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pivotTables/pivotTable1.xml" ContentType="application/vnd.openxmlformats-officedocument.spreadsheetml.pivotTable+xml"/>
  <Override PartName="/xl/drawings/drawing12.xml" ContentType="application/vnd.openxmlformats-officedocument.drawing+xml"/>
  <Override PartName="/xl/drawings/drawing13.xml" ContentType="application/vnd.openxmlformats-officedocument.drawing+xml"/>
  <Override PartName="/xl/pivotTables/pivotTable2.xml" ContentType="application/vnd.openxmlformats-officedocument.spreadsheetml.pivotTabl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hidePivotFieldList="1"/>
  <xr:revisionPtr revIDLastSave="0" documentId="8_{E5F8EEC1-FC57-401C-89D5-F193A9B4BC72}" xr6:coauthVersionLast="47" xr6:coauthVersionMax="47" xr10:uidLastSave="{00000000-0000-0000-0000-000000000000}"/>
  <bookViews>
    <workbookView xWindow="-120" yWindow="-120" windowWidth="20730" windowHeight="11160" tabRatio="882" firstSheet="4" activeTab="4" xr2:uid="{00000000-000D-0000-FFFF-FFFF00000000}"/>
  </bookViews>
  <sheets>
    <sheet name="Bce Diciembre 2023" sheetId="66" r:id="rId1"/>
    <sheet name="Resultado Septiembre 2023" sheetId="4" r:id="rId2"/>
    <sheet name="Balance Septiembre 2024" sheetId="2" r:id="rId3"/>
    <sheet name="Resultado Septiembre 2024" sheetId="3" r:id="rId4"/>
    <sheet name="Activo" sheetId="5" r:id="rId5"/>
    <sheet name="Pasivo" sheetId="6" r:id="rId6"/>
    <sheet name="Resultado" sheetId="7" r:id="rId7"/>
    <sheet name="Flujo" sheetId="8" r:id="rId8"/>
    <sheet name="Cambio Patrimonio" sheetId="9" r:id="rId9"/>
    <sheet name="N2.2 Filiales" sheetId="11" r:id="rId10"/>
    <sheet name="N2.2 Moneda Extranjera" sheetId="10" r:id="rId11"/>
    <sheet name="N2.2 Reclasificaciones" sheetId="12" r:id="rId12"/>
    <sheet name="N3 Perfil Vencimiento" sheetId="13" r:id="rId13"/>
    <sheet name="N3 Tasa de interes" sheetId="14" r:id="rId14"/>
    <sheet name="N3 Análisis de Sensibilización" sheetId="15" r:id="rId15"/>
    <sheet name="N4 Efectivo y Eq." sheetId="16" r:id="rId16"/>
    <sheet name="N4.1 Equivalente Efe." sheetId="17" r:id="rId17"/>
    <sheet name="N5 Deudores y Riesgo de Crédito" sheetId="18" r:id="rId18"/>
    <sheet name="N5 Estratificación Deudores" sheetId="19" r:id="rId19"/>
    <sheet name="N6 CxC Relacionadas" sheetId="20" r:id="rId20"/>
    <sheet name="N6 CxP Relacionadas" sheetId="21" r:id="rId21"/>
    <sheet name="N6 Transacciones EERR" sheetId="22" r:id="rId22"/>
    <sheet name="N6 Directorio y Comité" sheetId="23" r:id="rId23"/>
    <sheet name="N7 Inventarios" sheetId="24" r:id="rId24"/>
    <sheet name="N8 Impuestos Corrientes" sheetId="25" r:id="rId25"/>
    <sheet name="N9 Mantenido Venta" sheetId="37" r:id="rId26"/>
    <sheet name="N10 Otros Activos Finan" sheetId="81" r:id="rId27"/>
    <sheet name="N11 Otros Activos No Fin" sheetId="80" r:id="rId28"/>
    <sheet name="N12 Intangibles" sheetId="45" r:id="rId29"/>
    <sheet name="N13 Plusvalía" sheetId="39" r:id="rId30"/>
    <sheet name="N14 PPE" sheetId="44" r:id="rId31"/>
    <sheet name="N14 Arrendamiento NIIF16" sheetId="41" r:id="rId32"/>
    <sheet name="IFRS 16" sheetId="48" r:id="rId33"/>
    <sheet name="N14 Adicional" sheetId="76" r:id="rId34"/>
    <sheet name="N15 Impuestos Dif." sheetId="42" r:id="rId35"/>
    <sheet name="N16.3 Clases Instrum. Finan." sheetId="43" r:id="rId36"/>
    <sheet name="N16.4 AFR actual" sheetId="49" r:id="rId37"/>
    <sheet name="N16.4 Préstamos CP" sheetId="50" r:id="rId38"/>
    <sheet name="N16.4 Préstamos LP" sheetId="51" r:id="rId39"/>
    <sheet name="N16.4 Bonos CP" sheetId="52" r:id="rId40"/>
    <sheet name="N16.4 Bonos LP" sheetId="53" r:id="rId41"/>
    <sheet name="N16.4 Conciliación SI y SF" sheetId="54" r:id="rId42"/>
    <sheet name="N16.5 Valor Justo" sheetId="55" r:id="rId43"/>
    <sheet name="16.6Derivados" sheetId="78" r:id="rId44"/>
    <sheet name="N17,5 Flujos de financiamiento" sheetId="77" r:id="rId45"/>
    <sheet name="N17 Acreed. Comerciales" sheetId="56" r:id="rId46"/>
    <sheet name="N17.1 Acreed. Comerc. por Venc." sheetId="57" r:id="rId47"/>
    <sheet name="N18 Otras Prov." sheetId="58" r:id="rId48"/>
    <sheet name="N19 Beneficios Empleados" sheetId="59" r:id="rId49"/>
    <sheet name="N21 Pas. No Financiero" sheetId="60" r:id="rId50"/>
    <sheet name="N23 Partic. No Controladoras" sheetId="61" r:id="rId51"/>
    <sheet name="Nota 24 Perdidas de valor" sheetId="68" r:id="rId52"/>
    <sheet name="N24 Ingresos Ordinarios" sheetId="26" r:id="rId53"/>
    <sheet name="N25 Otros Gtos. Nat." sheetId="27" r:id="rId54"/>
    <sheet name="N26 Otros Ingresos y Gtos." sheetId="28" r:id="rId55"/>
    <sheet name="N27 Efecto Moneda Extran." sheetId="29" r:id="rId56"/>
    <sheet name="N28 Rdo. Unid. Reajuste" sheetId="30" r:id="rId57"/>
    <sheet name="N29 Operaciones Discontinuadas" sheetId="31" state="hidden" r:id="rId58"/>
    <sheet name="N30 Segmentos" sheetId="32" r:id="rId59"/>
    <sheet name="N31 Ganancia por acción" sheetId="33" r:id="rId60"/>
    <sheet name="N32 EEFF filiales" sheetId="35" r:id="rId61"/>
    <sheet name="N34 Garantías y Rest." sheetId="36" r:id="rId62"/>
    <sheet name="N35 Costos finan. Capital." sheetId="34" r:id="rId63"/>
    <sheet name="N36 Medio ambiente" sheetId="46" r:id="rId64"/>
    <sheet name="pronunciamientos contables " sheetId="67" r:id="rId65"/>
    <sheet name="CovenantAA" sheetId="69" r:id="rId66"/>
    <sheet name="CovenantAC" sheetId="70" state="hidden" r:id="rId67"/>
    <sheet name="N6 CxC CxP Relacionadas" sheetId="62" r:id="rId68"/>
    <sheet name="notas resultado" sheetId="72" r:id="rId69"/>
    <sheet name="Hoja1" sheetId="73" r:id="rId70"/>
    <sheet name="Estado de Flujo IAM Conso" sheetId="74" r:id="rId71"/>
  </sheets>
  <externalReferences>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s>
  <definedNames>
    <definedName name="___DAT11">[1]Hoja1!#REF!</definedName>
    <definedName name="___DAT9">'[2]301-30'!#REF!</definedName>
    <definedName name="__123Graph_A" hidden="1">[3]COMPENSACIONES!#REF!</definedName>
    <definedName name="__123Graph_ACAPTACIO" hidden="1">[3]COMPENSACIONES!#REF!</definedName>
    <definedName name="__123Graph_ACAPTUEN" hidden="1">[3]COMPENSACIONES!#REF!</definedName>
    <definedName name="__123Graph_BCAPTUEN" hidden="1">[3]COMPENSACIONES!#REF!</definedName>
    <definedName name="__123Graph_CCAPTUEN" hidden="1">[3]COMPENSACIONES!#REF!</definedName>
    <definedName name="__123Graph_DCAPTUEN" hidden="1">[3]COMPENSACIONES!#REF!</definedName>
    <definedName name="__123Graph_X" hidden="1">[3]COMPENSACIONES!#REF!</definedName>
    <definedName name="__123Graph_XCAPTACIO" hidden="1">[3]COMPENSACIONES!#REF!</definedName>
    <definedName name="__123Graph_XCAPTUEN" hidden="1">[3]COMPENSACIONES!#REF!</definedName>
    <definedName name="__DAT11">#REF!</definedName>
    <definedName name="__DAT9">#REF!</definedName>
    <definedName name="_DAT1">#REF!</definedName>
    <definedName name="_DAT10">#REF!</definedName>
    <definedName name="_DAT11">[1]Hoja1!#REF!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3">#REF!</definedName>
    <definedName name="_DAT4">#REF!</definedName>
    <definedName name="_DAT5">#REF!</definedName>
    <definedName name="_DAT6">#REF!</definedName>
    <definedName name="_DAT7">#REF!</definedName>
    <definedName name="_DAT8">#REF!</definedName>
    <definedName name="_DAT9">'[4]301-30'!#REF!</definedName>
    <definedName name="_Fill" hidden="1">#REF!</definedName>
    <definedName name="_xlnm._FilterDatabase" localSheetId="2" hidden="1">'Balance Septiembre 2024'!$A$1:$O$419</definedName>
    <definedName name="_xlnm._FilterDatabase" localSheetId="0" hidden="1">'Bce Diciembre 2023'!$A$2:$R$433</definedName>
    <definedName name="_xlnm._FilterDatabase" localSheetId="61" hidden="1">'N34 Garantías y Rest.'!$B$3:$F$53</definedName>
    <definedName name="_xlnm._FilterDatabase" localSheetId="67" hidden="1">'N6 CxC CxP Relacionadas'!$B$8:$M$14</definedName>
    <definedName name="_xlnm._FilterDatabase" localSheetId="68" hidden="1">'notas resultado'!$C$2:$H$290</definedName>
    <definedName name="_xlnm._FilterDatabase" localSheetId="1" hidden="1">'Resultado Septiembre 2023'!$A$1:$M$255</definedName>
    <definedName name="_xlnm._FilterDatabase" localSheetId="3" hidden="1">'Resultado Septiembre 2024'!$A$2:$O$258</definedName>
    <definedName name="_Hlk126097728" localSheetId="30">'N14 PPE'!#REF!</definedName>
    <definedName name="_Hlk22293326" localSheetId="64">'pronunciamientos contables '!$B$6</definedName>
    <definedName name="_hyt">#REF!</definedName>
    <definedName name="_Key1" hidden="1">'[5]IVA 2002'!#REF!</definedName>
    <definedName name="_Key2" hidden="1">'[5]IVA 2002'!#REF!</definedName>
    <definedName name="_Order1" hidden="1">0</definedName>
    <definedName name="_Regression_Int" hidden="1">1</definedName>
    <definedName name="_Sort" hidden="1">'[6]ROT.LOCAL'!#REF!</definedName>
    <definedName name="AccessDatabase" hidden="1">"F:\AndersonLegal\Modificado\ANEXOC2000 PARA SOCIEDADES.mdb"</definedName>
    <definedName name="amortización">[7]Hoja1!$D$3:$D$8</definedName>
    <definedName name="anscount" hidden="1">1</definedName>
    <definedName name="año02">[8]Tablas!#REF!</definedName>
    <definedName name="AS2DocOpenMode" hidden="1">"AS2DocumentEdit"</definedName>
    <definedName name="AS2LinkLS" hidden="1">[9]Links!A1</definedName>
    <definedName name="AS2ReportLS" hidden="1">1</definedName>
    <definedName name="AS2StaticLS" hidden="1">[9]Lead!A1</definedName>
    <definedName name="AS2SyncStepLS" hidden="1">0</definedName>
    <definedName name="AS2TickmarkLS" hidden="1">#REF!</definedName>
    <definedName name="AS2VersionLS" hidden="1">300</definedName>
    <definedName name="BG_Del" hidden="1">15</definedName>
    <definedName name="BG_Ins" hidden="1">4</definedName>
    <definedName name="BG_Mod" hidden="1">6</definedName>
    <definedName name="CALEND" localSheetId="28" hidden="1">{"'18'!$A$5:$M$18"}</definedName>
    <definedName name="CALEND" hidden="1">{"'18'!$A$5:$M$18"}</definedName>
    <definedName name="cas" localSheetId="28" hidden="1">{"'18'!$A$5:$M$18"}</definedName>
    <definedName name="cas" hidden="1">{"'18'!$A$5:$M$18"}</definedName>
    <definedName name="Chile">[7]Hoja1!$H$2:$H$3</definedName>
    <definedName name="Cias">'[10]ER-Real'!$A$9:$A$21</definedName>
    <definedName name="Contractual">[7]Hoja1!$F$3:$F$4</definedName>
    <definedName name="DME_Dirty" hidden="1">"Falso"</definedName>
    <definedName name="DME_DocumentFlags" hidden="1">"1"</definedName>
    <definedName name="DME_DocumentID" hidden="1">"::ODMA\DME-MSE\PC-37552"</definedName>
    <definedName name="DME_DocumentOpened" hidden="1">"Verdadero"</definedName>
    <definedName name="DME_DocumentTitle" hidden="1">"PC-37552 - formulario readquisición de acciones - epsa"</definedName>
    <definedName name="DME_LocalFile" hidden="1">"Falso"</definedName>
    <definedName name="DME_NextWindowNumber" hidden="1">"2"</definedName>
    <definedName name="Empleados">[11]Base!$A$6:$Q$37631</definedName>
    <definedName name="ERE" localSheetId="28" hidden="1">{"'18'!$A$5:$M$18"}</definedName>
    <definedName name="ERE" hidden="1">{"'18'!$A$5:$M$18"}</definedName>
    <definedName name="ewew" localSheetId="28" hidden="1">{"'18'!$A$5:$M$18"}</definedName>
    <definedName name="ewew" hidden="1">{"'18'!$A$5:$M$18"}</definedName>
    <definedName name="fdgf">#REF!</definedName>
    <definedName name="FECHA">#REF!</definedName>
    <definedName name="FECHA_ACT">'[12]Resumen General'!$E$4</definedName>
    <definedName name="FECHA_ANT">'[12]Resumen General'!$D$4</definedName>
    <definedName name="Fechas">[13]Hoja1!$A$1:$A$12</definedName>
    <definedName name="HOLA" localSheetId="28" hidden="1">{"'18'!$A$5:$M$18"}</definedName>
    <definedName name="HOLA" hidden="1">{"'18'!$A$5:$M$18"}</definedName>
    <definedName name="HTML_CodePage" hidden="1">1252</definedName>
    <definedName name="HTML_Control" localSheetId="28" hidden="1">{"'PACÍFICO12'!$A$1:$E$6"}</definedName>
    <definedName name="HTML_Control" hidden="1">{"'PACÍFICO12'!$A$1:$E$6"}</definedName>
    <definedName name="Html_control1" localSheetId="28" hidden="1">{"'18'!$A$5:$M$18"}</definedName>
    <definedName name="Html_control1" hidden="1">{"'18'!$A$5:$M$18"}</definedName>
    <definedName name="HTML_Description" hidden="1">""</definedName>
    <definedName name="HTML_Email" hidden="1">""</definedName>
    <definedName name="HTML_Header" hidden="1">"PACÍFICO12"</definedName>
    <definedName name="HTML_LastUpdate" hidden="1">"11/12/01"</definedName>
    <definedName name="HTML_LineAfter" hidden="1">FALSE</definedName>
    <definedName name="HTML_LineBefore" hidden="1">FALSE</definedName>
    <definedName name="HTML_Name" hidden="1">"GERENCIA DE SISTEMAS"</definedName>
    <definedName name="HTML_OBDlg2" hidden="1">TRUE</definedName>
    <definedName name="HTML_OBDlg3" hidden="1">TRUE</definedName>
    <definedName name="HTML_OBDlg4" hidden="1">TRUE</definedName>
    <definedName name="HTML_OS" hidden="1">0</definedName>
    <definedName name="HTML_PathFile" hidden="1">"\\Sap1002264\c\COMPAQ\HTML.htm"</definedName>
    <definedName name="HTML_PathTemplate" hidden="1">"D:\Pruebas\HTML.htm"</definedName>
    <definedName name="HTML_Title" hidden="1">"Planeacion 2002-cto11"</definedName>
    <definedName name="ijij">#REF!</definedName>
    <definedName name="ind" localSheetId="28" hidden="1">{"'18'!$A$5:$M$18"}</definedName>
    <definedName name="ind" hidden="1">{"'18'!$A$5:$M$18"}</definedName>
    <definedName name="Indus" localSheetId="28" hidden="1">{"'18'!$A$5:$M$18"}</definedName>
    <definedName name="Indus" hidden="1">{"'18'!$A$5:$M$18"}</definedName>
    <definedName name="Merck" localSheetId="28" hidden="1">{"'18'!$A$5:$M$18"}</definedName>
    <definedName name="Merck" hidden="1">{"'18'!$A$5:$M$18"}</definedName>
    <definedName name="MES">'[10]ER-Real'!$A$5</definedName>
    <definedName name="MESA">#REF!</definedName>
    <definedName name="monedas">[7]Hoja1!$B$3:$B$8</definedName>
    <definedName name="PATRIMONIO_Y_PASIVOS">[14]Pasivo!$B$3:$E$35</definedName>
    <definedName name="ppe">#REF!</definedName>
    <definedName name="ppevsdsd">[1]Hoja1!#REF!</definedName>
    <definedName name="Pptomol06revisrefino" localSheetId="28" hidden="1">{"'18'!$A$5:$M$18"}</definedName>
    <definedName name="Pptomol06revisrefino" hidden="1">{"'18'!$A$5:$M$18"}</definedName>
    <definedName name="REE" localSheetId="28" hidden="1">{"'18'!$A$5:$M$18"}</definedName>
    <definedName name="REE" hidden="1">{"'18'!$A$5:$M$18"}</definedName>
    <definedName name="rei" localSheetId="28" hidden="1">{"'18'!$A$5:$M$18"}</definedName>
    <definedName name="rei" hidden="1">{"'18'!$A$5:$M$18"}</definedName>
    <definedName name="Resumen" hidden="1">#REF!</definedName>
    <definedName name="reti" localSheetId="28" hidden="1">{"'18'!$A$5:$M$18"}</definedName>
    <definedName name="reti" hidden="1">{"'18'!$A$5:$M$18"}</definedName>
    <definedName name="retiro" localSheetId="28" hidden="1">{"'18'!$A$5:$M$18"}</definedName>
    <definedName name="retiro" hidden="1">{"'18'!$A$5:$M$18"}</definedName>
    <definedName name="SAPBEXhrIndnt" hidden="1">"Wide"</definedName>
    <definedName name="SAPsysID" hidden="1">"708C5W7SBKP804JT78WJ0JNKI"</definedName>
    <definedName name="SAPwbID" hidden="1">"ARS"</definedName>
    <definedName name="sencount" hidden="1">1</definedName>
    <definedName name="SI">[7]Hoja1!$H$5:$H$6</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TablaHistorico" hidden="1">#REF!</definedName>
    <definedName name="TEST0">#REF!</definedName>
    <definedName name="TESTHKEY">#REF!</definedName>
    <definedName name="TESTKEYS">#REF!</definedName>
    <definedName name="TESTVKEY">#REF!</definedName>
    <definedName name="TextRefCopyRangeCount" hidden="1">13</definedName>
    <definedName name="treeList" hidden="1">"10000000000000000000000000000000000000000000000000000000000000000000000000000000000000000000000000000000000000000000000000000000000000000000000000000000000000000000000000000000000000000000000000000000"</definedName>
    <definedName name="util" localSheetId="28" hidden="1">{"'Hoja2'!$A$4:$H$68"}</definedName>
    <definedName name="util" hidden="1">{"'Hoja2'!$A$4:$H$68"}</definedName>
    <definedName name="v0">#REF!</definedName>
    <definedName name="xa" localSheetId="28" hidden="1">{"'Hoja2'!$A$4:$H$68"}</definedName>
    <definedName name="xa" hidden="1">{"'Hoja2'!$A$4:$H$68"}</definedName>
    <definedName name="XREF_COLUMN_1" hidden="1">[9]PPC1!$F:$F</definedName>
    <definedName name="XREF_COLUMN_2" hidden="1">[9]Lead!$L:$L</definedName>
    <definedName name="XREF_COLUMN_3" hidden="1">[9]PPC2!$F:$F</definedName>
    <definedName name="XREF_COLUMN_4" hidden="1">[9]Lead!$Q:$Q</definedName>
    <definedName name="XRefActiveRow" hidden="1">[9]XREF!$A$6</definedName>
    <definedName name="XRefColumnsCount" hidden="1">4</definedName>
    <definedName name="XRefCopy1" hidden="1">[9]PPC1!$E$27983</definedName>
    <definedName name="XRefCopy1Row" hidden="1">[9]XREF!$2:$2</definedName>
    <definedName name="XRefCopy2" hidden="1">[9]Lead!$P$39</definedName>
    <definedName name="XRefCopy3" hidden="1">[9]PPC2!$E$56</definedName>
    <definedName name="XRefCopy3Row" hidden="1">[9]XREF!$4:$4</definedName>
    <definedName name="XRefCopyRangeCount" hidden="1">3</definedName>
    <definedName name="XRefPaste1" hidden="1">[9]Lead!$K$16</definedName>
    <definedName name="XRefPaste1Row" hidden="1">[9]XREF!$3:$3</definedName>
    <definedName name="XRefPaste2" hidden="1">[9]Lead!$P$39</definedName>
    <definedName name="XRefPaste2Row" hidden="1">[9]XREF!$5:$5</definedName>
    <definedName name="XRefPasteRangeCount" hidden="1">2</definedName>
  </definedNames>
  <calcPr calcId="191029"/>
  <pivotCaches>
    <pivotCache cacheId="2" r:id="rId124"/>
    <pivotCache cacheId="3" r:id="rId12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6" l="1"/>
  <c r="F36" i="6"/>
  <c r="F35" i="6"/>
  <c r="F33" i="6"/>
  <c r="F22" i="6"/>
  <c r="F26" i="5"/>
  <c r="F24" i="5"/>
  <c r="F20" i="5"/>
  <c r="D104" i="42" l="1"/>
  <c r="Q3" i="2" l="1"/>
  <c r="O31" i="35"/>
  <c r="O30" i="35"/>
  <c r="N30" i="35"/>
  <c r="M30" i="35"/>
  <c r="L30" i="35"/>
  <c r="K30" i="35"/>
  <c r="J30" i="35"/>
  <c r="J5" i="35"/>
  <c r="J6" i="35"/>
  <c r="J7" i="35"/>
  <c r="J8" i="35"/>
  <c r="J9" i="35"/>
  <c r="J10" i="35"/>
  <c r="X11" i="7"/>
  <c r="X10" i="7"/>
  <c r="X8" i="7"/>
  <c r="D17" i="41" l="1"/>
  <c r="F17" i="41"/>
  <c r="X12" i="7"/>
  <c r="X9" i="7"/>
  <c r="X7" i="7"/>
  <c r="AA11" i="7"/>
  <c r="Z11" i="7"/>
  <c r="Y6" i="7"/>
  <c r="Z6" i="7"/>
  <c r="AA6" i="7"/>
  <c r="X6" i="7"/>
  <c r="J62" i="48"/>
  <c r="I15" i="21"/>
  <c r="F23" i="44" l="1"/>
  <c r="T17" i="9" l="1"/>
  <c r="V4" i="9"/>
  <c r="T15" i="9"/>
  <c r="A46" i="69"/>
  <c r="A45" i="69"/>
  <c r="D35" i="69"/>
  <c r="E34" i="69"/>
  <c r="H34" i="69" s="1"/>
  <c r="C34" i="69"/>
  <c r="C35" i="69" s="1"/>
  <c r="C33" i="69"/>
  <c r="C26" i="69"/>
  <c r="D26" i="69" s="1"/>
  <c r="C25" i="69"/>
  <c r="D25" i="69" s="1"/>
  <c r="D27" i="69" s="1"/>
  <c r="D30" i="69" s="1"/>
  <c r="D37" i="69" s="1"/>
  <c r="E15" i="69"/>
  <c r="H15" i="69" s="1"/>
  <c r="D15" i="69"/>
  <c r="C15" i="69"/>
  <c r="G14" i="69"/>
  <c r="F14" i="69"/>
  <c r="E14" i="69"/>
  <c r="H14" i="69" s="1"/>
  <c r="G13" i="69"/>
  <c r="F13" i="69"/>
  <c r="E13" i="69"/>
  <c r="E33" i="69" s="1"/>
  <c r="H33" i="69" s="1"/>
  <c r="K12" i="69"/>
  <c r="L12" i="69" s="1"/>
  <c r="G12" i="69"/>
  <c r="F12" i="69"/>
  <c r="E12" i="69"/>
  <c r="E32" i="69" s="1"/>
  <c r="H32" i="69" s="1"/>
  <c r="C11" i="69"/>
  <c r="G11" i="69" s="1"/>
  <c r="K10" i="69"/>
  <c r="L10" i="69" s="1"/>
  <c r="G10" i="69"/>
  <c r="G9" i="69"/>
  <c r="F9" i="69"/>
  <c r="E9" i="69"/>
  <c r="E28" i="69" s="1"/>
  <c r="H28" i="69" s="1"/>
  <c r="K8" i="69"/>
  <c r="L8" i="69" s="1"/>
  <c r="C8" i="69"/>
  <c r="G8" i="69" s="1"/>
  <c r="K7" i="69"/>
  <c r="L7" i="69" s="1"/>
  <c r="G7" i="69"/>
  <c r="F7" i="69"/>
  <c r="E7" i="69"/>
  <c r="E26" i="69" s="1"/>
  <c r="H26" i="69" s="1"/>
  <c r="D7" i="69"/>
  <c r="D8" i="69" s="1"/>
  <c r="D11" i="69" s="1"/>
  <c r="D17" i="69" s="1"/>
  <c r="K6" i="69"/>
  <c r="L6" i="69" s="1"/>
  <c r="G6" i="69"/>
  <c r="F6" i="69"/>
  <c r="E6" i="69"/>
  <c r="E25" i="69" s="1"/>
  <c r="H25" i="69" s="1"/>
  <c r="D6" i="69"/>
  <c r="C3" i="69"/>
  <c r="C22" i="69" s="1"/>
  <c r="H4" i="35"/>
  <c r="E4" i="35"/>
  <c r="J4" i="35" s="1"/>
  <c r="G4" i="35"/>
  <c r="H13" i="69" l="1"/>
  <c r="H7" i="69"/>
  <c r="C17" i="69"/>
  <c r="H9" i="69"/>
  <c r="C27" i="69"/>
  <c r="C30" i="69" s="1"/>
  <c r="C37" i="69" s="1"/>
  <c r="H12" i="69"/>
  <c r="K9" i="69"/>
  <c r="H6" i="69"/>
  <c r="L9" i="69" l="1"/>
  <c r="K11" i="69"/>
  <c r="L11" i="69" s="1"/>
  <c r="F48" i="32"/>
  <c r="E48" i="32"/>
  <c r="D48" i="32"/>
  <c r="C48" i="32"/>
  <c r="F47" i="32"/>
  <c r="E47" i="32"/>
  <c r="D47" i="32"/>
  <c r="C47" i="32"/>
  <c r="F46" i="32"/>
  <c r="E46" i="32"/>
  <c r="D46" i="32"/>
  <c r="C46" i="32"/>
  <c r="F38" i="32"/>
  <c r="E38" i="32"/>
  <c r="D38" i="32"/>
  <c r="C38" i="32"/>
  <c r="F37" i="32"/>
  <c r="E37" i="32"/>
  <c r="D80" i="32" s="1"/>
  <c r="D37" i="32"/>
  <c r="C37" i="32"/>
  <c r="C80" i="32" s="1"/>
  <c r="F35" i="32"/>
  <c r="E35" i="32"/>
  <c r="D35" i="32"/>
  <c r="C35" i="32"/>
  <c r="F34" i="32"/>
  <c r="E34" i="32"/>
  <c r="D34" i="32"/>
  <c r="C34" i="32"/>
  <c r="F32" i="32"/>
  <c r="E32" i="32"/>
  <c r="D32" i="32"/>
  <c r="C32" i="32"/>
  <c r="F31" i="32"/>
  <c r="E31" i="32"/>
  <c r="D31" i="32"/>
  <c r="C31" i="32"/>
  <c r="D35" i="6"/>
  <c r="B48" i="6"/>
  <c r="B47" i="6"/>
  <c r="L423" i="2"/>
  <c r="L422" i="2"/>
  <c r="G40" i="7"/>
  <c r="E40" i="7"/>
  <c r="E56" i="7"/>
  <c r="K52" i="7"/>
  <c r="J52" i="7"/>
  <c r="H52" i="7"/>
  <c r="G52" i="7"/>
  <c r="F52" i="7"/>
  <c r="E52" i="7"/>
  <c r="D52" i="7"/>
  <c r="E55" i="7"/>
  <c r="D55" i="7"/>
  <c r="D50" i="7"/>
  <c r="B53" i="6"/>
  <c r="C50" i="6"/>
  <c r="B50" i="6"/>
  <c r="C17" i="45"/>
  <c r="C183" i="45"/>
  <c r="C182" i="45"/>
  <c r="C177" i="45"/>
  <c r="C179" i="45" s="1"/>
  <c r="C176" i="45"/>
  <c r="F68" i="45"/>
  <c r="E68" i="45"/>
  <c r="D68" i="45"/>
  <c r="F65" i="45"/>
  <c r="E29" i="45"/>
  <c r="D29" i="45"/>
  <c r="F26" i="45"/>
  <c r="C15" i="42"/>
  <c r="C14" i="42"/>
  <c r="D6" i="42"/>
  <c r="D7" i="42"/>
  <c r="C7" i="42"/>
  <c r="H26" i="5" l="1"/>
  <c r="G26" i="5" l="1"/>
  <c r="G36" i="6"/>
  <c r="C23" i="61" l="1"/>
  <c r="D23" i="61" s="1"/>
  <c r="E24" i="61"/>
  <c r="F24" i="61" s="1"/>
  <c r="H24" i="61" s="1"/>
  <c r="D24" i="61"/>
  <c r="E23" i="61"/>
  <c r="B46" i="6"/>
  <c r="P388" i="2"/>
  <c r="P386" i="2"/>
  <c r="I24" i="61" l="1"/>
  <c r="F23" i="61"/>
  <c r="H23" i="61" s="1"/>
  <c r="I23" i="61" s="1"/>
  <c r="I48" i="44" l="1"/>
  <c r="I47" i="44"/>
  <c r="D102" i="45"/>
  <c r="D67" i="45"/>
  <c r="D5" i="57" l="1"/>
  <c r="F7" i="55"/>
  <c r="F6" i="55"/>
  <c r="E51" i="41"/>
  <c r="C51" i="41"/>
  <c r="C37" i="41"/>
  <c r="C35" i="41"/>
  <c r="J14" i="41"/>
  <c r="F23" i="41"/>
  <c r="E6" i="41"/>
  <c r="D74" i="19"/>
  <c r="D72" i="19"/>
  <c r="C72" i="19"/>
  <c r="D70" i="19"/>
  <c r="C70" i="19"/>
  <c r="D66" i="19"/>
  <c r="C66" i="19"/>
  <c r="E21" i="17"/>
  <c r="F89" i="42" l="1"/>
  <c r="F88" i="42"/>
  <c r="E88" i="42"/>
  <c r="F87" i="42"/>
  <c r="E87" i="42"/>
  <c r="F86" i="42"/>
  <c r="E86" i="42"/>
  <c r="F85" i="42"/>
  <c r="E8" i="29" l="1"/>
  <c r="D8" i="29"/>
  <c r="D19" i="56"/>
  <c r="F181" i="44" l="1"/>
  <c r="F182" i="44"/>
  <c r="F180" i="44"/>
  <c r="F178" i="44"/>
  <c r="D133" i="44"/>
  <c r="D132" i="44"/>
  <c r="D130" i="44"/>
  <c r="D4" i="10"/>
  <c r="C4" i="10"/>
  <c r="C5" i="46" l="1"/>
  <c r="K9" i="77"/>
  <c r="K8" i="77"/>
  <c r="J8" i="77"/>
  <c r="H9" i="77"/>
  <c r="D8" i="77"/>
  <c r="G8" i="77" s="1"/>
  <c r="G7" i="77"/>
  <c r="G6" i="77"/>
  <c r="F9" i="77"/>
  <c r="G9" i="77" s="1"/>
  <c r="E3" i="41"/>
  <c r="G3" i="41" s="1"/>
  <c r="E159" i="44"/>
  <c r="I151" i="44"/>
  <c r="I143" i="44"/>
  <c r="E152" i="44"/>
  <c r="D152" i="44"/>
  <c r="E151" i="44"/>
  <c r="D151" i="44"/>
  <c r="E150" i="44"/>
  <c r="D150" i="44"/>
  <c r="E149" i="44"/>
  <c r="D149" i="44"/>
  <c r="E148" i="44"/>
  <c r="D148" i="44"/>
  <c r="E147" i="44"/>
  <c r="D147" i="44"/>
  <c r="E146" i="44"/>
  <c r="D146" i="44"/>
  <c r="E144" i="44"/>
  <c r="D144" i="44"/>
  <c r="E143" i="44"/>
  <c r="D143" i="44"/>
  <c r="C159" i="44"/>
  <c r="C158" i="44"/>
  <c r="C157" i="44"/>
  <c r="C156" i="44"/>
  <c r="C155" i="44"/>
  <c r="C154" i="44"/>
  <c r="C152" i="44"/>
  <c r="C151" i="44"/>
  <c r="C150" i="44"/>
  <c r="C149" i="44"/>
  <c r="C148" i="44"/>
  <c r="C147" i="44"/>
  <c r="C146" i="44"/>
  <c r="C144" i="44"/>
  <c r="C143" i="44"/>
  <c r="G10" i="77" l="1"/>
  <c r="E154" i="44" l="1"/>
  <c r="D155" i="44"/>
  <c r="E155" i="44"/>
  <c r="D156" i="44"/>
  <c r="E156" i="44"/>
  <c r="E157" i="44"/>
  <c r="D158" i="44"/>
  <c r="E158" i="44"/>
  <c r="D159" i="44"/>
  <c r="I130" i="44"/>
  <c r="D168" i="44"/>
  <c r="D174" i="44"/>
  <c r="D175" i="44"/>
  <c r="D176" i="44"/>
  <c r="I178" i="44"/>
  <c r="G7" i="44"/>
  <c r="D25" i="12"/>
  <c r="C25" i="12"/>
  <c r="E25" i="12" s="1"/>
  <c r="E24" i="12"/>
  <c r="C14" i="12" s="1"/>
  <c r="C12" i="12" s="1"/>
  <c r="E23" i="12"/>
  <c r="E22" i="12"/>
  <c r="C10" i="12"/>
  <c r="C9" i="12"/>
  <c r="F15" i="8"/>
  <c r="G15" i="8" s="1"/>
  <c r="F11" i="8"/>
  <c r="G11" i="8" s="1"/>
  <c r="G14" i="8"/>
  <c r="F22" i="8"/>
  <c r="G22" i="8" s="1"/>
  <c r="F19" i="8"/>
  <c r="G19" i="8" s="1"/>
  <c r="D74" i="74" l="1"/>
  <c r="D67" i="74"/>
  <c r="D64" i="74"/>
  <c r="D60" i="74"/>
  <c r="D56" i="74"/>
  <c r="D49" i="74"/>
  <c r="D48" i="74"/>
  <c r="D47" i="74"/>
  <c r="D46" i="74"/>
  <c r="D45" i="74"/>
  <c r="D44" i="74"/>
  <c r="D43" i="74"/>
  <c r="D42" i="74"/>
  <c r="D41" i="74"/>
  <c r="D40" i="74"/>
  <c r="D39" i="74"/>
  <c r="D38" i="74"/>
  <c r="D37" i="74"/>
  <c r="D36" i="74"/>
  <c r="D35" i="74"/>
  <c r="D34" i="74"/>
  <c r="D31" i="74"/>
  <c r="D30" i="74"/>
  <c r="D29" i="74"/>
  <c r="D28" i="74"/>
  <c r="D27" i="74"/>
  <c r="D26" i="74"/>
  <c r="D22" i="74"/>
  <c r="D21" i="74"/>
  <c r="D20" i="74"/>
  <c r="D19" i="74"/>
  <c r="D18" i="74"/>
  <c r="D17" i="74"/>
  <c r="D15" i="74"/>
  <c r="D14" i="74"/>
  <c r="D13" i="74"/>
  <c r="D12" i="74"/>
  <c r="D11" i="74"/>
  <c r="D9" i="74"/>
  <c r="D8" i="74"/>
  <c r="D7" i="74"/>
  <c r="D6" i="74"/>
  <c r="D5" i="74"/>
  <c r="F78" i="42" l="1"/>
  <c r="F77" i="42"/>
  <c r="F76" i="42"/>
  <c r="F74" i="42"/>
  <c r="F73" i="42"/>
  <c r="B57" i="19" l="1"/>
  <c r="B51" i="19"/>
  <c r="D8" i="30"/>
  <c r="C8" i="30"/>
  <c r="N9" i="77"/>
  <c r="N8" i="77"/>
  <c r="N6" i="77"/>
  <c r="F16" i="78"/>
  <c r="F14" i="78"/>
  <c r="E14" i="78"/>
  <c r="F10" i="78"/>
  <c r="E10" i="78"/>
  <c r="F7" i="78"/>
  <c r="E7" i="78"/>
  <c r="F4" i="78"/>
  <c r="E4" i="78"/>
  <c r="K3" i="78"/>
  <c r="F17" i="78" s="1"/>
  <c r="J3" i="78"/>
  <c r="E17" i="78" s="1"/>
  <c r="J2" i="78"/>
  <c r="E16" i="78" s="1"/>
  <c r="K30" i="52"/>
  <c r="K31" i="52"/>
  <c r="K32" i="52"/>
  <c r="K33" i="52"/>
  <c r="K34" i="52"/>
  <c r="K35" i="52"/>
  <c r="K36" i="52"/>
  <c r="K37" i="52"/>
  <c r="K38" i="52"/>
  <c r="K39" i="52"/>
  <c r="K40" i="52"/>
  <c r="K41" i="52"/>
  <c r="K42" i="52"/>
  <c r="K43" i="52"/>
  <c r="J9" i="51"/>
  <c r="J10" i="51"/>
  <c r="J11" i="51"/>
  <c r="J12" i="51"/>
  <c r="J13" i="51"/>
  <c r="I29" i="50"/>
  <c r="I28" i="50"/>
  <c r="I27" i="50"/>
  <c r="I26" i="50"/>
  <c r="I25" i="50"/>
  <c r="I24" i="50"/>
  <c r="I23" i="50"/>
  <c r="I22" i="50"/>
  <c r="I9" i="50"/>
  <c r="I10" i="50"/>
  <c r="I11" i="50"/>
  <c r="I12" i="50"/>
  <c r="I13" i="50"/>
  <c r="I14" i="50"/>
  <c r="I15" i="50"/>
  <c r="I8" i="50"/>
  <c r="E34" i="49"/>
  <c r="F34" i="49" s="1"/>
  <c r="E33" i="49"/>
  <c r="F33" i="49" s="1"/>
  <c r="E32" i="49"/>
  <c r="F32" i="49" s="1"/>
  <c r="E30" i="49"/>
  <c r="E29" i="49"/>
  <c r="F5" i="49"/>
  <c r="E5" i="49"/>
  <c r="E38" i="43"/>
  <c r="E40" i="43" s="1"/>
  <c r="F33" i="43"/>
  <c r="E33" i="43"/>
  <c r="F30" i="43"/>
  <c r="E30" i="43"/>
  <c r="E18" i="43"/>
  <c r="E17" i="43"/>
  <c r="E8" i="43"/>
  <c r="N4" i="22"/>
  <c r="L4" i="22"/>
  <c r="J4" i="22"/>
  <c r="C52" i="18"/>
  <c r="C51" i="18"/>
  <c r="C33" i="18"/>
  <c r="F31" i="18"/>
  <c r="C31" i="18"/>
  <c r="C6" i="18"/>
  <c r="C10" i="18"/>
  <c r="C9" i="18"/>
  <c r="C7" i="18"/>
  <c r="C5" i="18"/>
  <c r="C4" i="18"/>
  <c r="F5" i="15"/>
  <c r="E5" i="15"/>
  <c r="C5" i="15"/>
  <c r="C17" i="14"/>
  <c r="C15" i="14"/>
  <c r="C13" i="14"/>
  <c r="C14" i="14"/>
  <c r="C12" i="14"/>
  <c r="E9" i="13"/>
  <c r="G8" i="13"/>
  <c r="E8" i="13"/>
  <c r="L29" i="13"/>
  <c r="L28" i="13"/>
  <c r="L27" i="13"/>
  <c r="L26" i="13"/>
  <c r="L25" i="13"/>
  <c r="L24" i="13"/>
  <c r="L23" i="13"/>
  <c r="L22" i="13"/>
  <c r="L21" i="13"/>
  <c r="L20" i="13"/>
  <c r="J29" i="13"/>
  <c r="J28" i="13"/>
  <c r="J27" i="13"/>
  <c r="J26" i="13"/>
  <c r="J25" i="13"/>
  <c r="J24" i="13"/>
  <c r="J23" i="13"/>
  <c r="J22" i="13"/>
  <c r="J21" i="13"/>
  <c r="J20" i="13"/>
  <c r="H29" i="13"/>
  <c r="H28" i="13"/>
  <c r="H27" i="13"/>
  <c r="H26" i="13"/>
  <c r="H25" i="13"/>
  <c r="H24" i="13"/>
  <c r="H23" i="13"/>
  <c r="H22" i="13"/>
  <c r="H21" i="13"/>
  <c r="H20" i="13"/>
  <c r="F29" i="13"/>
  <c r="F28" i="13"/>
  <c r="F27" i="13"/>
  <c r="F26" i="13"/>
  <c r="F25" i="13"/>
  <c r="F24" i="13"/>
  <c r="F23" i="13"/>
  <c r="F22" i="13"/>
  <c r="F21" i="13"/>
  <c r="F20" i="13"/>
  <c r="D29" i="13"/>
  <c r="D28" i="13"/>
  <c r="D27" i="13"/>
  <c r="D26" i="13"/>
  <c r="D25" i="13"/>
  <c r="D24" i="13"/>
  <c r="D23" i="13"/>
  <c r="D22" i="13"/>
  <c r="D21" i="13"/>
  <c r="D20" i="13"/>
  <c r="K29" i="13"/>
  <c r="K28" i="13"/>
  <c r="K27" i="13"/>
  <c r="K26" i="13"/>
  <c r="K25" i="13"/>
  <c r="K24" i="13"/>
  <c r="K23" i="13"/>
  <c r="K22" i="13"/>
  <c r="K21" i="13"/>
  <c r="K20" i="13"/>
  <c r="I29" i="13"/>
  <c r="I28" i="13"/>
  <c r="I27" i="13"/>
  <c r="I26" i="13"/>
  <c r="I25" i="13"/>
  <c r="I24" i="13"/>
  <c r="I23" i="13"/>
  <c r="I22" i="13"/>
  <c r="I21" i="13"/>
  <c r="I20" i="13"/>
  <c r="G29" i="13"/>
  <c r="G28" i="13"/>
  <c r="G27" i="13"/>
  <c r="G26" i="13"/>
  <c r="G25" i="13"/>
  <c r="G24" i="13"/>
  <c r="G23" i="13"/>
  <c r="G22" i="13"/>
  <c r="G21" i="13"/>
  <c r="G20" i="13"/>
  <c r="E29" i="13"/>
  <c r="E28" i="13"/>
  <c r="E27" i="13"/>
  <c r="E26" i="13"/>
  <c r="E25" i="13"/>
  <c r="E24" i="13"/>
  <c r="E23" i="13"/>
  <c r="E22" i="13"/>
  <c r="E21" i="13"/>
  <c r="E20" i="13"/>
  <c r="C21" i="13"/>
  <c r="C22" i="13"/>
  <c r="C23" i="13"/>
  <c r="C24" i="13"/>
  <c r="C25" i="13"/>
  <c r="C26" i="13"/>
  <c r="C27" i="13"/>
  <c r="C28" i="13"/>
  <c r="C29" i="13"/>
  <c r="C20" i="13"/>
  <c r="L9" i="13"/>
  <c r="L8" i="13"/>
  <c r="L7" i="13"/>
  <c r="L6" i="13"/>
  <c r="L5" i="13"/>
  <c r="J9" i="13"/>
  <c r="J8" i="13"/>
  <c r="J7" i="13"/>
  <c r="J6" i="13"/>
  <c r="J5" i="13"/>
  <c r="H9" i="13"/>
  <c r="H8" i="13"/>
  <c r="H7" i="13"/>
  <c r="H6" i="13"/>
  <c r="H5" i="13"/>
  <c r="K9" i="13"/>
  <c r="K8" i="13"/>
  <c r="K7" i="13"/>
  <c r="K6" i="13"/>
  <c r="K5" i="13"/>
  <c r="I9" i="13"/>
  <c r="I8" i="13"/>
  <c r="I7" i="13"/>
  <c r="I6" i="13"/>
  <c r="I5" i="13"/>
  <c r="G9" i="13"/>
  <c r="G7" i="13"/>
  <c r="G6" i="13"/>
  <c r="G5" i="13"/>
  <c r="F9" i="13"/>
  <c r="F8" i="13"/>
  <c r="F7" i="13"/>
  <c r="F6" i="13"/>
  <c r="F5" i="13"/>
  <c r="E7" i="13"/>
  <c r="E6" i="13"/>
  <c r="E5" i="13"/>
  <c r="D9" i="13"/>
  <c r="D8" i="13"/>
  <c r="D7" i="13"/>
  <c r="D6" i="13"/>
  <c r="D5" i="13"/>
  <c r="C9" i="13"/>
  <c r="C8" i="13"/>
  <c r="C7" i="13"/>
  <c r="C17" i="13" s="1"/>
  <c r="C6" i="13"/>
  <c r="C16" i="13" s="1"/>
  <c r="C5" i="13"/>
  <c r="E4" i="18" l="1"/>
  <c r="G4" i="18"/>
  <c r="C16" i="14"/>
  <c r="C18" i="14" s="1"/>
  <c r="G10" i="29" l="1"/>
  <c r="F10" i="29"/>
  <c r="J9" i="29"/>
  <c r="J8" i="29"/>
  <c r="I8" i="29"/>
  <c r="I9" i="29"/>
  <c r="J6" i="29"/>
  <c r="J5" i="29"/>
  <c r="I6" i="29"/>
  <c r="I5" i="29"/>
  <c r="E11" i="29" l="1"/>
  <c r="E54" i="43"/>
  <c r="E95" i="42"/>
  <c r="C89" i="42"/>
  <c r="M78" i="42"/>
  <c r="C90" i="42" l="1"/>
  <c r="E90" i="42" s="1"/>
  <c r="E89" i="42"/>
  <c r="F71" i="42"/>
  <c r="E71" i="42"/>
  <c r="O28" i="76"/>
  <c r="O29" i="76"/>
  <c r="O30" i="76"/>
  <c r="O31" i="76"/>
  <c r="O32" i="76"/>
  <c r="O33" i="76"/>
  <c r="O34" i="76"/>
  <c r="O35" i="76"/>
  <c r="O36" i="76"/>
  <c r="O37" i="76"/>
  <c r="O38" i="76"/>
  <c r="O27" i="76"/>
  <c r="G19" i="76"/>
  <c r="H36" i="48"/>
  <c r="I36" i="48"/>
  <c r="J35" i="48"/>
  <c r="G36" i="48"/>
  <c r="H19" i="48"/>
  <c r="I18" i="48"/>
  <c r="G19" i="48"/>
  <c r="E55" i="19"/>
  <c r="C55" i="19"/>
  <c r="B55" i="19"/>
  <c r="D15" i="19"/>
  <c r="C74" i="19" s="1"/>
  <c r="F9" i="19"/>
  <c r="O8" i="19" l="1"/>
  <c r="O7" i="19"/>
  <c r="N8" i="19"/>
  <c r="N7" i="19"/>
  <c r="D6" i="19"/>
  <c r="C15" i="19"/>
  <c r="G6" i="19"/>
  <c r="D7" i="19"/>
  <c r="E7" i="19"/>
  <c r="F7" i="19"/>
  <c r="G7" i="19"/>
  <c r="D8" i="19"/>
  <c r="E8" i="19"/>
  <c r="F8" i="19"/>
  <c r="G8" i="19"/>
  <c r="D9" i="19"/>
  <c r="E9" i="19"/>
  <c r="G9" i="19"/>
  <c r="D10" i="19"/>
  <c r="E10" i="19"/>
  <c r="F10" i="19"/>
  <c r="G10" i="19"/>
  <c r="D11" i="19"/>
  <c r="E11" i="19"/>
  <c r="F11" i="19"/>
  <c r="G11" i="19"/>
  <c r="D12" i="19"/>
  <c r="E12" i="19"/>
  <c r="F12" i="19"/>
  <c r="G12" i="19"/>
  <c r="D13" i="19"/>
  <c r="E13" i="19"/>
  <c r="F13" i="19"/>
  <c r="G13" i="19"/>
  <c r="D14" i="19"/>
  <c r="E14" i="19"/>
  <c r="F14" i="19"/>
  <c r="G14" i="19"/>
  <c r="E15" i="19"/>
  <c r="F15" i="19"/>
  <c r="H15" i="19" s="1"/>
  <c r="G15" i="19"/>
  <c r="C7" i="19"/>
  <c r="C8" i="19"/>
  <c r="C9" i="19"/>
  <c r="C10" i="19"/>
  <c r="C11" i="19"/>
  <c r="C12" i="19"/>
  <c r="C13" i="19"/>
  <c r="C14" i="19"/>
  <c r="C6" i="19"/>
  <c r="F44" i="18"/>
  <c r="E44" i="18"/>
  <c r="D44" i="18"/>
  <c r="F43" i="18"/>
  <c r="E43" i="18"/>
  <c r="D43" i="18"/>
  <c r="F42" i="18"/>
  <c r="E42" i="18"/>
  <c r="D42" i="18"/>
  <c r="C44" i="18"/>
  <c r="C43" i="18"/>
  <c r="C42" i="18"/>
  <c r="D35" i="18"/>
  <c r="E35" i="18"/>
  <c r="F35" i="18"/>
  <c r="C35" i="18"/>
  <c r="D31" i="18"/>
  <c r="E31" i="18"/>
  <c r="G31" i="18" s="1"/>
  <c r="F32" i="18"/>
  <c r="G32" i="18" s="1"/>
  <c r="F33" i="18"/>
  <c r="C32" i="18"/>
  <c r="C23" i="18"/>
  <c r="C22" i="18"/>
  <c r="C69" i="59"/>
  <c r="C67" i="59"/>
  <c r="C66" i="59"/>
  <c r="K71" i="59"/>
  <c r="K68" i="59"/>
  <c r="K63" i="59"/>
  <c r="F64" i="59"/>
  <c r="E64" i="59"/>
  <c r="C68" i="59"/>
  <c r="H32" i="18" l="1"/>
  <c r="H31" i="18"/>
  <c r="G33" i="18"/>
  <c r="H33" i="18"/>
  <c r="C20" i="59"/>
  <c r="C15" i="59"/>
  <c r="F3" i="27" l="1"/>
  <c r="E3" i="27"/>
  <c r="F3" i="23"/>
  <c r="E3" i="23"/>
  <c r="D11" i="23"/>
  <c r="D10" i="23"/>
  <c r="C11" i="23"/>
  <c r="C10" i="23"/>
  <c r="D3" i="16"/>
  <c r="C3" i="16"/>
  <c r="F5" i="16"/>
  <c r="F8" i="16" s="1"/>
  <c r="F6" i="16"/>
  <c r="D18" i="17" s="1"/>
  <c r="C6" i="55" s="1"/>
  <c r="C5" i="16"/>
  <c r="C6" i="16"/>
  <c r="G10" i="10"/>
  <c r="H10" i="10" s="1"/>
  <c r="K10" i="10"/>
  <c r="O10" i="10"/>
  <c r="P10" i="10"/>
  <c r="G16" i="10"/>
  <c r="I16" i="10"/>
  <c r="I20" i="10" s="1"/>
  <c r="I22" i="10" s="1"/>
  <c r="I34" i="10" s="1"/>
  <c r="K16" i="10"/>
  <c r="H20" i="10"/>
  <c r="J20" i="10"/>
  <c r="M20" i="10"/>
  <c r="O20" i="10"/>
  <c r="P20" i="10"/>
  <c r="P22" i="10" s="1"/>
  <c r="J22" i="10"/>
  <c r="M22" i="10"/>
  <c r="O22" i="10"/>
  <c r="K27" i="10"/>
  <c r="I33" i="10"/>
  <c r="J33" i="10"/>
  <c r="M33" i="10"/>
  <c r="O33" i="10"/>
  <c r="O34" i="10" s="1"/>
  <c r="P33" i="10"/>
  <c r="P34" i="10" s="1"/>
  <c r="H34" i="10"/>
  <c r="J34" i="10"/>
  <c r="M34" i="10"/>
  <c r="H44" i="10"/>
  <c r="I44" i="10"/>
  <c r="J44" i="10"/>
  <c r="M44" i="10"/>
  <c r="M46" i="10" s="1"/>
  <c r="N44" i="10"/>
  <c r="O44" i="10"/>
  <c r="P44" i="10"/>
  <c r="P46" i="10" s="1"/>
  <c r="H46" i="10"/>
  <c r="I46" i="10"/>
  <c r="J46" i="10"/>
  <c r="O46" i="10"/>
  <c r="H56" i="10"/>
  <c r="I56" i="10"/>
  <c r="J56" i="10"/>
  <c r="M56" i="10"/>
  <c r="O56" i="10"/>
  <c r="P56" i="10"/>
  <c r="E74" i="74"/>
  <c r="E64" i="74"/>
  <c r="E22" i="74"/>
  <c r="E18" i="74"/>
  <c r="E15" i="74"/>
  <c r="E13" i="74"/>
  <c r="E11" i="74"/>
  <c r="E9" i="74"/>
  <c r="D6" i="55" l="1"/>
  <c r="E6" i="55"/>
  <c r="D14" i="27"/>
  <c r="C19" i="28"/>
  <c r="C14" i="28"/>
  <c r="C13" i="28"/>
  <c r="C20" i="28"/>
  <c r="C17" i="28"/>
  <c r="C16" i="28"/>
  <c r="C15" i="28"/>
  <c r="C12" i="28"/>
  <c r="C11" i="28"/>
  <c r="C10" i="28"/>
  <c r="C8" i="28"/>
  <c r="C7" i="28"/>
  <c r="C6" i="28"/>
  <c r="C5" i="28"/>
  <c r="F31" i="35"/>
  <c r="E31" i="35"/>
  <c r="D31" i="35"/>
  <c r="F30" i="35"/>
  <c r="E30" i="35"/>
  <c r="D30" i="35"/>
  <c r="F29" i="35"/>
  <c r="E29" i="35"/>
  <c r="D29" i="35"/>
  <c r="K12" i="35" l="1"/>
  <c r="C12" i="35"/>
  <c r="C2" i="35"/>
  <c r="C55" i="32"/>
  <c r="N66" i="3"/>
  <c r="M66" i="3" s="1"/>
  <c r="N216" i="3" l="1"/>
  <c r="N211" i="3" s="1"/>
  <c r="M211" i="3" s="1"/>
  <c r="F4" i="68" l="1"/>
  <c r="F5" i="68" s="1"/>
  <c r="E4" i="68"/>
  <c r="E5" i="68" s="1"/>
  <c r="D4" i="68"/>
  <c r="D5" i="68" s="1"/>
  <c r="C4" i="68"/>
  <c r="C5" i="68" s="1"/>
  <c r="C17" i="61"/>
  <c r="D17" i="61" s="1"/>
  <c r="C18" i="61"/>
  <c r="E18" i="61"/>
  <c r="E17" i="61"/>
  <c r="E25" i="7"/>
  <c r="J4" i="61"/>
  <c r="I4" i="61"/>
  <c r="H4" i="61"/>
  <c r="F4" i="61"/>
  <c r="E4" i="61"/>
  <c r="D4" i="61"/>
  <c r="C4" i="61"/>
  <c r="K63" i="7"/>
  <c r="J63" i="7"/>
  <c r="K62" i="7"/>
  <c r="J62" i="7"/>
  <c r="K44" i="7"/>
  <c r="K55" i="7" s="1"/>
  <c r="G55" i="7" s="1"/>
  <c r="G56" i="7" s="1"/>
  <c r="J44" i="7"/>
  <c r="J55" i="7" s="1"/>
  <c r="F55" i="7" s="1"/>
  <c r="F56" i="7" s="1"/>
  <c r="K25" i="7"/>
  <c r="J25" i="7"/>
  <c r="K18" i="7"/>
  <c r="J18" i="7"/>
  <c r="K15" i="7"/>
  <c r="J15" i="7"/>
  <c r="K14" i="7"/>
  <c r="J14" i="7"/>
  <c r="K13" i="7"/>
  <c r="J13" i="7"/>
  <c r="K12" i="7"/>
  <c r="J12" i="7"/>
  <c r="K11" i="7"/>
  <c r="J11" i="7"/>
  <c r="K9" i="7"/>
  <c r="J9" i="7"/>
  <c r="K8" i="7"/>
  <c r="J8" i="7"/>
  <c r="K7" i="7"/>
  <c r="J7" i="7"/>
  <c r="K6" i="7"/>
  <c r="J6" i="7"/>
  <c r="K5" i="7"/>
  <c r="J5" i="7"/>
  <c r="K4" i="7"/>
  <c r="J4" i="7"/>
  <c r="H12" i="61" l="1"/>
  <c r="H6" i="61" s="1"/>
  <c r="G25" i="7"/>
  <c r="F17" i="61"/>
  <c r="H17" i="61" s="1"/>
  <c r="M8" i="61" l="1"/>
  <c r="L8" i="61"/>
  <c r="C7" i="60"/>
  <c r="C8" i="80" l="1"/>
  <c r="C12" i="80" s="1"/>
  <c r="D14" i="80"/>
  <c r="C14" i="80"/>
  <c r="D12" i="80"/>
  <c r="D6" i="80"/>
  <c r="C6" i="80"/>
  <c r="D12" i="81"/>
  <c r="D10" i="81"/>
  <c r="D13" i="81" s="1"/>
  <c r="C10" i="81"/>
  <c r="C7" i="81"/>
  <c r="D4" i="81"/>
  <c r="C4" i="81"/>
  <c r="C13" i="25" l="1"/>
  <c r="C9" i="25"/>
  <c r="H14" i="21"/>
  <c r="U5" i="9" l="1"/>
  <c r="O258" i="3"/>
  <c r="O257" i="3"/>
  <c r="O255" i="3"/>
  <c r="O249" i="3"/>
  <c r="O246" i="3"/>
  <c r="O243" i="3"/>
  <c r="O241" i="3"/>
  <c r="O229" i="3"/>
  <c r="O222" i="3"/>
  <c r="O219" i="3"/>
  <c r="O211" i="3"/>
  <c r="O131" i="3"/>
  <c r="O130" i="3"/>
  <c r="O116" i="3"/>
  <c r="O112" i="3"/>
  <c r="O1048576" i="3"/>
  <c r="O109" i="3"/>
  <c r="O96" i="3"/>
  <c r="O66" i="3"/>
  <c r="A258" i="3"/>
  <c r="A257" i="3"/>
  <c r="A256" i="3"/>
  <c r="A255" i="3"/>
  <c r="O418" i="2"/>
  <c r="O416" i="2"/>
  <c r="O413" i="2"/>
  <c r="O411" i="2"/>
  <c r="O401" i="2"/>
  <c r="O398" i="2"/>
  <c r="O397" i="2"/>
  <c r="O394" i="2"/>
  <c r="O390" i="2"/>
  <c r="O386" i="2"/>
  <c r="O383" i="2"/>
  <c r="O378" i="2"/>
  <c r="O376" i="2"/>
  <c r="O365" i="2"/>
  <c r="O353" i="2"/>
  <c r="D12" i="6" s="1"/>
  <c r="O349" i="2"/>
  <c r="O341" i="2"/>
  <c r="O339" i="2"/>
  <c r="O331" i="2"/>
  <c r="O291" i="2"/>
  <c r="O289" i="2"/>
  <c r="O276" i="2"/>
  <c r="O275" i="2"/>
  <c r="O270" i="2"/>
  <c r="O265" i="2"/>
  <c r="O226" i="2"/>
  <c r="O224" i="2"/>
  <c r="O206" i="2"/>
  <c r="O204" i="2"/>
  <c r="O155" i="2"/>
  <c r="O118" i="2"/>
  <c r="O113" i="2"/>
  <c r="O111" i="2"/>
  <c r="E18" i="7"/>
  <c r="E15" i="7"/>
  <c r="E14" i="7"/>
  <c r="E13" i="7"/>
  <c r="E12" i="7"/>
  <c r="E11" i="7"/>
  <c r="E9" i="7"/>
  <c r="E8" i="7"/>
  <c r="E7" i="7"/>
  <c r="E6" i="7"/>
  <c r="E5" i="7"/>
  <c r="E4" i="7"/>
  <c r="A255" i="4"/>
  <c r="A254" i="4"/>
  <c r="A253" i="4"/>
  <c r="A252" i="4"/>
  <c r="A251" i="4"/>
  <c r="A250" i="4"/>
  <c r="A249" i="4"/>
  <c r="A248" i="4"/>
  <c r="A247" i="4"/>
  <c r="A246" i="4"/>
  <c r="A245" i="4"/>
  <c r="O65" i="4"/>
  <c r="O93" i="4"/>
  <c r="O106" i="4"/>
  <c r="O109" i="4"/>
  <c r="O113" i="4"/>
  <c r="O127" i="4"/>
  <c r="O128" i="4"/>
  <c r="O207" i="4"/>
  <c r="O216" i="4"/>
  <c r="O219" i="4"/>
  <c r="O225" i="4"/>
  <c r="O237" i="4"/>
  <c r="O239" i="4"/>
  <c r="O242" i="4"/>
  <c r="O245" i="4"/>
  <c r="O252" i="4"/>
  <c r="O254" i="4"/>
  <c r="O255" i="4"/>
  <c r="D7" i="68" l="1"/>
  <c r="G43" i="10"/>
  <c r="K43" i="10" s="1"/>
  <c r="H43" i="57"/>
  <c r="H44" i="57"/>
  <c r="H45" i="57"/>
  <c r="H46" i="57"/>
  <c r="H42" i="57"/>
  <c r="N64" i="3" l="1"/>
  <c r="N215" i="3" s="1"/>
  <c r="E66" i="59"/>
  <c r="C14" i="18"/>
  <c r="F15" i="18"/>
  <c r="H9" i="18"/>
  <c r="G17" i="18"/>
  <c r="G18" i="18"/>
  <c r="G15" i="18"/>
  <c r="H5" i="18"/>
  <c r="H11" i="18" l="1"/>
  <c r="F95" i="42"/>
  <c r="D64" i="6"/>
  <c r="D63" i="74" l="1"/>
  <c r="D62" i="74"/>
  <c r="D61" i="74"/>
  <c r="C10" i="77" l="1"/>
  <c r="F9" i="24"/>
  <c r="F19" i="43" l="1"/>
  <c r="K108" i="36"/>
  <c r="K109" i="36"/>
  <c r="L63" i="53"/>
  <c r="F6" i="23"/>
  <c r="F5" i="23"/>
  <c r="I7" i="23"/>
  <c r="H7" i="23"/>
  <c r="F7" i="23" l="1"/>
  <c r="K110" i="36"/>
  <c r="C70" i="44" l="1"/>
  <c r="K55" i="36"/>
  <c r="D297" i="44" l="1"/>
  <c r="C297" i="44"/>
  <c r="D282" i="44"/>
  <c r="C282" i="44"/>
  <c r="D280" i="44"/>
  <c r="C280" i="44"/>
  <c r="N251" i="44"/>
  <c r="N256" i="44" s="1"/>
  <c r="G34" i="8" l="1"/>
  <c r="F11" i="54"/>
  <c r="I7" i="54"/>
  <c r="H6" i="54"/>
  <c r="I6" i="54" s="1"/>
  <c r="W89" i="53"/>
  <c r="V89" i="53"/>
  <c r="U89" i="53"/>
  <c r="T89" i="53"/>
  <c r="S89" i="53"/>
  <c r="K89" i="53"/>
  <c r="J89" i="53"/>
  <c r="I89" i="53"/>
  <c r="AD88" i="53"/>
  <c r="AC88" i="53"/>
  <c r="AA88" i="53"/>
  <c r="Z88" i="53"/>
  <c r="Y88" i="53"/>
  <c r="L88" i="53"/>
  <c r="AD87" i="53"/>
  <c r="AC87" i="53"/>
  <c r="AA87" i="53"/>
  <c r="Z87" i="53"/>
  <c r="Y87" i="53"/>
  <c r="L87" i="53"/>
  <c r="X87" i="53" s="1"/>
  <c r="AD86" i="53"/>
  <c r="AC86" i="53"/>
  <c r="AA86" i="53"/>
  <c r="Z86" i="53"/>
  <c r="Y86" i="53"/>
  <c r="L86" i="53"/>
  <c r="X86" i="53" s="1"/>
  <c r="AD85" i="53"/>
  <c r="AC85" i="53"/>
  <c r="AA85" i="53"/>
  <c r="Z85" i="53"/>
  <c r="Y85" i="53"/>
  <c r="X85" i="53"/>
  <c r="L85" i="53"/>
  <c r="AD84" i="53"/>
  <c r="AC84" i="53"/>
  <c r="AA84" i="53"/>
  <c r="Z84" i="53"/>
  <c r="Y84" i="53"/>
  <c r="X84" i="53"/>
  <c r="L84" i="53"/>
  <c r="AD83" i="53"/>
  <c r="AC83" i="53"/>
  <c r="AA83" i="53"/>
  <c r="Z83" i="53"/>
  <c r="Y83" i="53"/>
  <c r="X83" i="53"/>
  <c r="L83" i="53"/>
  <c r="AD82" i="53"/>
  <c r="AC82" i="53"/>
  <c r="AA82" i="53"/>
  <c r="Z82" i="53"/>
  <c r="Y82" i="53"/>
  <c r="X82" i="53"/>
  <c r="L82" i="53"/>
  <c r="AD81" i="53"/>
  <c r="AC81" i="53"/>
  <c r="AA81" i="53"/>
  <c r="Z81" i="53"/>
  <c r="Y81" i="53"/>
  <c r="X81" i="53"/>
  <c r="L81" i="53"/>
  <c r="AD80" i="53"/>
  <c r="AC80" i="53"/>
  <c r="AA80" i="53"/>
  <c r="Z80" i="53"/>
  <c r="Y80" i="53"/>
  <c r="X80" i="53"/>
  <c r="L80" i="53"/>
  <c r="AD79" i="53"/>
  <c r="AC79" i="53"/>
  <c r="AA79" i="53"/>
  <c r="Z79" i="53"/>
  <c r="Y79" i="53"/>
  <c r="X79" i="53"/>
  <c r="L79" i="53"/>
  <c r="AD78" i="53"/>
  <c r="AC78" i="53"/>
  <c r="AA78" i="53"/>
  <c r="Z78" i="53"/>
  <c r="Y78" i="53"/>
  <c r="X78" i="53"/>
  <c r="L78" i="53"/>
  <c r="AD77" i="53"/>
  <c r="AC77" i="53"/>
  <c r="AA77" i="53"/>
  <c r="Z77" i="53"/>
  <c r="Y77" i="53"/>
  <c r="X77" i="53"/>
  <c r="L77" i="53"/>
  <c r="AD76" i="53"/>
  <c r="AC76" i="53"/>
  <c r="AA76" i="53"/>
  <c r="Z76" i="53"/>
  <c r="Y76" i="53"/>
  <c r="X76" i="53"/>
  <c r="L76" i="53"/>
  <c r="AD75" i="53"/>
  <c r="AC75" i="53"/>
  <c r="AA75" i="53"/>
  <c r="Z75" i="53"/>
  <c r="Y75" i="53"/>
  <c r="X75" i="53"/>
  <c r="L75" i="53"/>
  <c r="A75" i="53"/>
  <c r="A76" i="53" s="1"/>
  <c r="A77" i="53" s="1"/>
  <c r="A78" i="53" s="1"/>
  <c r="A79" i="53" s="1"/>
  <c r="A80" i="53" s="1"/>
  <c r="A81" i="53" s="1"/>
  <c r="A82" i="53" s="1"/>
  <c r="A83" i="53" s="1"/>
  <c r="A84" i="53" s="1"/>
  <c r="A85" i="53" s="1"/>
  <c r="A86" i="53" s="1"/>
  <c r="AD74" i="53"/>
  <c r="AC74" i="53"/>
  <c r="AA74" i="53"/>
  <c r="Z74" i="53"/>
  <c r="Y74" i="53"/>
  <c r="X74" i="53"/>
  <c r="L74" i="53"/>
  <c r="W68" i="53"/>
  <c r="V68" i="53"/>
  <c r="U68" i="53"/>
  <c r="T68" i="53"/>
  <c r="S68" i="53"/>
  <c r="K68" i="53"/>
  <c r="J68" i="53"/>
  <c r="Z68" i="53" s="1"/>
  <c r="I68" i="53"/>
  <c r="Y68" i="53" s="1"/>
  <c r="AA67" i="53"/>
  <c r="Z67" i="53"/>
  <c r="Y67" i="53"/>
  <c r="L67" i="53"/>
  <c r="AA66" i="53"/>
  <c r="Z66" i="53"/>
  <c r="Y66" i="53"/>
  <c r="X66" i="53"/>
  <c r="L66" i="53"/>
  <c r="AA65" i="53"/>
  <c r="Z65" i="53"/>
  <c r="Y65" i="53"/>
  <c r="X65" i="53"/>
  <c r="L65" i="53"/>
  <c r="AA64" i="53"/>
  <c r="Z64" i="53"/>
  <c r="Y64" i="53"/>
  <c r="X64" i="53"/>
  <c r="L64" i="53"/>
  <c r="AA63" i="53"/>
  <c r="Z63" i="53"/>
  <c r="Y63" i="53"/>
  <c r="X63" i="53"/>
  <c r="AA62" i="53"/>
  <c r="Z62" i="53"/>
  <c r="Y62" i="53"/>
  <c r="X62" i="53"/>
  <c r="L62" i="53"/>
  <c r="AA61" i="53"/>
  <c r="Z61" i="53"/>
  <c r="Y61" i="53"/>
  <c r="X61" i="53"/>
  <c r="L61" i="53"/>
  <c r="AA60" i="53"/>
  <c r="Z60" i="53"/>
  <c r="Y60" i="53"/>
  <c r="X60" i="53"/>
  <c r="L60" i="53"/>
  <c r="AA59" i="53"/>
  <c r="Z59" i="53"/>
  <c r="Y59" i="53"/>
  <c r="L59" i="53"/>
  <c r="X59" i="53" s="1"/>
  <c r="AA58" i="53"/>
  <c r="Z58" i="53"/>
  <c r="Y58" i="53"/>
  <c r="X58" i="53"/>
  <c r="L58" i="53"/>
  <c r="AA57" i="53"/>
  <c r="Z57" i="53"/>
  <c r="Y57" i="53"/>
  <c r="X57" i="53"/>
  <c r="L57" i="53"/>
  <c r="AA56" i="53"/>
  <c r="Z56" i="53"/>
  <c r="Y56" i="53"/>
  <c r="X56" i="53"/>
  <c r="L56" i="53"/>
  <c r="A56" i="53"/>
  <c r="A57" i="53" s="1"/>
  <c r="A58" i="53" s="1"/>
  <c r="A59" i="53" s="1"/>
  <c r="A60" i="53" s="1"/>
  <c r="A61" i="53" s="1"/>
  <c r="A62" i="53" s="1"/>
  <c r="A63" i="53" s="1"/>
  <c r="A64" i="53" s="1"/>
  <c r="A65" i="53" s="1"/>
  <c r="A66" i="53" s="1"/>
  <c r="A67" i="53" s="1"/>
  <c r="AA55" i="53"/>
  <c r="Z55" i="53"/>
  <c r="Y55" i="53"/>
  <c r="L55" i="53"/>
  <c r="X55" i="53" s="1"/>
  <c r="A55" i="53"/>
  <c r="AA54" i="53"/>
  <c r="Z54" i="53"/>
  <c r="Y54" i="53"/>
  <c r="X54" i="53"/>
  <c r="L54" i="53"/>
  <c r="A54" i="53"/>
  <c r="AA53" i="53"/>
  <c r="Z53" i="53"/>
  <c r="Y53" i="53"/>
  <c r="X53" i="53"/>
  <c r="L53" i="53"/>
  <c r="B47" i="53"/>
  <c r="Y44" i="53"/>
  <c r="X44" i="53"/>
  <c r="W44" i="53"/>
  <c r="V44" i="53"/>
  <c r="U44" i="53"/>
  <c r="T44" i="53"/>
  <c r="S44" i="53"/>
  <c r="K44" i="53"/>
  <c r="AA44" i="53" s="1"/>
  <c r="J44" i="53"/>
  <c r="Z44" i="53" s="1"/>
  <c r="I44" i="53"/>
  <c r="AD43" i="53"/>
  <c r="AC43" i="53"/>
  <c r="L43" i="53"/>
  <c r="AD42" i="53"/>
  <c r="AC42" i="53"/>
  <c r="AA42" i="53"/>
  <c r="Z42" i="53"/>
  <c r="Y42" i="53"/>
  <c r="L42" i="53"/>
  <c r="AD41" i="53"/>
  <c r="AC41" i="53"/>
  <c r="AA41" i="53"/>
  <c r="Z41" i="53"/>
  <c r="Y41" i="53"/>
  <c r="L41" i="53"/>
  <c r="AD40" i="53"/>
  <c r="AC40" i="53"/>
  <c r="AA40" i="53"/>
  <c r="Z40" i="53"/>
  <c r="Y40" i="53"/>
  <c r="L40" i="53"/>
  <c r="AD39" i="53"/>
  <c r="AC39" i="53"/>
  <c r="AA39" i="53"/>
  <c r="Z39" i="53"/>
  <c r="Y39" i="53"/>
  <c r="L39" i="53"/>
  <c r="AD38" i="53"/>
  <c r="AC38" i="53"/>
  <c r="AA38" i="53"/>
  <c r="Z38" i="53"/>
  <c r="Y38" i="53"/>
  <c r="L38" i="53"/>
  <c r="AD37" i="53"/>
  <c r="AC37" i="53"/>
  <c r="AA37" i="53"/>
  <c r="Z37" i="53"/>
  <c r="Y37" i="53"/>
  <c r="L37" i="53"/>
  <c r="AD36" i="53"/>
  <c r="AC36" i="53"/>
  <c r="AA36" i="53"/>
  <c r="Z36" i="53"/>
  <c r="Y36" i="53"/>
  <c r="L36" i="53"/>
  <c r="AD35" i="53"/>
  <c r="AC35" i="53"/>
  <c r="AA35" i="53"/>
  <c r="Z35" i="53"/>
  <c r="Y35" i="53"/>
  <c r="L35" i="53"/>
  <c r="AD34" i="53"/>
  <c r="AC34" i="53"/>
  <c r="AA34" i="53"/>
  <c r="Z34" i="53"/>
  <c r="Y34" i="53"/>
  <c r="L34" i="53"/>
  <c r="AD33" i="53"/>
  <c r="AC33" i="53"/>
  <c r="AA33" i="53"/>
  <c r="Z33" i="53"/>
  <c r="Y33" i="53"/>
  <c r="L33" i="53"/>
  <c r="AD32" i="53"/>
  <c r="AC32" i="53"/>
  <c r="AA32" i="53"/>
  <c r="Z32" i="53"/>
  <c r="Y32" i="53"/>
  <c r="L32" i="53"/>
  <c r="AD31" i="53"/>
  <c r="AC31" i="53"/>
  <c r="AA31" i="53"/>
  <c r="Z31" i="53"/>
  <c r="Y31" i="53"/>
  <c r="L31" i="53"/>
  <c r="A31" i="53"/>
  <c r="A32" i="53" s="1"/>
  <c r="A33" i="53" s="1"/>
  <c r="A34" i="53" s="1"/>
  <c r="A35" i="53" s="1"/>
  <c r="A36" i="53" s="1"/>
  <c r="A37" i="53" s="1"/>
  <c r="A38" i="53" s="1"/>
  <c r="A39" i="53" s="1"/>
  <c r="A40" i="53" s="1"/>
  <c r="A41" i="53" s="1"/>
  <c r="AD30" i="53"/>
  <c r="AC30" i="53"/>
  <c r="AA30" i="53"/>
  <c r="Z30" i="53"/>
  <c r="Y30" i="53"/>
  <c r="L30" i="53"/>
  <c r="A30" i="53"/>
  <c r="AD29" i="53"/>
  <c r="AC29" i="53"/>
  <c r="AA29" i="53"/>
  <c r="Z29" i="53"/>
  <c r="Y29" i="53"/>
  <c r="L29" i="53"/>
  <c r="X23" i="53"/>
  <c r="W23" i="53"/>
  <c r="V23" i="53"/>
  <c r="U23" i="53"/>
  <c r="T23" i="53"/>
  <c r="S23" i="53"/>
  <c r="K23" i="53"/>
  <c r="AA23" i="53" s="1"/>
  <c r="J23" i="53"/>
  <c r="Z23" i="53" s="1"/>
  <c r="Y23" i="53"/>
  <c r="L22" i="53"/>
  <c r="L21" i="53"/>
  <c r="AA20" i="53"/>
  <c r="Z20" i="53"/>
  <c r="Y20" i="53"/>
  <c r="L20" i="53"/>
  <c r="AA19" i="53"/>
  <c r="Z19" i="53"/>
  <c r="Y19" i="53"/>
  <c r="L19" i="53"/>
  <c r="AE18" i="53"/>
  <c r="AF18" i="53" s="1"/>
  <c r="L18" i="53"/>
  <c r="AE17" i="53"/>
  <c r="AF17" i="53" s="1"/>
  <c r="AA17" i="53"/>
  <c r="Z17" i="53"/>
  <c r="Y17" i="53"/>
  <c r="L17" i="53"/>
  <c r="AE16" i="53"/>
  <c r="AF16" i="53" s="1"/>
  <c r="AA16" i="53"/>
  <c r="Z16" i="53"/>
  <c r="Y16" i="53"/>
  <c r="L16" i="53"/>
  <c r="AA15" i="53"/>
  <c r="Z15" i="53"/>
  <c r="Y15" i="53"/>
  <c r="L15" i="53"/>
  <c r="AA14" i="53"/>
  <c r="Z14" i="53"/>
  <c r="Y14" i="53"/>
  <c r="L14" i="53"/>
  <c r="AA13" i="53"/>
  <c r="Z13" i="53"/>
  <c r="Y13" i="53"/>
  <c r="L13" i="53"/>
  <c r="AA12" i="53"/>
  <c r="Z12" i="53"/>
  <c r="Y12" i="53"/>
  <c r="L12" i="53"/>
  <c r="AA11" i="53"/>
  <c r="Z11" i="53"/>
  <c r="Y11" i="53"/>
  <c r="L11" i="53"/>
  <c r="AA10" i="53"/>
  <c r="Z10" i="53"/>
  <c r="Y10" i="53"/>
  <c r="L10" i="53"/>
  <c r="AA9" i="53"/>
  <c r="Z9" i="53"/>
  <c r="Y9" i="53"/>
  <c r="L9" i="53"/>
  <c r="A9" i="53"/>
  <c r="A10" i="53" s="1"/>
  <c r="A11" i="53" s="1"/>
  <c r="A12" i="53" s="1"/>
  <c r="A13" i="53" s="1"/>
  <c r="A14" i="53" s="1"/>
  <c r="A15" i="53" s="1"/>
  <c r="A16" i="53" s="1"/>
  <c r="A17" i="53" s="1"/>
  <c r="A18" i="53" s="1"/>
  <c r="A19" i="53" s="1"/>
  <c r="A20" i="53" s="1"/>
  <c r="A21" i="53" s="1"/>
  <c r="A22" i="53" s="1"/>
  <c r="AA8" i="53"/>
  <c r="Z8" i="53"/>
  <c r="Y8" i="53"/>
  <c r="L8" i="53"/>
  <c r="B2" i="51"/>
  <c r="B2" i="52" s="1"/>
  <c r="B2" i="53" s="1"/>
  <c r="K89" i="52"/>
  <c r="J89" i="52"/>
  <c r="I89" i="52"/>
  <c r="P88" i="52"/>
  <c r="O88" i="52"/>
  <c r="P87" i="52"/>
  <c r="O87" i="52"/>
  <c r="P86" i="52"/>
  <c r="O86" i="52"/>
  <c r="P85" i="52"/>
  <c r="O85" i="52"/>
  <c r="P84" i="52"/>
  <c r="O84" i="52"/>
  <c r="P83" i="52"/>
  <c r="O83" i="52"/>
  <c r="P82" i="52"/>
  <c r="O82" i="52"/>
  <c r="P81" i="52"/>
  <c r="O81" i="52"/>
  <c r="P80" i="52"/>
  <c r="O80" i="52"/>
  <c r="P79" i="52"/>
  <c r="O79" i="52"/>
  <c r="P78" i="52"/>
  <c r="O78" i="52"/>
  <c r="P77" i="52"/>
  <c r="O77" i="52"/>
  <c r="P76" i="52"/>
  <c r="O76" i="52"/>
  <c r="P75" i="52"/>
  <c r="O75" i="52"/>
  <c r="P74" i="52"/>
  <c r="O74" i="52"/>
  <c r="K68" i="52"/>
  <c r="I32" i="54" s="1"/>
  <c r="J68" i="52"/>
  <c r="I68" i="52"/>
  <c r="B47" i="52"/>
  <c r="J44" i="52"/>
  <c r="I44" i="52"/>
  <c r="P42" i="52"/>
  <c r="O42" i="52"/>
  <c r="P41" i="52"/>
  <c r="O41" i="52"/>
  <c r="P40" i="52"/>
  <c r="O40" i="52"/>
  <c r="P39" i="52"/>
  <c r="O39" i="52"/>
  <c r="P38" i="52"/>
  <c r="O38" i="52"/>
  <c r="P37" i="52"/>
  <c r="O37" i="52"/>
  <c r="P36" i="52"/>
  <c r="O36" i="52"/>
  <c r="P35" i="52"/>
  <c r="O35" i="52"/>
  <c r="P34" i="52"/>
  <c r="O34" i="52"/>
  <c r="P33" i="52"/>
  <c r="O33" i="52"/>
  <c r="P32" i="52"/>
  <c r="O32" i="52"/>
  <c r="P31" i="52"/>
  <c r="O31" i="52"/>
  <c r="P30" i="52"/>
  <c r="O30" i="52"/>
  <c r="P29" i="52"/>
  <c r="O29" i="52"/>
  <c r="K29" i="52"/>
  <c r="J23" i="52"/>
  <c r="I23" i="52"/>
  <c r="K22" i="52"/>
  <c r="K21" i="52"/>
  <c r="K20" i="52"/>
  <c r="K19" i="52"/>
  <c r="K18" i="52"/>
  <c r="S17" i="52"/>
  <c r="T17" i="52" s="1"/>
  <c r="K17" i="52"/>
  <c r="S16" i="52"/>
  <c r="T16" i="52" s="1"/>
  <c r="K16" i="52"/>
  <c r="S15" i="52"/>
  <c r="T15" i="52" s="1"/>
  <c r="K15" i="52"/>
  <c r="S14" i="52"/>
  <c r="T14" i="52" s="1"/>
  <c r="K14" i="52"/>
  <c r="K13" i="52"/>
  <c r="K12" i="52"/>
  <c r="K11" i="52"/>
  <c r="K10" i="52"/>
  <c r="K9" i="52"/>
  <c r="A9" i="52"/>
  <c r="A10" i="52" s="1"/>
  <c r="A11" i="52" s="1"/>
  <c r="A12" i="52" s="1"/>
  <c r="A13" i="52" s="1"/>
  <c r="A14" i="52" s="1"/>
  <c r="A15" i="52" s="1"/>
  <c r="A16" i="52" s="1"/>
  <c r="A17" i="52" s="1"/>
  <c r="A18" i="52" s="1"/>
  <c r="A19" i="52" s="1"/>
  <c r="A20" i="52" s="1"/>
  <c r="A21" i="52" s="1"/>
  <c r="A22" i="52" s="1"/>
  <c r="K8" i="52"/>
  <c r="Q6" i="52"/>
  <c r="J8" i="51"/>
  <c r="J20" i="51"/>
  <c r="J21" i="51"/>
  <c r="J22" i="51"/>
  <c r="J23" i="51"/>
  <c r="J24" i="51"/>
  <c r="J25" i="51"/>
  <c r="F30" i="49"/>
  <c r="F29" i="49"/>
  <c r="D6" i="49"/>
  <c r="I14" i="21"/>
  <c r="L89" i="53" l="1"/>
  <c r="X67" i="53"/>
  <c r="X68" i="53" s="1"/>
  <c r="L68" i="53"/>
  <c r="AA68" i="53"/>
  <c r="L44" i="53"/>
  <c r="K44" i="52"/>
  <c r="K23" i="52"/>
  <c r="AF19" i="53"/>
  <c r="X89" i="53"/>
  <c r="T18" i="52"/>
  <c r="G58" i="8"/>
  <c r="L23" i="53"/>
  <c r="N7" i="77" s="1"/>
  <c r="N10" i="77" s="1"/>
  <c r="T19" i="52" l="1"/>
  <c r="AF20" i="53"/>
  <c r="I18" i="54"/>
  <c r="P5" i="9" l="1"/>
  <c r="N5" i="9"/>
  <c r="M5" i="9"/>
  <c r="D8" i="5" l="1"/>
  <c r="E51" i="43"/>
  <c r="E69" i="36"/>
  <c r="R50" i="36"/>
  <c r="F50" i="36"/>
  <c r="E50" i="36"/>
  <c r="R49" i="36"/>
  <c r="R48" i="36"/>
  <c r="R47" i="36"/>
  <c r="R46" i="36"/>
  <c r="R45" i="36"/>
  <c r="R44" i="36"/>
  <c r="R43" i="36"/>
  <c r="R42" i="36"/>
  <c r="R41" i="36"/>
  <c r="R40" i="36"/>
  <c r="R39" i="36"/>
  <c r="R38" i="36"/>
  <c r="R37" i="36"/>
  <c r="R36" i="36"/>
  <c r="R35" i="36"/>
  <c r="R34" i="36"/>
  <c r="R33" i="36"/>
  <c r="R32" i="36"/>
  <c r="R31" i="36"/>
  <c r="R30" i="36"/>
  <c r="R29" i="36"/>
  <c r="R28" i="36"/>
  <c r="R27" i="36"/>
  <c r="R26" i="36"/>
  <c r="R25" i="36"/>
  <c r="R24" i="36"/>
  <c r="R23" i="36"/>
  <c r="R22" i="36"/>
  <c r="R21" i="36"/>
  <c r="R20" i="36"/>
  <c r="R19" i="36"/>
  <c r="R18" i="36"/>
  <c r="R17" i="36"/>
  <c r="R16" i="36"/>
  <c r="R15" i="36"/>
  <c r="R14" i="36"/>
  <c r="R13" i="36"/>
  <c r="R12" i="36"/>
  <c r="R11" i="36"/>
  <c r="R10" i="36"/>
  <c r="R9" i="36"/>
  <c r="R8" i="36"/>
  <c r="R7" i="36"/>
  <c r="R6" i="36"/>
  <c r="R5" i="36"/>
  <c r="K3" i="36"/>
  <c r="J1" i="36"/>
  <c r="D1" i="36"/>
  <c r="I203" i="44"/>
  <c r="I200" i="44"/>
  <c r="I197" i="44"/>
  <c r="F204" i="44"/>
  <c r="F203" i="44"/>
  <c r="F202" i="44"/>
  <c r="F201" i="44"/>
  <c r="F198" i="44"/>
  <c r="F197" i="44"/>
  <c r="F196" i="44"/>
  <c r="F195" i="44"/>
  <c r="F194" i="44"/>
  <c r="F193" i="44"/>
  <c r="F192" i="44"/>
  <c r="C204" i="44"/>
  <c r="C203" i="44"/>
  <c r="C202" i="44"/>
  <c r="C201" i="44"/>
  <c r="C198" i="44"/>
  <c r="C197" i="44"/>
  <c r="C196" i="44"/>
  <c r="C195" i="44"/>
  <c r="C194" i="44"/>
  <c r="C193" i="44"/>
  <c r="C192" i="44"/>
  <c r="D63" i="44"/>
  <c r="C63" i="44"/>
  <c r="C153" i="44" l="1"/>
  <c r="C145" i="44"/>
  <c r="R51" i="36"/>
  <c r="E70" i="36"/>
  <c r="C160" i="44" l="1"/>
  <c r="F86" i="44"/>
  <c r="F78" i="44"/>
  <c r="F71" i="44"/>
  <c r="F76" i="44"/>
  <c r="F85" i="44"/>
  <c r="F75" i="44"/>
  <c r="F84" i="44"/>
  <c r="F77" i="44"/>
  <c r="F79" i="44"/>
  <c r="F82" i="44"/>
  <c r="F83" i="44"/>
  <c r="F74" i="44"/>
  <c r="F73" i="44" l="1"/>
  <c r="F81" i="44"/>
  <c r="M79" i="42" l="1"/>
  <c r="N73" i="42"/>
  <c r="M75" i="42"/>
  <c r="L79" i="42"/>
  <c r="L80" i="42" s="1"/>
  <c r="C59" i="42"/>
  <c r="C58" i="42"/>
  <c r="C57" i="42"/>
  <c r="F46" i="42"/>
  <c r="K45" i="7" l="1"/>
  <c r="K47" i="7" s="1"/>
  <c r="G63" i="7"/>
  <c r="F63" i="7"/>
  <c r="G62" i="7"/>
  <c r="F44" i="7"/>
  <c r="G44" i="7"/>
  <c r="D19" i="17"/>
  <c r="D21" i="17" s="1"/>
  <c r="J34" i="48" l="1"/>
  <c r="N38" i="76" l="1"/>
  <c r="B18" i="76"/>
  <c r="F9" i="29" l="1"/>
  <c r="G9" i="29"/>
  <c r="G8" i="29"/>
  <c r="F8" i="29"/>
  <c r="F11" i="29" s="1"/>
  <c r="G6" i="29"/>
  <c r="F6" i="29"/>
  <c r="F5" i="29"/>
  <c r="D7" i="29"/>
  <c r="G11" i="29" l="1"/>
  <c r="D30" i="19"/>
  <c r="H6" i="19"/>
  <c r="E9" i="24" l="1"/>
  <c r="H59" i="74" l="1"/>
  <c r="H52" i="74"/>
  <c r="H32" i="74"/>
  <c r="H33" i="74"/>
  <c r="G18" i="74"/>
  <c r="G64" i="74" s="1"/>
  <c r="H15" i="74"/>
  <c r="H67" i="74"/>
  <c r="H60" i="74"/>
  <c r="H57" i="74"/>
  <c r="H56" i="74"/>
  <c r="H35" i="74"/>
  <c r="H36" i="74"/>
  <c r="H37" i="74"/>
  <c r="H38" i="74"/>
  <c r="H39" i="74"/>
  <c r="H40" i="74"/>
  <c r="H41" i="74"/>
  <c r="H42" i="74"/>
  <c r="H43" i="74"/>
  <c r="H44" i="74"/>
  <c r="H45" i="74"/>
  <c r="H46" i="74"/>
  <c r="H47" i="74"/>
  <c r="H48" i="74"/>
  <c r="H34" i="74"/>
  <c r="H27" i="74"/>
  <c r="H28" i="74"/>
  <c r="H29" i="74"/>
  <c r="H30" i="74"/>
  <c r="H31" i="74"/>
  <c r="H49" i="74"/>
  <c r="H50" i="74"/>
  <c r="H26" i="74"/>
  <c r="H21" i="74"/>
  <c r="H20" i="74"/>
  <c r="H19" i="74"/>
  <c r="H17" i="74"/>
  <c r="H23" i="74"/>
  <c r="H12" i="74"/>
  <c r="H13" i="74"/>
  <c r="H11" i="74"/>
  <c r="D11" i="8" s="1"/>
  <c r="H6" i="74"/>
  <c r="H7" i="74"/>
  <c r="H8" i="74"/>
  <c r="H9" i="74"/>
  <c r="H5" i="74"/>
  <c r="H22" i="74" l="1"/>
  <c r="H64" i="74"/>
  <c r="I76" i="74" s="1"/>
  <c r="H18" i="74"/>
  <c r="F69" i="59" l="1"/>
  <c r="F68" i="59"/>
  <c r="F67" i="59"/>
  <c r="F66" i="59"/>
  <c r="J70" i="59"/>
  <c r="I70" i="59"/>
  <c r="E69" i="59" l="1"/>
  <c r="N75" i="59"/>
  <c r="E68" i="59"/>
  <c r="J11" i="29" l="1"/>
  <c r="J7" i="29"/>
  <c r="I11" i="29"/>
  <c r="I7" i="29"/>
  <c r="G5" i="29"/>
  <c r="J7" i="61"/>
  <c r="I7" i="61"/>
  <c r="J6" i="61"/>
  <c r="F9" i="26"/>
  <c r="F8" i="26"/>
  <c r="F7" i="26"/>
  <c r="F6" i="26"/>
  <c r="E7" i="26"/>
  <c r="E8" i="26"/>
  <c r="E9" i="26"/>
  <c r="E6" i="26"/>
  <c r="J13" i="29" l="1"/>
  <c r="I13" i="29"/>
  <c r="E10" i="26"/>
  <c r="J8" i="61"/>
  <c r="J10" i="61" s="1"/>
  <c r="F10" i="26"/>
  <c r="J10" i="26"/>
  <c r="I10" i="26"/>
  <c r="K16" i="27"/>
  <c r="J15" i="27"/>
  <c r="J16" i="27" s="1"/>
  <c r="E34" i="27" l="1"/>
  <c r="E28" i="27"/>
  <c r="E29" i="27"/>
  <c r="E30" i="27"/>
  <c r="E31" i="27"/>
  <c r="E32" i="27"/>
  <c r="E33" i="27"/>
  <c r="E35" i="27"/>
  <c r="E36" i="27"/>
  <c r="E37" i="27"/>
  <c r="E38" i="27"/>
  <c r="E39" i="27"/>
  <c r="E27" i="27"/>
  <c r="D40" i="27"/>
  <c r="E40" i="27" s="1"/>
  <c r="E6" i="27" l="1"/>
  <c r="E11" i="27"/>
  <c r="E14" i="27"/>
  <c r="E10" i="27"/>
  <c r="E13" i="27"/>
  <c r="E9" i="27"/>
  <c r="E12" i="27"/>
  <c r="E8" i="27"/>
  <c r="E7" i="27"/>
  <c r="E5" i="27"/>
  <c r="F14" i="27" l="1"/>
  <c r="F13" i="27"/>
  <c r="F12" i="27"/>
  <c r="F11" i="27"/>
  <c r="F10" i="27"/>
  <c r="F9" i="27"/>
  <c r="F8" i="27"/>
  <c r="F7" i="27"/>
  <c r="F5" i="27"/>
  <c r="F6" i="27"/>
  <c r="E43" i="28" l="1"/>
  <c r="C9" i="28"/>
  <c r="D9" i="28" l="1"/>
  <c r="F20" i="28"/>
  <c r="E20" i="28"/>
  <c r="J21" i="28"/>
  <c r="E19" i="28"/>
  <c r="F17" i="28"/>
  <c r="E17" i="28"/>
  <c r="F16" i="28"/>
  <c r="E16" i="28"/>
  <c r="F15" i="28"/>
  <c r="E15" i="28"/>
  <c r="F14" i="28"/>
  <c r="E14" i="28"/>
  <c r="F13" i="28"/>
  <c r="E13" i="28"/>
  <c r="F12" i="28"/>
  <c r="E12" i="28"/>
  <c r="F11" i="28"/>
  <c r="E11" i="28"/>
  <c r="F8" i="28"/>
  <c r="F7" i="28"/>
  <c r="F5" i="28"/>
  <c r="E8" i="28"/>
  <c r="E7" i="28"/>
  <c r="E6" i="28"/>
  <c r="E5" i="28"/>
  <c r="I18" i="28" l="1"/>
  <c r="J9" i="28"/>
  <c r="J18" i="28"/>
  <c r="F10" i="28"/>
  <c r="F18" i="28" s="1"/>
  <c r="F19" i="28"/>
  <c r="F21" i="28" s="1"/>
  <c r="I21" i="28"/>
  <c r="F6" i="28"/>
  <c r="F9" i="28" s="1"/>
  <c r="I9" i="28"/>
  <c r="E10" i="28"/>
  <c r="E18" i="28" s="1"/>
  <c r="E21" i="28"/>
  <c r="E9" i="28"/>
  <c r="F13" i="30" l="1"/>
  <c r="F12" i="30"/>
  <c r="F11" i="30"/>
  <c r="F10" i="30"/>
  <c r="F8" i="30"/>
  <c r="F7" i="30"/>
  <c r="F6" i="30"/>
  <c r="E11" i="30"/>
  <c r="E12" i="30"/>
  <c r="E13" i="30"/>
  <c r="E10" i="30"/>
  <c r="E7" i="30"/>
  <c r="E8" i="30"/>
  <c r="E6" i="30"/>
  <c r="E14" i="30" l="1"/>
  <c r="E9" i="30"/>
  <c r="F9" i="30"/>
  <c r="F14" i="30"/>
  <c r="F15" i="30" l="1"/>
  <c r="E15" i="30"/>
  <c r="P15" i="35"/>
  <c r="P16" i="35"/>
  <c r="P17" i="35"/>
  <c r="P18" i="35"/>
  <c r="P19" i="35"/>
  <c r="P20" i="35"/>
  <c r="P14" i="35"/>
  <c r="P5" i="35"/>
  <c r="P6" i="35"/>
  <c r="P7" i="35"/>
  <c r="P8" i="35"/>
  <c r="P9" i="35"/>
  <c r="P10" i="35"/>
  <c r="P4" i="35"/>
  <c r="I15" i="35" l="1"/>
  <c r="I16" i="35"/>
  <c r="I17" i="35"/>
  <c r="I18" i="35"/>
  <c r="I19" i="35"/>
  <c r="I20" i="35"/>
  <c r="I14" i="35"/>
  <c r="I5" i="35"/>
  <c r="I6" i="35"/>
  <c r="I7" i="35"/>
  <c r="I8" i="35"/>
  <c r="I9" i="35"/>
  <c r="I10" i="35"/>
  <c r="I4" i="35"/>
  <c r="I11" i="35"/>
  <c r="E3" i="32" l="1"/>
  <c r="D51" i="32" s="1"/>
  <c r="D86" i="32" s="1"/>
  <c r="C3" i="32"/>
  <c r="C51" i="32" s="1"/>
  <c r="F3" i="28"/>
  <c r="G3" i="29" s="1"/>
  <c r="F4" i="30" s="1"/>
  <c r="E3" i="28"/>
  <c r="F3" i="29" s="1"/>
  <c r="E4" i="30" s="1"/>
  <c r="F2" i="33" s="1"/>
  <c r="D3" i="26"/>
  <c r="D3" i="27" s="1"/>
  <c r="D3" i="28" s="1"/>
  <c r="E3" i="29" s="1"/>
  <c r="D4" i="30" s="1"/>
  <c r="E2" i="33" s="1"/>
  <c r="D64" i="59"/>
  <c r="C3" i="59"/>
  <c r="C2" i="55"/>
  <c r="C112" i="43"/>
  <c r="C100" i="43"/>
  <c r="G85" i="43"/>
  <c r="G112" i="43" s="1"/>
  <c r="E3" i="43"/>
  <c r="G73" i="43" s="1"/>
  <c r="G100" i="43" s="1"/>
  <c r="D71" i="42"/>
  <c r="D83" i="42" s="1"/>
  <c r="D94" i="42" s="1"/>
  <c r="D110" i="42" s="1"/>
  <c r="C3" i="42"/>
  <c r="C4" i="45"/>
  <c r="D5" i="39" s="1"/>
  <c r="C5" i="44" s="1"/>
  <c r="C3" i="24"/>
  <c r="C2" i="25" s="1"/>
  <c r="C5" i="23"/>
  <c r="E5" i="23" s="1"/>
  <c r="E10" i="23"/>
  <c r="D3" i="23"/>
  <c r="E3" i="17"/>
  <c r="C28" i="32" l="1"/>
  <c r="C43" i="32"/>
  <c r="E5" i="44"/>
  <c r="G5" i="44"/>
  <c r="E43" i="32"/>
  <c r="G30" i="9"/>
  <c r="I55" i="6" l="1"/>
  <c r="I49" i="6"/>
  <c r="I29" i="6"/>
  <c r="E3" i="8" l="1"/>
  <c r="K58" i="7"/>
  <c r="D2" i="6" l="1"/>
  <c r="C3" i="60" s="1"/>
  <c r="A248" i="3"/>
  <c r="A249" i="3"/>
  <c r="A250" i="3"/>
  <c r="A251" i="3"/>
  <c r="A252" i="3"/>
  <c r="A253" i="3"/>
  <c r="A254" i="3"/>
  <c r="O399" i="2"/>
  <c r="D24" i="6"/>
  <c r="O366" i="2"/>
  <c r="D17" i="6" s="1"/>
  <c r="O278" i="2"/>
  <c r="O277" i="2"/>
  <c r="O197" i="2"/>
  <c r="O192" i="2"/>
  <c r="O189" i="2"/>
  <c r="O188" i="2"/>
  <c r="O184" i="2"/>
  <c r="D11" i="5" s="1"/>
  <c r="O162" i="2"/>
  <c r="O3" i="2"/>
  <c r="O2" i="2" s="1"/>
  <c r="G48" i="10" l="1"/>
  <c r="K48" i="10" s="1"/>
  <c r="G55" i="10"/>
  <c r="K55" i="10" s="1"/>
  <c r="G19" i="10"/>
  <c r="K19" i="10" s="1"/>
  <c r="D5" i="6"/>
  <c r="D2" i="7"/>
  <c r="D3" i="56"/>
  <c r="C3" i="23"/>
  <c r="C64" i="59"/>
  <c r="C3" i="26"/>
  <c r="C3" i="27" s="1"/>
  <c r="C3" i="28" s="1"/>
  <c r="D3" i="29" s="1"/>
  <c r="C4" i="30" s="1"/>
  <c r="D2" i="33" s="1"/>
  <c r="D3" i="8"/>
  <c r="H21" i="11"/>
  <c r="H22" i="11"/>
  <c r="H23" i="11"/>
  <c r="H24" i="11"/>
  <c r="H25" i="11"/>
  <c r="H26" i="11"/>
  <c r="H20" i="11"/>
  <c r="L89" i="59"/>
  <c r="L86" i="59"/>
  <c r="D85" i="59"/>
  <c r="E85" i="59"/>
  <c r="F85" i="59"/>
  <c r="C85" i="59"/>
  <c r="C2" i="57" l="1"/>
  <c r="C3" i="58"/>
  <c r="H4" i="22"/>
  <c r="K2" i="35"/>
  <c r="G4" i="61"/>
  <c r="G30" i="43"/>
  <c r="G36" i="10"/>
  <c r="K36" i="10" s="1"/>
  <c r="G85" i="59"/>
  <c r="G87" i="59" s="1"/>
  <c r="D98" i="60"/>
  <c r="D104" i="61"/>
  <c r="D98" i="26"/>
  <c r="D98" i="27"/>
  <c r="D98" i="28"/>
  <c r="D96" i="29"/>
  <c r="D98" i="30"/>
  <c r="I30" i="9"/>
  <c r="M30" i="9" s="1"/>
  <c r="D106" i="42"/>
  <c r="C106" i="42"/>
  <c r="Q65" i="3" l="1"/>
  <c r="D6" i="18" l="1"/>
  <c r="D5" i="18"/>
  <c r="B61" i="19"/>
  <c r="G9" i="18" l="1"/>
  <c r="E6" i="18"/>
  <c r="D7" i="60"/>
  <c r="I28" i="9"/>
  <c r="D67" i="32"/>
  <c r="G18" i="77"/>
  <c r="H38" i="54"/>
  <c r="C36" i="54"/>
  <c r="H36" i="54"/>
  <c r="H37" i="54" s="1"/>
  <c r="I47" i="54"/>
  <c r="I45" i="54"/>
  <c r="I44" i="54"/>
  <c r="I43" i="54"/>
  <c r="I42" i="54"/>
  <c r="I33" i="54"/>
  <c r="I31" i="54"/>
  <c r="I36" i="54" l="1"/>
  <c r="D96" i="32"/>
  <c r="D88" i="32"/>
  <c r="C96" i="32"/>
  <c r="G18" i="76"/>
  <c r="N18" i="76" s="1"/>
  <c r="D104" i="32"/>
  <c r="C104" i="32"/>
  <c r="C88" i="32"/>
  <c r="E46" i="57"/>
  <c r="G36" i="57"/>
  <c r="H36" i="57" s="1"/>
  <c r="F10" i="56"/>
  <c r="F21" i="56"/>
  <c r="E3" i="56"/>
  <c r="D13" i="55"/>
  <c r="C13" i="55"/>
  <c r="D66" i="42"/>
  <c r="D58" i="42"/>
  <c r="D60" i="42" s="1"/>
  <c r="D61" i="42" s="1"/>
  <c r="D77" i="41"/>
  <c r="C77" i="41"/>
  <c r="D73" i="41"/>
  <c r="C73" i="41"/>
  <c r="C8" i="55" l="1"/>
  <c r="D8" i="55" l="1"/>
  <c r="I153" i="44"/>
  <c r="H153" i="44"/>
  <c r="G153" i="44"/>
  <c r="E153" i="44"/>
  <c r="D153" i="44"/>
  <c r="T159" i="44"/>
  <c r="X159" i="44" s="1"/>
  <c r="Y159" i="44" s="1"/>
  <c r="S159" i="44"/>
  <c r="R159" i="44"/>
  <c r="T158" i="44"/>
  <c r="X158" i="44" s="1"/>
  <c r="Y158" i="44" s="1"/>
  <c r="T157" i="44"/>
  <c r="X157" i="44" s="1"/>
  <c r="Y157" i="44" s="1"/>
  <c r="T156" i="44"/>
  <c r="X156" i="44" s="1"/>
  <c r="Y156" i="44" s="1"/>
  <c r="T155" i="44"/>
  <c r="X155" i="44" s="1"/>
  <c r="Y155" i="44" s="1"/>
  <c r="X154" i="44"/>
  <c r="Y154" i="44" s="1"/>
  <c r="T154" i="44"/>
  <c r="W153" i="44"/>
  <c r="V153" i="44"/>
  <c r="U153" i="44"/>
  <c r="S153" i="44"/>
  <c r="R153" i="44"/>
  <c r="Q153" i="44"/>
  <c r="X152" i="44"/>
  <c r="Y152" i="44" s="1"/>
  <c r="T152" i="44"/>
  <c r="T151" i="44"/>
  <c r="X151" i="44" s="1"/>
  <c r="Y151" i="44" s="1"/>
  <c r="T150" i="44"/>
  <c r="X150" i="44" s="1"/>
  <c r="Y150" i="44" s="1"/>
  <c r="T149" i="44"/>
  <c r="X149" i="44" s="1"/>
  <c r="Y149" i="44" s="1"/>
  <c r="T148" i="44"/>
  <c r="X148" i="44" s="1"/>
  <c r="Y148" i="44" s="1"/>
  <c r="T147" i="44"/>
  <c r="X147" i="44" s="1"/>
  <c r="Y147" i="44" s="1"/>
  <c r="T146" i="44"/>
  <c r="X146" i="44" s="1"/>
  <c r="Y146" i="44" s="1"/>
  <c r="W145" i="44"/>
  <c r="W160" i="44" s="1"/>
  <c r="V145" i="44"/>
  <c r="V160" i="44" s="1"/>
  <c r="U145" i="44"/>
  <c r="U160" i="44" s="1"/>
  <c r="R145" i="44"/>
  <c r="R160" i="44" s="1"/>
  <c r="Q145" i="44"/>
  <c r="T144" i="44"/>
  <c r="X144" i="44" s="1"/>
  <c r="Y144" i="44" s="1"/>
  <c r="S143" i="44"/>
  <c r="S145" i="44" s="1"/>
  <c r="S160" i="44" s="1"/>
  <c r="C191" i="44"/>
  <c r="C199" i="44"/>
  <c r="S110" i="44"/>
  <c r="T110" i="44" s="1"/>
  <c r="Y110" i="44" s="1"/>
  <c r="Z110" i="44" s="1"/>
  <c r="T109" i="44"/>
  <c r="Y109" i="44" s="1"/>
  <c r="Z109" i="44" s="1"/>
  <c r="Y108" i="44"/>
  <c r="Z108" i="44" s="1"/>
  <c r="T108" i="44"/>
  <c r="Y107" i="44"/>
  <c r="Z107" i="44" s="1"/>
  <c r="T107" i="44"/>
  <c r="T106" i="44"/>
  <c r="Y106" i="44" s="1"/>
  <c r="Z106" i="44" s="1"/>
  <c r="T105" i="44"/>
  <c r="Y105" i="44" s="1"/>
  <c r="Z105" i="44" s="1"/>
  <c r="X104" i="44"/>
  <c r="W104" i="44"/>
  <c r="V104" i="44"/>
  <c r="U104" i="44"/>
  <c r="S104" i="44"/>
  <c r="R104" i="44"/>
  <c r="Q104" i="44"/>
  <c r="T103" i="44"/>
  <c r="Y103" i="44" s="1"/>
  <c r="Z103" i="44" s="1"/>
  <c r="T102" i="44"/>
  <c r="Y102" i="44" s="1"/>
  <c r="Z102" i="44" s="1"/>
  <c r="T101" i="44"/>
  <c r="Y101" i="44" s="1"/>
  <c r="Z101" i="44" s="1"/>
  <c r="T100" i="44"/>
  <c r="Y100" i="44" s="1"/>
  <c r="Z100" i="44" s="1"/>
  <c r="T99" i="44"/>
  <c r="Y99" i="44" s="1"/>
  <c r="Z99" i="44" s="1"/>
  <c r="T98" i="44"/>
  <c r="Y98" i="44" s="1"/>
  <c r="Z98" i="44" s="1"/>
  <c r="Y97" i="44"/>
  <c r="Z97" i="44" s="1"/>
  <c r="T97" i="44"/>
  <c r="T104" i="44" s="1"/>
  <c r="X96" i="44"/>
  <c r="X111" i="44" s="1"/>
  <c r="W96" i="44"/>
  <c r="W111" i="44" s="1"/>
  <c r="V96" i="44"/>
  <c r="V111" i="44" s="1"/>
  <c r="U96" i="44"/>
  <c r="U111" i="44" s="1"/>
  <c r="R96" i="44"/>
  <c r="R111" i="44" s="1"/>
  <c r="Q96" i="44"/>
  <c r="Q111" i="44" s="1"/>
  <c r="T95" i="44"/>
  <c r="Y95" i="44" s="1"/>
  <c r="Z95" i="44" s="1"/>
  <c r="S94" i="44"/>
  <c r="S96" i="44" s="1"/>
  <c r="S111" i="44" s="1"/>
  <c r="C53" i="18"/>
  <c r="I46" i="18"/>
  <c r="H46" i="18"/>
  <c r="G46" i="18"/>
  <c r="F45" i="18"/>
  <c r="F47" i="18" s="1"/>
  <c r="E45" i="18"/>
  <c r="E47" i="18" s="1"/>
  <c r="D45" i="18"/>
  <c r="D47" i="18" s="1"/>
  <c r="C45" i="18"/>
  <c r="C47" i="18" s="1"/>
  <c r="I44" i="18"/>
  <c r="I45" i="18" s="1"/>
  <c r="H44" i="18"/>
  <c r="G44" i="18"/>
  <c r="J44" i="18" s="1"/>
  <c r="H43" i="18"/>
  <c r="G43" i="18"/>
  <c r="J43" i="18" s="1"/>
  <c r="H42" i="18"/>
  <c r="G42" i="18"/>
  <c r="I35" i="18"/>
  <c r="H35" i="18"/>
  <c r="G35" i="18"/>
  <c r="F34" i="18"/>
  <c r="F36" i="18" s="1"/>
  <c r="E34" i="18"/>
  <c r="E36" i="18" s="1"/>
  <c r="D34" i="18"/>
  <c r="D36" i="18" s="1"/>
  <c r="C34" i="18"/>
  <c r="C36" i="18" s="1"/>
  <c r="I33" i="18"/>
  <c r="I34" i="18" s="1"/>
  <c r="J33" i="18"/>
  <c r="J31" i="18"/>
  <c r="D24" i="18"/>
  <c r="D25" i="18" s="1"/>
  <c r="C24" i="18"/>
  <c r="V22" i="18"/>
  <c r="R22" i="18"/>
  <c r="V21" i="18"/>
  <c r="R21" i="18"/>
  <c r="V20" i="18"/>
  <c r="R20" i="18"/>
  <c r="V19" i="18"/>
  <c r="R19" i="18"/>
  <c r="V18" i="18"/>
  <c r="R18" i="18"/>
  <c r="V17" i="18"/>
  <c r="R17" i="18"/>
  <c r="V16" i="18"/>
  <c r="R16" i="18"/>
  <c r="V15" i="18"/>
  <c r="R15" i="18"/>
  <c r="U14" i="18"/>
  <c r="U13" i="18" s="1"/>
  <c r="T14" i="18"/>
  <c r="V14" i="18" s="1"/>
  <c r="Q14" i="18"/>
  <c r="R14" i="18" s="1"/>
  <c r="P14" i="18"/>
  <c r="P13" i="18" s="1"/>
  <c r="T12" i="18"/>
  <c r="V12" i="18" s="1"/>
  <c r="P12" i="18"/>
  <c r="R12" i="18" s="1"/>
  <c r="V11" i="18"/>
  <c r="R11" i="18"/>
  <c r="D11" i="18"/>
  <c r="C11" i="18"/>
  <c r="E16" i="43" s="1"/>
  <c r="E19" i="43" s="1"/>
  <c r="V10" i="18"/>
  <c r="R10" i="18"/>
  <c r="V9" i="18"/>
  <c r="R9" i="18"/>
  <c r="C8" i="18"/>
  <c r="U6" i="18"/>
  <c r="T6" i="18"/>
  <c r="V6" i="18" s="1"/>
  <c r="R6" i="18"/>
  <c r="S6" i="18" s="1"/>
  <c r="Q6" i="18"/>
  <c r="Q5" i="18" s="1"/>
  <c r="P6" i="18"/>
  <c r="U5" i="18"/>
  <c r="U23" i="18" s="1"/>
  <c r="D4" i="18"/>
  <c r="D2" i="18"/>
  <c r="D19" i="18" s="1"/>
  <c r="T13" i="18" l="1"/>
  <c r="V13" i="18" s="1"/>
  <c r="W6" i="18"/>
  <c r="D8" i="18"/>
  <c r="G5" i="18"/>
  <c r="H15" i="18"/>
  <c r="D14" i="18"/>
  <c r="J46" i="18"/>
  <c r="Q13" i="18"/>
  <c r="R13" i="18" s="1"/>
  <c r="H145" i="44"/>
  <c r="H160" i="44" s="1"/>
  <c r="Q160" i="44"/>
  <c r="I145" i="44"/>
  <c r="I160" i="44"/>
  <c r="D145" i="44"/>
  <c r="D160" i="44" s="1"/>
  <c r="E145" i="44"/>
  <c r="E160" i="44" s="1"/>
  <c r="G145" i="44"/>
  <c r="G160" i="44" s="1"/>
  <c r="J35" i="18"/>
  <c r="G45" i="18"/>
  <c r="G47" i="18" s="1"/>
  <c r="H45" i="18"/>
  <c r="H48" i="18" s="1"/>
  <c r="H34" i="18"/>
  <c r="H36" i="18" s="1"/>
  <c r="J32" i="18"/>
  <c r="T5" i="18"/>
  <c r="T23" i="18" s="1"/>
  <c r="V23" i="18" s="1"/>
  <c r="C12" i="18"/>
  <c r="T153" i="44"/>
  <c r="X153" i="44" s="1"/>
  <c r="Y153" i="44" s="1"/>
  <c r="T143" i="44"/>
  <c r="C205" i="44"/>
  <c r="Z104" i="44"/>
  <c r="Y104" i="44"/>
  <c r="T94" i="44"/>
  <c r="I36" i="18"/>
  <c r="D26" i="18"/>
  <c r="C21" i="18"/>
  <c r="C25" i="18" s="1"/>
  <c r="C26" i="18" s="1"/>
  <c r="I48" i="18"/>
  <c r="I47" i="18"/>
  <c r="D12" i="18"/>
  <c r="E8" i="18"/>
  <c r="P5" i="18"/>
  <c r="G34" i="18"/>
  <c r="G48" i="18"/>
  <c r="J42" i="18"/>
  <c r="G6" i="18" l="1"/>
  <c r="G11" i="18"/>
  <c r="Q23" i="18"/>
  <c r="H47" i="18"/>
  <c r="J45" i="18"/>
  <c r="V5" i="18"/>
  <c r="W5" i="18" s="1"/>
  <c r="T145" i="44"/>
  <c r="F145" i="44" s="1"/>
  <c r="X143" i="44"/>
  <c r="Y143" i="44" s="1"/>
  <c r="Y94" i="44"/>
  <c r="T96" i="44"/>
  <c r="T111" i="44" s="1"/>
  <c r="R5" i="18"/>
  <c r="S5" i="18" s="1"/>
  <c r="P23" i="18"/>
  <c r="R23" i="18" s="1"/>
  <c r="G36" i="18"/>
  <c r="J34" i="18"/>
  <c r="G49" i="18"/>
  <c r="X145" i="44" l="1"/>
  <c r="T160" i="44"/>
  <c r="X160" i="44" s="1"/>
  <c r="Y160" i="44" s="1"/>
  <c r="Y96" i="44"/>
  <c r="Y111" i="44" s="1"/>
  <c r="Z94" i="44"/>
  <c r="Z96" i="44" s="1"/>
  <c r="Z111" i="44" s="1"/>
  <c r="Y145" i="44" l="1"/>
  <c r="K145" i="44" s="1"/>
  <c r="J145" i="44"/>
  <c r="L16" i="77"/>
  <c r="L17" i="77"/>
  <c r="L18" i="77"/>
  <c r="L15" i="77"/>
  <c r="M72" i="8"/>
  <c r="M70" i="8"/>
  <c r="L70" i="8"/>
  <c r="M69" i="8"/>
  <c r="L69" i="8"/>
  <c r="M68" i="8"/>
  <c r="L68" i="8"/>
  <c r="M63" i="8"/>
  <c r="M62" i="8"/>
  <c r="M61" i="8"/>
  <c r="M60" i="8"/>
  <c r="M59" i="8"/>
  <c r="M58" i="8"/>
  <c r="M57" i="8"/>
  <c r="L57" i="8"/>
  <c r="M55" i="8"/>
  <c r="M54" i="8"/>
  <c r="M53" i="8"/>
  <c r="L53" i="8"/>
  <c r="M52" i="8"/>
  <c r="L52" i="8"/>
  <c r="M51" i="8"/>
  <c r="L51" i="8"/>
  <c r="M50" i="8"/>
  <c r="L50" i="8"/>
  <c r="M48" i="8"/>
  <c r="M47" i="8"/>
  <c r="M46" i="8"/>
  <c r="M45" i="8"/>
  <c r="M44" i="8"/>
  <c r="M43" i="8"/>
  <c r="M42" i="8"/>
  <c r="M41" i="8"/>
  <c r="M40" i="8"/>
  <c r="M39" i="8"/>
  <c r="M38" i="8"/>
  <c r="M37" i="8"/>
  <c r="M36" i="8"/>
  <c r="M35" i="8"/>
  <c r="M34" i="8"/>
  <c r="M33" i="8"/>
  <c r="M32" i="8"/>
  <c r="M31" i="8"/>
  <c r="M30" i="8"/>
  <c r="M29" i="8"/>
  <c r="M28" i="8"/>
  <c r="M27" i="8"/>
  <c r="M26" i="8"/>
  <c r="M25" i="8"/>
  <c r="M22" i="8"/>
  <c r="M21" i="8"/>
  <c r="M20" i="8"/>
  <c r="M19" i="8"/>
  <c r="M18" i="8"/>
  <c r="M17" i="8"/>
  <c r="L17" i="8"/>
  <c r="M15" i="8"/>
  <c r="M14" i="8"/>
  <c r="M13" i="8"/>
  <c r="M12" i="8"/>
  <c r="M11" i="8"/>
  <c r="M9" i="8"/>
  <c r="M5" i="8"/>
  <c r="G48" i="42"/>
  <c r="H49" i="42"/>
  <c r="AA42" i="7"/>
  <c r="J20" i="41" l="1"/>
  <c r="G5" i="41"/>
  <c r="I9" i="20"/>
  <c r="H9" i="20"/>
  <c r="I2" i="20"/>
  <c r="I2" i="21"/>
  <c r="D19" i="46"/>
  <c r="C19" i="46"/>
  <c r="C41" i="46"/>
  <c r="E7" i="61" l="1"/>
  <c r="H289" i="72"/>
  <c r="G289" i="72"/>
  <c r="H4" i="72"/>
  <c r="H5" i="72"/>
  <c r="H6" i="72"/>
  <c r="H7" i="72"/>
  <c r="H8" i="72"/>
  <c r="H9" i="72"/>
  <c r="H10" i="72"/>
  <c r="H11" i="72"/>
  <c r="H12" i="72"/>
  <c r="H13" i="72"/>
  <c r="H14" i="72"/>
  <c r="H15" i="72"/>
  <c r="H16" i="72"/>
  <c r="H17" i="72"/>
  <c r="H18" i="72"/>
  <c r="H19" i="72"/>
  <c r="H20" i="72"/>
  <c r="H21" i="72"/>
  <c r="H22" i="72"/>
  <c r="H23" i="72"/>
  <c r="H24" i="72"/>
  <c r="H25" i="72"/>
  <c r="H26" i="72"/>
  <c r="H27" i="72"/>
  <c r="H28" i="72"/>
  <c r="H29" i="72"/>
  <c r="H30" i="72"/>
  <c r="H31" i="72"/>
  <c r="H32" i="72"/>
  <c r="H33" i="72"/>
  <c r="H34" i="72"/>
  <c r="H35" i="72"/>
  <c r="H36" i="72"/>
  <c r="H37" i="72"/>
  <c r="H38" i="72"/>
  <c r="H39" i="72"/>
  <c r="H40" i="72"/>
  <c r="H41" i="72"/>
  <c r="H42" i="72"/>
  <c r="H43" i="72"/>
  <c r="H44" i="72"/>
  <c r="H45" i="72"/>
  <c r="H46" i="72"/>
  <c r="H47" i="72"/>
  <c r="H48" i="72"/>
  <c r="H49" i="72"/>
  <c r="H50" i="72"/>
  <c r="H51" i="72"/>
  <c r="H52" i="72"/>
  <c r="H53" i="72"/>
  <c r="H54" i="72"/>
  <c r="H55" i="72"/>
  <c r="H56" i="72"/>
  <c r="H57" i="72"/>
  <c r="H58" i="72"/>
  <c r="H59" i="72"/>
  <c r="H60" i="72"/>
  <c r="H61" i="72"/>
  <c r="H62" i="72"/>
  <c r="H63" i="72"/>
  <c r="H64" i="72"/>
  <c r="H65" i="72"/>
  <c r="H66" i="72"/>
  <c r="H67" i="72"/>
  <c r="H68" i="72"/>
  <c r="H69" i="72"/>
  <c r="H70" i="72"/>
  <c r="H71" i="72"/>
  <c r="H72" i="72"/>
  <c r="H73" i="72"/>
  <c r="H74" i="72"/>
  <c r="H75" i="72"/>
  <c r="H76" i="72"/>
  <c r="H77" i="72"/>
  <c r="H78" i="72"/>
  <c r="H79" i="72"/>
  <c r="H80" i="72"/>
  <c r="H81" i="72"/>
  <c r="H82" i="72"/>
  <c r="H83" i="72"/>
  <c r="H84" i="72"/>
  <c r="H85" i="72"/>
  <c r="H86" i="72"/>
  <c r="H87" i="72"/>
  <c r="H88" i="72"/>
  <c r="H89" i="72"/>
  <c r="H90" i="72"/>
  <c r="H91" i="72"/>
  <c r="H92" i="72"/>
  <c r="H93" i="72"/>
  <c r="H94" i="72"/>
  <c r="H95" i="72"/>
  <c r="H96" i="72"/>
  <c r="H97" i="72"/>
  <c r="H98" i="72"/>
  <c r="H99" i="72"/>
  <c r="H100" i="72"/>
  <c r="H101" i="72"/>
  <c r="H102" i="72"/>
  <c r="H103" i="72"/>
  <c r="H104" i="72"/>
  <c r="H105" i="72"/>
  <c r="H106" i="72"/>
  <c r="H107" i="72"/>
  <c r="H108" i="72"/>
  <c r="H109" i="72"/>
  <c r="H110" i="72"/>
  <c r="H111" i="72"/>
  <c r="H112" i="72"/>
  <c r="H113" i="72"/>
  <c r="H114" i="72"/>
  <c r="H115" i="72"/>
  <c r="H116" i="72"/>
  <c r="H117" i="72"/>
  <c r="H118" i="72"/>
  <c r="H119" i="72"/>
  <c r="H120" i="72"/>
  <c r="H121" i="72"/>
  <c r="H122" i="72"/>
  <c r="H123" i="72"/>
  <c r="H124" i="72"/>
  <c r="H125" i="72"/>
  <c r="H126" i="72"/>
  <c r="H127" i="72"/>
  <c r="H128" i="72"/>
  <c r="H129" i="72"/>
  <c r="H130" i="72"/>
  <c r="H131" i="72"/>
  <c r="H132" i="72"/>
  <c r="H133" i="72"/>
  <c r="H134" i="72"/>
  <c r="H135" i="72"/>
  <c r="H136" i="72"/>
  <c r="H137" i="72"/>
  <c r="H138" i="72"/>
  <c r="H139" i="72"/>
  <c r="H140" i="72"/>
  <c r="H141" i="72"/>
  <c r="H142" i="72"/>
  <c r="H143" i="72"/>
  <c r="H144" i="72"/>
  <c r="H145" i="72"/>
  <c r="H146" i="72"/>
  <c r="H147" i="72"/>
  <c r="H148" i="72"/>
  <c r="H149" i="72"/>
  <c r="H150" i="72"/>
  <c r="H151" i="72"/>
  <c r="H152" i="72"/>
  <c r="H153" i="72"/>
  <c r="H154" i="72"/>
  <c r="H155" i="72"/>
  <c r="H156" i="72"/>
  <c r="H157" i="72"/>
  <c r="H158" i="72"/>
  <c r="H159" i="72"/>
  <c r="H160" i="72"/>
  <c r="H161" i="72"/>
  <c r="H162" i="72"/>
  <c r="H163" i="72"/>
  <c r="H164" i="72"/>
  <c r="H165" i="72"/>
  <c r="H166" i="72"/>
  <c r="H167" i="72"/>
  <c r="H168" i="72"/>
  <c r="H169" i="72"/>
  <c r="H170" i="72"/>
  <c r="H171" i="72"/>
  <c r="H172" i="72"/>
  <c r="H173" i="72"/>
  <c r="H174" i="72"/>
  <c r="H175" i="72"/>
  <c r="H176" i="72"/>
  <c r="H177" i="72"/>
  <c r="H178" i="72"/>
  <c r="H179" i="72"/>
  <c r="H180" i="72"/>
  <c r="H181" i="72"/>
  <c r="H182" i="72"/>
  <c r="H183" i="72"/>
  <c r="H184" i="72"/>
  <c r="H185" i="72"/>
  <c r="H186" i="72"/>
  <c r="H187" i="72"/>
  <c r="H188" i="72"/>
  <c r="H189" i="72"/>
  <c r="H190" i="72"/>
  <c r="H191" i="72"/>
  <c r="H192" i="72"/>
  <c r="H193" i="72"/>
  <c r="H194" i="72"/>
  <c r="H195" i="72"/>
  <c r="H196" i="72"/>
  <c r="H197" i="72"/>
  <c r="H198" i="72"/>
  <c r="H199" i="72"/>
  <c r="H200" i="72"/>
  <c r="H201" i="72"/>
  <c r="H202" i="72"/>
  <c r="H203" i="72"/>
  <c r="H204" i="72"/>
  <c r="H205" i="72"/>
  <c r="H206" i="72"/>
  <c r="H207" i="72"/>
  <c r="H208" i="72"/>
  <c r="H209" i="72"/>
  <c r="H210" i="72"/>
  <c r="H211" i="72"/>
  <c r="H212" i="72"/>
  <c r="H213" i="72"/>
  <c r="H214" i="72"/>
  <c r="H215" i="72"/>
  <c r="H216" i="72"/>
  <c r="H217" i="72"/>
  <c r="H218" i="72"/>
  <c r="H219" i="72"/>
  <c r="H220" i="72"/>
  <c r="H221" i="72"/>
  <c r="H222" i="72"/>
  <c r="H223" i="72"/>
  <c r="H224" i="72"/>
  <c r="H225" i="72"/>
  <c r="H226" i="72"/>
  <c r="H227" i="72"/>
  <c r="H228" i="72"/>
  <c r="H229" i="72"/>
  <c r="H230" i="72"/>
  <c r="H231" i="72"/>
  <c r="H232" i="72"/>
  <c r="H233" i="72"/>
  <c r="H234" i="72"/>
  <c r="H235" i="72"/>
  <c r="H236" i="72"/>
  <c r="H237" i="72"/>
  <c r="H238" i="72"/>
  <c r="H239" i="72"/>
  <c r="H240" i="72"/>
  <c r="H241" i="72"/>
  <c r="H242" i="72"/>
  <c r="H243" i="72"/>
  <c r="H244" i="72"/>
  <c r="H245" i="72"/>
  <c r="H246" i="72"/>
  <c r="H247" i="72"/>
  <c r="H248" i="72"/>
  <c r="H249" i="72"/>
  <c r="H250" i="72"/>
  <c r="H251" i="72"/>
  <c r="H252" i="72"/>
  <c r="H253" i="72"/>
  <c r="H254" i="72"/>
  <c r="H255" i="72"/>
  <c r="H256" i="72"/>
  <c r="H257" i="72"/>
  <c r="H258" i="72"/>
  <c r="H259" i="72"/>
  <c r="H260" i="72"/>
  <c r="H261" i="72"/>
  <c r="H262" i="72"/>
  <c r="H263" i="72"/>
  <c r="H264" i="72"/>
  <c r="H265" i="72"/>
  <c r="H266" i="72"/>
  <c r="H267" i="72"/>
  <c r="H268" i="72"/>
  <c r="H269" i="72"/>
  <c r="H270" i="72"/>
  <c r="H271" i="72"/>
  <c r="H272" i="72"/>
  <c r="H273" i="72"/>
  <c r="H274" i="72"/>
  <c r="H275" i="72"/>
  <c r="H276" i="72"/>
  <c r="H277" i="72"/>
  <c r="H278" i="72"/>
  <c r="H279" i="72"/>
  <c r="H280" i="72"/>
  <c r="H281" i="72"/>
  <c r="H282" i="72"/>
  <c r="H283" i="72"/>
  <c r="H284" i="72"/>
  <c r="H285" i="72"/>
  <c r="H286" i="72"/>
  <c r="H3" i="72"/>
  <c r="G4" i="72"/>
  <c r="G5" i="72"/>
  <c r="G6" i="72"/>
  <c r="G7" i="72"/>
  <c r="G8" i="72"/>
  <c r="G9" i="72"/>
  <c r="G10" i="72"/>
  <c r="G11" i="72"/>
  <c r="G12" i="72"/>
  <c r="G13" i="72"/>
  <c r="G14" i="72"/>
  <c r="G15" i="72"/>
  <c r="G16" i="72"/>
  <c r="G17" i="72"/>
  <c r="G18" i="72"/>
  <c r="G19" i="72"/>
  <c r="G20" i="72"/>
  <c r="G21" i="72"/>
  <c r="G22" i="72"/>
  <c r="G23" i="72"/>
  <c r="G24" i="72"/>
  <c r="G25" i="72"/>
  <c r="G26" i="72"/>
  <c r="G27" i="72"/>
  <c r="G28" i="72"/>
  <c r="G29" i="72"/>
  <c r="G30" i="72"/>
  <c r="G31" i="72"/>
  <c r="G32" i="72"/>
  <c r="G33" i="72"/>
  <c r="G34" i="72"/>
  <c r="G35" i="72"/>
  <c r="G36" i="72"/>
  <c r="G37" i="72"/>
  <c r="G38" i="72"/>
  <c r="G39" i="72"/>
  <c r="G40" i="72"/>
  <c r="G41" i="72"/>
  <c r="G42" i="72"/>
  <c r="G43" i="72"/>
  <c r="G44" i="72"/>
  <c r="G45" i="72"/>
  <c r="G46" i="72"/>
  <c r="G47" i="72"/>
  <c r="G48" i="72"/>
  <c r="G49" i="72"/>
  <c r="G50" i="72"/>
  <c r="G51" i="72"/>
  <c r="G52" i="72"/>
  <c r="G53" i="72"/>
  <c r="G54" i="72"/>
  <c r="G55" i="72"/>
  <c r="G56" i="72"/>
  <c r="G57" i="72"/>
  <c r="G58" i="72"/>
  <c r="G59" i="72"/>
  <c r="G60" i="72"/>
  <c r="G61" i="72"/>
  <c r="G62" i="72"/>
  <c r="G63" i="72"/>
  <c r="G64" i="72"/>
  <c r="G65" i="72"/>
  <c r="G66" i="72"/>
  <c r="G67" i="72"/>
  <c r="G68" i="72"/>
  <c r="G69" i="72"/>
  <c r="G70" i="72"/>
  <c r="G71" i="72"/>
  <c r="G72" i="72"/>
  <c r="G73" i="72"/>
  <c r="G74" i="72"/>
  <c r="G75" i="72"/>
  <c r="G76" i="72"/>
  <c r="G77" i="72"/>
  <c r="G78" i="72"/>
  <c r="G79" i="72"/>
  <c r="G80" i="72"/>
  <c r="G81" i="72"/>
  <c r="G82" i="72"/>
  <c r="G83" i="72"/>
  <c r="G84" i="72"/>
  <c r="G85" i="72"/>
  <c r="G86" i="72"/>
  <c r="G87" i="72"/>
  <c r="G88" i="72"/>
  <c r="G89" i="72"/>
  <c r="G90" i="72"/>
  <c r="G91" i="72"/>
  <c r="G92" i="72"/>
  <c r="G93" i="72"/>
  <c r="G94" i="72"/>
  <c r="G95" i="72"/>
  <c r="G96" i="72"/>
  <c r="G97" i="72"/>
  <c r="G98" i="72"/>
  <c r="G99" i="72"/>
  <c r="G100" i="72"/>
  <c r="G101" i="72"/>
  <c r="G102" i="72"/>
  <c r="G103" i="72"/>
  <c r="G104" i="72"/>
  <c r="G105" i="72"/>
  <c r="G106" i="72"/>
  <c r="G107" i="72"/>
  <c r="G108" i="72"/>
  <c r="G109" i="72"/>
  <c r="G110" i="72"/>
  <c r="G111" i="72"/>
  <c r="G112" i="72"/>
  <c r="G113" i="72"/>
  <c r="G114" i="72"/>
  <c r="G115" i="72"/>
  <c r="G116" i="72"/>
  <c r="G117" i="72"/>
  <c r="G118" i="72"/>
  <c r="G119" i="72"/>
  <c r="G120" i="72"/>
  <c r="G121" i="72"/>
  <c r="G122" i="72"/>
  <c r="G123" i="72"/>
  <c r="G124" i="72"/>
  <c r="G125" i="72"/>
  <c r="G126" i="72"/>
  <c r="G127" i="72"/>
  <c r="G128" i="72"/>
  <c r="G129" i="72"/>
  <c r="G130" i="72"/>
  <c r="G131" i="72"/>
  <c r="G132" i="72"/>
  <c r="G133" i="72"/>
  <c r="G134" i="72"/>
  <c r="G135" i="72"/>
  <c r="G136" i="72"/>
  <c r="G137" i="72"/>
  <c r="G138" i="72"/>
  <c r="G139" i="72"/>
  <c r="G140" i="72"/>
  <c r="G141" i="72"/>
  <c r="G142" i="72"/>
  <c r="G143" i="72"/>
  <c r="G144" i="72"/>
  <c r="G145" i="72"/>
  <c r="G146" i="72"/>
  <c r="G147" i="72"/>
  <c r="G148" i="72"/>
  <c r="G149" i="72"/>
  <c r="G150" i="72"/>
  <c r="G151" i="72"/>
  <c r="G152" i="72"/>
  <c r="G153" i="72"/>
  <c r="G154" i="72"/>
  <c r="G155" i="72"/>
  <c r="G156" i="72"/>
  <c r="G157" i="72"/>
  <c r="G158" i="72"/>
  <c r="G159" i="72"/>
  <c r="G160" i="72"/>
  <c r="G161" i="72"/>
  <c r="G162" i="72"/>
  <c r="G163" i="72"/>
  <c r="G164" i="72"/>
  <c r="G165" i="72"/>
  <c r="G166" i="72"/>
  <c r="G167" i="72"/>
  <c r="G168" i="72"/>
  <c r="G169" i="72"/>
  <c r="G170" i="72"/>
  <c r="G171" i="72"/>
  <c r="G172" i="72"/>
  <c r="G173" i="72"/>
  <c r="G174" i="72"/>
  <c r="G175" i="72"/>
  <c r="G176" i="72"/>
  <c r="G177" i="72"/>
  <c r="G178" i="72"/>
  <c r="G179" i="72"/>
  <c r="G180" i="72"/>
  <c r="G181" i="72"/>
  <c r="G182" i="72"/>
  <c r="G183" i="72"/>
  <c r="G184" i="72"/>
  <c r="G185" i="72"/>
  <c r="G186" i="72"/>
  <c r="G187" i="72"/>
  <c r="G188" i="72"/>
  <c r="G189" i="72"/>
  <c r="G190" i="72"/>
  <c r="G191" i="72"/>
  <c r="G192" i="72"/>
  <c r="G193" i="72"/>
  <c r="G194" i="72"/>
  <c r="G195" i="72"/>
  <c r="G196" i="72"/>
  <c r="G197" i="72"/>
  <c r="G198" i="72"/>
  <c r="G199" i="72"/>
  <c r="G200" i="72"/>
  <c r="G201" i="72"/>
  <c r="G202" i="72"/>
  <c r="G203" i="72"/>
  <c r="G204" i="72"/>
  <c r="G205" i="72"/>
  <c r="G206" i="72"/>
  <c r="G207" i="72"/>
  <c r="G208" i="72"/>
  <c r="G209" i="72"/>
  <c r="G210" i="72"/>
  <c r="G211" i="72"/>
  <c r="G212" i="72"/>
  <c r="G213" i="72"/>
  <c r="G214" i="72"/>
  <c r="G215" i="72"/>
  <c r="G216" i="72"/>
  <c r="G217" i="72"/>
  <c r="G218" i="72"/>
  <c r="G219" i="72"/>
  <c r="G220" i="72"/>
  <c r="G221" i="72"/>
  <c r="G222" i="72"/>
  <c r="G223" i="72"/>
  <c r="G224" i="72"/>
  <c r="G225" i="72"/>
  <c r="G226" i="72"/>
  <c r="G227" i="72"/>
  <c r="G228" i="72"/>
  <c r="G229" i="72"/>
  <c r="G230" i="72"/>
  <c r="G231" i="72"/>
  <c r="G232" i="72"/>
  <c r="G233" i="72"/>
  <c r="G234" i="72"/>
  <c r="G235" i="72"/>
  <c r="G236" i="72"/>
  <c r="G237" i="72"/>
  <c r="G238" i="72"/>
  <c r="G239" i="72"/>
  <c r="G240" i="72"/>
  <c r="G241" i="72"/>
  <c r="G242" i="72"/>
  <c r="G243" i="72"/>
  <c r="G244" i="72"/>
  <c r="G245" i="72"/>
  <c r="G246" i="72"/>
  <c r="G247" i="72"/>
  <c r="G248" i="72"/>
  <c r="G249" i="72"/>
  <c r="G250" i="72"/>
  <c r="G251" i="72"/>
  <c r="G252" i="72"/>
  <c r="G253" i="72"/>
  <c r="G254" i="72"/>
  <c r="G255" i="72"/>
  <c r="G256" i="72"/>
  <c r="G257" i="72"/>
  <c r="G258" i="72"/>
  <c r="G259" i="72"/>
  <c r="G260" i="72"/>
  <c r="G261" i="72"/>
  <c r="G262" i="72"/>
  <c r="G263" i="72"/>
  <c r="G264" i="72"/>
  <c r="G265" i="72"/>
  <c r="G266" i="72"/>
  <c r="G267" i="72"/>
  <c r="G268" i="72"/>
  <c r="G269" i="72"/>
  <c r="G270" i="72"/>
  <c r="G271" i="72"/>
  <c r="G272" i="72"/>
  <c r="G273" i="72"/>
  <c r="G274" i="72"/>
  <c r="G275" i="72"/>
  <c r="G276" i="72"/>
  <c r="G277" i="72"/>
  <c r="G278" i="72"/>
  <c r="G279" i="72"/>
  <c r="G280" i="72"/>
  <c r="G281" i="72"/>
  <c r="G282" i="72"/>
  <c r="G283" i="72"/>
  <c r="G284" i="72"/>
  <c r="G285" i="72"/>
  <c r="G286" i="72"/>
  <c r="G287" i="72"/>
  <c r="G3" i="72"/>
  <c r="E67" i="59" l="1"/>
  <c r="K75" i="59"/>
  <c r="M5" i="58"/>
  <c r="K4" i="56"/>
  <c r="H4" i="56" s="1"/>
  <c r="K5" i="56"/>
  <c r="K6" i="56"/>
  <c r="K7" i="56"/>
  <c r="K8" i="56"/>
  <c r="K9" i="56"/>
  <c r="K10" i="56"/>
  <c r="H10" i="56" s="1"/>
  <c r="K11" i="56"/>
  <c r="K12" i="56"/>
  <c r="H12" i="56" s="1"/>
  <c r="K3" i="56"/>
  <c r="K19" i="77"/>
  <c r="J19" i="77"/>
  <c r="I19" i="77"/>
  <c r="H19" i="77"/>
  <c r="F19" i="77"/>
  <c r="E19" i="77"/>
  <c r="D19" i="77"/>
  <c r="C19" i="77"/>
  <c r="G19" i="77"/>
  <c r="K10" i="77"/>
  <c r="J10" i="77"/>
  <c r="I10" i="77"/>
  <c r="H10" i="77"/>
  <c r="F10" i="77"/>
  <c r="E10" i="77"/>
  <c r="D10" i="77"/>
  <c r="C22" i="54"/>
  <c r="C20" i="54"/>
  <c r="C19" i="54"/>
  <c r="C18" i="54"/>
  <c r="C17" i="54"/>
  <c r="V67" i="51"/>
  <c r="U67" i="51"/>
  <c r="T67" i="51"/>
  <c r="S67" i="51"/>
  <c r="R67" i="51"/>
  <c r="J67" i="51"/>
  <c r="W67" i="51" s="1"/>
  <c r="I67" i="51"/>
  <c r="H67" i="51"/>
  <c r="G67" i="51"/>
  <c r="Z66" i="51"/>
  <c r="Y66" i="51"/>
  <c r="X66" i="51"/>
  <c r="W66" i="51"/>
  <c r="Z65" i="51"/>
  <c r="Y65" i="51"/>
  <c r="X65" i="51"/>
  <c r="W65" i="51"/>
  <c r="Z64" i="51"/>
  <c r="Y64" i="51"/>
  <c r="X64" i="51"/>
  <c r="W64" i="51"/>
  <c r="Z63" i="51"/>
  <c r="Y63" i="51"/>
  <c r="X63" i="51"/>
  <c r="W63" i="51"/>
  <c r="Z62" i="51"/>
  <c r="Y62" i="51"/>
  <c r="X62" i="51"/>
  <c r="W62" i="51"/>
  <c r="Z61" i="51"/>
  <c r="Y61" i="51"/>
  <c r="X61" i="51"/>
  <c r="W61" i="51"/>
  <c r="Z60" i="51"/>
  <c r="Y60" i="51"/>
  <c r="X60" i="51"/>
  <c r="W60" i="51"/>
  <c r="Z59" i="51"/>
  <c r="Y59" i="51"/>
  <c r="X59" i="51"/>
  <c r="W59" i="51"/>
  <c r="Z58" i="51"/>
  <c r="Y58" i="51"/>
  <c r="X58" i="51"/>
  <c r="W58" i="51"/>
  <c r="Z57" i="51"/>
  <c r="Y57" i="51"/>
  <c r="X57" i="51"/>
  <c r="W57" i="51"/>
  <c r="Z56" i="51"/>
  <c r="Y56" i="51"/>
  <c r="X56" i="51"/>
  <c r="W56" i="51"/>
  <c r="Z55" i="51"/>
  <c r="Y55" i="51"/>
  <c r="X55" i="51"/>
  <c r="W55" i="51"/>
  <c r="Z54" i="51"/>
  <c r="Y54" i="51"/>
  <c r="X54" i="51"/>
  <c r="W54" i="51"/>
  <c r="V48" i="51"/>
  <c r="U48" i="51"/>
  <c r="T48" i="51"/>
  <c r="S48" i="51"/>
  <c r="R48" i="51"/>
  <c r="J48" i="51"/>
  <c r="I48" i="51"/>
  <c r="H48" i="51"/>
  <c r="G48" i="51"/>
  <c r="Z47" i="51"/>
  <c r="Y47" i="51"/>
  <c r="X47" i="51"/>
  <c r="W47" i="51"/>
  <c r="Z46" i="51"/>
  <c r="Y46" i="51"/>
  <c r="X46" i="51"/>
  <c r="W46" i="51"/>
  <c r="Z45" i="51"/>
  <c r="Y45" i="51"/>
  <c r="X45" i="51"/>
  <c r="W45" i="51"/>
  <c r="Z44" i="51"/>
  <c r="Y44" i="51"/>
  <c r="X44" i="51"/>
  <c r="W44" i="51"/>
  <c r="Z43" i="51"/>
  <c r="Y43" i="51"/>
  <c r="X43" i="51"/>
  <c r="W43" i="51"/>
  <c r="Z42" i="51"/>
  <c r="Y42" i="51"/>
  <c r="X42" i="51"/>
  <c r="W42" i="51"/>
  <c r="Z41" i="51"/>
  <c r="Y41" i="51"/>
  <c r="X41" i="51"/>
  <c r="W41" i="51"/>
  <c r="Z40" i="51"/>
  <c r="Y40" i="51"/>
  <c r="X40" i="51"/>
  <c r="W40" i="51"/>
  <c r="Z39" i="51"/>
  <c r="Y39" i="51"/>
  <c r="X39" i="51"/>
  <c r="W39" i="51"/>
  <c r="Z38" i="51"/>
  <c r="Y38" i="51"/>
  <c r="X38" i="51"/>
  <c r="W38" i="51"/>
  <c r="Z37" i="51"/>
  <c r="Y37" i="51"/>
  <c r="X37" i="51"/>
  <c r="W37" i="51"/>
  <c r="Z36" i="51"/>
  <c r="Y36" i="51"/>
  <c r="X36" i="51"/>
  <c r="W36" i="51"/>
  <c r="Z35" i="51"/>
  <c r="Y35" i="51"/>
  <c r="X35" i="51"/>
  <c r="W35" i="51"/>
  <c r="B29" i="51"/>
  <c r="V26" i="51"/>
  <c r="U26" i="51"/>
  <c r="T26" i="51"/>
  <c r="S26" i="51"/>
  <c r="R26" i="51"/>
  <c r="I26" i="51"/>
  <c r="H26" i="51"/>
  <c r="G26" i="51"/>
  <c r="Z25" i="51"/>
  <c r="Y25" i="51"/>
  <c r="X25" i="51"/>
  <c r="W25" i="51"/>
  <c r="Z24" i="51"/>
  <c r="Y24" i="51"/>
  <c r="X24" i="51"/>
  <c r="W24" i="51"/>
  <c r="Z23" i="51"/>
  <c r="Y23" i="51"/>
  <c r="X23" i="51"/>
  <c r="W23" i="51"/>
  <c r="Z22" i="51"/>
  <c r="Y22" i="51"/>
  <c r="X22" i="51"/>
  <c r="W22" i="51"/>
  <c r="Z21" i="51"/>
  <c r="Y21" i="51"/>
  <c r="X21" i="51"/>
  <c r="P21" i="51"/>
  <c r="P20" i="51"/>
  <c r="Z20" i="51"/>
  <c r="Y20" i="51"/>
  <c r="X20" i="51"/>
  <c r="Z15" i="51"/>
  <c r="Y15" i="51"/>
  <c r="X15" i="51"/>
  <c r="P15" i="51"/>
  <c r="V14" i="51"/>
  <c r="U14" i="51"/>
  <c r="T14" i="51"/>
  <c r="S14" i="51"/>
  <c r="R14" i="51"/>
  <c r="P14" i="51"/>
  <c r="I14" i="51"/>
  <c r="H14" i="51"/>
  <c r="G14" i="51"/>
  <c r="Z13" i="51"/>
  <c r="Y13" i="51"/>
  <c r="X13" i="51"/>
  <c r="W13" i="51"/>
  <c r="A13" i="51"/>
  <c r="Z12" i="51"/>
  <c r="Y12" i="51"/>
  <c r="X12" i="51"/>
  <c r="W12" i="51"/>
  <c r="Z11" i="51"/>
  <c r="Y11" i="51"/>
  <c r="X11" i="51"/>
  <c r="W11" i="51"/>
  <c r="Z10" i="51"/>
  <c r="Y10" i="51"/>
  <c r="X10" i="51"/>
  <c r="W10" i="51"/>
  <c r="Z9" i="51"/>
  <c r="Y9" i="51"/>
  <c r="X9" i="51"/>
  <c r="W9" i="51"/>
  <c r="Z8" i="51"/>
  <c r="Y8" i="51"/>
  <c r="X8" i="51"/>
  <c r="W8" i="51"/>
  <c r="P10" i="51"/>
  <c r="I73" i="50"/>
  <c r="H73" i="50"/>
  <c r="G73" i="50"/>
  <c r="I53" i="50"/>
  <c r="H53" i="50"/>
  <c r="G53" i="50"/>
  <c r="G30" i="50"/>
  <c r="O24" i="50"/>
  <c r="A23" i="50"/>
  <c r="A24" i="50" s="1"/>
  <c r="A25" i="50" s="1"/>
  <c r="A26" i="50" s="1"/>
  <c r="A27" i="50" s="1"/>
  <c r="A28" i="50" s="1"/>
  <c r="A29" i="50" s="1"/>
  <c r="H30" i="50"/>
  <c r="H16" i="50"/>
  <c r="Q15" i="50"/>
  <c r="R15" i="50" s="1"/>
  <c r="Q14" i="50"/>
  <c r="R14" i="50" s="1"/>
  <c r="O10" i="50"/>
  <c r="A9" i="50"/>
  <c r="A10" i="50" s="1"/>
  <c r="A11" i="50" s="1"/>
  <c r="A12" i="50" s="1"/>
  <c r="A13" i="50" s="1"/>
  <c r="A14" i="50" s="1"/>
  <c r="A15" i="50" s="1"/>
  <c r="F24" i="49"/>
  <c r="E24" i="49"/>
  <c r="D24" i="49"/>
  <c r="F11" i="49"/>
  <c r="E11" i="49"/>
  <c r="E13" i="49" s="1"/>
  <c r="D11" i="49"/>
  <c r="O10" i="49"/>
  <c r="D19" i="49"/>
  <c r="F18" i="49"/>
  <c r="E18" i="49"/>
  <c r="Y67" i="51" l="1"/>
  <c r="Z14" i="51"/>
  <c r="Z67" i="51"/>
  <c r="X48" i="51"/>
  <c r="X67" i="51"/>
  <c r="H3" i="56"/>
  <c r="K13" i="56"/>
  <c r="E26" i="49"/>
  <c r="Z48" i="51"/>
  <c r="W48" i="51"/>
  <c r="Y48" i="51"/>
  <c r="P22" i="51"/>
  <c r="J26" i="51"/>
  <c r="Y14" i="51"/>
  <c r="P11" i="51"/>
  <c r="P12" i="51" s="1"/>
  <c r="W14" i="51"/>
  <c r="X14" i="51"/>
  <c r="L19" i="77"/>
  <c r="N16" i="77"/>
  <c r="L7" i="77"/>
  <c r="O7" i="77" s="1"/>
  <c r="L8" i="77"/>
  <c r="O8" i="77" s="1"/>
  <c r="N17" i="77"/>
  <c r="L9" i="77"/>
  <c r="O9" i="77" s="1"/>
  <c r="N18" i="77"/>
  <c r="J14" i="51"/>
  <c r="P16" i="51" s="1"/>
  <c r="W21" i="51"/>
  <c r="W20" i="51"/>
  <c r="O9" i="50"/>
  <c r="O11" i="50" s="1"/>
  <c r="I16" i="50"/>
  <c r="G16" i="50"/>
  <c r="I30" i="50" l="1"/>
  <c r="C7" i="15" s="1"/>
  <c r="O23" i="50"/>
  <c r="O25" i="50" s="1"/>
  <c r="O26" i="50" s="1"/>
  <c r="N19" i="77"/>
  <c r="L6" i="77"/>
  <c r="N15" i="77"/>
  <c r="W26" i="51"/>
  <c r="N18" i="50"/>
  <c r="P11" i="50"/>
  <c r="L10" i="77" l="1"/>
  <c r="O10" i="77" s="1"/>
  <c r="O6" i="77"/>
  <c r="D49" i="42"/>
  <c r="D68" i="42"/>
  <c r="C56" i="42"/>
  <c r="C48" i="42"/>
  <c r="G34" i="42"/>
  <c r="C34" i="42" s="1"/>
  <c r="I51" i="48"/>
  <c r="I52" i="48"/>
  <c r="I53" i="48"/>
  <c r="I54" i="48"/>
  <c r="I55" i="48"/>
  <c r="I56" i="48"/>
  <c r="I57" i="48"/>
  <c r="I58" i="48"/>
  <c r="I59" i="48"/>
  <c r="I60" i="48"/>
  <c r="I50" i="48"/>
  <c r="E226" i="44"/>
  <c r="E225" i="44"/>
  <c r="H199" i="44"/>
  <c r="G199" i="44"/>
  <c r="I191" i="44"/>
  <c r="H191" i="44"/>
  <c r="G191" i="44"/>
  <c r="D191" i="44"/>
  <c r="I192" i="44"/>
  <c r="I193" i="44"/>
  <c r="I194" i="44"/>
  <c r="I195" i="44"/>
  <c r="I196" i="44"/>
  <c r="I198" i="44"/>
  <c r="I204" i="44"/>
  <c r="F191" i="44"/>
  <c r="E194" i="44"/>
  <c r="E196" i="44"/>
  <c r="E197" i="44"/>
  <c r="E198" i="44"/>
  <c r="E200" i="44"/>
  <c r="E201" i="44"/>
  <c r="E202" i="44"/>
  <c r="E203" i="44"/>
  <c r="E204" i="44"/>
  <c r="E190" i="44"/>
  <c r="E191" i="44" s="1"/>
  <c r="E195" i="44"/>
  <c r="E193" i="44"/>
  <c r="I129" i="44"/>
  <c r="H129" i="44"/>
  <c r="G129" i="44"/>
  <c r="G136" i="44" s="1"/>
  <c r="I121" i="44"/>
  <c r="H121" i="44"/>
  <c r="G121" i="44"/>
  <c r="D129" i="44"/>
  <c r="E129" i="44"/>
  <c r="E121" i="44"/>
  <c r="D121" i="44"/>
  <c r="F159" i="44"/>
  <c r="F158" i="44"/>
  <c r="F157" i="44"/>
  <c r="F156" i="44"/>
  <c r="F155" i="44"/>
  <c r="F154" i="44"/>
  <c r="D161" i="44"/>
  <c r="F144" i="44"/>
  <c r="F146" i="44"/>
  <c r="F147" i="44"/>
  <c r="F148" i="44"/>
  <c r="F149" i="44"/>
  <c r="F150" i="44"/>
  <c r="F151" i="44"/>
  <c r="F152" i="44"/>
  <c r="F143" i="44"/>
  <c r="G103" i="44"/>
  <c r="I96" i="44"/>
  <c r="I111" i="44" s="1"/>
  <c r="I112" i="44" s="1"/>
  <c r="H96" i="44"/>
  <c r="H111" i="44" s="1"/>
  <c r="H112" i="44" s="1"/>
  <c r="J96" i="44"/>
  <c r="J111" i="44" s="1"/>
  <c r="J112" i="44" s="1"/>
  <c r="G109" i="44"/>
  <c r="G108" i="44"/>
  <c r="G107" i="44"/>
  <c r="G106" i="44"/>
  <c r="G105" i="44"/>
  <c r="G102" i="44"/>
  <c r="G101" i="44"/>
  <c r="G100" i="44"/>
  <c r="G99" i="44"/>
  <c r="G98" i="44"/>
  <c r="G97" i="44"/>
  <c r="G95" i="44"/>
  <c r="G96" i="44" s="1"/>
  <c r="F103" i="44"/>
  <c r="F105" i="44"/>
  <c r="F102" i="44"/>
  <c r="F101" i="44"/>
  <c r="D96" i="44"/>
  <c r="F94" i="44"/>
  <c r="C110" i="44"/>
  <c r="C109" i="44"/>
  <c r="C108" i="44"/>
  <c r="C107" i="44"/>
  <c r="C106" i="44"/>
  <c r="C105" i="44"/>
  <c r="C103" i="44"/>
  <c r="C102" i="44"/>
  <c r="C101" i="44"/>
  <c r="C100" i="44"/>
  <c r="C99" i="44"/>
  <c r="C98" i="44"/>
  <c r="C97" i="44"/>
  <c r="C95" i="44"/>
  <c r="C94" i="44"/>
  <c r="C66" i="44"/>
  <c r="C115" i="44" s="1"/>
  <c r="C164" i="44" s="1"/>
  <c r="G10" i="44"/>
  <c r="G11" i="44"/>
  <c r="G12" i="44"/>
  <c r="G13" i="44"/>
  <c r="G14" i="44"/>
  <c r="G15" i="44"/>
  <c r="G16" i="44"/>
  <c r="G205" i="44" l="1"/>
  <c r="F153" i="44"/>
  <c r="F160" i="44" s="1"/>
  <c r="F161" i="44" s="1"/>
  <c r="D136" i="44"/>
  <c r="E161" i="44"/>
  <c r="E136" i="44"/>
  <c r="E96" i="44"/>
  <c r="F106" i="44"/>
  <c r="F97" i="44"/>
  <c r="F107" i="44"/>
  <c r="C206" i="44"/>
  <c r="F98" i="44"/>
  <c r="F108" i="44"/>
  <c r="H205" i="44"/>
  <c r="D104" i="44"/>
  <c r="D111" i="44" s="1"/>
  <c r="D112" i="44" s="1"/>
  <c r="F99" i="44"/>
  <c r="F109" i="44"/>
  <c r="F199" i="44"/>
  <c r="F205" i="44" s="1"/>
  <c r="I199" i="44"/>
  <c r="I205" i="44" s="1"/>
  <c r="I206" i="44" s="1"/>
  <c r="F100" i="44"/>
  <c r="F110" i="44"/>
  <c r="H136" i="44"/>
  <c r="D199" i="44"/>
  <c r="D205" i="44" s="1"/>
  <c r="D206" i="44" s="1"/>
  <c r="E104" i="44"/>
  <c r="F95" i="44"/>
  <c r="F96" i="44" s="1"/>
  <c r="G104" i="44"/>
  <c r="G111" i="44" s="1"/>
  <c r="G112" i="44" s="1"/>
  <c r="I161" i="44"/>
  <c r="I136" i="44"/>
  <c r="E192" i="44"/>
  <c r="E199" i="44" s="1"/>
  <c r="E205" i="44" s="1"/>
  <c r="E206" i="44" s="1"/>
  <c r="I61" i="48"/>
  <c r="C96" i="44"/>
  <c r="C104" i="44"/>
  <c r="F206" i="44" l="1"/>
  <c r="Y8" i="7"/>
  <c r="Y7" i="7" s="1"/>
  <c r="Y11" i="7" s="1"/>
  <c r="Y12" i="7" s="1"/>
  <c r="F104" i="44"/>
  <c r="E111" i="44"/>
  <c r="E112" i="44" s="1"/>
  <c r="F111" i="44"/>
  <c r="F112" i="44" s="1"/>
  <c r="C111" i="44"/>
  <c r="C112" i="44" s="1"/>
  <c r="C17" i="25"/>
  <c r="E11" i="23"/>
  <c r="E61" i="19"/>
  <c r="C61" i="19"/>
  <c r="H39" i="19"/>
  <c r="H31" i="19"/>
  <c r="H32" i="19"/>
  <c r="H33" i="19"/>
  <c r="H34" i="19"/>
  <c r="H35" i="19"/>
  <c r="H36" i="19"/>
  <c r="H37" i="19"/>
  <c r="H38" i="19"/>
  <c r="H30" i="19"/>
  <c r="G31" i="19"/>
  <c r="G32" i="19"/>
  <c r="G33" i="19"/>
  <c r="G34" i="19"/>
  <c r="G35" i="19"/>
  <c r="G36" i="19"/>
  <c r="G37" i="19"/>
  <c r="G38" i="19"/>
  <c r="G39" i="19"/>
  <c r="G30" i="19"/>
  <c r="H7" i="19"/>
  <c r="H8" i="19"/>
  <c r="H9" i="19"/>
  <c r="H10" i="19"/>
  <c r="H11" i="19"/>
  <c r="H12" i="19"/>
  <c r="H13" i="19"/>
  <c r="H14" i="19"/>
  <c r="I15" i="19"/>
  <c r="H40" i="19" l="1"/>
  <c r="D55" i="19"/>
  <c r="D61" i="19"/>
  <c r="N13" i="19" s="1"/>
  <c r="U6" i="9" l="1"/>
  <c r="I7" i="9"/>
  <c r="M7" i="9" s="1"/>
  <c r="M12" i="9" s="1"/>
  <c r="S15" i="9" s="1"/>
  <c r="C53" i="6" l="1"/>
  <c r="C19" i="58"/>
  <c r="C41" i="58"/>
  <c r="L41" i="58"/>
  <c r="K41" i="58"/>
  <c r="J41" i="58"/>
  <c r="I41" i="58"/>
  <c r="H41" i="58"/>
  <c r="G41" i="58"/>
  <c r="F41" i="58"/>
  <c r="E41" i="58"/>
  <c r="M40" i="58"/>
  <c r="M35" i="58"/>
  <c r="M34" i="58"/>
  <c r="M33" i="58"/>
  <c r="E47" i="57"/>
  <c r="D47" i="57"/>
  <c r="C47" i="57"/>
  <c r="F46" i="57"/>
  <c r="F45" i="57"/>
  <c r="F44" i="57"/>
  <c r="F43" i="57"/>
  <c r="F42" i="57"/>
  <c r="F41" i="57"/>
  <c r="C38" i="57"/>
  <c r="E36" i="57"/>
  <c r="F35" i="57"/>
  <c r="F34" i="57"/>
  <c r="D36" i="57"/>
  <c r="F33" i="57"/>
  <c r="F32" i="57"/>
  <c r="F31" i="57"/>
  <c r="F30" i="57"/>
  <c r="D30" i="57"/>
  <c r="F47" i="57" l="1"/>
  <c r="F36" i="57"/>
  <c r="C36" i="57"/>
  <c r="H47" i="57" l="1"/>
  <c r="F49" i="57"/>
  <c r="D28" i="24"/>
  <c r="D19" i="24"/>
  <c r="P432" i="66"/>
  <c r="P430" i="66"/>
  <c r="P427" i="66"/>
  <c r="P425" i="66"/>
  <c r="P415" i="66"/>
  <c r="P413" i="66"/>
  <c r="P412" i="66"/>
  <c r="P411" i="66"/>
  <c r="P408" i="66"/>
  <c r="P404" i="66"/>
  <c r="P400" i="66"/>
  <c r="P397" i="66"/>
  <c r="P395" i="66"/>
  <c r="P390" i="66"/>
  <c r="P388" i="66"/>
  <c r="P378" i="66"/>
  <c r="P377" i="66"/>
  <c r="P366" i="66"/>
  <c r="P362" i="66"/>
  <c r="P354" i="66"/>
  <c r="P352" i="66"/>
  <c r="P343" i="66"/>
  <c r="P303" i="66"/>
  <c r="P301" i="66"/>
  <c r="P291" i="66"/>
  <c r="P290" i="66"/>
  <c r="P289" i="66"/>
  <c r="P288" i="66"/>
  <c r="P286" i="66"/>
  <c r="P281" i="66"/>
  <c r="P276" i="66"/>
  <c r="P237" i="66"/>
  <c r="P235" i="66"/>
  <c r="P218" i="66"/>
  <c r="P216" i="66"/>
  <c r="P208" i="66"/>
  <c r="P203" i="66"/>
  <c r="P201" i="66"/>
  <c r="P200" i="66"/>
  <c r="P198" i="66"/>
  <c r="P193" i="66"/>
  <c r="P171" i="66"/>
  <c r="P163" i="66"/>
  <c r="P126" i="66"/>
  <c r="P121" i="66"/>
  <c r="P7" i="66"/>
  <c r="P6" i="66"/>
  <c r="P5" i="66"/>
  <c r="H78" i="74"/>
  <c r="H74" i="74"/>
  <c r="D72" i="8" s="1"/>
  <c r="E14" i="74"/>
  <c r="H14" i="74" s="1"/>
  <c r="D25" i="7" l="1"/>
  <c r="D18" i="7"/>
  <c r="D15" i="7"/>
  <c r="D14" i="7"/>
  <c r="D13" i="7"/>
  <c r="D12" i="7"/>
  <c r="D11" i="7"/>
  <c r="D9" i="7"/>
  <c r="D8" i="7"/>
  <c r="D7" i="7"/>
  <c r="D6" i="7"/>
  <c r="D5" i="7"/>
  <c r="D4" i="7"/>
  <c r="L5" i="9"/>
  <c r="K5" i="9"/>
  <c r="J5" i="9"/>
  <c r="H187" i="44" l="1"/>
  <c r="F4" i="7"/>
  <c r="C7" i="68"/>
  <c r="G12" i="61"/>
  <c r="G6" i="61" s="1"/>
  <c r="I6" i="61" s="1"/>
  <c r="I8" i="61" s="1"/>
  <c r="D45" i="7"/>
  <c r="D31" i="6"/>
  <c r="D13" i="5"/>
  <c r="D29" i="6"/>
  <c r="D23" i="6"/>
  <c r="D21" i="6"/>
  <c r="D20" i="6"/>
  <c r="D18" i="6"/>
  <c r="D10" i="6"/>
  <c r="D9" i="6"/>
  <c r="D8" i="6"/>
  <c r="D6" i="6"/>
  <c r="G32" i="10"/>
  <c r="K32" i="10" s="1"/>
  <c r="D23" i="5"/>
  <c r="D22" i="5"/>
  <c r="D21" i="5"/>
  <c r="D19" i="5"/>
  <c r="D18" i="5"/>
  <c r="D17" i="5"/>
  <c r="D16" i="5"/>
  <c r="D10" i="5"/>
  <c r="D9" i="5"/>
  <c r="C16" i="18"/>
  <c r="D7" i="5"/>
  <c r="D6" i="5"/>
  <c r="Y44" i="7"/>
  <c r="G18" i="10" l="1"/>
  <c r="K18" i="10" s="1"/>
  <c r="G53" i="10"/>
  <c r="K53" i="10" s="1"/>
  <c r="G24" i="10"/>
  <c r="G54" i="10"/>
  <c r="K54" i="10" s="1"/>
  <c r="G40" i="10"/>
  <c r="K40" i="10" s="1"/>
  <c r="E6" i="43"/>
  <c r="G29" i="10"/>
  <c r="K29" i="10" s="1"/>
  <c r="G30" i="10"/>
  <c r="K30" i="10" s="1"/>
  <c r="G51" i="10"/>
  <c r="K51" i="10" s="1"/>
  <c r="E12" i="43"/>
  <c r="G31" i="10"/>
  <c r="K31" i="10" s="1"/>
  <c r="G52" i="10"/>
  <c r="K52" i="10" s="1"/>
  <c r="E12" i="13"/>
  <c r="G49" i="10"/>
  <c r="K49" i="10" s="1"/>
  <c r="K12" i="13"/>
  <c r="K24" i="10"/>
  <c r="G37" i="10"/>
  <c r="K37" i="10" s="1"/>
  <c r="C17" i="18"/>
  <c r="G26" i="10"/>
  <c r="K26" i="10" s="1"/>
  <c r="C12" i="81"/>
  <c r="G14" i="10"/>
  <c r="K14" i="10" s="1"/>
  <c r="C20" i="25"/>
  <c r="G41" i="10"/>
  <c r="K41" i="10" s="1"/>
  <c r="F14" i="37"/>
  <c r="G21" i="10"/>
  <c r="K21" i="10" s="1"/>
  <c r="C17" i="80"/>
  <c r="G25" i="10"/>
  <c r="K25" i="10" s="1"/>
  <c r="C16" i="80"/>
  <c r="G15" i="10"/>
  <c r="K15" i="10" s="1"/>
  <c r="H16" i="21"/>
  <c r="G39" i="10"/>
  <c r="K39" i="10" s="1"/>
  <c r="H13" i="20"/>
  <c r="G17" i="10"/>
  <c r="K17" i="10" s="1"/>
  <c r="G18" i="43"/>
  <c r="C13" i="81"/>
  <c r="Y51" i="7"/>
  <c r="D7" i="6"/>
  <c r="D11" i="6"/>
  <c r="G28" i="10"/>
  <c r="K28" i="10" s="1"/>
  <c r="E6" i="61"/>
  <c r="G16" i="43"/>
  <c r="E6" i="5"/>
  <c r="G42" i="10" l="1"/>
  <c r="K42" i="10" s="1"/>
  <c r="G38" i="10"/>
  <c r="E13" i="13"/>
  <c r="G33" i="10"/>
  <c r="K33" i="10"/>
  <c r="D18" i="28"/>
  <c r="D22" i="28" s="1"/>
  <c r="C18" i="28"/>
  <c r="C22" i="28" s="1"/>
  <c r="D21" i="58"/>
  <c r="L19" i="58"/>
  <c r="K19" i="58"/>
  <c r="J19" i="58"/>
  <c r="I19" i="58"/>
  <c r="H19" i="58"/>
  <c r="G19" i="58"/>
  <c r="F19" i="58"/>
  <c r="E19" i="58"/>
  <c r="M18" i="58"/>
  <c r="M17" i="58"/>
  <c r="M16" i="58"/>
  <c r="M15" i="58"/>
  <c r="M14" i="58"/>
  <c r="M13" i="58"/>
  <c r="M12" i="58"/>
  <c r="G10" i="58"/>
  <c r="F10" i="58"/>
  <c r="C10" i="58"/>
  <c r="E10" i="58"/>
  <c r="M9" i="58"/>
  <c r="M8" i="58"/>
  <c r="F40" i="43"/>
  <c r="G40" i="43"/>
  <c r="I49" i="42"/>
  <c r="K42" i="42"/>
  <c r="K43" i="42"/>
  <c r="K44" i="42"/>
  <c r="K45" i="42"/>
  <c r="K47" i="42"/>
  <c r="K41" i="42"/>
  <c r="J46" i="42"/>
  <c r="K46" i="42" s="1"/>
  <c r="F49" i="42"/>
  <c r="E49" i="42"/>
  <c r="G42" i="42"/>
  <c r="C42" i="42" s="1"/>
  <c r="G43" i="42"/>
  <c r="C43" i="42" s="1"/>
  <c r="G44" i="42"/>
  <c r="C44" i="42" s="1"/>
  <c r="G45" i="42"/>
  <c r="C45" i="42" s="1"/>
  <c r="G47" i="42"/>
  <c r="C47" i="42" s="1"/>
  <c r="G41" i="42"/>
  <c r="C41" i="42" s="1"/>
  <c r="P49" i="42"/>
  <c r="O49" i="42"/>
  <c r="J35" i="42"/>
  <c r="I35" i="42"/>
  <c r="F35" i="42"/>
  <c r="K33" i="42"/>
  <c r="K32" i="42"/>
  <c r="K31" i="42"/>
  <c r="K30" i="42"/>
  <c r="K29" i="42"/>
  <c r="K28" i="42"/>
  <c r="K27" i="42"/>
  <c r="K26" i="42"/>
  <c r="K25" i="42"/>
  <c r="K24" i="42"/>
  <c r="K23" i="42"/>
  <c r="K22" i="42"/>
  <c r="K21" i="42"/>
  <c r="G22" i="42"/>
  <c r="C22" i="42" s="1"/>
  <c r="G23" i="42"/>
  <c r="C23" i="42" s="1"/>
  <c r="G24" i="42"/>
  <c r="C24" i="42" s="1"/>
  <c r="G25" i="42"/>
  <c r="C25" i="42" s="1"/>
  <c r="G26" i="42"/>
  <c r="C26" i="42" s="1"/>
  <c r="G27" i="42"/>
  <c r="C27" i="42" s="1"/>
  <c r="G28" i="42"/>
  <c r="C28" i="42" s="1"/>
  <c r="G29" i="42"/>
  <c r="C29" i="42" s="1"/>
  <c r="G30" i="42"/>
  <c r="C30" i="42" s="1"/>
  <c r="G31" i="42"/>
  <c r="C31" i="42" s="1"/>
  <c r="G32" i="42"/>
  <c r="C32" i="42" s="1"/>
  <c r="G33" i="42"/>
  <c r="C33" i="42" s="1"/>
  <c r="G21" i="42"/>
  <c r="C21" i="42" s="1"/>
  <c r="E35" i="42"/>
  <c r="N74" i="42"/>
  <c r="C74" i="42" s="1"/>
  <c r="E74" i="42" s="1"/>
  <c r="N76" i="42"/>
  <c r="C76" i="42" s="1"/>
  <c r="E76" i="42" s="1"/>
  <c r="N78" i="42"/>
  <c r="C78" i="42" s="1"/>
  <c r="E78" i="42" s="1"/>
  <c r="C73" i="42"/>
  <c r="E73" i="42" s="1"/>
  <c r="D79" i="42"/>
  <c r="F79" i="42" s="1"/>
  <c r="N77" i="42"/>
  <c r="I84" i="74"/>
  <c r="I83" i="74"/>
  <c r="G44" i="10" l="1"/>
  <c r="K44" i="10" s="1"/>
  <c r="K38" i="10"/>
  <c r="E75" i="42"/>
  <c r="E21" i="58"/>
  <c r="M10" i="58"/>
  <c r="K49" i="42"/>
  <c r="J49" i="42"/>
  <c r="C21" i="58"/>
  <c r="F21" i="58"/>
  <c r="G22" i="58"/>
  <c r="M22" i="58" s="1"/>
  <c r="M19" i="58"/>
  <c r="G46" i="42"/>
  <c r="C46" i="42" s="1"/>
  <c r="C49" i="42" s="1"/>
  <c r="C51" i="42" s="1"/>
  <c r="D35" i="42"/>
  <c r="C35" i="42"/>
  <c r="C36" i="42" s="1"/>
  <c r="K35" i="42"/>
  <c r="K37" i="42" s="1"/>
  <c r="G35" i="42"/>
  <c r="M80" i="42"/>
  <c r="N79" i="42"/>
  <c r="C77" i="42"/>
  <c r="E77" i="42" s="1"/>
  <c r="N75" i="42"/>
  <c r="D36" i="42" l="1"/>
  <c r="D62" i="42"/>
  <c r="M21" i="58"/>
  <c r="G49" i="42"/>
  <c r="N80" i="42"/>
  <c r="G46" i="74"/>
  <c r="I78" i="62" l="1"/>
  <c r="I79" i="62" s="1"/>
  <c r="G125" i="62"/>
  <c r="U14" i="62"/>
  <c r="S14" i="62"/>
  <c r="Q14" i="62"/>
  <c r="P14" i="62"/>
  <c r="O14" i="62"/>
  <c r="M14" i="62"/>
  <c r="L14" i="62"/>
  <c r="K14" i="62"/>
  <c r="J14" i="62"/>
  <c r="H14" i="62"/>
  <c r="G14" i="62"/>
  <c r="T28" i="62"/>
  <c r="T18" i="62"/>
  <c r="T20" i="62"/>
  <c r="T21" i="62"/>
  <c r="T22" i="62"/>
  <c r="T23" i="62"/>
  <c r="T24" i="62"/>
  <c r="T26" i="62"/>
  <c r="T27" i="62"/>
  <c r="T29" i="62"/>
  <c r="T30" i="62"/>
  <c r="T31" i="62"/>
  <c r="T32" i="62"/>
  <c r="T33" i="62"/>
  <c r="T34" i="62"/>
  <c r="T35" i="62"/>
  <c r="T36" i="62"/>
  <c r="T37" i="62"/>
  <c r="T38" i="62"/>
  <c r="T39" i="62"/>
  <c r="T40" i="62"/>
  <c r="T41" i="62"/>
  <c r="T42" i="62"/>
  <c r="T43" i="62"/>
  <c r="T44" i="62"/>
  <c r="T45" i="62"/>
  <c r="T46" i="62"/>
  <c r="T49" i="62"/>
  <c r="T51" i="62"/>
  <c r="T52" i="62"/>
  <c r="T53" i="62"/>
  <c r="T55" i="62"/>
  <c r="T56" i="62"/>
  <c r="T57" i="62"/>
  <c r="T58" i="62"/>
  <c r="T59" i="62"/>
  <c r="T60" i="62"/>
  <c r="T61" i="62"/>
  <c r="T62" i="62"/>
  <c r="T63" i="62"/>
  <c r="T17" i="62"/>
  <c r="R54" i="62"/>
  <c r="T54" i="62" s="1"/>
  <c r="R47" i="62"/>
  <c r="T47" i="62" s="1"/>
  <c r="R48" i="62"/>
  <c r="T48" i="62" s="1"/>
  <c r="R50" i="62"/>
  <c r="T50" i="62" s="1"/>
  <c r="R25" i="62"/>
  <c r="T25" i="62" s="1"/>
  <c r="R19" i="62"/>
  <c r="T19" i="62" s="1"/>
  <c r="Q18" i="62"/>
  <c r="Q20" i="62"/>
  <c r="Q21" i="62"/>
  <c r="Q22" i="62"/>
  <c r="Q23" i="62"/>
  <c r="Q24" i="62"/>
  <c r="Q26" i="62"/>
  <c r="Q27" i="62"/>
  <c r="Q29" i="62"/>
  <c r="Q30" i="62"/>
  <c r="Q31" i="62"/>
  <c r="Q32" i="62"/>
  <c r="Q33" i="62"/>
  <c r="Q34" i="62"/>
  <c r="Q35" i="62"/>
  <c r="Q36" i="62"/>
  <c r="Q37" i="62"/>
  <c r="Q38" i="62"/>
  <c r="Q39" i="62"/>
  <c r="Q40" i="62"/>
  <c r="Q41" i="62"/>
  <c r="Q42" i="62"/>
  <c r="Q43" i="62"/>
  <c r="Q44" i="62"/>
  <c r="Q45" i="62"/>
  <c r="Q46" i="62"/>
  <c r="Q47" i="62"/>
  <c r="Q48" i="62"/>
  <c r="Q49" i="62"/>
  <c r="Q50" i="62"/>
  <c r="Q51" i="62"/>
  <c r="Q52" i="62"/>
  <c r="Q53" i="62"/>
  <c r="Q54" i="62"/>
  <c r="Q55" i="62"/>
  <c r="Q56" i="62"/>
  <c r="Q57" i="62"/>
  <c r="Q58" i="62"/>
  <c r="Q59" i="62"/>
  <c r="Q60" i="62"/>
  <c r="Q62" i="62"/>
  <c r="Q63" i="62"/>
  <c r="Q17" i="62"/>
  <c r="O61" i="62"/>
  <c r="Q61" i="62" s="1"/>
  <c r="O28" i="62"/>
  <c r="Q28" i="62" s="1"/>
  <c r="O19" i="62"/>
  <c r="Q19" i="62" s="1"/>
  <c r="I18" i="62"/>
  <c r="I13" i="62" l="1"/>
  <c r="I14" i="62" s="1"/>
  <c r="H39" i="76" l="1"/>
  <c r="I39" i="76"/>
  <c r="J39" i="76"/>
  <c r="K39" i="76"/>
  <c r="L39" i="76"/>
  <c r="M39" i="76"/>
  <c r="N39" i="76"/>
  <c r="G39" i="76"/>
  <c r="H19" i="76"/>
  <c r="I19" i="76"/>
  <c r="J19" i="76"/>
  <c r="L19" i="76"/>
  <c r="M19" i="76"/>
  <c r="D107" i="42" l="1"/>
  <c r="D100" i="42"/>
  <c r="F8" i="42"/>
  <c r="XFD8" i="42"/>
  <c r="E8" i="42"/>
  <c r="P34" i="9" l="1"/>
  <c r="P33" i="9"/>
  <c r="P32" i="9"/>
  <c r="D18" i="61"/>
  <c r="F18" i="61" s="1"/>
  <c r="H18" i="61" s="1"/>
  <c r="K20" i="59"/>
  <c r="G20" i="59"/>
  <c r="H46" i="54"/>
  <c r="G46" i="54"/>
  <c r="F46" i="54"/>
  <c r="E46" i="54"/>
  <c r="D46" i="54"/>
  <c r="C46" i="54"/>
  <c r="Q67" i="4" l="1"/>
  <c r="K40" i="9"/>
  <c r="N17" i="76" l="1"/>
  <c r="N16" i="76"/>
  <c r="N15" i="76"/>
  <c r="N14" i="76"/>
  <c r="N13" i="76"/>
  <c r="N12" i="76"/>
  <c r="N11" i="76"/>
  <c r="N10" i="76"/>
  <c r="N9" i="76"/>
  <c r="G21" i="76" l="1"/>
  <c r="K19" i="76"/>
  <c r="N8" i="76"/>
  <c r="N19" i="76" s="1"/>
  <c r="N21" i="76" s="1"/>
  <c r="I177" i="44" l="1"/>
  <c r="G177" i="44"/>
  <c r="C12" i="45"/>
  <c r="D31" i="46" l="1"/>
  <c r="C31" i="46"/>
  <c r="D28" i="46"/>
  <c r="D25" i="46"/>
  <c r="C25" i="46"/>
  <c r="D22" i="46"/>
  <c r="C22" i="46"/>
  <c r="C34" i="46" l="1"/>
  <c r="D34" i="46"/>
  <c r="C28" i="46"/>
  <c r="A4" i="72" l="1"/>
  <c r="A5" i="72"/>
  <c r="A6" i="72"/>
  <c r="A7" i="72"/>
  <c r="A8" i="72"/>
  <c r="A9" i="72"/>
  <c r="A10" i="72"/>
  <c r="A11" i="72"/>
  <c r="A12" i="72"/>
  <c r="A13" i="72"/>
  <c r="A14" i="72"/>
  <c r="A15" i="72"/>
  <c r="A16" i="72"/>
  <c r="A17" i="72"/>
  <c r="A18" i="72"/>
  <c r="A19" i="72"/>
  <c r="A20" i="72"/>
  <c r="A21" i="72"/>
  <c r="A22" i="72"/>
  <c r="A23" i="72"/>
  <c r="A24" i="72"/>
  <c r="A25" i="72"/>
  <c r="A26" i="72"/>
  <c r="A27" i="72"/>
  <c r="A28" i="72"/>
  <c r="A29" i="72"/>
  <c r="A30" i="72"/>
  <c r="A31" i="72"/>
  <c r="A32" i="72"/>
  <c r="A33" i="72"/>
  <c r="A34" i="72"/>
  <c r="A35" i="72"/>
  <c r="A36" i="72"/>
  <c r="A37" i="72"/>
  <c r="A38" i="72"/>
  <c r="A39" i="72"/>
  <c r="A40" i="72"/>
  <c r="A41" i="72"/>
  <c r="A42" i="72"/>
  <c r="A43" i="72"/>
  <c r="A44" i="72"/>
  <c r="A45" i="72"/>
  <c r="A46" i="72"/>
  <c r="A47" i="72"/>
  <c r="A48" i="72"/>
  <c r="A49" i="72"/>
  <c r="A50" i="72"/>
  <c r="A51" i="72"/>
  <c r="A52" i="72"/>
  <c r="A53" i="72"/>
  <c r="A54" i="72"/>
  <c r="A55" i="72"/>
  <c r="A56" i="72"/>
  <c r="A57" i="72"/>
  <c r="A58" i="72"/>
  <c r="A59" i="72"/>
  <c r="A60" i="72"/>
  <c r="A61" i="72"/>
  <c r="A62" i="72"/>
  <c r="A63" i="72"/>
  <c r="A64" i="72"/>
  <c r="A65" i="72"/>
  <c r="A66" i="72"/>
  <c r="A67" i="72"/>
  <c r="A68" i="72"/>
  <c r="A69" i="72"/>
  <c r="A70" i="72"/>
  <c r="A71" i="72"/>
  <c r="A72" i="72"/>
  <c r="A73" i="72"/>
  <c r="A74" i="72"/>
  <c r="A75" i="72"/>
  <c r="A76" i="72"/>
  <c r="A77" i="72"/>
  <c r="A78" i="72"/>
  <c r="A79" i="72"/>
  <c r="A80" i="72"/>
  <c r="A81" i="72"/>
  <c r="A82" i="72"/>
  <c r="A83" i="72"/>
  <c r="A84" i="72"/>
  <c r="A85" i="72"/>
  <c r="A86" i="72"/>
  <c r="A87" i="72"/>
  <c r="A88" i="72"/>
  <c r="A89" i="72"/>
  <c r="A90" i="72"/>
  <c r="A91" i="72"/>
  <c r="A92" i="72"/>
  <c r="A93" i="72"/>
  <c r="A94" i="72"/>
  <c r="A95" i="72"/>
  <c r="A96" i="72"/>
  <c r="A97" i="72"/>
  <c r="A98" i="72"/>
  <c r="A99" i="72"/>
  <c r="A100" i="72"/>
  <c r="A101" i="72"/>
  <c r="A102" i="72"/>
  <c r="A103" i="72"/>
  <c r="A104" i="72"/>
  <c r="A105" i="72"/>
  <c r="A106" i="72"/>
  <c r="A107" i="72"/>
  <c r="A108" i="72"/>
  <c r="A109" i="72"/>
  <c r="A110" i="72"/>
  <c r="A111" i="72"/>
  <c r="A112" i="72"/>
  <c r="A113" i="72"/>
  <c r="A114" i="72"/>
  <c r="A115" i="72"/>
  <c r="A116" i="72"/>
  <c r="A117" i="72"/>
  <c r="A118" i="72"/>
  <c r="A119" i="72"/>
  <c r="A120" i="72"/>
  <c r="A121" i="72"/>
  <c r="A122" i="72"/>
  <c r="A123" i="72"/>
  <c r="A124" i="72"/>
  <c r="A125" i="72"/>
  <c r="A126" i="72"/>
  <c r="A127" i="72"/>
  <c r="A128" i="72"/>
  <c r="A129" i="72"/>
  <c r="A130" i="72"/>
  <c r="A131" i="72"/>
  <c r="A132" i="72"/>
  <c r="A133" i="72"/>
  <c r="A134" i="72"/>
  <c r="A135" i="72"/>
  <c r="A136" i="72"/>
  <c r="A137" i="72"/>
  <c r="A138" i="72"/>
  <c r="A139" i="72"/>
  <c r="A140" i="72"/>
  <c r="A141" i="72"/>
  <c r="A142" i="72"/>
  <c r="A143" i="72"/>
  <c r="A144" i="72"/>
  <c r="A145" i="72"/>
  <c r="A146" i="72"/>
  <c r="A147" i="72"/>
  <c r="A148" i="72"/>
  <c r="A149" i="72"/>
  <c r="A150" i="72"/>
  <c r="A151" i="72"/>
  <c r="A152" i="72"/>
  <c r="A153" i="72"/>
  <c r="A154" i="72"/>
  <c r="A155" i="72"/>
  <c r="A156" i="72"/>
  <c r="A157" i="72"/>
  <c r="A158" i="72"/>
  <c r="A159" i="72"/>
  <c r="A160" i="72"/>
  <c r="A161" i="72"/>
  <c r="A162" i="72"/>
  <c r="A163" i="72"/>
  <c r="A164" i="72"/>
  <c r="A165" i="72"/>
  <c r="A166" i="72"/>
  <c r="A167" i="72"/>
  <c r="A168" i="72"/>
  <c r="A169" i="72"/>
  <c r="A170" i="72"/>
  <c r="A171" i="72"/>
  <c r="A172" i="72"/>
  <c r="A173" i="72"/>
  <c r="A174" i="72"/>
  <c r="A175" i="72"/>
  <c r="A176" i="72"/>
  <c r="A177" i="72"/>
  <c r="A178" i="72"/>
  <c r="A179" i="72"/>
  <c r="A180" i="72"/>
  <c r="A181" i="72"/>
  <c r="A182" i="72"/>
  <c r="A183" i="72"/>
  <c r="A184" i="72"/>
  <c r="A185" i="72"/>
  <c r="A186" i="72"/>
  <c r="A187" i="72"/>
  <c r="A188" i="72"/>
  <c r="A189" i="72"/>
  <c r="A190" i="72"/>
  <c r="A191" i="72"/>
  <c r="A192" i="72"/>
  <c r="A193" i="72"/>
  <c r="A194" i="72"/>
  <c r="A195" i="72"/>
  <c r="A196" i="72"/>
  <c r="A197" i="72"/>
  <c r="A198" i="72"/>
  <c r="A199" i="72"/>
  <c r="A200" i="72"/>
  <c r="A201" i="72"/>
  <c r="A202" i="72"/>
  <c r="A203" i="72"/>
  <c r="A204" i="72"/>
  <c r="A205" i="72"/>
  <c r="A206" i="72"/>
  <c r="A207" i="72"/>
  <c r="A208" i="72"/>
  <c r="A209" i="72"/>
  <c r="A210" i="72"/>
  <c r="A211" i="72"/>
  <c r="A212" i="72"/>
  <c r="A213" i="72"/>
  <c r="A214" i="72"/>
  <c r="A215" i="72"/>
  <c r="A216" i="72"/>
  <c r="A217" i="72"/>
  <c r="A218" i="72"/>
  <c r="A219" i="72"/>
  <c r="A220" i="72"/>
  <c r="A221" i="72"/>
  <c r="A222" i="72"/>
  <c r="A223" i="72"/>
  <c r="A224" i="72"/>
  <c r="A225" i="72"/>
  <c r="A226" i="72"/>
  <c r="A227" i="72"/>
  <c r="A228" i="72"/>
  <c r="A229" i="72"/>
  <c r="A230" i="72"/>
  <c r="A231" i="72"/>
  <c r="A232" i="72"/>
  <c r="A233" i="72"/>
  <c r="A234" i="72"/>
  <c r="A235" i="72"/>
  <c r="A236" i="72"/>
  <c r="A237" i="72"/>
  <c r="A238" i="72"/>
  <c r="A239" i="72"/>
  <c r="A240" i="72"/>
  <c r="A241" i="72"/>
  <c r="A242" i="72"/>
  <c r="A243" i="72"/>
  <c r="A244" i="72"/>
  <c r="A245" i="72"/>
  <c r="A246" i="72"/>
  <c r="A247" i="72"/>
  <c r="A248" i="72"/>
  <c r="A249" i="72"/>
  <c r="A250" i="72"/>
  <c r="A251" i="72"/>
  <c r="A252" i="72"/>
  <c r="A253" i="72"/>
  <c r="A254" i="72"/>
  <c r="A255" i="72"/>
  <c r="A256" i="72"/>
  <c r="A257" i="72"/>
  <c r="A258" i="72"/>
  <c r="A259" i="72"/>
  <c r="A260" i="72"/>
  <c r="A261" i="72"/>
  <c r="A262" i="72"/>
  <c r="A263" i="72"/>
  <c r="A264" i="72"/>
  <c r="A265" i="72"/>
  <c r="A266" i="72"/>
  <c r="A267" i="72"/>
  <c r="A268" i="72"/>
  <c r="A269" i="72"/>
  <c r="A270" i="72"/>
  <c r="A271" i="72"/>
  <c r="A272" i="72"/>
  <c r="A273" i="72"/>
  <c r="A274" i="72"/>
  <c r="A275" i="72"/>
  <c r="A276" i="72"/>
  <c r="A277" i="72"/>
  <c r="A278" i="72"/>
  <c r="A279" i="72"/>
  <c r="A280" i="72"/>
  <c r="A281" i="72"/>
  <c r="A282" i="72"/>
  <c r="A283" i="72"/>
  <c r="A284" i="72"/>
  <c r="A285" i="72"/>
  <c r="A286" i="72"/>
  <c r="A287" i="72"/>
  <c r="A3" i="72"/>
  <c r="E70" i="59"/>
  <c r="E42" i="59"/>
  <c r="D42" i="59"/>
  <c r="C42" i="59"/>
  <c r="E22" i="57"/>
  <c r="F17" i="57"/>
  <c r="F18" i="57"/>
  <c r="F19" i="57"/>
  <c r="F20" i="57"/>
  <c r="F16" i="57"/>
  <c r="F5" i="57"/>
  <c r="D22" i="57"/>
  <c r="H22" i="54"/>
  <c r="H18" i="54"/>
  <c r="H19" i="54"/>
  <c r="H20" i="54"/>
  <c r="H17" i="54"/>
  <c r="H11" i="54"/>
  <c r="H7" i="54"/>
  <c r="H8" i="54"/>
  <c r="H9" i="54"/>
  <c r="H10" i="54" l="1"/>
  <c r="F70" i="59"/>
  <c r="F21" i="57"/>
  <c r="F22" i="57" s="1"/>
  <c r="F57" i="43" l="1"/>
  <c r="E57" i="43"/>
  <c r="I19" i="54"/>
  <c r="G7" i="42"/>
  <c r="AD26" i="41"/>
  <c r="AD27" i="41" s="1"/>
  <c r="AD24" i="41"/>
  <c r="H6" i="41"/>
  <c r="H5" i="41"/>
  <c r="L437" i="66"/>
  <c r="M437" i="66" s="1"/>
  <c r="O437" i="66" s="1"/>
  <c r="P437" i="66" s="1"/>
  <c r="E67" i="43" l="1"/>
  <c r="E66" i="43"/>
  <c r="G6" i="41"/>
  <c r="C6" i="23" l="1"/>
  <c r="E6" i="23" s="1"/>
  <c r="E7" i="23" s="1"/>
  <c r="K39" i="9" l="1"/>
  <c r="L16" i="6"/>
  <c r="H44" i="9" l="1"/>
  <c r="I38" i="9" l="1"/>
  <c r="K38" i="9" s="1"/>
  <c r="M6" i="9"/>
  <c r="M9" i="9"/>
  <c r="N9" i="9" s="1"/>
  <c r="I37" i="9"/>
  <c r="K37" i="9" s="1"/>
  <c r="L10" i="9" s="1"/>
  <c r="M10" i="9" s="1"/>
  <c r="N10" i="9" s="1"/>
  <c r="I36" i="9"/>
  <c r="K36" i="9" s="1"/>
  <c r="I33" i="9"/>
  <c r="K33" i="9" s="1"/>
  <c r="I32" i="9"/>
  <c r="K32" i="9" s="1"/>
  <c r="I31" i="9"/>
  <c r="K31" i="9" s="1"/>
  <c r="K30" i="9"/>
  <c r="N417" i="66"/>
  <c r="N7" i="9" l="1"/>
  <c r="I46" i="74"/>
  <c r="D71" i="74" l="1"/>
  <c r="D66" i="74"/>
  <c r="H66" i="74" s="1"/>
  <c r="D65" i="74"/>
  <c r="H65" i="74" s="1"/>
  <c r="H63" i="74"/>
  <c r="H62" i="74"/>
  <c r="H61" i="74"/>
  <c r="D55" i="74"/>
  <c r="H55" i="74" s="1"/>
  <c r="D54" i="74"/>
  <c r="H54" i="74" s="1"/>
  <c r="D53" i="74"/>
  <c r="H53" i="74" s="1"/>
  <c r="D15" i="8"/>
  <c r="D3" i="74"/>
  <c r="E3" i="74" s="1"/>
  <c r="D51" i="74" l="1"/>
  <c r="D24" i="74"/>
  <c r="D72" i="74" l="1"/>
  <c r="R12" i="62" l="1"/>
  <c r="L20" i="9"/>
  <c r="K20" i="9"/>
  <c r="J20" i="9"/>
  <c r="I20" i="9"/>
  <c r="I23" i="9" s="1"/>
  <c r="H20" i="9"/>
  <c r="G20" i="9"/>
  <c r="R14" i="62" l="1"/>
  <c r="T12" i="62"/>
  <c r="T14" i="62" s="1"/>
  <c r="N422" i="66" l="1"/>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3" i="3"/>
  <c r="O432" i="66"/>
  <c r="O430" i="66"/>
  <c r="O427" i="66"/>
  <c r="O425" i="66"/>
  <c r="O415" i="66"/>
  <c r="O413" i="66"/>
  <c r="O412" i="66"/>
  <c r="O411" i="66"/>
  <c r="O408" i="66"/>
  <c r="O404" i="66"/>
  <c r="E23" i="6" s="1"/>
  <c r="O400" i="66"/>
  <c r="E22" i="6" s="1"/>
  <c r="O397" i="66"/>
  <c r="E21" i="6" s="1"/>
  <c r="O395" i="66"/>
  <c r="E20" i="6" s="1"/>
  <c r="O390" i="66"/>
  <c r="E19" i="6" s="1"/>
  <c r="O388" i="66"/>
  <c r="E18" i="6" s="1"/>
  <c r="O378" i="66"/>
  <c r="E17" i="6" s="1"/>
  <c r="O377" i="66"/>
  <c r="O366" i="66"/>
  <c r="O362" i="66"/>
  <c r="E11" i="6" s="1"/>
  <c r="O354" i="66"/>
  <c r="E10" i="6" s="1"/>
  <c r="O352" i="66"/>
  <c r="E9" i="6" s="1"/>
  <c r="O343" i="66"/>
  <c r="O303" i="66"/>
  <c r="O301" i="66"/>
  <c r="E6" i="6" s="1"/>
  <c r="O291" i="66"/>
  <c r="E5" i="6" s="1"/>
  <c r="O290" i="66"/>
  <c r="O289" i="66"/>
  <c r="O288" i="66"/>
  <c r="O286" i="66"/>
  <c r="O281" i="66"/>
  <c r="E24" i="5" s="1"/>
  <c r="O276" i="66"/>
  <c r="E23" i="5" s="1"/>
  <c r="O237" i="66"/>
  <c r="E22" i="5" s="1"/>
  <c r="O235" i="66"/>
  <c r="E21" i="5" s="1"/>
  <c r="O218" i="66"/>
  <c r="E20" i="5" s="1"/>
  <c r="O216" i="66"/>
  <c r="E19" i="5" s="1"/>
  <c r="O208" i="66"/>
  <c r="E18" i="5" s="1"/>
  <c r="O203" i="66"/>
  <c r="E17" i="5" s="1"/>
  <c r="O201" i="66"/>
  <c r="E16" i="5" s="1"/>
  <c r="O200" i="66"/>
  <c r="O198" i="66"/>
  <c r="E13" i="5" s="1"/>
  <c r="O193" i="66"/>
  <c r="E11" i="5" s="1"/>
  <c r="O171" i="66"/>
  <c r="E10" i="5" s="1"/>
  <c r="O163" i="66"/>
  <c r="O126" i="66"/>
  <c r="O121" i="66"/>
  <c r="E7" i="5" s="1"/>
  <c r="O7" i="66"/>
  <c r="E5" i="5" s="1"/>
  <c r="O6" i="66"/>
  <c r="O5" i="66"/>
  <c r="O4" i="66"/>
  <c r="O3" i="66"/>
  <c r="G14" i="37" l="1"/>
  <c r="D16" i="80"/>
  <c r="D17" i="80"/>
  <c r="D17" i="18"/>
  <c r="D14" i="42"/>
  <c r="F14" i="42" s="1"/>
  <c r="E10" i="42"/>
  <c r="D15" i="42"/>
  <c r="F15" i="42" s="1"/>
  <c r="F10" i="42"/>
  <c r="E9" i="5"/>
  <c r="E12" i="6"/>
  <c r="E24" i="6"/>
  <c r="N41" i="76"/>
  <c r="E8" i="5"/>
  <c r="E7" i="6"/>
  <c r="E8" i="6"/>
  <c r="I13" i="20" l="1"/>
  <c r="D16" i="18"/>
  <c r="O64" i="62"/>
  <c r="P30" i="6" l="1"/>
  <c r="Q428" i="66" l="1"/>
  <c r="R428" i="66" s="1"/>
  <c r="G7" i="29" l="1"/>
  <c r="E7" i="29"/>
  <c r="F7" i="29"/>
  <c r="D11" i="29" l="1"/>
  <c r="D13" i="29" s="1"/>
  <c r="D15" i="29" s="1"/>
  <c r="G13" i="29"/>
  <c r="E13" i="29"/>
  <c r="F13" i="29"/>
  <c r="O30" i="6" l="1"/>
  <c r="J11" i="9"/>
  <c r="K11" i="9"/>
  <c r="C40" i="54" l="1"/>
  <c r="K31" i="13" l="1"/>
  <c r="K32" i="13"/>
  <c r="I31" i="13"/>
  <c r="I32" i="13"/>
  <c r="G31" i="13"/>
  <c r="D21" i="29" l="1"/>
  <c r="D20" i="29"/>
  <c r="E51" i="42" l="1"/>
  <c r="C66" i="42"/>
  <c r="E36" i="13"/>
  <c r="I36" i="13" l="1"/>
  <c r="G36" i="13"/>
  <c r="K36" i="13"/>
  <c r="C36" i="13"/>
  <c r="C37" i="13" s="1"/>
  <c r="E72" i="44" l="1"/>
  <c r="H47" i="44"/>
  <c r="H45" i="44"/>
  <c r="H37" i="44" l="1"/>
  <c r="H32" i="44"/>
  <c r="H46" i="44"/>
  <c r="E17" i="44"/>
  <c r="H44" i="44"/>
  <c r="H36" i="44"/>
  <c r="H41" i="44"/>
  <c r="H39" i="44"/>
  <c r="E9" i="44"/>
  <c r="H38" i="44"/>
  <c r="H43" i="44"/>
  <c r="H35" i="44"/>
  <c r="H42" i="44"/>
  <c r="H34" i="44"/>
  <c r="H33" i="44"/>
  <c r="H40" i="44"/>
  <c r="D80" i="44"/>
  <c r="E80" i="44"/>
  <c r="E87" i="44" s="1"/>
  <c r="D72" i="44"/>
  <c r="D87" i="44" l="1"/>
  <c r="C10" i="24"/>
  <c r="C12" i="23" l="1"/>
  <c r="L16" i="23"/>
  <c r="L15" i="23" l="1"/>
  <c r="L17" i="23" s="1"/>
  <c r="O87" i="72" l="1"/>
  <c r="P87" i="72"/>
  <c r="O88" i="72"/>
  <c r="P88" i="72"/>
  <c r="O89" i="72"/>
  <c r="P89" i="72"/>
  <c r="O90" i="72"/>
  <c r="P90" i="72"/>
  <c r="O91" i="72"/>
  <c r="P91" i="72"/>
  <c r="O92" i="72"/>
  <c r="P92" i="72"/>
  <c r="O93" i="72"/>
  <c r="P93" i="72"/>
  <c r="O94" i="72"/>
  <c r="P94" i="72"/>
  <c r="O95" i="72"/>
  <c r="P95" i="72"/>
  <c r="O96" i="72"/>
  <c r="P96" i="72"/>
  <c r="O97" i="72"/>
  <c r="P97" i="72"/>
  <c r="O98" i="72"/>
  <c r="P98" i="72"/>
  <c r="O99" i="72"/>
  <c r="P99" i="72"/>
  <c r="O100" i="72"/>
  <c r="P100" i="72"/>
  <c r="O101" i="72"/>
  <c r="C15" i="27" s="1"/>
  <c r="P101" i="72"/>
  <c r="O102" i="72"/>
  <c r="P102" i="72"/>
  <c r="O103" i="72"/>
  <c r="P103" i="72"/>
  <c r="O104" i="72"/>
  <c r="P104" i="72"/>
  <c r="O105" i="72"/>
  <c r="P105" i="72"/>
  <c r="O106" i="72"/>
  <c r="P106" i="72"/>
  <c r="O107" i="72"/>
  <c r="P107" i="72"/>
  <c r="O108" i="72"/>
  <c r="P108" i="72"/>
  <c r="O109" i="72"/>
  <c r="P109" i="72"/>
  <c r="O110" i="72"/>
  <c r="P110" i="72"/>
  <c r="O111" i="72"/>
  <c r="P111" i="72"/>
  <c r="O112" i="72"/>
  <c r="P112" i="72"/>
  <c r="O113" i="72"/>
  <c r="P113" i="72"/>
  <c r="O114" i="72"/>
  <c r="P114" i="72"/>
  <c r="O115" i="72"/>
  <c r="P115" i="72"/>
  <c r="O116" i="72"/>
  <c r="P116" i="72"/>
  <c r="O117" i="72"/>
  <c r="P117" i="72"/>
  <c r="O118" i="72"/>
  <c r="P118" i="72"/>
  <c r="O119" i="72"/>
  <c r="P119" i="72"/>
  <c r="O120" i="72"/>
  <c r="P120" i="72"/>
  <c r="O121" i="72"/>
  <c r="P121" i="72"/>
  <c r="O122" i="72"/>
  <c r="P122" i="72"/>
  <c r="O123" i="72"/>
  <c r="P123" i="72"/>
  <c r="O124" i="72"/>
  <c r="P124" i="72"/>
  <c r="O125" i="72"/>
  <c r="P125" i="72"/>
  <c r="O126" i="72"/>
  <c r="P126" i="72"/>
  <c r="O127" i="72"/>
  <c r="P127" i="72"/>
  <c r="O128" i="72"/>
  <c r="P128" i="72"/>
  <c r="O129" i="72"/>
  <c r="P129" i="72"/>
  <c r="O130" i="72"/>
  <c r="P130" i="72"/>
  <c r="O131" i="72"/>
  <c r="P131" i="72"/>
  <c r="O132" i="72"/>
  <c r="P132" i="72"/>
  <c r="O133" i="72"/>
  <c r="P133" i="72"/>
  <c r="O134" i="72"/>
  <c r="P134" i="72"/>
  <c r="O135" i="72"/>
  <c r="P135" i="72"/>
  <c r="O136" i="72"/>
  <c r="P136" i="72"/>
  <c r="O137" i="72"/>
  <c r="P137" i="72"/>
  <c r="O138" i="72"/>
  <c r="P138" i="72"/>
  <c r="O139" i="72"/>
  <c r="P139" i="72"/>
  <c r="O140" i="72"/>
  <c r="P140" i="72"/>
  <c r="O141" i="72"/>
  <c r="P141" i="72"/>
  <c r="O142" i="72"/>
  <c r="P142" i="72"/>
  <c r="O143" i="72"/>
  <c r="P143" i="72"/>
  <c r="O144" i="72"/>
  <c r="P144" i="72"/>
  <c r="O145" i="72"/>
  <c r="P145" i="72"/>
  <c r="P86" i="72"/>
  <c r="O86" i="72"/>
  <c r="D10" i="26" l="1"/>
  <c r="C10" i="26"/>
  <c r="D58" i="74" l="1"/>
  <c r="D68" i="74" s="1"/>
  <c r="D16" i="74"/>
  <c r="D10" i="74"/>
  <c r="D25" i="74" l="1"/>
  <c r="D69" i="74" s="1"/>
  <c r="D75" i="74" s="1"/>
  <c r="D77" i="74" s="1"/>
  <c r="D73" i="74" l="1"/>
  <c r="P420" i="66"/>
  <c r="P418" i="66"/>
  <c r="P417" i="66"/>
  <c r="P416" i="66"/>
  <c r="P409" i="66"/>
  <c r="P405" i="66"/>
  <c r="P402" i="66"/>
  <c r="P393" i="66"/>
  <c r="P383" i="66"/>
  <c r="P382" i="66"/>
  <c r="P372" i="66"/>
  <c r="P368" i="66"/>
  <c r="P360" i="66"/>
  <c r="P358" i="66"/>
  <c r="P350" i="66"/>
  <c r="P309" i="66"/>
  <c r="P307" i="66"/>
  <c r="P297" i="66"/>
  <c r="P296" i="66"/>
  <c r="P295" i="66"/>
  <c r="P294" i="66"/>
  <c r="P292" i="66"/>
  <c r="P287" i="66"/>
  <c r="P282" i="66"/>
  <c r="P243" i="66"/>
  <c r="P241" i="66"/>
  <c r="P224" i="66"/>
  <c r="P222" i="66"/>
  <c r="P214" i="66"/>
  <c r="P209" i="66"/>
  <c r="P207" i="66"/>
  <c r="P206" i="66"/>
  <c r="P204" i="66"/>
  <c r="P199" i="66"/>
  <c r="P177" i="66"/>
  <c r="P170" i="66"/>
  <c r="P132" i="66"/>
  <c r="P127" i="66"/>
  <c r="P125" i="66"/>
  <c r="P4" i="66"/>
  <c r="G288" i="72" l="1"/>
  <c r="E14" i="42"/>
  <c r="I16" i="21"/>
  <c r="J45" i="7" l="1"/>
  <c r="J47" i="7" s="1"/>
  <c r="J58" i="7" l="1"/>
  <c r="C131" i="42" l="1"/>
  <c r="C132" i="42" s="1"/>
  <c r="B131" i="42"/>
  <c r="B132" i="42" s="1"/>
  <c r="L3" i="44" l="1"/>
  <c r="M3" i="44"/>
  <c r="M6" i="44" s="1"/>
  <c r="L6" i="44"/>
  <c r="C32" i="44"/>
  <c r="H7" i="44"/>
  <c r="G8" i="44"/>
  <c r="C33" i="44" s="1"/>
  <c r="H8" i="44"/>
  <c r="C9" i="44"/>
  <c r="D9" i="44"/>
  <c r="L145" i="44" s="1"/>
  <c r="F9" i="44"/>
  <c r="C40" i="44"/>
  <c r="H10" i="44"/>
  <c r="C41" i="44"/>
  <c r="H11" i="44"/>
  <c r="C42" i="44"/>
  <c r="H12" i="44"/>
  <c r="M99" i="44" s="1"/>
  <c r="C43" i="44"/>
  <c r="H13" i="44"/>
  <c r="C44" i="44"/>
  <c r="H14" i="44"/>
  <c r="C45" i="44"/>
  <c r="H15" i="44"/>
  <c r="C46" i="44"/>
  <c r="H16" i="44"/>
  <c r="C17" i="44"/>
  <c r="D17" i="44"/>
  <c r="E24" i="44"/>
  <c r="F17" i="44"/>
  <c r="G18" i="44"/>
  <c r="C34" i="44" s="1"/>
  <c r="H18" i="44"/>
  <c r="G19" i="44"/>
  <c r="C35" i="44" s="1"/>
  <c r="H19" i="44"/>
  <c r="G20" i="44"/>
  <c r="C36" i="44" s="1"/>
  <c r="H20" i="44"/>
  <c r="G21" i="44"/>
  <c r="C37" i="44" s="1"/>
  <c r="H21" i="44"/>
  <c r="G22" i="44"/>
  <c r="C38" i="44" s="1"/>
  <c r="H22" i="44"/>
  <c r="G23" i="44"/>
  <c r="C39" i="44" s="1"/>
  <c r="H23" i="44"/>
  <c r="M110" i="44" s="1"/>
  <c r="C29" i="44"/>
  <c r="C52" i="44" s="1"/>
  <c r="G72" i="44"/>
  <c r="H70" i="44"/>
  <c r="I70" i="44"/>
  <c r="H71" i="44"/>
  <c r="I71" i="44"/>
  <c r="J71" i="44"/>
  <c r="J72" i="44" s="1"/>
  <c r="H73" i="44"/>
  <c r="I73" i="44"/>
  <c r="H74" i="44"/>
  <c r="I74" i="44"/>
  <c r="J74" i="44"/>
  <c r="H75" i="44"/>
  <c r="I75" i="44"/>
  <c r="J75" i="44"/>
  <c r="H76" i="44"/>
  <c r="I76" i="44"/>
  <c r="J76" i="44"/>
  <c r="H77" i="44"/>
  <c r="I77" i="44"/>
  <c r="J77" i="44"/>
  <c r="H78" i="44"/>
  <c r="I78" i="44"/>
  <c r="H79" i="44"/>
  <c r="I79" i="44"/>
  <c r="J79" i="44"/>
  <c r="H81" i="44"/>
  <c r="I81" i="44"/>
  <c r="H82" i="44"/>
  <c r="I82" i="44"/>
  <c r="H83" i="44"/>
  <c r="I83" i="44"/>
  <c r="H84" i="44"/>
  <c r="I84" i="44"/>
  <c r="H85" i="44"/>
  <c r="I85" i="44"/>
  <c r="I86" i="44"/>
  <c r="K94" i="44"/>
  <c r="L94" i="44" s="1"/>
  <c r="K95" i="44"/>
  <c r="K97" i="44"/>
  <c r="L97" i="44" s="1"/>
  <c r="C73" i="44" s="1"/>
  <c r="K98" i="44"/>
  <c r="L98" i="44" s="1"/>
  <c r="K99" i="44"/>
  <c r="L99" i="44" s="1"/>
  <c r="K100" i="44"/>
  <c r="L100" i="44" s="1"/>
  <c r="C76" i="44" s="1"/>
  <c r="K101" i="44"/>
  <c r="L101" i="44" s="1"/>
  <c r="C77" i="44" s="1"/>
  <c r="K102" i="44"/>
  <c r="L102" i="44" s="1"/>
  <c r="K103" i="44"/>
  <c r="K105" i="44"/>
  <c r="L105" i="44" s="1"/>
  <c r="K106" i="44"/>
  <c r="L106" i="44" s="1"/>
  <c r="C82" i="44" s="1"/>
  <c r="K107" i="44"/>
  <c r="L107" i="44" s="1"/>
  <c r="C83" i="44" s="1"/>
  <c r="K108" i="44"/>
  <c r="L108" i="44" s="1"/>
  <c r="K109" i="44"/>
  <c r="L109" i="44" s="1"/>
  <c r="C85" i="44" s="1"/>
  <c r="K110" i="44"/>
  <c r="L110" i="44" s="1"/>
  <c r="C86" i="44" s="1"/>
  <c r="F119" i="44"/>
  <c r="F123" i="44"/>
  <c r="J123" i="44" s="1"/>
  <c r="F124" i="44"/>
  <c r="J124" i="44" s="1"/>
  <c r="F125" i="44"/>
  <c r="J125" i="44" s="1"/>
  <c r="F131" i="44"/>
  <c r="J131" i="44" s="1"/>
  <c r="F133" i="44"/>
  <c r="J133" i="44" s="1"/>
  <c r="F135" i="44"/>
  <c r="J135" i="44" s="1"/>
  <c r="J143" i="44"/>
  <c r="K143" i="44" s="1"/>
  <c r="C119" i="44" s="1"/>
  <c r="J144" i="44"/>
  <c r="J146" i="44"/>
  <c r="J147" i="44"/>
  <c r="K147" i="44" s="1"/>
  <c r="J148" i="44"/>
  <c r="K148" i="44" s="1"/>
  <c r="J149" i="44"/>
  <c r="K149" i="44" s="1"/>
  <c r="J150" i="44"/>
  <c r="K150" i="44" s="1"/>
  <c r="J151" i="44"/>
  <c r="K151" i="44" s="1"/>
  <c r="J152" i="44"/>
  <c r="K152" i="44" s="1"/>
  <c r="J154" i="44"/>
  <c r="J155" i="44"/>
  <c r="J156" i="44"/>
  <c r="K156" i="44" s="1"/>
  <c r="J157" i="44"/>
  <c r="K157" i="44" s="1"/>
  <c r="J158" i="44"/>
  <c r="K158" i="44" s="1"/>
  <c r="J159" i="44"/>
  <c r="K159" i="44" s="1"/>
  <c r="D169" i="44"/>
  <c r="F169" i="44"/>
  <c r="E170" i="44"/>
  <c r="E171" i="44"/>
  <c r="E172" i="44"/>
  <c r="E173" i="44"/>
  <c r="J173" i="44" s="1"/>
  <c r="E174" i="44"/>
  <c r="J174" i="44" s="1"/>
  <c r="E175" i="44"/>
  <c r="J175" i="44" s="1"/>
  <c r="E176" i="44"/>
  <c r="D178" i="44"/>
  <c r="E178" i="44" s="1"/>
  <c r="J178" i="44" s="1"/>
  <c r="D179" i="44"/>
  <c r="E179" i="44" s="1"/>
  <c r="J179" i="44" s="1"/>
  <c r="D180" i="44"/>
  <c r="E180" i="44" s="1"/>
  <c r="J180" i="44" s="1"/>
  <c r="D181" i="44"/>
  <c r="E181" i="44" s="1"/>
  <c r="D182" i="44"/>
  <c r="E182" i="44" s="1"/>
  <c r="G183" i="44"/>
  <c r="H183" i="44"/>
  <c r="I183" i="44"/>
  <c r="J190" i="44"/>
  <c r="J191" i="44" s="1"/>
  <c r="J192" i="44"/>
  <c r="J193" i="44"/>
  <c r="K193" i="44" s="1"/>
  <c r="J194" i="44"/>
  <c r="K194" i="44" s="1"/>
  <c r="C172" i="44" s="1"/>
  <c r="J195" i="44"/>
  <c r="K195" i="44" s="1"/>
  <c r="C173" i="44" s="1"/>
  <c r="J196" i="44"/>
  <c r="K196" i="44" s="1"/>
  <c r="J197" i="44"/>
  <c r="K197" i="44" s="1"/>
  <c r="J198" i="44"/>
  <c r="K198" i="44" s="1"/>
  <c r="C176" i="44" s="1"/>
  <c r="J201" i="44"/>
  <c r="K201" i="44" s="1"/>
  <c r="J202" i="44"/>
  <c r="K202" i="44" s="1"/>
  <c r="C180" i="44" s="1"/>
  <c r="J203" i="44"/>
  <c r="K203" i="44" s="1"/>
  <c r="C181" i="44" s="1"/>
  <c r="J204" i="44"/>
  <c r="K204" i="44" s="1"/>
  <c r="L156" i="44" l="1"/>
  <c r="C132" i="44"/>
  <c r="L147" i="44"/>
  <c r="C123" i="44"/>
  <c r="L157" i="44"/>
  <c r="C133" i="44"/>
  <c r="K133" i="44" s="1"/>
  <c r="L133" i="44" s="1"/>
  <c r="C128" i="44"/>
  <c r="M152" i="44" s="1"/>
  <c r="L152" i="44"/>
  <c r="C127" i="44"/>
  <c r="L151" i="44"/>
  <c r="C135" i="44"/>
  <c r="K135" i="44" s="1"/>
  <c r="L135" i="44" s="1"/>
  <c r="L159" i="44"/>
  <c r="C126" i="44"/>
  <c r="L150" i="44"/>
  <c r="L148" i="44"/>
  <c r="C124" i="44"/>
  <c r="K124" i="44" s="1"/>
  <c r="L124" i="44" s="1"/>
  <c r="C134" i="44"/>
  <c r="L158" i="44"/>
  <c r="L149" i="44"/>
  <c r="C125" i="44"/>
  <c r="M109" i="44"/>
  <c r="M105" i="44"/>
  <c r="M102" i="44"/>
  <c r="M98" i="44"/>
  <c r="M108" i="44"/>
  <c r="M101" i="44"/>
  <c r="M97" i="44"/>
  <c r="M106" i="44"/>
  <c r="M107" i="44"/>
  <c r="M100" i="44"/>
  <c r="C232" i="44"/>
  <c r="D52" i="44"/>
  <c r="J153" i="44"/>
  <c r="J160" i="44" s="1"/>
  <c r="M94" i="44"/>
  <c r="F24" i="44"/>
  <c r="K125" i="44"/>
  <c r="L125" i="44" s="1"/>
  <c r="L196" i="44"/>
  <c r="C174" i="44"/>
  <c r="K174" i="44" s="1"/>
  <c r="L174" i="44" s="1"/>
  <c r="C74" i="44"/>
  <c r="N98" i="44" s="1"/>
  <c r="L204" i="44"/>
  <c r="C182" i="44"/>
  <c r="M204" i="44" s="1"/>
  <c r="C81" i="44"/>
  <c r="N105" i="44" s="1"/>
  <c r="L95" i="44"/>
  <c r="M95" i="44" s="1"/>
  <c r="K96" i="44"/>
  <c r="L193" i="44"/>
  <c r="C171" i="44"/>
  <c r="M193" i="44" s="1"/>
  <c r="K180" i="44"/>
  <c r="L180" i="44" s="1"/>
  <c r="K146" i="44"/>
  <c r="K123" i="44"/>
  <c r="L123" i="44" s="1"/>
  <c r="N94" i="44"/>
  <c r="J199" i="44"/>
  <c r="J119" i="44"/>
  <c r="K119" i="44" s="1"/>
  <c r="M248" i="44" s="1"/>
  <c r="C78" i="44"/>
  <c r="N102" i="44" s="1"/>
  <c r="L201" i="44"/>
  <c r="C179" i="44"/>
  <c r="K179" i="44" s="1"/>
  <c r="L179" i="44" s="1"/>
  <c r="L197" i="44"/>
  <c r="C175" i="44"/>
  <c r="M197" i="44" s="1"/>
  <c r="C84" i="44"/>
  <c r="N108" i="44" s="1"/>
  <c r="C75" i="44"/>
  <c r="K192" i="44"/>
  <c r="K190" i="44"/>
  <c r="C168" i="44" s="1"/>
  <c r="C169" i="44" s="1"/>
  <c r="F207" i="44"/>
  <c r="M7" i="44"/>
  <c r="K144" i="44"/>
  <c r="K155" i="44"/>
  <c r="K154" i="44"/>
  <c r="L103" i="44"/>
  <c r="M103" i="44" s="1"/>
  <c r="K104" i="44"/>
  <c r="I72" i="44"/>
  <c r="D24" i="44"/>
  <c r="H17" i="44"/>
  <c r="M195" i="44"/>
  <c r="L195" i="44"/>
  <c r="H9" i="44"/>
  <c r="K173" i="44"/>
  <c r="L173" i="44" s="1"/>
  <c r="N97" i="44"/>
  <c r="N101" i="44"/>
  <c r="N100" i="44"/>
  <c r="N110" i="44"/>
  <c r="C47" i="44"/>
  <c r="K84" i="44"/>
  <c r="L84" i="44" s="1"/>
  <c r="M84" i="44" s="1"/>
  <c r="C24" i="44"/>
  <c r="G17" i="44"/>
  <c r="G9" i="44"/>
  <c r="F134" i="44"/>
  <c r="N107" i="44"/>
  <c r="K78" i="44"/>
  <c r="K86" i="44"/>
  <c r="L86" i="44" s="1"/>
  <c r="M86" i="44" s="1"/>
  <c r="K79" i="44"/>
  <c r="K73" i="44"/>
  <c r="L73" i="44" s="1"/>
  <c r="M73" i="44" s="1"/>
  <c r="J181" i="44"/>
  <c r="K181" i="44" s="1"/>
  <c r="L181" i="44" s="1"/>
  <c r="F127" i="44"/>
  <c r="F120" i="44"/>
  <c r="F121" i="44" s="1"/>
  <c r="J182" i="44"/>
  <c r="F130" i="44"/>
  <c r="K85" i="44"/>
  <c r="L85" i="44" s="1"/>
  <c r="M85" i="44" s="1"/>
  <c r="K81" i="44"/>
  <c r="K74" i="44"/>
  <c r="J171" i="44"/>
  <c r="J172" i="44"/>
  <c r="K172" i="44" s="1"/>
  <c r="L172" i="44" s="1"/>
  <c r="H72" i="44"/>
  <c r="K82" i="44"/>
  <c r="L82" i="44" s="1"/>
  <c r="M82" i="44" s="1"/>
  <c r="J80" i="44"/>
  <c r="J87" i="44" s="1"/>
  <c r="G80" i="44"/>
  <c r="G87" i="44" s="1"/>
  <c r="F122" i="44"/>
  <c r="J122" i="44" s="1"/>
  <c r="K83" i="44"/>
  <c r="L83" i="44" s="1"/>
  <c r="M83" i="44" s="1"/>
  <c r="F72" i="44"/>
  <c r="K71" i="44"/>
  <c r="F128" i="44"/>
  <c r="N106" i="44"/>
  <c r="I80" i="44"/>
  <c r="H80" i="44"/>
  <c r="F177" i="44"/>
  <c r="F183" i="44" s="1"/>
  <c r="K75" i="44"/>
  <c r="J176" i="44"/>
  <c r="K176" i="44" s="1"/>
  <c r="L176" i="44" s="1"/>
  <c r="J170" i="44"/>
  <c r="N109" i="44"/>
  <c r="K76" i="44"/>
  <c r="L76" i="44" s="1"/>
  <c r="M76" i="44" s="1"/>
  <c r="F132" i="44"/>
  <c r="F126" i="44"/>
  <c r="K77" i="44"/>
  <c r="L77" i="44" s="1"/>
  <c r="M77" i="44" s="1"/>
  <c r="L194" i="44"/>
  <c r="M194" i="44"/>
  <c r="M149" i="44"/>
  <c r="E169" i="44"/>
  <c r="M159" i="44"/>
  <c r="M158" i="44"/>
  <c r="M151" i="44"/>
  <c r="M150" i="44"/>
  <c r="M147" i="44"/>
  <c r="L198" i="44"/>
  <c r="M198" i="44"/>
  <c r="F80" i="44"/>
  <c r="M156" i="44"/>
  <c r="L143" i="44"/>
  <c r="M143" i="44"/>
  <c r="L203" i="44"/>
  <c r="M203" i="44"/>
  <c r="L202" i="44"/>
  <c r="M202" i="44"/>
  <c r="E168" i="44"/>
  <c r="J168" i="44" s="1"/>
  <c r="D177" i="44"/>
  <c r="E177" i="44" s="1"/>
  <c r="F70" i="44"/>
  <c r="K70" i="44" s="1"/>
  <c r="L70" i="44" s="1"/>
  <c r="J12" i="9"/>
  <c r="L8" i="9"/>
  <c r="L11" i="9" s="1"/>
  <c r="K8" i="9"/>
  <c r="J8" i="9"/>
  <c r="I8" i="9"/>
  <c r="H8" i="9"/>
  <c r="H11" i="9" s="1"/>
  <c r="F8" i="9"/>
  <c r="D8" i="9"/>
  <c r="D11" i="9"/>
  <c r="C79" i="42"/>
  <c r="E79" i="42" s="1"/>
  <c r="D75" i="42"/>
  <c r="C75" i="42"/>
  <c r="P33" i="6"/>
  <c r="O33" i="6"/>
  <c r="E77" i="7"/>
  <c r="E73" i="7"/>
  <c r="M251" i="44" l="1"/>
  <c r="M256" i="44" s="1"/>
  <c r="M157" i="44"/>
  <c r="C130" i="44"/>
  <c r="L154" i="44"/>
  <c r="C131" i="44"/>
  <c r="K131" i="44" s="1"/>
  <c r="L131" i="44" s="1"/>
  <c r="L155" i="44"/>
  <c r="C120" i="44"/>
  <c r="M144" i="44" s="1"/>
  <c r="L144" i="44"/>
  <c r="C122" i="44"/>
  <c r="K122" i="44" s="1"/>
  <c r="L122" i="44" s="1"/>
  <c r="L146" i="44"/>
  <c r="L7" i="44"/>
  <c r="M148" i="44"/>
  <c r="M201" i="44"/>
  <c r="K168" i="44"/>
  <c r="L168" i="44" s="1"/>
  <c r="K153" i="44"/>
  <c r="H24" i="44"/>
  <c r="M154" i="44"/>
  <c r="J161" i="44"/>
  <c r="K175" i="44"/>
  <c r="L175" i="44" s="1"/>
  <c r="M196" i="44"/>
  <c r="K171" i="44"/>
  <c r="L171" i="44" s="1"/>
  <c r="L75" i="44"/>
  <c r="M75" i="44" s="1"/>
  <c r="K111" i="44"/>
  <c r="K112" i="44" s="1"/>
  <c r="L74" i="44"/>
  <c r="M74" i="44" s="1"/>
  <c r="L78" i="44"/>
  <c r="M78" i="44" s="1"/>
  <c r="L81" i="44"/>
  <c r="H87" i="44"/>
  <c r="I87" i="44"/>
  <c r="F87" i="44"/>
  <c r="J130" i="44"/>
  <c r="K130" i="44" s="1"/>
  <c r="L130" i="44" s="1"/>
  <c r="J132" i="44"/>
  <c r="K132" i="44" s="1"/>
  <c r="L132" i="44" s="1"/>
  <c r="J127" i="44"/>
  <c r="K127" i="44" s="1"/>
  <c r="L127" i="44" s="1"/>
  <c r="N99" i="44"/>
  <c r="L96" i="44"/>
  <c r="M96" i="44" s="1"/>
  <c r="C71" i="44"/>
  <c r="L71" i="44" s="1"/>
  <c r="J134" i="44"/>
  <c r="K134" i="44" s="1"/>
  <c r="L134" i="44" s="1"/>
  <c r="J126" i="44"/>
  <c r="K126" i="44" s="1"/>
  <c r="L126" i="44" s="1"/>
  <c r="J120" i="44"/>
  <c r="J128" i="44"/>
  <c r="K128" i="44" s="1"/>
  <c r="L128" i="44" s="1"/>
  <c r="L104" i="44"/>
  <c r="M104" i="44" s="1"/>
  <c r="C79" i="44"/>
  <c r="C80" i="44" s="1"/>
  <c r="K182" i="44"/>
  <c r="L182" i="44" s="1"/>
  <c r="C170" i="44"/>
  <c r="C177" i="44" s="1"/>
  <c r="K199" i="44"/>
  <c r="L199" i="44" s="1"/>
  <c r="K191" i="44"/>
  <c r="L191" i="44" s="1"/>
  <c r="M190" i="44"/>
  <c r="L190" i="44"/>
  <c r="L192" i="44"/>
  <c r="J200" i="44"/>
  <c r="J205" i="44" s="1"/>
  <c r="L119" i="44"/>
  <c r="F129" i="44"/>
  <c r="F136" i="44" s="1"/>
  <c r="I11" i="9"/>
  <c r="M11" i="9" s="1"/>
  <c r="M8" i="9"/>
  <c r="J177" i="44"/>
  <c r="G24" i="44"/>
  <c r="C48" i="44" s="1"/>
  <c r="D183" i="44"/>
  <c r="K72" i="44"/>
  <c r="K80" i="44"/>
  <c r="M70" i="44"/>
  <c r="J169" i="44"/>
  <c r="E183" i="44"/>
  <c r="C80" i="42"/>
  <c r="E80" i="42" s="1"/>
  <c r="I72" i="7"/>
  <c r="M155" i="44" l="1"/>
  <c r="C121" i="44"/>
  <c r="M145" i="44" s="1"/>
  <c r="K160" i="44"/>
  <c r="L153" i="44"/>
  <c r="K120" i="44"/>
  <c r="L120" i="44" s="1"/>
  <c r="H25" i="44"/>
  <c r="M191" i="44"/>
  <c r="M81" i="44"/>
  <c r="K87" i="44"/>
  <c r="E78" i="7"/>
  <c r="E74" i="7"/>
  <c r="M192" i="44"/>
  <c r="K177" i="44"/>
  <c r="L177" i="44" s="1"/>
  <c r="M71" i="44"/>
  <c r="L72" i="44"/>
  <c r="M72" i="44" s="1"/>
  <c r="N104" i="44"/>
  <c r="N103" i="44"/>
  <c r="J129" i="44"/>
  <c r="K129" i="44"/>
  <c r="L129" i="44" s="1"/>
  <c r="J121" i="44"/>
  <c r="C129" i="44"/>
  <c r="M146" i="44"/>
  <c r="K121" i="44"/>
  <c r="L121" i="44" s="1"/>
  <c r="K170" i="44"/>
  <c r="L170" i="44" s="1"/>
  <c r="C72" i="44"/>
  <c r="N96" i="44" s="1"/>
  <c r="N95" i="44"/>
  <c r="L206" i="44"/>
  <c r="J206" i="44"/>
  <c r="L111" i="44"/>
  <c r="L112" i="44" s="1"/>
  <c r="L79" i="44"/>
  <c r="M199" i="44"/>
  <c r="K200" i="44"/>
  <c r="C178" i="44" s="1"/>
  <c r="K169" i="44"/>
  <c r="J183" i="44"/>
  <c r="K161" i="44" l="1"/>
  <c r="L160" i="44"/>
  <c r="C136" i="44"/>
  <c r="C137" i="44" s="1"/>
  <c r="M111" i="44"/>
  <c r="J136" i="44"/>
  <c r="K178" i="44"/>
  <c r="L178" i="44" s="1"/>
  <c r="C183" i="44"/>
  <c r="M153" i="44"/>
  <c r="K205" i="44"/>
  <c r="M79" i="44"/>
  <c r="L80" i="44"/>
  <c r="L87" i="44" s="1"/>
  <c r="K136" i="44"/>
  <c r="L136" i="44" s="1"/>
  <c r="C87" i="44"/>
  <c r="C88" i="44" s="1"/>
  <c r="L200" i="44"/>
  <c r="M200" i="44"/>
  <c r="L169" i="44"/>
  <c r="G45" i="7"/>
  <c r="L442" i="66"/>
  <c r="L443" i="66" s="1"/>
  <c r="T81" i="48"/>
  <c r="S77" i="48"/>
  <c r="U77" i="48"/>
  <c r="V77" i="48"/>
  <c r="S78" i="48"/>
  <c r="U78" i="48"/>
  <c r="V78" i="48"/>
  <c r="W78" i="48"/>
  <c r="S79" i="48"/>
  <c r="U79" i="48"/>
  <c r="V79" i="48"/>
  <c r="S80" i="48"/>
  <c r="U80" i="48"/>
  <c r="V80" i="48"/>
  <c r="W80" i="48"/>
  <c r="S68" i="48"/>
  <c r="U68" i="48"/>
  <c r="V68" i="48"/>
  <c r="S69" i="48"/>
  <c r="U69" i="48"/>
  <c r="V69" i="48"/>
  <c r="S70" i="48"/>
  <c r="U70" i="48"/>
  <c r="V70" i="48"/>
  <c r="S71" i="48"/>
  <c r="U71" i="48"/>
  <c r="V71" i="48"/>
  <c r="S72" i="48"/>
  <c r="U72" i="48"/>
  <c r="V72" i="48"/>
  <c r="S73" i="48"/>
  <c r="U73" i="48"/>
  <c r="V73" i="48"/>
  <c r="S74" i="48"/>
  <c r="U74" i="48"/>
  <c r="V74" i="48"/>
  <c r="S75" i="48"/>
  <c r="U75" i="48"/>
  <c r="V75" i="48"/>
  <c r="V67" i="48"/>
  <c r="U67" i="48"/>
  <c r="S67" i="48"/>
  <c r="T82" i="48"/>
  <c r="W33" i="48"/>
  <c r="W37" i="48" s="1"/>
  <c r="T37" i="48"/>
  <c r="I64" i="62"/>
  <c r="G64" i="62"/>
  <c r="M160" i="44" l="1"/>
  <c r="K183" i="44"/>
  <c r="K184" i="44" s="1"/>
  <c r="K206" i="44"/>
  <c r="M206" i="44"/>
  <c r="M80" i="44"/>
  <c r="N111" i="44"/>
  <c r="L205" i="44"/>
  <c r="M205" i="44"/>
  <c r="V81" i="48"/>
  <c r="U81" i="48"/>
  <c r="S81" i="48"/>
  <c r="K137" i="44"/>
  <c r="L137" i="44" s="1"/>
  <c r="L183" i="44" l="1"/>
  <c r="M87" i="44"/>
  <c r="L88" i="44"/>
  <c r="W77" i="48"/>
  <c r="D36" i="13" l="1"/>
  <c r="H8" i="61"/>
  <c r="H10" i="61" s="1"/>
  <c r="D119" i="42" l="1"/>
  <c r="C119" i="42"/>
  <c r="D115" i="42"/>
  <c r="D120" i="42" s="1"/>
  <c r="C115" i="42"/>
  <c r="C120" i="42" l="1"/>
  <c r="C22" i="59"/>
  <c r="I7" i="11" l="1"/>
  <c r="I8" i="11"/>
  <c r="I9" i="11"/>
  <c r="I10" i="11"/>
  <c r="I11" i="11"/>
  <c r="I12" i="11"/>
  <c r="I6" i="11"/>
  <c r="H6" i="11"/>
  <c r="H7" i="11"/>
  <c r="H8" i="11"/>
  <c r="H9" i="11"/>
  <c r="H10" i="11"/>
  <c r="H11" i="11"/>
  <c r="H12" i="11"/>
  <c r="G7" i="11"/>
  <c r="G8" i="11"/>
  <c r="G9" i="11"/>
  <c r="G10" i="11"/>
  <c r="G11" i="11"/>
  <c r="G12" i="11"/>
  <c r="G6" i="11"/>
  <c r="F7" i="11"/>
  <c r="F8" i="11"/>
  <c r="F9" i="11"/>
  <c r="F10" i="11"/>
  <c r="F11" i="11"/>
  <c r="F12" i="11"/>
  <c r="F6" i="11"/>
  <c r="B6" i="11"/>
  <c r="C15" i="54" l="1"/>
  <c r="H31" i="43"/>
  <c r="W68" i="48" l="1"/>
  <c r="W69" i="48"/>
  <c r="W70" i="48"/>
  <c r="W71" i="48"/>
  <c r="W72" i="48"/>
  <c r="W73" i="48"/>
  <c r="W74" i="48"/>
  <c r="W75" i="48"/>
  <c r="W67" i="48"/>
  <c r="I77" i="48"/>
  <c r="V82" i="48" s="1"/>
  <c r="H77" i="48"/>
  <c r="U82" i="48" s="1"/>
  <c r="G77" i="48"/>
  <c r="S82" i="48" s="1"/>
  <c r="N14" i="20"/>
  <c r="N13" i="20"/>
  <c r="F208" i="44"/>
  <c r="C20" i="23"/>
  <c r="C19" i="23"/>
  <c r="C18" i="23"/>
  <c r="O16" i="23"/>
  <c r="O15" i="23"/>
  <c r="D7" i="23"/>
  <c r="D34" i="23" s="1"/>
  <c r="W81" i="48" l="1"/>
  <c r="D12" i="23"/>
  <c r="E12" i="23" s="1"/>
  <c r="J77" i="48"/>
  <c r="C7" i="23"/>
  <c r="K209" i="44" l="1"/>
  <c r="I4" i="11"/>
  <c r="F23" i="54" l="1"/>
  <c r="G23" i="54"/>
  <c r="E23" i="54"/>
  <c r="D23" i="54"/>
  <c r="C23" i="54"/>
  <c r="G21" i="54"/>
  <c r="C21" i="54"/>
  <c r="D35" i="54"/>
  <c r="C35" i="54"/>
  <c r="G35" i="54"/>
  <c r="C37" i="54"/>
  <c r="D37" i="54"/>
  <c r="E37" i="54"/>
  <c r="F37" i="54"/>
  <c r="G37" i="54"/>
  <c r="C48" i="54"/>
  <c r="D48" i="54"/>
  <c r="E48" i="54"/>
  <c r="F48" i="54"/>
  <c r="G48" i="54"/>
  <c r="G49" i="54" l="1"/>
  <c r="F49" i="54"/>
  <c r="C49" i="54"/>
  <c r="C24" i="54"/>
  <c r="E35" i="54"/>
  <c r="E38" i="54" s="1"/>
  <c r="C38" i="54"/>
  <c r="D38" i="54"/>
  <c r="E49" i="54"/>
  <c r="G38" i="54"/>
  <c r="D49" i="54"/>
  <c r="F35" i="54"/>
  <c r="F38" i="54" s="1"/>
  <c r="F21" i="54"/>
  <c r="F24" i="54" s="1"/>
  <c r="D21" i="54"/>
  <c r="D24" i="54" s="1"/>
  <c r="G24" i="54"/>
  <c r="E21" i="54"/>
  <c r="E24" i="54" s="1"/>
  <c r="H23" i="54"/>
  <c r="H21" i="54" l="1"/>
  <c r="H24" i="54" s="1"/>
  <c r="E51" i="74"/>
  <c r="E58" i="74"/>
  <c r="E68" i="74" s="1"/>
  <c r="E10" i="74"/>
  <c r="E24" i="74"/>
  <c r="E65" i="8"/>
  <c r="M65" i="8" s="1"/>
  <c r="E23" i="8"/>
  <c r="M23" i="8" s="1"/>
  <c r="E16" i="8"/>
  <c r="M16" i="8" s="1"/>
  <c r="E10" i="8" l="1"/>
  <c r="E16" i="74"/>
  <c r="E25" i="74" s="1"/>
  <c r="E69" i="74" s="1"/>
  <c r="E75" i="74" s="1"/>
  <c r="E77" i="74" s="1"/>
  <c r="E24" i="8" l="1"/>
  <c r="M24" i="8" s="1"/>
  <c r="M10" i="8"/>
  <c r="E73" i="74"/>
  <c r="D70" i="59"/>
  <c r="D72" i="59" l="1"/>
  <c r="D21" i="28"/>
  <c r="D23" i="28" s="1"/>
  <c r="D24" i="28"/>
  <c r="D16" i="27"/>
  <c r="D18" i="27" l="1"/>
  <c r="D9" i="30"/>
  <c r="D14" i="30"/>
  <c r="D15" i="30" l="1"/>
  <c r="D8" i="57" l="1"/>
  <c r="C8" i="57"/>
  <c r="C13" i="57"/>
  <c r="H5" i="56"/>
  <c r="G5" i="56" s="1"/>
  <c r="D5" i="56" s="1"/>
  <c r="H6" i="56"/>
  <c r="G11" i="56" s="1"/>
  <c r="D11" i="56" s="1"/>
  <c r="H7" i="56"/>
  <c r="G7" i="56" s="1"/>
  <c r="D7" i="56" s="1"/>
  <c r="H8" i="56"/>
  <c r="H9" i="56"/>
  <c r="H11" i="56"/>
  <c r="G12" i="56" s="1"/>
  <c r="D12" i="56" s="1"/>
  <c r="H12" i="57" l="1"/>
  <c r="H15" i="56"/>
  <c r="D12" i="42"/>
  <c r="U32" i="48"/>
  <c r="V30" i="48"/>
  <c r="V37" i="48" s="1"/>
  <c r="U28" i="48"/>
  <c r="U33" i="48"/>
  <c r="U31" i="48"/>
  <c r="U30" i="48"/>
  <c r="U29" i="48"/>
  <c r="U27" i="48"/>
  <c r="U26" i="48"/>
  <c r="U25" i="48"/>
  <c r="S33" i="48"/>
  <c r="S32" i="48"/>
  <c r="S31" i="48"/>
  <c r="S30" i="48"/>
  <c r="S29" i="48"/>
  <c r="S28" i="48"/>
  <c r="S27" i="48"/>
  <c r="S26" i="48"/>
  <c r="S25" i="48"/>
  <c r="L7" i="41"/>
  <c r="L6" i="41"/>
  <c r="L5" i="41"/>
  <c r="L4" i="41"/>
  <c r="D227" i="44"/>
  <c r="E166" i="45"/>
  <c r="E168" i="45" s="1"/>
  <c r="D166" i="45"/>
  <c r="D168" i="45" s="1"/>
  <c r="G11" i="57" l="1"/>
  <c r="G21" i="56"/>
  <c r="D15" i="56"/>
  <c r="D24" i="56" s="1"/>
  <c r="C218" i="44"/>
  <c r="E227" i="44"/>
  <c r="U37" i="48"/>
  <c r="C227" i="44"/>
  <c r="S37" i="48"/>
  <c r="I10" i="48"/>
  <c r="J28" i="48"/>
  <c r="O11" i="76" s="1"/>
  <c r="I16" i="48"/>
  <c r="J32" i="48"/>
  <c r="O15" i="76" s="1"/>
  <c r="J26" i="48"/>
  <c r="O9" i="76" s="1"/>
  <c r="J29" i="48"/>
  <c r="O12" i="76" s="1"/>
  <c r="J30" i="48"/>
  <c r="O13" i="76" s="1"/>
  <c r="J31" i="48"/>
  <c r="O14" i="76" s="1"/>
  <c r="J27" i="48"/>
  <c r="O10" i="76" s="1"/>
  <c r="V38" i="48"/>
  <c r="J33" i="48"/>
  <c r="I9" i="48"/>
  <c r="I17" i="48"/>
  <c r="O17" i="76" s="1"/>
  <c r="J25" i="48"/>
  <c r="I14" i="48"/>
  <c r="I15" i="48"/>
  <c r="I11" i="48"/>
  <c r="I12" i="48"/>
  <c r="I13" i="48"/>
  <c r="I8" i="48"/>
  <c r="O16" i="76" l="1"/>
  <c r="O8" i="76"/>
  <c r="J36" i="48"/>
  <c r="E52" i="43" s="1"/>
  <c r="I19" i="48"/>
  <c r="E31" i="43" s="1"/>
  <c r="U38" i="48"/>
  <c r="D12" i="45" l="1"/>
  <c r="G12" i="37"/>
  <c r="F12" i="37"/>
  <c r="E19" i="17"/>
  <c r="D3" i="17"/>
  <c r="C2" i="18" s="1"/>
  <c r="D29" i="15"/>
  <c r="D26" i="20"/>
  <c r="D32" i="43"/>
  <c r="C15" i="15"/>
  <c r="C14" i="15"/>
  <c r="K10" i="13"/>
  <c r="I10" i="13"/>
  <c r="G10" i="13"/>
  <c r="E10" i="13"/>
  <c r="C10" i="13"/>
  <c r="J6" i="74"/>
  <c r="K6" i="74" s="1"/>
  <c r="J7" i="74"/>
  <c r="K7" i="74" s="1"/>
  <c r="J8" i="74"/>
  <c r="K8" i="74" s="1"/>
  <c r="D9" i="8"/>
  <c r="H10" i="74"/>
  <c r="D12" i="8"/>
  <c r="L14" i="8"/>
  <c r="L15" i="8"/>
  <c r="H16" i="74"/>
  <c r="J17" i="74"/>
  <c r="K17" i="74" s="1"/>
  <c r="D20" i="8"/>
  <c r="D21" i="8"/>
  <c r="H24" i="74"/>
  <c r="J24" i="74" s="1"/>
  <c r="K24" i="74" s="1"/>
  <c r="H25" i="74"/>
  <c r="D25" i="8"/>
  <c r="L25" i="8" s="1"/>
  <c r="D26" i="8"/>
  <c r="D28" i="8"/>
  <c r="L28" i="8" s="1"/>
  <c r="D30" i="8"/>
  <c r="L30" i="8" s="1"/>
  <c r="D31" i="8"/>
  <c r="L31" i="8" s="1"/>
  <c r="D32" i="8"/>
  <c r="L32" i="8" s="1"/>
  <c r="D33" i="8"/>
  <c r="D34" i="8"/>
  <c r="D35" i="8"/>
  <c r="D36" i="8"/>
  <c r="D38" i="8"/>
  <c r="L38" i="8" s="1"/>
  <c r="D39" i="8"/>
  <c r="L39" i="8" s="1"/>
  <c r="D40" i="8"/>
  <c r="L40" i="8" s="1"/>
  <c r="D41" i="8"/>
  <c r="L41" i="8" s="1"/>
  <c r="D42" i="8"/>
  <c r="L42" i="8" s="1"/>
  <c r="D44" i="8"/>
  <c r="L44" i="8" s="1"/>
  <c r="D46" i="8"/>
  <c r="L46" i="8" s="1"/>
  <c r="D47" i="8"/>
  <c r="L47" i="8" s="1"/>
  <c r="H51" i="74"/>
  <c r="J52" i="74"/>
  <c r="K52" i="74" s="1"/>
  <c r="J53" i="74"/>
  <c r="K53" i="74" s="1"/>
  <c r="J54" i="74"/>
  <c r="K54" i="74" s="1"/>
  <c r="J55" i="74"/>
  <c r="K55" i="74" s="1"/>
  <c r="D54" i="8"/>
  <c r="D55" i="8"/>
  <c r="H58" i="74"/>
  <c r="J59" i="74"/>
  <c r="K59" i="74" s="1"/>
  <c r="D58" i="8"/>
  <c r="D60" i="8"/>
  <c r="D61" i="8"/>
  <c r="D62" i="8"/>
  <c r="D63" i="8"/>
  <c r="L63" i="8" s="1"/>
  <c r="D64" i="8"/>
  <c r="L64" i="8" s="1"/>
  <c r="D65" i="8"/>
  <c r="H68" i="74"/>
  <c r="H69" i="74"/>
  <c r="H70" i="74"/>
  <c r="J70" i="74" s="1"/>
  <c r="K70" i="74" s="1"/>
  <c r="H71" i="74"/>
  <c r="J71" i="74" s="1"/>
  <c r="K71" i="74" s="1"/>
  <c r="H73" i="74"/>
  <c r="H75" i="74"/>
  <c r="J36" i="74"/>
  <c r="K36" i="74" s="1"/>
  <c r="J12" i="74"/>
  <c r="K12" i="74" s="1"/>
  <c r="H3" i="74"/>
  <c r="A8" i="4"/>
  <c r="A4" i="4"/>
  <c r="A5" i="4"/>
  <c r="A6" i="4"/>
  <c r="A7" i="4"/>
  <c r="A2" i="4"/>
  <c r="G8" i="7"/>
  <c r="J64" i="7"/>
  <c r="L60" i="7"/>
  <c r="K29" i="7"/>
  <c r="J10" i="7"/>
  <c r="J17" i="7" s="1"/>
  <c r="J19" i="7" s="1"/>
  <c r="J22" i="7" s="1"/>
  <c r="J24" i="7" s="1"/>
  <c r="L58" i="8" l="1"/>
  <c r="L60" i="8"/>
  <c r="L65" i="8"/>
  <c r="L36" i="8"/>
  <c r="L26" i="8"/>
  <c r="L55" i="8"/>
  <c r="L35" i="8"/>
  <c r="L54" i="8"/>
  <c r="L34" i="8"/>
  <c r="L12" i="8"/>
  <c r="L62" i="8"/>
  <c r="L33" i="8"/>
  <c r="L20" i="8"/>
  <c r="L61" i="8"/>
  <c r="L21" i="8"/>
  <c r="L9" i="8"/>
  <c r="H2" i="21"/>
  <c r="C19" i="18"/>
  <c r="J26" i="7"/>
  <c r="J28" i="7"/>
  <c r="J29" i="7" s="1"/>
  <c r="D76" i="8"/>
  <c r="L72" i="8"/>
  <c r="F36" i="13"/>
  <c r="J33" i="74"/>
  <c r="K33" i="74" s="1"/>
  <c r="J41" i="74"/>
  <c r="K41" i="74" s="1"/>
  <c r="J18" i="74"/>
  <c r="K18" i="74" s="1"/>
  <c r="D18" i="8"/>
  <c r="J37" i="74"/>
  <c r="K37" i="74" s="1"/>
  <c r="J20" i="74"/>
  <c r="K20" i="74" s="1"/>
  <c r="J63" i="74"/>
  <c r="K63" i="74" s="1"/>
  <c r="J21" i="74"/>
  <c r="K21" i="74" s="1"/>
  <c r="J43" i="74"/>
  <c r="K43" i="74" s="1"/>
  <c r="J35" i="74"/>
  <c r="K35" i="74" s="1"/>
  <c r="J27" i="74"/>
  <c r="K27" i="74" s="1"/>
  <c r="J29" i="74"/>
  <c r="K29" i="74" s="1"/>
  <c r="J60" i="74"/>
  <c r="K60" i="74" s="1"/>
  <c r="J66" i="74"/>
  <c r="K66" i="74" s="1"/>
  <c r="J67" i="74"/>
  <c r="K67" i="74" s="1"/>
  <c r="J31" i="74"/>
  <c r="K31" i="74" s="1"/>
  <c r="J39" i="74"/>
  <c r="K39" i="74" s="1"/>
  <c r="J26" i="74"/>
  <c r="K26" i="74" s="1"/>
  <c r="J42" i="74"/>
  <c r="K42" i="74" s="1"/>
  <c r="J34" i="74"/>
  <c r="K34" i="74" s="1"/>
  <c r="J9" i="74"/>
  <c r="K9" i="74" s="1"/>
  <c r="J74" i="74"/>
  <c r="K74" i="74" s="1"/>
  <c r="J40" i="74"/>
  <c r="K40" i="74" s="1"/>
  <c r="J15" i="74"/>
  <c r="K15" i="74" s="1"/>
  <c r="J48" i="74"/>
  <c r="K48" i="74" s="1"/>
  <c r="J32" i="74"/>
  <c r="K32" i="74" s="1"/>
  <c r="J56" i="74"/>
  <c r="K56" i="74" s="1"/>
  <c r="J38" i="74"/>
  <c r="K38" i="74" s="1"/>
  <c r="D37" i="8"/>
  <c r="L37" i="8" s="1"/>
  <c r="J30" i="74"/>
  <c r="K30" i="74" s="1"/>
  <c r="D29" i="8"/>
  <c r="L29" i="8" s="1"/>
  <c r="J57" i="74"/>
  <c r="K57" i="74" s="1"/>
  <c r="J61" i="74"/>
  <c r="K61" i="74" s="1"/>
  <c r="D59" i="8"/>
  <c r="J44" i="74"/>
  <c r="K44" i="74" s="1"/>
  <c r="D43" i="8"/>
  <c r="L43" i="8" s="1"/>
  <c r="J28" i="74"/>
  <c r="K28" i="74" s="1"/>
  <c r="D27" i="8"/>
  <c r="L27" i="8" s="1"/>
  <c r="J19" i="74"/>
  <c r="K19" i="74" s="1"/>
  <c r="D19" i="8"/>
  <c r="J45" i="74"/>
  <c r="K45" i="74" s="1"/>
  <c r="J65" i="74"/>
  <c r="K65" i="74" s="1"/>
  <c r="J47" i="74"/>
  <c r="K47" i="74" s="1"/>
  <c r="J62" i="74"/>
  <c r="K62" i="74" s="1"/>
  <c r="J5" i="74"/>
  <c r="K5" i="74" s="1"/>
  <c r="D5" i="8"/>
  <c r="J64" i="74"/>
  <c r="K64" i="74" s="1"/>
  <c r="K64" i="7"/>
  <c r="J11" i="74"/>
  <c r="K11" i="74" s="1"/>
  <c r="L11" i="8"/>
  <c r="J49" i="74"/>
  <c r="K49" i="74" s="1"/>
  <c r="D48" i="8"/>
  <c r="J46" i="74"/>
  <c r="K46" i="74" s="1"/>
  <c r="D45" i="8"/>
  <c r="L45" i="8" s="1"/>
  <c r="J22" i="74"/>
  <c r="K22" i="74" s="1"/>
  <c r="D22" i="8"/>
  <c r="J14" i="74"/>
  <c r="K14" i="74" s="1"/>
  <c r="J13" i="74"/>
  <c r="K13" i="74" s="1"/>
  <c r="D13" i="8"/>
  <c r="J68" i="74"/>
  <c r="K68" i="74" s="1"/>
  <c r="J51" i="74"/>
  <c r="K51" i="74" s="1"/>
  <c r="J58" i="74"/>
  <c r="K58" i="74" s="1"/>
  <c r="K10" i="7"/>
  <c r="K17" i="7" s="1"/>
  <c r="K19" i="7" s="1"/>
  <c r="K22" i="7" s="1"/>
  <c r="L22" i="8" l="1"/>
  <c r="L19" i="8"/>
  <c r="L5" i="8"/>
  <c r="L18" i="8"/>
  <c r="L13" i="8"/>
  <c r="L48" i="8"/>
  <c r="L59" i="8"/>
  <c r="K24" i="7"/>
  <c r="K26" i="7" s="1"/>
  <c r="K34" i="7"/>
  <c r="K60" i="7" s="1"/>
  <c r="H36" i="13"/>
  <c r="J25" i="74"/>
  <c r="K25" i="74" s="1"/>
  <c r="J69" i="74"/>
  <c r="K69" i="74" s="1"/>
  <c r="J73" i="74"/>
  <c r="K73" i="74" s="1"/>
  <c r="L36" i="13" l="1"/>
  <c r="J36" i="13"/>
  <c r="I71" i="7"/>
  <c r="J31" i="7" l="1"/>
  <c r="J34" i="7" l="1"/>
  <c r="J60" i="7" s="1"/>
  <c r="G15" i="7" l="1"/>
  <c r="E15" i="29" l="1"/>
  <c r="G13" i="7"/>
  <c r="G18" i="7"/>
  <c r="L4" i="44"/>
  <c r="F7" i="68" l="1"/>
  <c r="F13" i="7"/>
  <c r="C4" i="73"/>
  <c r="B2" i="73"/>
  <c r="E7" i="68" l="1"/>
  <c r="F8" i="7"/>
  <c r="G25" i="44" l="1"/>
  <c r="L89" i="44"/>
  <c r="U125" i="62"/>
  <c r="U126" i="62" s="1"/>
  <c r="T125" i="62"/>
  <c r="T126" i="62" s="1"/>
  <c r="S125" i="62"/>
  <c r="S126" i="62" s="1"/>
  <c r="R125" i="62"/>
  <c r="R126" i="62" s="1"/>
  <c r="Q125" i="62"/>
  <c r="Q126" i="62" s="1"/>
  <c r="P125" i="62"/>
  <c r="P126" i="62" s="1"/>
  <c r="O125" i="62"/>
  <c r="O126" i="62" s="1"/>
  <c r="M125" i="62"/>
  <c r="L125" i="62"/>
  <c r="K125" i="62"/>
  <c r="J125" i="62"/>
  <c r="I125" i="62"/>
  <c r="I126" i="62" s="1"/>
  <c r="H125" i="62"/>
  <c r="H126" i="62" s="1"/>
  <c r="G126" i="62"/>
  <c r="M79" i="62"/>
  <c r="R73" i="62"/>
  <c r="U64" i="62"/>
  <c r="U65" i="62" s="1"/>
  <c r="S64" i="62"/>
  <c r="S65" i="62" s="1"/>
  <c r="P64" i="62"/>
  <c r="P65" i="62" s="1"/>
  <c r="M64" i="62"/>
  <c r="L64" i="62"/>
  <c r="L65" i="62" s="1"/>
  <c r="K64" i="62"/>
  <c r="K65" i="62" s="1"/>
  <c r="J64" i="62"/>
  <c r="J65" i="62" s="1"/>
  <c r="H64" i="62"/>
  <c r="H65" i="62" s="1"/>
  <c r="Q64" i="62"/>
  <c r="Q65" i="62" s="1"/>
  <c r="R8" i="62"/>
  <c r="I128" i="62" l="1"/>
  <c r="I130" i="62" s="1"/>
  <c r="M126" i="62"/>
  <c r="M65" i="62"/>
  <c r="G65" i="62"/>
  <c r="R64" i="62"/>
  <c r="O65" i="62"/>
  <c r="I65" i="62"/>
  <c r="I69" i="62" s="1"/>
  <c r="T64" i="62"/>
  <c r="T65" i="62" s="1"/>
  <c r="R65" i="62" l="1"/>
  <c r="G120" i="43" l="1"/>
  <c r="G121" i="43" s="1"/>
  <c r="G119" i="43"/>
  <c r="D120" i="43"/>
  <c r="D121" i="43" s="1"/>
  <c r="E120" i="43"/>
  <c r="F120" i="43"/>
  <c r="F121" i="43" s="1"/>
  <c r="C120" i="43"/>
  <c r="C121" i="43" s="1"/>
  <c r="G117" i="43"/>
  <c r="G116" i="43"/>
  <c r="G115" i="43"/>
  <c r="G114" i="43"/>
  <c r="F108" i="43"/>
  <c r="F109" i="43" s="1"/>
  <c r="E108" i="43"/>
  <c r="E109" i="43" s="1"/>
  <c r="D108" i="43"/>
  <c r="D109" i="43" s="1"/>
  <c r="C108" i="43"/>
  <c r="C109" i="43" s="1"/>
  <c r="G107" i="43"/>
  <c r="G105" i="43"/>
  <c r="G104" i="43"/>
  <c r="G103" i="43"/>
  <c r="G102" i="43"/>
  <c r="N418" i="66"/>
  <c r="N419" i="66" s="1"/>
  <c r="G108" i="43" l="1"/>
  <c r="G109" i="43" s="1"/>
  <c r="C70" i="59" l="1"/>
  <c r="C72" i="59" l="1"/>
  <c r="F45" i="7"/>
  <c r="H287" i="72" l="1"/>
  <c r="H288" i="72" l="1"/>
  <c r="H290" i="72" l="1"/>
  <c r="G290" i="72"/>
  <c r="M63" i="72"/>
  <c r="L63" i="72"/>
  <c r="C13" i="60" l="1"/>
  <c r="C16" i="60" s="1"/>
  <c r="C21" i="28"/>
  <c r="C23" i="28" s="1"/>
  <c r="D33" i="59" l="1"/>
  <c r="C33" i="59"/>
  <c r="C12" i="59"/>
  <c r="D26" i="59"/>
  <c r="G12" i="54"/>
  <c r="D12" i="54"/>
  <c r="F12" i="54"/>
  <c r="E12" i="54"/>
  <c r="G10" i="54"/>
  <c r="E10" i="54"/>
  <c r="F51" i="43"/>
  <c r="C12" i="42"/>
  <c r="C19" i="42" s="1"/>
  <c r="F58" i="41"/>
  <c r="E58" i="41"/>
  <c r="D58" i="41"/>
  <c r="C58" i="41"/>
  <c r="G17" i="41"/>
  <c r="G16" i="41"/>
  <c r="E121" i="45"/>
  <c r="F66" i="43" l="1"/>
  <c r="D59" i="41"/>
  <c r="G13" i="54"/>
  <c r="C56" i="41"/>
  <c r="D56" i="41"/>
  <c r="F56" i="41"/>
  <c r="E56" i="41"/>
  <c r="D10" i="54"/>
  <c r="D13" i="54" s="1"/>
  <c r="F10" i="54"/>
  <c r="F13" i="54" s="1"/>
  <c r="E13" i="54"/>
  <c r="E44" i="45" l="1"/>
  <c r="D26" i="24"/>
  <c r="C19" i="24"/>
  <c r="D29" i="16" l="1"/>
  <c r="D16" i="19"/>
  <c r="Q38" i="10"/>
  <c r="C26" i="24"/>
  <c r="H57" i="10" l="1"/>
  <c r="J57" i="10"/>
  <c r="I57" i="10"/>
  <c r="E64" i="8"/>
  <c r="M64" i="8" s="1"/>
  <c r="S9" i="7" l="1"/>
  <c r="A5" i="66"/>
  <c r="A6" i="66"/>
  <c r="A7" i="66"/>
  <c r="A8" i="66"/>
  <c r="A9" i="66"/>
  <c r="A10" i="66"/>
  <c r="A11" i="66"/>
  <c r="A12" i="66"/>
  <c r="A13" i="66"/>
  <c r="A14" i="66"/>
  <c r="A15" i="66"/>
  <c r="A16" i="66"/>
  <c r="A17" i="66"/>
  <c r="A18" i="66"/>
  <c r="A19" i="66"/>
  <c r="A20" i="66"/>
  <c r="A21" i="66"/>
  <c r="A22" i="66"/>
  <c r="A23" i="66"/>
  <c r="A24" i="66"/>
  <c r="A25" i="66"/>
  <c r="A26" i="66"/>
  <c r="A27" i="66"/>
  <c r="A28" i="66"/>
  <c r="A29" i="66"/>
  <c r="A30" i="66"/>
  <c r="A31" i="66"/>
  <c r="A32" i="66"/>
  <c r="A33" i="66"/>
  <c r="A34" i="66"/>
  <c r="A35" i="66"/>
  <c r="A36" i="66"/>
  <c r="A37" i="66"/>
  <c r="A38" i="66"/>
  <c r="A39" i="66"/>
  <c r="A40" i="66"/>
  <c r="A41" i="66"/>
  <c r="A42" i="66"/>
  <c r="A43" i="66"/>
  <c r="A44" i="66"/>
  <c r="A45" i="66"/>
  <c r="A46" i="66"/>
  <c r="A47" i="66"/>
  <c r="A48" i="66"/>
  <c r="A49" i="66"/>
  <c r="A50" i="66"/>
  <c r="A51" i="66"/>
  <c r="A52" i="66"/>
  <c r="A53" i="66"/>
  <c r="A54" i="66"/>
  <c r="A55" i="66"/>
  <c r="A56" i="66"/>
  <c r="A57" i="66"/>
  <c r="A58" i="66"/>
  <c r="A59" i="66"/>
  <c r="A60" i="66"/>
  <c r="A61" i="66"/>
  <c r="A62" i="66"/>
  <c r="A63" i="66"/>
  <c r="A64" i="66"/>
  <c r="A65" i="66"/>
  <c r="A66" i="66"/>
  <c r="A67" i="66"/>
  <c r="A68" i="66"/>
  <c r="A69" i="66"/>
  <c r="A70" i="66"/>
  <c r="A71" i="66"/>
  <c r="A72" i="66"/>
  <c r="A73" i="66"/>
  <c r="A74" i="66"/>
  <c r="A75" i="66"/>
  <c r="A76" i="66"/>
  <c r="A77" i="66"/>
  <c r="A78" i="66"/>
  <c r="A79" i="66"/>
  <c r="A80" i="66"/>
  <c r="A81" i="66"/>
  <c r="A82" i="66"/>
  <c r="A83" i="66"/>
  <c r="A84" i="66"/>
  <c r="A85" i="66"/>
  <c r="A86" i="66"/>
  <c r="A87" i="66"/>
  <c r="A88" i="66"/>
  <c r="A89" i="66"/>
  <c r="A90" i="66"/>
  <c r="A91" i="66"/>
  <c r="A92" i="66"/>
  <c r="A93" i="66"/>
  <c r="A94" i="66"/>
  <c r="A95" i="66"/>
  <c r="A96" i="66"/>
  <c r="A97" i="66"/>
  <c r="A98" i="66"/>
  <c r="A99" i="66"/>
  <c r="A100" i="66"/>
  <c r="A101" i="66"/>
  <c r="A102" i="66"/>
  <c r="A103" i="66"/>
  <c r="A104" i="66"/>
  <c r="A105" i="66"/>
  <c r="A106" i="66"/>
  <c r="A107" i="66"/>
  <c r="A108" i="66"/>
  <c r="A109" i="66"/>
  <c r="A110" i="66"/>
  <c r="A111" i="66"/>
  <c r="A112" i="66"/>
  <c r="A113" i="66"/>
  <c r="A114" i="66"/>
  <c r="A115" i="66"/>
  <c r="A116" i="66"/>
  <c r="A117" i="66"/>
  <c r="A118" i="66"/>
  <c r="A119" i="66"/>
  <c r="A120" i="66"/>
  <c r="A121" i="66"/>
  <c r="A122" i="66"/>
  <c r="A123" i="66"/>
  <c r="A124" i="66"/>
  <c r="A125" i="66"/>
  <c r="A126" i="66"/>
  <c r="A127" i="66"/>
  <c r="A128" i="66"/>
  <c r="A129" i="66"/>
  <c r="A130" i="66"/>
  <c r="A131" i="66"/>
  <c r="A132" i="66"/>
  <c r="A133" i="66"/>
  <c r="A134" i="66"/>
  <c r="A135" i="66"/>
  <c r="A136" i="66"/>
  <c r="A137" i="66"/>
  <c r="A138" i="66"/>
  <c r="A139" i="66"/>
  <c r="A140" i="66"/>
  <c r="A141" i="66"/>
  <c r="A142" i="66"/>
  <c r="A143" i="66"/>
  <c r="A144" i="66"/>
  <c r="A145" i="66"/>
  <c r="A146" i="66"/>
  <c r="A147" i="66"/>
  <c r="A148" i="66"/>
  <c r="A149" i="66"/>
  <c r="A150" i="66"/>
  <c r="A151" i="66"/>
  <c r="A152" i="66"/>
  <c r="A153" i="66"/>
  <c r="A154" i="66"/>
  <c r="A155" i="66"/>
  <c r="A156" i="66"/>
  <c r="A157" i="66"/>
  <c r="A158" i="66"/>
  <c r="A159" i="66"/>
  <c r="A160" i="66"/>
  <c r="A161" i="66"/>
  <c r="A162" i="66"/>
  <c r="A163" i="66"/>
  <c r="A164" i="66"/>
  <c r="A165" i="66"/>
  <c r="A166" i="66"/>
  <c r="A167" i="66"/>
  <c r="A168" i="66"/>
  <c r="A169" i="66"/>
  <c r="A170" i="66"/>
  <c r="A171" i="66"/>
  <c r="A172" i="66"/>
  <c r="A173" i="66"/>
  <c r="A174" i="66"/>
  <c r="A175" i="66"/>
  <c r="A176" i="66"/>
  <c r="A177" i="66"/>
  <c r="A178" i="66"/>
  <c r="A179" i="66"/>
  <c r="A180" i="66"/>
  <c r="A181" i="66"/>
  <c r="A182" i="66"/>
  <c r="A183" i="66"/>
  <c r="A184" i="66"/>
  <c r="A185" i="66"/>
  <c r="A186" i="66"/>
  <c r="A187" i="66"/>
  <c r="A188" i="66"/>
  <c r="A189" i="66"/>
  <c r="A190" i="66"/>
  <c r="A191" i="66"/>
  <c r="A192" i="66"/>
  <c r="A193" i="66"/>
  <c r="A194" i="66"/>
  <c r="A195" i="66"/>
  <c r="A196" i="66"/>
  <c r="A197" i="66"/>
  <c r="A198" i="66"/>
  <c r="A199" i="66"/>
  <c r="A200" i="66"/>
  <c r="A201" i="66"/>
  <c r="A202" i="66"/>
  <c r="A203" i="66"/>
  <c r="A204" i="66"/>
  <c r="A205" i="66"/>
  <c r="A206" i="66"/>
  <c r="A207" i="66"/>
  <c r="A208" i="66"/>
  <c r="A209" i="66"/>
  <c r="A210" i="66"/>
  <c r="A211" i="66"/>
  <c r="A212" i="66"/>
  <c r="A213" i="66"/>
  <c r="A214" i="66"/>
  <c r="A215" i="66"/>
  <c r="A216" i="66"/>
  <c r="A217" i="66"/>
  <c r="A218" i="66"/>
  <c r="A219" i="66"/>
  <c r="A220" i="66"/>
  <c r="A221" i="66"/>
  <c r="A222" i="66"/>
  <c r="A223" i="66"/>
  <c r="A224" i="66"/>
  <c r="A225" i="66"/>
  <c r="A226" i="66"/>
  <c r="A227" i="66"/>
  <c r="A228" i="66"/>
  <c r="A229" i="66"/>
  <c r="A230" i="66"/>
  <c r="A231" i="66"/>
  <c r="A232" i="66"/>
  <c r="A233" i="66"/>
  <c r="A234" i="66"/>
  <c r="A235" i="66"/>
  <c r="A236" i="66"/>
  <c r="A237" i="66"/>
  <c r="A238" i="66"/>
  <c r="A239" i="66"/>
  <c r="A240" i="66"/>
  <c r="A241" i="66"/>
  <c r="A242" i="66"/>
  <c r="A243" i="66"/>
  <c r="A244" i="66"/>
  <c r="A245" i="66"/>
  <c r="A246" i="66"/>
  <c r="A247" i="66"/>
  <c r="A248" i="66"/>
  <c r="A249" i="66"/>
  <c r="A250" i="66"/>
  <c r="A251" i="66"/>
  <c r="A252" i="66"/>
  <c r="A253" i="66"/>
  <c r="A254" i="66"/>
  <c r="A255" i="66"/>
  <c r="A256" i="66"/>
  <c r="A257" i="66"/>
  <c r="A258" i="66"/>
  <c r="A259" i="66"/>
  <c r="A260" i="66"/>
  <c r="A261" i="66"/>
  <c r="A262" i="66"/>
  <c r="A263" i="66"/>
  <c r="A264" i="66"/>
  <c r="A265" i="66"/>
  <c r="A266" i="66"/>
  <c r="A267" i="66"/>
  <c r="A268" i="66"/>
  <c r="A269" i="66"/>
  <c r="A270" i="66"/>
  <c r="A271" i="66"/>
  <c r="A272" i="66"/>
  <c r="A273" i="66"/>
  <c r="A274" i="66"/>
  <c r="A275" i="66"/>
  <c r="A276" i="66"/>
  <c r="A277" i="66"/>
  <c r="A278" i="66"/>
  <c r="A279" i="66"/>
  <c r="A280" i="66"/>
  <c r="A281" i="66"/>
  <c r="A282" i="66"/>
  <c r="A283" i="66"/>
  <c r="A284" i="66"/>
  <c r="A285" i="66"/>
  <c r="A286" i="66"/>
  <c r="A287" i="66"/>
  <c r="A288" i="66"/>
  <c r="A289" i="66"/>
  <c r="A290" i="66"/>
  <c r="A291" i="66"/>
  <c r="A292" i="66"/>
  <c r="A293" i="66"/>
  <c r="A294" i="66"/>
  <c r="A295" i="66"/>
  <c r="A296" i="66"/>
  <c r="A297" i="66"/>
  <c r="A298" i="66"/>
  <c r="A299" i="66"/>
  <c r="A300" i="66"/>
  <c r="A301" i="66"/>
  <c r="A302" i="66"/>
  <c r="A303" i="66"/>
  <c r="A304" i="66"/>
  <c r="A305" i="66"/>
  <c r="A306" i="66"/>
  <c r="A307" i="66"/>
  <c r="A308" i="66"/>
  <c r="A309" i="66"/>
  <c r="A310" i="66"/>
  <c r="A311" i="66"/>
  <c r="A312" i="66"/>
  <c r="A313" i="66"/>
  <c r="A314" i="66"/>
  <c r="A315" i="66"/>
  <c r="A316" i="66"/>
  <c r="A317" i="66"/>
  <c r="A318" i="66"/>
  <c r="A319" i="66"/>
  <c r="A320" i="66"/>
  <c r="A321" i="66"/>
  <c r="A322" i="66"/>
  <c r="A323" i="66"/>
  <c r="A324" i="66"/>
  <c r="A325" i="66"/>
  <c r="A326" i="66"/>
  <c r="A327" i="66"/>
  <c r="A328" i="66"/>
  <c r="A329" i="66"/>
  <c r="A330" i="66"/>
  <c r="A331" i="66"/>
  <c r="A332" i="66"/>
  <c r="A333" i="66"/>
  <c r="A334" i="66"/>
  <c r="A335" i="66"/>
  <c r="A336" i="66"/>
  <c r="A337" i="66"/>
  <c r="A338" i="66"/>
  <c r="A339" i="66"/>
  <c r="A340" i="66"/>
  <c r="A341" i="66"/>
  <c r="A342" i="66"/>
  <c r="A343" i="66"/>
  <c r="A344" i="66"/>
  <c r="A345" i="66"/>
  <c r="A346" i="66"/>
  <c r="A347" i="66"/>
  <c r="A348" i="66"/>
  <c r="A349" i="66"/>
  <c r="A350" i="66"/>
  <c r="A351" i="66"/>
  <c r="A352" i="66"/>
  <c r="A353" i="66"/>
  <c r="A354" i="66"/>
  <c r="A355" i="66"/>
  <c r="A356" i="66"/>
  <c r="A357" i="66"/>
  <c r="A358" i="66"/>
  <c r="A359" i="66"/>
  <c r="A360" i="66"/>
  <c r="A361" i="66"/>
  <c r="A362" i="66"/>
  <c r="A363" i="66"/>
  <c r="A364" i="66"/>
  <c r="A365" i="66"/>
  <c r="A366" i="66"/>
  <c r="A367" i="66"/>
  <c r="A368" i="66"/>
  <c r="A369" i="66"/>
  <c r="A370" i="66"/>
  <c r="A371" i="66"/>
  <c r="A372" i="66"/>
  <c r="A373" i="66"/>
  <c r="A374" i="66"/>
  <c r="A375" i="66"/>
  <c r="A376" i="66"/>
  <c r="A377" i="66"/>
  <c r="A378" i="66"/>
  <c r="A379" i="66"/>
  <c r="A380" i="66"/>
  <c r="A381" i="66"/>
  <c r="A382" i="66"/>
  <c r="A383" i="66"/>
  <c r="A384" i="66"/>
  <c r="A385" i="66"/>
  <c r="A386" i="66"/>
  <c r="A387" i="66"/>
  <c r="A388" i="66"/>
  <c r="A389" i="66"/>
  <c r="A390" i="66"/>
  <c r="A391" i="66"/>
  <c r="A392" i="66"/>
  <c r="A393" i="66"/>
  <c r="A394" i="66"/>
  <c r="A395" i="66"/>
  <c r="A396" i="66"/>
  <c r="A397" i="66"/>
  <c r="A398" i="66"/>
  <c r="A399" i="66"/>
  <c r="A400" i="66"/>
  <c r="A401" i="66"/>
  <c r="A402" i="66"/>
  <c r="A403" i="66"/>
  <c r="A404" i="66"/>
  <c r="A405" i="66"/>
  <c r="A406" i="66"/>
  <c r="A407" i="66"/>
  <c r="A408" i="66"/>
  <c r="A409" i="66"/>
  <c r="A410" i="66"/>
  <c r="A411" i="66"/>
  <c r="A412" i="66"/>
  <c r="A413" i="66"/>
  <c r="A414" i="66"/>
  <c r="A415" i="66"/>
  <c r="A416" i="66"/>
  <c r="A417" i="66"/>
  <c r="A418" i="66"/>
  <c r="A419" i="66"/>
  <c r="A420" i="66"/>
  <c r="A421" i="66"/>
  <c r="A422" i="66"/>
  <c r="A423" i="66"/>
  <c r="A424" i="66"/>
  <c r="A425" i="66"/>
  <c r="A426" i="66"/>
  <c r="A427" i="66"/>
  <c r="A428" i="66"/>
  <c r="A429" i="66"/>
  <c r="A430" i="66"/>
  <c r="A431" i="66"/>
  <c r="A432" i="66"/>
  <c r="A433" i="66"/>
  <c r="F8" i="61"/>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A403" i="2"/>
  <c r="A404" i="2"/>
  <c r="A405" i="2"/>
  <c r="A406" i="2"/>
  <c r="A407" i="2"/>
  <c r="A408" i="2"/>
  <c r="A409" i="2"/>
  <c r="A410" i="2"/>
  <c r="A411" i="2"/>
  <c r="A412" i="2"/>
  <c r="A413" i="2"/>
  <c r="A414" i="2"/>
  <c r="A415" i="2"/>
  <c r="A416" i="2"/>
  <c r="A417" i="2"/>
  <c r="A418" i="2"/>
  <c r="A419" i="2"/>
  <c r="I51" i="7"/>
  <c r="E34" i="6"/>
  <c r="J49" i="6" s="1"/>
  <c r="D130" i="62"/>
  <c r="E130" i="62" s="1"/>
  <c r="D129" i="62"/>
  <c r="E129" i="62" s="1"/>
  <c r="G31" i="43" l="1"/>
  <c r="C27" i="59"/>
  <c r="C26" i="59"/>
  <c r="C16" i="42" l="1"/>
  <c r="C52" i="42" s="1"/>
  <c r="E15" i="42"/>
  <c r="A244" i="4"/>
  <c r="A243" i="4"/>
  <c r="A242" i="4"/>
  <c r="A241" i="4"/>
  <c r="A240" i="4"/>
  <c r="A239" i="4"/>
  <c r="A238" i="4"/>
  <c r="F15" i="7"/>
  <c r="A237" i="4"/>
  <c r="A236" i="4"/>
  <c r="A235" i="4"/>
  <c r="A234" i="4"/>
  <c r="A233" i="4"/>
  <c r="A232" i="4"/>
  <c r="A231" i="4"/>
  <c r="A230" i="4"/>
  <c r="F12" i="7"/>
  <c r="A229" i="4"/>
  <c r="A228" i="4"/>
  <c r="A227" i="4"/>
  <c r="A226" i="4"/>
  <c r="A225" i="4"/>
  <c r="A224" i="4"/>
  <c r="A223" i="4"/>
  <c r="A222" i="4"/>
  <c r="A221" i="4"/>
  <c r="A220" i="4"/>
  <c r="A219" i="4"/>
  <c r="A218" i="4"/>
  <c r="A217" i="4"/>
  <c r="A216" i="4"/>
  <c r="A215" i="4"/>
  <c r="A214" i="4"/>
  <c r="A213" i="4"/>
  <c r="A212" i="4"/>
  <c r="A211" i="4"/>
  <c r="A210" i="4"/>
  <c r="A209" i="4"/>
  <c r="A208" i="4"/>
  <c r="F9" i="7"/>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F7" i="7"/>
  <c r="A126" i="4"/>
  <c r="A124" i="4"/>
  <c r="A123" i="4"/>
  <c r="A122" i="4"/>
  <c r="A121" i="4"/>
  <c r="A120" i="4"/>
  <c r="A119" i="4"/>
  <c r="A118" i="4"/>
  <c r="A117" i="4"/>
  <c r="A116" i="4"/>
  <c r="A115" i="4"/>
  <c r="A114" i="4"/>
  <c r="A113" i="4"/>
  <c r="A112" i="4"/>
  <c r="A110" i="4"/>
  <c r="A109" i="4"/>
  <c r="A108" i="4"/>
  <c r="A106" i="4"/>
  <c r="A105" i="4"/>
  <c r="F6" i="7"/>
  <c r="A104" i="4"/>
  <c r="A103" i="4"/>
  <c r="A102" i="4"/>
  <c r="A101" i="4"/>
  <c r="A100" i="4"/>
  <c r="A99" i="4"/>
  <c r="A98" i="4"/>
  <c r="A97" i="4"/>
  <c r="A96" i="4"/>
  <c r="A95" i="4"/>
  <c r="A94" i="4"/>
  <c r="A93" i="4"/>
  <c r="A92" i="4"/>
  <c r="F5" i="7"/>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3" i="4"/>
  <c r="E72" i="59" l="1"/>
  <c r="F14" i="7"/>
  <c r="F11" i="7"/>
  <c r="G8" i="61"/>
  <c r="L28" i="7"/>
  <c r="L29" i="7" s="1"/>
  <c r="F25" i="7"/>
  <c r="G14" i="7"/>
  <c r="L13" i="7"/>
  <c r="M13" i="7" s="1"/>
  <c r="G12" i="7"/>
  <c r="G9" i="7"/>
  <c r="G5" i="7"/>
  <c r="F15" i="29" l="1"/>
  <c r="G15" i="29"/>
  <c r="I10" i="61"/>
  <c r="G19" i="61"/>
  <c r="I17" i="61"/>
  <c r="G10" i="61"/>
  <c r="F18" i="7"/>
  <c r="G81" i="42"/>
  <c r="G7" i="7"/>
  <c r="M4" i="44"/>
  <c r="G6" i="7"/>
  <c r="A4" i="66"/>
  <c r="A3" i="66"/>
  <c r="E81" i="42" l="1"/>
  <c r="F72" i="59"/>
  <c r="D68" i="62"/>
  <c r="E68" i="62" s="1"/>
  <c r="L6" i="6"/>
  <c r="L18" i="6"/>
  <c r="M36" i="58" l="1"/>
  <c r="M41" i="58" s="1"/>
  <c r="Q61" i="48"/>
  <c r="P61" i="48"/>
  <c r="O61" i="48"/>
  <c r="I7" i="19" l="1"/>
  <c r="I8" i="19"/>
  <c r="I9" i="19"/>
  <c r="I10" i="19"/>
  <c r="I11" i="19"/>
  <c r="I12" i="19"/>
  <c r="I13" i="19"/>
  <c r="I6" i="19"/>
  <c r="I14" i="19" l="1"/>
  <c r="M5" i="6"/>
  <c r="G51" i="43" l="1"/>
  <c r="E45" i="7"/>
  <c r="D56" i="7"/>
  <c r="D40" i="7" l="1"/>
  <c r="D47" i="7" s="1"/>
  <c r="E47" i="7"/>
  <c r="E58" i="7" l="1"/>
  <c r="Q19" i="9" s="1"/>
  <c r="D58" i="7"/>
  <c r="Q7" i="9" l="1"/>
  <c r="D69" i="7"/>
  <c r="E69" i="7" s="1"/>
  <c r="T9" i="9"/>
  <c r="S10" i="9"/>
  <c r="S13" i="9" l="1"/>
  <c r="U7" i="9"/>
  <c r="V9" i="9" s="1"/>
  <c r="V8" i="9"/>
  <c r="I1" i="9"/>
  <c r="T12" i="9" l="1"/>
  <c r="D42" i="6"/>
  <c r="S4" i="9" l="1"/>
  <c r="D5" i="33"/>
  <c r="C21" i="60" l="1"/>
  <c r="L8" i="41" l="1"/>
  <c r="M26" i="41"/>
  <c r="M27" i="41" s="1"/>
  <c r="E9" i="39"/>
  <c r="D9" i="39"/>
  <c r="M31" i="6" l="1"/>
  <c r="D19" i="6" l="1"/>
  <c r="O6" i="2"/>
  <c r="O5" i="2"/>
  <c r="O4" i="2"/>
  <c r="N419" i="2"/>
  <c r="N417" i="2"/>
  <c r="N416" i="2"/>
  <c r="N415" i="2"/>
  <c r="N414" i="2"/>
  <c r="N413" i="2"/>
  <c r="N412" i="2"/>
  <c r="N411" i="2"/>
  <c r="N409" i="2"/>
  <c r="N408" i="2"/>
  <c r="N407" i="2"/>
  <c r="N406" i="2"/>
  <c r="N405" i="2"/>
  <c r="N404" i="2"/>
  <c r="N403" i="2"/>
  <c r="N401" i="2"/>
  <c r="N400" i="2"/>
  <c r="N399" i="2"/>
  <c r="N398" i="2"/>
  <c r="N397" i="2"/>
  <c r="N396" i="2"/>
  <c r="N395" i="2"/>
  <c r="N393" i="2"/>
  <c r="N392" i="2"/>
  <c r="N391" i="2"/>
  <c r="N390" i="2"/>
  <c r="N389" i="2"/>
  <c r="N388" i="2"/>
  <c r="N387" i="2"/>
  <c r="N385" i="2"/>
  <c r="N384" i="2"/>
  <c r="N383" i="2"/>
  <c r="N382" i="2"/>
  <c r="N381" i="2"/>
  <c r="N380" i="2"/>
  <c r="N379" i="2"/>
  <c r="N377" i="2"/>
  <c r="N376" i="2"/>
  <c r="N375" i="2"/>
  <c r="N374" i="2"/>
  <c r="N373" i="2"/>
  <c r="N372" i="2"/>
  <c r="N371" i="2"/>
  <c r="N369" i="2"/>
  <c r="N368" i="2"/>
  <c r="N367" i="2"/>
  <c r="N366" i="2"/>
  <c r="N365" i="2"/>
  <c r="N364" i="2"/>
  <c r="N363" i="2"/>
  <c r="N361" i="2"/>
  <c r="N360" i="2"/>
  <c r="N359" i="2"/>
  <c r="N358" i="2"/>
  <c r="N357" i="2"/>
  <c r="N356" i="2"/>
  <c r="N355" i="2"/>
  <c r="N353" i="2"/>
  <c r="N352" i="2"/>
  <c r="N351" i="2"/>
  <c r="N350" i="2"/>
  <c r="N349" i="2"/>
  <c r="N348" i="2"/>
  <c r="N347" i="2"/>
  <c r="N345" i="2"/>
  <c r="N344" i="2"/>
  <c r="N343" i="2"/>
  <c r="N342" i="2"/>
  <c r="N341" i="2"/>
  <c r="N340" i="2"/>
  <c r="N339" i="2"/>
  <c r="N337" i="2"/>
  <c r="N336" i="2"/>
  <c r="N335" i="2"/>
  <c r="N334" i="2"/>
  <c r="N333" i="2"/>
  <c r="N332" i="2"/>
  <c r="N331" i="2"/>
  <c r="N329" i="2"/>
  <c r="N328" i="2"/>
  <c r="N327" i="2"/>
  <c r="N326" i="2"/>
  <c r="N325" i="2"/>
  <c r="N324" i="2"/>
  <c r="N323" i="2"/>
  <c r="N321" i="2"/>
  <c r="N320" i="2"/>
  <c r="N319" i="2"/>
  <c r="N318" i="2"/>
  <c r="N317" i="2"/>
  <c r="N316" i="2"/>
  <c r="N315" i="2"/>
  <c r="N313" i="2"/>
  <c r="N312" i="2"/>
  <c r="N311" i="2"/>
  <c r="N310" i="2"/>
  <c r="N309" i="2"/>
  <c r="N308" i="2"/>
  <c r="N307" i="2"/>
  <c r="N305" i="2"/>
  <c r="N304" i="2"/>
  <c r="N303" i="2"/>
  <c r="N302" i="2"/>
  <c r="N301" i="2"/>
  <c r="N300" i="2"/>
  <c r="N299" i="2"/>
  <c r="N297" i="2"/>
  <c r="N296" i="2"/>
  <c r="N295" i="2"/>
  <c r="N294" i="2"/>
  <c r="N293" i="2"/>
  <c r="N292" i="2"/>
  <c r="N291" i="2"/>
  <c r="N289" i="2"/>
  <c r="N288" i="2"/>
  <c r="N287" i="2"/>
  <c r="N286" i="2"/>
  <c r="N285" i="2"/>
  <c r="N284" i="2"/>
  <c r="N283" i="2"/>
  <c r="N281" i="2"/>
  <c r="N280" i="2"/>
  <c r="N279" i="2"/>
  <c r="N278" i="2"/>
  <c r="N277" i="2"/>
  <c r="N276" i="2"/>
  <c r="N275" i="2"/>
  <c r="N273" i="2"/>
  <c r="N272" i="2"/>
  <c r="N271" i="2"/>
  <c r="N270" i="2"/>
  <c r="N269" i="2"/>
  <c r="N268" i="2"/>
  <c r="N267" i="2"/>
  <c r="N265" i="2"/>
  <c r="N264" i="2"/>
  <c r="N263" i="2"/>
  <c r="N262" i="2"/>
  <c r="N261" i="2"/>
  <c r="N260" i="2"/>
  <c r="N259" i="2"/>
  <c r="N257" i="2"/>
  <c r="N256" i="2"/>
  <c r="N255" i="2"/>
  <c r="N254" i="2"/>
  <c r="N253" i="2"/>
  <c r="N252" i="2"/>
  <c r="N251" i="2"/>
  <c r="N249" i="2"/>
  <c r="N248" i="2"/>
  <c r="N247" i="2"/>
  <c r="N246" i="2"/>
  <c r="N245" i="2"/>
  <c r="N244" i="2"/>
  <c r="N243" i="2"/>
  <c r="N241" i="2"/>
  <c r="N240" i="2"/>
  <c r="N239" i="2"/>
  <c r="N238" i="2"/>
  <c r="N237" i="2"/>
  <c r="N236" i="2"/>
  <c r="N235" i="2"/>
  <c r="N233" i="2"/>
  <c r="N232" i="2"/>
  <c r="N231" i="2"/>
  <c r="N230" i="2"/>
  <c r="N229" i="2"/>
  <c r="N228" i="2"/>
  <c r="N227" i="2"/>
  <c r="N225" i="2"/>
  <c r="N224" i="2"/>
  <c r="N223" i="2"/>
  <c r="N222" i="2"/>
  <c r="N221" i="2"/>
  <c r="N220" i="2"/>
  <c r="N219" i="2"/>
  <c r="N217" i="2"/>
  <c r="N216" i="2"/>
  <c r="N215" i="2"/>
  <c r="N214" i="2"/>
  <c r="N213" i="2"/>
  <c r="N212" i="2"/>
  <c r="N211" i="2"/>
  <c r="N209" i="2"/>
  <c r="N208" i="2"/>
  <c r="N207" i="2"/>
  <c r="N206" i="2"/>
  <c r="N205" i="2"/>
  <c r="N204" i="2"/>
  <c r="N203" i="2"/>
  <c r="N201" i="2"/>
  <c r="N200" i="2"/>
  <c r="N199" i="2"/>
  <c r="N198" i="2"/>
  <c r="N197" i="2"/>
  <c r="N196" i="2"/>
  <c r="N195" i="2"/>
  <c r="N193" i="2"/>
  <c r="N192" i="2"/>
  <c r="N191" i="2"/>
  <c r="N190" i="2"/>
  <c r="N189" i="2"/>
  <c r="N188" i="2"/>
  <c r="N187" i="2"/>
  <c r="N185" i="2"/>
  <c r="N184" i="2"/>
  <c r="N183" i="2"/>
  <c r="N182" i="2"/>
  <c r="N181" i="2"/>
  <c r="N180" i="2"/>
  <c r="N179" i="2"/>
  <c r="N177" i="2"/>
  <c r="N176" i="2"/>
  <c r="N175" i="2"/>
  <c r="N174" i="2"/>
  <c r="N173" i="2"/>
  <c r="N172" i="2"/>
  <c r="N171" i="2"/>
  <c r="N169" i="2"/>
  <c r="N168" i="2"/>
  <c r="N167" i="2"/>
  <c r="N166" i="2"/>
  <c r="N165" i="2"/>
  <c r="N164" i="2"/>
  <c r="N163" i="2"/>
  <c r="N161" i="2"/>
  <c r="N160" i="2"/>
  <c r="N159" i="2"/>
  <c r="N158" i="2"/>
  <c r="N157" i="2"/>
  <c r="N156" i="2"/>
  <c r="N155" i="2"/>
  <c r="N153" i="2"/>
  <c r="N152" i="2"/>
  <c r="N151" i="2"/>
  <c r="N150" i="2"/>
  <c r="N149" i="2"/>
  <c r="N148" i="2"/>
  <c r="N147" i="2"/>
  <c r="N145" i="2"/>
  <c r="N144" i="2"/>
  <c r="N143" i="2"/>
  <c r="N142" i="2"/>
  <c r="N141" i="2"/>
  <c r="N140" i="2"/>
  <c r="N139" i="2"/>
  <c r="N137" i="2"/>
  <c r="N136" i="2"/>
  <c r="N135" i="2"/>
  <c r="N134" i="2"/>
  <c r="N133" i="2"/>
  <c r="N132" i="2"/>
  <c r="N131" i="2"/>
  <c r="N129" i="2"/>
  <c r="N128" i="2"/>
  <c r="N127" i="2"/>
  <c r="N126" i="2"/>
  <c r="N125" i="2"/>
  <c r="N124" i="2"/>
  <c r="N123" i="2"/>
  <c r="N121" i="2"/>
  <c r="N120" i="2"/>
  <c r="N119" i="2"/>
  <c r="N118" i="2"/>
  <c r="N117" i="2"/>
  <c r="N116" i="2"/>
  <c r="N115" i="2"/>
  <c r="N113" i="2"/>
  <c r="N112" i="2"/>
  <c r="N111" i="2"/>
  <c r="N110" i="2"/>
  <c r="N109" i="2"/>
  <c r="N108" i="2"/>
  <c r="N107" i="2"/>
  <c r="N105" i="2"/>
  <c r="N104" i="2"/>
  <c r="N103" i="2"/>
  <c r="N102" i="2"/>
  <c r="N101" i="2"/>
  <c r="N100" i="2"/>
  <c r="N99" i="2"/>
  <c r="N97" i="2"/>
  <c r="N96" i="2"/>
  <c r="N95" i="2"/>
  <c r="N94" i="2"/>
  <c r="N93" i="2"/>
  <c r="N92" i="2"/>
  <c r="N91" i="2"/>
  <c r="N89" i="2"/>
  <c r="N88" i="2"/>
  <c r="N87" i="2"/>
  <c r="N86" i="2"/>
  <c r="N85" i="2"/>
  <c r="N84" i="2"/>
  <c r="N83" i="2"/>
  <c r="N81" i="2"/>
  <c r="N80" i="2"/>
  <c r="N79" i="2"/>
  <c r="N78" i="2"/>
  <c r="N77" i="2"/>
  <c r="N76" i="2"/>
  <c r="N75" i="2"/>
  <c r="N73" i="2"/>
  <c r="N72" i="2"/>
  <c r="N71" i="2"/>
  <c r="N70" i="2"/>
  <c r="N69" i="2"/>
  <c r="N68" i="2"/>
  <c r="N67" i="2"/>
  <c r="N65" i="2"/>
  <c r="N64" i="2"/>
  <c r="N63" i="2"/>
  <c r="N62" i="2"/>
  <c r="N61" i="2"/>
  <c r="N60" i="2"/>
  <c r="N59" i="2"/>
  <c r="N57" i="2"/>
  <c r="N56" i="2"/>
  <c r="N55" i="2"/>
  <c r="N54" i="2"/>
  <c r="N53" i="2"/>
  <c r="N52" i="2"/>
  <c r="N51" i="2"/>
  <c r="G50" i="10" l="1"/>
  <c r="K50" i="10" s="1"/>
  <c r="K56" i="10" s="1"/>
  <c r="D25" i="56"/>
  <c r="N58" i="2"/>
  <c r="N66" i="2"/>
  <c r="N74" i="2"/>
  <c r="N82" i="2"/>
  <c r="N90" i="2"/>
  <c r="N98" i="2"/>
  <c r="N106" i="2"/>
  <c r="N114" i="2"/>
  <c r="N122" i="2"/>
  <c r="N130" i="2"/>
  <c r="N138" i="2"/>
  <c r="N146" i="2"/>
  <c r="N154" i="2"/>
  <c r="N162" i="2"/>
  <c r="N170" i="2"/>
  <c r="N178" i="2"/>
  <c r="N186" i="2"/>
  <c r="N194" i="2"/>
  <c r="N202" i="2"/>
  <c r="N210" i="2"/>
  <c r="N218" i="2"/>
  <c r="N226" i="2"/>
  <c r="N234" i="2"/>
  <c r="N242" i="2"/>
  <c r="N250" i="2"/>
  <c r="N258" i="2"/>
  <c r="N266" i="2"/>
  <c r="N274" i="2"/>
  <c r="N282" i="2"/>
  <c r="N290" i="2"/>
  <c r="N298" i="2"/>
  <c r="N306" i="2"/>
  <c r="N314" i="2"/>
  <c r="N322" i="2"/>
  <c r="N330" i="2"/>
  <c r="N338" i="2"/>
  <c r="N346" i="2"/>
  <c r="N354" i="2"/>
  <c r="N362" i="2"/>
  <c r="N370" i="2"/>
  <c r="N378" i="2"/>
  <c r="N386" i="2"/>
  <c r="N394" i="2"/>
  <c r="N402" i="2"/>
  <c r="N410" i="2"/>
  <c r="N418" i="2"/>
  <c r="N16" i="2"/>
  <c r="N32" i="2"/>
  <c r="N48" i="2"/>
  <c r="N3" i="2"/>
  <c r="N7" i="2"/>
  <c r="N11" i="2"/>
  <c r="N15" i="2"/>
  <c r="N19" i="2"/>
  <c r="N23" i="2"/>
  <c r="N27" i="2"/>
  <c r="N31" i="2"/>
  <c r="N35" i="2"/>
  <c r="N39" i="2"/>
  <c r="N43" i="2"/>
  <c r="N47" i="2"/>
  <c r="N4" i="2"/>
  <c r="N20" i="2"/>
  <c r="N36" i="2"/>
  <c r="N12" i="2"/>
  <c r="N24" i="2"/>
  <c r="N44" i="2"/>
  <c r="N5" i="2"/>
  <c r="N9" i="2"/>
  <c r="N13" i="2"/>
  <c r="N17" i="2"/>
  <c r="N21" i="2"/>
  <c r="N25" i="2"/>
  <c r="N29" i="2"/>
  <c r="N33" i="2"/>
  <c r="N37" i="2"/>
  <c r="N41" i="2"/>
  <c r="N45" i="2"/>
  <c r="N49" i="2"/>
  <c r="N8" i="2"/>
  <c r="N28" i="2"/>
  <c r="N40" i="2"/>
  <c r="N6" i="2"/>
  <c r="D5" i="5" s="1"/>
  <c r="N10" i="2"/>
  <c r="N14" i="2"/>
  <c r="N18" i="2"/>
  <c r="N22" i="2"/>
  <c r="N26" i="2"/>
  <c r="N30" i="2"/>
  <c r="N34" i="2"/>
  <c r="N38" i="2"/>
  <c r="N42" i="2"/>
  <c r="N46" i="2"/>
  <c r="N50" i="2"/>
  <c r="G56" i="10" l="1"/>
  <c r="G13" i="10"/>
  <c r="K13" i="10" s="1"/>
  <c r="K20" i="10" s="1"/>
  <c r="H77" i="74"/>
  <c r="F59" i="41"/>
  <c r="G20" i="10" l="1"/>
  <c r="G22" i="10" s="1"/>
  <c r="G34" i="10" s="1"/>
  <c r="K22" i="10"/>
  <c r="I35" i="54" l="1"/>
  <c r="I51" i="43"/>
  <c r="K34" i="10"/>
  <c r="H30" i="43"/>
  <c r="F67" i="43"/>
  <c r="F28" i="45"/>
  <c r="F102" i="45"/>
  <c r="L8" i="44" s="1"/>
  <c r="F67" i="45"/>
  <c r="F66" i="45"/>
  <c r="F110" i="45"/>
  <c r="F27" i="45"/>
  <c r="F24" i="45"/>
  <c r="F185" i="44" s="1"/>
  <c r="J185" i="44" s="1"/>
  <c r="F29" i="45" l="1"/>
  <c r="D11" i="25"/>
  <c r="C11" i="25"/>
  <c r="I24" i="9" l="1"/>
  <c r="I12" i="9" s="1"/>
  <c r="J23" i="9"/>
  <c r="J24" i="9" s="1"/>
  <c r="D16" i="8" l="1"/>
  <c r="L16" i="8" s="1"/>
  <c r="Q74" i="7" l="1"/>
  <c r="Q61" i="7"/>
  <c r="Q49" i="7"/>
  <c r="Q31" i="7"/>
  <c r="Q19" i="7"/>
  <c r="Q11" i="7"/>
  <c r="Q1" i="7"/>
  <c r="K13" i="13" l="1"/>
  <c r="A26" i="48" l="1"/>
  <c r="A27" i="48" s="1"/>
  <c r="A28" i="48" s="1"/>
  <c r="A29" i="48" s="1"/>
  <c r="A30" i="48" s="1"/>
  <c r="A31" i="48" s="1"/>
  <c r="A32" i="48" s="1"/>
  <c r="A33" i="48" s="1"/>
  <c r="A9" i="48"/>
  <c r="A10" i="48" s="1"/>
  <c r="A11" i="48" s="1"/>
  <c r="A12" i="48" s="1"/>
  <c r="A13" i="48" s="1"/>
  <c r="A14" i="48" s="1"/>
  <c r="A15" i="48" s="1"/>
  <c r="A16" i="48" s="1"/>
  <c r="A17" i="48" s="1"/>
  <c r="F37" i="43" l="1"/>
  <c r="M9" i="13" l="1"/>
  <c r="D63" i="32" l="1"/>
  <c r="C63" i="32"/>
  <c r="W38" i="48" l="1"/>
  <c r="D23" i="17" l="1"/>
  <c r="N64" i="7" l="1"/>
  <c r="D56" i="8"/>
  <c r="D66" i="8" l="1"/>
  <c r="L56" i="8"/>
  <c r="F50" i="7"/>
  <c r="L66" i="8" l="1"/>
  <c r="D16" i="7"/>
  <c r="G16" i="7"/>
  <c r="F16" i="7" l="1"/>
  <c r="F38" i="7" l="1"/>
  <c r="F40" i="7" s="1"/>
  <c r="K17" i="13" l="1"/>
  <c r="I17" i="13"/>
  <c r="G17" i="13"/>
  <c r="E17" i="13"/>
  <c r="K16" i="13"/>
  <c r="I16" i="13"/>
  <c r="G16" i="13"/>
  <c r="E16" i="13"/>
  <c r="K15" i="13"/>
  <c r="I15" i="13"/>
  <c r="G15" i="13"/>
  <c r="E15" i="13"/>
  <c r="C15" i="13"/>
  <c r="H72" i="8"/>
  <c r="I72" i="8" s="1"/>
  <c r="H69" i="8"/>
  <c r="I69" i="8" s="1"/>
  <c r="H68" i="8"/>
  <c r="I68" i="8" s="1"/>
  <c r="H65" i="8"/>
  <c r="I65" i="8" s="1"/>
  <c r="H64" i="8"/>
  <c r="H63" i="8"/>
  <c r="H62" i="8"/>
  <c r="I62" i="8" s="1"/>
  <c r="H61" i="8"/>
  <c r="H60" i="8"/>
  <c r="I60" i="8" s="1"/>
  <c r="H59" i="8"/>
  <c r="I59" i="8" s="1"/>
  <c r="H58" i="8"/>
  <c r="I58" i="8" s="1"/>
  <c r="H57" i="8"/>
  <c r="I57" i="8" s="1"/>
  <c r="H55" i="8"/>
  <c r="I55" i="8" s="1"/>
  <c r="H54" i="8"/>
  <c r="I54" i="8" s="1"/>
  <c r="H53" i="8"/>
  <c r="I53" i="8" s="1"/>
  <c r="H52" i="8"/>
  <c r="I52" i="8" s="1"/>
  <c r="H51" i="8"/>
  <c r="I51" i="8" s="1"/>
  <c r="H50" i="8"/>
  <c r="I50" i="8" s="1"/>
  <c r="H48" i="8"/>
  <c r="I48" i="8" s="1"/>
  <c r="H47" i="8"/>
  <c r="I47" i="8" s="1"/>
  <c r="H46" i="8"/>
  <c r="I46" i="8" s="1"/>
  <c r="H45" i="8"/>
  <c r="I45" i="8" s="1"/>
  <c r="H44" i="8"/>
  <c r="I44" i="8" s="1"/>
  <c r="H43" i="8"/>
  <c r="I43" i="8" s="1"/>
  <c r="H42" i="8"/>
  <c r="I42" i="8" s="1"/>
  <c r="H41" i="8"/>
  <c r="H40" i="8"/>
  <c r="I40" i="8" s="1"/>
  <c r="H39" i="8"/>
  <c r="I39" i="8" s="1"/>
  <c r="H38" i="8"/>
  <c r="I38" i="8" s="1"/>
  <c r="H37" i="8"/>
  <c r="I37" i="8" s="1"/>
  <c r="H36" i="8"/>
  <c r="I36" i="8" s="1"/>
  <c r="H35" i="8"/>
  <c r="I35" i="8" s="1"/>
  <c r="H34" i="8"/>
  <c r="I34" i="8" s="1"/>
  <c r="H33" i="8"/>
  <c r="I33" i="8" s="1"/>
  <c r="H32" i="8"/>
  <c r="I32" i="8" s="1"/>
  <c r="H31" i="8"/>
  <c r="I31" i="8" s="1"/>
  <c r="H30" i="8"/>
  <c r="I30" i="8" s="1"/>
  <c r="H29" i="8"/>
  <c r="I29" i="8" s="1"/>
  <c r="H28" i="8"/>
  <c r="I28" i="8" s="1"/>
  <c r="H27" i="8"/>
  <c r="I27" i="8" s="1"/>
  <c r="H26" i="8"/>
  <c r="I26" i="8" s="1"/>
  <c r="H25" i="8"/>
  <c r="I25" i="8" s="1"/>
  <c r="H22" i="8"/>
  <c r="I22" i="8" s="1"/>
  <c r="H21" i="8"/>
  <c r="I21" i="8" s="1"/>
  <c r="H20" i="8"/>
  <c r="I20" i="8" s="1"/>
  <c r="H19" i="8"/>
  <c r="I19" i="8" s="1"/>
  <c r="H18" i="8"/>
  <c r="I18" i="8" s="1"/>
  <c r="H17" i="8"/>
  <c r="I17" i="8" s="1"/>
  <c r="H15" i="8"/>
  <c r="I15" i="8" s="1"/>
  <c r="H14" i="8"/>
  <c r="I14" i="8" s="1"/>
  <c r="H13" i="8"/>
  <c r="I13" i="8" s="1"/>
  <c r="H12" i="8"/>
  <c r="I12" i="8" s="1"/>
  <c r="H11" i="8"/>
  <c r="I11" i="8" s="1"/>
  <c r="H9" i="8"/>
  <c r="I9" i="8" s="1"/>
  <c r="H8" i="8"/>
  <c r="I8" i="8" s="1"/>
  <c r="H7" i="8"/>
  <c r="I7" i="8" s="1"/>
  <c r="H6" i="8"/>
  <c r="I6" i="8" s="1"/>
  <c r="H5" i="8"/>
  <c r="I5" i="8" s="1"/>
  <c r="I63" i="8" l="1"/>
  <c r="I41" i="8"/>
  <c r="I64" i="8"/>
  <c r="I61" i="8"/>
  <c r="E37" i="13"/>
  <c r="F39" i="7" l="1"/>
  <c r="G39" i="7"/>
  <c r="O31" i="7"/>
  <c r="N31" i="7"/>
  <c r="C16" i="45" l="1"/>
  <c r="F22" i="28" l="1"/>
  <c r="E23" i="28" l="1"/>
  <c r="E22" i="28"/>
  <c r="E24" i="28"/>
  <c r="F24" i="28"/>
  <c r="M21" i="9" l="1"/>
  <c r="N21" i="9" s="1"/>
  <c r="P21" i="9" s="1"/>
  <c r="L22" i="9"/>
  <c r="M22" i="9" s="1"/>
  <c r="F7" i="43"/>
  <c r="H7" i="43" s="1"/>
  <c r="E7" i="43"/>
  <c r="G7" i="43" s="1"/>
  <c r="N22" i="9" l="1"/>
  <c r="P22" i="9" s="1"/>
  <c r="D16" i="45" l="1"/>
  <c r="E56" i="8" l="1"/>
  <c r="M56" i="8" s="1"/>
  <c r="H56" i="8" l="1"/>
  <c r="I56" i="8" s="1"/>
  <c r="E66" i="8"/>
  <c r="D20" i="7"/>
  <c r="L20" i="7" s="1"/>
  <c r="M20" i="7" s="1"/>
  <c r="M66" i="8" l="1"/>
  <c r="H66" i="8"/>
  <c r="L25" i="7"/>
  <c r="M25" i="7" s="1"/>
  <c r="O6" i="9"/>
  <c r="L7" i="7"/>
  <c r="M7" i="7" s="1"/>
  <c r="L12" i="7"/>
  <c r="M12" i="7" s="1"/>
  <c r="L18" i="7"/>
  <c r="M18" i="7" s="1"/>
  <c r="L15" i="7"/>
  <c r="M15" i="7" s="1"/>
  <c r="L8" i="7"/>
  <c r="M8" i="7" s="1"/>
  <c r="L6" i="7"/>
  <c r="M6" i="7" s="1"/>
  <c r="L14" i="7"/>
  <c r="M14" i="7" s="1"/>
  <c r="L5" i="7"/>
  <c r="M5" i="7" s="1"/>
  <c r="L9" i="7"/>
  <c r="M9" i="7" s="1"/>
  <c r="J31" i="6"/>
  <c r="K31" i="6" s="1"/>
  <c r="D25" i="5"/>
  <c r="O8" i="9" l="1"/>
  <c r="D10" i="7"/>
  <c r="D17" i="7" s="1"/>
  <c r="F10" i="7"/>
  <c r="F17" i="7" l="1"/>
  <c r="F19" i="7" s="1"/>
  <c r="Z12" i="7"/>
  <c r="B127" i="42"/>
  <c r="B128" i="42" s="1"/>
  <c r="L85" i="42"/>
  <c r="L86" i="42" s="1"/>
  <c r="D19" i="7"/>
  <c r="C85" i="42" l="1"/>
  <c r="E85" i="42" s="1"/>
  <c r="E91" i="42" s="1"/>
  <c r="E99" i="42"/>
  <c r="C99" i="42" s="1"/>
  <c r="E97" i="42"/>
  <c r="C97" i="42" s="1"/>
  <c r="E96" i="42"/>
  <c r="C96" i="42" s="1"/>
  <c r="E98" i="42"/>
  <c r="C98" i="42" s="1"/>
  <c r="D22" i="7"/>
  <c r="D34" i="7" s="1"/>
  <c r="C24" i="41"/>
  <c r="D60" i="7" l="1"/>
  <c r="Q8" i="9" s="1"/>
  <c r="I95" i="42"/>
  <c r="I96" i="42" s="1"/>
  <c r="I97" i="42" s="1"/>
  <c r="C100" i="42"/>
  <c r="E100" i="42"/>
  <c r="C104" i="42"/>
  <c r="C107" i="42" s="1"/>
  <c r="J6" i="5"/>
  <c r="K6" i="5" s="1"/>
  <c r="J7" i="5"/>
  <c r="K7" i="5" s="1"/>
  <c r="J8" i="5"/>
  <c r="K8" i="5" s="1"/>
  <c r="J10" i="5"/>
  <c r="K10" i="5" s="1"/>
  <c r="J11" i="5"/>
  <c r="K11" i="5" s="1"/>
  <c r="J16" i="5"/>
  <c r="K16" i="5" s="1"/>
  <c r="J17" i="5"/>
  <c r="K17" i="5" s="1"/>
  <c r="J18" i="5"/>
  <c r="K18" i="5" s="1"/>
  <c r="J19" i="5"/>
  <c r="K19" i="5" s="1"/>
  <c r="J21" i="5"/>
  <c r="K21" i="5" s="1"/>
  <c r="J22" i="5"/>
  <c r="K22" i="5" s="1"/>
  <c r="J23" i="5"/>
  <c r="K23" i="5" s="1"/>
  <c r="J24" i="5"/>
  <c r="K24" i="5" s="1"/>
  <c r="J25" i="5"/>
  <c r="K25" i="5" s="1"/>
  <c r="J13" i="5"/>
  <c r="K13" i="5" s="1"/>
  <c r="J9" i="5" l="1"/>
  <c r="K9" i="5" s="1"/>
  <c r="J5" i="5"/>
  <c r="K5" i="5" s="1"/>
  <c r="D17" i="45"/>
  <c r="J20" i="5"/>
  <c r="K20" i="5" s="1"/>
  <c r="J24" i="6"/>
  <c r="K24" i="6" s="1"/>
  <c r="J23" i="6"/>
  <c r="K23" i="6" s="1"/>
  <c r="J22" i="6"/>
  <c r="K22" i="6" s="1"/>
  <c r="J21" i="6"/>
  <c r="K21" i="6" s="1"/>
  <c r="J20" i="6"/>
  <c r="K20" i="6" s="1"/>
  <c r="J19" i="6"/>
  <c r="K19" i="6" s="1"/>
  <c r="J17" i="6"/>
  <c r="K17" i="6" s="1"/>
  <c r="J6" i="6"/>
  <c r="K6" i="6" s="1"/>
  <c r="J7" i="6"/>
  <c r="K7" i="6" s="1"/>
  <c r="J9" i="6"/>
  <c r="K9" i="6" s="1"/>
  <c r="J10" i="6"/>
  <c r="K10" i="6" s="1"/>
  <c r="J11" i="6"/>
  <c r="K11" i="6" s="1"/>
  <c r="J12" i="6"/>
  <c r="K12" i="6" s="1"/>
  <c r="J5" i="6"/>
  <c r="K5" i="6" s="1"/>
  <c r="C12" i="24" l="1"/>
  <c r="D10" i="24"/>
  <c r="D12" i="24" s="1"/>
  <c r="C24" i="28" l="1"/>
  <c r="E88" i="45" l="1"/>
  <c r="D88" i="45"/>
  <c r="C88" i="45"/>
  <c r="D127" i="45" l="1"/>
  <c r="E127" i="45"/>
  <c r="G16" i="45"/>
  <c r="S38" i="48" l="1"/>
  <c r="D67" i="31" l="1"/>
  <c r="D107" i="32" l="1"/>
  <c r="C107" i="32"/>
  <c r="E23" i="17" l="1"/>
  <c r="E14" i="6" l="1"/>
  <c r="D14" i="6" l="1"/>
  <c r="G45" i="10" s="1"/>
  <c r="K45" i="10" l="1"/>
  <c r="K46" i="10" s="1"/>
  <c r="G46" i="10"/>
  <c r="J14" i="6"/>
  <c r="K14" i="6" s="1"/>
  <c r="D23" i="8" l="1"/>
  <c r="L23" i="8" s="1"/>
  <c r="D10" i="8"/>
  <c r="L10" i="8" s="1"/>
  <c r="H23" i="8" l="1"/>
  <c r="I23" i="8" s="1"/>
  <c r="D24" i="8"/>
  <c r="O20" i="9"/>
  <c r="O23" i="9" s="1"/>
  <c r="E31" i="7"/>
  <c r="D31" i="7"/>
  <c r="L16" i="7"/>
  <c r="M16" i="7" s="1"/>
  <c r="L24" i="8" l="1"/>
  <c r="H24" i="8"/>
  <c r="I24" i="8" s="1"/>
  <c r="H61" i="48" l="1"/>
  <c r="G61" i="48"/>
  <c r="W82" i="48" l="1"/>
  <c r="I79" i="31" l="1"/>
  <c r="I84" i="31" s="1"/>
  <c r="I64" i="31"/>
  <c r="H64" i="31"/>
  <c r="C63" i="31" l="1"/>
  <c r="D63" i="31"/>
  <c r="F63" i="31" s="1"/>
  <c r="I71" i="31" l="1"/>
  <c r="H71" i="31"/>
  <c r="F71" i="31"/>
  <c r="E71" i="31"/>
  <c r="D148" i="31"/>
  <c r="D158" i="31" s="1"/>
  <c r="C148" i="31"/>
  <c r="C158" i="31" s="1"/>
  <c r="D141" i="31"/>
  <c r="C141" i="31"/>
  <c r="D115" i="31"/>
  <c r="D108" i="31"/>
  <c r="C108" i="31"/>
  <c r="D102" i="31"/>
  <c r="C102" i="31"/>
  <c r="C116" i="31" s="1"/>
  <c r="F92" i="31"/>
  <c r="E92" i="31"/>
  <c r="F85" i="31"/>
  <c r="E85" i="31"/>
  <c r="E63" i="31" s="1"/>
  <c r="F83" i="31"/>
  <c r="E83" i="31"/>
  <c r="F82" i="31"/>
  <c r="E82" i="31"/>
  <c r="F81" i="31"/>
  <c r="E81" i="31"/>
  <c r="F80" i="31"/>
  <c r="E80" i="31"/>
  <c r="D79" i="31"/>
  <c r="D84" i="31" s="1"/>
  <c r="C79" i="31"/>
  <c r="C84" i="31" s="1"/>
  <c r="F78" i="31"/>
  <c r="E78" i="31"/>
  <c r="F77" i="31"/>
  <c r="E77" i="31"/>
  <c r="F76" i="31"/>
  <c r="E76" i="31"/>
  <c r="F75" i="31"/>
  <c r="E75" i="31"/>
  <c r="F74" i="31"/>
  <c r="E74" i="31"/>
  <c r="F73" i="31"/>
  <c r="E73" i="31"/>
  <c r="D71" i="31"/>
  <c r="D95" i="31" s="1"/>
  <c r="C71" i="31"/>
  <c r="C95" i="31" s="1"/>
  <c r="I68" i="31"/>
  <c r="H68" i="31"/>
  <c r="D86" i="31" l="1"/>
  <c r="D62" i="31"/>
  <c r="E79" i="31"/>
  <c r="E84" i="31" s="1"/>
  <c r="E86" i="31" s="1"/>
  <c r="C86" i="31"/>
  <c r="C62" i="31"/>
  <c r="F79" i="31"/>
  <c r="F84" i="31" s="1"/>
  <c r="F86" i="31" s="1"/>
  <c r="D116" i="31"/>
  <c r="D162" i="31" s="1"/>
  <c r="D164" i="31" s="1"/>
  <c r="C162" i="31"/>
  <c r="C164" i="31" s="1"/>
  <c r="F62" i="31" l="1"/>
  <c r="D64" i="31"/>
  <c r="D68" i="31" s="1"/>
  <c r="C64" i="31"/>
  <c r="E62" i="31"/>
  <c r="C68" i="31"/>
  <c r="E64" i="31" l="1"/>
  <c r="E68" i="31"/>
  <c r="F64" i="31"/>
  <c r="F68" i="31"/>
  <c r="H48" i="54" l="1"/>
  <c r="H35" i="54" l="1"/>
  <c r="C12" i="54"/>
  <c r="H12" i="54"/>
  <c r="H49" i="54"/>
  <c r="C10" i="54" l="1"/>
  <c r="C13" i="54" s="1"/>
  <c r="H13" i="54" l="1"/>
  <c r="I9" i="54"/>
  <c r="I34" i="54" s="1"/>
  <c r="I37" i="13"/>
  <c r="K37" i="13"/>
  <c r="E37" i="43" l="1"/>
  <c r="I8" i="54" l="1"/>
  <c r="F53" i="43"/>
  <c r="G37" i="43"/>
  <c r="F32" i="43"/>
  <c r="F13" i="43"/>
  <c r="F11" i="43"/>
  <c r="F68" i="43" l="1"/>
  <c r="F14" i="43"/>
  <c r="F21" i="43" s="1"/>
  <c r="E68" i="43"/>
  <c r="F59" i="43"/>
  <c r="C69" i="31"/>
  <c r="I17" i="54" l="1"/>
  <c r="O64" i="7"/>
  <c r="O52" i="7"/>
  <c r="N52" i="7"/>
  <c r="O40" i="7"/>
  <c r="N40" i="7"/>
  <c r="N42" i="7" s="1"/>
  <c r="E49" i="8"/>
  <c r="M49" i="8" s="1"/>
  <c r="C99" i="32"/>
  <c r="D99" i="32"/>
  <c r="D60" i="32"/>
  <c r="D68" i="32" s="1"/>
  <c r="C60" i="32"/>
  <c r="C68" i="32" s="1"/>
  <c r="D59" i="32"/>
  <c r="D94" i="32" s="1" a="1"/>
  <c r="D94" i="32" s="1"/>
  <c r="D102" i="32" s="1"/>
  <c r="C59" i="32"/>
  <c r="C67" i="32" s="1"/>
  <c r="C86" i="32" s="1"/>
  <c r="C94" i="32" s="1"/>
  <c r="C102" i="32" s="1"/>
  <c r="D56" i="32"/>
  <c r="D91" i="32"/>
  <c r="C91" i="32"/>
  <c r="F39" i="32"/>
  <c r="E39" i="32"/>
  <c r="D39" i="32"/>
  <c r="C39" i="32"/>
  <c r="F36" i="32"/>
  <c r="E36" i="32"/>
  <c r="D36" i="32"/>
  <c r="C36" i="32"/>
  <c r="F33" i="32"/>
  <c r="E33" i="32"/>
  <c r="D33" i="32"/>
  <c r="C33" i="32"/>
  <c r="D83" i="32" l="1"/>
  <c r="C75" i="32"/>
  <c r="C78" i="32" s="1"/>
  <c r="D70" i="32"/>
  <c r="C70" i="32"/>
  <c r="C73" i="32" s="1"/>
  <c r="D75" i="32"/>
  <c r="D78" i="32" s="1"/>
  <c r="G42" i="7"/>
  <c r="G47" i="7"/>
  <c r="G58" i="7" s="1"/>
  <c r="F42" i="7"/>
  <c r="F47" i="7"/>
  <c r="F58" i="7" s="1"/>
  <c r="F69" i="7" s="1"/>
  <c r="C40" i="32"/>
  <c r="F40" i="32"/>
  <c r="D40" i="32"/>
  <c r="O58" i="7"/>
  <c r="F99" i="32"/>
  <c r="F98" i="32" s="1"/>
  <c r="N58" i="7"/>
  <c r="D73" i="32"/>
  <c r="E40" i="32"/>
  <c r="O42" i="7"/>
  <c r="F8" i="32"/>
  <c r="F18" i="32" s="1"/>
  <c r="F20" i="32" s="1"/>
  <c r="F21" i="32" s="1"/>
  <c r="E8" i="32"/>
  <c r="E18" i="32" s="1"/>
  <c r="E20" i="32" s="1"/>
  <c r="E21" i="32" s="1"/>
  <c r="D61" i="32" s="1"/>
  <c r="D8" i="32"/>
  <c r="D18" i="32" s="1"/>
  <c r="D20" i="32" s="1"/>
  <c r="D21" i="32" s="1"/>
  <c r="C8" i="32"/>
  <c r="C53" i="32" s="1"/>
  <c r="C56" i="32" s="1"/>
  <c r="E56" i="32" s="1"/>
  <c r="E55" i="32" s="1"/>
  <c r="G69" i="7" l="1"/>
  <c r="D41" i="32"/>
  <c r="F41" i="32"/>
  <c r="C18" i="32"/>
  <c r="C20" i="32" s="1"/>
  <c r="D64" i="32"/>
  <c r="C21" i="32" l="1"/>
  <c r="C61" i="32" s="1"/>
  <c r="M8" i="13"/>
  <c r="C64" i="32" l="1"/>
  <c r="G37" i="13"/>
  <c r="O90" i="42" l="1"/>
  <c r="O91" i="42" s="1"/>
  <c r="D90" i="42"/>
  <c r="F90" i="42" s="1"/>
  <c r="F91" i="42" s="1"/>
  <c r="O83" i="42"/>
  <c r="D69" i="42"/>
  <c r="D70" i="42" s="1"/>
  <c r="D38" i="42"/>
  <c r="C38" i="42"/>
  <c r="D16" i="42"/>
  <c r="C65" i="42" l="1"/>
  <c r="C68" i="42"/>
  <c r="C69" i="42" s="1"/>
  <c r="C70" i="42" s="1"/>
  <c r="D51" i="42"/>
  <c r="D52" i="42" s="1"/>
  <c r="C54" i="42"/>
  <c r="C63" i="42" s="1"/>
  <c r="C71" i="42" s="1"/>
  <c r="C83" i="42" s="1"/>
  <c r="C94" i="42" s="1"/>
  <c r="C110" i="42" s="1"/>
  <c r="C91" i="42"/>
  <c r="C92" i="42" s="1"/>
  <c r="D54" i="42"/>
  <c r="D63" i="42" s="1"/>
  <c r="D80" i="42"/>
  <c r="F80" i="42" s="1"/>
  <c r="F81" i="42" s="1"/>
  <c r="C60" i="42" l="1"/>
  <c r="C61" i="42" s="1"/>
  <c r="C62" i="42" s="1"/>
  <c r="C8" i="42"/>
  <c r="C10" i="42" s="1"/>
  <c r="D8" i="42"/>
  <c r="D10" i="42" s="1"/>
  <c r="D81" i="42"/>
  <c r="C81" i="42"/>
  <c r="D17" i="25" l="1"/>
  <c r="C19" i="25"/>
  <c r="D9" i="25" s="1"/>
  <c r="D29" i="25" s="1"/>
  <c r="D13" i="60" l="1"/>
  <c r="D10" i="60"/>
  <c r="C10" i="60"/>
  <c r="C15" i="60" s="1"/>
  <c r="L3" i="24" l="1"/>
  <c r="K3" i="24"/>
  <c r="L2" i="24"/>
  <c r="K2" i="24"/>
  <c r="F40" i="19"/>
  <c r="E40" i="19"/>
  <c r="C40" i="19"/>
  <c r="D40" i="19"/>
  <c r="Q9" i="19"/>
  <c r="P9" i="19"/>
  <c r="O9" i="19"/>
  <c r="N9" i="19"/>
  <c r="F16" i="19"/>
  <c r="C73" i="19" s="1"/>
  <c r="E16" i="19"/>
  <c r="C16" i="19"/>
  <c r="C56" i="19" l="1"/>
  <c r="E11" i="43"/>
  <c r="G40" i="19"/>
  <c r="H42" i="19"/>
  <c r="C28" i="24"/>
  <c r="H16" i="19"/>
  <c r="H18" i="19" s="1"/>
  <c r="G16" i="19"/>
  <c r="H23" i="19" l="1"/>
  <c r="I11" i="43"/>
  <c r="G11" i="43"/>
  <c r="D40" i="41" l="1"/>
  <c r="D44" i="41" s="1"/>
  <c r="C40" i="41"/>
  <c r="C44" i="41" s="1"/>
  <c r="D36" i="41"/>
  <c r="C36" i="41"/>
  <c r="H24" i="41"/>
  <c r="G24" i="41"/>
  <c r="F24" i="41"/>
  <c r="M9" i="44" s="1"/>
  <c r="D24" i="41"/>
  <c r="I23" i="41"/>
  <c r="E23" i="41"/>
  <c r="I22" i="41"/>
  <c r="E22" i="41"/>
  <c r="H18" i="41"/>
  <c r="G18" i="41"/>
  <c r="F18" i="41"/>
  <c r="D18" i="41"/>
  <c r="I17" i="41"/>
  <c r="E17" i="41"/>
  <c r="I16" i="41"/>
  <c r="E16" i="41"/>
  <c r="F7" i="41"/>
  <c r="E7" i="41"/>
  <c r="D7" i="41"/>
  <c r="D29" i="41" s="1"/>
  <c r="C7" i="41"/>
  <c r="F107" i="32"/>
  <c r="D49" i="8"/>
  <c r="L49" i="8" s="1"/>
  <c r="F91" i="32"/>
  <c r="F89" i="32" s="1"/>
  <c r="E91" i="32"/>
  <c r="E89" i="32" s="1"/>
  <c r="G19" i="41" l="1"/>
  <c r="X13" i="7"/>
  <c r="J22" i="41"/>
  <c r="C16" i="41" s="1"/>
  <c r="I5" i="41" s="1"/>
  <c r="L9" i="44"/>
  <c r="L10" i="44" s="1"/>
  <c r="L11" i="44" s="1"/>
  <c r="F186" i="44"/>
  <c r="J186" i="44" s="1"/>
  <c r="F105" i="32"/>
  <c r="F106" i="32"/>
  <c r="F90" i="32"/>
  <c r="E90" i="32"/>
  <c r="D67" i="8"/>
  <c r="L67" i="8" s="1"/>
  <c r="J11" i="43"/>
  <c r="E107" i="32"/>
  <c r="I66" i="8"/>
  <c r="E99" i="32"/>
  <c r="E98" i="32" s="1"/>
  <c r="H49" i="8"/>
  <c r="I49" i="8" s="1"/>
  <c r="F13" i="45"/>
  <c r="G110" i="45"/>
  <c r="D41" i="41"/>
  <c r="I24" i="41"/>
  <c r="G7" i="41"/>
  <c r="E18" i="41"/>
  <c r="E24" i="41"/>
  <c r="J23" i="41"/>
  <c r="C17" i="41" s="1"/>
  <c r="I22" i="54"/>
  <c r="E53" i="43"/>
  <c r="I23" i="54" s="1"/>
  <c r="I18" i="41"/>
  <c r="C41" i="41"/>
  <c r="I11" i="54"/>
  <c r="H7" i="41"/>
  <c r="H9" i="41" s="1"/>
  <c r="E67" i="8"/>
  <c r="M67" i="8" s="1"/>
  <c r="F187" i="44" l="1"/>
  <c r="I187" i="44" s="1"/>
  <c r="L12" i="44"/>
  <c r="E105" i="32"/>
  <c r="E106" i="32"/>
  <c r="I6" i="41"/>
  <c r="G9" i="41"/>
  <c r="E73" i="8"/>
  <c r="D73" i="8"/>
  <c r="H67" i="8"/>
  <c r="I67" i="8" s="1"/>
  <c r="J24" i="41"/>
  <c r="J27" i="41" s="1"/>
  <c r="D71" i="8"/>
  <c r="L71" i="8" s="1"/>
  <c r="C18" i="41"/>
  <c r="E32" i="43"/>
  <c r="G32" i="43" s="1"/>
  <c r="E71" i="8"/>
  <c r="M71" i="8" s="1"/>
  <c r="E75" i="8" l="1"/>
  <c r="M73" i="8"/>
  <c r="D75" i="8"/>
  <c r="L73" i="8"/>
  <c r="J17" i="41"/>
  <c r="L17" i="41" s="1"/>
  <c r="H71" i="8"/>
  <c r="I71" i="8" s="1"/>
  <c r="J16" i="41"/>
  <c r="L16" i="41" s="1"/>
  <c r="J18" i="41" l="1"/>
  <c r="J26" i="41" s="1"/>
  <c r="M39" i="58"/>
  <c r="M38" i="58"/>
  <c r="M37" i="58"/>
  <c r="G32" i="58"/>
  <c r="F32" i="58"/>
  <c r="C32" i="58"/>
  <c r="C43" i="58" s="1"/>
  <c r="E32" i="58"/>
  <c r="E43" i="58" s="1"/>
  <c r="M31" i="58"/>
  <c r="M30" i="58"/>
  <c r="G44" i="58" l="1"/>
  <c r="M44" i="58" s="1"/>
  <c r="M47" i="58" s="1"/>
  <c r="M43" i="58"/>
  <c r="M46" i="58" s="1"/>
  <c r="M32" i="58"/>
  <c r="C22" i="57"/>
  <c r="E11" i="57"/>
  <c r="D11" i="57"/>
  <c r="C11" i="57"/>
  <c r="F10" i="57"/>
  <c r="F9" i="57"/>
  <c r="F8" i="57"/>
  <c r="F7" i="57"/>
  <c r="F6" i="57"/>
  <c r="E15" i="56"/>
  <c r="E19" i="56"/>
  <c r="D21" i="56" l="1"/>
  <c r="E21" i="56"/>
  <c r="F11" i="57"/>
  <c r="F24" i="57" s="1"/>
  <c r="H11" i="57" l="1"/>
  <c r="H13" i="57" s="1"/>
  <c r="J11" i="57"/>
  <c r="E59" i="43"/>
  <c r="G57" i="43"/>
  <c r="E61" i="59" l="1"/>
  <c r="D61" i="59"/>
  <c r="E55" i="59"/>
  <c r="D55" i="59"/>
  <c r="E49" i="59"/>
  <c r="D49" i="59"/>
  <c r="D22" i="59"/>
  <c r="C18" i="59"/>
  <c r="D14" i="59"/>
  <c r="D16" i="59" s="1"/>
  <c r="C14" i="59"/>
  <c r="C16" i="59" s="1"/>
  <c r="C24" i="59" s="1"/>
  <c r="C25" i="59" l="1"/>
  <c r="D25" i="59"/>
  <c r="M57" i="10" l="1"/>
  <c r="Q55" i="10"/>
  <c r="Q54" i="10"/>
  <c r="Q53" i="10"/>
  <c r="Q52" i="10"/>
  <c r="Q51" i="10"/>
  <c r="Q50" i="10"/>
  <c r="Q49" i="10"/>
  <c r="Q48" i="10"/>
  <c r="Q45" i="10"/>
  <c r="Q43" i="10"/>
  <c r="Q42" i="10"/>
  <c r="Q41" i="10"/>
  <c r="Q40" i="10"/>
  <c r="Q39" i="10"/>
  <c r="Q37" i="10"/>
  <c r="Q32" i="10"/>
  <c r="Q31" i="10"/>
  <c r="Q30" i="10"/>
  <c r="Q29" i="10"/>
  <c r="Q28" i="10"/>
  <c r="Q27" i="10"/>
  <c r="Q26" i="10"/>
  <c r="Q25" i="10"/>
  <c r="Q24" i="10"/>
  <c r="Q19" i="10"/>
  <c r="Q18" i="10"/>
  <c r="Q17" i="10"/>
  <c r="Q16" i="10"/>
  <c r="Q15" i="10"/>
  <c r="Q14" i="10"/>
  <c r="Q10" i="10"/>
  <c r="C14" i="30"/>
  <c r="C9" i="30"/>
  <c r="H14" i="30"/>
  <c r="I14" i="30"/>
  <c r="I9" i="30"/>
  <c r="H9" i="30"/>
  <c r="H15" i="30" l="1"/>
  <c r="O57" i="10"/>
  <c r="Q44" i="10"/>
  <c r="Q46" i="10" s="1"/>
  <c r="I15" i="30"/>
  <c r="Q56" i="10"/>
  <c r="Q20" i="10"/>
  <c r="Q22" i="10" s="1"/>
  <c r="P57" i="10"/>
  <c r="Q33" i="10"/>
  <c r="Q36" i="10"/>
  <c r="Q13" i="10"/>
  <c r="C15" i="30"/>
  <c r="Q57" i="10" l="1"/>
  <c r="Q34" i="10"/>
  <c r="C8" i="16" l="1"/>
  <c r="D8" i="16"/>
  <c r="H147" i="45" l="1"/>
  <c r="G147" i="45"/>
  <c r="E147" i="45"/>
  <c r="D147" i="45"/>
  <c r="F147" i="45"/>
  <c r="C147" i="45"/>
  <c r="C136" i="45"/>
  <c r="D162" i="45" s="1"/>
  <c r="C127" i="45"/>
  <c r="C50" i="45" s="1"/>
  <c r="F126" i="45"/>
  <c r="E125" i="45"/>
  <c r="C125" i="45"/>
  <c r="D125" i="45"/>
  <c r="F123" i="45"/>
  <c r="E122" i="45"/>
  <c r="D122" i="45"/>
  <c r="C122" i="45"/>
  <c r="F121" i="45"/>
  <c r="F120" i="45"/>
  <c r="E109" i="45"/>
  <c r="D109" i="45"/>
  <c r="C109" i="45"/>
  <c r="F108" i="45"/>
  <c r="F107" i="45"/>
  <c r="E106" i="45"/>
  <c r="D106" i="45"/>
  <c r="C106" i="45"/>
  <c r="F105" i="45"/>
  <c r="F104" i="45"/>
  <c r="E103" i="45"/>
  <c r="D103" i="45"/>
  <c r="C103" i="45"/>
  <c r="F103" i="45"/>
  <c r="C97" i="45"/>
  <c r="F87" i="45"/>
  <c r="F86" i="45"/>
  <c r="E85" i="45"/>
  <c r="E90" i="45" s="1"/>
  <c r="D85" i="45"/>
  <c r="D90" i="45" s="1"/>
  <c r="C85" i="45"/>
  <c r="C90" i="45" s="1"/>
  <c r="F84" i="45"/>
  <c r="F83" i="45"/>
  <c r="F82" i="45"/>
  <c r="E71" i="45"/>
  <c r="D71" i="45"/>
  <c r="C71" i="45"/>
  <c r="F70" i="45"/>
  <c r="F69" i="45"/>
  <c r="F30" i="45" s="1"/>
  <c r="C68" i="45"/>
  <c r="C60" i="45"/>
  <c r="C49" i="45"/>
  <c r="C47" i="45"/>
  <c r="C46" i="45"/>
  <c r="E45" i="45"/>
  <c r="D45" i="45"/>
  <c r="C44" i="45"/>
  <c r="C45" i="45" s="1"/>
  <c r="C43" i="45"/>
  <c r="E32" i="45"/>
  <c r="D31" i="45"/>
  <c r="D32" i="45" s="1"/>
  <c r="C32" i="45"/>
  <c r="E30" i="45"/>
  <c r="C30" i="45"/>
  <c r="C28" i="45"/>
  <c r="C27" i="45"/>
  <c r="E25" i="45"/>
  <c r="D25" i="45"/>
  <c r="C24" i="45"/>
  <c r="C19" i="45"/>
  <c r="F136" i="45" s="1"/>
  <c r="C9" i="45"/>
  <c r="I3" i="45"/>
  <c r="F42" i="43"/>
  <c r="F61" i="43" s="1"/>
  <c r="I147" i="45" l="1"/>
  <c r="F122" i="45"/>
  <c r="M8" i="44"/>
  <c r="C39" i="45"/>
  <c r="C116" i="45"/>
  <c r="C78" i="45"/>
  <c r="D111" i="45"/>
  <c r="E111" i="45"/>
  <c r="E13" i="43"/>
  <c r="E51" i="45"/>
  <c r="D51" i="45"/>
  <c r="F88" i="45"/>
  <c r="F127" i="45"/>
  <c r="E129" i="45"/>
  <c r="E131" i="45" s="1"/>
  <c r="E101" i="45" s="1"/>
  <c r="D129" i="45"/>
  <c r="D131" i="45" s="1"/>
  <c r="D101" i="45" s="1"/>
  <c r="F71" i="45"/>
  <c r="F106" i="45"/>
  <c r="F111" i="45" s="1"/>
  <c r="D48" i="45"/>
  <c r="D53" i="45" s="1"/>
  <c r="F50" i="45"/>
  <c r="F124" i="45"/>
  <c r="F125" i="45" s="1"/>
  <c r="D92" i="45"/>
  <c r="E48" i="45"/>
  <c r="E53" i="45" s="1"/>
  <c r="F47" i="45"/>
  <c r="C48" i="45"/>
  <c r="C53" i="45" s="1"/>
  <c r="F43" i="45"/>
  <c r="F44" i="45"/>
  <c r="F46" i="45"/>
  <c r="F49" i="45"/>
  <c r="C73" i="45"/>
  <c r="C129" i="45"/>
  <c r="C131" i="45" s="1"/>
  <c r="C132" i="45" s="1"/>
  <c r="D34" i="45"/>
  <c r="F31" i="45"/>
  <c r="F32" i="45" s="1"/>
  <c r="C111" i="45"/>
  <c r="F109" i="45"/>
  <c r="C25" i="45"/>
  <c r="C92" i="45"/>
  <c r="C93" i="45" s="1"/>
  <c r="F85" i="45"/>
  <c r="E92" i="45"/>
  <c r="D73" i="45"/>
  <c r="D9" i="45"/>
  <c r="D30" i="45" s="1"/>
  <c r="C29" i="45"/>
  <c r="E34" i="45"/>
  <c r="E73" i="45"/>
  <c r="F15" i="45"/>
  <c r="E14" i="43" l="1"/>
  <c r="E21" i="43" s="1"/>
  <c r="G13" i="43"/>
  <c r="F90" i="45"/>
  <c r="F92" i="45" s="1"/>
  <c r="F93" i="45" s="1"/>
  <c r="F45" i="45"/>
  <c r="J4" i="45"/>
  <c r="F14" i="45"/>
  <c r="F129" i="45"/>
  <c r="F131" i="45" s="1"/>
  <c r="F132" i="45" s="1"/>
  <c r="F51" i="45"/>
  <c r="I4" i="45"/>
  <c r="D55" i="45"/>
  <c r="D56" i="45" s="1"/>
  <c r="E55" i="45"/>
  <c r="F73" i="45"/>
  <c r="C101" i="45"/>
  <c r="C113" i="45" s="1"/>
  <c r="C34" i="45"/>
  <c r="D93" i="45"/>
  <c r="D64" i="45"/>
  <c r="D75" i="45" s="1"/>
  <c r="D76" i="45" s="1"/>
  <c r="G131" i="45"/>
  <c r="J147" i="45"/>
  <c r="C55" i="45"/>
  <c r="C64" i="45"/>
  <c r="C75" i="45" s="1"/>
  <c r="C76" i="45" s="1"/>
  <c r="D113" i="45"/>
  <c r="D132" i="45"/>
  <c r="F48" i="45"/>
  <c r="F25" i="45"/>
  <c r="E132" i="45"/>
  <c r="G92" i="45"/>
  <c r="E113" i="45"/>
  <c r="E114" i="45" s="1"/>
  <c r="E64" i="45"/>
  <c r="E93" i="45"/>
  <c r="F53" i="45" l="1"/>
  <c r="F16" i="45"/>
  <c r="F17" i="45" s="1"/>
  <c r="D114" i="45"/>
  <c r="G113" i="45"/>
  <c r="G103" i="45"/>
  <c r="G111" i="45" s="1"/>
  <c r="D23" i="45"/>
  <c r="D36" i="45" s="1"/>
  <c r="D37" i="45" s="1"/>
  <c r="E23" i="45"/>
  <c r="E36" i="45" s="1"/>
  <c r="E37" i="45" s="1"/>
  <c r="E56" i="45"/>
  <c r="F34" i="45"/>
  <c r="F101" i="45"/>
  <c r="F113" i="45" s="1"/>
  <c r="F114" i="45" s="1"/>
  <c r="C23" i="45"/>
  <c r="C36" i="45" s="1"/>
  <c r="C37" i="45" s="1"/>
  <c r="C56" i="45"/>
  <c r="F55" i="45"/>
  <c r="F56" i="45" s="1"/>
  <c r="F64" i="45"/>
  <c r="F75" i="45" s="1"/>
  <c r="F76" i="45" s="1"/>
  <c r="E75" i="45"/>
  <c r="E76" i="45" s="1"/>
  <c r="C114" i="45"/>
  <c r="F23" i="45" l="1"/>
  <c r="F36" i="45" s="1"/>
  <c r="F37" i="45" s="1"/>
  <c r="P10" i="9" l="1"/>
  <c r="P9" i="9"/>
  <c r="I64" i="74" s="1"/>
  <c r="I65" i="74" s="1"/>
  <c r="I85" i="74" s="1"/>
  <c r="O11" i="9"/>
  <c r="O12" i="9" s="1"/>
  <c r="P7" i="9"/>
  <c r="R7" i="9" s="1"/>
  <c r="L23" i="9"/>
  <c r="L24" i="9" s="1"/>
  <c r="L12" i="9" s="1"/>
  <c r="K23" i="9"/>
  <c r="H23" i="9"/>
  <c r="F20" i="9"/>
  <c r="F23" i="9" s="1"/>
  <c r="E20" i="9"/>
  <c r="E23" i="9" s="1"/>
  <c r="E24" i="9" s="1"/>
  <c r="D20" i="9"/>
  <c r="D23" i="9" s="1"/>
  <c r="D24" i="9" s="1"/>
  <c r="D12" i="9" s="1"/>
  <c r="M19" i="9"/>
  <c r="M18" i="9"/>
  <c r="O26" i="9" l="1"/>
  <c r="S17" i="9"/>
  <c r="N19" i="9"/>
  <c r="P19" i="9" s="1"/>
  <c r="R19" i="9" s="1"/>
  <c r="M20" i="9"/>
  <c r="M23" i="9" s="1"/>
  <c r="U17" i="9" l="1"/>
  <c r="V17" i="9"/>
  <c r="J29" i="6"/>
  <c r="K29" i="6" s="1"/>
  <c r="M29" i="6"/>
  <c r="D26" i="9"/>
  <c r="C16" i="27"/>
  <c r="C18" i="27" s="1"/>
  <c r="E16" i="27" l="1"/>
  <c r="E18" i="27" s="1"/>
  <c r="F16" i="27"/>
  <c r="F18" i="27" l="1"/>
  <c r="F20" i="7"/>
  <c r="E69" i="31" s="1"/>
  <c r="F10" i="61"/>
  <c r="D16" i="60"/>
  <c r="E81" i="48"/>
  <c r="F81" i="48" s="1"/>
  <c r="H51" i="43"/>
  <c r="D15" i="60"/>
  <c r="D20" i="25"/>
  <c r="E80" i="48"/>
  <c r="F80" i="48" s="1"/>
  <c r="E11" i="39"/>
  <c r="D19" i="25"/>
  <c r="D10" i="16"/>
  <c r="H40" i="43" l="1"/>
  <c r="H11" i="43"/>
  <c r="D43" i="41"/>
  <c r="H32" i="43"/>
  <c r="H16" i="43"/>
  <c r="E13" i="6"/>
  <c r="E15" i="6" s="1"/>
  <c r="H13" i="43"/>
  <c r="E24" i="56"/>
  <c r="H37" i="43"/>
  <c r="D24" i="59"/>
  <c r="H53" i="43"/>
  <c r="E25" i="56"/>
  <c r="H57" i="43"/>
  <c r="E25" i="6"/>
  <c r="O10" i="7"/>
  <c r="O17" i="7" s="1"/>
  <c r="O19" i="7" s="1"/>
  <c r="N10" i="7"/>
  <c r="N17" i="7" s="1"/>
  <c r="N19" i="7" s="1"/>
  <c r="E27" i="6" l="1"/>
  <c r="Q60" i="10" s="1"/>
  <c r="N22" i="7"/>
  <c r="O22" i="7"/>
  <c r="O24" i="7" l="1"/>
  <c r="O26" i="7" s="1"/>
  <c r="O34" i="7"/>
  <c r="O60" i="7" s="1"/>
  <c r="N24" i="7"/>
  <c r="N26" i="7" s="1"/>
  <c r="N34" i="7"/>
  <c r="N60" i="7" s="1"/>
  <c r="F78" i="32"/>
  <c r="F77" i="32" s="1"/>
  <c r="Q5" i="5"/>
  <c r="E26" i="5"/>
  <c r="E12" i="5"/>
  <c r="E14" i="5" s="1"/>
  <c r="Q3" i="5" s="1"/>
  <c r="D69" i="31" l="1"/>
  <c r="F69" i="31"/>
  <c r="D17" i="30"/>
  <c r="F17" i="30"/>
  <c r="E28" i="5"/>
  <c r="E34" i="5" l="1"/>
  <c r="Q59" i="10"/>
  <c r="F73" i="32"/>
  <c r="F72" i="32" s="1"/>
  <c r="C17" i="30"/>
  <c r="E17" i="30"/>
  <c r="C12" i="26"/>
  <c r="Q4" i="5"/>
  <c r="Q2" i="5"/>
  <c r="E39" i="48"/>
  <c r="F39" i="48" s="1"/>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 r="A2" i="2"/>
  <c r="C43" i="41" l="1"/>
  <c r="D11" i="39"/>
  <c r="C10" i="16"/>
  <c r="E12" i="26"/>
  <c r="D12" i="5" l="1"/>
  <c r="L20" i="10" s="1"/>
  <c r="F22" i="7"/>
  <c r="D26" i="5"/>
  <c r="J26" i="5" l="1"/>
  <c r="K26" i="5" s="1"/>
  <c r="D14" i="5"/>
  <c r="L22" i="10" s="1"/>
  <c r="J12" i="5"/>
  <c r="K12" i="5" s="1"/>
  <c r="F34" i="7"/>
  <c r="F60" i="7" s="1"/>
  <c r="F24" i="7"/>
  <c r="F3" i="33" s="1"/>
  <c r="F4" i="33" s="1"/>
  <c r="F6" i="33" s="1"/>
  <c r="E64" i="7" l="1"/>
  <c r="G64" i="7"/>
  <c r="F28" i="7"/>
  <c r="F29" i="7" s="1"/>
  <c r="F70" i="7"/>
  <c r="G70" i="7" s="1"/>
  <c r="J14" i="5"/>
  <c r="K14" i="5" s="1"/>
  <c r="D28" i="5"/>
  <c r="L34" i="10" s="1"/>
  <c r="D24" i="7"/>
  <c r="E64" i="32"/>
  <c r="E63" i="32" s="1"/>
  <c r="G23" i="9"/>
  <c r="N18" i="9"/>
  <c r="F26" i="7"/>
  <c r="D65" i="7" l="1"/>
  <c r="K59" i="10"/>
  <c r="G6" i="9"/>
  <c r="D26" i="7"/>
  <c r="D70" i="7"/>
  <c r="D28" i="7"/>
  <c r="E73" i="32"/>
  <c r="E72" i="32" s="1"/>
  <c r="J28" i="5"/>
  <c r="K28" i="5" s="1"/>
  <c r="D3" i="33"/>
  <c r="D4" i="33" s="1"/>
  <c r="D6" i="33" s="1"/>
  <c r="N20" i="9"/>
  <c r="N23" i="9" s="1"/>
  <c r="P18" i="9"/>
  <c r="P20" i="9" s="1"/>
  <c r="F8" i="33"/>
  <c r="D29" i="7" l="1"/>
  <c r="N6" i="9"/>
  <c r="E70" i="7"/>
  <c r="D62" i="7" s="1"/>
  <c r="G8" i="9"/>
  <c r="P23" i="9"/>
  <c r="D8" i="33"/>
  <c r="F83" i="32"/>
  <c r="F81" i="32" s="1"/>
  <c r="E36" i="6"/>
  <c r="F62" i="7" l="1"/>
  <c r="F64" i="7" s="1"/>
  <c r="F66" i="7" s="1"/>
  <c r="E38" i="6"/>
  <c r="Q5" i="9"/>
  <c r="D64" i="7"/>
  <c r="D66" i="7" s="1"/>
  <c r="E40" i="6"/>
  <c r="E30" i="5"/>
  <c r="G11" i="9"/>
  <c r="G12" i="9" s="1"/>
  <c r="D30" i="6" s="1"/>
  <c r="N8" i="9"/>
  <c r="P6" i="9"/>
  <c r="N11" i="9" l="1"/>
  <c r="P8" i="9"/>
  <c r="R8" i="9" s="1"/>
  <c r="P11" i="9" l="1"/>
  <c r="O24" i="9"/>
  <c r="O27" i="9" s="1"/>
  <c r="G24" i="9"/>
  <c r="F24" i="9"/>
  <c r="F12" i="9" s="1"/>
  <c r="D32" i="6" l="1"/>
  <c r="K24" i="9"/>
  <c r="K12" i="9" s="1"/>
  <c r="H24" i="9"/>
  <c r="M32" i="6" l="1"/>
  <c r="J32" i="6"/>
  <c r="K32" i="6" s="1"/>
  <c r="F26" i="9"/>
  <c r="T11" i="9"/>
  <c r="G26" i="9"/>
  <c r="M30" i="6"/>
  <c r="G13" i="9"/>
  <c r="H12" i="9"/>
  <c r="U15" i="9" s="1"/>
  <c r="M1" i="9"/>
  <c r="M17" i="9"/>
  <c r="I33" i="6" l="1"/>
  <c r="O13" i="9"/>
  <c r="J35" i="6"/>
  <c r="K35" i="6" s="1"/>
  <c r="M35" i="6"/>
  <c r="E8" i="61"/>
  <c r="N12" i="9"/>
  <c r="S14" i="9" s="1"/>
  <c r="J30" i="6"/>
  <c r="K30" i="6" s="1"/>
  <c r="N17" i="9"/>
  <c r="M24" i="9"/>
  <c r="M27" i="9" s="1"/>
  <c r="I18" i="61" l="1"/>
  <c r="E10" i="61"/>
  <c r="M33" i="6"/>
  <c r="M13" i="9"/>
  <c r="M26" i="9"/>
  <c r="J33" i="6"/>
  <c r="K33" i="6" s="1"/>
  <c r="D34" i="6"/>
  <c r="P17" i="9"/>
  <c r="P24" i="9" s="1"/>
  <c r="P29" i="9" s="1"/>
  <c r="N24" i="9"/>
  <c r="D45" i="6" l="1"/>
  <c r="T14" i="9"/>
  <c r="U14" i="9" s="1"/>
  <c r="N27" i="9"/>
  <c r="N29" i="9"/>
  <c r="P27" i="9"/>
  <c r="R24" i="9"/>
  <c r="P12" i="9"/>
  <c r="N26" i="9"/>
  <c r="M34" i="6"/>
  <c r="T13" i="9"/>
  <c r="D36" i="6"/>
  <c r="M36" i="6" s="1"/>
  <c r="J34" i="6"/>
  <c r="K34" i="6" s="1"/>
  <c r="P26" i="9" l="1"/>
  <c r="P13" i="9"/>
  <c r="Q12" i="9"/>
  <c r="R12" i="9" s="1"/>
  <c r="S12" i="9"/>
  <c r="J36" i="6"/>
  <c r="K36" i="6" s="1"/>
  <c r="J18" i="6" l="1"/>
  <c r="K18" i="6" s="1"/>
  <c r="D25" i="6" l="1"/>
  <c r="G53" i="43"/>
  <c r="E40" i="48"/>
  <c r="F40" i="48" s="1"/>
  <c r="J25" i="6" l="1"/>
  <c r="K25" i="6" s="1"/>
  <c r="I10" i="54" l="1"/>
  <c r="E42" i="43"/>
  <c r="E61" i="43" s="1"/>
  <c r="C13" i="15" l="1"/>
  <c r="C13" i="41"/>
  <c r="C12" i="15" l="1"/>
  <c r="D12" i="15" s="1"/>
  <c r="C12" i="41"/>
  <c r="D15" i="14" l="1"/>
  <c r="D7" i="14" s="1"/>
  <c r="D17" i="14"/>
  <c r="D9" i="14" s="1"/>
  <c r="D14" i="14"/>
  <c r="D6" i="14" s="1"/>
  <c r="D12" i="14"/>
  <c r="D4" i="14" s="1"/>
  <c r="D16" i="14"/>
  <c r="D8" i="14" s="1"/>
  <c r="D13" i="14"/>
  <c r="D5" i="14" s="1"/>
  <c r="D24" i="14" l="1"/>
  <c r="D25" i="14"/>
  <c r="D26" i="14"/>
  <c r="D21" i="14"/>
  <c r="D27" i="14"/>
  <c r="D18" i="14"/>
  <c r="D22" i="14"/>
  <c r="D10" i="14"/>
  <c r="D23" i="14" l="1"/>
  <c r="D28" i="14"/>
  <c r="D13" i="6" l="1"/>
  <c r="J8" i="6"/>
  <c r="K8" i="6" s="1"/>
  <c r="D69" i="62"/>
  <c r="E69" i="62" s="1"/>
  <c r="D15" i="6" l="1"/>
  <c r="D27" i="6" s="1"/>
  <c r="P5" i="5" s="1"/>
  <c r="M15" i="6"/>
  <c r="K57" i="10"/>
  <c r="G57" i="10"/>
  <c r="J13" i="6"/>
  <c r="K13" i="6" s="1"/>
  <c r="P3" i="5"/>
  <c r="P4" i="5"/>
  <c r="J15" i="6"/>
  <c r="K15" i="6" s="1"/>
  <c r="P2" i="5" l="1"/>
  <c r="J27" i="6"/>
  <c r="K27" i="6" s="1"/>
  <c r="E78" i="32"/>
  <c r="E77" i="32" s="1"/>
  <c r="D38" i="6"/>
  <c r="D30" i="5" s="1"/>
  <c r="K60" i="10"/>
  <c r="J38" i="6" l="1"/>
  <c r="K38" i="6" s="1"/>
  <c r="D40" i="6"/>
  <c r="G40" i="6" s="1"/>
  <c r="D91" i="42"/>
  <c r="D92" i="42" s="1"/>
  <c r="G4" i="7"/>
  <c r="E10" i="7"/>
  <c r="L10" i="7" s="1"/>
  <c r="M10" i="7" s="1"/>
  <c r="D12" i="26"/>
  <c r="F56" i="32"/>
  <c r="F55" i="32" s="1"/>
  <c r="L4" i="7"/>
  <c r="M4" i="7" s="1"/>
  <c r="G10" i="7" l="1"/>
  <c r="AA12" i="7" s="1"/>
  <c r="F12" i="26"/>
  <c r="L11" i="7"/>
  <c r="M11" i="7" s="1"/>
  <c r="E17" i="7"/>
  <c r="G11" i="7"/>
  <c r="F23" i="28" l="1"/>
  <c r="G17" i="7"/>
  <c r="G19" i="7" s="1"/>
  <c r="G22" i="7" s="1"/>
  <c r="M85" i="42"/>
  <c r="M86" i="42" s="1"/>
  <c r="C127" i="42"/>
  <c r="C128" i="42" s="1"/>
  <c r="E19" i="7"/>
  <c r="L17" i="7"/>
  <c r="M17" i="7" s="1"/>
  <c r="G24" i="7" l="1"/>
  <c r="G28" i="7" s="1"/>
  <c r="I22" i="7"/>
  <c r="I23" i="7" s="1"/>
  <c r="G3" i="33"/>
  <c r="G4" i="33" s="1"/>
  <c r="G6" i="33" s="1"/>
  <c r="G34" i="7"/>
  <c r="L19" i="7"/>
  <c r="M19" i="7" s="1"/>
  <c r="E22" i="7"/>
  <c r="F96" i="42"/>
  <c r="F97" i="42"/>
  <c r="F99" i="42"/>
  <c r="F98" i="42"/>
  <c r="G26" i="7" l="1"/>
  <c r="G60" i="7"/>
  <c r="G66" i="7" s="1"/>
  <c r="G29" i="7"/>
  <c r="G8" i="33" s="1"/>
  <c r="F100" i="42"/>
  <c r="E24" i="7"/>
  <c r="E65" i="7" s="1"/>
  <c r="L22" i="7"/>
  <c r="M22" i="7" s="1"/>
  <c r="E34" i="7"/>
  <c r="E60" i="7" s="1"/>
  <c r="E66" i="7" s="1"/>
  <c r="F64" i="32"/>
  <c r="F63" i="32" s="1"/>
  <c r="E3" i="33" l="1"/>
  <c r="E4" i="33" s="1"/>
  <c r="E6" i="33" s="1"/>
  <c r="E28" i="7"/>
  <c r="E29" i="7" s="1"/>
  <c r="L24" i="7"/>
  <c r="M24" i="7" s="1"/>
  <c r="E26" i="7"/>
  <c r="L26" i="7" s="1"/>
  <c r="M26" i="7" s="1"/>
  <c r="C83" i="32"/>
  <c r="E83" i="32" s="1"/>
  <c r="E81" i="32" s="1"/>
  <c r="E8"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H7" authorId="0" shapeId="0" xr:uid="{00000000-0006-0000-0800-000001000000}">
      <text>
        <r>
          <rPr>
            <b/>
            <sz val="9"/>
            <color indexed="81"/>
            <rFont val="Tahoma"/>
            <family val="2"/>
          </rPr>
          <t>mantenido para la venta (la reina baja )</t>
        </r>
        <r>
          <rPr>
            <sz val="9"/>
            <color indexed="81"/>
            <rFont val="Tahoma"/>
            <family val="2"/>
          </rPr>
          <t xml:space="preserve">
</t>
        </r>
      </text>
    </comment>
    <comment ref="I7" authorId="0" shapeId="0" xr:uid="{53667DCC-118F-4AF6-A6A3-C130796A3CAE}">
      <text>
        <r>
          <rPr>
            <b/>
            <sz val="9"/>
            <color indexed="81"/>
            <rFont val="Tahoma"/>
            <family val="2"/>
          </rPr>
          <t>Autor:</t>
        </r>
        <r>
          <rPr>
            <sz val="9"/>
            <color indexed="81"/>
            <rFont val="Tahoma"/>
            <family val="2"/>
          </rPr>
          <t xml:space="preserve">
Estado de resultado integral</t>
        </r>
      </text>
    </comment>
    <comment ref="J7" authorId="0" shapeId="0" xr:uid="{00000000-0006-0000-0800-000003000000}">
      <text>
        <r>
          <rPr>
            <b/>
            <sz val="9"/>
            <color indexed="81"/>
            <rFont val="Tahoma"/>
            <family val="2"/>
          </rPr>
          <t>mantenido para la venta (la reina baja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S14" authorId="0" shapeId="0" xr:uid="{5CE81A1C-7AFD-4E8A-A864-965B1E83A3F2}">
      <text>
        <r>
          <rPr>
            <b/>
            <sz val="9"/>
            <color indexed="81"/>
            <rFont val="Tahoma"/>
            <family val="2"/>
          </rPr>
          <t xml:space="preserve">Autor:
</t>
        </r>
      </text>
    </comment>
    <comment ref="S15" authorId="0" shapeId="0" xr:uid="{4275191F-EB99-4E8B-BEA3-133ECB2F4DC8}">
      <text>
        <r>
          <rPr>
            <b/>
            <sz val="9"/>
            <color indexed="81"/>
            <rFont val="Tahoma"/>
            <family val="2"/>
          </rPr>
          <t xml:space="preserve">Autor:
</t>
        </r>
      </text>
    </comment>
    <comment ref="S16" authorId="0" shapeId="0" xr:uid="{38D9ABEE-AEDE-4544-81CE-61663FA13887}">
      <text>
        <r>
          <rPr>
            <b/>
            <sz val="9"/>
            <color indexed="81"/>
            <rFont val="Tahoma"/>
            <family val="2"/>
          </rPr>
          <t xml:space="preserve">Autor:
</t>
        </r>
      </text>
    </comment>
    <comment ref="S17" authorId="0" shapeId="0" xr:uid="{CED4F635-819E-4E27-B30F-750614D28916}">
      <text>
        <r>
          <rPr>
            <b/>
            <sz val="9"/>
            <color indexed="81"/>
            <rFont val="Tahoma"/>
            <family val="2"/>
          </rPr>
          <t xml:space="preserve">Autor: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<sst xmlns="http://schemas.openxmlformats.org/spreadsheetml/2006/main" count="10175" uniqueCount="3078">
  <si>
    <t>Posición</t>
  </si>
  <si>
    <t/>
  </si>
  <si>
    <t>E1BALFECU</t>
  </si>
  <si>
    <t>BALANCE FECU</t>
  </si>
  <si>
    <t>ACTIVOS</t>
  </si>
  <si>
    <t>Activos</t>
  </si>
  <si>
    <t>ACTIVOS, CORRIENTE</t>
  </si>
  <si>
    <t>Activos, Corriente</t>
  </si>
  <si>
    <t>ACTIVOS CORRIENTES EN OPERACION</t>
  </si>
  <si>
    <t>Activos Corrientes en Operacion</t>
  </si>
  <si>
    <t>EFECTIVO Y EQUIVALENTES AL</t>
  </si>
  <si>
    <t>Efectivo y Equivalentes al Efectivo</t>
  </si>
  <si>
    <t>1110135A00</t>
  </si>
  <si>
    <t>135A - Santander Santiago USD</t>
  </si>
  <si>
    <t>1110016300</t>
  </si>
  <si>
    <t>0163 - Banco BCI Disponible</t>
  </si>
  <si>
    <t>1110016200</t>
  </si>
  <si>
    <t>0162 - Banco BCI Disponible</t>
  </si>
  <si>
    <t>1110999999</t>
  </si>
  <si>
    <t>Valoracion m/e banco</t>
  </si>
  <si>
    <t>1110012A00</t>
  </si>
  <si>
    <t>0121 - Banco Estado  (Disponible)</t>
  </si>
  <si>
    <t>1110012Q00</t>
  </si>
  <si>
    <t>012Q - Banco Estado  (Disponible)</t>
  </si>
  <si>
    <t>1110039200</t>
  </si>
  <si>
    <t>0392 - Banco Itaú - Pac Disponible</t>
  </si>
  <si>
    <t>0392 - Banco Itaú pac (depósitos propios)</t>
  </si>
  <si>
    <t>1110039Q41</t>
  </si>
  <si>
    <t>039Q - BOSTON PAC (Depósitos Propios)</t>
  </si>
  <si>
    <t>1110139A00</t>
  </si>
  <si>
    <t>139A - Banco Itau Disponible</t>
  </si>
  <si>
    <t>1110139A41</t>
  </si>
  <si>
    <t>139A - Banco Itau (depósitos propios)</t>
  </si>
  <si>
    <t>1110001J60</t>
  </si>
  <si>
    <t>Banco Chile (depositos por aclarar)</t>
  </si>
  <si>
    <t>1110001M60</t>
  </si>
  <si>
    <t>1110016G00</t>
  </si>
  <si>
    <t>Banco Credito e inversiones</t>
  </si>
  <si>
    <t>1110001J41</t>
  </si>
  <si>
    <t>Banco Chile (depósitos propios)</t>
  </si>
  <si>
    <t>1110001M41</t>
  </si>
  <si>
    <t>1110001M80</t>
  </si>
  <si>
    <t>Banco  Chile (cargos por aclarar)</t>
  </si>
  <si>
    <t>1110001J00</t>
  </si>
  <si>
    <t>Banco Chile  -  Cartola</t>
  </si>
  <si>
    <t>1110001M00</t>
  </si>
  <si>
    <t>1110001G60</t>
  </si>
  <si>
    <t>Banco Chile - depositos por aclarar</t>
  </si>
  <si>
    <t>1110001H00</t>
  </si>
  <si>
    <t>Banco Chile - disponible</t>
  </si>
  <si>
    <t>1110001G00</t>
  </si>
  <si>
    <t xml:space="preserve"> Itaú pac (cargos por aclarar)</t>
  </si>
  <si>
    <t>1120003000</t>
  </si>
  <si>
    <t>Intereses devengados menor 90 dias</t>
  </si>
  <si>
    <t>1120001000</t>
  </si>
  <si>
    <t>Dep.plazo menor de  90 dias</t>
  </si>
  <si>
    <t>1120004000</t>
  </si>
  <si>
    <t>Inversiones en fondos mutuos</t>
  </si>
  <si>
    <t>Int.devengados fondo mutuos</t>
  </si>
  <si>
    <t>1110039141</t>
  </si>
  <si>
    <t xml:space="preserve"> Itaú pac (depósitos propios)</t>
  </si>
  <si>
    <t>1110035G41</t>
  </si>
  <si>
    <t>035G - Santiago (depósitos propios)</t>
  </si>
  <si>
    <t>Santander  (depósitos propios)</t>
  </si>
  <si>
    <t>0371 - santander pac (depósitos por aclarar)</t>
  </si>
  <si>
    <t>1110037Q00</t>
  </si>
  <si>
    <t>037Q - SANTANDER PAC (SALDO CARTOLA)</t>
  </si>
  <si>
    <t>1110037Q41</t>
  </si>
  <si>
    <t>037Q - SANTANDER PAC (Depósitos Propios)</t>
  </si>
  <si>
    <t>1110039100</t>
  </si>
  <si>
    <t>Banco Itaú - Pac</t>
  </si>
  <si>
    <t>1110039A00</t>
  </si>
  <si>
    <t>039A - Bank Boston - PAC</t>
  </si>
  <si>
    <t>1110039Q00</t>
  </si>
  <si>
    <t>039Q - BOSTON   (SALDO CARTOLA)</t>
  </si>
  <si>
    <t>1110049100</t>
  </si>
  <si>
    <t>0491 - security pac</t>
  </si>
  <si>
    <t>0491 - security pac (cargos por aclarar)</t>
  </si>
  <si>
    <t>1110049A00</t>
  </si>
  <si>
    <t>049A - Banco Security - PAC</t>
  </si>
  <si>
    <t>1110504100</t>
  </si>
  <si>
    <t>5041 - bhif matriz</t>
  </si>
  <si>
    <t>1110504A00</t>
  </si>
  <si>
    <t>504A - Banco BHIF - PAC</t>
  </si>
  <si>
    <t>1110504J00</t>
  </si>
  <si>
    <t>504J - Banco BHIF</t>
  </si>
  <si>
    <t>1110504M00</t>
  </si>
  <si>
    <t>BBVA</t>
  </si>
  <si>
    <t>1110504M41</t>
  </si>
  <si>
    <t>BBVA  (depositos propios)</t>
  </si>
  <si>
    <t>1110507100</t>
  </si>
  <si>
    <t>5071 - del desarrollo-pac</t>
  </si>
  <si>
    <t>1110999900</t>
  </si>
  <si>
    <t>Pagos en Transito</t>
  </si>
  <si>
    <t>1110001100</t>
  </si>
  <si>
    <t>1110001121</t>
  </si>
  <si>
    <t>Banco Chile (cheques girados)</t>
  </si>
  <si>
    <t>1110001160</t>
  </si>
  <si>
    <t>1110001165</t>
  </si>
  <si>
    <t>Banco Chile  (recaudacion PAC)</t>
  </si>
  <si>
    <t>1110001A00</t>
  </si>
  <si>
    <t>0011 - Banco de Chile</t>
  </si>
  <si>
    <t>1110001A41</t>
  </si>
  <si>
    <t>001A - Chile Pac (depósitos propios)</t>
  </si>
  <si>
    <t>1110001A60</t>
  </si>
  <si>
    <t>001A - Chile Pac (depósitos por aclarar)</t>
  </si>
  <si>
    <t>1110001A65</t>
  </si>
  <si>
    <t>001A - Chile Pac (recaudación pac)</t>
  </si>
  <si>
    <t>1110001Q00</t>
  </si>
  <si>
    <t>001Q - DE CHILE  (SALDO CARTOLA)</t>
  </si>
  <si>
    <t>1110001Q41</t>
  </si>
  <si>
    <t>001Q - DE CHILE (Depósitos Propios)</t>
  </si>
  <si>
    <t>1110001Q60</t>
  </si>
  <si>
    <t>001Q - DE CHILE (Depósitos por Aclarar)</t>
  </si>
  <si>
    <t>1110012100</t>
  </si>
  <si>
    <t>0121 - estado</t>
  </si>
  <si>
    <t>1110012141</t>
  </si>
  <si>
    <t>0121 - estado (depósitos propios)</t>
  </si>
  <si>
    <t>1110014100</t>
  </si>
  <si>
    <t>0141 - Scotianbank-pac</t>
  </si>
  <si>
    <t>1110014141</t>
  </si>
  <si>
    <t>0141 - sudamericano-pac (depósitos propios)</t>
  </si>
  <si>
    <t>1110014A00</t>
  </si>
  <si>
    <t>014A - Sudamericano-pac</t>
  </si>
  <si>
    <t>1110014A41</t>
  </si>
  <si>
    <t>014A - Sudamericano-Pac (depósitos propios)</t>
  </si>
  <si>
    <t>1110016100</t>
  </si>
  <si>
    <t>0161 - credito-pac</t>
  </si>
  <si>
    <t>1110016141</t>
  </si>
  <si>
    <t>0161 - credito-pac (depósitos propios)</t>
  </si>
  <si>
    <t>1110016180</t>
  </si>
  <si>
    <t>0161 - credito-pac (cargos por aclarar)</t>
  </si>
  <si>
    <t>1110016A00</t>
  </si>
  <si>
    <t>016A - Banco de Crédito PAC</t>
  </si>
  <si>
    <t>1110016A41</t>
  </si>
  <si>
    <t>016A - Credito - Pac (depósitos propios)</t>
  </si>
  <si>
    <t>1110016Q00</t>
  </si>
  <si>
    <t>016Q - CREDITO  (SALDO CARTOLA)</t>
  </si>
  <si>
    <t>1110016Q41</t>
  </si>
  <si>
    <t>016Q - CREDITO   (Depósitos Propios)</t>
  </si>
  <si>
    <t>1110028100</t>
  </si>
  <si>
    <t>0281 - bice pac</t>
  </si>
  <si>
    <t>1110028141</t>
  </si>
  <si>
    <t>0281 - bice pac (depósitos propios)</t>
  </si>
  <si>
    <t>1110028A00</t>
  </si>
  <si>
    <t>028A - Banco Bice PAC</t>
  </si>
  <si>
    <t>1110028Q00</t>
  </si>
  <si>
    <t>028Q - BICE   (SALDO CARTOLA)</t>
  </si>
  <si>
    <t>1110035100</t>
  </si>
  <si>
    <t>0351 - Santander Santiago</t>
  </si>
  <si>
    <t>1110035141</t>
  </si>
  <si>
    <t>0351 - santiago (depósitos propios)</t>
  </si>
  <si>
    <t>1110035300</t>
  </si>
  <si>
    <t>0353 - Banco Santander (Disponible)</t>
  </si>
  <si>
    <t>1110035A00</t>
  </si>
  <si>
    <t>0351 - Banco Santiago PAC</t>
  </si>
  <si>
    <t>1110035A41</t>
  </si>
  <si>
    <t>035A - Santiago (depósitos propios)</t>
  </si>
  <si>
    <t>1110035A65</t>
  </si>
  <si>
    <t>035A - Santiago (recaudación pac)</t>
  </si>
  <si>
    <t>1110035G00</t>
  </si>
  <si>
    <t>035G - Banco Santiago</t>
  </si>
  <si>
    <t>OTROS ACTIVOS FINANCIEROS CORRIE</t>
  </si>
  <si>
    <t>OTROS ACTIVOS NO FINANCIEROS, CO</t>
  </si>
  <si>
    <t>Otros Activos No Financieros, Corriente</t>
  </si>
  <si>
    <t>1160002500</t>
  </si>
  <si>
    <t>Remanente credito Fiscal</t>
  </si>
  <si>
    <t>1170004000</t>
  </si>
  <si>
    <t>Gastos anticipados</t>
  </si>
  <si>
    <t>1170001000</t>
  </si>
  <si>
    <t>Seguros anticipados</t>
  </si>
  <si>
    <t>DEUDORES COMERCIALES Y OTRAS CUE</t>
  </si>
  <si>
    <t>Deudores Comerciales y Otras Cuentas por Cobrar, Neto, Corri</t>
  </si>
  <si>
    <t>1142005700</t>
  </si>
  <si>
    <t>Anticipo Bono termino de negociación</t>
  </si>
  <si>
    <t>1142004000</t>
  </si>
  <si>
    <t>Descuentos sharing</t>
  </si>
  <si>
    <t>1131002500</t>
  </si>
  <si>
    <t>Transitoria de APA y CPA  (2)</t>
  </si>
  <si>
    <t>1140004000</t>
  </si>
  <si>
    <t>Depósito en garantia por arriendo</t>
  </si>
  <si>
    <t>1140099999</t>
  </si>
  <si>
    <t>Valorm/e deudores</t>
  </si>
  <si>
    <t>1185003000</t>
  </si>
  <si>
    <t>Ingresos por recibir</t>
  </si>
  <si>
    <t>1142003300</t>
  </si>
  <si>
    <t>Convenios Unidad de bienestar</t>
  </si>
  <si>
    <t>1142002500</t>
  </si>
  <si>
    <t>Cta de paso licencias médicas</t>
  </si>
  <si>
    <t>1142005500</t>
  </si>
  <si>
    <t>Prestamos al personal</t>
  </si>
  <si>
    <t>1112001000</t>
  </si>
  <si>
    <t>Fondo fijo caja chica</t>
  </si>
  <si>
    <t>1112003000</t>
  </si>
  <si>
    <t>Fondos de rendicion inmediata</t>
  </si>
  <si>
    <t>1140002000</t>
  </si>
  <si>
    <t>Anticipo a proveedores y contratistas</t>
  </si>
  <si>
    <t>1142002000</t>
  </si>
  <si>
    <t>Ctas por cobrar  licencias medicas</t>
  </si>
  <si>
    <t>1142003000</t>
  </si>
  <si>
    <t>Cuenta por cobrar al personal</t>
  </si>
  <si>
    <t>1142003500</t>
  </si>
  <si>
    <t>Cuenta por cobrar ejecutivos</t>
  </si>
  <si>
    <t>1142005000</t>
  </si>
  <si>
    <t>Cuentas x cobrar personal SAP</t>
  </si>
  <si>
    <t>Documentos entregado en garantía</t>
  </si>
  <si>
    <t>1130001000</t>
  </si>
  <si>
    <t>Clientes ventas ocasionales</t>
  </si>
  <si>
    <t>1130005000</t>
  </si>
  <si>
    <t>Recaudación por abonar ventas ocasionales</t>
  </si>
  <si>
    <t>1130009900</t>
  </si>
  <si>
    <t>Prov.deudores por ventas ocas. incobrable</t>
  </si>
  <si>
    <t>1131000500</t>
  </si>
  <si>
    <t>Deudores por consumos</t>
  </si>
  <si>
    <t>Recaudacion por abonar clientes</t>
  </si>
  <si>
    <t>1131001500</t>
  </si>
  <si>
    <t>Provision ingresos devengados</t>
  </si>
  <si>
    <t>1131006500</t>
  </si>
  <si>
    <t>Pac trabajadores SAP</t>
  </si>
  <si>
    <t>1131009900</t>
  </si>
  <si>
    <t>Provision deudores incobrables</t>
  </si>
  <si>
    <t>1132000000</t>
  </si>
  <si>
    <t>Documentos por cobrar a clientes</t>
  </si>
  <si>
    <t>1132000500</t>
  </si>
  <si>
    <t>Documentos por cobrar</t>
  </si>
  <si>
    <t>1132000999</t>
  </si>
  <si>
    <t>Valoracion m/e deudores</t>
  </si>
  <si>
    <t>1132001000</t>
  </si>
  <si>
    <t>Cheques protestados por cobrar</t>
  </si>
  <si>
    <t>1132003000</t>
  </si>
  <si>
    <t>Cheque a fecha por cobrar</t>
  </si>
  <si>
    <t>1132009900</t>
  </si>
  <si>
    <t>Provision documentos incobrables</t>
  </si>
  <si>
    <t>1140001700</t>
  </si>
  <si>
    <t>Deudores varios</t>
  </si>
  <si>
    <t>1140005000</t>
  </si>
  <si>
    <t>Faltantes de recaudacion</t>
  </si>
  <si>
    <t>2110002000</t>
  </si>
  <si>
    <t>Sobrantes por recaudaciones</t>
  </si>
  <si>
    <t>CUENTAS POR COBRAR A ENTIDADES R</t>
  </si>
  <si>
    <t>Cuentas por Cobrar a Entidades Relacionadas, Corriente</t>
  </si>
  <si>
    <t>1145001000</t>
  </si>
  <si>
    <t>Ptmos por cobrar Empresas Relacionadas</t>
  </si>
  <si>
    <t>1145002000</t>
  </si>
  <si>
    <t>Factura por cobrar a EERR</t>
  </si>
  <si>
    <t>1145003000</t>
  </si>
  <si>
    <t>Materiales por facturar  Empresas Relacionadas</t>
  </si>
  <si>
    <t>1145004000</t>
  </si>
  <si>
    <t>Recaudación por cobrar empresas relacionadas</t>
  </si>
  <si>
    <t>1145005000</t>
  </si>
  <si>
    <t>Deudas x Cobrar  Empresas Relacionadas</t>
  </si>
  <si>
    <t>1145005300</t>
  </si>
  <si>
    <t>Int devengados ptmo a empresas Relacionadas</t>
  </si>
  <si>
    <t>INVENTARIOS</t>
  </si>
  <si>
    <t>Inventarios</t>
  </si>
  <si>
    <t>1150006000</t>
  </si>
  <si>
    <t>Soda Caustica</t>
  </si>
  <si>
    <t>1150000610</t>
  </si>
  <si>
    <t>Polímeros</t>
  </si>
  <si>
    <t>1150003600</t>
  </si>
  <si>
    <t>Art. Escritorio computacionales y formularios</t>
  </si>
  <si>
    <t>1150001700</t>
  </si>
  <si>
    <t>Materiales para laboratorios</t>
  </si>
  <si>
    <t>1150003000</t>
  </si>
  <si>
    <t>Mat.y equipos de seguridad</t>
  </si>
  <si>
    <t>1150001510</t>
  </si>
  <si>
    <t>Ajuste materiales a FV</t>
  </si>
  <si>
    <t>1150000100</t>
  </si>
  <si>
    <t>Cloro</t>
  </si>
  <si>
    <t>1150000200</t>
  </si>
  <si>
    <t>Sulfato de aluminio</t>
  </si>
  <si>
    <t>1150000300</t>
  </si>
  <si>
    <t>Hipoclorito de sodio</t>
  </si>
  <si>
    <t>1150000400</t>
  </si>
  <si>
    <t>Cloruro ferrico</t>
  </si>
  <si>
    <t>1150000500</t>
  </si>
  <si>
    <t>Otros insumos</t>
  </si>
  <si>
    <t>1150000700</t>
  </si>
  <si>
    <t>Fluor</t>
  </si>
  <si>
    <t>1150001000</t>
  </si>
  <si>
    <t>Combustibles y lubricantes</t>
  </si>
  <si>
    <t>1150001400</t>
  </si>
  <si>
    <t>Materiales de construccion</t>
  </si>
  <si>
    <t>1150001500</t>
  </si>
  <si>
    <t>Mat.y rep.de mantencion</t>
  </si>
  <si>
    <t>1150001600</t>
  </si>
  <si>
    <t>Medidores de a.p.</t>
  </si>
  <si>
    <t>1150004000</t>
  </si>
  <si>
    <t>Herramientas y accesorios</t>
  </si>
  <si>
    <t>1150005300</t>
  </si>
  <si>
    <t>Vestuario y calzado seguridad</t>
  </si>
  <si>
    <t>1150007000</t>
  </si>
  <si>
    <t>Materiales de activo fijo</t>
  </si>
  <si>
    <t>1150008500</t>
  </si>
  <si>
    <t>Provision obsolescencia de materiales</t>
  </si>
  <si>
    <t>ACTIVOS POR IMPUESTOS CORRIENTES</t>
  </si>
  <si>
    <t>Activos por impuestos corrientes</t>
  </si>
  <si>
    <t>116000200C</t>
  </si>
  <si>
    <t>Activo x imptos corrientes</t>
  </si>
  <si>
    <t>1160002000</t>
  </si>
  <si>
    <t>Impto.por recuperar</t>
  </si>
  <si>
    <t>1160007500</t>
  </si>
  <si>
    <t>Credito pago de patente D°Agua no utilizada</t>
  </si>
  <si>
    <t>ACTIVOS NO CTES MANTENIDOS P VTA</t>
  </si>
  <si>
    <t>Activos no corrientes mantenidos para la venta</t>
  </si>
  <si>
    <t>Act mantenido p. vta</t>
  </si>
  <si>
    <t>ACTIVOS, NO CORRIENTES</t>
  </si>
  <si>
    <t>Activos, No Corrientes</t>
  </si>
  <si>
    <t>OTROS ACTIVOS FINANCIEROS NO COR</t>
  </si>
  <si>
    <t>Otros activos financieros no corrientes</t>
  </si>
  <si>
    <t>1320004000</t>
  </si>
  <si>
    <t>Otras inversiones en empresas</t>
  </si>
  <si>
    <t>OTROS ACTIVOS NO FINANCIEROS NO</t>
  </si>
  <si>
    <t>Otros activos no financieros no corrientes</t>
  </si>
  <si>
    <t>1370003000</t>
  </si>
  <si>
    <t>Activacion impuestos de pagare</t>
  </si>
  <si>
    <t>1370005000</t>
  </si>
  <si>
    <t>Impuesto de timbre activado</t>
  </si>
  <si>
    <t>1370005500</t>
  </si>
  <si>
    <t>Amortiz acum. impuesto de timbre activado</t>
  </si>
  <si>
    <t>1324004000</t>
  </si>
  <si>
    <t>Gastos anticipados L.P.</t>
  </si>
  <si>
    <t>DERECHOS POR COBRAR NO CORRIENTE</t>
  </si>
  <si>
    <t>Derechos por cobrar no corrientes</t>
  </si>
  <si>
    <t>1350003000</t>
  </si>
  <si>
    <t>Devolucion Expropiaciones</t>
  </si>
  <si>
    <t>1321009900</t>
  </si>
  <si>
    <t>Provision deudores incobrables largo plazo</t>
  </si>
  <si>
    <t>1321002500</t>
  </si>
  <si>
    <t>Deudores en quiebra</t>
  </si>
  <si>
    <t>1324005000</t>
  </si>
  <si>
    <t>Anticipo Bono termino de negociación  LP</t>
  </si>
  <si>
    <t>1324009999</t>
  </si>
  <si>
    <t>Val m/e deudores varios LP</t>
  </si>
  <si>
    <t>1324001000</t>
  </si>
  <si>
    <t>Deudores varios  largo plazo</t>
  </si>
  <si>
    <t>Prestamos al personal largo plazo</t>
  </si>
  <si>
    <t>INVERSIONES CONTABILIZADAS UTILI</t>
  </si>
  <si>
    <t>Inversiones contabilizadas utilizando el método de la partic</t>
  </si>
  <si>
    <t>1320000500</t>
  </si>
  <si>
    <t>Inversion en empresas relacionadas</t>
  </si>
  <si>
    <t>ACTIVOS INTANGIBLES DISTINTOS DE</t>
  </si>
  <si>
    <t>Activos intangibles distintos de la plusvalía</t>
  </si>
  <si>
    <t>1350002050</t>
  </si>
  <si>
    <t>Software en tramite</t>
  </si>
  <si>
    <t>1320003000</t>
  </si>
  <si>
    <t>Derecho usufructo</t>
  </si>
  <si>
    <t>1315009900</t>
  </si>
  <si>
    <t>Amort.Gratuidad AP</t>
  </si>
  <si>
    <t>1315001100</t>
  </si>
  <si>
    <t>Derechos de Agua  IM Stgo</t>
  </si>
  <si>
    <t>1312009900</t>
  </si>
  <si>
    <t>Amortizacion acumulada servidumbre</t>
  </si>
  <si>
    <t>1312005000</t>
  </si>
  <si>
    <t>Registro de marcas</t>
  </si>
  <si>
    <t>1312001000</t>
  </si>
  <si>
    <t>Servidumbres</t>
  </si>
  <si>
    <t>1310009900</t>
  </si>
  <si>
    <t>Amortizacion acumulada derechos de agua</t>
  </si>
  <si>
    <t>1310001000</t>
  </si>
  <si>
    <t>Derechos de agua</t>
  </si>
  <si>
    <t>1270003000</t>
  </si>
  <si>
    <t>Depreciacion acumulada software</t>
  </si>
  <si>
    <t>1220003000</t>
  </si>
  <si>
    <t>Software</t>
  </si>
  <si>
    <t>1350002200</t>
  </si>
  <si>
    <t>Derechos de agua en tramite</t>
  </si>
  <si>
    <t>1350005000</t>
  </si>
  <si>
    <t>Otros derechos intangibles</t>
  </si>
  <si>
    <t>1350005500</t>
  </si>
  <si>
    <t>Amortización acum otros derechos intagibles</t>
  </si>
  <si>
    <t>PLUSVALIA</t>
  </si>
  <si>
    <t>Plusvalia</t>
  </si>
  <si>
    <t>1320001000</t>
  </si>
  <si>
    <t>Menor valor de inversion</t>
  </si>
  <si>
    <t>PROPIEDADES, PLANTAS Y EQUIPOS,</t>
  </si>
  <si>
    <t>Propiedades, Plantas y Equipos, Neto</t>
  </si>
  <si>
    <t>1314001000</t>
  </si>
  <si>
    <t>Gastos puesta en marcha</t>
  </si>
  <si>
    <t>1314009900</t>
  </si>
  <si>
    <t>Amortizacion acumulada puesta en marcha</t>
  </si>
  <si>
    <t>1202001000</t>
  </si>
  <si>
    <t>Terrenos</t>
  </si>
  <si>
    <t>1210001000</t>
  </si>
  <si>
    <t>Edificaciones</t>
  </si>
  <si>
    <t>1210002000</t>
  </si>
  <si>
    <t>Obras complementarias</t>
  </si>
  <si>
    <t>1212001000</t>
  </si>
  <si>
    <t>Instalaciones de produccion</t>
  </si>
  <si>
    <t>1214001000</t>
  </si>
  <si>
    <t>Redes de agua potable</t>
  </si>
  <si>
    <t>1216001000</t>
  </si>
  <si>
    <t>Redes de alcantarillado</t>
  </si>
  <si>
    <t>1217001000</t>
  </si>
  <si>
    <t>Plantas de tratamiento de aguas servidas</t>
  </si>
  <si>
    <t>1218001000</t>
  </si>
  <si>
    <t>Otras instalaciones de infraestructura</t>
  </si>
  <si>
    <t>1220001000</t>
  </si>
  <si>
    <t>Maquinas y equipos</t>
  </si>
  <si>
    <t>1220002000</t>
  </si>
  <si>
    <t>Hardware</t>
  </si>
  <si>
    <t>1221001000</t>
  </si>
  <si>
    <t>Equipos en leasing</t>
  </si>
  <si>
    <t>1222001000</t>
  </si>
  <si>
    <t>Vehiculos</t>
  </si>
  <si>
    <t>1224001000</t>
  </si>
  <si>
    <t>Muebles y enseres</t>
  </si>
  <si>
    <t>1230001000</t>
  </si>
  <si>
    <t>Activo fijo en construccion</t>
  </si>
  <si>
    <t>1230005000</t>
  </si>
  <si>
    <t>Activo fijo (FI)</t>
  </si>
  <si>
    <t>1230006000</t>
  </si>
  <si>
    <t>Obras devengadas</t>
  </si>
  <si>
    <t>1230006500</t>
  </si>
  <si>
    <t>Repuestos de activo fijo</t>
  </si>
  <si>
    <t>1260001000</t>
  </si>
  <si>
    <t>Depreciacion acumulada edificaciones</t>
  </si>
  <si>
    <t>1260002000</t>
  </si>
  <si>
    <t>Depreciacion acumulada obras complementarias</t>
  </si>
  <si>
    <t>1262001000</t>
  </si>
  <si>
    <t>Depreciacion acumulada instalaciones de produccion</t>
  </si>
  <si>
    <t>1264001000</t>
  </si>
  <si>
    <t>Depreciacion acumulada redes de agua potable</t>
  </si>
  <si>
    <t>1266001000</t>
  </si>
  <si>
    <t>Depreciacion acumulada redes de alcantarillado</t>
  </si>
  <si>
    <t>1267001000</t>
  </si>
  <si>
    <t>Depreciacion acumulada plantas de tratamiento a.s.</t>
  </si>
  <si>
    <t>1268001000</t>
  </si>
  <si>
    <t>Depreciacion acumulada otras instalaciones</t>
  </si>
  <si>
    <t>1270001000</t>
  </si>
  <si>
    <t>Depreciacion acumulada maquinas y equipos</t>
  </si>
  <si>
    <t>1270002000</t>
  </si>
  <si>
    <t>Depreciacion acumulada hardware</t>
  </si>
  <si>
    <t>1271001000</t>
  </si>
  <si>
    <t>Depreciacion acumulada equipos en leasing</t>
  </si>
  <si>
    <t>1272001000</t>
  </si>
  <si>
    <t>Depreciacion acumulada vehiculos</t>
  </si>
  <si>
    <t>1274001000</t>
  </si>
  <si>
    <t>Depreciacion acumulada muebles y enseres</t>
  </si>
  <si>
    <t>1275001000</t>
  </si>
  <si>
    <t>Dep acum complementaria</t>
  </si>
  <si>
    <t>1340001000</t>
  </si>
  <si>
    <t>Bienes fuera de operacion</t>
  </si>
  <si>
    <t>1340009900</t>
  </si>
  <si>
    <t>Depreciacion bienes fuera operacion</t>
  </si>
  <si>
    <t>ACTIVOS POR DERECHO DE USO</t>
  </si>
  <si>
    <t>Activos por derecho de uso</t>
  </si>
  <si>
    <t>1271003000</t>
  </si>
  <si>
    <t>Depreciacion acumulada derecho uso elemento transp</t>
  </si>
  <si>
    <t>1271002000</t>
  </si>
  <si>
    <t>Depreciacion acumulada derecho uso edificio</t>
  </si>
  <si>
    <t>1221003000</t>
  </si>
  <si>
    <t>Derecho de uso elementos de transporte</t>
  </si>
  <si>
    <t>1221002000</t>
  </si>
  <si>
    <t>Derecho de uso Edificio</t>
  </si>
  <si>
    <t>ACTIVOS POR IMPUESTOS DIFERIDOS</t>
  </si>
  <si>
    <t>Activos por Impuestos Diferidos</t>
  </si>
  <si>
    <t>118000050C</t>
  </si>
  <si>
    <t>1360000600</t>
  </si>
  <si>
    <t>Activo impuesto diferido IFRS 16</t>
  </si>
  <si>
    <t>1360000500</t>
  </si>
  <si>
    <t>Impuesto diferido largo plazo</t>
  </si>
  <si>
    <t>CUENTAS POR COBRAR A ENTIDADES</t>
  </si>
  <si>
    <t>Cuentas por Cobrar a Entidades Relacionadas, No Corriente</t>
  </si>
  <si>
    <t>Ptmo x Cobrar  Emp Relac no corriente</t>
  </si>
  <si>
    <t>PATRIMONIO NETO Y PASIVOS</t>
  </si>
  <si>
    <t>Patrimonio Neto y Pasivos</t>
  </si>
  <si>
    <t>PASIVOS, CORRIENTE</t>
  </si>
  <si>
    <t>Pasivos, Corriente</t>
  </si>
  <si>
    <t>PASIVOS CORRIENTES EN OPERACIÓN</t>
  </si>
  <si>
    <t>Pasivos Corrientes en Operación</t>
  </si>
  <si>
    <t>OTROS PASIVOS FINANCIEROS CORRIE</t>
  </si>
  <si>
    <t>Otros pasivos financieros corrientes</t>
  </si>
  <si>
    <t>Mayor valor bonos CP</t>
  </si>
  <si>
    <t>AFR documentados CP</t>
  </si>
  <si>
    <t>Provision intereses devengados bonos</t>
  </si>
  <si>
    <t>Oblig bonos corto plazo en UF</t>
  </si>
  <si>
    <t>Menor valor bonos cte</t>
  </si>
  <si>
    <t>Prov intereses devengados AFR corriente</t>
  </si>
  <si>
    <t>Provision intereses devengados prestamos</t>
  </si>
  <si>
    <t>Prestamos bancarios C:P m/n</t>
  </si>
  <si>
    <t>Activación gtos bancarios cte</t>
  </si>
  <si>
    <t>PASIVOS POR ARRENDAMIENTOS CORRI</t>
  </si>
  <si>
    <t>Pasivos por arrendamientos corrientes</t>
  </si>
  <si>
    <t>Deuda por Arrendamiento operativo CP</t>
  </si>
  <si>
    <t>CUENTAS POR PAGAR COMERCIALES Y</t>
  </si>
  <si>
    <t>Cuentas por pagar comerciales y otras cuentas por pagar</t>
  </si>
  <si>
    <t>2150007600</t>
  </si>
  <si>
    <t>Provision boletas en garantía</t>
  </si>
  <si>
    <t>2140004300</t>
  </si>
  <si>
    <t>Provision IVA-registrado en SII</t>
  </si>
  <si>
    <t>2150005000</t>
  </si>
  <si>
    <t>Prov.gastos documentados HR</t>
  </si>
  <si>
    <t>2140007500</t>
  </si>
  <si>
    <t>Vale vista entregado en garantia</t>
  </si>
  <si>
    <t>2115001000</t>
  </si>
  <si>
    <t>AFR devolucion Agua Potable</t>
  </si>
  <si>
    <t>2115003000</t>
  </si>
  <si>
    <t>AFR vencidos documentados</t>
  </si>
  <si>
    <t>2120000600</t>
  </si>
  <si>
    <t>Tránsito pago préstamo</t>
  </si>
  <si>
    <t>2150004000</t>
  </si>
  <si>
    <t>Prov.gastos del ejercicio</t>
  </si>
  <si>
    <t>2145002000</t>
  </si>
  <si>
    <t>Acredores varios corto plazo</t>
  </si>
  <si>
    <t>2145001000</t>
  </si>
  <si>
    <t>Ch.reint.de proveedores</t>
  </si>
  <si>
    <t>2140007000</t>
  </si>
  <si>
    <t>Garantias recibidas</t>
  </si>
  <si>
    <t>2140005000</t>
  </si>
  <si>
    <t>Retencion a contratistas</t>
  </si>
  <si>
    <t>2140004600</t>
  </si>
  <si>
    <t>Facturas por recibir Siebel</t>
  </si>
  <si>
    <t>2140004550</t>
  </si>
  <si>
    <t>Avance obra devengado</t>
  </si>
  <si>
    <t>2140004200</t>
  </si>
  <si>
    <t>Facturas por recibir finanzas</t>
  </si>
  <si>
    <t>2140004100</t>
  </si>
  <si>
    <t>Es/rf (entrada servicios/fact.por recibir)</t>
  </si>
  <si>
    <t>2140004000</t>
  </si>
  <si>
    <t>Em/rf (entrada mat./fact.por recibir)</t>
  </si>
  <si>
    <t>2140002050</t>
  </si>
  <si>
    <t>Valoracion m/e proveedores</t>
  </si>
  <si>
    <t>2140002000</t>
  </si>
  <si>
    <t>Proveedores nacionales</t>
  </si>
  <si>
    <t>2150004500</t>
  </si>
  <si>
    <t>Provisión gastos del ejercicio con PA</t>
  </si>
  <si>
    <t>2180003000</t>
  </si>
  <si>
    <t>Otros pasivos circulantes</t>
  </si>
  <si>
    <t>2160009900</t>
  </si>
  <si>
    <t>Prevision</t>
  </si>
  <si>
    <t>2160009000</t>
  </si>
  <si>
    <t>Transitoria de sueldos</t>
  </si>
  <si>
    <t>2160008000</t>
  </si>
  <si>
    <t>Devolucion descuento</t>
  </si>
  <si>
    <t>2160006000</t>
  </si>
  <si>
    <t>Retenciones al personal</t>
  </si>
  <si>
    <t>2160004500</t>
  </si>
  <si>
    <t>Sindicatos</t>
  </si>
  <si>
    <t>2160003500</t>
  </si>
  <si>
    <t>Retenciones judiciales</t>
  </si>
  <si>
    <t>2160002500</t>
  </si>
  <si>
    <t>Reintegro remuneraciones</t>
  </si>
  <si>
    <t>2160001000</t>
  </si>
  <si>
    <t>Pagos varios al personal</t>
  </si>
  <si>
    <t>2160000500</t>
  </si>
  <si>
    <t>Remuneraciones por pagar</t>
  </si>
  <si>
    <t>2150006000</t>
  </si>
  <si>
    <t>Prov gastos del personal</t>
  </si>
  <si>
    <t>2150001500</t>
  </si>
  <si>
    <t>Prov.vacaciones devengadas</t>
  </si>
  <si>
    <t>2145004000</t>
  </si>
  <si>
    <t>Reintegro cupones bonos</t>
  </si>
  <si>
    <t>2145001500</t>
  </si>
  <si>
    <t>Cheque reintegrado  dividendo</t>
  </si>
  <si>
    <t>2115003500</t>
  </si>
  <si>
    <t>AFR vencidos NO documentados</t>
  </si>
  <si>
    <t>2150007500</t>
  </si>
  <si>
    <t>Provisión Litigios con PA</t>
  </si>
  <si>
    <t>CUENTAS POR PAGAR A ENTIDADES RE</t>
  </si>
  <si>
    <t>Cuentas por pagar a Entidades Relacionadas , Corriente</t>
  </si>
  <si>
    <t>2155001000</t>
  </si>
  <si>
    <t>Prestamos de  Empresa Relacionadas</t>
  </si>
  <si>
    <t>2155002000</t>
  </si>
  <si>
    <t>Prov. intereses por prestamos Empresa  Relacionada</t>
  </si>
  <si>
    <t>2155003000</t>
  </si>
  <si>
    <t>CxP Empresas Relacionadas</t>
  </si>
  <si>
    <t>2155003500</t>
  </si>
  <si>
    <t>Deudas x Pagar  Empresas Relacionadas</t>
  </si>
  <si>
    <t>2155004500</t>
  </si>
  <si>
    <t>Recaudacion por pagar empresas relacionadas</t>
  </si>
  <si>
    <t>2155005000</t>
  </si>
  <si>
    <t>Verificación  facturas a Empresas Relacionadas</t>
  </si>
  <si>
    <t>2155006500</t>
  </si>
  <si>
    <t>Prov utilidad no realizada</t>
  </si>
  <si>
    <t>OTRAS PROVISIONES A CORTO PLAZO</t>
  </si>
  <si>
    <t>Otras provisiones a corto plazo</t>
  </si>
  <si>
    <t>2150007000</t>
  </si>
  <si>
    <t>Litigios</t>
  </si>
  <si>
    <t>PASIVOS POR IMPUESTOS CORRIENTES</t>
  </si>
  <si>
    <t>Pasivos por Impuestos corrientes</t>
  </si>
  <si>
    <t>1160004500</t>
  </si>
  <si>
    <t>Crédito de Investigación y desarrollo</t>
  </si>
  <si>
    <t>216400600C</t>
  </si>
  <si>
    <t>2150003500</t>
  </si>
  <si>
    <t>Prov.impuesto art. 21</t>
  </si>
  <si>
    <t>2150003000</t>
  </si>
  <si>
    <t>Prov.impuesto a la renta</t>
  </si>
  <si>
    <t>1160004000</t>
  </si>
  <si>
    <t>Cr.gtos.capacitacion</t>
  </si>
  <si>
    <t>1160001000</t>
  </si>
  <si>
    <t>Pagos provisionales mensuales</t>
  </si>
  <si>
    <t>PROVISIONES CORRIENTES POR BENEF</t>
  </si>
  <si>
    <t>Provisiones corrientes por beneficios a los empleados</t>
  </si>
  <si>
    <t>2150002000</t>
  </si>
  <si>
    <t>Prov. gratificacion</t>
  </si>
  <si>
    <t>2150001000</t>
  </si>
  <si>
    <t>Indemnización años de servicio cp</t>
  </si>
  <si>
    <t>2150001100</t>
  </si>
  <si>
    <t>Prov Indemnización Actuarial corriente</t>
  </si>
  <si>
    <t>OTROS PASIVOS NO FINANCIEROS COR</t>
  </si>
  <si>
    <t>Otros pasivos no financieros corrientes</t>
  </si>
  <si>
    <t>2164003000</t>
  </si>
  <si>
    <t>Impuesto unico a los trabajadores</t>
  </si>
  <si>
    <t>1160008000</t>
  </si>
  <si>
    <t>Impto especifico petroleo</t>
  </si>
  <si>
    <t>2164001000</t>
  </si>
  <si>
    <t>Impuesto al valor agregado (iva debito)</t>
  </si>
  <si>
    <t>2164001500</t>
  </si>
  <si>
    <t>Iva por pagar</t>
  </si>
  <si>
    <t>2164004000</t>
  </si>
  <si>
    <t>Impuesto sobre honorarios</t>
  </si>
  <si>
    <t>2164005500</t>
  </si>
  <si>
    <t>PPM por pagar</t>
  </si>
  <si>
    <t>2180002500</t>
  </si>
  <si>
    <t>Ingresos servicios de ingeneria</t>
  </si>
  <si>
    <t>2180002000</t>
  </si>
  <si>
    <t>Ingresos anticipados</t>
  </si>
  <si>
    <t>2180009999</t>
  </si>
  <si>
    <t>Val m/e ingresos anticipados corto plazo</t>
  </si>
  <si>
    <t>PASIVOS, NO CORRIENTES</t>
  </si>
  <si>
    <t>Pasivos, No Corrientes</t>
  </si>
  <si>
    <t>OTROS PASIVOS FINANCIEROS, NO CO</t>
  </si>
  <si>
    <t>Otros Pasivos Financieros, No Corriente</t>
  </si>
  <si>
    <t>Prestamos largo plazo m/n</t>
  </si>
  <si>
    <t>Activación gtos bancarios</t>
  </si>
  <si>
    <t>Prov intereses devengados AFR</t>
  </si>
  <si>
    <t>Oblig bonos largo plazo en UF</t>
  </si>
  <si>
    <t>Mayor valor bonos</t>
  </si>
  <si>
    <t>Menor valor bonos</t>
  </si>
  <si>
    <t>AFR documentados LP</t>
  </si>
  <si>
    <t>Reajuste AFR documentados</t>
  </si>
  <si>
    <t>PASIVOS POR ARRENDAMIENTOS NO CO</t>
  </si>
  <si>
    <t>Pasivos por arrendamientos no corrientes</t>
  </si>
  <si>
    <t>Deuda por arrendamiento operativo LP</t>
  </si>
  <si>
    <t>OTRAS CUENTAS POR PAGAR, NO CORR</t>
  </si>
  <si>
    <t>Otras cuentas por pagar, no corrientes</t>
  </si>
  <si>
    <t>AFR devolucion Agua Potable LP</t>
  </si>
  <si>
    <t>Valoracion m/e proveedores largo plazo</t>
  </si>
  <si>
    <t>Proveedores L.P.</t>
  </si>
  <si>
    <t>Acreedores varios largo plazo</t>
  </si>
  <si>
    <t>CUENTAS POR PAGAR  ENTIDADES REL</t>
  </si>
  <si>
    <t>Cuentas por pagar  Entidades Relacionadas , No Corriente</t>
  </si>
  <si>
    <t>Prestamos de  Empresa Relacionadas - no corriente</t>
  </si>
  <si>
    <t>OTRAS PROVISIONES A LARGO PLAZO</t>
  </si>
  <si>
    <t>Otras provisiones a largo plazo</t>
  </si>
  <si>
    <t>2230009900</t>
  </si>
  <si>
    <t>Valorizacion otas provisiones LP</t>
  </si>
  <si>
    <t>2230001500</t>
  </si>
  <si>
    <t>Otras provisiones  largo plazo</t>
  </si>
  <si>
    <t>PASIVO POR IMPUESTOS DIFERIDOS</t>
  </si>
  <si>
    <t>Pasivo por impuestos diferidos</t>
  </si>
  <si>
    <t>224000100C</t>
  </si>
  <si>
    <t>2240003000</t>
  </si>
  <si>
    <t>Pasivo impuesto diferidos IFRS 16</t>
  </si>
  <si>
    <t>2240001000</t>
  </si>
  <si>
    <t>Impuesto diferidos por pagar</t>
  </si>
  <si>
    <t>PROVISIONES NO CORRIENTES POR BE</t>
  </si>
  <si>
    <t>Provisiones no corrientes por beneficios a los empleados</t>
  </si>
  <si>
    <t>2230001100</t>
  </si>
  <si>
    <t>Prov Indemnización Actuarial No corriente</t>
  </si>
  <si>
    <t>2230001000</t>
  </si>
  <si>
    <t>Provisiones indemnizacion años largo plazo</t>
  </si>
  <si>
    <t>1324002000</t>
  </si>
  <si>
    <t>Anticipos fondos de indemnizacion</t>
  </si>
  <si>
    <t>OTROS PASIVOS NO FINANCIEROS NO</t>
  </si>
  <si>
    <t>Otros pasivos no financieros no corrientes</t>
  </si>
  <si>
    <t>2280001500</t>
  </si>
  <si>
    <t>Ing diferidos por inversiones otras sociedades</t>
  </si>
  <si>
    <t>2280002000</t>
  </si>
  <si>
    <t>Ingresos anticipados largo plazo</t>
  </si>
  <si>
    <t>PATRIMONIO NETO</t>
  </si>
  <si>
    <t>Patrimonio Neto</t>
  </si>
  <si>
    <t>PATRIMONIO NETO ATRIBUIBLE A LOS</t>
  </si>
  <si>
    <t>Patrimonio Neto Atribuible a los Tenedores de Instrumentos d</t>
  </si>
  <si>
    <t>CAPITAL EMITIDO</t>
  </si>
  <si>
    <t>Capital Emitido</t>
  </si>
  <si>
    <t>2310001000</t>
  </si>
  <si>
    <t>Capital, aportes fiscales</t>
  </si>
  <si>
    <t>GANANCIAS (PERDIDAS) ACUMULADAS</t>
  </si>
  <si>
    <t>Ganancias (perdidas) acumuladas</t>
  </si>
  <si>
    <t>2320006000</t>
  </si>
  <si>
    <t>Aplicacion reserva IFRS filiales</t>
  </si>
  <si>
    <t>2320004900</t>
  </si>
  <si>
    <t>Reserva por ajustes varios IFRS</t>
  </si>
  <si>
    <t>2320004700</t>
  </si>
  <si>
    <t>Reserva revalorizacion activo fijo</t>
  </si>
  <si>
    <t>2320005000</t>
  </si>
  <si>
    <t>Revalorizacion de Capital</t>
  </si>
  <si>
    <t>2320005500</t>
  </si>
  <si>
    <t>Otras Reservas</t>
  </si>
  <si>
    <t>2350001000</t>
  </si>
  <si>
    <t>Resultados acumulados al inici</t>
  </si>
  <si>
    <t>2350002000</t>
  </si>
  <si>
    <t>Utilidad (pérdida)del ejercicio</t>
  </si>
  <si>
    <t>PRIMAS DE EMISION</t>
  </si>
  <si>
    <t>Primas de emision</t>
  </si>
  <si>
    <t>2310002000</t>
  </si>
  <si>
    <t>Sobreprecio venta acciones propias</t>
  </si>
  <si>
    <t>OTRAS PARTICIPACIONES EN EL PATR</t>
  </si>
  <si>
    <t>Otras participaciones en el patrimonio</t>
  </si>
  <si>
    <t>2320004500</t>
  </si>
  <si>
    <t>Combinacion de negocio</t>
  </si>
  <si>
    <t>2320002000</t>
  </si>
  <si>
    <t>Reserva capital propio art.41</t>
  </si>
  <si>
    <t>PARTICIPACIONES NO CONTROLADORAS</t>
  </si>
  <si>
    <t>Participaciones no controladoras</t>
  </si>
  <si>
    <t>2290001000</t>
  </si>
  <si>
    <t>Interes Minoritario</t>
  </si>
  <si>
    <t>Ingresos BOT</t>
  </si>
  <si>
    <t>Provision disposicion</t>
  </si>
  <si>
    <t>Provision recoleccion</t>
  </si>
  <si>
    <t>Limpieza y Mantención EERR</t>
  </si>
  <si>
    <t>ingresos no operacionale</t>
  </si>
  <si>
    <t>Aportes no reembolsables</t>
  </si>
  <si>
    <t>Otros ing. Por ventas</t>
  </si>
  <si>
    <t>Otros Ingresos Comercial con Empresas Relacionadas</t>
  </si>
  <si>
    <t>Otros ing.comercial</t>
  </si>
  <si>
    <t>Ingresos por servicios a terceros</t>
  </si>
  <si>
    <t>Descuentos y multas a proveedo</t>
  </si>
  <si>
    <t>Arriendo inmuebles cobrado a empresas relacionadas</t>
  </si>
  <si>
    <t>Arriendo de inmuebles recibidos</t>
  </si>
  <si>
    <t>Servicio de muestro a terceros</t>
  </si>
  <si>
    <t>Servicio de muestro a empresas relacionadas</t>
  </si>
  <si>
    <t>Analisis suelos y lodos a terceros</t>
  </si>
  <si>
    <t>Analisis suelos y lodos a empresas relacionadas</t>
  </si>
  <si>
    <t>Analisis de A.S. y Riles a terceros</t>
  </si>
  <si>
    <t>Analisis A.P. a terceros</t>
  </si>
  <si>
    <t>Analisis A.P. a empresas relacionadas</t>
  </si>
  <si>
    <t>Servicios de Mantención Terceros</t>
  </si>
  <si>
    <t>Otros ingresos operacionales</t>
  </si>
  <si>
    <t>Ingresos por Operación de Plantas</t>
  </si>
  <si>
    <t>Consultorias</t>
  </si>
  <si>
    <t>Ingresos por Exceso de Carga</t>
  </si>
  <si>
    <t>Venta de Materiales Terceros</t>
  </si>
  <si>
    <t>Venta de Materiales  Empresas Relacionadas</t>
  </si>
  <si>
    <t>Provision ingresos no regulados</t>
  </si>
  <si>
    <t>Provision ingresos Empresas relacionadas</t>
  </si>
  <si>
    <t>Provisión interconexión terceros</t>
  </si>
  <si>
    <t>Provisión interconexión EERR</t>
  </si>
  <si>
    <t>Provision agua sobre consumo</t>
  </si>
  <si>
    <t>Provision agua normal</t>
  </si>
  <si>
    <t>Ingresos por trabajos pagados por terceros</t>
  </si>
  <si>
    <t>Ingresos aguas rurales</t>
  </si>
  <si>
    <t>Interconexión AS- Interceptores, terceros</t>
  </si>
  <si>
    <t>Interconexión AS- interceptores,relacionadas</t>
  </si>
  <si>
    <t>Interconexion AS- tratamiento, terceros</t>
  </si>
  <si>
    <t>Interconexion AS- tratamiento, relacionadas</t>
  </si>
  <si>
    <t>Otros ingresos de AS por servicios a Emp. Relacion</t>
  </si>
  <si>
    <t>Cargo variable disposicion a servidas</t>
  </si>
  <si>
    <t>Tratamiento aguas servidas</t>
  </si>
  <si>
    <t>Ingresos por desobtrucción de U.D.</t>
  </si>
  <si>
    <t>Riles Regulados</t>
  </si>
  <si>
    <t>Uniones domiciliarias de alcantarillado</t>
  </si>
  <si>
    <t>Interconexion AS- colectores, terceros</t>
  </si>
  <si>
    <t>Interconexion AS- colectores, relacionadas</t>
  </si>
  <si>
    <t>Cargo variable alcantarillado</t>
  </si>
  <si>
    <t>Interconexiones AP,relacionadas</t>
  </si>
  <si>
    <t>Otros ingresos distribucion</t>
  </si>
  <si>
    <t>Conexiones domicialiarias agua potable</t>
  </si>
  <si>
    <t>Cortes y reposiciones</t>
  </si>
  <si>
    <t>Reparacion medidores</t>
  </si>
  <si>
    <t>Cargo fijo clientela</t>
  </si>
  <si>
    <t>Cargo variable sobreconsumo distribucion</t>
  </si>
  <si>
    <t>Cargo variable distribucion</t>
  </si>
  <si>
    <t>Fluoruracion de agua potable</t>
  </si>
  <si>
    <t>Cargo variable sobreconsumo produccion</t>
  </si>
  <si>
    <t>Cargo variable produccion</t>
  </si>
  <si>
    <t>INGRESOS DE ACTIVIDADES ORDINARI</t>
  </si>
  <si>
    <t>Ingresos de actividades ordinarias</t>
  </si>
  <si>
    <t>Carbon activado</t>
  </si>
  <si>
    <t>Acido clorhidrico a.p.</t>
  </si>
  <si>
    <t>Coagulante policloruro</t>
  </si>
  <si>
    <t>Absorbente de arsenico P/aguas potable</t>
  </si>
  <si>
    <t>Compra de agua</t>
  </si>
  <si>
    <t>Sulfato aluminio</t>
  </si>
  <si>
    <t>Cal</t>
  </si>
  <si>
    <t>Otros insumos de a.p.</t>
  </si>
  <si>
    <t>Fluor acido</t>
  </si>
  <si>
    <t>Fluor sal</t>
  </si>
  <si>
    <t>Polimeros</t>
  </si>
  <si>
    <t>Otros insumos de aguas de servidas</t>
  </si>
  <si>
    <t>Gto combustibles y lubricantes vehiculos</t>
  </si>
  <si>
    <t>Gto combustibles y lubricantes no  vehiculos</t>
  </si>
  <si>
    <t>Combustibles no vehículos Empresa Relacionadas</t>
  </si>
  <si>
    <t>Gasto en medidores de a.p.</t>
  </si>
  <si>
    <t>Materiales  de mantencion operativa</t>
  </si>
  <si>
    <t>Materiales  de mantencion recintos</t>
  </si>
  <si>
    <t>Gasto en materiales para laboratorio</t>
  </si>
  <si>
    <t>Mat y equipo  seguridad e higiene</t>
  </si>
  <si>
    <t>Herramientas para el personal</t>
  </si>
  <si>
    <t>Articulos de escritorio, computacionale</t>
  </si>
  <si>
    <t>E. Electrica recintos prod.</t>
  </si>
  <si>
    <t>MATERIAS PRIMAS Y CONSUMIBLES UT</t>
  </si>
  <si>
    <t>Materias primas y consumibles utilizados</t>
  </si>
  <si>
    <t>Remuneraciones</t>
  </si>
  <si>
    <t>Horas extraordinarias</t>
  </si>
  <si>
    <t>Gratificaciones</t>
  </si>
  <si>
    <t>Indemnizaciones y desahucios</t>
  </si>
  <si>
    <t>Aportes previsionales</t>
  </si>
  <si>
    <t>Beneficios Nominados</t>
  </si>
  <si>
    <t>Gastos de capacitacion</t>
  </si>
  <si>
    <t>Gasto en vestuario y calzado seguridad</t>
  </si>
  <si>
    <t>Beneficios corporativos</t>
  </si>
  <si>
    <t>Servicios temporales</t>
  </si>
  <si>
    <t>Activacion mano de obra</t>
  </si>
  <si>
    <t>Vacaciones devengadas</t>
  </si>
  <si>
    <t>GASTOS POR BENEFICIOS A LOS EMPL</t>
  </si>
  <si>
    <t>Gastos por beneficios a los empleados</t>
  </si>
  <si>
    <t>Depreciacion de los derecho uso vehiculos</t>
  </si>
  <si>
    <t>Depreciacion de los derecho uso edificio</t>
  </si>
  <si>
    <t>GASTO POR DEPRECIACIÓN DERECHO U</t>
  </si>
  <si>
    <t>Gasto por depreciación derecho uso</t>
  </si>
  <si>
    <t>Amortizacion otros intangibles</t>
  </si>
  <si>
    <t>Amortizacion software</t>
  </si>
  <si>
    <t>Amortizacion derechos</t>
  </si>
  <si>
    <t>GASTO POR AMORTIZACIÓN</t>
  </si>
  <si>
    <t>Gasto por amortización</t>
  </si>
  <si>
    <t>Amortización gastos diferidos o anticipados</t>
  </si>
  <si>
    <t>Depreciacion edificaciones</t>
  </si>
  <si>
    <t>Depreciacion obras complementarias</t>
  </si>
  <si>
    <t>Depreciacion instalaciones de produccion</t>
  </si>
  <si>
    <t>Depreciacion redes de agua potable</t>
  </si>
  <si>
    <t>Depreciacion redes de alcantarillado</t>
  </si>
  <si>
    <t>Depreciacion plantas de tratamiento a.s.</t>
  </si>
  <si>
    <t>Depreciacion otras instalaciones</t>
  </si>
  <si>
    <t>Depreciacion maquinas y equipos</t>
  </si>
  <si>
    <t>Depreciacion hardware</t>
  </si>
  <si>
    <t>Depreciacion vehiculos</t>
  </si>
  <si>
    <t>Depreciacion muebles y enseres</t>
  </si>
  <si>
    <t>Depreciacion bs fuera de uso</t>
  </si>
  <si>
    <t>GASTO POR DEPRECIACIÓN</t>
  </si>
  <si>
    <t>Gasto por depreciación</t>
  </si>
  <si>
    <t>GASTO POR DEPRECIACIÓN Y AMORTIZ</t>
  </si>
  <si>
    <t>Gasto por depreciación y amortización</t>
  </si>
  <si>
    <t>Gastos de arrendamiento IFRS16</t>
  </si>
  <si>
    <t>Viajes-Estadias-Reemb. fuera del pais</t>
  </si>
  <si>
    <t>Costo por Servicios a Terceros</t>
  </si>
  <si>
    <t>Revision de Proyectos</t>
  </si>
  <si>
    <t>Gasto por donacion</t>
  </si>
  <si>
    <t>Multa</t>
  </si>
  <si>
    <t>Ajuste precio diferencias em/rf</t>
  </si>
  <si>
    <t>Deudores incobrables</t>
  </si>
  <si>
    <t>Iva sin derecho a credito</t>
  </si>
  <si>
    <t>Eventos corporativos</t>
  </si>
  <si>
    <t>Patentes municipales</t>
  </si>
  <si>
    <t>Gastos rechazados tributar.</t>
  </si>
  <si>
    <t>Derechos, cuotas y aportes</t>
  </si>
  <si>
    <t>Servicios postales y mensajeria</t>
  </si>
  <si>
    <t>Otros gastos generales</t>
  </si>
  <si>
    <t>Gastos del  Directorio</t>
  </si>
  <si>
    <t>Remun. Directorio</t>
  </si>
  <si>
    <t>Seguros no vehiculos</t>
  </si>
  <si>
    <t>Suscripciones</t>
  </si>
  <si>
    <t>Difusion y publicidad</t>
  </si>
  <si>
    <t>Contingencias Judiciales</t>
  </si>
  <si>
    <t>Servicios de Empresas Relacionadas</t>
  </si>
  <si>
    <t>Serv. De vigilancia</t>
  </si>
  <si>
    <t>Servicio telefonico</t>
  </si>
  <si>
    <t>Servicio fotoc.  E impresiones</t>
  </si>
  <si>
    <t>Servicio de aseo</t>
  </si>
  <si>
    <t>Asesorias</t>
  </si>
  <si>
    <t>Serv. De informatica</t>
  </si>
  <si>
    <t>Energia electrica de oficinas</t>
  </si>
  <si>
    <t>Suministro de impresión de documentos</t>
  </si>
  <si>
    <t>Serv.cobranza externa</t>
  </si>
  <si>
    <t>Atencion telefonica y otros</t>
  </si>
  <si>
    <t>Servicio control de calidad Relacionadas</t>
  </si>
  <si>
    <t>Servicio control de calidad</t>
  </si>
  <si>
    <t>Serv de recaud. Bancaria</t>
  </si>
  <si>
    <t>Recamb. De medidores</t>
  </si>
  <si>
    <t>Reparto de boletas</t>
  </si>
  <si>
    <t>Serv corte y reposicion serv. de a.p.</t>
  </si>
  <si>
    <t>Lectura de medidores</t>
  </si>
  <si>
    <t>Arriendo serv. De transporte</t>
  </si>
  <si>
    <t>Arriendo de Maquinas</t>
  </si>
  <si>
    <t>Arriendo  inmuebles Empr.relacionada</t>
  </si>
  <si>
    <t>Arriendo de inmuebles pagados</t>
  </si>
  <si>
    <t>Arriendo lineas digitales</t>
  </si>
  <si>
    <t>Retiro de residuos y lodos de plantas</t>
  </si>
  <si>
    <t>Gasto interconexion Agua Servidas Empresas relacio</t>
  </si>
  <si>
    <t>Gasto interconexion Agua Potable con terceros</t>
  </si>
  <si>
    <t>Gasto interconexion Agua Potable Empresas relacion</t>
  </si>
  <si>
    <t>Gastos por uso Plantas</t>
  </si>
  <si>
    <t>Servicios de Terceros</t>
  </si>
  <si>
    <t>Trabajos pagados por clientes</t>
  </si>
  <si>
    <t>Uniones domic. Nuevas de alc.</t>
  </si>
  <si>
    <t>Servicios nuevos de a. Pot.</t>
  </si>
  <si>
    <t>Reparacion por daños de terc. Alc</t>
  </si>
  <si>
    <t>Reparacion por daños de terc. A.p.</t>
  </si>
  <si>
    <t>Mantencion hardware y software</t>
  </si>
  <si>
    <t>Mant. Y rep. De vehiculos</t>
  </si>
  <si>
    <t>Mant. Areas verdes</t>
  </si>
  <si>
    <t>Mant. y rep. eq.ofic. y otros eq.</t>
  </si>
  <si>
    <t>Mant. y rep. Establec. Prod. Y adm.</t>
  </si>
  <si>
    <t>Mant. Y rep. Maq. Y eq. Product.</t>
  </si>
  <si>
    <t>Permisos y derechos</t>
  </si>
  <si>
    <t>Mant. Y rep. Uniones domic. Alc.</t>
  </si>
  <si>
    <t>Limpieza de colectores</t>
  </si>
  <si>
    <t>Desobstruccion colect. Alc.</t>
  </si>
  <si>
    <t>Desobtruccion de UD</t>
  </si>
  <si>
    <t>Mant. Y rep. Redes de  alcantarillado</t>
  </si>
  <si>
    <t>Mant. Y rep. Conex. Domic. A.p.</t>
  </si>
  <si>
    <t>Mant. Y rep. Redes de  a.p.</t>
  </si>
  <si>
    <t>Arriendo eq.proc.datos</t>
  </si>
  <si>
    <t>OTROS GASTOS, POR NATURALEZA</t>
  </si>
  <si>
    <t>Otros gastos, por naturaleza</t>
  </si>
  <si>
    <t>Plan Reestructuración</t>
  </si>
  <si>
    <t>Otros ingresos extraordinarios</t>
  </si>
  <si>
    <t>Ingreso por venta de activos a empresas relacionad</t>
  </si>
  <si>
    <t>Costo x vta act fijo</t>
  </si>
  <si>
    <t>Otros egresos no operacionales</t>
  </si>
  <si>
    <t>Ingreso x vta act fijo</t>
  </si>
  <si>
    <t>Venta de Chatarra y otros</t>
  </si>
  <si>
    <t>OTRAS GANANCIAS (PÉRDIDAS)</t>
  </si>
  <si>
    <t>Otras ganancias (pérdidas)</t>
  </si>
  <si>
    <t>Utilidad no realizada</t>
  </si>
  <si>
    <t>Perdida inv.emp.relacionadas</t>
  </si>
  <si>
    <t>Util.inv.emp.relacionada</t>
  </si>
  <si>
    <t>PARTICIPACIÓN EN LAS GANANCIAS (</t>
  </si>
  <si>
    <t>Participación en las ganancias (pérdidas) de asociadas y neg</t>
  </si>
  <si>
    <t>Utilidad mayor valor bono</t>
  </si>
  <si>
    <t>Comision de cobranza</t>
  </si>
  <si>
    <t>Intereses por deuda clientes</t>
  </si>
  <si>
    <t>Intereses x ptmos a empresas relacionadas</t>
  </si>
  <si>
    <t>reajustes e intereses ganados</t>
  </si>
  <si>
    <t>Ingresos por prepago de deudas</t>
  </si>
  <si>
    <t>Intereses financieros</t>
  </si>
  <si>
    <t>INGRESOS FINANCIEROS</t>
  </si>
  <si>
    <t>Ingresos financieros</t>
  </si>
  <si>
    <t>Interes por arrendamiento Operativo</t>
  </si>
  <si>
    <t>Activacion de intereses</t>
  </si>
  <si>
    <t>Intereses y reajustes pagados</t>
  </si>
  <si>
    <t>Amortizacion impuestos por pagare</t>
  </si>
  <si>
    <t>Intereses y gastos bancarios</t>
  </si>
  <si>
    <t>Intereses por ptmos bancarios</t>
  </si>
  <si>
    <t>Intereses e impto por  pagares afr</t>
  </si>
  <si>
    <t>Intereses por ptmos Empresas Relacionadas</t>
  </si>
  <si>
    <t>Intereses bonos</t>
  </si>
  <si>
    <t>COSTOS FINANCIEROS</t>
  </si>
  <si>
    <t>Costos Financieros</t>
  </si>
  <si>
    <t>Diferencia de cambio positiva</t>
  </si>
  <si>
    <t>Diferencia de cambio por inversión financiera</t>
  </si>
  <si>
    <t>Diferencia de cambio negativa</t>
  </si>
  <si>
    <t>GANANCIAS (PÉRDIDAS) DE CAMBIO E</t>
  </si>
  <si>
    <t>Ganancias (pérdidas) de cambio en moneda extranjera</t>
  </si>
  <si>
    <t>Reajuste Activos</t>
  </si>
  <si>
    <t>Reajustes  pasivos</t>
  </si>
  <si>
    <t>RESULTADO POR UNIDADES REAJUSTAB</t>
  </si>
  <si>
    <t>Resultado por unidades reajustables</t>
  </si>
  <si>
    <t>Impuesto diferido IFRS 16</t>
  </si>
  <si>
    <t>Impto 1era cat. Ejerc.anterior</t>
  </si>
  <si>
    <t>Gasto en impuesto diferido</t>
  </si>
  <si>
    <t>Impuesto unico rta. Art. 21</t>
  </si>
  <si>
    <t>Impuesto a la renta 1 c.</t>
  </si>
  <si>
    <t>GASTOS POR IMPUESTOS</t>
  </si>
  <si>
    <t>Gastos por Impuestos a las Ganancias</t>
  </si>
  <si>
    <t>Int. Minoritario</t>
  </si>
  <si>
    <t>GANANCIA (PÉRDIDA), ATRIBUIBLE A</t>
  </si>
  <si>
    <t>Ganancia (pérdida), atribuible a participaciones no controla</t>
  </si>
  <si>
    <t>E1FECU</t>
  </si>
  <si>
    <t>Reporte Gestión FECU</t>
  </si>
  <si>
    <t>REVERSIÓN DE PÉRDIDAS POR DETERI</t>
  </si>
  <si>
    <t>Amortización menor valor bonos</t>
  </si>
  <si>
    <t>GANANCIA (PÉRDIDA) PROCEDENTE DE</t>
  </si>
  <si>
    <t>Ganancia (pérdida) procedente de operaciones discontinuadas</t>
  </si>
  <si>
    <t>Nota</t>
  </si>
  <si>
    <t>M$</t>
  </si>
  <si>
    <t>XBRL IAS 1</t>
  </si>
  <si>
    <t>Actual</t>
  </si>
  <si>
    <t>Anterior</t>
  </si>
  <si>
    <t>Activos (pasivos) neto</t>
  </si>
  <si>
    <t>Activos (pasivos) corrientes netos</t>
  </si>
  <si>
    <t>Activos menos pasivos corrientes</t>
  </si>
  <si>
    <t>Deuda neta</t>
  </si>
  <si>
    <t>ACTIVOS CORRIENTES</t>
  </si>
  <si>
    <t>Efectivo y equivalentes al efectivo</t>
  </si>
  <si>
    <t>Otros activos financieros</t>
  </si>
  <si>
    <t>Otros activos no financieros</t>
  </si>
  <si>
    <t>Deudores comerciales y otras cuentas por cobrar,</t>
  </si>
  <si>
    <t>Cuentas por cobrar a entidades relacionadas</t>
  </si>
  <si>
    <t>Total de activos corrientes distintos de los activos o grupos de activos para su disposición clasificados como mantenidos para la venta o como mantenidos para distribuir a los propietarios</t>
  </si>
  <si>
    <t>ACTIVOS CORRIENTES TOTALES</t>
  </si>
  <si>
    <t>ACTIVOS NO CORRIENTES</t>
  </si>
  <si>
    <t>Derechos por cobrar</t>
  </si>
  <si>
    <t>Propiedades, plantas y equipos</t>
  </si>
  <si>
    <t>Activos por impuestos diferidos</t>
  </si>
  <si>
    <t>TOTAL DE ACTIVOS NO CORRIENTES</t>
  </si>
  <si>
    <t>TOTAL DE ACTIVOS</t>
  </si>
  <si>
    <t>PASIVOS</t>
  </si>
  <si>
    <t>PASIVOS CORRIENTES</t>
  </si>
  <si>
    <t xml:space="preserve">Otros pasivos financieros </t>
  </si>
  <si>
    <t>Pasivos por arrendamientos</t>
  </si>
  <si>
    <t>Cuentas por pagar a entidades relacionadas</t>
  </si>
  <si>
    <t>Otras provisiones</t>
  </si>
  <si>
    <t>Pasivos por impuestos</t>
  </si>
  <si>
    <t>Otros pasivos no financieros</t>
  </si>
  <si>
    <t>Total de pasivos corrientes distintos de los pasivos incluidos en grupos de pasivos para su disposición clasificados como mantenidos para la venta</t>
  </si>
  <si>
    <t>PASIVOS INCLUIDOS EN GRUPOS DE A</t>
  </si>
  <si>
    <t>Pasivos incluidos en grupos de activos para su disposición clasificados como mantenidos para la venta</t>
  </si>
  <si>
    <t>PASIVOS CORRIENTES TOTALES</t>
  </si>
  <si>
    <t>PASIVOS NO CORRIENTES</t>
  </si>
  <si>
    <t>Otros pasivos financieros</t>
  </si>
  <si>
    <t>Otras cuentas por pagar</t>
  </si>
  <si>
    <t>TOTAL DE PASIVOS NO CORRIENTES</t>
  </si>
  <si>
    <t>TOTAL PASIVOS</t>
  </si>
  <si>
    <t>PATRIMONIO</t>
  </si>
  <si>
    <t>Otras reservas</t>
  </si>
  <si>
    <t>Patrimonio atribuible a los propietarios de la controladora</t>
  </si>
  <si>
    <t xml:space="preserve">PATRIMONIO TOTAL </t>
  </si>
  <si>
    <t>TOTAL DE PATRIMONIO Y PASIVOS</t>
  </si>
  <si>
    <t xml:space="preserve">ESTADOS DE RESULTADOS POR NATURALEZA </t>
  </si>
  <si>
    <t>Ganancias (pérdidas) de actividades operacionales</t>
  </si>
  <si>
    <t>Costos financieros</t>
  </si>
  <si>
    <t>Participación en las ganancias (pérdidas) de asociadas y negocion conjuntos</t>
  </si>
  <si>
    <t>Ganancia antes de impuestos</t>
  </si>
  <si>
    <t>Gastos por impuestos a las ganancias</t>
  </si>
  <si>
    <t>Ganancia</t>
  </si>
  <si>
    <t>Ganancia atribuible a</t>
  </si>
  <si>
    <t>Ganancia atribuible a los propietarios de la controladora</t>
  </si>
  <si>
    <t xml:space="preserve">Ganancia </t>
  </si>
  <si>
    <t xml:space="preserve">Ganancias por acción </t>
  </si>
  <si>
    <t>Ganancias por acción básica en operaciones continuadas ($)</t>
  </si>
  <si>
    <t>Ganancias por acción básica ($)</t>
  </si>
  <si>
    <t>ESTADOS DE RESULTADOS INTEGRALES</t>
  </si>
  <si>
    <t>OTRO RESULTADO INTEGRAL</t>
  </si>
  <si>
    <t>Componentes de otro resultado integral que no se reclasificarán al resultado del período, antes de impuestos</t>
  </si>
  <si>
    <t>Ganancias (pérdidas) por revaluación de terrenos</t>
  </si>
  <si>
    <t>Otro resultado integral que no se reclasificará al resultado del período, antes de impuestos</t>
  </si>
  <si>
    <t>Otros componentes de otro resultado integral, antes de impuestos</t>
  </si>
  <si>
    <t>Impuestos a las ganancias relativos a componentes de otro resultado integral que no se reclasificará al resultado del período</t>
  </si>
  <si>
    <t>Total otro resultado integral</t>
  </si>
  <si>
    <t>TOTAL RESULTADO INTEGRAL</t>
  </si>
  <si>
    <t xml:space="preserve">Resultado integral atribuible a </t>
  </si>
  <si>
    <t>Resultado integral atribuible a los propietarios de la controladora</t>
  </si>
  <si>
    <t>Resultado integral atribuible a participaciones no controladoras</t>
  </si>
  <si>
    <t>Resultado integral total</t>
  </si>
  <si>
    <t>01-07-2020
30-09-2020</t>
  </si>
  <si>
    <t>Variación</t>
  </si>
  <si>
    <t>Estado de Flujo de efectivo directo</t>
  </si>
  <si>
    <t>Cobros procedentes de las ventas de bienes y prestación de servicios</t>
  </si>
  <si>
    <t>Cobros procedentes de regalías, cuotas, comisiones y otros ingresos de actividades ordinarias</t>
  </si>
  <si>
    <t>Cobros procedentes de contratos mantenidos con propósitos de intermediación o para negociar</t>
  </si>
  <si>
    <t>Cobros procedentes de primas y prestaciones, anualidades y otros beneficios de pólizas suscritas</t>
  </si>
  <si>
    <t>Otros cobros por actividades de operación</t>
  </si>
  <si>
    <t>Pagos a proveedores por el suministro de bienes y servicios</t>
  </si>
  <si>
    <t>Pagos procedentes de contratos mantenidos para intermediación o para negociar</t>
  </si>
  <si>
    <t>Pagos a y por cuenta de los empleados</t>
  </si>
  <si>
    <t>Pagos por primas y prestaciones, anualidades y otras obligaciones derivadas de las pólizas suscritas</t>
  </si>
  <si>
    <t>Otros pagos por actividades de operación</t>
  </si>
  <si>
    <t>Flujos de efectivo procedentes (utilizados en) operaciones</t>
  </si>
  <si>
    <t>Clases de pagos en efectivo procedentes de actividades de operación</t>
  </si>
  <si>
    <t>Dividendos pagados</t>
  </si>
  <si>
    <t>Dividendos recibidos</t>
  </si>
  <si>
    <t>Intereses pagados</t>
  </si>
  <si>
    <t>Intereses recibidos</t>
  </si>
  <si>
    <t>Impuestos a las ganancias pagados (reembolsados)</t>
  </si>
  <si>
    <t>Otras entradas (salidas) de efectivo</t>
  </si>
  <si>
    <t>Flujos de efectivo procedentes de (utilizados en) actividades de operación</t>
  </si>
  <si>
    <t>Flujos de efectivo procedentes de la pérdida de control de subsidiarias u otros negocios</t>
  </si>
  <si>
    <t>Flujos de efectivo utilizados para obtener el control de subsidiarias u otros negocios</t>
  </si>
  <si>
    <t>Flujos de efectivo utilizados en la compra de participaciones no controladoras</t>
  </si>
  <si>
    <t>Otros cobros por la venta de patrimonio o instrumentos de deuda de otras entidades</t>
  </si>
  <si>
    <t>Otros pagos para adquirir patrimonio o instrumentos de deuda de otras entidades</t>
  </si>
  <si>
    <t>Otros cobros por la venta de participaciones en negocios conjuntos</t>
  </si>
  <si>
    <t>Otros pagos para adquirir participaciones en negocios conjuntos</t>
  </si>
  <si>
    <t>Préstamos a entidades relacionadas</t>
  </si>
  <si>
    <t>Importes procedentes de ventas de propiedades, planta y equipo</t>
  </si>
  <si>
    <t>Compras de propiedades, planta y equipo</t>
  </si>
  <si>
    <t>Importes procedentes de ventas de activos intangibles</t>
  </si>
  <si>
    <t>Compras de activos intangibles</t>
  </si>
  <si>
    <t>Recursos por ventas de otros activos a largo plazo</t>
  </si>
  <si>
    <t>Compras de otros activos a largo plazo</t>
  </si>
  <si>
    <t>Importes procedentes de subvenciones del gobierno</t>
  </si>
  <si>
    <t>Anticipos de efectivo y préstamos concedidos a terceros</t>
  </si>
  <si>
    <t>Cobros procedentes del reembolso de anticipos y préstamos concedidos a terceros</t>
  </si>
  <si>
    <t>Pagos derivados de contratos de futuro, a término, de opciones y de permuta financiera</t>
  </si>
  <si>
    <t>Cobros procedentes de contratos de futuro, a término, de opciones y de permuta financiera</t>
  </si>
  <si>
    <t>Cobros a entidades relacionadas</t>
  </si>
  <si>
    <t>Impuestos a las ganancias reembolsados (pagados)</t>
  </si>
  <si>
    <t>Flujos de efectivo procedentes de (utilizados en) actividades de inversión</t>
  </si>
  <si>
    <t>Importes procedentes de la emisión de acciones</t>
  </si>
  <si>
    <t>Importes procedentes de la emisión de otros instrumentos de patrimonio</t>
  </si>
  <si>
    <t>Pagos por adquirir o rescatar las acciones de la entidad</t>
  </si>
  <si>
    <t>Pagos por otras participaciones en el patrimonio</t>
  </si>
  <si>
    <t>Importes procedentes de préstamos de largo plazo</t>
  </si>
  <si>
    <t>Importes procedentes de préstamos de corto plazo</t>
  </si>
  <si>
    <t>Importes procedentes de préstamos, clasificados como actividades de financiación</t>
  </si>
  <si>
    <t>Préstamos de entidades relacionadas</t>
  </si>
  <si>
    <t>Reembolsos de préstamos</t>
  </si>
  <si>
    <t>Pagos de pasivos por arrendamientos financieros</t>
  </si>
  <si>
    <t>Pagos de préstamos a entidades relacionadas</t>
  </si>
  <si>
    <t xml:space="preserve"> Flujos de efectivo procedentes de (utilizados en) actividades de financiación</t>
  </si>
  <si>
    <t xml:space="preserve"> Incremento (disminución) en el efectivo y equivalentes al efectivo, antes del efecto de los cambios en la tasa de cambio </t>
  </si>
  <si>
    <t>Efectos de la variación en la tasa de cambio sobre el efectivo y equivalentes al efectivo</t>
  </si>
  <si>
    <t>Incremento (disminución) neto de efectivo y equivalentes al efectivo</t>
  </si>
  <si>
    <t>Efectivo y equivalentes al efectivo al principio del periodo</t>
  </si>
  <si>
    <t>Efectivo y equivalentes al efectivo al final del periodo</t>
  </si>
  <si>
    <t>01-07-2021
30-09-2021</t>
  </si>
  <si>
    <t>= Total de activos - Total de pasivos</t>
  </si>
  <si>
    <t>= Activos corrientes - Pasivos corrientes</t>
  </si>
  <si>
    <t>= Total de activos - Pasivos corrientes</t>
  </si>
  <si>
    <t>= Pasivos corrientes + no corrientes - Efectivo y equiv.</t>
  </si>
  <si>
    <t>Clase de ingresos ordinarios</t>
  </si>
  <si>
    <t>Ingresos Ordinarios</t>
  </si>
  <si>
    <t>Agua Potable</t>
  </si>
  <si>
    <t>Aguas Servidas</t>
  </si>
  <si>
    <t>Negocios No Regulados</t>
  </si>
  <si>
    <t>Otros Ingresos Regulados</t>
  </si>
  <si>
    <t>Totales</t>
  </si>
  <si>
    <t>Cuadratura</t>
  </si>
  <si>
    <t>Otros gastos por naturaleza</t>
  </si>
  <si>
    <t>Servicios</t>
  </si>
  <si>
    <t>Mantenciones y reparaciones de redes</t>
  </si>
  <si>
    <t>Servicios comerciales</t>
  </si>
  <si>
    <t>Costos por trabajos solicitados por terceros</t>
  </si>
  <si>
    <t>Mantenciones de recintos y equipamientos</t>
  </si>
  <si>
    <t>Arriendos operativos</t>
  </si>
  <si>
    <t>Retiro de residuos y lodos</t>
  </si>
  <si>
    <t>Contribuciones, patentes, seguros y derechos</t>
  </si>
  <si>
    <t>Gastos generales</t>
  </si>
  <si>
    <t>Otros</t>
  </si>
  <si>
    <t xml:space="preserve">Totales </t>
  </si>
  <si>
    <t xml:space="preserve">Ingresos y gastos distintos de la operación </t>
  </si>
  <si>
    <t>Ganancia (pérdida) en venta de activos no corrientes, no mantenidos para la venta</t>
  </si>
  <si>
    <t>Programa de reestructuración organizacional *</t>
  </si>
  <si>
    <t>Pérdidas por reemplazos de propiedades, planta y equipo</t>
  </si>
  <si>
    <t>Proyectos desechados y boletas en garantía **</t>
  </si>
  <si>
    <t xml:space="preserve">Otras ganancias (pérdidas) </t>
  </si>
  <si>
    <t>Préstamos bancarios</t>
  </si>
  <si>
    <t>Gastos por intereses, AFR</t>
  </si>
  <si>
    <t>Gastos por intereses, Bonos</t>
  </si>
  <si>
    <t>Gastos por intereses, pasivo por arrendamientos</t>
  </si>
  <si>
    <t>Gastos por intereses, otros</t>
  </si>
  <si>
    <t>Gastos por instrumentos de cobertura</t>
  </si>
  <si>
    <t>Amortización de costos complementarios relativos a contratos de préstamo</t>
  </si>
  <si>
    <t xml:space="preserve">Costos financieros </t>
  </si>
  <si>
    <t>Ingresos por intereses</t>
  </si>
  <si>
    <t>Ganancia en el rescate y extinción de deuda</t>
  </si>
  <si>
    <t>Ingresos por instrumentos derivados</t>
  </si>
  <si>
    <t xml:space="preserve">Estados de cambios en el patrimonio </t>
  </si>
  <si>
    <t>Capital 
emitido</t>
  </si>
  <si>
    <t>Primas de emisión</t>
  </si>
  <si>
    <t>Ganancias (pérdidas) acumuladas</t>
  </si>
  <si>
    <t>Reservas</t>
  </si>
  <si>
    <t>Total otras reservas</t>
  </si>
  <si>
    <t>Patrimonio atribuible a los propietarios de la controlada</t>
  </si>
  <si>
    <t>Patrimonio 
total</t>
  </si>
  <si>
    <t>Superávit de revaluación</t>
  </si>
  <si>
    <t>Reserva de pagos basados en acciones</t>
  </si>
  <si>
    <t>Reserva de ganancias o pérdidas actuariales en planes de beneficios definidos</t>
  </si>
  <si>
    <t>Otro resultado integral</t>
  </si>
  <si>
    <t>Resultado integral</t>
  </si>
  <si>
    <t xml:space="preserve">Dividendos </t>
  </si>
  <si>
    <t>Disminución por transferencias y otros cambios</t>
  </si>
  <si>
    <t>Total de cambios en patrimonio</t>
  </si>
  <si>
    <t>Ganancia por acción</t>
  </si>
  <si>
    <t xml:space="preserve">Ganancia atribuible a los tenedores de instrumentos de participación en el patrimonio neto de la controladora </t>
  </si>
  <si>
    <t xml:space="preserve">Resultados disponibles para accionistas comunes, básicos </t>
  </si>
  <si>
    <t>Promedio ponderado de número de acciones, básico</t>
  </si>
  <si>
    <t>$</t>
  </si>
  <si>
    <t>Rut 
parte relacionada</t>
  </si>
  <si>
    <t>Nombre de parte relacionada</t>
  </si>
  <si>
    <t>Naturaleza de relación</t>
  </si>
  <si>
    <t>Naturaleza de transacciones con partes relacionadas</t>
  </si>
  <si>
    <t>Plazos</t>
  </si>
  <si>
    <t>Garantías</t>
  </si>
  <si>
    <t>76.078.231-9</t>
  </si>
  <si>
    <t>Empresa Depuradora de Aguas Servidas Mapocho El Trebal Ltda.</t>
  </si>
  <si>
    <t>Relacionada al Controlador</t>
  </si>
  <si>
    <t>Analisis de laboratario y servicios de muestreo</t>
  </si>
  <si>
    <t>30 días</t>
  </si>
  <si>
    <t>Sin garantías</t>
  </si>
  <si>
    <t>77.441.870-9</t>
  </si>
  <si>
    <t>Suez Medioambiente Chile S.A.</t>
  </si>
  <si>
    <t>65.113.732-2</t>
  </si>
  <si>
    <t>Corporación Chilena de Investigación del Agua SpA.</t>
  </si>
  <si>
    <t>76.080.553-K</t>
  </si>
  <si>
    <t>Suez Advanced Solutions Chile Ltda.</t>
  </si>
  <si>
    <t>Ventas de Materiales</t>
  </si>
  <si>
    <t>76.746.454-1</t>
  </si>
  <si>
    <t>Suez Biofactoria Andina Spa.</t>
  </si>
  <si>
    <t>Seguro planta la Farfana</t>
  </si>
  <si>
    <t>Proyecto Actualización Centro de Control Operativo CCO 2.0 , mantenimiento y soporte.</t>
  </si>
  <si>
    <t>Plan de adecuación a biofactoría de la planta de tratamiento La Farfana</t>
  </si>
  <si>
    <t>Remoción de nitrógeno y plan de adecuación a biofactoría de la planta de tratamiento Mapocho-Trebal</t>
  </si>
  <si>
    <t>Estudios y Consultorías</t>
  </si>
  <si>
    <t>Compra de materiales</t>
  </si>
  <si>
    <t>60 días</t>
  </si>
  <si>
    <t xml:space="preserve">Plataforma virtual </t>
  </si>
  <si>
    <t>Servicio especializado de clientes</t>
  </si>
  <si>
    <t xml:space="preserve">Operación planta purificadora Biogas La Farfana, control seguimiento de costos de energía electrica </t>
  </si>
  <si>
    <t>96.817.230-1</t>
  </si>
  <si>
    <t>EPSA Electrica Puntilla S.A.</t>
  </si>
  <si>
    <t>Director Común</t>
  </si>
  <si>
    <t>70.009.410-3</t>
  </si>
  <si>
    <t>Asociación canalistas sociedad del canal del Maipo</t>
  </si>
  <si>
    <t>Rut parte relacionada</t>
  </si>
  <si>
    <t>Nombre de Parte Relacionada</t>
  </si>
  <si>
    <t>Naturaleza de Relación</t>
  </si>
  <si>
    <t>Naturaleza de Transacciones con Partes Relacionadas</t>
  </si>
  <si>
    <t>Tipo de Moneda</t>
  </si>
  <si>
    <t>Monto</t>
  </si>
  <si>
    <t>Efectos en Resultado (Cargo)/Abono</t>
  </si>
  <si>
    <t>Costos por intereses capitalizados, propiedades, planta y equipo</t>
  </si>
  <si>
    <t>Tasa de capitalización de costos por intereses capitalizados, propiedades, planta y equipo</t>
  </si>
  <si>
    <t>%</t>
  </si>
  <si>
    <t>Importe de los costos por intereses capitalizados, propiedades, planta y equipo</t>
  </si>
  <si>
    <t>PROPIEDADES, PLANTA Y EQUIPO</t>
  </si>
  <si>
    <t>Propiedades, planta y equipo</t>
  </si>
  <si>
    <t>Valores Brutos</t>
  </si>
  <si>
    <t>Depreciaciones acumuladas</t>
  </si>
  <si>
    <t>Valores Netos</t>
  </si>
  <si>
    <t>Gastos por depreciación</t>
  </si>
  <si>
    <t>A continuación se presenta información respecto a las principales participaciones de las sociedades del Grupo:</t>
  </si>
  <si>
    <t>Subtotal terrenos y construcciones</t>
  </si>
  <si>
    <t>Subtotal otras propiedades, planta y equipo</t>
  </si>
  <si>
    <t>Edificios</t>
  </si>
  <si>
    <t>Otras instalaciones</t>
  </si>
  <si>
    <t>Bienes fuera de operación</t>
  </si>
  <si>
    <t>Maquinaria</t>
  </si>
  <si>
    <t>Equipos de Transporte</t>
  </si>
  <si>
    <t>Enseres y accesorios</t>
  </si>
  <si>
    <t>Equipos informáticos</t>
  </si>
  <si>
    <t>Mejoras de derechos de arrendamiento</t>
  </si>
  <si>
    <t>Construcciones en proceso</t>
  </si>
  <si>
    <t>Aguas</t>
  </si>
  <si>
    <t>Propiedades, planta y equipo, neto</t>
  </si>
  <si>
    <t>Andinas S.A.</t>
  </si>
  <si>
    <t>Cordillera S.A.</t>
  </si>
  <si>
    <t>Manquehue S.A.</t>
  </si>
  <si>
    <t>De acuerdo a lo establecido en NIC 16 párrafo 79 letra d, el Grupo presenta información respecto al valor razonable de sus principales activos:</t>
  </si>
  <si>
    <t>Costo</t>
  </si>
  <si>
    <t>Valor razonable</t>
  </si>
  <si>
    <t>Clases de activos</t>
  </si>
  <si>
    <t>Movimientos de propiedades, planta y equipo al</t>
  </si>
  <si>
    <t>(valor neto)</t>
  </si>
  <si>
    <t>Concepto</t>
  </si>
  <si>
    <t>Saldo inicial</t>
  </si>
  <si>
    <t>Incrementos (disminuciones) por transferencias desde construcciones en proceso</t>
  </si>
  <si>
    <t>Incrementos (disminuciones) por otros cambios</t>
  </si>
  <si>
    <t>Subtotal incrementos (disminuciones) por transferencias y otros cambios</t>
  </si>
  <si>
    <t>Depreciación</t>
  </si>
  <si>
    <t>Mantenido para la venta</t>
  </si>
  <si>
    <t>Pérdida control subsidiaria</t>
  </si>
  <si>
    <t>Disposiciones y retiros de servicio</t>
  </si>
  <si>
    <t>Subtotal incrementos (disminuciones) por transferencias y otros cambios, depreciación, mantenidos para la venta, disposiciones y retiros</t>
  </si>
  <si>
    <t>Saldo final</t>
  </si>
  <si>
    <t>Clases propiedades, planta y equipo, neto</t>
  </si>
  <si>
    <t>Subtotal depreciación, mantenidos para la venta, disposiciones y retiros</t>
  </si>
  <si>
    <t>Clases de propiedades, planta y equipo, neto</t>
  </si>
  <si>
    <t>Información a revelar detallada sobre propiedades, planta y equipo (Valor Bruto)</t>
  </si>
  <si>
    <t>Ejercicio actual:</t>
  </si>
  <si>
    <t>Clases de propiedades, planta y equipo, bruto</t>
  </si>
  <si>
    <t>Ejercicio anterior:</t>
  </si>
  <si>
    <t>Información a revelar detallada sobre propiedades, planta y equipo (depreciación acumulada)</t>
  </si>
  <si>
    <t>Clases de propiedades, planta y equipo, depreciación acumulada</t>
  </si>
  <si>
    <t>Compromisos por la adquisición de propiedades, planta y equipo</t>
  </si>
  <si>
    <t>Sociedad</t>
  </si>
  <si>
    <t>Aguas Andinas S.A.</t>
  </si>
  <si>
    <t>Aguas Cordillera S.A.</t>
  </si>
  <si>
    <t>Aguas Manquehue S.A.</t>
  </si>
  <si>
    <t>Ecoriles S.A.</t>
  </si>
  <si>
    <t>Gestión y Servicios S.A.</t>
  </si>
  <si>
    <t>Análisis Ambientales S.A.</t>
  </si>
  <si>
    <t>Total</t>
  </si>
  <si>
    <t>Elementos de propiedades, planta y equipo ociosos, temporalmente:</t>
  </si>
  <si>
    <t>Valor Bruto</t>
  </si>
  <si>
    <t>Depreciación acumulada</t>
  </si>
  <si>
    <t>Valor Neto</t>
  </si>
  <si>
    <t>DETERIORO DEL VALOR DE LOS ACTIVOS</t>
  </si>
  <si>
    <t>Nota: Corresponde a la cuenta 5213000700 Deterioro activo.</t>
  </si>
  <si>
    <t>Revalorización de los terrenos de Propiedades, planta y equipo</t>
  </si>
  <si>
    <t>Conciliación del valor en libros por revaluación de terrenos</t>
  </si>
  <si>
    <t>Otros incrementos (disminuciones)</t>
  </si>
  <si>
    <t>Pérdida por revalorización</t>
  </si>
  <si>
    <t>Mantenidos para la venta</t>
  </si>
  <si>
    <t>ACTIVOS INTANGIBLES DISTINTOS DE LA PLUSVALIA</t>
  </si>
  <si>
    <t>Amortización</t>
  </si>
  <si>
    <t>Marcas comerciales, bruto</t>
  </si>
  <si>
    <t>Programas de computador, bruto</t>
  </si>
  <si>
    <t>Otros activos intangibles, bruto</t>
  </si>
  <si>
    <t>Activos intangibles, bruto</t>
  </si>
  <si>
    <t>Programas de computador, amortización acumulada</t>
  </si>
  <si>
    <t>Otros activos intangibles, amortización acumulada</t>
  </si>
  <si>
    <t>Activos intangibles, amortización acumulada</t>
  </si>
  <si>
    <t>Marcas comerciales, neto</t>
  </si>
  <si>
    <t>Programas de computador, neto</t>
  </si>
  <si>
    <t>Otros activos intangibles, neto</t>
  </si>
  <si>
    <t xml:space="preserve">Activos intangibles, neto </t>
  </si>
  <si>
    <t>Movimientos en activos intangibles al</t>
  </si>
  <si>
    <t xml:space="preserve">Movimientos en activos intangibles </t>
  </si>
  <si>
    <t>Otros Activos Intangibles, neto</t>
  </si>
  <si>
    <t>Saldo Inicial</t>
  </si>
  <si>
    <t>Total amortizaciones</t>
  </si>
  <si>
    <t>Incrementos (disminuciones) por transferencias</t>
  </si>
  <si>
    <t>Total incrementos (disminuciones) por transferencias y otros cambios</t>
  </si>
  <si>
    <t>Total mantenidos para la venta y pérdida control subsidiaria</t>
  </si>
  <si>
    <t>Cambios, Total</t>
  </si>
  <si>
    <t>Disposiciones y Retiros de servicio</t>
  </si>
  <si>
    <t>Información a revelar detallada sobre activos intangibles (Valor Bruto)</t>
  </si>
  <si>
    <t>Otros Activos Intangibles, bruto</t>
  </si>
  <si>
    <t>Información a revelar detallada sobre activos intangibles (Amortización Acumulada)</t>
  </si>
  <si>
    <t>Marcas comerciales, amortización acumulada</t>
  </si>
  <si>
    <t>Otros Activos Intangibles, amortización acumulada</t>
  </si>
  <si>
    <t>Ejercicio anterior</t>
  </si>
  <si>
    <t>Marcas comerciales, depreciación acumulada</t>
  </si>
  <si>
    <t>Programas de computador, depreciación acumulada</t>
  </si>
  <si>
    <t>Otros Activos Intangibles, depreciación acumulada</t>
  </si>
  <si>
    <t>Detalle de activos intangibles individuales significativos (otros):</t>
  </si>
  <si>
    <t>Servidumbre</t>
  </si>
  <si>
    <t>Aguas del Maipo S.A.</t>
  </si>
  <si>
    <t>Ajustes de Consolidación</t>
  </si>
  <si>
    <t>Compromisos por la adquisición de activos intangibles</t>
  </si>
  <si>
    <t>Rut</t>
  </si>
  <si>
    <t>96.809.310-K</t>
  </si>
  <si>
    <t>MEDIO AMBIENTE</t>
  </si>
  <si>
    <t>Nombre Proyecto</t>
  </si>
  <si>
    <t>Ampliación y Mejoras PTAS Buin Maipo</t>
  </si>
  <si>
    <t>Ampliación y Mejoras PTAS Canelo-Vertientes-La Obra</t>
  </si>
  <si>
    <t>Ampliación y Mejoras PTAS El Monte</t>
  </si>
  <si>
    <t>Ampliación y Mejoras PTAS Pomaire</t>
  </si>
  <si>
    <t>Ampliación y Mejoras PTAS Talagante</t>
  </si>
  <si>
    <t>Mejora y renovación equipos e instalaciones depuración</t>
  </si>
  <si>
    <t>Planta La Farfana</t>
  </si>
  <si>
    <t>Planta Mapocho - Trebal</t>
  </si>
  <si>
    <t>Plataforma externa manejo y disposición lodos El Rutal</t>
  </si>
  <si>
    <t xml:space="preserve">Bancos </t>
  </si>
  <si>
    <t>Depósito a plazo</t>
  </si>
  <si>
    <t>Fondos mutuos</t>
  </si>
  <si>
    <t>cuadratura</t>
  </si>
  <si>
    <t>Instrumentos</t>
  </si>
  <si>
    <t>Rubro</t>
  </si>
  <si>
    <t>Deudores comerciales y otras cuentas por cobrar</t>
  </si>
  <si>
    <t>Total variación por activos</t>
  </si>
  <si>
    <t>Total variación por pasivos</t>
  </si>
  <si>
    <t>Pérdida por unidad de reajuste</t>
  </si>
  <si>
    <t>Moneda</t>
  </si>
  <si>
    <t>Dólar Estadounidense</t>
  </si>
  <si>
    <t>Euro</t>
  </si>
  <si>
    <t>Moneda nacional y extranjera</t>
  </si>
  <si>
    <t>CLP</t>
  </si>
  <si>
    <t>USD</t>
  </si>
  <si>
    <t>EUR</t>
  </si>
  <si>
    <t>Total de activos corrientes distintos de los activo mantenidos para la venta</t>
  </si>
  <si>
    <t>Total activos corrientes</t>
  </si>
  <si>
    <t>Total activos no corrientes</t>
  </si>
  <si>
    <t>Total activos</t>
  </si>
  <si>
    <t>Total de pasivos corrientes distintos de los pasivos mantenidos para la venta</t>
  </si>
  <si>
    <t>Total pasivos corrientes</t>
  </si>
  <si>
    <t>Total pasivos no corrientes</t>
  </si>
  <si>
    <t>Total pasivos</t>
  </si>
  <si>
    <t>cuadratura de activos</t>
  </si>
  <si>
    <t>cuadratura de pasivos</t>
  </si>
  <si>
    <t>Sobre:</t>
  </si>
  <si>
    <t>Nombre Deudor</t>
  </si>
  <si>
    <t>Contratista o Proveedor</t>
  </si>
  <si>
    <t>EcoRiles S.A.</t>
  </si>
  <si>
    <t xml:space="preserve">Movimientos provisión actuarial </t>
  </si>
  <si>
    <t>Costo de los servicios</t>
  </si>
  <si>
    <t>Costo por intereses</t>
  </si>
  <si>
    <t>(Ganancia) o pérdidas actuariales</t>
  </si>
  <si>
    <t>Beneficios pagados</t>
  </si>
  <si>
    <t>Provisión beneficios por terminación</t>
  </si>
  <si>
    <t xml:space="preserve">Sub-totales </t>
  </si>
  <si>
    <t xml:space="preserve">Participación en utilidad y bonos </t>
  </si>
  <si>
    <t>Provisiones por beneficios a los empleados, corriente</t>
  </si>
  <si>
    <t>Provisiones por beneficios a los empleados, no corriente</t>
  </si>
  <si>
    <t xml:space="preserve">cuadratura </t>
  </si>
  <si>
    <t>Flujos esperados de pago</t>
  </si>
  <si>
    <t xml:space="preserve">Sociedad </t>
  </si>
  <si>
    <t>Sensibilización de los supuestos:</t>
  </si>
  <si>
    <t>Tasa de descuento</t>
  </si>
  <si>
    <t>Tasa de rotación</t>
  </si>
  <si>
    <t>Tasa incremento sueldo</t>
  </si>
  <si>
    <t xml:space="preserve">Gastos en personal </t>
  </si>
  <si>
    <t>Sueldos y salarios</t>
  </si>
  <si>
    <t>Beneficios definidos</t>
  </si>
  <si>
    <t>Indemnización por término de relación</t>
  </si>
  <si>
    <t>Otros gastos al personal</t>
  </si>
  <si>
    <t>TOTALES</t>
  </si>
  <si>
    <t xml:space="preserve">Provisiones por beneficios a los empleados </t>
  </si>
  <si>
    <t>Disminución por pasivos incluidos en grupos de activos para su disposición clasificados como mantenidos para la venta</t>
  </si>
  <si>
    <t>Número de empleados</t>
  </si>
  <si>
    <t>Flujo esperado de pago
M$</t>
  </si>
  <si>
    <t>Año</t>
  </si>
  <si>
    <t>Base</t>
  </si>
  <si>
    <t>Más 0,5%
M$</t>
  </si>
  <si>
    <t>Menos 0,5% 
M$</t>
  </si>
  <si>
    <t>Costos por servicios 
M$</t>
  </si>
  <si>
    <t>Costos por intereses 
M$</t>
  </si>
  <si>
    <t>Trabajadores Sindicalizados con cálculo de indemnización</t>
  </si>
  <si>
    <t>Trabajadores Sindicalizados, sin cálculo de indemnización</t>
  </si>
  <si>
    <t>Trabajadores que se rigen por código del trabajo</t>
  </si>
  <si>
    <t>Acreedores comerciales y otras cuentas por pagar</t>
  </si>
  <si>
    <t>Subcontratistas</t>
  </si>
  <si>
    <t>Dividendos</t>
  </si>
  <si>
    <t>Proveedores</t>
  </si>
  <si>
    <t>Productos y servicios devengados</t>
  </si>
  <si>
    <t>Personal</t>
  </si>
  <si>
    <t>Documentos por pagar</t>
  </si>
  <si>
    <t>Sub-total corrientes</t>
  </si>
  <si>
    <t xml:space="preserve">Proveedores </t>
  </si>
  <si>
    <t>Acreedores varios</t>
  </si>
  <si>
    <t>Sub-total no corrientes</t>
  </si>
  <si>
    <t>Totales corrientes y no corrientes</t>
  </si>
  <si>
    <t>cuadratura corriente</t>
  </si>
  <si>
    <t>cuadratura no corriente</t>
  </si>
  <si>
    <t xml:space="preserve">Cuentas comerciales al día según plazo </t>
  </si>
  <si>
    <t xml:space="preserve">Cuentas comerciales vencidas según plazo </t>
  </si>
  <si>
    <t xml:space="preserve"> Bienes </t>
  </si>
  <si>
    <t xml:space="preserve">Servicios </t>
  </si>
  <si>
    <t xml:space="preserve">Otros  </t>
  </si>
  <si>
    <t xml:space="preserve">Total </t>
  </si>
  <si>
    <t>Cambios en otras provisiones</t>
  </si>
  <si>
    <t>Provisiones adicionales, otras provisiones</t>
  </si>
  <si>
    <t>Provisiones nuevas</t>
  </si>
  <si>
    <t>Aumento de provisiones existentes</t>
  </si>
  <si>
    <t>Total provisiones adicionales</t>
  </si>
  <si>
    <t>Adquisiciones realizadas mediante combinaciones de negocios</t>
  </si>
  <si>
    <t>(-) Provisiones utilizadas</t>
  </si>
  <si>
    <t>(-) Provisiones revertidas no utilizadas</t>
  </si>
  <si>
    <t>Incrementos por ajustes que surgen por el paso del tiempo</t>
  </si>
  <si>
    <t>Incremento (disminución) por cambios en la tasa de descuento</t>
  </si>
  <si>
    <t>Incremento (disminución) por diferencias de cambio netas</t>
  </si>
  <si>
    <t>(-) Disminución por la pérdida de control de una subsidiaria</t>
  </si>
  <si>
    <t>Incremento (disminución) por transferencias y otros cambios, otras provisiones</t>
  </si>
  <si>
    <t>Total Incremento (disminución)</t>
  </si>
  <si>
    <t>Otras provisiones corrientes</t>
  </si>
  <si>
    <t>Otras provisiones no corrientes</t>
  </si>
  <si>
    <t>Provisión por garantías
M$</t>
  </si>
  <si>
    <t>Provisión por reestructuración
M$</t>
  </si>
  <si>
    <t>Provisiones por procesos legales
M$</t>
  </si>
  <si>
    <t>Provisión por reembolsos
M$</t>
  </si>
  <si>
    <t>Provisión por contratos onerosos 
M$</t>
  </si>
  <si>
    <t>Provisiones por costos de dejar fuera de servicio, restauración y rehabilitación
M$</t>
  </si>
  <si>
    <t>Otra provision relacionada con el medioambiente
M$</t>
  </si>
  <si>
    <t>Provisiones por compromisos de crédito
M$</t>
  </si>
  <si>
    <t>Provisión por impuestos distintos a los impuestos a las ganancias
M$</t>
  </si>
  <si>
    <t>Otras Provisiones diversas
M$</t>
  </si>
  <si>
    <t>Total, Otras Provisiones
M$</t>
  </si>
  <si>
    <t xml:space="preserve">77.441.870-9 </t>
  </si>
  <si>
    <t xml:space="preserve">96.817.230-1 </t>
  </si>
  <si>
    <t xml:space="preserve">76.746.454-1 </t>
  </si>
  <si>
    <t xml:space="preserve">70.009.410-3 </t>
  </si>
  <si>
    <t xml:space="preserve">65.113.732-2 </t>
  </si>
  <si>
    <t>CL</t>
  </si>
  <si>
    <t>Servicios de operación y mantención Planta Biogás</t>
  </si>
  <si>
    <t>Proyecto Actualización Centro de Control Operativo CCO 2.0 y deteccion de Fuga con gas Trazador</t>
  </si>
  <si>
    <t xml:space="preserve">EPSA Eléctrica Puntilla S.A. </t>
  </si>
  <si>
    <t xml:space="preserve">Director Común </t>
  </si>
  <si>
    <t xml:space="preserve">Compra de agua y energia electrica </t>
  </si>
  <si>
    <t xml:space="preserve">Operación, mantenimiento y adecuación de planta de tratamiento de Biofactoria.  </t>
  </si>
  <si>
    <t xml:space="preserve">Corporación Chilena de Investigación del Agua </t>
  </si>
  <si>
    <t xml:space="preserve">Estudio sobre modelos de gestión de infraestructuras hidráulicas urbanas resilentes en relación con los riesgos hidrológicos y geológicos, valorización lodos </t>
  </si>
  <si>
    <t>Comité de Directores</t>
  </si>
  <si>
    <t>Activo por derechos de uso</t>
  </si>
  <si>
    <t>Equipos de transporte</t>
  </si>
  <si>
    <t>Movimientos derechos de uso:</t>
  </si>
  <si>
    <t>El valor presente de los pagos futuros derivados de dichos contratos son los siguientes:</t>
  </si>
  <si>
    <t>Pasivo por arrendamientos:</t>
  </si>
  <si>
    <t>Hasta 90 días</t>
  </si>
  <si>
    <t>Más de 90 días y no más de un año</t>
  </si>
  <si>
    <t>Total corriente</t>
  </si>
  <si>
    <t>Total no corriente</t>
  </si>
  <si>
    <t>ARRENDATARIO OPERATIVO:</t>
  </si>
  <si>
    <t>Pagos futuros mínimos del arrendamiento no cancelables, arrendatarios</t>
  </si>
  <si>
    <t>Pagos futuros mínimos del arrendamiento no cancelables, hasta un año, arrendatarios</t>
  </si>
  <si>
    <t>Pagos mínimos futuros de arrendamiento no cancelable, a más de un año y menos de cinco años, arrendatarios</t>
  </si>
  <si>
    <t>Pagos futuros mínimos del arrendamiento no cancelables, arrendatarios, total</t>
  </si>
  <si>
    <t>Pagos mínimos por arrendamiento bajo arrendamientos operativos</t>
  </si>
  <si>
    <t>Cuotas de arrendamientos y subarriendos reconocidas en el estado de resultados, total</t>
  </si>
  <si>
    <t>Informaciones a revelar sobre arrendamientos operativos como arrendadores</t>
  </si>
  <si>
    <t>Cobros futuros mínimos del arrendamiento no cancelables, hasta un año, arrendadores</t>
  </si>
  <si>
    <t>Importe de las rentas contingentes reconocidas en el estado de resultados</t>
  </si>
  <si>
    <t>Valores brutos</t>
  </si>
  <si>
    <t>Valores netos</t>
  </si>
  <si>
    <t>Disminución por la pérdida de control de una filial</t>
  </si>
  <si>
    <t>Subtotal depreciación, disposiciones y retiros</t>
  </si>
  <si>
    <t>Renting</t>
  </si>
  <si>
    <t>Inmueble</t>
  </si>
  <si>
    <t>Informaciones a revelar sobre arrendamientos operativos como arrendatario</t>
  </si>
  <si>
    <t>Bajo este concepto se presentanservicios de transporte y agencias comerciales.</t>
  </si>
  <si>
    <t>Acuerdos de arrendamientos operativos significativos</t>
  </si>
  <si>
    <t>Los arriendos operativos más significativos tienen relación con el renting de vehículos. Para estos casos, los contratos van desde 18 a 96 meses. Los servicios de arriendo se pagan de manera mensual previa presentación y aprobación de estados de pago.</t>
  </si>
  <si>
    <t>La Sociedad posee contratos de este tipo donde actúa como arrendador, que se refiere principalmente a partes de recintos operativos, en su gran mayoría con empresas de telecomunicaciones, los cuales tiene renovación automática desde 1 a 5 años, sin embargo, la Sociedad tiene la facultad de dar aviso de término entre 30,60,90 y 180 días según el contrato.</t>
  </si>
  <si>
    <t>Acuerdos de arrendamientos operativos significativos del arrendador</t>
  </si>
  <si>
    <t>Los ingresos por estos conceptos no son materiales para la Sociedad.</t>
  </si>
  <si>
    <t>Riesgo de crédito</t>
  </si>
  <si>
    <t>Exposición bruta deudores comerciales</t>
  </si>
  <si>
    <t>Exposición bruta documentos por cobrar</t>
  </si>
  <si>
    <t>Exposición bruta otras cuentas por cobrar</t>
  </si>
  <si>
    <t>Estimaciones para riesgos de cuentas por cobrar</t>
  </si>
  <si>
    <t>Deudores comerciales y otras cuentas por cobrar corriente, neto</t>
  </si>
  <si>
    <t>Derechos por cobrar no corriente, neto</t>
  </si>
  <si>
    <t>Exposición neta, concentraciones de riesgo</t>
  </si>
  <si>
    <t>Cartera estratificada</t>
  </si>
  <si>
    <t>Cuadratura corriente</t>
  </si>
  <si>
    <t>Cuadratura no corriente</t>
  </si>
  <si>
    <t>Movimiento riesgo de crédito cuentas por cobrar</t>
  </si>
  <si>
    <t>Incremento en provisiones existentes</t>
  </si>
  <si>
    <t>Cambios, totales</t>
  </si>
  <si>
    <t xml:space="preserve">Saldo final </t>
  </si>
  <si>
    <t>menor de tres meses</t>
  </si>
  <si>
    <t>entre tres y seis meses</t>
  </si>
  <si>
    <t>entre seis y ocho meses</t>
  </si>
  <si>
    <t>mayor a ocho meses</t>
  </si>
  <si>
    <t xml:space="preserve"> Totales</t>
  </si>
  <si>
    <t>Activos antes de provisiones</t>
  </si>
  <si>
    <t>Provisiones deudores comerciales</t>
  </si>
  <si>
    <t>Deudores comerciales netos</t>
  </si>
  <si>
    <t>Deudores comerciales y otras cuentas por cobrar corrientes</t>
  </si>
  <si>
    <t>Deudores comerciales corrientes</t>
  </si>
  <si>
    <t xml:space="preserve">   Deudores por operaciones de factoring corrientes</t>
  </si>
  <si>
    <t xml:space="preserve">   Contratos de leasing (neto) corrientes</t>
  </si>
  <si>
    <t>Pagos anticipados corrientes</t>
  </si>
  <si>
    <t>Cuentas por cobrar corrientes por venta de propiedades</t>
  </si>
  <si>
    <t>Cuentas por cobrar corrientes por alquiler de propiedades</t>
  </si>
  <si>
    <t>Otras cuentas por cobrar corrientes</t>
  </si>
  <si>
    <t>Cuentas por cobrar no corrientes</t>
  </si>
  <si>
    <t>Deudores comerciales no corrientes</t>
  </si>
  <si>
    <t xml:space="preserve">   Operaciones de crédito no corrientes</t>
  </si>
  <si>
    <t xml:space="preserve">   Deudores por operaciones de factoring no corrientes</t>
  </si>
  <si>
    <t xml:space="preserve">   Contratos de leasing (neto) no corrientes</t>
  </si>
  <si>
    <t>Pagos anticipados no corrientes</t>
  </si>
  <si>
    <t>Cuentas por cobrar no corrientes procedentes de impuestos distintos a los impuestos a las ganancias</t>
  </si>
  <si>
    <t>Cuentas por cobrar no corrientes por venta de propiedades</t>
  </si>
  <si>
    <t>Cuentas por cobrar no corrientes por alquiler de propiedades</t>
  </si>
  <si>
    <t>Otras cuentas por cobrar no corrientes</t>
  </si>
  <si>
    <t>Total deudores comerciales y otras cuentas por cobrar</t>
  </si>
  <si>
    <t>Tramo de Deudores Comerciales</t>
  </si>
  <si>
    <t>Cartera no repactada</t>
  </si>
  <si>
    <t>Cartera repactada</t>
  </si>
  <si>
    <t>Total cartera bruta</t>
  </si>
  <si>
    <t>Provisión</t>
  </si>
  <si>
    <t>Castigo del período</t>
  </si>
  <si>
    <t>Recupero del período</t>
  </si>
  <si>
    <t>N° de clientes</t>
  </si>
  <si>
    <t>Monto bruto</t>
  </si>
  <si>
    <t>Total Provisión</t>
  </si>
  <si>
    <t>Al día</t>
  </si>
  <si>
    <t>Entre 1 y 30 días</t>
  </si>
  <si>
    <t>Entre 31 y 60 días</t>
  </si>
  <si>
    <t>Entre 61 y 90 días</t>
  </si>
  <si>
    <t>Entre 91 y 120 días</t>
  </si>
  <si>
    <t>Entre 121 y 150 días</t>
  </si>
  <si>
    <t>Cartera protestada y en cobranza judicial</t>
  </si>
  <si>
    <t>CARTERA NO SECURITIZADA</t>
  </si>
  <si>
    <t>Entre 151 y 180 días</t>
  </si>
  <si>
    <t>Entre 181 y 210 días</t>
  </si>
  <si>
    <t xml:space="preserve">N° de </t>
  </si>
  <si>
    <t>Monto cartera</t>
  </si>
  <si>
    <t>Entre 211 y 250 días</t>
  </si>
  <si>
    <t>Clientes</t>
  </si>
  <si>
    <t>Más de 251 días</t>
  </si>
  <si>
    <t>Documentos por cobrar protestados</t>
  </si>
  <si>
    <t>Documentos por cobrar en cobranza judicial</t>
  </si>
  <si>
    <t>Clases de inventarios</t>
  </si>
  <si>
    <t>Mercaderias</t>
  </si>
  <si>
    <t>Suministros para la producción</t>
  </si>
  <si>
    <t>Otros inventarios</t>
  </si>
  <si>
    <t>Estimación de obsolescencia</t>
  </si>
  <si>
    <t>Total de inventarios</t>
  </si>
  <si>
    <t>Movimiento de estimación de obsolescencia</t>
  </si>
  <si>
    <t>Provisión por precio</t>
  </si>
  <si>
    <t>Provisión de obsolescencia</t>
  </si>
  <si>
    <t>Provisión por daño</t>
  </si>
  <si>
    <t>Reversa de provisión</t>
  </si>
  <si>
    <t xml:space="preserve">Adicionalmente, se presenta una estimación por deterioro de inventarios que incluyen montos relativos a obsolescencia derivados de la baja rotación, obsolescencia por daño y/o su precio en mercado sea mayor al 20%. El movimiento de la estimación antes mencionada es el siguiente: </t>
  </si>
  <si>
    <t>Otros inventarios corrientes</t>
  </si>
  <si>
    <t>% Participación</t>
  </si>
  <si>
    <t>Patrimonio</t>
  </si>
  <si>
    <t>Resultado</t>
  </si>
  <si>
    <t>Corrientes</t>
  </si>
  <si>
    <t>Impuesto al Valor Agregado</t>
  </si>
  <si>
    <t>Pagos Provisionales Mensuales</t>
  </si>
  <si>
    <t>Otros impuestos</t>
  </si>
  <si>
    <t>Convenio por desarrollos inmobiliarios</t>
  </si>
  <si>
    <t>Trabajos solicitados por terceros</t>
  </si>
  <si>
    <t>Total corrientes</t>
  </si>
  <si>
    <t>Asociación Sociedad de Canalistas del Maipo</t>
  </si>
  <si>
    <t>Total no corrientes</t>
  </si>
  <si>
    <t>Impuestos por recuperar</t>
  </si>
  <si>
    <t>Créditos</t>
  </si>
  <si>
    <t>Provisión de impuesto a la renta</t>
  </si>
  <si>
    <t>Pasivos por impuestos corrientes</t>
  </si>
  <si>
    <t>Provisión de impuesto artículo 21 gastos rechazados</t>
  </si>
  <si>
    <t>Cuadratura activo</t>
  </si>
  <si>
    <t>Cuadratura pasivo</t>
  </si>
  <si>
    <t>Activos corrientes</t>
  </si>
  <si>
    <t>Activos no corrientes</t>
  </si>
  <si>
    <t>Pasivos corrientes</t>
  </si>
  <si>
    <t>Pasivos no corrientes</t>
  </si>
  <si>
    <t>Filiales</t>
  </si>
  <si>
    <t>País</t>
  </si>
  <si>
    <t>Chile</t>
  </si>
  <si>
    <t>Moneda funcional</t>
  </si>
  <si>
    <t>Porcentaje de participación en filial significativa</t>
  </si>
  <si>
    <t>Porcentaje poder de voto en filial significativa</t>
  </si>
  <si>
    <t>Margen de contribución</t>
  </si>
  <si>
    <t>Estados de situación financiera</t>
  </si>
  <si>
    <t>Impuestos diferidos brutos</t>
  </si>
  <si>
    <t xml:space="preserve">Compensación </t>
  </si>
  <si>
    <t>Posición neta de impuestos diferidos</t>
  </si>
  <si>
    <t>Activo por impuesto diferido</t>
  </si>
  <si>
    <t>Pasivo por impuesto diferido</t>
  </si>
  <si>
    <t>Información a revelar sobre activos por impuestos diferidos</t>
  </si>
  <si>
    <t>Derechos de agua (amortización)</t>
  </si>
  <si>
    <t>Provisión deudores incobrables</t>
  </si>
  <si>
    <t>Provisión vacaciones</t>
  </si>
  <si>
    <t>Indemnización por años de servicios</t>
  </si>
  <si>
    <t>Amortizaciones</t>
  </si>
  <si>
    <t>Variación corrección monetaria y depreciación activos</t>
  </si>
  <si>
    <t>Ingresos diferidos</t>
  </si>
  <si>
    <t>Transacción Tranque La Dehesa</t>
  </si>
  <si>
    <t xml:space="preserve">Pasivo por arrendamientos </t>
  </si>
  <si>
    <t>Pérdidas por deterioro de valor por cambio en criterio contable</t>
  </si>
  <si>
    <t>Información a revelar sobre pasivos por impuestos diferidos</t>
  </si>
  <si>
    <t>Pasivos por impuestos diferidos</t>
  </si>
  <si>
    <t>Gasto inversión empresas relacionadas</t>
  </si>
  <si>
    <t>Revaluación de terrenos por cambio en criterio contable</t>
  </si>
  <si>
    <t xml:space="preserve">Activo por derechos de uso </t>
  </si>
  <si>
    <t>Movimientos de activos por impuestos diferidos</t>
  </si>
  <si>
    <t>Activos por impuestos diferidos, saldo inicial</t>
  </si>
  <si>
    <t>Incrementos (decrementos) en activos por impuestos diferidos</t>
  </si>
  <si>
    <t>Incrementos (decrementos) por variación corrección monetaria y depreciación activos</t>
  </si>
  <si>
    <t>Incrementos (decrementos) por provisión deudores incobrables</t>
  </si>
  <si>
    <t>Cambios en activos por impuestos diferidos</t>
  </si>
  <si>
    <t>Cambios en activos por impuestos diferidos total</t>
  </si>
  <si>
    <t>Movimientos de pasivos por impuestos diferidos</t>
  </si>
  <si>
    <t>Pasivos por impuestos diferidos, saldo inicial</t>
  </si>
  <si>
    <t>Incrementos (decrementos) en pasivos por impuestos diferidos</t>
  </si>
  <si>
    <t>Incrementos (decrementos) en adquisiciones mediante combinaciones de negocios</t>
  </si>
  <si>
    <t>Cambios en pasivos por impuestos diferidos</t>
  </si>
  <si>
    <t>Cambios en pasivos por impuestos diferidos total</t>
  </si>
  <si>
    <t xml:space="preserve">Ingreso (gasto) por impuesto a las ganancias por partes corriente y diferida </t>
  </si>
  <si>
    <t>Gasto por impuestos corrientes</t>
  </si>
  <si>
    <t>Ajuste gasto tributario ejercicio anterior</t>
  </si>
  <si>
    <t>Gasto por impuestos corrientes a las ganancias</t>
  </si>
  <si>
    <t>Ingresos (gastos) diferidos por impuestos relativos a la creación y reversión de diferencias temporarias</t>
  </si>
  <si>
    <t>Gastos por impuesto único (gastos rechazados)</t>
  </si>
  <si>
    <t>Ingresos (gastos) por otros impuestos</t>
  </si>
  <si>
    <t xml:space="preserve">Gasto por impuesto a las ganancias </t>
  </si>
  <si>
    <t>Gastos por impuestos utilizando la tasa legal</t>
  </si>
  <si>
    <t>Diferencia permanente por corrección monetaria patrimonio tributario</t>
  </si>
  <si>
    <t>Diferencia permanente por gastos rechazados</t>
  </si>
  <si>
    <t>Diferencia permanente por impuesto a la renta de ejercicios anteriores</t>
  </si>
  <si>
    <t>Otras diferencias permanentes</t>
  </si>
  <si>
    <t>Ajustes al gasto por impuestos utilizando la tasa legal</t>
  </si>
  <si>
    <t xml:space="preserve">Gasto por impuestos utilizando la tasa efectiva </t>
  </si>
  <si>
    <t>Tasa impositiva legal</t>
  </si>
  <si>
    <t>Tasa impositiva efectiva</t>
  </si>
  <si>
    <t>Conciliación entre el resultado por impuestos a las ganancias contabilizado y la tasa efectiva</t>
  </si>
  <si>
    <t>XBRL</t>
  </si>
  <si>
    <t>Otros efectos de la tasa impositiva</t>
  </si>
  <si>
    <t>Utilidad (pérdida) por diferencia de cambio</t>
  </si>
  <si>
    <t>Totales sobre información general sobre resultados</t>
  </si>
  <si>
    <t>Agua</t>
  </si>
  <si>
    <t>No Agua</t>
  </si>
  <si>
    <t>Ingresos de las actividades ordinarias procedentes de clientes externos</t>
  </si>
  <si>
    <t>Ingresos de las actividades ordinarias entre segmentos</t>
  </si>
  <si>
    <t>Subtotal ingresos de actividades ordinarias procedentes de clientes externos y transacciones con otros segmentos de operación de la misma entidad</t>
  </si>
  <si>
    <t>Gastos de la operación</t>
  </si>
  <si>
    <t>Depreciaciones y amortizaciones</t>
  </si>
  <si>
    <t xml:space="preserve">Otras ganancias y gastos </t>
  </si>
  <si>
    <t xml:space="preserve">Ingresos financieros </t>
  </si>
  <si>
    <t>Resultado por unidades de reajuste y diferencia de cambio</t>
  </si>
  <si>
    <t>Ganancia (pérdida) antes de impuestos</t>
  </si>
  <si>
    <t>Ganancia del segmento</t>
  </si>
  <si>
    <t xml:space="preserve">Ganancia del segmento atribuibles a los propietarios de la controladora </t>
  </si>
  <si>
    <t xml:space="preserve">Ganancia (pérdida) del segmento atribuibles a participaciones no controladoras </t>
  </si>
  <si>
    <t>Totales sobre información general sobre activos, pasivos y patrimonio</t>
  </si>
  <si>
    <t xml:space="preserve">Total Activos </t>
  </si>
  <si>
    <t>Total Pasivos</t>
  </si>
  <si>
    <t>Patrimonio atribuibles a los propietarios de la controladora</t>
  </si>
  <si>
    <t xml:space="preserve">Participaciones no controladoras </t>
  </si>
  <si>
    <t>Total Patrimonio</t>
  </si>
  <si>
    <t>Total de Patrimonio y Pasivos</t>
  </si>
  <si>
    <t>Estado Flujo Efectivo</t>
  </si>
  <si>
    <t xml:space="preserve">Flujos de efectivo procedentes de (utilizados en) actividades de operación  </t>
  </si>
  <si>
    <t xml:space="preserve">Flujos de efectivo procedentes de (utilizados en) actividades de inversión  </t>
  </si>
  <si>
    <t xml:space="preserve">Flujos de efectivo procedentes de (utilizados en) actividades de financiación </t>
  </si>
  <si>
    <t xml:space="preserve">Conciliación de ingresos de las actividades ordinarias </t>
  </si>
  <si>
    <t>Ingresos de las actividades ordinarias de los segmentos</t>
  </si>
  <si>
    <t xml:space="preserve">Eliminación de cuentas de la sede corporativa con los segmentos </t>
  </si>
  <si>
    <t>Eliminación de las actividades ordinarias entre segmentos</t>
  </si>
  <si>
    <t xml:space="preserve">Conciliación de ganancia </t>
  </si>
  <si>
    <t>Consolidación ganancia (pérdida) totales de los segmentos</t>
  </si>
  <si>
    <t>Consolidación de eliminación de ganancia (pérdida) entre segmentos</t>
  </si>
  <si>
    <t>Consolidación de ganancia (pérdida)</t>
  </si>
  <si>
    <t xml:space="preserve">Conciliaciones de los activos, pasivos y patrimonio de los segmentos </t>
  </si>
  <si>
    <t xml:space="preserve">Conciliación de activos </t>
  </si>
  <si>
    <t>Consolidación activos totales de los segmentos</t>
  </si>
  <si>
    <t>Eliminación de las cuentas entre segmentos</t>
  </si>
  <si>
    <t>Total Activos</t>
  </si>
  <si>
    <t xml:space="preserve">Conciliación de pasivos </t>
  </si>
  <si>
    <t>Consolidación  pasivos totales de los segmentos</t>
  </si>
  <si>
    <t>Conciliación de patrimonio</t>
  </si>
  <si>
    <t>Consolidación  patrimonios totales de los segmentos</t>
  </si>
  <si>
    <t xml:space="preserve">Eliminacion de cuentas de la sede corporativa con los segmentos </t>
  </si>
  <si>
    <t xml:space="preserve">Patrimonio atribuible a los propietarios de la controladora </t>
  </si>
  <si>
    <t>Consolidación de los  flujo operacionales de los segmentos</t>
  </si>
  <si>
    <t>Total flujos operacionales</t>
  </si>
  <si>
    <t xml:space="preserve">Conciliacion de los flujos de inversión de los segmentos </t>
  </si>
  <si>
    <t>Consolidación de los flujos de inversión de los segmentos</t>
  </si>
  <si>
    <t>Total flujos de inversion</t>
  </si>
  <si>
    <t xml:space="preserve">Conciliacion de los flujos de financiacion de los segmentos </t>
  </si>
  <si>
    <t>Consolidación de los  flujo financieros de los segmentos</t>
  </si>
  <si>
    <t>Total flujos de financiación</t>
  </si>
  <si>
    <t>Clases de instrumentos financieros</t>
  </si>
  <si>
    <t>Activos financieros corrientes</t>
  </si>
  <si>
    <t xml:space="preserve">  Otros activos financieros</t>
  </si>
  <si>
    <t>Otros activos financieros, corrientes</t>
  </si>
  <si>
    <t xml:space="preserve">  Deudores comerciales y otras cuentas por cobrar</t>
  </si>
  <si>
    <t>Total deudores comerciales y otras cuentas por cobrar, corrientes</t>
  </si>
  <si>
    <t xml:space="preserve">  Cuentas por cobrar a entidades relacionadas</t>
  </si>
  <si>
    <t>Información sobre entidades relacionadas, corrientes</t>
  </si>
  <si>
    <t>Total activos financieros, corrientes</t>
  </si>
  <si>
    <t>Activos financieros no corrientes</t>
  </si>
  <si>
    <t xml:space="preserve">  Derechos por cobrar</t>
  </si>
  <si>
    <t>Total activos financieros, no corrientes</t>
  </si>
  <si>
    <t>Total activos financieros</t>
  </si>
  <si>
    <t>Pasivos financieros corrientes</t>
  </si>
  <si>
    <t xml:space="preserve">  Préstamos bancarios</t>
  </si>
  <si>
    <t xml:space="preserve">  Bonos</t>
  </si>
  <si>
    <t xml:space="preserve">  Aportes financieros reembolsables</t>
  </si>
  <si>
    <t>Otros pasivos financieros, corrientes</t>
  </si>
  <si>
    <t xml:space="preserve">  Pasivo por arrendamientos</t>
  </si>
  <si>
    <t>Pasivos por arrendamientos, corrientes</t>
  </si>
  <si>
    <t xml:space="preserve">  Cuentas comerciales y otras cuentas por pagar</t>
  </si>
  <si>
    <t xml:space="preserve">Cuentas comerciales y otras cuentas por pagar, corrientes </t>
  </si>
  <si>
    <t xml:space="preserve">  Cuentas por pagar a entidades relacionadas</t>
  </si>
  <si>
    <t>Total pasivos financieros, corrientes</t>
  </si>
  <si>
    <t>Pasivos financieros no corrientes</t>
  </si>
  <si>
    <t>Otros pasivos financieros, no corrientes</t>
  </si>
  <si>
    <t>Pasivos por arrendamientos, no corriente</t>
  </si>
  <si>
    <t>Total pasivos financieros, no corrientes</t>
  </si>
  <si>
    <t>Total pasivos financieros</t>
  </si>
  <si>
    <t>Otros pasivos financieros no clasificados no corrientes</t>
  </si>
  <si>
    <t>Otros pasivos financieros no clasificados corrientes</t>
  </si>
  <si>
    <t>Otros pasivos financieros no clasificados</t>
  </si>
  <si>
    <t>Aportes Financieros Reembolsables, porción corriente.</t>
  </si>
  <si>
    <t>Nº de Inscripción o Identificación del Instrumento</t>
  </si>
  <si>
    <t>Moneda índice de reajuste</t>
  </si>
  <si>
    <t>Residual  UF</t>
  </si>
  <si>
    <t>Valor contable</t>
  </si>
  <si>
    <t xml:space="preserve">Tasa interés real contrato </t>
  </si>
  <si>
    <t xml:space="preserve">Tasa efectiva </t>
  </si>
  <si>
    <t>Colocación en Chile o en el Extranjero</t>
  </si>
  <si>
    <t>Empresa emisora</t>
  </si>
  <si>
    <t>Rut deudora</t>
  </si>
  <si>
    <t>Tipo de amortización</t>
  </si>
  <si>
    <t>Garantizada (Si/No)</t>
  </si>
  <si>
    <t>Aportes Financieros Reembolsables, porción no corriente.</t>
  </si>
  <si>
    <t>Fecha vencimiento</t>
  </si>
  <si>
    <t>RUT empresa deudora</t>
  </si>
  <si>
    <t>Nombre entidad deudora</t>
  </si>
  <si>
    <t>País de la empresa deudora</t>
  </si>
  <si>
    <t>Nombre entidad acreedora</t>
  </si>
  <si>
    <t>Moneda o unidad de reajuste</t>
  </si>
  <si>
    <t>Vencimientos</t>
  </si>
  <si>
    <t>Tasa  efectiva</t>
  </si>
  <si>
    <t>Tasa nominal</t>
  </si>
  <si>
    <t>Más de 90 días hasta 1 año</t>
  </si>
  <si>
    <t>(%)</t>
  </si>
  <si>
    <t>61.808.000-5</t>
  </si>
  <si>
    <t>Banco de Chile</t>
  </si>
  <si>
    <t>Semestral</t>
  </si>
  <si>
    <t>Banco BCI</t>
  </si>
  <si>
    <t>Al vencimiento</t>
  </si>
  <si>
    <t>Banco BICE</t>
  </si>
  <si>
    <t>Banco Itau</t>
  </si>
  <si>
    <t>Banco BTG Pactual</t>
  </si>
  <si>
    <t>Más de 1 año hasta 3 años</t>
  </si>
  <si>
    <t>Más de 3 años hasta 5 años</t>
  </si>
  <si>
    <t>Más de 5 años</t>
  </si>
  <si>
    <t>Más de 1 año hasta 2 años</t>
  </si>
  <si>
    <t>Más de 2 años hasta 3 años</t>
  </si>
  <si>
    <t>Más de 3 años hasta   4 años</t>
  </si>
  <si>
    <t>Más de 4 años hasta 5 años</t>
  </si>
  <si>
    <t>Total Corriente y no Corriente</t>
  </si>
  <si>
    <t>Obligaciones con el público corrientes - Valores contables</t>
  </si>
  <si>
    <t>Número de inscripción</t>
  </si>
  <si>
    <t>Serie</t>
  </si>
  <si>
    <t>Fecha de vencimiento</t>
  </si>
  <si>
    <t>BAGUA-M</t>
  </si>
  <si>
    <t>UF</t>
  </si>
  <si>
    <t>BAGUA-P</t>
  </si>
  <si>
    <t>BAGUA-Q</t>
  </si>
  <si>
    <t>BAGUA-S</t>
  </si>
  <si>
    <t>BAGUA-U</t>
  </si>
  <si>
    <t>BAGUA-V</t>
  </si>
  <si>
    <t>BAGUA-W</t>
  </si>
  <si>
    <t>BAGUA-X</t>
  </si>
  <si>
    <t>BAGUA-AA</t>
  </si>
  <si>
    <t>BAGUA-AD</t>
  </si>
  <si>
    <t>BAGUA-AC</t>
  </si>
  <si>
    <t>BAGUA-AE</t>
  </si>
  <si>
    <t>Obligaciones con el público corrientes - Valores nominales</t>
  </si>
  <si>
    <t>Obligaciones con el público no corrientes - Valores contables</t>
  </si>
  <si>
    <t>Obligaciones con el público no corrientes - Valores nominales</t>
  </si>
  <si>
    <t>AFR</t>
  </si>
  <si>
    <t>No</t>
  </si>
  <si>
    <t>Aguas Cordillera  S.A.</t>
  </si>
  <si>
    <t>96.809.310-k</t>
  </si>
  <si>
    <t>89.221.000-4</t>
  </si>
  <si>
    <t xml:space="preserve">  Anticipo bonos</t>
  </si>
  <si>
    <t>Perfil de vencimientos</t>
  </si>
  <si>
    <t>De 91 días a 1 año</t>
  </si>
  <si>
    <t>De 13 meses a 3 años</t>
  </si>
  <si>
    <t>Más de 3 años a 5 años</t>
  </si>
  <si>
    <t>Tasa interés contrato</t>
  </si>
  <si>
    <t>Bonos</t>
  </si>
  <si>
    <t>Pasivo por arrendamiento</t>
  </si>
  <si>
    <t>Cuentas comerciales y otras cuentas por pagar</t>
  </si>
  <si>
    <t>Instrumentos de deuda</t>
  </si>
  <si>
    <t>Tasa</t>
  </si>
  <si>
    <t>Variable</t>
  </si>
  <si>
    <t>Fija</t>
  </si>
  <si>
    <t>Préstamos bancarios variable</t>
  </si>
  <si>
    <t>Préstamos bancarios fijo</t>
  </si>
  <si>
    <t>Aportes financieros reembolsables</t>
  </si>
  <si>
    <t>Prestamos bancarios</t>
  </si>
  <si>
    <t>Bono</t>
  </si>
  <si>
    <t>Monto nominal deuda (M$)</t>
  </si>
  <si>
    <t>Tasa variable</t>
  </si>
  <si>
    <t>Ptos  (+/-)</t>
  </si>
  <si>
    <t>Impacto resultado (M$)  (+/-)</t>
  </si>
  <si>
    <t>Tasa TAB</t>
  </si>
  <si>
    <t>Préstamos bancarios corrientes - Valores Contables</t>
  </si>
  <si>
    <t>Préstamos bancarios corrientes - Valores Nominales</t>
  </si>
  <si>
    <t>Préstamos bancarios no corrientes - Valores contables</t>
  </si>
  <si>
    <t>Préstamos bancarios no corrientes - Valores nominales</t>
  </si>
  <si>
    <t>Periodo actual</t>
  </si>
  <si>
    <t xml:space="preserve">Altas </t>
  </si>
  <si>
    <t>Bajas</t>
  </si>
  <si>
    <t>Traspasos</t>
  </si>
  <si>
    <t>Forward</t>
  </si>
  <si>
    <t>Pasivos por arrendamiento</t>
  </si>
  <si>
    <t>Total pasivos por arrendamiento</t>
  </si>
  <si>
    <t>Periodo anterior</t>
  </si>
  <si>
    <t>Costo Amortizado</t>
  </si>
  <si>
    <t>Valor Justo</t>
  </si>
  <si>
    <t>Equivalente al efectivo</t>
  </si>
  <si>
    <t>Depósitos a plazo fijo, nivel 1</t>
  </si>
  <si>
    <t>Fondos Mutuos, nivel 1</t>
  </si>
  <si>
    <t>Inversiones mantenidas al valor justo</t>
  </si>
  <si>
    <t>Otros Pasivos Financieros</t>
  </si>
  <si>
    <t>Deuda bancaria, nivel 2</t>
  </si>
  <si>
    <t>Bonos, nivel 1</t>
  </si>
  <si>
    <t>AFR, nivel 3</t>
  </si>
  <si>
    <t>Pasivos Financieros mantenidos a costo amortizado</t>
  </si>
  <si>
    <t>Valor contable terrenos</t>
  </si>
  <si>
    <t>Activos disponibles para la venta total</t>
  </si>
  <si>
    <t>Activos por impuestos</t>
  </si>
  <si>
    <t>Plusvalía</t>
  </si>
  <si>
    <t>Activo por impuestos diferidos</t>
  </si>
  <si>
    <t>Total activos disponible para la venta</t>
  </si>
  <si>
    <t>PATRIMONIO Y PASIVOS</t>
  </si>
  <si>
    <t>Provisiones por beneficios a los empleados</t>
  </si>
  <si>
    <t>Total pasivos disponible para la venta</t>
  </si>
  <si>
    <t>Capital emitido</t>
  </si>
  <si>
    <t>Ganancias acumuladas</t>
  </si>
  <si>
    <t>Participaciones no controladoras de activos disponible para la venta</t>
  </si>
  <si>
    <t>Resultado antes de impuestos de las operaciones discontinuadas</t>
  </si>
  <si>
    <t>(Gasto) ingreso por impuestos a las ganancias</t>
  </si>
  <si>
    <t>Resultado despúes de impuestos de las operaciones discontinuadas</t>
  </si>
  <si>
    <t>Resultado antes de impuestos por la venta de filiales</t>
  </si>
  <si>
    <t>Resultado despúes de impuestos por la venta de filiales</t>
  </si>
  <si>
    <t>Gastos por depreciación y amortización</t>
  </si>
  <si>
    <t>Otras (pérdidas) ganancias</t>
  </si>
  <si>
    <t>Resultados por unidades de reajuste</t>
  </si>
  <si>
    <t>Ganancia (pérdida) atribuible a</t>
  </si>
  <si>
    <t>Ganancia (pérdida) atribuible a los propietarios de la controladora</t>
  </si>
  <si>
    <t>Ganancia (pérdida) atribuible a participaciones no controladoras</t>
  </si>
  <si>
    <t>Ganancia (pérdida)</t>
  </si>
  <si>
    <t>Ganancia (pérdida) atribuible a participaciones no controladoras de operaciones discontinuadas</t>
  </si>
  <si>
    <t>ESTADOS DE FLUJOS DE EFECTIVO</t>
  </si>
  <si>
    <t>Clases de cobros por actividades de operación</t>
  </si>
  <si>
    <t>Importes procedentes de la venta de propiedades, planta y equipo</t>
  </si>
  <si>
    <t>Flujos de efectivo procedentes de (utilizados en) actividades de financiación</t>
  </si>
  <si>
    <t xml:space="preserve">Incremento (disminución) en el efectivo y equivalentes al efectivo, antes del efecto de los cambios en la tasa de cambio </t>
  </si>
  <si>
    <t>Saldo inicial - Importe en libros de terrenos</t>
  </si>
  <si>
    <t>Valor en libros y valor razonable</t>
  </si>
  <si>
    <t>Saldo final - Valor en libros y valor razonable de terrenos</t>
  </si>
  <si>
    <t>Banco Scotiabank</t>
  </si>
  <si>
    <t>Pasivos por arrendamientos (Contable) Corriente</t>
  </si>
  <si>
    <t>Rut empresa deudora</t>
  </si>
  <si>
    <t>Nombre empresa deudora</t>
  </si>
  <si>
    <t>Moneda o Unidad de reajuste</t>
  </si>
  <si>
    <t>Tasa de interés</t>
  </si>
  <si>
    <t>U.F.</t>
  </si>
  <si>
    <t>Mensual</t>
  </si>
  <si>
    <t>Pasivos por arrendamientos (Contable) No Corriente</t>
  </si>
  <si>
    <t>VALIDACIÓN XBRL</t>
  </si>
  <si>
    <t>Saldos contables</t>
  </si>
  <si>
    <t>Control</t>
  </si>
  <si>
    <t>Pasivos por arrendamientos corriente</t>
  </si>
  <si>
    <t>Pasivos por arrendamientos corriente no corriente</t>
  </si>
  <si>
    <t>PARTES RELACIONADAS</t>
  </si>
  <si>
    <t>INFORMACIÓN SOBRE TRANSACCIONES ENTRE PARTES RELACIONADAS</t>
  </si>
  <si>
    <t>LISTA</t>
  </si>
  <si>
    <t>Nombre parte relacionada</t>
  </si>
  <si>
    <t>RUT parte relacionada</t>
  </si>
  <si>
    <t>País de origen</t>
  </si>
  <si>
    <t>Descripción de transacciones con partes relacionadas</t>
  </si>
  <si>
    <t>Transacciones con partes relacionadas</t>
  </si>
  <si>
    <t>Saldos pendientes de transacciones con partes relacionadas</t>
  </si>
  <si>
    <t>Compras de bienes</t>
  </si>
  <si>
    <t>Ingresos de actividades ordinarias procedentes de la venta de bienes</t>
  </si>
  <si>
    <t>Servicios recibidos</t>
  </si>
  <si>
    <t>Ingresos de actividades ordinarias procedentes de la prestación de servicios</t>
  </si>
  <si>
    <t>Arrendamientos como arrendador</t>
  </si>
  <si>
    <t>Arrendamientos como arrendatario</t>
  </si>
  <si>
    <t>Transferencias según acuerdos financieros a la entidad</t>
  </si>
  <si>
    <t>Cuentas por cobrar corrientes</t>
  </si>
  <si>
    <t>Cuentas por cobrar</t>
  </si>
  <si>
    <t>Cuentas por pagar corrientes</t>
  </si>
  <si>
    <t>Cuentas por pagar no corrientes</t>
  </si>
  <si>
    <t>Cuentas por pagar</t>
  </si>
  <si>
    <t>Tipo de moneda o unidad</t>
  </si>
  <si>
    <t>Controladora</t>
  </si>
  <si>
    <t>CHL: Chile</t>
  </si>
  <si>
    <t>Total, Controladora</t>
  </si>
  <si>
    <t>Asociadas</t>
  </si>
  <si>
    <t>Total, Asociadas</t>
  </si>
  <si>
    <t>Total de la entidad</t>
  </si>
  <si>
    <t>Cuentas por pagar, corrientes</t>
  </si>
  <si>
    <t>Más de 3 años hasta 4 años</t>
  </si>
  <si>
    <t>TOTAL</t>
  </si>
  <si>
    <t xml:space="preserve">Clases de cobros por actividades de operación </t>
  </si>
  <si>
    <t xml:space="preserve">Flujos de efectivo procedente utilizados en operación </t>
  </si>
  <si>
    <t>1110001141</t>
  </si>
  <si>
    <t>0121 - estado (cargos por aclarar)</t>
  </si>
  <si>
    <t>1110016165</t>
  </si>
  <si>
    <t>0161 - credito pac (recaudación pac)</t>
  </si>
  <si>
    <t>1110016181</t>
  </si>
  <si>
    <t>0161 - credito-pac (cheques protestados)</t>
  </si>
  <si>
    <t>1110035A60</t>
  </si>
  <si>
    <t>035A - Santiago (depósitos por aclarar)</t>
  </si>
  <si>
    <t>Deposito por Aclarar Rendiciones</t>
  </si>
  <si>
    <t>1140003200</t>
  </si>
  <si>
    <t>Anticipo bienestar AA</t>
  </si>
  <si>
    <t>Dividendos por cobrar a empresas relacionadas</t>
  </si>
  <si>
    <t>2114003000</t>
  </si>
  <si>
    <t>2115005000</t>
  </si>
  <si>
    <t>2114002000</t>
  </si>
  <si>
    <t>2114001000</t>
  </si>
  <si>
    <t>1185002000</t>
  </si>
  <si>
    <t>2115003700</t>
  </si>
  <si>
    <t>2110001300</t>
  </si>
  <si>
    <t>2110001000</t>
  </si>
  <si>
    <t>1185002500</t>
  </si>
  <si>
    <t>2115006000</t>
  </si>
  <si>
    <t>Dividendos por pagar</t>
  </si>
  <si>
    <t>2115003100</t>
  </si>
  <si>
    <t>AFR vencidos bloqueados</t>
  </si>
  <si>
    <t>Dividendo x pagar  Empresas Relacionadas</t>
  </si>
  <si>
    <t>1160001500</t>
  </si>
  <si>
    <t>Credito  por donaciones</t>
  </si>
  <si>
    <t>2164002500</t>
  </si>
  <si>
    <t>Impto retencion extranjero</t>
  </si>
  <si>
    <t>2222001000</t>
  </si>
  <si>
    <t>1370001500</t>
  </si>
  <si>
    <t>2224003700</t>
  </si>
  <si>
    <t>2220002000</t>
  </si>
  <si>
    <t>2220003000</t>
  </si>
  <si>
    <t>1370001000</t>
  </si>
  <si>
    <t>2224003200</t>
  </si>
  <si>
    <t>2224009900</t>
  </si>
  <si>
    <t>2224006000</t>
  </si>
  <si>
    <t>2224001000</t>
  </si>
  <si>
    <t>2225009900</t>
  </si>
  <si>
    <t>2225003000</t>
  </si>
  <si>
    <t>2225002000</t>
  </si>
  <si>
    <t>2360001000</t>
  </si>
  <si>
    <t>Dividendos provisorios</t>
  </si>
  <si>
    <t>Ingresos por Arriendo de Máquinas a Empresas Relac</t>
  </si>
  <si>
    <t>Ingresos  por venta de materiales</t>
  </si>
  <si>
    <t>Arriendo de Máquinas Empresas Relacionadas</t>
  </si>
  <si>
    <t>Banco Chile (transferencias emitidas)</t>
  </si>
  <si>
    <t>1110028A41</t>
  </si>
  <si>
    <t>028A  - bice pac (depósitos propios)</t>
  </si>
  <si>
    <t>-</t>
  </si>
  <si>
    <t>Directorio</t>
  </si>
  <si>
    <t>ok</t>
  </si>
  <si>
    <t xml:space="preserve">Indemnizacion especial por acuerdo sindical </t>
  </si>
  <si>
    <t>Arriendo</t>
  </si>
  <si>
    <t>A85788073</t>
  </si>
  <si>
    <t>Aquatec Proyectos para el sector del agua S.A.</t>
  </si>
  <si>
    <t>Banco BCI 2</t>
  </si>
  <si>
    <t>Banco BCI 3</t>
  </si>
  <si>
    <t>Fecha de aplicación obligatoria</t>
  </si>
  <si>
    <t>Enmiendas</t>
  </si>
  <si>
    <t>Ingresos no sanitarios</t>
  </si>
  <si>
    <t>Otros Ingresos sanitarios</t>
  </si>
  <si>
    <t xml:space="preserve">Entre 31 y 60 días </t>
  </si>
  <si>
    <t xml:space="preserve">Entre 61 y 90 días </t>
  </si>
  <si>
    <t xml:space="preserve">Entre 121 y 365 días </t>
  </si>
  <si>
    <t xml:space="preserve">Más de 365 días </t>
  </si>
  <si>
    <t xml:space="preserve">Hasta 30 días </t>
  </si>
  <si>
    <t xml:space="preserve">Entre 91 y 120 días </t>
  </si>
  <si>
    <t>R.U.T.</t>
  </si>
  <si>
    <t>Nombre Sociedad</t>
  </si>
  <si>
    <t>Directo</t>
  </si>
  <si>
    <t xml:space="preserve"> %</t>
  </si>
  <si>
    <t>Indirecto</t>
  </si>
  <si>
    <t>96.945.210-3</t>
  </si>
  <si>
    <t>96.828.120-8</t>
  </si>
  <si>
    <t>96.967.550-1</t>
  </si>
  <si>
    <t>76.190.084-6</t>
  </si>
  <si>
    <t>Dep arrendamiento</t>
  </si>
  <si>
    <t>Intangible</t>
  </si>
  <si>
    <t>Total disposiciones y  retiros de servicio</t>
  </si>
  <si>
    <t>Total pérdida control subsidiaria, disposiciones y retiros de servicio</t>
  </si>
  <si>
    <t>Gastos por intereses, Préstamos bancarios</t>
  </si>
  <si>
    <t>Otras ganancias (pérdidas)***</t>
  </si>
  <si>
    <t>1110001A21</t>
  </si>
  <si>
    <t>001A - Chile Pac (cheques girados)</t>
  </si>
  <si>
    <t>1110016K00</t>
  </si>
  <si>
    <t>161K - BCI  (disponible)</t>
  </si>
  <si>
    <t>Trabajadores con claúsulas especiales</t>
  </si>
  <si>
    <t xml:space="preserve">Aumento por revalorización reconocida debido a un cambio en la politica contable </t>
  </si>
  <si>
    <t xml:space="preserve">Mas de 5 años </t>
  </si>
  <si>
    <t xml:space="preserve">Conciliacion de los flujos operacionales de los segmentos </t>
  </si>
  <si>
    <t>fija</t>
  </si>
  <si>
    <t>Controlador</t>
  </si>
  <si>
    <t>Remuneraciones pagadas</t>
  </si>
  <si>
    <t>Contribuciones de b. Raices</t>
  </si>
  <si>
    <t>Proyectos des. E indemn.</t>
  </si>
  <si>
    <t>Soda Cáustica</t>
  </si>
  <si>
    <t>1110504J41</t>
  </si>
  <si>
    <t>504J - Bhif  (depósitos propios)</t>
  </si>
  <si>
    <t>Cal Apagada</t>
  </si>
  <si>
    <t>Provisión directores</t>
  </si>
  <si>
    <t>S.I.S.S.</t>
  </si>
  <si>
    <t xml:space="preserve">Aguas Andinas </t>
  </si>
  <si>
    <t xml:space="preserve">Aguas Cordillera </t>
  </si>
  <si>
    <t xml:space="preserve">Aguas Manquehue </t>
  </si>
  <si>
    <t>Var. Acum</t>
  </si>
  <si>
    <t>Pasivo IFRS 16</t>
  </si>
  <si>
    <t>Tasa promedio</t>
  </si>
  <si>
    <t>Biofactoria Andina Spa.</t>
  </si>
  <si>
    <t>Gasto (Ingreso) sobre impuesto a la renta</t>
  </si>
  <si>
    <t>Materiales para la construcción</t>
  </si>
  <si>
    <t>16.4</t>
  </si>
  <si>
    <t>21</t>
  </si>
  <si>
    <t>Total otros pasivos financieros</t>
  </si>
  <si>
    <t xml:space="preserve">Activos no corrientes mantenido para la venta </t>
  </si>
  <si>
    <t>01-07-2022
30-09-2022</t>
  </si>
  <si>
    <t>Hidrogistica S.A.</t>
  </si>
  <si>
    <t>Aspectos financieros al 30-09-2022</t>
  </si>
  <si>
    <t>Reversión de pérdidas por deterioro de valor (pérdidas por d</t>
  </si>
  <si>
    <t>Banco Chile PAC (depósitos propios)</t>
  </si>
  <si>
    <t>1110016I00</t>
  </si>
  <si>
    <t>016I - Banco BCI</t>
  </si>
  <si>
    <t>1110001G41</t>
  </si>
  <si>
    <t>Banco Chile - depositos propios</t>
  </si>
  <si>
    <t>0161 - credito-pac (depósitos por aclarar)</t>
  </si>
  <si>
    <t>0351 - santiago (depósitos por aclarar)</t>
  </si>
  <si>
    <t>Nuevos proyectos</t>
  </si>
  <si>
    <t>Reclasificaciones</t>
  </si>
  <si>
    <t>Control de Seguimiento presas , abastecimiento de Agua.</t>
  </si>
  <si>
    <t>A03466604</t>
  </si>
  <si>
    <t>Logistium , Servicios Logisticos S.A.</t>
  </si>
  <si>
    <t>Insumos Operativos</t>
  </si>
  <si>
    <t>Banco Itau 2</t>
  </si>
  <si>
    <t>GBP</t>
  </si>
  <si>
    <t>Mejora y renovación equipos e instalaciones</t>
  </si>
  <si>
    <t xml:space="preserve">ASOCIACION DE CANALISTAS DEL MAIPO </t>
  </si>
  <si>
    <t>DIR. GRAL. AERONAUTICA CIVIL</t>
  </si>
  <si>
    <t>MUNICIPALIDAD DE PROVIDENCIA</t>
  </si>
  <si>
    <t>MUNICIPALIDAD DE LA REINA</t>
  </si>
  <si>
    <t>MUNICIPALIDAD DE SANTIAGO</t>
  </si>
  <si>
    <t>MUNICIPALIDAD DE LA FLORIDA</t>
  </si>
  <si>
    <t>MUNICIPALIDAD DE PEÑALOLEN</t>
  </si>
  <si>
    <t>MUNICIPALIDAD DE VITACURA</t>
  </si>
  <si>
    <t>MUNICIPALIDAD DE LAS CONDES</t>
  </si>
  <si>
    <t>MUNICIPALIDAD DE LO BARNECHEA</t>
  </si>
  <si>
    <t>PROLESUR S.A.</t>
  </si>
  <si>
    <t>SALFA MONTAJES S.A.</t>
  </si>
  <si>
    <t>CMPC PULP SPA</t>
  </si>
  <si>
    <t>SOC CONTRACTUAL MINERA EL ABRA</t>
  </si>
  <si>
    <t>SUPERINTENDENCIA DEL MEDIO AMBIENTE</t>
  </si>
  <si>
    <t xml:space="preserve">Forward </t>
  </si>
  <si>
    <t>Activos depreciados en  su totalidad</t>
  </si>
  <si>
    <t>Nivel de Endeudamiento (Bonos) - Aguas Andinas Consolidado</t>
  </si>
  <si>
    <t>Nivel de Endeudamiento</t>
  </si>
  <si>
    <t>Bonos AC, AD y AE</t>
  </si>
  <si>
    <t>Pasivos corrientes totales</t>
  </si>
  <si>
    <t>Pasivos no corrientes totales</t>
  </si>
  <si>
    <t>Total pasivos NIIF</t>
  </si>
  <si>
    <t>Efectivo y equivalente al efectivo</t>
  </si>
  <si>
    <t>Garantías con terceros</t>
  </si>
  <si>
    <t>Total pasivos exigibles</t>
  </si>
  <si>
    <t>Patrimonio neto total</t>
  </si>
  <si>
    <t>Nivel de endeudamiento</t>
  </si>
  <si>
    <t>Nivel de Endeudamiento (Préstamos) - Aguas Andinas Consolidado</t>
  </si>
  <si>
    <t xml:space="preserve">Nota: En las restricciones no establece cobertura por gastos financieros </t>
  </si>
  <si>
    <t>26</t>
  </si>
  <si>
    <t xml:space="preserve">Cambiar </t>
  </si>
  <si>
    <t>Revaluaciones de terrenos primera adopción NIIF</t>
  </si>
  <si>
    <t>Revaluaciones de derechos de aguas primera adopción NIIF</t>
  </si>
  <si>
    <t>1 de enero de 2024</t>
  </si>
  <si>
    <t>87.803.800-2</t>
  </si>
  <si>
    <t>Veolia SU Chile S.A.</t>
  </si>
  <si>
    <t>Amortizacion</t>
  </si>
  <si>
    <t xml:space="preserve">Ganancias por deterioro y reversos de pérdidas por deterioro </t>
  </si>
  <si>
    <t>Ganancias por deterioro y reversos de pérdidas por deterioro (Pérdidas por deterioro) determinado de acuerdo con NIFF 9  sobre activos financieros</t>
  </si>
  <si>
    <t>Ganancias de actividades operacionales</t>
  </si>
  <si>
    <t>Ganancia procedente de operaciones continuadas</t>
  </si>
  <si>
    <t>Ganancia, atribuible a participaciones no controla</t>
  </si>
  <si>
    <t>Deterioro de valor de ganancias y reversión de pérdidas por deterioro de valor, determinado de acuerdo a NIFF 9</t>
  </si>
  <si>
    <t>Deterioro de Inventarios</t>
  </si>
  <si>
    <t>OTRAS RESERVAS</t>
  </si>
  <si>
    <t>Otras Reservas Cobertura</t>
  </si>
  <si>
    <t>Aguas Cordillera Consolidado</t>
  </si>
  <si>
    <t xml:space="preserve">Reserva de coberturas de flujo de efectivo </t>
  </si>
  <si>
    <t xml:space="preserve">Importes reconocidos en otro resultado integral, mantenidos para la venta </t>
  </si>
  <si>
    <t xml:space="preserve">                                                                                                                                                                                                                                                                                                                                                                                                                                                                                                                                                                                                                                                                                                                                                                                                                                                                                                                                                                                                                                                                                                                                                                                                                                                                                                                                                                                                                                                                                                                                                                                                                                                                                                                                                                                                                                                                                                                                                                                                                                                                                                                                                                                                                                                                                                                                                                                                                                                                                                                                                                                                                                                                                                                                                                                                                                                                                                                                                                                                                                                                                                                                                                                                                                                                                                                                                                                                                                                                                                                                                                                                                                                                                                                                                                                                                                                                                                                                                                                                                                                                                                                                                                                                                                                                                                                                                                                                                                                                                                                                                                                                                                                                                                                                                                                                                                                                                                                                                                                                                                                                                                                                                                                                                                                                                                                                                                                                                                                                                                                                                                                                                                                                                                                                                                                                                                                                                                                                                                                                                                                                                                                                                                                                                                                                                                                                                                                                                                                                                                                                                                                                                                                                                                                                                                                                                                                                                                                                                                                                                                                                                                                                                                                                                                                                                                                                                                                                                                                                                                                                                                                                                                                                                                                                                                                                                                                                                                                                                                                                                                                                                                                                                                                                                                                                                                                                                                                                                                                                                                                                                                                                                                                                                                                                                                                                                                                                                                                                                                                                                                                                                                                                                                                                                                                                                                                                                                                                                                                                                                                                                                                                                                                                                                                                                                                                                                                                                                                                                                                                                                                                                                                                                                                                                                                                                                                                                                                                                                                                                                                                                                                                                                                                                                                                                                                                                                                                                                                                                                                                                                                                                                                                                                                                                                                                                                                                                                                                                                                                                                                                                                                                                                                                                                                                                                                                                                                                                                                                                                                                                                                                                                                                                                                                                                                                                                                                                                                                                                                                                                                                                                                                                                                                                                                                                                                                                                                                                                                                                                                                                                                                                                                                                                                                                                                                                                                                                                                                                                                                                                                                                                                                                                                                                                                                                                                                                                                                                                                                                                                                                                                                                                                                                                                                                                                                                                                                                                                                                                                                                                                                                                                                                                                                                                                                                                                                                                                                                                                                                                                                                                                                                                                                                                                                                                                                                                                                                                                                                                                                                                                                                                                                                                                                                                                                                                                                                                                                                                                                                                                                                                                                                                                                                                                                                                                                                                                                                                                                                                                                                                                                                                                                                                                                                                                                                                                                                                                                                                                                                                                                                                                                                                                                                                                                                                                                                                                                                                                                                                                                                                                                                                                                                                                                                                                                                                                                                                                                                                                                                                                                                                                                                                                                                                                                                                                                                                                                                                                                                                                                                                                                                                                                                                                                                                                                                                                                                                                                                                                                                                                                                                                                                                                                                                                                                                                                                                                                                                                                                                                                                                                                                                                                                                                                                                                                                                                                                                                                                                                                                                                                                                                                                                                                                                                                                                                                                                                                                                                                                                                                                                                                                                                                                                                                                                                                                                                                                                                                                                                                                                                                                                                                                                                                                                                                                                                                                                                                                                                                                                                                                                                                                                                                                                                                                                                                                                                                                                                                                                                                                                                                                                                                                                                                                                                                                                                                                                                                                                                                                                                                                                                                                                                                                                                                                                                                                                                                                                                                                                                                                                                                                                                                                                                                                                                                                                                                                                                                                                                                                                                                                                                                                                                                                                                                                                                                                                                                                                                                                                                                                                                                                                                                                                                                                                                                                                                                                                                                                                                                                                                                                                                                                                                                                                                                                                                                                                                                                                                                                                                                                                                                                                                                                                                                                                                                                                                                                                                                                                                                                                                                                                                                                                                                                                                                                                                                                                                                                                                                                                                                                                                                                                                                                                                                                                                                                                                                                                                                                                                                                                                                                                                                                                                                                                                                                                                                                                                                                                                                                                                                                                                                                                                                                                                                                                                                                                                                                                                                                                                                                                                                                                                                                                                                                                                                                                                                                                                                                                                                                                                                                                                                                                                                                                                                                                                                                                                                                                                                                                                                                                                                                                                                                                                                                                                                                                                                                                                                                                                                                                                                                                                                                                                                                                                                                                                                                                                                                                                                                                                                                                                                                                                                                                                                                                                                                                                                                                                                                                                                                                                                                                                                                                                                                                                                                                                                                                                                                                                                                                                                                                                                                                                                                                                                                                                                                                                                                                                                                                                                                                                                                                                                                                                                                                                                                                                                                                                                                                                                                                                                                                                                                                                                                                                                                                                                                                                                                                                                                                                                                                                                                                                                                                                                                                                                                                                                                                                                                                                                                                                                                                                                                                                                                                                                                                                                                                                                                                                                                                                                                                                                                                                                                                                                                                                                                                                                                                                                                                                                                                                                                                                                                                                                                                                                                                                                                                                                                                                                                                                                                                                                                                                                                                                                                                                               </t>
  </si>
  <si>
    <t>SERIE AUD</t>
  </si>
  <si>
    <t>AUD</t>
  </si>
  <si>
    <t>SERIE JPY</t>
  </si>
  <si>
    <t>JPY</t>
  </si>
  <si>
    <t>Aguas Manquehue</t>
  </si>
  <si>
    <t xml:space="preserve">AUD </t>
  </si>
  <si>
    <t xml:space="preserve">JPY </t>
  </si>
  <si>
    <t xml:space="preserve">USD </t>
  </si>
  <si>
    <t xml:space="preserve">Derivado </t>
  </si>
  <si>
    <t>Análisis de Laboratorio y servicio de muestreo</t>
  </si>
  <si>
    <t>Ingreso por exceso de carga</t>
  </si>
  <si>
    <t>Compra de agua, energia eléctrica e interconexiones.</t>
  </si>
  <si>
    <t>Ganancias (pérdidas) por coberturas de flujos de efectivo</t>
  </si>
  <si>
    <t>Las normas e interpretaciones, así como las mejoras y modificaciones a NIIF, que han sido emitidas, pero aún no han entrado en vigencia a la fecha de estos estados financieros, se encuentran detalladas a continuación. La Sociedad no ha aplicado estas normas en forma anticipada.</t>
  </si>
  <si>
    <t>111037ID00</t>
  </si>
  <si>
    <t>37ID -Santander  USD</t>
  </si>
  <si>
    <t>1110037I00</t>
  </si>
  <si>
    <t>037I - Santander Santiago</t>
  </si>
  <si>
    <t>1110001I00</t>
  </si>
  <si>
    <t>001I - de chile</t>
  </si>
  <si>
    <t>PPM Utilidades Absorbidas</t>
  </si>
  <si>
    <t>Depreciación Acum Software</t>
  </si>
  <si>
    <t>Depreciación Acum Hardware</t>
  </si>
  <si>
    <t>Iva credito</t>
  </si>
  <si>
    <t>Cambio Tasa ID</t>
  </si>
  <si>
    <t>IAM ©
M$</t>
  </si>
  <si>
    <t>Programa LTIP</t>
  </si>
  <si>
    <t>Alimentación</t>
  </si>
  <si>
    <t>Exámenes Médicos</t>
  </si>
  <si>
    <t>Traslado de Personal</t>
  </si>
  <si>
    <t>Gto rechaz Gto. Veh. Gerencial</t>
  </si>
  <si>
    <t>IAM S.A.</t>
  </si>
  <si>
    <t>77.329.730-4</t>
  </si>
  <si>
    <t>Veolia Inversiones Aguas del Gran Santiago Ltda.</t>
  </si>
  <si>
    <t>iam</t>
  </si>
  <si>
    <t>AA conso</t>
  </si>
  <si>
    <t>total</t>
  </si>
  <si>
    <t>77274820-5</t>
  </si>
  <si>
    <t>Beneficio pérdida tributaria</t>
  </si>
  <si>
    <t>Total Andinas</t>
  </si>
  <si>
    <t>Minoritarios</t>
  </si>
  <si>
    <t>Flujo esperado de pago</t>
  </si>
  <si>
    <t>INLAC S.A.</t>
  </si>
  <si>
    <t>DROGUETT Y RABY ING Y SERV LTDA</t>
  </si>
  <si>
    <t>CONSTRUCTORA PEREZ Y GOMEZ LTDA</t>
  </si>
  <si>
    <t>MONTAJES ALMONACID SPA</t>
  </si>
  <si>
    <t>ING. Y CONSTRUCCION MST LTDA.</t>
  </si>
  <si>
    <t>EL PENON SPA</t>
  </si>
  <si>
    <t>TELEFONICA EMPRESAS CHILE S.A.</t>
  </si>
  <si>
    <t>AUTORENTAS DEL PACIFICO SPA</t>
  </si>
  <si>
    <t>CENCOSUD SHOPPING S.A.</t>
  </si>
  <si>
    <t>DEGREMONT LIMITADA</t>
  </si>
  <si>
    <t>MARKETING RELACIONAL UPCOM LTDA.</t>
  </si>
  <si>
    <t>MOTOROLA CHILE S.A.</t>
  </si>
  <si>
    <t>TRANSPORTE CENTRO SUR-NORTE S.A.</t>
  </si>
  <si>
    <t>CONSORCIO BAPA GRAMATEC SPA</t>
  </si>
  <si>
    <t>INMOBILIARIA LOS HUANILES S.A.</t>
  </si>
  <si>
    <t>EL CHAMISERO INMOBILIARIA S.A.</t>
  </si>
  <si>
    <t>1110001122</t>
  </si>
  <si>
    <t>1110035160</t>
  </si>
  <si>
    <t>1185001000</t>
  </si>
  <si>
    <t>1150000900</t>
  </si>
  <si>
    <t>1270003100</t>
  </si>
  <si>
    <t>1220003100</t>
  </si>
  <si>
    <t>1220002100</t>
  </si>
  <si>
    <t>1224001100</t>
  </si>
  <si>
    <t>1270002100</t>
  </si>
  <si>
    <t>1274001100</t>
  </si>
  <si>
    <t>2150005500</t>
  </si>
  <si>
    <t>2330001000</t>
  </si>
  <si>
    <t>2320007000</t>
  </si>
  <si>
    <t>IAM</t>
  </si>
  <si>
    <t>Componentes de otro resultado integral que se reclasificarán al resultado del período, antes de impuestos</t>
  </si>
  <si>
    <t xml:space="preserve">Coberturas de flujo de efectivo </t>
  </si>
  <si>
    <t>Impuestos a las ganancias relativos a componentes de otro resultado integral que se reclasificará al resultado del período</t>
  </si>
  <si>
    <t>Impuestos Ganancias (pérdidas) por coberturas de flujos de efectivo</t>
  </si>
  <si>
    <t>Impuestos a las ganancias (pagados) reembolsados</t>
  </si>
  <si>
    <t>1110039A80</t>
  </si>
  <si>
    <t>039A - Boston pac (cargos por aclarar)</t>
  </si>
  <si>
    <t>0281 - bice pac (cargos por aclarar)</t>
  </si>
  <si>
    <t>Devolucion de seguro</t>
  </si>
  <si>
    <t>1110001P41</t>
  </si>
  <si>
    <t>001P - Banco de chile (depósitos propios)</t>
  </si>
  <si>
    <t>1160003000</t>
  </si>
  <si>
    <t>Deterioro Impuesto diferido</t>
  </si>
  <si>
    <t>Proyecto de Diseño Web</t>
  </si>
  <si>
    <r>
      <rPr>
        <b/>
        <sz val="9"/>
        <rFont val="Calibri Light"/>
        <family val="2"/>
        <scheme val="major"/>
      </rPr>
      <t>Término de contrato:</t>
    </r>
    <r>
      <rPr>
        <sz val="9"/>
        <rFont val="Calibri Light"/>
        <family val="2"/>
        <scheme val="major"/>
      </rPr>
      <t xml:space="preserve"> La empresa podrá poner término anticipado al contrato de renting en caso de incumplimiento grave de alguna de las condiciones y obligaciones que figuran en las bases administrativas y especificaciones técnicas, cuando se da este caso, la empresa estará facultada para hacer efectiva la garantía por el fiel, completo y oportuno cumplimiento del contrato, a título de indemnización de perjuicios.</t>
    </r>
  </si>
  <si>
    <t xml:space="preserve">                                                                                                                                                                                                                                                                                                                                                                                                                                                                                                                                                                                                                                                                                                                                                                                                                                                                                                                                                                                                                                                                                                                                                                                                                                                                                                                                                                                                                                                                                                                                                                                                                                                                                                                                                                                                                                                                                                                                                                                                                                                                                                                                                                                                                                                                                                                                                                                                                                                                                                                                                                                                                                                                                                                                                                                                                                                                                                                                                                                                                                                                                                                                                                                                                                                                                                                                                                                                                                                                                                                                                                                                                                                                                                                                                                                                                                                                                                                                                                                                                                                                                                                                                                                                                                                                                                                                                                                                                                                                                                                                                                                                                                                                                                                                                                                                                                                                                                                                                                                                                                                                                                                                                                                                                                                                                                                                                                                                                                                                                                                                                                                                                                                                                                                                                                                                                                                                                                                                                                                                                                                                                                                                                                                                                                                                                                                                                                                                                                                                                                                                                                                                                                                                                                                                                                                                                                                                                                                                                                                                                                                                                                                                                                                                                                                                                                                                                                                                                                                                                                                                                                                                                                                                                                                                                                                                                                                                                                                                                                                                                                                                                                                                                                                                                                                                                                                                                                                                                                                                                                                                                                                                                                                                                                                                                                                                                                                                                                                                                                                                                                                                                                                                                                                                                                                                                                                                                                                                                                                                                                                                                                                                                                                                                                                                                                                                                                                                                                                                                                                                                                                                                                                                                                                                                                                                                                                                                                                                                                                                                                                                                                                                                                                                                                                                                                                                                                                                                                                                                                                                                                                                                                                                                                                                                                                                                                                                                                                                                                                                                                                                                                                                                                                                                                                                                                                                                                                                                                                                                                                                                                                                                                                                                                                                                                                                                                                                                                                                                                                                                                                                                                                                                                                                                                                                                                                                                                                                                                                                                                                                                                                                                                                                                                                                                                                                                                                                                                                                                                                                                                                                                                                                                                                                                                                                                                                                                                                                                                                                                                                                                                                                                                                                                                                                                                                                                                                                                                                                                                                                                                                                                                                                                                                                                                                                                                                                                                                                                                                                                                                                                                                                                                                                                                                                                                                                                                                                                                                                                                                                                                                                                                                                                                                                                                                                                                                                                                                                                                                                                                                                                                                                                                                                                                                                                                                                                                                                                                                                                                                                                                                                                                                                                                                                                                                                                                                                                                                                                                                                                                                                                                                                                                                                                                                                                                                                                                                                                                                                                                                                                                                                                                                                                                                                                                                                                                                                                                                                                                                                                                                                                                                                                                                                                                                                                                                                                                                                                                                                                                                                                                                                                                                                                                                                                                                                                                                                                                                                                                                                                                                                                                                                                                                                                                                                                                                                                                                                                                                                                                                                                                                                                                                                                                                                                                                                                                                                                                                                                                                                                                                                                                                                                                                                </t>
  </si>
  <si>
    <t xml:space="preserve">                                                                                                                                                                                                                                                                                                                                                                                                                                                                                                                                                                                                                                                                                                                                        </t>
  </si>
  <si>
    <t>* Pedir cartola con el MTM neto a Manuel Vera Jefe de Contabilidad</t>
  </si>
  <si>
    <t xml:space="preserve">Operaciones Cross Currency Swap (Pasivo) </t>
  </si>
  <si>
    <t>Posición Pasiva al</t>
  </si>
  <si>
    <t xml:space="preserve">Swap N°27773559.24 Fecha 13-12-2022 </t>
  </si>
  <si>
    <t>Inversión Proyectada en medio ambiente</t>
  </si>
  <si>
    <t>CONSTRUCTORA MALPO SPA</t>
  </si>
  <si>
    <t>INMOBILIARIA MONTE ACONCAGUA S.A.</t>
  </si>
  <si>
    <t>CONSTRUCTORA OLBERTZ LTDA.</t>
  </si>
  <si>
    <t>CONSORCIO NAC. DE DIST. Y LOG. S.A.</t>
  </si>
  <si>
    <t>EMPRESAS CAROZZI S.A.</t>
  </si>
  <si>
    <t>GOB REG METROPOLITANO</t>
  </si>
  <si>
    <t>Otros Gastos (-)  /  Ingresos Netos (+)</t>
  </si>
  <si>
    <t>Nombre de filial significativa</t>
  </si>
  <si>
    <t>Pesos Chilenos</t>
  </si>
  <si>
    <t>Txt</t>
  </si>
  <si>
    <t>Clasificación</t>
  </si>
  <si>
    <t xml:space="preserve">   Agua potable</t>
  </si>
  <si>
    <t xml:space="preserve">   Aguas servidas</t>
  </si>
  <si>
    <t>Viaticos</t>
  </si>
  <si>
    <t xml:space="preserve">   Otros ingresos sanitarios</t>
  </si>
  <si>
    <t xml:space="preserve">   Ingresos no sanitarios</t>
  </si>
  <si>
    <t>Total Ingresos de actividades ordinarias</t>
  </si>
  <si>
    <t>Total Gastos por beneficios a los empleados</t>
  </si>
  <si>
    <t>Contribuciones, Patentes, Seguros y Derechos</t>
  </si>
  <si>
    <t>Gastos Generales</t>
  </si>
  <si>
    <t>Mantenciones de Recintos y Equipamientos</t>
  </si>
  <si>
    <t>Mantenciones y Reparaciones de Redes</t>
  </si>
  <si>
    <t>Operación Plantas de Tratamiento</t>
  </si>
  <si>
    <t>Retiro de Residuos y Lodos</t>
  </si>
  <si>
    <t>Sulfato</t>
  </si>
  <si>
    <t>Servicios Comerciales</t>
  </si>
  <si>
    <t>Sulfato Ferrico</t>
  </si>
  <si>
    <t>Total Otros gastos, por naturaleza</t>
  </si>
  <si>
    <t>Total Otras ganancias (pérdidas)</t>
  </si>
  <si>
    <t>Total Ingresos financieros</t>
  </si>
  <si>
    <t>Materiales  de mantención Empresa Relacionadas</t>
  </si>
  <si>
    <t>Amortización de costos complementarios relativos a contratos de préstamos y bonos</t>
  </si>
  <si>
    <t>Herramientas accesorios de explotacion</t>
  </si>
  <si>
    <t>Total Costos Financieros</t>
  </si>
  <si>
    <t>Total general</t>
  </si>
  <si>
    <t>Renovacion conex. Domic. A.p.</t>
  </si>
  <si>
    <t>Renovacion uniones domic. Alc.</t>
  </si>
  <si>
    <t>Rotura y rep. De pavimento</t>
  </si>
  <si>
    <t>Mant. Y rep. Eq. Proc. De datos</t>
  </si>
  <si>
    <t>Arriendo equipos telefonicos</t>
  </si>
  <si>
    <t>Serv. Inspeccion comercial</t>
  </si>
  <si>
    <t>Serv.Analisis de agua</t>
  </si>
  <si>
    <t>Costo de inversion tangibles</t>
  </si>
  <si>
    <t>Estudios de preinversion</t>
  </si>
  <si>
    <t>Operacion plantas de tratamiento</t>
  </si>
  <si>
    <t>Fondo fijo rotatorio</t>
  </si>
  <si>
    <t>Seguros vehiculos</t>
  </si>
  <si>
    <t>Pasajes Aéreos</t>
  </si>
  <si>
    <t>Alojamiento</t>
  </si>
  <si>
    <t>Depreciacion software</t>
  </si>
  <si>
    <t>Amortizacion derechos de agua</t>
  </si>
  <si>
    <t>Deterioro activos</t>
  </si>
  <si>
    <t>Plan retiro voluntario</t>
  </si>
  <si>
    <t>Diferencia de cambio</t>
  </si>
  <si>
    <t>Perdida inversiones financieras</t>
  </si>
  <si>
    <t>Amortizacion menor valor inver</t>
  </si>
  <si>
    <t>Comision tenedores de bonos</t>
  </si>
  <si>
    <t>Amortización activación gastos bancarios</t>
  </si>
  <si>
    <t>Pérdida por contrato derivado</t>
  </si>
  <si>
    <t>Costo vta materiales</t>
  </si>
  <si>
    <t>Bajas por reemplazos de Activos Fijos</t>
  </si>
  <si>
    <t>Gastos no operacionales Comercial</t>
  </si>
  <si>
    <t>Mermas de materiales</t>
  </si>
  <si>
    <t>Costo vta materiales empresas relacionadas</t>
  </si>
  <si>
    <t>F.V. Existencias Medidores de a.p.</t>
  </si>
  <si>
    <t>Beneficios por Perdida Tributaria</t>
  </si>
  <si>
    <t>CARGO VARIABLE SOBRECONSUMO DISTRIBUCION</t>
  </si>
  <si>
    <t>Interconexiones AP, terceros</t>
  </si>
  <si>
    <t>Otros ingresos de recoleccion</t>
  </si>
  <si>
    <t>Otros ingresos tratamiento a servidas</t>
  </si>
  <si>
    <t>Riles - No Regulados (Essal)</t>
  </si>
  <si>
    <t>Servicios en Convenio</t>
  </si>
  <si>
    <t>Otros ingresos Empresas relacionadas</t>
  </si>
  <si>
    <t>Consultoría y Asesoría Técnica  SIG</t>
  </si>
  <si>
    <t>Análisis de A.S. y Riles a empresas relacionadas</t>
  </si>
  <si>
    <t>resultado contrato derivado</t>
  </si>
  <si>
    <t>Ingresos  por venta de materiales emp.relacionadas</t>
  </si>
  <si>
    <t>Intereses por deuda</t>
  </si>
  <si>
    <t>Ingresos por boletas en garant</t>
  </si>
  <si>
    <t>Vta carcaza de medidores</t>
  </si>
  <si>
    <t>Ingresos recintos</t>
  </si>
  <si>
    <t>Convenios por desarrollos inmobiliarios</t>
  </si>
  <si>
    <t>Beneficios operaciones discontinuas</t>
  </si>
  <si>
    <t>Interes Minoritario Balance N4200</t>
  </si>
  <si>
    <t>Total Diferencia de cambio</t>
  </si>
  <si>
    <t>Total Ganancia (pérdida), atribuible a participaciones no controla</t>
  </si>
  <si>
    <t>Total Gasto por depreciación y amortización</t>
  </si>
  <si>
    <t>Total Gastos por Impuestos a las Ganancias</t>
  </si>
  <si>
    <t>Total Materias primas y consumibles utilizados</t>
  </si>
  <si>
    <t>Total Participación en las ganancias (pérdidas) de asociadas y neg</t>
  </si>
  <si>
    <t>Total Resultado por unidades reajustables</t>
  </si>
  <si>
    <t>Total Ganancia (pérdida) procedente de operaciones discontinuadas</t>
  </si>
  <si>
    <t>(en blanco)</t>
  </si>
  <si>
    <t>Total (en blanco)</t>
  </si>
  <si>
    <t>Operación plantas de tratamiento</t>
  </si>
  <si>
    <t>Compra de agua, energía eléctrica y administradora de canales.</t>
  </si>
  <si>
    <t>Logistium Servicios Logísticos S.A.</t>
  </si>
  <si>
    <t>Veolia Soluciones Ambientales Chile S.A.</t>
  </si>
  <si>
    <t>Control y seguimiento de la explotación de las presas destinadas al abastecimiento del agua en Santiago Embalse el Yeso, asesoría técnica y capacitación.</t>
  </si>
  <si>
    <t>Mantención plataforma virtual Siebel y Aquacis, consultoría y mantención evolutiva y Licencias Aquacis</t>
  </si>
  <si>
    <t>Derivado</t>
  </si>
  <si>
    <t>Veolia Solutions Chile Ltda.</t>
  </si>
  <si>
    <t>AL 31 DE MARZO DE 2023 Y 31 DE DICIEMBRE 2022</t>
  </si>
  <si>
    <t>Veolia Solutions Chile Ltda</t>
  </si>
  <si>
    <t>Sin rut</t>
  </si>
  <si>
    <t>Sin Rut</t>
  </si>
  <si>
    <t>Descarga de riles (desechos)</t>
  </si>
  <si>
    <t>Operación y mantención plantas</t>
  </si>
  <si>
    <t>Suez Groupe</t>
  </si>
  <si>
    <t xml:space="preserve">Implementacion Chemboard </t>
  </si>
  <si>
    <t>Servicios y Proyectos Ambientales S.A.</t>
  </si>
  <si>
    <t>96.799.790-0</t>
  </si>
  <si>
    <t>Servicio De Laboratorio y control de calidad</t>
  </si>
  <si>
    <t>Aqua Development Network S.A.</t>
  </si>
  <si>
    <t>A-85788065</t>
  </si>
  <si>
    <t>Labaqua S.A.</t>
  </si>
  <si>
    <t>A03637899</t>
  </si>
  <si>
    <t>Compra de patrones y certificación</t>
  </si>
  <si>
    <t>CAMBIOS EN POLITICAS CONTABLES Y RELEVELACIONES</t>
  </si>
  <si>
    <t>NUEVAS NORMAS, INTERPRETACIONES Y ENMIENDAS</t>
  </si>
  <si>
    <r>
      <t xml:space="preserve">La Compañía aplicó por primera vez ciertas normas, interpretaciones y enmiendas, las cuales son efectivas para los períodos que inicien el 1 de enero de 2023 o fecha posterior. </t>
    </r>
    <r>
      <rPr>
        <b/>
        <sz val="10"/>
        <color rgb="FFFF0000"/>
        <rFont val="Arial"/>
        <family val="2"/>
      </rPr>
      <t>[La Compañía no ha adoptado en forma anticipada ninguna norma, interpretación o enmienda que habiendo sido emitida aun no haya entrado en vigencia.]</t>
    </r>
  </si>
  <si>
    <t>Las normas, interpretaciones y enmiendas a IFRS que entraron en vigencia a la fecha de los estados financieros, su naturaleza e impactos se detallan a continuación:</t>
  </si>
  <si>
    <t>Normas y Enmiendas</t>
  </si>
  <si>
    <t>IFRS 17</t>
  </si>
  <si>
    <t>Contratos de Seguro</t>
  </si>
  <si>
    <t>1 de enero de 2023</t>
  </si>
  <si>
    <t>IAS 8</t>
  </si>
  <si>
    <t>Definición de la estimación contable</t>
  </si>
  <si>
    <t>IAS 1</t>
  </si>
  <si>
    <t>Revelación de políticas contables</t>
  </si>
  <si>
    <t>IAS 12</t>
  </si>
  <si>
    <t xml:space="preserve">Impuestos diferidos relacionado con activos y pasivos que surgen de una sola transacción </t>
  </si>
  <si>
    <t>NUEVOS PRONUNCIAMIENTOS (NORMAS, INTERPRETACIONES Y ENMIENDAS) CONTABLES CON APLICACIÓN EFECTIVA PARA PERIODOS ANUALES INICIADOS EN O DESPUES DEL 1 DE ENERO DE 2024</t>
  </si>
  <si>
    <r>
      <t xml:space="preserve">Las normas e interpretaciones, así como las enmiendas a IFRS, que han sido emitidas, pero aún no han entrado en vigencia a la fecha de estos estados financieros, se encuentran detalladas a continuación. La Compañía </t>
    </r>
    <r>
      <rPr>
        <sz val="10"/>
        <color rgb="FFFF0000"/>
        <rFont val="Arial"/>
        <family val="2"/>
      </rPr>
      <t xml:space="preserve">[no ha aplicado/ha aplicado] </t>
    </r>
    <r>
      <rPr>
        <sz val="10"/>
        <color theme="1"/>
        <rFont val="Arial"/>
        <family val="2"/>
      </rPr>
      <t>estas normas en forma anticipada:</t>
    </r>
  </si>
  <si>
    <t>Clasificación de pasivos como corrientes o no corrientes</t>
  </si>
  <si>
    <t>IFRS 16</t>
  </si>
  <si>
    <t>Pasivos por arrendamientos relacionados a ventas con arrendamiento posterior</t>
  </si>
  <si>
    <t>IFRS 10 e IAS 28</t>
  </si>
  <si>
    <t>Estados Financieros Consolidados – venta o aportación de activos entre un inversor y su asociada o negocio conjunto</t>
  </si>
  <si>
    <t xml:space="preserve"> Por determinar</t>
  </si>
  <si>
    <t>Estados financieros</t>
  </si>
  <si>
    <t>Activos totales</t>
  </si>
  <si>
    <t>Activos no gravados</t>
  </si>
  <si>
    <t>Pasivos totales</t>
  </si>
  <si>
    <t>Pasivo exigible no garantizado</t>
  </si>
  <si>
    <t>Pasivo exigible garantizado</t>
  </si>
  <si>
    <t>Inversiones Aguas Metropolitanas S.A.</t>
  </si>
  <si>
    <t>FECHA DE PUBLICACIÓN</t>
  </si>
  <si>
    <t xml:space="preserve">Rut: </t>
  </si>
  <si>
    <t>77.274.820-5</t>
  </si>
  <si>
    <t>FECHA TOPE DE PUBLICACIÓN</t>
  </si>
  <si>
    <t>Institución</t>
  </si>
  <si>
    <t>Tipo de Documento</t>
  </si>
  <si>
    <t>Archivos</t>
  </si>
  <si>
    <t>Check list</t>
  </si>
  <si>
    <t>CMF:</t>
  </si>
  <si>
    <t>PDF</t>
  </si>
  <si>
    <t>Enviar C1696 a Carolina Paredes por e-mail</t>
  </si>
  <si>
    <t>Usuario Seil:</t>
  </si>
  <si>
    <t>124JKS921</t>
  </si>
  <si>
    <t>Página web CMF:</t>
  </si>
  <si>
    <t>Estados Financieros Consolidados</t>
  </si>
  <si>
    <t>Clave:</t>
  </si>
  <si>
    <t>santiago2017</t>
  </si>
  <si>
    <t>Análisis Razonado</t>
  </si>
  <si>
    <t>Resumen de Hechos Esenciales</t>
  </si>
  <si>
    <t>Declaración de Responsabilidad firmada por los Directores</t>
  </si>
  <si>
    <t>Estados Financieros Consolidados (XBRL)</t>
  </si>
  <si>
    <t>XLS</t>
  </si>
  <si>
    <t>Circular N° 498</t>
  </si>
  <si>
    <t>Página web Bolsa de Comercio:</t>
  </si>
  <si>
    <t>Web</t>
  </si>
  <si>
    <t>Indicadores Financieros</t>
  </si>
  <si>
    <t>Correos eléctronicos:</t>
  </si>
  <si>
    <t>Bolsa Electronica de Chile</t>
  </si>
  <si>
    <t>ICR</t>
  </si>
  <si>
    <t>info@icrchile.cl</t>
  </si>
  <si>
    <t>mplaza@icrchile.cl</t>
  </si>
  <si>
    <t>FITCH Clasificadora de Riesgo</t>
  </si>
  <si>
    <t>rina.jarufe@fitchratings.com';'francisco.mercadal@fitchratings.com'</t>
  </si>
  <si>
    <t>Información enviada:</t>
  </si>
  <si>
    <t>Carta conductora firmada</t>
  </si>
  <si>
    <t>Circular 1696</t>
  </si>
  <si>
    <t>0141 - sudamericano-pac (cargos por aclarar)</t>
  </si>
  <si>
    <t>Obligación  Contrato Derivado no Corriente</t>
  </si>
  <si>
    <t>IAM (I)
M$</t>
  </si>
  <si>
    <t>Saldo inicial al 01-01-2023</t>
  </si>
  <si>
    <t xml:space="preserve">Impuestos a las ganancias (pagados) </t>
  </si>
  <si>
    <t>afr - bonos</t>
  </si>
  <si>
    <t>Al 31 de diciembre de 2020, la sociedad clasificó terrenos por M$3.836.023 como mantenidos para la venta según lo establecido en NIIF 5. La sociedad ha iniciado un plan de venta para terrenos ubicados en distintas comunas la Región Metropolitana. Dicha transacción se espera que se realice dentro de los próximos 12 meses.</t>
  </si>
  <si>
    <t>Ajuste por reconocimiento a valor razonable</t>
  </si>
  <si>
    <t>Provision de intereses CP</t>
  </si>
  <si>
    <t>Act. de gastos CP</t>
  </si>
  <si>
    <t>Productos y Servicios Devengados</t>
  </si>
  <si>
    <t>Proveedores CLP</t>
  </si>
  <si>
    <t>Boleta</t>
  </si>
  <si>
    <t>FORSAC SPA</t>
  </si>
  <si>
    <t>CARBOMET ENERGIA S.A.</t>
  </si>
  <si>
    <t>BESALCO ARRIGONI LIMITADA</t>
  </si>
  <si>
    <t>ANIDA CONSULTORES S.A.</t>
  </si>
  <si>
    <t>EMPRESA CONST. COTA MIL LTDA.</t>
  </si>
  <si>
    <t>Finiquito por termino de contrato Biofactorias, compra de inventarios y activo fijo (*)</t>
  </si>
  <si>
    <t>Aqualogy Aqua Ambiente Servicios Integrales S A</t>
  </si>
  <si>
    <t>Asistencia tecnica</t>
  </si>
  <si>
    <t>61808000-5</t>
  </si>
  <si>
    <t>96809310-K</t>
  </si>
  <si>
    <t>89221000-4</t>
  </si>
  <si>
    <t>96945210-3</t>
  </si>
  <si>
    <t>96828120-8</t>
  </si>
  <si>
    <t>Hidrogística S.A.</t>
  </si>
  <si>
    <t>96967550-1</t>
  </si>
  <si>
    <t>Aguas Andinas</t>
  </si>
  <si>
    <t>Control minoritarios</t>
  </si>
  <si>
    <t>Interes minoritario</t>
  </si>
  <si>
    <t>Patrimonio AA</t>
  </si>
  <si>
    <t>Resultado AA</t>
  </si>
  <si>
    <t xml:space="preserve"> Diciembre 2022</t>
  </si>
  <si>
    <t>Total otro resultado integral que no se reclasificará al resultado del periodo</t>
  </si>
  <si>
    <t>Ganancias Antes de impuestos</t>
  </si>
  <si>
    <t>5046 - BBVA(depósitos propios)</t>
  </si>
  <si>
    <t>5046 - BBVA Disponible</t>
  </si>
  <si>
    <t>5041 - bhif matriz (depósitos propios)</t>
  </si>
  <si>
    <t>5041 - bhif matriz (depósitos por aclarar)</t>
  </si>
  <si>
    <t>Retención Adic 3% Prest Solidario</t>
  </si>
  <si>
    <t>Ingresos  por aportes de terceros</t>
  </si>
  <si>
    <t>01-07-2023
30-09-2023</t>
  </si>
  <si>
    <t>los resultado inegrales son los minoritarios de aguas andinas</t>
  </si>
  <si>
    <t>Tipo de cambio</t>
  </si>
  <si>
    <t>Check</t>
  </si>
  <si>
    <t>CONSTRUCTORA ZURCAL LTDA.</t>
  </si>
  <si>
    <t>I C M  S.A.</t>
  </si>
  <si>
    <t>MATHIESEN S.A.C.</t>
  </si>
  <si>
    <t xml:space="preserve"> septiembre 2023</t>
  </si>
  <si>
    <t xml:space="preserve">  Derivado </t>
  </si>
  <si>
    <t>ENVASES IMPRESOS SPA</t>
  </si>
  <si>
    <t xml:space="preserve">Boleta </t>
  </si>
  <si>
    <t xml:space="preserve">sociedad </t>
  </si>
  <si>
    <t>Fecha 
vencimiento</t>
  </si>
  <si>
    <t>Activo x impuestos diferidos</t>
  </si>
  <si>
    <t>Pasivo x impuestos corrientes</t>
  </si>
  <si>
    <t>Pasivo x impuestos diferidos</t>
  </si>
  <si>
    <t>Arriendos</t>
  </si>
  <si>
    <t xml:space="preserve">central@bolchile.cl </t>
  </si>
  <si>
    <t>Manquehue S.A.
12/2023</t>
  </si>
  <si>
    <t>Cordillera S.A.
12/2023</t>
  </si>
  <si>
    <t>Ecoriles S.A.
12/2023</t>
  </si>
  <si>
    <t>Gestión y Servicios S.A.
12/2023</t>
  </si>
  <si>
    <t>Anam S.A.
12/2023</t>
  </si>
  <si>
    <t>Aguas del  Maipo S.A.
12/2023</t>
  </si>
  <si>
    <t>Andinas S.A.
12/2023</t>
  </si>
  <si>
    <t>Iam S.A.
12/2023</t>
  </si>
  <si>
    <t>Ajustes Consolidación
12/2023</t>
  </si>
  <si>
    <t>Consolidado
12/2023</t>
  </si>
  <si>
    <t>1110012A80</t>
  </si>
  <si>
    <t>012A - Banco Estado (cargos por aclarar)</t>
  </si>
  <si>
    <t>0491 - security pac (depósitos propios)</t>
  </si>
  <si>
    <t>1110001B41</t>
  </si>
  <si>
    <t>001B - Banco de chile (depósitos propios)</t>
  </si>
  <si>
    <t>1110504A41</t>
  </si>
  <si>
    <t>504A - Bhif    (depósitos propios)</t>
  </si>
  <si>
    <t>1110016A65</t>
  </si>
  <si>
    <t>016A - Credito - Pac (recaudación pac)</t>
  </si>
  <si>
    <t>0281 - bice pac (cargos esperados)</t>
  </si>
  <si>
    <t>Ingreso por exceso de carga, análisis de laboratorio y servicios de muestreo</t>
  </si>
  <si>
    <t>Flujos de inversión de las operaciones discontinuadas</t>
  </si>
  <si>
    <t>Flujos de las operaciones discontinuadas</t>
  </si>
  <si>
    <t>Inversiones Aguas metropolitanas Consolidado</t>
  </si>
  <si>
    <t xml:space="preserve">DEUDA ACTIVA       0 - 8 SALDOS </t>
  </si>
  <si>
    <t>Variacion</t>
  </si>
  <si>
    <t>Parrafo 2</t>
  </si>
  <si>
    <t>Le sume al ajuste calculado en junio</t>
  </si>
  <si>
    <t>PESOS</t>
  </si>
  <si>
    <t>76190084-6</t>
  </si>
  <si>
    <t>Al 31 de diciembre de 2023</t>
  </si>
  <si>
    <t>Saldo final 
31-12-2023</t>
  </si>
  <si>
    <t>Suma de Periodo Actual 12_2023</t>
  </si>
  <si>
    <t>Suma de Periodo Anterior 12_2022</t>
  </si>
  <si>
    <t>Buscar en SAP</t>
  </si>
  <si>
    <t xml:space="preserve">Acreedor de la Garantía </t>
  </si>
  <si>
    <t>Tipo de 
Garantía</t>
  </si>
  <si>
    <t>SERVIU  METROPOLITANO</t>
  </si>
  <si>
    <t>CONSORCIO AQUAMBIENTE - EDAM</t>
  </si>
  <si>
    <t>MINISTERIO DE OBRAS PUBLICAS (MOP) DOHM</t>
  </si>
  <si>
    <t>SOCIEDAD CONCESIONARIA AMERICO VESPUCIO ORIENTE II</t>
  </si>
  <si>
    <t>MUNICIPALIDAD DE CERRILLOS</t>
  </si>
  <si>
    <t>SOPROLE S.A.</t>
  </si>
  <si>
    <t>RUTA DEL MAIPO SOC. CONCESIONA</t>
  </si>
  <si>
    <t>SNF CHILE S.A.</t>
  </si>
  <si>
    <t>LANDUSTRIE SNEEK BV</t>
  </si>
  <si>
    <t>NEREUS SPA</t>
  </si>
  <si>
    <t>INMOBILIARIA POCURO SPA</t>
  </si>
  <si>
    <t>CONSTRUCTORA VALKO S A</t>
  </si>
  <si>
    <t>Documentos recibidos en garantia</t>
  </si>
  <si>
    <t>QUEVEDO INGENIERIA S.A.</t>
  </si>
  <si>
    <t>Iam Consolidado</t>
  </si>
  <si>
    <t>KEMIRA CHILE COMERCIAL LTDA.</t>
  </si>
  <si>
    <t>Endeudamiento maximo inicial</t>
  </si>
  <si>
    <t>Inflacion acumulada a la fecha</t>
  </si>
  <si>
    <t>https://calculadoraipc.ine.cl/</t>
  </si>
  <si>
    <t>inicio diciembre 2009</t>
  </si>
  <si>
    <t>Endeudamiento maximo a la fecha</t>
  </si>
  <si>
    <t>Servicio Telecontrol Veolia</t>
  </si>
  <si>
    <t>Extensión servicio de mantenimiento y  soporte</t>
  </si>
  <si>
    <t>Servicios de tratamiento, Contrato análisis de laboratorio y muestreo y otros.</t>
  </si>
  <si>
    <t>Mantención plataforma virtual Siebel, Aquacis, consultoría, mantención evolutiva y licencias Aquacis</t>
  </si>
  <si>
    <t>Compra de Materiales y asesorias tecnicas</t>
  </si>
  <si>
    <t>Asesoria de Investigacion y desarrollo y Contrato análisis de laboratorio y muestreo</t>
  </si>
  <si>
    <t>Servicio de Arriendo</t>
  </si>
  <si>
    <t>Estudio sobre modelos de gestión de infraestructuras hidráulicas urbanas resilentes en relación con los riesgos hidrológicos y geológicos, valorización lodos</t>
  </si>
  <si>
    <t>Veolia Inversiones Aguas del Gran Santiago Ltda</t>
  </si>
  <si>
    <t>31 de diciembre 2023</t>
  </si>
  <si>
    <t>Cartera no repactada 31-12-2023</t>
  </si>
  <si>
    <t>Saldos al 1 de enero de 2023</t>
  </si>
  <si>
    <t xml:space="preserve">Aumentos por nuevos contratos de arrendamiento </t>
  </si>
  <si>
    <t xml:space="preserve">Disminuciones por bajas de contratos de arrendamiento </t>
  </si>
  <si>
    <t xml:space="preserve">Gastos por devengamiento de intereses </t>
  </si>
  <si>
    <t xml:space="preserve">Pagos de capital e intereses </t>
  </si>
  <si>
    <t>Efectos por variación de U.F.</t>
  </si>
  <si>
    <t>Otros movimientos</t>
  </si>
  <si>
    <t>Saldos al 31 de diciembre de 2023</t>
  </si>
  <si>
    <t>Saldos al 30 de septiembre de 2023</t>
  </si>
  <si>
    <t xml:space="preserve"> Totales </t>
  </si>
  <si>
    <t>Patrimonio de Aguas Andinas</t>
  </si>
  <si>
    <t>Utilidad de Aguas Andinas</t>
  </si>
  <si>
    <t>Calculo interes minoritario</t>
  </si>
  <si>
    <t>Interes minoritario IAM</t>
  </si>
  <si>
    <t>Interes minoritario AA</t>
  </si>
  <si>
    <t>Interes minoritario AC</t>
  </si>
  <si>
    <t>Interes minoritario IAM M$</t>
  </si>
  <si>
    <t>Utilidad Antes de Impuestos</t>
  </si>
  <si>
    <t>Calculo de tasa</t>
  </si>
  <si>
    <t>Eliminacion</t>
  </si>
  <si>
    <t>Fondos Mutuos</t>
  </si>
  <si>
    <t xml:space="preserve">Hidrogística S.A. </t>
  </si>
  <si>
    <t>reclasifc</t>
  </si>
  <si>
    <t>Diferencia dividendos Aguyas Andinas</t>
  </si>
  <si>
    <t>Diferencia dividendos IAM</t>
  </si>
  <si>
    <t>Auditores</t>
  </si>
  <si>
    <t>AA</t>
  </si>
  <si>
    <t>Conso IAM</t>
  </si>
  <si>
    <t>AIM</t>
  </si>
  <si>
    <t>Consolidado IAM</t>
  </si>
  <si>
    <t>Año 2022</t>
  </si>
  <si>
    <t>Activación de interes</t>
  </si>
  <si>
    <t>Saldo inicial al 01-01-2024</t>
  </si>
  <si>
    <t>1110504600</t>
  </si>
  <si>
    <t>1110049141</t>
  </si>
  <si>
    <t>1110507141</t>
  </si>
  <si>
    <t>5071 - del desarrollo-pac (depósitos propios)</t>
  </si>
  <si>
    <t>1110504141</t>
  </si>
  <si>
    <t>1110504160</t>
  </si>
  <si>
    <t>1131000600</t>
  </si>
  <si>
    <t>1360000700</t>
  </si>
  <si>
    <t>2164003100</t>
  </si>
  <si>
    <t>2226001000</t>
  </si>
  <si>
    <t>Reversa gastos inmuebles IFRS16</t>
  </si>
  <si>
    <t>Reversa gastos muebles IFRS16</t>
  </si>
  <si>
    <t>Consolidado
3/2024 M$</t>
  </si>
  <si>
    <t>RUT</t>
  </si>
  <si>
    <t>País de Origen</t>
  </si>
  <si>
    <t>Moneda Funcional</t>
  </si>
  <si>
    <t>Porcentaje de participación directa e indirecta</t>
  </si>
  <si>
    <t>parrafo uno</t>
  </si>
  <si>
    <t>Saldo inicial al 01 de enero</t>
  </si>
  <si>
    <t>Composición de la deuda</t>
  </si>
  <si>
    <t xml:space="preserve">Total Antigüedad de la Deuda </t>
  </si>
  <si>
    <t>Antigüedad de la deuda al 31 de diciembre de 2023</t>
  </si>
  <si>
    <t>Karin</t>
  </si>
  <si>
    <t>Aumento mas de 0 millones el trimestre</t>
  </si>
  <si>
    <t>}</t>
  </si>
  <si>
    <t>Pérdidas tributarias</t>
  </si>
  <si>
    <t>Depreciación propiedades, planta y equipos</t>
  </si>
  <si>
    <t>Préstamos bancarios no corrientes - Valores Contables</t>
  </si>
  <si>
    <t>Préstamos bancarios no corrientes - Valores Nominales</t>
  </si>
  <si>
    <t xml:space="preserve"> </t>
  </si>
  <si>
    <t>Saldo inicial 
01-01-2024</t>
  </si>
  <si>
    <t>Saldos al 01.01.2024</t>
  </si>
  <si>
    <t>Flujos de efectivo de financiamiento</t>
  </si>
  <si>
    <t>Cambios que no representan flujos de efectivo</t>
  </si>
  <si>
    <t>Obtenidos</t>
  </si>
  <si>
    <t>Pagos de capital</t>
  </si>
  <si>
    <t>Pagos de intereses</t>
  </si>
  <si>
    <t>Subtotal flujo de financiamiento</t>
  </si>
  <si>
    <t>Reajuste</t>
  </si>
  <si>
    <t>Diferencia en cambio</t>
  </si>
  <si>
    <t>Intereses</t>
  </si>
  <si>
    <t>Obligaciones con el público (Bonos)</t>
  </si>
  <si>
    <t>Aportes financieros reembolsables (AFR)</t>
  </si>
  <si>
    <t>Saldos al 01.01.2023</t>
  </si>
  <si>
    <t>Saldos al 31.12.2023</t>
  </si>
  <si>
    <t>Otras provisiones al inicio del periodo 01.01.2024</t>
  </si>
  <si>
    <t>Otras provisiones al inicio del periodo 01.01.2022</t>
  </si>
  <si>
    <t>Pasivos proyectados al 31 de Diciembre de 2024</t>
  </si>
  <si>
    <t>Periodo Actual 03_2024</t>
  </si>
  <si>
    <t>Periodo Anterior 03_2023</t>
  </si>
  <si>
    <t>(Todas)</t>
  </si>
  <si>
    <t>En el de AA línea 23 - incorporar la palabra scotiabank solo semestralmente</t>
  </si>
  <si>
    <t>Bonos M, P, Q, S, U, V, W, X y AA</t>
  </si>
  <si>
    <t>OTROS ACTIVOS NO FINANCIEROS CORRIENTES Y NO CORRIENTES</t>
  </si>
  <si>
    <t>Otros activos no financieros corrientes</t>
  </si>
  <si>
    <t>Resultado del periodo</t>
  </si>
  <si>
    <t>Garantía cumplimiento de contrato Monto UF 4.017</t>
  </si>
  <si>
    <t>Reembolso de gasto</t>
  </si>
  <si>
    <t>Veolia Solutions Chile Limitada</t>
  </si>
  <si>
    <t>Hidrigistica S.A.</t>
  </si>
  <si>
    <t xml:space="preserve">Hidrogistica S.A. </t>
  </si>
  <si>
    <t>VEOLIA SOLUTIONS CHILE LIMITADA</t>
  </si>
  <si>
    <t>ROCKWOOD LITIO LTDA.</t>
  </si>
  <si>
    <t>Anam S.A.</t>
  </si>
  <si>
    <t>CARTULINAS CMPC S.A.</t>
  </si>
  <si>
    <t>MUNICIPALIDAD DE PADRE HURTADO</t>
  </si>
  <si>
    <t>EMPRESAS CMPC S A</t>
  </si>
  <si>
    <t>INGENIERIA Y CONSTRUCCION MST S.A.</t>
  </si>
  <si>
    <t>12-14-15</t>
  </si>
  <si>
    <t>Saldos al 1 de enero de 2024</t>
  </si>
  <si>
    <t>Total otros pasivos finanacieros, no corrientes</t>
  </si>
  <si>
    <t>Saldo inicial 
01-01-2023</t>
  </si>
  <si>
    <t>Otras ganancias</t>
  </si>
  <si>
    <t>Total otros pasivos financieros corrientes</t>
  </si>
  <si>
    <t>Promedio</t>
  </si>
  <si>
    <t>Documento</t>
  </si>
  <si>
    <t>Formato</t>
  </si>
  <si>
    <t>Estatus</t>
  </si>
  <si>
    <t>AR</t>
  </si>
  <si>
    <t>Word</t>
  </si>
  <si>
    <t> 08-05.2024</t>
  </si>
  <si>
    <t>Excel</t>
  </si>
  <si>
    <t>  08-05.2024</t>
  </si>
  <si>
    <t>Gráficos</t>
  </si>
  <si>
    <t>EEFF</t>
  </si>
  <si>
    <t>Fecha Actualización</t>
  </si>
  <si>
    <t>15-05.2024</t>
  </si>
  <si>
    <t>Fecha  1era entrega</t>
  </si>
  <si>
    <t>Finales</t>
  </si>
  <si>
    <t>Banco Chile (cargos esperados)</t>
  </si>
  <si>
    <t>1110504660</t>
  </si>
  <si>
    <t>5046 - BBVA (depósitos por aclarar)</t>
  </si>
  <si>
    <t>1110001H60</t>
  </si>
  <si>
    <t>Banco Chile - depósitos por aclarar</t>
  </si>
  <si>
    <t>1110001120</t>
  </si>
  <si>
    <t>1110012181</t>
  </si>
  <si>
    <t>0121 - estado (cheques protestados)</t>
  </si>
  <si>
    <t>1110016A81</t>
  </si>
  <si>
    <t>016A - Credito - Pac (cheques protestados)</t>
  </si>
  <si>
    <t>1350002000</t>
  </si>
  <si>
    <t>Servidumbre en tramite</t>
  </si>
  <si>
    <t>2114004000</t>
  </si>
  <si>
    <t>Provision Intereses Devengados Swap</t>
  </si>
  <si>
    <t>Servicio Logistico Empresas Relacionadas</t>
  </si>
  <si>
    <t>Seguros vehículos</t>
  </si>
  <si>
    <t>Intereses Swap AUD</t>
  </si>
  <si>
    <t>Intereses Swap UF</t>
  </si>
  <si>
    <t>Saldo final 
30-06-2024</t>
  </si>
  <si>
    <t>Saldos al 30.06.2024</t>
  </si>
  <si>
    <t>Ingresos ordinarios</t>
  </si>
  <si>
    <t xml:space="preserve"> Gastos operacionales</t>
  </si>
  <si>
    <t>Porcentaje sobre valores consolidados</t>
  </si>
  <si>
    <t>Etiquetas de fila</t>
  </si>
  <si>
    <t>Suma de IAM</t>
  </si>
  <si>
    <t>Otros / Gastos generales</t>
  </si>
  <si>
    <t>Otros / Interconexiones</t>
  </si>
  <si>
    <t>Biogenera S.A.</t>
  </si>
  <si>
    <t>Año 2024</t>
  </si>
  <si>
    <t>78.851.880-3</t>
  </si>
  <si>
    <t>Veolia Water Technologies &amp; Solutions Chile Ltda.</t>
  </si>
  <si>
    <t>Reclasificaciones 30-06-23</t>
  </si>
  <si>
    <t>AES ANDES S.A.</t>
  </si>
  <si>
    <t>EMPRESA DE TRANSPORTE DE PASAJEROS METRO S.A.</t>
  </si>
  <si>
    <t>CAMARA DE COMERCIO DE SANTIAGO</t>
  </si>
  <si>
    <t>INMOBILIARIA Y CONSTRUCTORA NUEVA PACIFICO SUR. S.A.</t>
  </si>
  <si>
    <t>EMPRESA NACIONAL DE ENERGIA ENEX S.A.</t>
  </si>
  <si>
    <t>SOCIEDAD CONCESIONARIA AMERICO VESPUCIO</t>
  </si>
  <si>
    <t>EMPRESA DE TRANSPORTE DE PASAJEROS METRO S.A.</t>
  </si>
  <si>
    <t>METRO S.A</t>
  </si>
  <si>
    <t>KALLPLAT CHILE LIMITADA</t>
  </si>
  <si>
    <t>SERVICIO DE REHABILITACION INDUSTRIAL CIPP CHILE</t>
  </si>
  <si>
    <t>CIRION TECHNOLOGIES CHILE S.A.</t>
  </si>
  <si>
    <t>INGENIERIA Y CONSTRUCCION BAPA GRAMATEC SPA</t>
  </si>
  <si>
    <t>DIRECCIÓN GENERAL DEL TERRITORIO MARÍTIMO Y DE MARINA MERCANTE</t>
  </si>
  <si>
    <t>MONTECORVO INGENIERIA Y CONTRUCCION LTDA</t>
  </si>
  <si>
    <t>SEMBCORP AGUAS CHACABUCO S.A.</t>
  </si>
  <si>
    <t>CELULOSA ARAUCO Y CONSTITUCION S.A.</t>
  </si>
  <si>
    <t>INMOBILIARIA VIVIENDAS 200O SPA</t>
  </si>
  <si>
    <t>EMBOTELLADORAS CHILENAS UNIDAS S.A.</t>
  </si>
  <si>
    <t>FAST SOLUCIONES CONSTRUCCIONES LIMITADA</t>
  </si>
  <si>
    <t>ESVAL S.A.</t>
  </si>
  <si>
    <t>SOCIEDAD AGRICOLA Y COMERCIAL AGROF S.A.</t>
  </si>
  <si>
    <t>EUROFIRMS CHILE EST SPA</t>
  </si>
  <si>
    <t>OCA ENSAYOS INSPECCIONES Y CERTIFICACIONES CHILE S.A.</t>
  </si>
  <si>
    <t>SERVICIOS HELPBANK S.A.</t>
  </si>
  <si>
    <t>GESTION Y SERVICIOS S.A.</t>
  </si>
  <si>
    <t>ICAFAL INGENIERIA Y CONSTRUCCION S.A.</t>
  </si>
  <si>
    <t>VEOLIA SOLUCIONES AMBIENTALES CHILE</t>
  </si>
  <si>
    <t>PETRA ADMINISTRADORA DE SERVICIOS GENERALES SPA</t>
  </si>
  <si>
    <t>EMPRESA DE INGENIERIA Y COMUNICACIONES SPA</t>
  </si>
  <si>
    <t>Pais de Origen</t>
  </si>
  <si>
    <t>Compra de agua, energía eléctrica y administradora de canales</t>
  </si>
  <si>
    <t xml:space="preserve">Compra de agua y energía eléctrica </t>
  </si>
  <si>
    <t>Asesoría técnica y capacitación</t>
  </si>
  <si>
    <t>Asesoría de investigación y desarrollo y contrato de análisis de laboratorio y muestreo</t>
  </si>
  <si>
    <t xml:space="preserve"> ,</t>
  </si>
  <si>
    <t>CHF</t>
  </si>
  <si>
    <t>Banco BCI 4</t>
  </si>
  <si>
    <t>SERIE CHF</t>
  </si>
  <si>
    <t>Posición Activa al</t>
  </si>
  <si>
    <t xml:space="preserve">Activos depreciados en su totalidad aun en uso, Bruto </t>
  </si>
  <si>
    <t>Instalaciones de producción</t>
  </si>
  <si>
    <t>Plantas tratamiento aguas servidas</t>
  </si>
  <si>
    <t>Activos depreciados en su totalidad aun en uso, depreciación acumulada</t>
  </si>
  <si>
    <t>Otros activos intangibles</t>
  </si>
  <si>
    <t>OTROS ACTIVOS FINANCIEROS</t>
  </si>
  <si>
    <t>Derivados de cobertura (*)</t>
  </si>
  <si>
    <t>Otras Inversiones (**)</t>
  </si>
  <si>
    <t>Saldos al 31 de junio de 2024</t>
  </si>
  <si>
    <t xml:space="preserve">  Derivado</t>
  </si>
  <si>
    <t>Manquehue S.A.
9/2023</t>
  </si>
  <si>
    <t>Cordillera S.A.
9/2023</t>
  </si>
  <si>
    <t>Ecoriles S.A.
9/2023</t>
  </si>
  <si>
    <t>Gestión y Servicios S.A.
9/2023</t>
  </si>
  <si>
    <t>Anam S.A.
9/2023</t>
  </si>
  <si>
    <t>Aguas del  Maipo S.A.
9/2023</t>
  </si>
  <si>
    <t>Andinas S.A.
9/2023</t>
  </si>
  <si>
    <t>Iam S.A.
9/2023</t>
  </si>
  <si>
    <t>Ajustes Consolidación
9/2023</t>
  </si>
  <si>
    <t>Consolidado
9/2023</t>
  </si>
  <si>
    <t>01-07-2024
30-09-2024</t>
  </si>
  <si>
    <t>31-06-2024</t>
  </si>
  <si>
    <t>31-06-2023</t>
  </si>
  <si>
    <t>Manquehue S.A.
9/2024</t>
  </si>
  <si>
    <t>Cordillera S.A.
9/2024</t>
  </si>
  <si>
    <t>Ecoriles S.A.
9/2024</t>
  </si>
  <si>
    <t>Gestión y Servicios S.A.
9/2024</t>
  </si>
  <si>
    <t>Anam S.A.
9/2024</t>
  </si>
  <si>
    <t>Aguas del  Maipo S.A.
9/2024</t>
  </si>
  <si>
    <t>Andinas S.A.
9/2024</t>
  </si>
  <si>
    <t>Iam S.A.
9/2024</t>
  </si>
  <si>
    <t>Ajustes Consolidación
9/2024</t>
  </si>
  <si>
    <t>Consolidado
9/2024</t>
  </si>
  <si>
    <t>1110001G20</t>
  </si>
  <si>
    <t>Banco Chile - cargos esperados</t>
  </si>
  <si>
    <t>1110139A80</t>
  </si>
  <si>
    <t>139A - Banco ITAU (cargos por aclarar)</t>
  </si>
  <si>
    <t>1110504641</t>
  </si>
  <si>
    <t>1110012A41</t>
  </si>
  <si>
    <t>012A - Baanco Estado (depósitos propios)</t>
  </si>
  <si>
    <t>1110039241</t>
  </si>
  <si>
    <t>1110001H22</t>
  </si>
  <si>
    <t>Banco  Chile - transferencias emitidas</t>
  </si>
  <si>
    <t>1110037I41</t>
  </si>
  <si>
    <t>037I - santander pac (depósitos propios)</t>
  </si>
  <si>
    <t>1110001A80</t>
  </si>
  <si>
    <t>001A - Chile Pac (cargos por aclarar)</t>
  </si>
  <si>
    <t>1110016A80</t>
  </si>
  <si>
    <t>016A - Credito - Pac (cargos por aclarar)</t>
  </si>
  <si>
    <t>1110016Q80</t>
  </si>
  <si>
    <t>016Q - CREDITO   (Cargos por Aclarar)</t>
  </si>
  <si>
    <t>Otros activos financieros corrientes</t>
  </si>
  <si>
    <t>1120007000</t>
  </si>
  <si>
    <t>Anticipo bonos</t>
  </si>
  <si>
    <t>1112002000</t>
  </si>
  <si>
    <t>1140003000</t>
  </si>
  <si>
    <t>Anticipo sindicato</t>
  </si>
  <si>
    <t>1370000100</t>
  </si>
  <si>
    <t>Activo Contrato Derivado no cte</t>
  </si>
  <si>
    <t>6230002000</t>
  </si>
  <si>
    <t>6230000100</t>
  </si>
  <si>
    <t>6160000401</t>
  </si>
  <si>
    <t>6160000800</t>
  </si>
  <si>
    <t>6220001000</t>
  </si>
  <si>
    <t>6150009600</t>
  </si>
  <si>
    <t>6150009400</t>
  </si>
  <si>
    <t>6160003500</t>
  </si>
  <si>
    <t>6240004000</t>
  </si>
  <si>
    <t>6240003500</t>
  </si>
  <si>
    <t>6240002500</t>
  </si>
  <si>
    <t>6240001300</t>
  </si>
  <si>
    <t>6240001000</t>
  </si>
  <si>
    <t>6240000500</t>
  </si>
  <si>
    <t>6230000600</t>
  </si>
  <si>
    <t>6220000500</t>
  </si>
  <si>
    <t>6210001100</t>
  </si>
  <si>
    <t>6210001000</t>
  </si>
  <si>
    <t>6165001000</t>
  </si>
  <si>
    <t>6165000900</t>
  </si>
  <si>
    <t>6165000800</t>
  </si>
  <si>
    <t>6165000700</t>
  </si>
  <si>
    <t>6165000200</t>
  </si>
  <si>
    <t>6165000100</t>
  </si>
  <si>
    <t>6160003000</t>
  </si>
  <si>
    <t>6160001100</t>
  </si>
  <si>
    <t>6160001000</t>
  </si>
  <si>
    <t>6160000700</t>
  </si>
  <si>
    <t>6160000500</t>
  </si>
  <si>
    <t>6160000200</t>
  </si>
  <si>
    <t>6160000100</t>
  </si>
  <si>
    <t>6150009900</t>
  </si>
  <si>
    <t>6150009800</t>
  </si>
  <si>
    <t>6150009701</t>
  </si>
  <si>
    <t>6150009601</t>
  </si>
  <si>
    <t>6150009500</t>
  </si>
  <si>
    <t>6150009401</t>
  </si>
  <si>
    <t>6150000300</t>
  </si>
  <si>
    <t>6150000100</t>
  </si>
  <si>
    <t>6140000700</t>
  </si>
  <si>
    <t>6140000600</t>
  </si>
  <si>
    <t>6140000500</t>
  </si>
  <si>
    <t>6140000400</t>
  </si>
  <si>
    <t>6140000301</t>
  </si>
  <si>
    <t>6140000200</t>
  </si>
  <si>
    <t>6140000100</t>
  </si>
  <si>
    <t>6130000700</t>
  </si>
  <si>
    <t>6130000600</t>
  </si>
  <si>
    <t>6130000400</t>
  </si>
  <si>
    <t>6130000300</t>
  </si>
  <si>
    <t>6130000200</t>
  </si>
  <si>
    <t>6130000100</t>
  </si>
  <si>
    <t>6120000800</t>
  </si>
  <si>
    <t>6120000700</t>
  </si>
  <si>
    <t>6120000600</t>
  </si>
  <si>
    <t>6120000500</t>
  </si>
  <si>
    <t>6120000400</t>
  </si>
  <si>
    <t>6120000300</t>
  </si>
  <si>
    <t>6120000200</t>
  </si>
  <si>
    <t>6120000100</t>
  </si>
  <si>
    <t>6110000300</t>
  </si>
  <si>
    <t>6110000200</t>
  </si>
  <si>
    <t>6110000100</t>
  </si>
  <si>
    <t>5102002101</t>
  </si>
  <si>
    <t>5102002102</t>
  </si>
  <si>
    <t>5102002103</t>
  </si>
  <si>
    <t>5102002104</t>
  </si>
  <si>
    <t>5102001500</t>
  </si>
  <si>
    <t>5102002600</t>
  </si>
  <si>
    <t>5102009100</t>
  </si>
  <si>
    <t>5102001100</t>
  </si>
  <si>
    <t>5102001300</t>
  </si>
  <si>
    <t>5102001700</t>
  </si>
  <si>
    <t>5102001900</t>
  </si>
  <si>
    <t>5102002000</t>
  </si>
  <si>
    <t>5102002100</t>
  </si>
  <si>
    <t>5102002300</t>
  </si>
  <si>
    <t>5102002350</t>
  </si>
  <si>
    <t>5102002400</t>
  </si>
  <si>
    <t>5102002500</t>
  </si>
  <si>
    <t>5102003100</t>
  </si>
  <si>
    <t>5102003101</t>
  </si>
  <si>
    <t>5102003110</t>
  </si>
  <si>
    <t>5102006000</t>
  </si>
  <si>
    <t>5102007100</t>
  </si>
  <si>
    <t>5102007102</t>
  </si>
  <si>
    <t>5102007200</t>
  </si>
  <si>
    <t>5102007500</t>
  </si>
  <si>
    <t>5102007900</t>
  </si>
  <si>
    <t>5102007901</t>
  </si>
  <si>
    <t>5102008300</t>
  </si>
  <si>
    <t>5106000100</t>
  </si>
  <si>
    <t>5101000100</t>
  </si>
  <si>
    <t>5101000300</t>
  </si>
  <si>
    <t>5101000600</t>
  </si>
  <si>
    <t>5101000700</t>
  </si>
  <si>
    <t>5101000900</t>
  </si>
  <si>
    <t>5101001600</t>
  </si>
  <si>
    <t>5101001700</t>
  </si>
  <si>
    <t>5101002200</t>
  </si>
  <si>
    <t>5101003000</t>
  </si>
  <si>
    <t>5101003500</t>
  </si>
  <si>
    <t>5101003600</t>
  </si>
  <si>
    <t>5101004000</t>
  </si>
  <si>
    <t>5109006000</t>
  </si>
  <si>
    <t>5109007000</t>
  </si>
  <si>
    <t>5110005000</t>
  </si>
  <si>
    <t>5109002100</t>
  </si>
  <si>
    <t>5110004000</t>
  </si>
  <si>
    <t>5110003000</t>
  </si>
  <si>
    <t>5109000300</t>
  </si>
  <si>
    <t>5109000500</t>
  </si>
  <si>
    <t>5109000700</t>
  </si>
  <si>
    <t>5109000900</t>
  </si>
  <si>
    <t>5109001100</t>
  </si>
  <si>
    <t>5109001300</t>
  </si>
  <si>
    <t>5109001500</t>
  </si>
  <si>
    <t>5109001700</t>
  </si>
  <si>
    <t>5109001900</t>
  </si>
  <si>
    <t>5109002500</t>
  </si>
  <si>
    <t>5109002700</t>
  </si>
  <si>
    <t>5213001500</t>
  </si>
  <si>
    <t>5104002000</t>
  </si>
  <si>
    <t>5104000701</t>
  </si>
  <si>
    <t>5108002120</t>
  </si>
  <si>
    <t>5104001000</t>
  </si>
  <si>
    <t>5108003100</t>
  </si>
  <si>
    <t>5108001701</t>
  </si>
  <si>
    <t>5108001702</t>
  </si>
  <si>
    <t>5108001703</t>
  </si>
  <si>
    <t>5108001704</t>
  </si>
  <si>
    <t>5104000901</t>
  </si>
  <si>
    <t>5213001100</t>
  </si>
  <si>
    <t>5105000300</t>
  </si>
  <si>
    <t>5213000500</t>
  </si>
  <si>
    <t>5200001000</t>
  </si>
  <si>
    <t>5214000500</t>
  </si>
  <si>
    <t>5213004000</t>
  </si>
  <si>
    <t>5108002700</t>
  </si>
  <si>
    <t>5108002300</t>
  </si>
  <si>
    <t>5108002100</t>
  </si>
  <si>
    <t>5108001900</t>
  </si>
  <si>
    <t>5108001800</t>
  </si>
  <si>
    <t>5108001700</t>
  </si>
  <si>
    <t>5108001500</t>
  </si>
  <si>
    <t>5108001300</t>
  </si>
  <si>
    <t>5108001200</t>
  </si>
  <si>
    <t>5108000901</t>
  </si>
  <si>
    <t>5108000900</t>
  </si>
  <si>
    <t>5108000500</t>
  </si>
  <si>
    <t>5108000300</t>
  </si>
  <si>
    <t>5107005000</t>
  </si>
  <si>
    <t>5107002000</t>
  </si>
  <si>
    <t>5107001200</t>
  </si>
  <si>
    <t>5107001100</t>
  </si>
  <si>
    <t>5107001000</t>
  </si>
  <si>
    <t>5107000700</t>
  </si>
  <si>
    <t>5107000300</t>
  </si>
  <si>
    <t>5107000100</t>
  </si>
  <si>
    <t>5106000200</t>
  </si>
  <si>
    <t>5105001700</t>
  </si>
  <si>
    <t>5105001500</t>
  </si>
  <si>
    <t>5105001300</t>
  </si>
  <si>
    <t>5105001101</t>
  </si>
  <si>
    <t>5105001100</t>
  </si>
  <si>
    <t>5105000900</t>
  </si>
  <si>
    <t>5105000700</t>
  </si>
  <si>
    <t>5105000500</t>
  </si>
  <si>
    <t>5105000400</t>
  </si>
  <si>
    <t>5105000100</t>
  </si>
  <si>
    <t>5104000900</t>
  </si>
  <si>
    <t>5104000700</t>
  </si>
  <si>
    <t>5104000600</t>
  </si>
  <si>
    <t>5104000500</t>
  </si>
  <si>
    <t>5104000200</t>
  </si>
  <si>
    <t>5103007500</t>
  </si>
  <si>
    <t>5103007300</t>
  </si>
  <si>
    <t>5103007001</t>
  </si>
  <si>
    <t>5103007000</t>
  </si>
  <si>
    <t>5103006200</t>
  </si>
  <si>
    <t>5103006000</t>
  </si>
  <si>
    <t>5103005500</t>
  </si>
  <si>
    <t>5103005300</t>
  </si>
  <si>
    <t>5103005100</t>
  </si>
  <si>
    <t>5103004800</t>
  </si>
  <si>
    <t>5103004700</t>
  </si>
  <si>
    <t>5103004300</t>
  </si>
  <si>
    <t>5103003900</t>
  </si>
  <si>
    <t>5103003800</t>
  </si>
  <si>
    <t>5103003500</t>
  </si>
  <si>
    <t>5103003300</t>
  </si>
  <si>
    <t>5103003100</t>
  </si>
  <si>
    <t>5103003000</t>
  </si>
  <si>
    <t>5103002500</t>
  </si>
  <si>
    <t>5103002400</t>
  </si>
  <si>
    <t>5103002300</t>
  </si>
  <si>
    <t>5103002200</t>
  </si>
  <si>
    <t>5103001500</t>
  </si>
  <si>
    <t>5103000900</t>
  </si>
  <si>
    <t>5103000100</t>
  </si>
  <si>
    <t>5213000900</t>
  </si>
  <si>
    <t>5205000100</t>
  </si>
  <si>
    <t>6240002000</t>
  </si>
  <si>
    <t>5215000400</t>
  </si>
  <si>
    <t>5213000100</t>
  </si>
  <si>
    <t>5213002000</t>
  </si>
  <si>
    <t>6220000100</t>
  </si>
  <si>
    <t>6240001500</t>
  </si>
  <si>
    <t>6260001000</t>
  </si>
  <si>
    <t>6260000500</t>
  </si>
  <si>
    <t>6210006000</t>
  </si>
  <si>
    <t>6210009900</t>
  </si>
  <si>
    <t>6210005000</t>
  </si>
  <si>
    <t>6210001500</t>
  </si>
  <si>
    <t>6210000500</t>
  </si>
  <si>
    <t>6210000100</t>
  </si>
  <si>
    <t>5211008000</t>
  </si>
  <si>
    <t>5211000400</t>
  </si>
  <si>
    <t>5214000100</t>
  </si>
  <si>
    <t>5211007000</t>
  </si>
  <si>
    <t>5211000300</t>
  </si>
  <si>
    <t>5211000700</t>
  </si>
  <si>
    <t>5211001500</t>
  </si>
  <si>
    <t>5211002000</t>
  </si>
  <si>
    <t>5211002500</t>
  </si>
  <si>
    <t>5211003500</t>
  </si>
  <si>
    <t>5211006000</t>
  </si>
  <si>
    <t>5212000100</t>
  </si>
  <si>
    <t>6210003000</t>
  </si>
  <si>
    <t>5211000800</t>
  </si>
  <si>
    <t>5511000300</t>
  </si>
  <si>
    <t>5511000500</t>
  </si>
  <si>
    <t>5290000500</t>
  </si>
  <si>
    <t>5215002000</t>
  </si>
  <si>
    <t>5290000300</t>
  </si>
  <si>
    <t>5290000200</t>
  </si>
  <si>
    <t>5290000100</t>
  </si>
  <si>
    <t>6290001000</t>
  </si>
  <si>
    <t>Saldo final al 30-09-2023</t>
  </si>
  <si>
    <t>Saldo final al 30-09-2024</t>
  </si>
  <si>
    <t>Aporte sequoia</t>
  </si>
  <si>
    <t>OTROS ACTIVOS FINANCIEROS CORRIENTES Y NO CORRIENTES</t>
  </si>
  <si>
    <t>Otros gastos anticipados</t>
  </si>
  <si>
    <t>Los otros activos no financieros, corrientes y no corrientes al 30 de septiembre de 2024 y 31 de diciembre de 2023, se detallan a continuación</t>
  </si>
  <si>
    <t>Swap MD34182224/ MD34180252 Fecha 30-05-2024</t>
  </si>
  <si>
    <t>Swap N°27773807.24 Fecha 13-12-2022 AUD 2.622.937</t>
  </si>
  <si>
    <t>Se debe incluir? Donde?</t>
  </si>
  <si>
    <t>Ganancias por deterioro y reversos de pérdidas por deterioro (Pérdidas por deterioro) determinado de acuerdo con NIIF 9  sobre activos financieros</t>
  </si>
  <si>
    <t>nr</t>
  </si>
  <si>
    <t>59.151.520-9</t>
  </si>
  <si>
    <t>(VEOLIA) Suez International</t>
  </si>
  <si>
    <t>Costos de inventarios reconocidos como costo durante el periodo sept-24</t>
  </si>
  <si>
    <t>Costos de inventarios reconocidos como costo durante el periodo sept-23</t>
  </si>
  <si>
    <t>Cartera no repactada 30-09-2024</t>
  </si>
  <si>
    <t>Al 30 de Septiembre de 2024</t>
  </si>
  <si>
    <t>Análisis de sensibilización de tasa al 30-09-2024</t>
  </si>
  <si>
    <t>Antigüedad de la deuda al 30 de Septiembre de 2024</t>
  </si>
  <si>
    <t>Modulo Calculo Incobrable septiembre 2024 (Karin)</t>
  </si>
  <si>
    <t>Servicio de experiencia tecnologías de la operación SETOS, servicio especializado de ingeniería, mantenimiento, soporte y detección de fuga con gas trazador</t>
  </si>
  <si>
    <t>Exceso de carga</t>
  </si>
  <si>
    <t>ES</t>
  </si>
  <si>
    <t>30 de septiembre 2024</t>
  </si>
  <si>
    <t>Aumento/
(Disminución)
M$</t>
  </si>
  <si>
    <t>Flujos de efectivo procedentes de (utilizados en) actividades de operación:</t>
  </si>
  <si>
    <t>Cambio en XBRL</t>
  </si>
  <si>
    <t>Pago de contribuciones</t>
  </si>
  <si>
    <t>anticipo bono 092023</t>
  </si>
  <si>
    <t>Flujos de efectivo procedentes de (utilizados en) actividades de financiación:</t>
  </si>
  <si>
    <t>Pendiente Luis</t>
  </si>
  <si>
    <t>Flujo</t>
  </si>
  <si>
    <t>Tesoreria</t>
  </si>
  <si>
    <t>- Préstamos Moneda Nacional</t>
  </si>
  <si>
    <t xml:space="preserve">      -Amortización Bonos</t>
  </si>
  <si>
    <t>Otros Desembolsos por Financiamiento</t>
  </si>
  <si>
    <t>Ampliación y Mejoras PTAS Paine</t>
  </si>
  <si>
    <t>Ampliación y Mejoras PTAS x Otras Localidades</t>
  </si>
  <si>
    <t>Provisiones y castigos</t>
  </si>
  <si>
    <t>Provision cartera no repactada</t>
  </si>
  <si>
    <t>Provision cartera repactada</t>
  </si>
  <si>
    <t>Total provisiones</t>
  </si>
  <si>
    <t>Castigos del periodo</t>
  </si>
  <si>
    <t>parte relacionada</t>
  </si>
  <si>
    <t>Análisis de laboratorio y servicios de muestreo</t>
  </si>
  <si>
    <t>Totales </t>
  </si>
  <si>
    <t>Con derechos de Aguas</t>
  </si>
  <si>
    <t>Revaluación de derechos de agua por cambio en criterio contable</t>
  </si>
  <si>
    <t>Incrementos (disminuciones) por revaluacion</t>
  </si>
  <si>
    <t>Conciliación del valor en libros por revaluación</t>
  </si>
  <si>
    <t>Saldo inicial - Importe en libros</t>
  </si>
  <si>
    <t>Aumento por revalorización reconocida debido a un cambio en la política contable</t>
  </si>
  <si>
    <t>Saldo final - Valor en libros y valor razonable</t>
  </si>
  <si>
    <t>Otro resultado integral, antes de impuestos, ganancias (pérdidas) por revaluación</t>
  </si>
  <si>
    <t xml:space="preserve">Impuesto a las ganancias relacionado con cambios en el superávit de revaluación de otro resultado integral </t>
  </si>
  <si>
    <t>Total Impuestos a las ganancias relativos a componentes de otro resultado integral que se reclasificará al resultado del período</t>
  </si>
  <si>
    <t>Banco BCI 26  /  Banco de Chile / Banco Itaú</t>
  </si>
  <si>
    <t>Banco BCI 29 / Banco Scotiabank</t>
  </si>
  <si>
    <t>Gasto por depreciacion</t>
  </si>
  <si>
    <t>Gasto por amortizacion</t>
  </si>
  <si>
    <t>ARIENDOS</t>
  </si>
  <si>
    <t>INTANGIBLES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</si>
</sst>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5" formatCode="&quot;$&quot;#,##0;&quot;$&quot;\-#,##0"/>
    <numFmt numFmtId="41" formatCode="_ * #,##0_ ;_ * \-#,##0_ ;_ * &quot;-&quot;_ ;_ @_ "/>
    <numFmt numFmtId="43" formatCode="_ * #,##0.00_ ;_ * \-#,##0.00_ ;_ * &quot;-&quot;??_ ;_ @_ "/>
    <numFmt numFmtId="164" formatCode="_-* #,##0.00_-;\-* #,##0.00_-;_-* &quot;-&quot;??_-;_-@_-"/>
    <numFmt numFmtId="165" formatCode="_(* #,##0_);_(* \(#,##0\);_(* &quot;-&quot;_);_(@_)"/>
    <numFmt numFmtId="166" formatCode="#,##0;\(#,##0\);\-"/>
    <numFmt numFmtId="167" formatCode="#,##0.000;\(#,##0.000\);\-"/>
    <numFmt numFmtId="168" formatCode="#,##0.00;\(#,##0.00\);\-"/>
    <numFmt numFmtId="169" formatCode="0.0%"/>
    <numFmt numFmtId="170" formatCode="_(* #,##0_);_(* \(#,##0\);_(* &quot;-&quot;??_);_(@_)"/>
    <numFmt numFmtId="171" formatCode="_(* #,##0.000_);_(* \(#,##0.000\);_(* &quot;-&quot;_);_(@_)"/>
    <numFmt numFmtId="172" formatCode="dd\-mm\-yyyy"/>
    <numFmt numFmtId="173" formatCode="_-* #,##0\ _D_M_-;\-* #,##0\ _D_M_-;_-* &quot;-&quot;\ _D_M_-;_-@_-"/>
    <numFmt numFmtId="174" formatCode="_-* #,##0.00\ _D_M_-;\-* #,##0.00\ _D_M_-;_-* &quot;-&quot;??\ _D_M_-;_-@_-"/>
    <numFmt numFmtId="175" formatCode="_-* #,##0\ _D_M_-;\-* #,##0\ _D_M_-;_-* &quot;-&quot;??\ _D_M_-;_-@_-"/>
    <numFmt numFmtId="176" formatCode="dd\-mm\-yyyy;@"/>
    <numFmt numFmtId="177" formatCode="dd/mm/yyyy;@"/>
    <numFmt numFmtId="178" formatCode="[$-340A]d&quot; de &quot;mmmm&quot; de &quot;yyyy;@"/>
    <numFmt numFmtId="179" formatCode="_-* #,##0_-;\-* #,##0_-;_-* &quot;-&quot;??_-;_-@_-"/>
    <numFmt numFmtId="180" formatCode="0.00000%"/>
    <numFmt numFmtId="181" formatCode="0.00%_);\(0.00%\)"/>
    <numFmt numFmtId="182" formatCode="#,##0\ &quot;CLP&quot;"/>
    <numFmt numFmtId="183" formatCode="0.0000000%"/>
    <numFmt numFmtId="184" formatCode="d\-mm\-yyyy"/>
    <numFmt numFmtId="185" formatCode="_(* #,##0.00_);_(* \(#,##0.00\);_(* &quot;-&quot;??_);_(@_)"/>
    <numFmt numFmtId="186" formatCode="#,##0\ ;\(\ #,##0\)"/>
    <numFmt numFmtId="187" formatCode="#,##0_ ;\-#,##0\ "/>
    <numFmt numFmtId="188" formatCode="#,##0.0"/>
    <numFmt numFmtId="189" formatCode="_-* #,##0.00\ _€_-;\-* #,##0.00\ _€_-;_-* &quot;-&quot;??\ _€_-;_-@_-"/>
    <numFmt numFmtId="190" formatCode="_-* #,##0.00\ [$€]_-;\-* #,##0.00\ [$€]_-;_-* &quot;-&quot;??\ [$€]_-;_-@_-"/>
    <numFmt numFmtId="191" formatCode="0.000_)"/>
    <numFmt numFmtId="192" formatCode="&quot;$&quot;#,##0"/>
    <numFmt numFmtId="193" formatCode="_-[$€-2]\ * #,##0.00_-;\-[$€-2]\ * #,##0.00_-;_-[$€-2]\ * &quot;-&quot;??_-"/>
    <numFmt numFmtId="194" formatCode="#,#00"/>
    <numFmt numFmtId="195" formatCode="#.##000"/>
    <numFmt numFmtId="196" formatCode="_-* #,##0\ &quot;DM&quot;_-;\-* #,##0\ &quot;DM&quot;_-;_-* &quot;-&quot;\ &quot;DM&quot;_-;_-@_-"/>
    <numFmt numFmtId="197" formatCode="_-* #,##0.00\ &quot;DM&quot;_-;\-* #,##0.00\ &quot;DM&quot;_-;_-* &quot;-&quot;??\ &quot;DM&quot;_-;_-@_-"/>
    <numFmt numFmtId="198" formatCode="\$#,#00"/>
    <numFmt numFmtId="199" formatCode="\$#,"/>
    <numFmt numFmtId="200" formatCode="General_)"/>
    <numFmt numFmtId="201" formatCode="0.00_)"/>
    <numFmt numFmtId="202" formatCode="#.##0,"/>
    <numFmt numFmtId="203" formatCode="_-* #,##0\ &quot;Pts&quot;_-;\-* #,##0\ &quot;Pts&quot;_-;_-* &quot;-&quot;\ &quot;Pts&quot;_-;_-@_-"/>
    <numFmt numFmtId="204" formatCode="_-* #,##0.00\ &quot;Pts&quot;_-;\-* #,##0.00\ &quot;Pts&quot;_-;_-* &quot;-&quot;??\ &quot;Pts&quot;_-;_-@_-"/>
    <numFmt numFmtId="205" formatCode="0.0%_);\(0.0%\)"/>
    <numFmt numFmtId="206" formatCode="#,##0\ &quot;CLP&quot;;\-\ #,##0\ &quot;CLP&quot;"/>
    <numFmt numFmtId="207" formatCode="0.000%"/>
    <numFmt numFmtId="208" formatCode="#,##0;[Red]\(#,##0\)"/>
    <numFmt numFmtId="209" formatCode="_-* #,##0_-;\-* #,##0_-;_-* &quot;-&quot;_-;_-@_-"/>
    <numFmt numFmtId="210" formatCode="_-* #,##0\ _€_-;\-* #,##0\ _€_-;_-* &quot;-&quot;\ _€_-;_-@_-"/>
    <numFmt numFmtId="211" formatCode="d\-m\-yyyy"/>
    <numFmt numFmtId="212" formatCode="0.00000%_);\(0.00000%\)"/>
    <numFmt numFmtId="213" formatCode="0.00000"/>
    <numFmt numFmtId="214" formatCode="#,##0;[Red]\ \(#,##0\);_-* &quot;-&quot;??\ _-"/>
  </numFmts>
  <fonts count="227">
    <font>
      <sz val="11"/>
      <color theme="1"/>
      <name val="Calibri"/>
      <family val="2"/>
      <scheme val="minor"/>
    </font>
    <font>
      <sz val="11"/>
      <color theme="1"/>
      <name val="Calibri"/>
      <family val="2"/>
      <scheme val="minor"/>
    </font>
    <font>
      <sz val="9"/>
      <color theme="1"/>
      <name val="Calibri"/>
      <family val="2"/>
    </font>
    <font>
      <sz val="8"/>
      <name val="Arial"/>
      <family val="2"/>
    </font>
    <font>
      <sz val="9"/>
      <color theme="0"/>
      <name val="Calibri"/>
      <family val="2"/>
    </font>
    <font>
      <b/>
      <sz val="8"/>
      <name val="Arial"/>
      <family val="2"/>
    </font>
    <font>
      <sz val="10"/>
      <color theme="0"/>
      <name val="Calibri Light"/>
      <family val="2"/>
      <scheme val="major"/>
    </font>
    <font>
      <sz val="10"/>
      <name val="Calibri Light"/>
      <family val="2"/>
      <scheme val="major"/>
    </font>
    <font>
      <b/>
      <sz val="10"/>
      <color theme="1"/>
      <name val="Calibri Light"/>
      <family val="2"/>
      <scheme val="major"/>
    </font>
    <font>
      <sz val="10"/>
      <name val="Arial"/>
      <family val="2"/>
    </font>
    <font>
      <b/>
      <sz val="10"/>
      <name val="Calibri Light"/>
      <family val="2"/>
      <scheme val="major"/>
    </font>
    <font>
      <b/>
      <sz val="8"/>
      <color theme="0"/>
      <name val="Arial Narrow"/>
      <family val="2"/>
    </font>
    <font>
      <b/>
      <sz val="9"/>
      <name val="Calibri Light"/>
      <family val="2"/>
      <scheme val="major"/>
    </font>
    <font>
      <sz val="9"/>
      <name val="Calibri Light"/>
      <family val="2"/>
      <scheme val="major"/>
    </font>
    <font>
      <sz val="9"/>
      <color theme="1"/>
      <name val="Calibri Light"/>
      <family val="2"/>
      <scheme val="major"/>
    </font>
    <font>
      <b/>
      <sz val="9"/>
      <color theme="1"/>
      <name val="Calibri Light"/>
      <family val="2"/>
      <scheme val="major"/>
    </font>
    <font>
      <sz val="9"/>
      <color rgb="FFFF0000"/>
      <name val="Calibri Light"/>
      <family val="2"/>
      <scheme val="major"/>
    </font>
    <font>
      <sz val="10"/>
      <color theme="1"/>
      <name val="Calibri Light"/>
      <family val="2"/>
      <scheme val="major"/>
    </font>
    <font>
      <sz val="10"/>
      <color rgb="FFFF0000"/>
      <name val="Calibri Light"/>
      <family val="2"/>
      <scheme val="major"/>
    </font>
    <font>
      <sz val="11"/>
      <color indexed="8"/>
      <name val="Calibri"/>
      <family val="2"/>
    </font>
    <font>
      <strike/>
      <sz val="9"/>
      <color rgb="FFFF0000"/>
      <name val="Calibri"/>
      <family val="2"/>
      <scheme val="minor"/>
    </font>
    <font>
      <sz val="9"/>
      <name val="Calibri"/>
      <family val="2"/>
      <scheme val="minor"/>
    </font>
    <font>
      <sz val="9"/>
      <color rgb="FFFF0000"/>
      <name val="Calibri"/>
      <family val="2"/>
      <scheme val="minor"/>
    </font>
    <font>
      <sz val="11"/>
      <color theme="1"/>
      <name val="Calibri"/>
      <family val="2"/>
    </font>
    <font>
      <i/>
      <sz val="10"/>
      <color rgb="FFFF0000"/>
      <name val="Calibri Light"/>
      <family val="2"/>
      <scheme val="major"/>
    </font>
    <font>
      <sz val="11"/>
      <color indexed="8"/>
      <name val="Calibri"/>
      <family val="2"/>
      <scheme val="minor"/>
    </font>
    <font>
      <b/>
      <sz val="14"/>
      <color rgb="FF000000"/>
      <name val="Arial"/>
      <family val="2"/>
    </font>
    <font>
      <sz val="10"/>
      <color rgb="FF000000"/>
      <name val="Arial"/>
      <family val="2"/>
    </font>
    <font>
      <b/>
      <sz val="12"/>
      <color rgb="FF000000"/>
      <name val="Arial"/>
      <family val="2"/>
    </font>
    <font>
      <sz val="9"/>
      <color rgb="FF000000"/>
      <name val="Serif"/>
    </font>
    <font>
      <b/>
      <sz val="8"/>
      <color rgb="FF000000"/>
      <name val="Arial"/>
      <family val="2"/>
    </font>
    <font>
      <sz val="9"/>
      <color theme="0"/>
      <name val="SansSerif.plain"/>
    </font>
    <font>
      <b/>
      <sz val="9"/>
      <color rgb="FF000000"/>
      <name val="Arial"/>
      <family val="2"/>
    </font>
    <font>
      <b/>
      <sz val="8"/>
      <color theme="0"/>
      <name val="Arial"/>
      <family val="2"/>
    </font>
    <font>
      <sz val="8"/>
      <color indexed="8"/>
      <name val="SansSerif.plain"/>
    </font>
    <font>
      <b/>
      <sz val="8"/>
      <color indexed="8"/>
      <name val="SansSerif.plain"/>
    </font>
    <font>
      <sz val="10"/>
      <color indexed="8"/>
      <name val="SansSerif.plain"/>
    </font>
    <font>
      <sz val="9"/>
      <color indexed="8"/>
      <name val="SansSerif.plain"/>
    </font>
    <font>
      <sz val="10"/>
      <color indexed="8"/>
      <name val="Calibri"/>
      <family val="2"/>
      <scheme val="minor"/>
    </font>
    <font>
      <b/>
      <sz val="9"/>
      <color theme="1"/>
      <name val="Calibri Light"/>
      <family val="2"/>
    </font>
    <font>
      <b/>
      <sz val="9"/>
      <color rgb="FF000000"/>
      <name val="Calibri Light"/>
      <family val="2"/>
    </font>
    <font>
      <b/>
      <sz val="9"/>
      <color indexed="81"/>
      <name val="Tahoma"/>
      <family val="2"/>
    </font>
    <font>
      <sz val="9"/>
      <color theme="1"/>
      <name val="Calibri"/>
      <family val="2"/>
      <scheme val="minor"/>
    </font>
    <font>
      <b/>
      <sz val="9"/>
      <color theme="1"/>
      <name val="Calibri"/>
      <family val="2"/>
      <scheme val="minor"/>
    </font>
    <font>
      <i/>
      <sz val="9"/>
      <color rgb="FFFF0000"/>
      <name val="Calibri"/>
      <family val="2"/>
      <scheme val="minor"/>
    </font>
    <font>
      <sz val="9"/>
      <color theme="1"/>
      <name val="Calibri Light"/>
      <family val="2"/>
    </font>
    <font>
      <sz val="8"/>
      <color theme="1"/>
      <name val="Calibri"/>
      <family val="2"/>
      <scheme val="minor"/>
    </font>
    <font>
      <b/>
      <sz val="8"/>
      <name val="Calibri"/>
      <family val="2"/>
      <scheme val="minor"/>
    </font>
    <font>
      <b/>
      <sz val="9"/>
      <name val="Calibri"/>
      <family val="2"/>
      <scheme val="minor"/>
    </font>
    <font>
      <i/>
      <sz val="11"/>
      <color rgb="FF7F7F7F"/>
      <name val="Calibri"/>
      <family val="2"/>
      <scheme val="minor"/>
    </font>
    <font>
      <sz val="11"/>
      <color theme="0"/>
      <name val="Calibri"/>
      <family val="2"/>
      <scheme val="minor"/>
    </font>
    <font>
      <sz val="10"/>
      <name val="Arial"/>
      <family val="2"/>
    </font>
    <font>
      <sz val="11"/>
      <color indexed="9"/>
      <name val="Czcionka tekstu podstawowego"/>
      <family val="2"/>
      <charset val="238"/>
    </font>
    <font>
      <sz val="11"/>
      <color indexed="8"/>
      <name val="Czcionka tekstu podstawowego"/>
      <family val="2"/>
      <charset val="238"/>
    </font>
    <font>
      <sz val="11"/>
      <color indexed="20"/>
      <name val="Czcionka tekstu podstawowego"/>
      <family val="2"/>
      <charset val="238"/>
    </font>
    <font>
      <sz val="11"/>
      <color indexed="17"/>
      <name val="Czcionka tekstu podstawowego"/>
      <family val="2"/>
      <charset val="238"/>
    </font>
    <font>
      <b/>
      <sz val="11"/>
      <color indexed="52"/>
      <name val="Czcionka tekstu podstawowego"/>
      <family val="2"/>
      <charset val="238"/>
    </font>
    <font>
      <b/>
      <sz val="11"/>
      <color indexed="9"/>
      <name val="Czcionka tekstu podstawowego"/>
      <family val="2"/>
      <charset val="238"/>
    </font>
    <font>
      <sz val="11"/>
      <color indexed="52"/>
      <name val="Czcionka tekstu podstawowego"/>
      <family val="2"/>
      <charset val="238"/>
    </font>
    <font>
      <sz val="11"/>
      <color indexed="62"/>
      <name val="Czcionka tekstu podstawowego"/>
      <family val="2"/>
      <charset val="238"/>
    </font>
    <font>
      <b/>
      <sz val="11"/>
      <color indexed="63"/>
      <name val="Czcionka tekstu podstawowego"/>
      <family val="2"/>
      <charset val="238"/>
    </font>
    <font>
      <b/>
      <sz val="11"/>
      <color indexed="56"/>
      <name val="Czcionka tekstu podstawowego"/>
      <family val="2"/>
      <charset val="238"/>
    </font>
    <font>
      <i/>
      <sz val="11"/>
      <color indexed="23"/>
      <name val="Czcionka tekstu podstawowego"/>
      <family val="2"/>
      <charset val="238"/>
    </font>
    <font>
      <b/>
      <sz val="15"/>
      <color indexed="56"/>
      <name val="Czcionka tekstu podstawowego"/>
      <family val="2"/>
      <charset val="238"/>
    </font>
    <font>
      <b/>
      <sz val="13"/>
      <color indexed="56"/>
      <name val="Czcionka tekstu podstawowego"/>
      <family val="2"/>
      <charset val="238"/>
    </font>
    <font>
      <sz val="11"/>
      <color indexed="60"/>
      <name val="Czcionka tekstu podstawowego"/>
      <family val="2"/>
      <charset val="238"/>
    </font>
    <font>
      <sz val="8"/>
      <name val="ＭＳ Ｐゴシック"/>
      <family val="3"/>
      <charset val="128"/>
    </font>
    <font>
      <b/>
      <sz val="11"/>
      <color indexed="8"/>
      <name val="Czcionka tekstu podstawowego"/>
      <family val="2"/>
      <charset val="238"/>
    </font>
    <font>
      <sz val="11"/>
      <color indexed="10"/>
      <name val="Czcionka tekstu podstawowego"/>
      <family val="2"/>
      <charset val="238"/>
    </font>
    <font>
      <b/>
      <sz val="18"/>
      <color indexed="56"/>
      <name val="Cambria"/>
      <family val="2"/>
      <charset val="238"/>
    </font>
    <font>
      <sz val="10"/>
      <color theme="1"/>
      <name val="Arial"/>
      <family val="2"/>
    </font>
    <font>
      <sz val="10"/>
      <color theme="0"/>
      <name val="Arial"/>
      <family val="2"/>
    </font>
    <font>
      <sz val="10"/>
      <name val="Courier"/>
      <family val="3"/>
    </font>
    <font>
      <sz val="11"/>
      <color indexed="9"/>
      <name val="Calibri"/>
      <family val="2"/>
    </font>
    <font>
      <sz val="11"/>
      <color indexed="17"/>
      <name val="Calibri"/>
      <family val="2"/>
    </font>
    <font>
      <b/>
      <sz val="18"/>
      <name val="Helv"/>
    </font>
    <font>
      <sz val="1"/>
      <color indexed="8"/>
      <name val="Courier"/>
      <family val="3"/>
    </font>
    <font>
      <b/>
      <sz val="11"/>
      <color indexed="17"/>
      <name val="Calibri"/>
      <family val="2"/>
    </font>
    <font>
      <b/>
      <sz val="11"/>
      <color indexed="53"/>
      <name val="Calibri"/>
      <family val="2"/>
    </font>
    <font>
      <b/>
      <sz val="11"/>
      <color indexed="9"/>
      <name val="Calibri"/>
      <family val="2"/>
    </font>
    <font>
      <sz val="11"/>
      <color indexed="53"/>
      <name val="Calibri"/>
      <family val="2"/>
    </font>
    <font>
      <sz val="11"/>
      <name val="Tms Rmn"/>
      <family val="1"/>
    </font>
    <font>
      <b/>
      <sz val="11"/>
      <color indexed="8"/>
      <name val="Calibri"/>
      <family val="2"/>
    </font>
    <font>
      <b/>
      <sz val="1"/>
      <color indexed="8"/>
      <name val="Courier"/>
      <family val="3"/>
    </font>
    <font>
      <b/>
      <sz val="11"/>
      <color indexed="62"/>
      <name val="Calibri"/>
      <family val="2"/>
    </font>
    <font>
      <sz val="11"/>
      <color indexed="48"/>
      <name val="Calibri"/>
      <family val="2"/>
    </font>
    <font>
      <u/>
      <sz val="11"/>
      <color theme="10"/>
      <name val="Calibri"/>
      <family val="2"/>
    </font>
    <font>
      <sz val="11"/>
      <color indexed="37"/>
      <name val="Calibri"/>
      <family val="2"/>
    </font>
    <font>
      <sz val="11"/>
      <color indexed="16"/>
      <name val="Calibri"/>
      <family val="2"/>
    </font>
    <font>
      <sz val="10"/>
      <color theme="1"/>
      <name val="Calibri"/>
      <family val="2"/>
      <scheme val="minor"/>
    </font>
    <font>
      <sz val="11"/>
      <color indexed="60"/>
      <name val="Calibri"/>
      <family val="2"/>
    </font>
    <font>
      <sz val="12"/>
      <name val="Helv"/>
    </font>
    <font>
      <b/>
      <i/>
      <sz val="16"/>
      <name val="Helv"/>
    </font>
    <font>
      <sz val="8"/>
      <color theme="1"/>
      <name val="Arial"/>
      <family val="2"/>
    </font>
    <font>
      <sz val="10"/>
      <name val="Helv"/>
    </font>
    <font>
      <b/>
      <sz val="11"/>
      <color indexed="63"/>
      <name val="Calibri"/>
      <family val="2"/>
    </font>
    <font>
      <b/>
      <sz val="10"/>
      <color indexed="8"/>
      <name val="Arial"/>
      <family val="2"/>
    </font>
    <font>
      <b/>
      <sz val="10"/>
      <color indexed="39"/>
      <name val="Arial"/>
      <family val="2"/>
    </font>
    <font>
      <sz val="8"/>
      <color indexed="62"/>
      <name val="Arial"/>
      <family val="2"/>
    </font>
    <font>
      <b/>
      <sz val="8"/>
      <color indexed="8"/>
      <name val="Arial"/>
      <family val="2"/>
    </font>
    <font>
      <sz val="10"/>
      <color indexed="8"/>
      <name val="Arial"/>
      <family val="2"/>
    </font>
    <font>
      <b/>
      <sz val="12"/>
      <color indexed="8"/>
      <name val="Arial"/>
      <family val="2"/>
    </font>
    <font>
      <sz val="8"/>
      <color indexed="8"/>
      <name val="Arial"/>
      <family val="2"/>
    </font>
    <font>
      <sz val="10"/>
      <color indexed="39"/>
      <name val="Arial"/>
      <family val="2"/>
    </font>
    <font>
      <sz val="19"/>
      <color indexed="48"/>
      <name val="Arial"/>
      <family val="2"/>
    </font>
    <font>
      <sz val="19"/>
      <name val="Arial"/>
      <family val="2"/>
    </font>
    <font>
      <sz val="10"/>
      <color indexed="10"/>
      <name val="Arial"/>
      <family val="2"/>
    </font>
    <font>
      <sz val="8"/>
      <color indexed="14"/>
      <name val="Arial"/>
      <family val="2"/>
    </font>
    <font>
      <b/>
      <sz val="18"/>
      <color indexed="62"/>
      <name val="Cambria"/>
      <family val="2"/>
    </font>
    <font>
      <sz val="11"/>
      <color indexed="14"/>
      <name val="Calibri"/>
      <family val="2"/>
    </font>
    <font>
      <sz val="11"/>
      <color indexed="10"/>
      <name val="Calibri"/>
      <family val="2"/>
    </font>
    <font>
      <i/>
      <sz val="10"/>
      <color rgb="FF7F7F7F"/>
      <name val="Arial"/>
      <family val="2"/>
    </font>
    <font>
      <b/>
      <sz val="15"/>
      <color indexed="62"/>
      <name val="Calibri"/>
      <family val="2"/>
    </font>
    <font>
      <b/>
      <sz val="13"/>
      <color indexed="62"/>
      <name val="Calibri"/>
      <family val="2"/>
    </font>
    <font>
      <sz val="12"/>
      <name val="Times New Roman"/>
      <family val="1"/>
    </font>
    <font>
      <b/>
      <sz val="18"/>
      <color theme="3"/>
      <name val="Calibri Light"/>
      <family val="2"/>
      <scheme val="major"/>
    </font>
    <font>
      <b/>
      <sz val="11"/>
      <color indexed="56"/>
      <name val="Calibri"/>
      <family val="2"/>
    </font>
    <font>
      <sz val="11"/>
      <color indexed="62"/>
      <name val="Calibri"/>
      <family val="2"/>
    </font>
    <font>
      <sz val="11"/>
      <color indexed="52"/>
      <name val="Calibri"/>
      <family val="2"/>
    </font>
    <font>
      <sz val="8"/>
      <name val="Calibri"/>
      <family val="2"/>
      <scheme val="minor"/>
    </font>
    <font>
      <b/>
      <sz val="9"/>
      <color theme="0"/>
      <name val="Calibri"/>
      <family val="2"/>
      <scheme val="minor"/>
    </font>
    <font>
      <u/>
      <sz val="11"/>
      <color theme="10"/>
      <name val="Calibri"/>
      <family val="2"/>
      <scheme val="minor"/>
    </font>
    <font>
      <sz val="9"/>
      <color theme="0"/>
      <name val="Calibri"/>
      <family val="2"/>
      <scheme val="minor"/>
    </font>
    <font>
      <sz val="9"/>
      <color indexed="81"/>
      <name val="Tahoma"/>
      <family val="2"/>
    </font>
    <font>
      <b/>
      <sz val="9"/>
      <color indexed="8"/>
      <name val="Calibri"/>
      <family val="2"/>
      <scheme val="minor"/>
    </font>
    <font>
      <b/>
      <sz val="9"/>
      <color rgb="FFFF0000"/>
      <name val="Calibri"/>
      <family val="2"/>
      <scheme val="minor"/>
    </font>
    <font>
      <sz val="8"/>
      <color rgb="FFFF0000"/>
      <name val="Calibri"/>
      <family val="2"/>
      <scheme val="minor"/>
    </font>
    <font>
      <i/>
      <sz val="8"/>
      <color rgb="FFFF0000"/>
      <name val="Calibri"/>
      <family val="2"/>
      <scheme val="minor"/>
    </font>
    <font>
      <b/>
      <sz val="8"/>
      <color theme="1"/>
      <name val="Calibri"/>
      <family val="2"/>
      <scheme val="minor"/>
    </font>
    <font>
      <b/>
      <sz val="8"/>
      <color theme="0"/>
      <name val="Calibri"/>
      <family val="2"/>
      <scheme val="minor"/>
    </font>
    <font>
      <sz val="9"/>
      <color indexed="8"/>
      <name val="Calibri"/>
      <family val="2"/>
      <scheme val="minor"/>
    </font>
    <font>
      <b/>
      <sz val="8"/>
      <color rgb="FFFF0000"/>
      <name val="Calibri"/>
      <family val="2"/>
      <scheme val="minor"/>
    </font>
    <font>
      <b/>
      <i/>
      <sz val="9"/>
      <name val="Calibri"/>
      <family val="2"/>
      <scheme val="minor"/>
    </font>
    <font>
      <b/>
      <i/>
      <sz val="8"/>
      <name val="Calibri"/>
      <family val="2"/>
      <scheme val="minor"/>
    </font>
    <font>
      <b/>
      <i/>
      <sz val="9"/>
      <color theme="1"/>
      <name val="Calibri"/>
      <family val="2"/>
      <scheme val="minor"/>
    </font>
    <font>
      <b/>
      <i/>
      <sz val="9"/>
      <color rgb="FFFF0000"/>
      <name val="Calibri"/>
      <family val="2"/>
      <scheme val="minor"/>
    </font>
    <font>
      <sz val="8"/>
      <color theme="0"/>
      <name val="Calibri"/>
      <family val="2"/>
      <scheme val="minor"/>
    </font>
    <font>
      <b/>
      <sz val="9"/>
      <color rgb="FF000000"/>
      <name val="Calibri"/>
      <family val="2"/>
      <scheme val="minor"/>
    </font>
    <font>
      <b/>
      <sz val="8"/>
      <color rgb="FF000000"/>
      <name val="Calibri"/>
      <family val="2"/>
      <scheme val="minor"/>
    </font>
    <font>
      <sz val="7"/>
      <color rgb="FF000000"/>
      <name val="Calibri"/>
      <family val="2"/>
      <scheme val="minor"/>
    </font>
    <font>
      <b/>
      <sz val="7"/>
      <color rgb="FF000000"/>
      <name val="Calibri"/>
      <family val="2"/>
      <scheme val="minor"/>
    </font>
    <font>
      <b/>
      <sz val="11"/>
      <color theme="1"/>
      <name val="Calibri"/>
      <family val="2"/>
      <scheme val="minor"/>
    </font>
    <font>
      <b/>
      <sz val="10"/>
      <color indexed="8"/>
      <name val="Calibri"/>
      <family val="2"/>
      <scheme val="minor"/>
    </font>
    <font>
      <b/>
      <sz val="9"/>
      <color indexed="8"/>
      <name val="Calibri Light"/>
      <family val="2"/>
      <scheme val="major"/>
    </font>
    <font>
      <sz val="10"/>
      <name val="Calibri Light"/>
      <family val="2"/>
    </font>
    <font>
      <sz val="9"/>
      <color rgb="FF000000"/>
      <name val="Calibri Light"/>
      <family val="2"/>
    </font>
    <font>
      <b/>
      <sz val="10"/>
      <name val="Calibri Light"/>
      <family val="2"/>
    </font>
    <font>
      <sz val="7"/>
      <color indexed="8"/>
      <name val="Calibri Light"/>
      <family val="2"/>
      <scheme val="major"/>
    </font>
    <font>
      <sz val="7"/>
      <color theme="1"/>
      <name val="Calibri Light"/>
      <family val="2"/>
      <scheme val="major"/>
    </font>
    <font>
      <b/>
      <sz val="7"/>
      <name val="Calibri Light"/>
      <family val="2"/>
      <scheme val="major"/>
    </font>
    <font>
      <sz val="7"/>
      <name val="Calibri Light"/>
      <family val="2"/>
      <scheme val="major"/>
    </font>
    <font>
      <sz val="7"/>
      <color rgb="FFFF0000"/>
      <name val="Calibri Light"/>
      <family val="2"/>
      <scheme val="major"/>
    </font>
    <font>
      <sz val="8"/>
      <color theme="1"/>
      <name val="Calibri Light"/>
      <family val="2"/>
      <scheme val="major"/>
    </font>
    <font>
      <b/>
      <u/>
      <sz val="9"/>
      <color theme="1"/>
      <name val="Calibri Light"/>
      <family val="2"/>
      <scheme val="major"/>
    </font>
    <font>
      <u/>
      <sz val="9"/>
      <color theme="1"/>
      <name val="Calibri Light"/>
      <family val="2"/>
      <scheme val="major"/>
    </font>
    <font>
      <b/>
      <i/>
      <sz val="9"/>
      <name val="Calibri Light"/>
      <family val="2"/>
      <scheme val="major"/>
    </font>
    <font>
      <sz val="9"/>
      <color theme="1"/>
      <name val="Calibri Light"/>
      <family val="1"/>
      <scheme val="major"/>
    </font>
    <font>
      <sz val="9"/>
      <color indexed="8"/>
      <name val="Calibri Light"/>
      <family val="2"/>
      <scheme val="major"/>
    </font>
    <font>
      <sz val="9"/>
      <color indexed="10"/>
      <name val="Calibri Light"/>
      <family val="2"/>
      <scheme val="major"/>
    </font>
    <font>
      <sz val="9"/>
      <name val="Calibri Light"/>
      <family val="2"/>
    </font>
    <font>
      <sz val="8"/>
      <color theme="1"/>
      <name val="Calibri Light"/>
      <family val="2"/>
    </font>
    <font>
      <sz val="7"/>
      <color theme="1"/>
      <name val="Calibri"/>
      <family val="2"/>
      <scheme val="minor"/>
    </font>
    <font>
      <b/>
      <sz val="10"/>
      <color theme="1"/>
      <name val="Arial"/>
      <family val="2"/>
    </font>
    <font>
      <b/>
      <sz val="10"/>
      <color rgb="FFFF0000"/>
      <name val="Arial"/>
      <family val="2"/>
    </font>
    <font>
      <b/>
      <sz val="9"/>
      <color rgb="FFFF0000"/>
      <name val="Calibri Light"/>
      <family val="2"/>
    </font>
    <font>
      <b/>
      <u/>
      <sz val="10"/>
      <color theme="1"/>
      <name val="Arial"/>
      <family val="2"/>
    </font>
    <font>
      <sz val="10"/>
      <color rgb="FFFF0000"/>
      <name val="Arial"/>
      <family val="2"/>
    </font>
    <font>
      <sz val="9"/>
      <color theme="0"/>
      <name val="Calibri Light"/>
      <family val="2"/>
      <scheme val="major"/>
    </font>
    <font>
      <b/>
      <u/>
      <sz val="10"/>
      <color theme="1"/>
      <name val="Calibri Light"/>
      <family val="2"/>
      <scheme val="major"/>
    </font>
    <font>
      <b/>
      <sz val="8"/>
      <color theme="1"/>
      <name val="SansSerif.plain"/>
    </font>
    <font>
      <b/>
      <sz val="8"/>
      <color theme="1"/>
      <name val="Calibri Light"/>
      <family val="2"/>
      <scheme val="major"/>
    </font>
    <font>
      <b/>
      <sz val="8"/>
      <color theme="1"/>
      <name val="Arial"/>
      <family val="2"/>
    </font>
    <font>
      <b/>
      <sz val="8"/>
      <color rgb="FF002060"/>
      <name val="Arial"/>
      <family val="2"/>
    </font>
    <font>
      <b/>
      <sz val="8"/>
      <color rgb="FFFF0000"/>
      <name val="Arial"/>
      <family val="2"/>
    </font>
    <font>
      <b/>
      <u/>
      <sz val="8"/>
      <color theme="1"/>
      <name val="Arial"/>
      <family val="2"/>
    </font>
    <font>
      <b/>
      <sz val="8"/>
      <color rgb="FF00B050"/>
      <name val="Arial"/>
      <family val="2"/>
    </font>
    <font>
      <sz val="11"/>
      <color theme="1" tint="0.499984740745262"/>
      <name val="Calibri"/>
      <family val="2"/>
      <scheme val="minor"/>
    </font>
    <font>
      <b/>
      <sz val="8"/>
      <color rgb="FF000000"/>
      <name val="Calibri Light"/>
      <family val="2"/>
    </font>
    <font>
      <b/>
      <i/>
      <sz val="8"/>
      <name val="Calibri Light"/>
      <family val="2"/>
      <scheme val="major"/>
    </font>
    <font>
      <b/>
      <sz val="8"/>
      <name val="Calibri Light"/>
      <family val="2"/>
      <scheme val="major"/>
    </font>
    <font>
      <sz val="9"/>
      <color rgb="FF000000"/>
      <name val="Calibri"/>
      <family val="2"/>
      <scheme val="minor"/>
    </font>
    <font>
      <b/>
      <sz val="10"/>
      <color rgb="FF000000"/>
      <name val="Calibri"/>
      <family val="2"/>
      <scheme val="minor"/>
    </font>
    <font>
      <sz val="10"/>
      <name val="Calibri"/>
      <family val="2"/>
      <scheme val="minor"/>
    </font>
    <font>
      <b/>
      <sz val="10"/>
      <name val="Calibri"/>
      <family val="2"/>
      <scheme val="minor"/>
    </font>
    <font>
      <sz val="8"/>
      <name val="Arial"/>
      <family val="2"/>
    </font>
    <font>
      <sz val="7"/>
      <color theme="1"/>
      <name val="Calibri Light"/>
      <family val="2"/>
    </font>
    <font>
      <b/>
      <sz val="7"/>
      <color rgb="FF000000"/>
      <name val="Calibri Light"/>
      <family val="2"/>
    </font>
    <font>
      <strike/>
      <sz val="9"/>
      <color theme="0"/>
      <name val="Calibri"/>
      <family val="2"/>
      <scheme val="minor"/>
    </font>
    <font>
      <i/>
      <sz val="9"/>
      <color theme="0"/>
      <name val="Calibri"/>
      <family val="2"/>
      <scheme val="minor"/>
    </font>
    <font>
      <sz val="8"/>
      <name val="Arial"/>
      <family val="2"/>
    </font>
    <font>
      <b/>
      <sz val="9"/>
      <color theme="0"/>
      <name val="Calibri Light"/>
      <family val="2"/>
      <scheme val="major"/>
    </font>
    <font>
      <sz val="9"/>
      <color theme="0"/>
      <name val="Calibri Light"/>
      <family val="2"/>
    </font>
    <font>
      <b/>
      <sz val="9"/>
      <color theme="0"/>
      <name val="Calibri Light"/>
      <family val="2"/>
    </font>
    <font>
      <sz val="9"/>
      <color rgb="FF4A535D"/>
      <name val="Arial"/>
      <family val="2"/>
    </font>
    <font>
      <u/>
      <sz val="10"/>
      <color indexed="12"/>
      <name val="Arial"/>
      <family val="2"/>
    </font>
    <font>
      <sz val="10"/>
      <color indexed="8"/>
      <name val="Calibri"/>
      <family val="2"/>
    </font>
    <font>
      <u/>
      <sz val="10"/>
      <color theme="10"/>
      <name val="arial"/>
      <family val="2"/>
    </font>
    <font>
      <b/>
      <sz val="8"/>
      <color theme="1"/>
      <name val="Calibri Light"/>
      <family val="2"/>
    </font>
    <font>
      <b/>
      <sz val="8"/>
      <color rgb="FF000000"/>
      <name val="Calibri Light"/>
      <family val="2"/>
      <scheme val="major"/>
    </font>
    <font>
      <sz val="8"/>
      <color rgb="FF000000"/>
      <name val="Calibri Light"/>
      <family val="2"/>
      <scheme val="major"/>
    </font>
    <font>
      <sz val="9"/>
      <color theme="1" tint="0.249977111117893"/>
      <name val="Calibri Light"/>
      <family val="2"/>
      <scheme val="major"/>
    </font>
    <font>
      <sz val="9"/>
      <color theme="1" tint="0.249977111117893"/>
      <name val="Calibri Light"/>
      <family val="2"/>
    </font>
    <font>
      <b/>
      <sz val="9"/>
      <color theme="1" tint="0.249977111117893"/>
      <name val="Calibri Light"/>
      <family val="2"/>
      <scheme val="major"/>
    </font>
    <font>
      <sz val="9"/>
      <color theme="1" tint="0.249977111117893"/>
      <name val="Calibri"/>
      <family val="2"/>
      <scheme val="minor"/>
    </font>
    <font>
      <b/>
      <sz val="9"/>
      <color theme="1" tint="0.249977111117893"/>
      <name val="Calibri"/>
      <family val="2"/>
      <scheme val="minor"/>
    </font>
    <font>
      <sz val="11"/>
      <color rgb="FF707070"/>
      <name val="Arial"/>
      <family val="2"/>
    </font>
    <font>
      <b/>
      <sz val="9"/>
      <name val="Calibri Light"/>
      <family val="2"/>
    </font>
    <font>
      <sz val="8"/>
      <color rgb="FF000000"/>
      <name val="Calibri"/>
      <family val="2"/>
      <scheme val="minor"/>
    </font>
    <font>
      <sz val="9"/>
      <color theme="1"/>
      <name val="Calibri"/>
      <family val="2"/>
      <scheme val="minor"/>
    </font>
    <font>
      <sz val="8"/>
      <name val="Verdana"/>
      <family val="2"/>
    </font>
    <font>
      <sz val="10"/>
      <color rgb="FF000000"/>
      <name val="Calibri"/>
      <family val="2"/>
      <scheme val="minor"/>
    </font>
    <font>
      <sz val="11"/>
      <color rgb="FF000000"/>
      <name val="Calibri Light"/>
      <family val="2"/>
    </font>
    <font>
      <b/>
      <sz val="11"/>
      <color rgb="FF002060"/>
      <name val="Calibri Light"/>
      <family val="2"/>
    </font>
    <font>
      <b/>
      <sz val="11"/>
      <color theme="0"/>
      <name val="Calibri Light"/>
      <family val="2"/>
    </font>
    <font>
      <b/>
      <sz val="8"/>
      <color rgb="FF0070C0"/>
      <name val="Arial"/>
      <family val="2"/>
    </font>
    <font>
      <sz val="10"/>
      <color rgb="FF212529"/>
      <name val="Segoe UI"/>
      <family val="2"/>
    </font>
    <font>
      <sz val="9"/>
      <color rgb="FF000000"/>
      <name val="Calibri Light"/>
      <family val="2"/>
      <scheme val="major"/>
    </font>
    <font>
      <b/>
      <sz val="9"/>
      <color rgb="FF000000"/>
      <name val="Calibri Light"/>
      <family val="2"/>
      <scheme val="major"/>
    </font>
    <font>
      <sz val="8"/>
      <color theme="0"/>
      <name val="Verdana"/>
      <family val="2"/>
    </font>
    <font>
      <sz val="8"/>
      <name val="Arial"/>
      <family val="2"/>
    </font>
    <font>
      <sz val="27"/>
      <color rgb="FF202124"/>
      <name val="Arial"/>
      <family val="2"/>
    </font>
    <font>
      <sz val="10"/>
      <name val="Geneva"/>
    </font>
    <font>
      <sz val="8"/>
      <color indexed="12"/>
      <name val="Arial"/>
      <family val="2"/>
    </font>
    <font>
      <b/>
      <sz val="8"/>
      <color indexed="12"/>
      <name val="Arial"/>
      <family val="2"/>
    </font>
    <font>
      <sz val="10"/>
      <color rgb="FFFF0000"/>
      <name val="Calibri Light"/>
      <family val="2"/>
    </font>
    <font>
      <sz val="9"/>
      <color theme="1"/>
      <name val="Aptos"/>
      <family val="2"/>
    </font>
    <font>
      <sz val="8"/>
      <color theme="1"/>
      <name val="Verdana"/>
      <family val="2"/>
    </font>
  </fonts>
  <fills count="123">
    <fill>
      <patternFill patternType="none"/>
    </fill>
    <fill>
      <patternFill patternType="gray125"/>
    </fill>
    <fill>
      <patternFill patternType="solid">
        <fgColor indexed="49"/>
      </patternFill>
    </fill>
    <fill>
      <patternFill patternType="solid">
        <fgColor rgb="FF002060"/>
        <bgColor indexed="64"/>
      </patternFill>
    </fill>
    <fill>
      <patternFill patternType="solid">
        <fgColor indexed="22"/>
      </patternFill>
    </fill>
    <fill>
      <patternFill patternType="solid">
        <fgColor indexed="23"/>
      </patternFill>
    </fill>
    <fill>
      <patternFill patternType="solid">
        <fgColor indexed="44"/>
      </patternFill>
    </fill>
    <fill>
      <patternFill patternType="solid">
        <fgColor indexed="41"/>
      </patternFill>
    </fill>
    <fill>
      <patternFill patternType="solid">
        <fgColor theme="0" tint="-0.249977111117893"/>
        <bgColor indexed="64"/>
      </patternFill>
    </fill>
    <fill>
      <patternFill patternType="solid">
        <fgColor indexed="22"/>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rgb="FFB2B2B2"/>
        <bgColor indexed="64"/>
      </patternFill>
    </fill>
    <fill>
      <patternFill patternType="solid">
        <fgColor indexed="9"/>
        <bgColor indexed="64"/>
      </patternFill>
    </fill>
    <fill>
      <patternFill patternType="solid">
        <fgColor rgb="FFBFBFBF"/>
        <bgColor indexed="64"/>
      </patternFill>
    </fill>
    <fill>
      <patternFill patternType="solid">
        <fgColor rgb="FFC0C0C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60"/>
      </patternFill>
    </fill>
    <fill>
      <patternFill patternType="solid">
        <fgColor rgb="FFC0C0C0"/>
        <bgColor rgb="FF000000"/>
      </patternFill>
    </fill>
    <fill>
      <patternFill patternType="solid">
        <fgColor rgb="FFDDDDDD"/>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42"/>
        <bgColor indexed="42"/>
      </patternFill>
    </fill>
    <fill>
      <patternFill patternType="solid">
        <fgColor indexed="35"/>
        <bgColor indexed="35"/>
      </patternFill>
    </fill>
    <fill>
      <patternFill patternType="solid">
        <fgColor indexed="9"/>
        <bgColor indexed="9"/>
      </patternFill>
    </fill>
    <fill>
      <patternFill patternType="solid">
        <fgColor indexed="18"/>
        <bgColor indexed="18"/>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23"/>
        <bgColor indexed="23"/>
      </patternFill>
    </fill>
    <fill>
      <patternFill patternType="solid">
        <fgColor indexed="49"/>
        <bgColor indexed="49"/>
      </patternFill>
    </fill>
    <fill>
      <patternFill patternType="solid">
        <fgColor indexed="53"/>
        <bgColor indexed="53"/>
      </patternFill>
    </fill>
    <fill>
      <patternFill patternType="solid">
        <fgColor indexed="52"/>
        <bgColor indexed="52"/>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FF"/>
        <bgColor indexed="64"/>
      </patternFill>
    </fill>
    <fill>
      <patternFill patternType="solid">
        <fgColor rgb="FFD9D9D9"/>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CC"/>
      </patternFill>
    </fill>
    <fill>
      <patternFill patternType="solid">
        <fgColor indexed="31"/>
        <bgColor indexed="64"/>
      </patternFill>
    </fill>
    <fill>
      <patternFill patternType="solid">
        <fgColor rgb="FF0070C0"/>
        <bgColor indexed="64"/>
      </patternFill>
    </fill>
    <fill>
      <patternFill patternType="solid">
        <fgColor theme="2" tint="-0.249977111117893"/>
        <bgColor indexed="64"/>
      </patternFill>
    </fill>
    <fill>
      <patternFill patternType="solid">
        <fgColor rgb="FF67ED03"/>
        <bgColor indexed="64"/>
      </patternFill>
    </fill>
    <fill>
      <patternFill patternType="solid">
        <fgColor theme="3" tint="0.79998168889431442"/>
        <bgColor indexed="64"/>
      </patternFill>
    </fill>
    <fill>
      <patternFill patternType="solid">
        <fgColor rgb="FF00B0F0"/>
        <bgColor indexed="64"/>
      </patternFill>
    </fill>
    <fill>
      <patternFill patternType="solid">
        <fgColor rgb="FFFF0000"/>
        <bgColor indexed="64"/>
      </patternFill>
    </fill>
    <fill>
      <patternFill patternType="solid">
        <fgColor rgb="FFFF3300"/>
        <bgColor indexed="64"/>
      </patternFill>
    </fill>
  </fills>
  <borders count="620">
    <border>
      <left/>
      <right/>
      <top/>
      <bottom/>
      <diagonal/>
    </border>
    <border>
      <left style="thin">
        <color indexed="18"/>
      </left>
      <right style="thin">
        <color indexed="18"/>
      </right>
      <top style="thin">
        <color indexed="18"/>
      </top>
      <bottom style="thin">
        <color indexed="18"/>
      </bottom>
      <diagonal/>
    </border>
    <border>
      <left style="medium">
        <color indexed="23"/>
      </left>
      <right style="thin">
        <color indexed="23"/>
      </right>
      <top style="medium">
        <color indexed="23"/>
      </top>
      <bottom/>
      <diagonal/>
    </border>
    <border>
      <left style="thin">
        <color indexed="23"/>
      </left>
      <right style="thin">
        <color indexed="23"/>
      </right>
      <top style="medium">
        <color indexed="23"/>
      </top>
      <bottom/>
      <diagonal/>
    </border>
    <border>
      <left style="thin">
        <color indexed="23"/>
      </left>
      <right style="medium">
        <color indexed="23"/>
      </right>
      <top style="medium">
        <color indexed="23"/>
      </top>
      <bottom/>
      <diagonal/>
    </border>
    <border>
      <left style="medium">
        <color indexed="23"/>
      </left>
      <right style="thin">
        <color indexed="23"/>
      </right>
      <top/>
      <bottom style="thin">
        <color indexed="23"/>
      </bottom>
      <diagonal/>
    </border>
    <border>
      <left style="thin">
        <color indexed="23"/>
      </left>
      <right style="thin">
        <color indexed="23"/>
      </right>
      <top/>
      <bottom style="thin">
        <color indexed="23"/>
      </bottom>
      <diagonal/>
    </border>
    <border>
      <left style="thin">
        <color indexed="23"/>
      </left>
      <right style="medium">
        <color indexed="23"/>
      </right>
      <top/>
      <bottom style="thin">
        <color indexed="23"/>
      </bottom>
      <diagonal/>
    </border>
    <border>
      <left style="medium">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medium">
        <color indexed="23"/>
      </left>
      <right style="thin">
        <color indexed="23"/>
      </right>
      <top style="thin">
        <color indexed="23"/>
      </top>
      <bottom style="medium">
        <color indexed="23"/>
      </bottom>
      <diagonal/>
    </border>
    <border>
      <left style="thin">
        <color indexed="23"/>
      </left>
      <right style="thin">
        <color indexed="23"/>
      </right>
      <top style="thin">
        <color indexed="23"/>
      </top>
      <bottom style="medium">
        <color indexed="23"/>
      </bottom>
      <diagonal/>
    </border>
    <border>
      <left style="thin">
        <color indexed="23"/>
      </left>
      <right style="medium">
        <color indexed="23"/>
      </right>
      <top style="thin">
        <color indexed="23"/>
      </top>
      <bottom style="medium">
        <color indexed="23"/>
      </bottom>
      <diagonal/>
    </border>
    <border>
      <left style="medium">
        <color indexed="23"/>
      </left>
      <right style="thin">
        <color indexed="23"/>
      </right>
      <top style="medium">
        <color indexed="23"/>
      </top>
      <bottom style="thin">
        <color indexed="23"/>
      </bottom>
      <diagonal/>
    </border>
    <border>
      <left style="medium">
        <color indexed="55"/>
      </left>
      <right style="thin">
        <color indexed="55"/>
      </right>
      <top style="medium">
        <color indexed="55"/>
      </top>
      <bottom style="thin">
        <color indexed="55"/>
      </bottom>
      <diagonal/>
    </border>
    <border>
      <left style="thin">
        <color indexed="55"/>
      </left>
      <right style="thin">
        <color indexed="55"/>
      </right>
      <top style="medium">
        <color indexed="55"/>
      </top>
      <bottom style="thin">
        <color indexed="55"/>
      </bottom>
      <diagonal/>
    </border>
    <border>
      <left style="thin">
        <color indexed="55"/>
      </left>
      <right style="thin">
        <color indexed="55"/>
      </right>
      <top style="medium">
        <color indexed="55"/>
      </top>
      <bottom/>
      <diagonal/>
    </border>
    <border>
      <left style="thin">
        <color indexed="55"/>
      </left>
      <right style="medium">
        <color indexed="55"/>
      </right>
      <top style="medium">
        <color indexed="55"/>
      </top>
      <bottom/>
      <diagonal/>
    </border>
    <border>
      <left style="medium">
        <color indexed="55"/>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55"/>
      </left>
      <right style="medium">
        <color indexed="55"/>
      </right>
      <top/>
      <bottom style="thin">
        <color indexed="55"/>
      </bottom>
      <diagonal/>
    </border>
    <border>
      <left style="thin">
        <color indexed="55"/>
      </left>
      <right style="medium">
        <color indexed="55"/>
      </right>
      <top style="thin">
        <color indexed="55"/>
      </top>
      <bottom style="thin">
        <color indexed="55"/>
      </bottom>
      <diagonal/>
    </border>
    <border>
      <left style="medium">
        <color indexed="55"/>
      </left>
      <right style="thin">
        <color indexed="55"/>
      </right>
      <top style="thin">
        <color indexed="55"/>
      </top>
      <bottom style="medium">
        <color indexed="55"/>
      </bottom>
      <diagonal/>
    </border>
    <border>
      <left style="thin">
        <color indexed="55"/>
      </left>
      <right style="thin">
        <color indexed="55"/>
      </right>
      <top style="thin">
        <color indexed="55"/>
      </top>
      <bottom style="medium">
        <color indexed="55"/>
      </bottom>
      <diagonal/>
    </border>
    <border>
      <left style="thin">
        <color indexed="55"/>
      </left>
      <right style="medium">
        <color indexed="55"/>
      </right>
      <top style="thin">
        <color indexed="55"/>
      </top>
      <bottom style="medium">
        <color indexed="55"/>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indexed="23"/>
      </left>
      <right/>
      <top style="medium">
        <color indexed="23"/>
      </top>
      <bottom/>
      <diagonal/>
    </border>
    <border>
      <left style="medium">
        <color rgb="FF808080"/>
      </left>
      <right style="thin">
        <color rgb="FF808080"/>
      </right>
      <top style="medium">
        <color rgb="FF808080"/>
      </top>
      <bottom style="thin">
        <color rgb="FF808080"/>
      </bottom>
      <diagonal/>
    </border>
    <border>
      <left style="thin">
        <color rgb="FF808080"/>
      </left>
      <right style="thin">
        <color rgb="FF808080"/>
      </right>
      <top style="medium">
        <color rgb="FF808080"/>
      </top>
      <bottom/>
      <diagonal/>
    </border>
    <border>
      <left style="medium">
        <color rgb="FF808080"/>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medium">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medium">
        <color rgb="FF808080"/>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right/>
      <top/>
      <bottom style="thin">
        <color indexed="64"/>
      </bottom>
      <diagonal/>
    </border>
    <border>
      <left style="thin">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indexed="55"/>
      </left>
      <right style="medium">
        <color indexed="55"/>
      </right>
      <top style="medium">
        <color indexed="55"/>
      </top>
      <bottom style="thin">
        <color indexed="55"/>
      </bottom>
      <diagonal/>
    </border>
    <border>
      <left style="thin">
        <color indexed="55"/>
      </left>
      <right style="thin">
        <color indexed="55"/>
      </right>
      <top style="thin">
        <color indexed="55"/>
      </top>
      <bottom/>
      <diagonal/>
    </border>
    <border>
      <left style="thin">
        <color indexed="55"/>
      </left>
      <right style="medium">
        <color indexed="55"/>
      </right>
      <top style="thin">
        <color indexed="55"/>
      </top>
      <bottom/>
      <diagonal/>
    </border>
    <border>
      <left/>
      <right/>
      <top/>
      <bottom style="medium">
        <color indexed="55"/>
      </bottom>
      <diagonal/>
    </border>
    <border>
      <left style="medium">
        <color indexed="55"/>
      </left>
      <right style="thin">
        <color indexed="55"/>
      </right>
      <top style="medium">
        <color indexed="55"/>
      </top>
      <bottom/>
      <diagonal/>
    </border>
    <border>
      <left style="thin">
        <color indexed="55"/>
      </left>
      <right style="thin">
        <color indexed="55"/>
      </right>
      <top/>
      <bottom/>
      <diagonal/>
    </border>
    <border>
      <left style="thin">
        <color indexed="55"/>
      </left>
      <right style="medium">
        <color indexed="55"/>
      </right>
      <top/>
      <bottom/>
      <diagonal/>
    </border>
    <border>
      <left style="medium">
        <color indexed="55"/>
      </left>
      <right style="thin">
        <color indexed="55"/>
      </right>
      <top/>
      <bottom style="thin">
        <color indexed="55"/>
      </bottom>
      <diagonal/>
    </border>
    <border>
      <left style="medium">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23"/>
      </left>
      <right/>
      <top style="thin">
        <color indexed="23"/>
      </top>
      <bottom style="thin">
        <color indexed="23"/>
      </bottom>
      <diagonal/>
    </border>
    <border>
      <left/>
      <right/>
      <top style="thin">
        <color indexed="23"/>
      </top>
      <bottom style="thin">
        <color indexed="23"/>
      </bottom>
      <diagonal/>
    </border>
    <border>
      <left/>
      <right style="medium">
        <color indexed="23"/>
      </right>
      <top style="thin">
        <color indexed="23"/>
      </top>
      <bottom style="thin">
        <color indexed="23"/>
      </bottom>
      <diagonal/>
    </border>
    <border>
      <left style="medium">
        <color indexed="23"/>
      </left>
      <right/>
      <top style="thin">
        <color indexed="23"/>
      </top>
      <bottom/>
      <diagonal/>
    </border>
    <border>
      <left style="thin">
        <color theme="0" tint="-0.499984740745262"/>
      </left>
      <right style="medium">
        <color theme="0" tint="-0.499984740745262"/>
      </right>
      <top style="thin">
        <color indexed="23"/>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right style="thin">
        <color theme="0" tint="-0.499984740745262"/>
      </right>
      <top style="medium">
        <color theme="0" tint="-0.499984740745262"/>
      </top>
      <bottom/>
      <diagonal/>
    </border>
    <border>
      <left style="medium">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medium">
        <color rgb="FF808080"/>
      </right>
      <top/>
      <bottom/>
      <diagonal/>
    </border>
    <border>
      <left/>
      <right style="thin">
        <color indexed="23"/>
      </right>
      <top style="medium">
        <color indexed="23"/>
      </top>
      <bottom style="medium">
        <color indexed="23"/>
      </bottom>
      <diagonal/>
    </border>
    <border>
      <left style="thin">
        <color indexed="23"/>
      </left>
      <right style="thin">
        <color indexed="23"/>
      </right>
      <top style="medium">
        <color indexed="23"/>
      </top>
      <bottom style="medium">
        <color indexed="23"/>
      </bottom>
      <diagonal/>
    </border>
    <border>
      <left/>
      <right style="medium">
        <color indexed="55"/>
      </right>
      <top style="thin">
        <color indexed="55"/>
      </top>
      <bottom style="thin">
        <color indexed="55"/>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medium">
        <color indexed="23"/>
      </left>
      <right style="thin">
        <color indexed="23"/>
      </right>
      <top/>
      <bottom/>
      <diagonal/>
    </border>
    <border>
      <left style="medium">
        <color rgb="FF808080"/>
      </left>
      <right style="thin">
        <color rgb="FF808080"/>
      </right>
      <top style="thin">
        <color rgb="FF808080"/>
      </top>
      <bottom/>
      <diagonal/>
    </border>
    <border>
      <left/>
      <right style="medium">
        <color rgb="FF808080"/>
      </right>
      <top style="medium">
        <color rgb="FF808080"/>
      </top>
      <bottom/>
      <diagonal/>
    </border>
    <border>
      <left/>
      <right style="medium">
        <color rgb="FF808080"/>
      </right>
      <top/>
      <bottom style="thin">
        <color rgb="FF808080"/>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bottom style="thin">
        <color theme="0"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medium">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top style="medium">
        <color theme="1" tint="0.499984740745262"/>
      </top>
      <bottom/>
      <diagonal/>
    </border>
    <border>
      <left/>
      <right/>
      <top style="thin">
        <color theme="0" tint="-0.499984740745262"/>
      </top>
      <bottom style="medium">
        <color theme="0" tint="-0.499984740745262"/>
      </bottom>
      <diagonal/>
    </border>
    <border>
      <left style="medium">
        <color indexed="23"/>
      </left>
      <right style="thin">
        <color indexed="23"/>
      </right>
      <top style="thin">
        <color indexed="23"/>
      </top>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right/>
      <top style="medium">
        <color theme="0" tint="-0.499984740745262"/>
      </top>
      <bottom/>
      <diagonal/>
    </border>
    <border>
      <left/>
      <right style="medium">
        <color theme="0" tint="-0.499984740745262"/>
      </right>
      <top style="medium">
        <color theme="0" tint="-0.499984740745262"/>
      </top>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thin">
        <color indexed="23"/>
      </left>
      <right style="thin">
        <color indexed="23"/>
      </right>
      <top/>
      <bottom style="medium">
        <color indexed="23"/>
      </bottom>
      <diagonal/>
    </border>
    <border>
      <left/>
      <right/>
      <top style="thin">
        <color indexed="64"/>
      </top>
      <bottom style="thin">
        <color indexed="64"/>
      </bottom>
      <diagonal/>
    </border>
    <border>
      <left style="medium">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right style="thin">
        <color indexed="23"/>
      </right>
      <top style="medium">
        <color indexed="23"/>
      </top>
      <bottom/>
      <diagonal/>
    </border>
    <border>
      <left/>
      <right style="medium">
        <color indexed="23"/>
      </right>
      <top style="medium">
        <color indexed="23"/>
      </top>
      <bottom/>
      <diagonal/>
    </border>
    <border>
      <left/>
      <right style="thin">
        <color indexed="23"/>
      </right>
      <top/>
      <bottom style="thin">
        <color indexed="23"/>
      </bottom>
      <diagonal/>
    </border>
    <border>
      <left/>
      <right style="medium">
        <color indexed="23"/>
      </right>
      <top/>
      <bottom style="thin">
        <color indexed="23"/>
      </bottom>
      <diagonal/>
    </border>
    <border>
      <left/>
      <right style="thin">
        <color indexed="23"/>
      </right>
      <top style="thin">
        <color indexed="23"/>
      </top>
      <bottom style="thin">
        <color indexed="23"/>
      </bottom>
      <diagonal/>
    </border>
    <border>
      <left/>
      <right style="medium">
        <color indexed="23"/>
      </right>
      <top style="thin">
        <color indexed="23"/>
      </top>
      <bottom style="medium">
        <color indexed="23"/>
      </bottom>
      <diagonal/>
    </border>
    <border>
      <left/>
      <right style="medium">
        <color indexed="23"/>
      </right>
      <top style="medium">
        <color indexed="23"/>
      </top>
      <bottom style="medium">
        <color indexed="23"/>
      </bottom>
      <diagonal/>
    </border>
    <border>
      <left/>
      <right style="medium">
        <color indexed="55"/>
      </right>
      <top/>
      <bottom style="thin">
        <color indexed="23"/>
      </bottom>
      <diagonal/>
    </border>
    <border>
      <left/>
      <right style="medium">
        <color indexed="55"/>
      </right>
      <top style="thin">
        <color indexed="55"/>
      </top>
      <bottom style="medium">
        <color indexed="55"/>
      </bottom>
      <diagonal/>
    </border>
    <border>
      <left/>
      <right/>
      <top style="thin">
        <color indexed="55"/>
      </top>
      <bottom style="thin">
        <color indexed="55"/>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dashed">
        <color theme="0" tint="-0.499984740745262"/>
      </right>
      <top style="dashed">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dashed">
        <color theme="0" tint="-0.499984740745262"/>
      </right>
      <top/>
      <bottom style="dashed">
        <color theme="0" tint="-0.499984740745262"/>
      </bottom>
      <diagonal/>
    </border>
    <border>
      <left/>
      <right style="dashed">
        <color theme="0" tint="-0.499984740745262"/>
      </right>
      <top/>
      <bottom style="dashed">
        <color theme="0" tint="-0.499984740745262"/>
      </bottom>
      <diagonal/>
    </border>
    <border>
      <left/>
      <right/>
      <top style="medium">
        <color indexed="64"/>
      </top>
      <bottom style="thin">
        <color indexed="64"/>
      </bottom>
      <diagonal/>
    </border>
    <border>
      <left/>
      <right/>
      <top style="medium">
        <color auto="1"/>
      </top>
      <bottom/>
      <diagonal/>
    </border>
    <border>
      <left/>
      <right/>
      <top style="thin">
        <color indexed="64"/>
      </top>
      <bottom style="double">
        <color indexed="64"/>
      </bottom>
      <diagonal/>
    </border>
    <border>
      <left/>
      <right style="dashed">
        <color indexed="64"/>
      </right>
      <top style="dashed">
        <color indexed="64"/>
      </top>
      <bottom style="double">
        <color indexed="64"/>
      </bottom>
      <diagonal/>
    </border>
    <border>
      <left/>
      <right/>
      <top style="double">
        <color auto="1"/>
      </top>
      <bottom/>
      <diagonal/>
    </border>
    <border>
      <left/>
      <right style="thin">
        <color theme="0" tint="-0.499984740745262"/>
      </right>
      <top style="thin">
        <color theme="0" tint="-0.499984740745262"/>
      </top>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indexed="55"/>
      </left>
      <right style="thin">
        <color indexed="55"/>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medium">
        <color rgb="FF808080"/>
      </left>
      <right style="medium">
        <color rgb="FF808080"/>
      </right>
      <top style="medium">
        <color rgb="FF808080"/>
      </top>
      <bottom/>
      <diagonal/>
    </border>
    <border>
      <left style="medium">
        <color theme="1" tint="0.499984740745262"/>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0" tint="-0.499984740745262"/>
      </left>
      <right/>
      <top/>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medium">
        <color rgb="FF808080"/>
      </left>
      <right style="medium">
        <color rgb="FF808080"/>
      </right>
      <top/>
      <bottom/>
      <diagonal/>
    </border>
    <border>
      <left style="medium">
        <color theme="0" tint="-0.34998626667073579"/>
      </left>
      <right style="medium">
        <color theme="0" tint="-0.34998626667073579"/>
      </right>
      <top/>
      <bottom/>
      <diagonal/>
    </border>
    <border>
      <left style="thin">
        <color indexed="55"/>
      </left>
      <right/>
      <top style="thin">
        <color indexed="55"/>
      </top>
      <bottom style="thin">
        <color indexed="55"/>
      </bottom>
      <diagonal/>
    </border>
    <border>
      <left style="thin">
        <color indexed="55"/>
      </left>
      <right style="thin">
        <color indexed="55"/>
      </right>
      <top style="thin">
        <color indexed="55"/>
      </top>
      <bottom style="medium">
        <color indexed="55"/>
      </bottom>
      <diagonal/>
    </border>
    <border>
      <left style="thin">
        <color indexed="55"/>
      </left>
      <right style="thin">
        <color indexed="55"/>
      </right>
      <top style="thin">
        <color indexed="55"/>
      </top>
      <bottom/>
      <diagonal/>
    </border>
    <border>
      <left style="thin">
        <color indexed="55"/>
      </left>
      <right style="thin">
        <color indexed="55"/>
      </right>
      <top style="medium">
        <color indexed="55"/>
      </top>
      <bottom style="medium">
        <color indexed="55"/>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17"/>
      </bottom>
      <diagonal/>
    </border>
    <border>
      <left/>
      <right/>
      <top/>
      <bottom style="double">
        <color indexed="53"/>
      </bottom>
      <diagonal/>
    </border>
    <border>
      <left style="thin">
        <color indexed="64"/>
      </left>
      <right style="thin">
        <color indexed="64"/>
      </right>
      <top style="thin">
        <color indexed="64"/>
      </top>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24"/>
      </bottom>
      <diagonal/>
    </border>
    <border>
      <left/>
      <right/>
      <top style="thin">
        <color indexed="48"/>
      </top>
      <bottom style="double">
        <color indexed="48"/>
      </bottom>
      <diagonal/>
    </border>
    <border>
      <left style="medium">
        <color indexed="55"/>
      </left>
      <right style="thin">
        <color indexed="55"/>
      </right>
      <top/>
      <bottom style="medium">
        <color indexed="55"/>
      </bottom>
      <diagonal/>
    </border>
    <border>
      <left style="thin">
        <color indexed="55"/>
      </left>
      <right style="medium">
        <color indexed="55"/>
      </right>
      <top/>
      <bottom style="medium">
        <color indexed="55"/>
      </bottom>
      <diagonal/>
    </border>
    <border>
      <left style="thin">
        <color indexed="23"/>
      </left>
      <right style="thin">
        <color indexed="23"/>
      </right>
      <top style="thin">
        <color theme="0" tint="-0.499984740745262"/>
      </top>
      <bottom/>
      <diagonal/>
    </border>
    <border>
      <left style="thin">
        <color theme="0" tint="-0.499984740745262"/>
      </left>
      <right/>
      <top style="thin">
        <color theme="0" tint="-0.499984740745262"/>
      </top>
      <bottom/>
      <diagonal/>
    </border>
    <border>
      <left style="medium">
        <color theme="1" tint="0.499984740745262"/>
      </left>
      <right style="thin">
        <color theme="1" tint="0.499984740745262"/>
      </right>
      <top/>
      <bottom style="thin">
        <color theme="0" tint="-0.499984740745262"/>
      </bottom>
      <diagonal/>
    </border>
    <border>
      <left style="thin">
        <color rgb="FF808080"/>
      </left>
      <right/>
      <top/>
      <bottom/>
      <diagonal/>
    </border>
    <border>
      <left/>
      <right style="thin">
        <color rgb="FF808080"/>
      </right>
      <top/>
      <bottom/>
      <diagonal/>
    </border>
    <border>
      <left/>
      <right style="thin">
        <color theme="1" tint="0.499984740745262"/>
      </right>
      <top style="thin">
        <color theme="1" tint="0.499984740745262"/>
      </top>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right style="thin">
        <color theme="2" tint="-0.24994659260841701"/>
      </right>
      <top/>
      <bottom/>
      <diagonal/>
    </border>
    <border>
      <left style="medium">
        <color rgb="FF92D050"/>
      </left>
      <right/>
      <top style="medium">
        <color rgb="FF92D050"/>
      </top>
      <bottom/>
      <diagonal/>
    </border>
    <border>
      <left style="thin">
        <color rgb="FF92D050"/>
      </left>
      <right style="medium">
        <color rgb="FF92D050"/>
      </right>
      <top style="medium">
        <color rgb="FF92D050"/>
      </top>
      <bottom/>
      <diagonal/>
    </border>
    <border>
      <left style="medium">
        <color rgb="FF92D050"/>
      </left>
      <right/>
      <top/>
      <bottom style="medium">
        <color rgb="FF92D050"/>
      </bottom>
      <diagonal/>
    </border>
    <border>
      <left style="thin">
        <color rgb="FF92D050"/>
      </left>
      <right style="medium">
        <color rgb="FF92D050"/>
      </right>
      <top/>
      <bottom style="medium">
        <color rgb="FF92D050"/>
      </bottom>
      <diagonal/>
    </border>
    <border>
      <left style="medium">
        <color rgb="FF92D050"/>
      </left>
      <right/>
      <top/>
      <bottom/>
      <diagonal/>
    </border>
    <border>
      <left style="thin">
        <color rgb="FF92D050"/>
      </left>
      <right style="medium">
        <color rgb="FF92D050"/>
      </right>
      <top/>
      <bottom/>
      <diagonal/>
    </border>
    <border>
      <left style="medium">
        <color rgb="FF92D050"/>
      </left>
      <right/>
      <top style="medium">
        <color rgb="FF92D050"/>
      </top>
      <bottom style="medium">
        <color rgb="FF92D050"/>
      </bottom>
      <diagonal/>
    </border>
    <border>
      <left style="thin">
        <color rgb="FF92D050"/>
      </left>
      <right style="medium">
        <color rgb="FF92D050"/>
      </right>
      <top style="medium">
        <color rgb="FF92D050"/>
      </top>
      <bottom style="medium">
        <color rgb="FF92D050"/>
      </bottom>
      <diagonal/>
    </border>
    <border>
      <left style="medium">
        <color rgb="FF92D050"/>
      </left>
      <right/>
      <top style="medium">
        <color rgb="FF92D050"/>
      </top>
      <bottom style="double">
        <color rgb="FF92D050"/>
      </bottom>
      <diagonal/>
    </border>
    <border>
      <left style="thin">
        <color rgb="FF92D050"/>
      </left>
      <right style="medium">
        <color rgb="FF92D050"/>
      </right>
      <top style="medium">
        <color rgb="FF92D050"/>
      </top>
      <bottom style="double">
        <color rgb="FF92D050"/>
      </bottom>
      <diagonal/>
    </border>
    <border>
      <left style="medium">
        <color rgb="FF92D050"/>
      </left>
      <right style="thin">
        <color rgb="FF92D050"/>
      </right>
      <top style="medium">
        <color rgb="FF92D050"/>
      </top>
      <bottom/>
      <diagonal/>
    </border>
    <border>
      <left style="medium">
        <color rgb="FF92D050"/>
      </left>
      <right style="thin">
        <color rgb="FF92D050"/>
      </right>
      <top/>
      <bottom style="medium">
        <color rgb="FF92D050"/>
      </bottom>
      <diagonal/>
    </border>
    <border>
      <left style="medium">
        <color rgb="FF92D050"/>
      </left>
      <right style="thin">
        <color rgb="FF92D050"/>
      </right>
      <top/>
      <bottom/>
      <diagonal/>
    </border>
    <border>
      <left style="medium">
        <color rgb="FF92D050"/>
      </left>
      <right style="thin">
        <color rgb="FF92D050"/>
      </right>
      <top style="medium">
        <color rgb="FF92D050"/>
      </top>
      <bottom style="medium">
        <color rgb="FF92D050"/>
      </bottom>
      <diagonal/>
    </border>
    <border>
      <left style="medium">
        <color rgb="FF92D050"/>
      </left>
      <right style="thin">
        <color rgb="FF92D050"/>
      </right>
      <top style="medium">
        <color rgb="FF92D050"/>
      </top>
      <bottom style="double">
        <color rgb="FF92D050"/>
      </bottom>
      <diagonal/>
    </border>
    <border>
      <left/>
      <right/>
      <top/>
      <bottom style="thin">
        <color auto="1"/>
      </bottom>
      <diagonal/>
    </border>
    <border>
      <left/>
      <right style="thin">
        <color indexed="55"/>
      </right>
      <top style="thin">
        <color indexed="55"/>
      </top>
      <bottom style="thin">
        <color indexed="55"/>
      </bottom>
      <diagonal/>
    </border>
    <border>
      <left/>
      <right style="thin">
        <color rgb="FF808080"/>
      </right>
      <top/>
      <bottom style="thin">
        <color rgb="FF808080"/>
      </bottom>
      <diagonal/>
    </border>
    <border>
      <left style="thin">
        <color theme="0" tint="-0.499984740745262"/>
      </left>
      <right style="thin">
        <color theme="0" tint="-0.499984740745262"/>
      </right>
      <top style="thin">
        <color theme="0" tint="-0.499984740745262"/>
      </top>
      <bottom style="thin">
        <color theme="1" tint="0.499984740745262"/>
      </bottom>
      <diagonal/>
    </border>
    <border>
      <left style="thin">
        <color theme="0" tint="-0.499984740745262"/>
      </left>
      <right style="thin">
        <color theme="0"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right style="thin">
        <color indexed="55"/>
      </right>
      <top/>
      <bottom/>
      <diagonal/>
    </border>
    <border>
      <left/>
      <right/>
      <top style="thin">
        <color theme="0" tint="-0.499984740745262"/>
      </top>
      <bottom/>
      <diagonal/>
    </border>
    <border>
      <left style="thin">
        <color indexed="55"/>
      </left>
      <right/>
      <top style="medium">
        <color indexed="55"/>
      </top>
      <bottom style="medium">
        <color indexed="55"/>
      </bottom>
      <diagonal/>
    </border>
    <border>
      <left/>
      <right style="thin">
        <color indexed="55"/>
      </right>
      <top style="medium">
        <color indexed="55"/>
      </top>
      <bottom style="medium">
        <color indexed="55"/>
      </bottom>
      <diagonal/>
    </border>
    <border>
      <left style="thin">
        <color indexed="55"/>
      </left>
      <right/>
      <top style="medium">
        <color indexed="55"/>
      </top>
      <bottom style="thin">
        <color indexed="55"/>
      </bottom>
      <diagonal/>
    </border>
    <border>
      <left/>
      <right style="thin">
        <color indexed="55"/>
      </right>
      <top style="medium">
        <color indexed="55"/>
      </top>
      <bottom style="thin">
        <color indexed="55"/>
      </bottom>
      <diagonal/>
    </border>
    <border>
      <left style="thin">
        <color theme="0" tint="-0.499984740745262"/>
      </left>
      <right style="thin">
        <color indexed="23"/>
      </right>
      <top style="thin">
        <color theme="0" tint="-0.499984740745262"/>
      </top>
      <bottom/>
      <diagonal/>
    </border>
    <border>
      <left style="thin">
        <color indexed="55"/>
      </left>
      <right style="thin">
        <color indexed="55"/>
      </right>
      <top style="thin">
        <color theme="0" tint="-0.499984740745262"/>
      </top>
      <bottom/>
      <diagonal/>
    </border>
    <border>
      <left style="thin">
        <color theme="0" tint="-0.499984740745262"/>
      </left>
      <right style="thin">
        <color indexed="23"/>
      </right>
      <top/>
      <bottom style="thin">
        <color indexed="23"/>
      </bottom>
      <diagonal/>
    </border>
    <border>
      <left style="thin">
        <color indexed="55"/>
      </left>
      <right style="thin">
        <color theme="0" tint="-0.499984740745262"/>
      </right>
      <top/>
      <bottom style="thin">
        <color indexed="55"/>
      </bottom>
      <diagonal/>
    </border>
    <border>
      <left style="thin">
        <color theme="0" tint="-0.499984740745262"/>
      </left>
      <right style="thin">
        <color indexed="55"/>
      </right>
      <top style="thin">
        <color indexed="55"/>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style="thin">
        <color theme="0" tint="-0.499984740745262"/>
      </right>
      <top style="thin">
        <color indexed="23"/>
      </top>
      <bottom style="thin">
        <color theme="0" tint="-0.499984740745262"/>
      </bottom>
      <diagonal/>
    </border>
    <border>
      <left style="thin">
        <color theme="0" tint="-0.499984740745262"/>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right style="thin">
        <color indexed="55"/>
      </right>
      <top style="thin">
        <color indexed="55"/>
      </top>
      <bottom style="thin">
        <color indexed="55"/>
      </bottom>
      <diagonal/>
    </border>
    <border>
      <left style="thin">
        <color indexed="23"/>
      </left>
      <right/>
      <top style="thin">
        <color indexed="23"/>
      </top>
      <bottom/>
      <diagonal/>
    </border>
    <border>
      <left style="thin">
        <color theme="1" tint="0.499984740745262"/>
      </left>
      <right style="thin">
        <color indexed="23"/>
      </right>
      <top style="thin">
        <color indexed="23"/>
      </top>
      <bottom/>
      <diagonal/>
    </border>
    <border>
      <left style="thin">
        <color indexed="23"/>
      </left>
      <right style="thin">
        <color theme="1" tint="0.499984740745262"/>
      </right>
      <top/>
      <bottom style="thin">
        <color indexed="23"/>
      </bottom>
      <diagonal/>
    </border>
    <border>
      <left style="thin">
        <color theme="1" tint="0.499984740745262"/>
      </left>
      <right style="thin">
        <color indexed="23"/>
      </right>
      <top style="thin">
        <color indexed="23"/>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style="thin">
        <color theme="0" tint="-0.499984740745262"/>
      </left>
      <right style="thin">
        <color indexed="55"/>
      </right>
      <top style="thin">
        <color theme="0" tint="-0.499984740745262"/>
      </top>
      <bottom/>
      <diagonal/>
    </border>
    <border>
      <left style="thin">
        <color indexed="55"/>
      </left>
      <right style="thin">
        <color indexed="55"/>
      </right>
      <top style="thin">
        <color theme="0" tint="-0.499984740745262"/>
      </top>
      <bottom style="thin">
        <color indexed="55"/>
      </bottom>
      <diagonal/>
    </border>
    <border>
      <left style="thin">
        <color indexed="55"/>
      </left>
      <right/>
      <top style="thin">
        <color theme="0" tint="-0.499984740745262"/>
      </top>
      <bottom style="thin">
        <color indexed="55"/>
      </bottom>
      <diagonal/>
    </border>
    <border>
      <left/>
      <right style="thin">
        <color theme="0" tint="-0.499984740745262"/>
      </right>
      <top style="thin">
        <color theme="0" tint="-0.499984740745262"/>
      </top>
      <bottom style="thin">
        <color indexed="55"/>
      </bottom>
      <diagonal/>
    </border>
    <border>
      <left style="thin">
        <color theme="0" tint="-0.499984740745262"/>
      </left>
      <right style="thin">
        <color indexed="55"/>
      </right>
      <top/>
      <bottom/>
      <diagonal/>
    </border>
    <border>
      <left style="thin">
        <color indexed="55"/>
      </left>
      <right style="thin">
        <color theme="0" tint="-0.499984740745262"/>
      </right>
      <top style="thin">
        <color indexed="55"/>
      </top>
      <bottom style="thin">
        <color indexed="55"/>
      </bottom>
      <diagonal/>
    </border>
    <border>
      <left/>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rgb="FF000080"/>
      </top>
      <bottom style="thin">
        <color indexed="18"/>
      </bottom>
      <diagonal/>
    </border>
    <border>
      <left style="medium">
        <color indexed="55"/>
      </left>
      <right style="medium">
        <color indexed="55"/>
      </right>
      <top style="medium">
        <color indexed="55"/>
      </top>
      <bottom style="medium">
        <color indexed="55"/>
      </bottom>
      <diagonal/>
    </border>
    <border>
      <left/>
      <right/>
      <top/>
      <bottom style="thin">
        <color theme="1" tint="0.49998474074526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medium">
        <color indexed="55"/>
      </left>
      <right style="thin">
        <color indexed="55"/>
      </right>
      <top style="thin">
        <color indexed="55"/>
      </top>
      <bottom style="medium">
        <color indexed="55"/>
      </bottom>
      <diagonal/>
    </border>
    <border>
      <left/>
      <right style="medium">
        <color rgb="FF969696"/>
      </right>
      <top/>
      <bottom style="medium">
        <color rgb="FF969696"/>
      </bottom>
      <diagonal/>
    </border>
    <border>
      <left style="medium">
        <color indexed="55"/>
      </left>
      <right style="thin">
        <color indexed="55"/>
      </right>
      <top style="thin">
        <color indexed="55"/>
      </top>
      <bottom style="thin">
        <color indexed="55"/>
      </bottom>
      <diagonal/>
    </border>
    <border>
      <left style="thin">
        <color indexed="55"/>
      </left>
      <right style="medium">
        <color indexed="55"/>
      </right>
      <top style="thin">
        <color indexed="55"/>
      </top>
      <bottom style="thin">
        <color indexed="55"/>
      </bottom>
      <diagonal/>
    </border>
    <border>
      <left style="thin">
        <color indexed="55"/>
      </left>
      <right style="medium">
        <color indexed="55"/>
      </right>
      <top style="thin">
        <color indexed="55"/>
      </top>
      <bottom style="medium">
        <color indexed="55"/>
      </bottom>
      <diagonal/>
    </border>
    <border>
      <left style="thin">
        <color theme="0" tint="-0.499984740745262"/>
      </left>
      <right style="thin">
        <color theme="0" tint="-0.499984740745262"/>
      </right>
      <top style="thin">
        <color indexed="55"/>
      </top>
      <bottom style="thin">
        <color theme="0" tint="-0.499984740745262"/>
      </bottom>
      <diagonal/>
    </border>
    <border>
      <left style="thin">
        <color theme="0" tint="-0.499984740745262"/>
      </left>
      <right style="thin">
        <color theme="0" tint="-0.499984740745262"/>
      </right>
      <top style="thin">
        <color theme="0" tint="-0.499984740745262"/>
      </top>
      <bottom style="thin">
        <color indexed="55"/>
      </bottom>
      <diagonal/>
    </border>
    <border>
      <left style="medium">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medium">
        <color theme="0" tint="-0.34998626667073579"/>
      </right>
      <top style="thin">
        <color theme="0" tint="-0.34998626667073579"/>
      </top>
      <bottom style="medium">
        <color theme="0" tint="-0.499984740745262"/>
      </bottom>
      <diagonal/>
    </border>
    <border>
      <left style="medium">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thin">
        <color indexed="23"/>
      </left>
      <right style="thin">
        <color rgb="FF808080"/>
      </right>
      <top style="thin">
        <color rgb="FF808080"/>
      </top>
      <bottom style="thin">
        <color indexed="23"/>
      </bottom>
      <diagonal/>
    </border>
    <border>
      <left style="thin">
        <color rgb="FF808080"/>
      </left>
      <right style="thin">
        <color rgb="FF808080"/>
      </right>
      <top style="thin">
        <color rgb="FF808080"/>
      </top>
      <bottom style="thin">
        <color indexed="23"/>
      </bottom>
      <diagonal/>
    </border>
    <border>
      <left style="thin">
        <color rgb="FF808080"/>
      </left>
      <right style="thin">
        <color indexed="23"/>
      </right>
      <top style="thin">
        <color rgb="FF808080"/>
      </top>
      <bottom style="thin">
        <color indexed="23"/>
      </bottom>
      <diagonal/>
    </border>
    <border>
      <left style="thin">
        <color indexed="55"/>
      </left>
      <right style="thin">
        <color indexed="55"/>
      </right>
      <top style="thin">
        <color indexed="23"/>
      </top>
      <bottom style="thin">
        <color indexed="55"/>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
      <left style="thin">
        <color rgb="FF808080"/>
      </left>
      <right style="thin">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style="thin">
        <color rgb="FF808080"/>
      </left>
      <right style="medium">
        <color rgb="FF808080"/>
      </right>
      <top style="thin">
        <color rgb="FF808080"/>
      </top>
      <bottom style="thin">
        <color rgb="FF808080"/>
      </bottom>
      <diagonal/>
    </border>
    <border>
      <left style="thin">
        <color rgb="FF808080"/>
      </left>
      <right style="medium">
        <color rgb="FF808080"/>
      </right>
      <top style="thin">
        <color rgb="FF808080"/>
      </top>
      <bottom style="medium">
        <color rgb="FF808080"/>
      </bottom>
      <diagonal/>
    </border>
    <border>
      <left style="medium">
        <color rgb="FF969696"/>
      </left>
      <right style="medium">
        <color rgb="FF969696"/>
      </right>
      <top/>
      <bottom/>
      <diagonal/>
    </border>
    <border>
      <left/>
      <right style="medium">
        <color rgb="FF969696"/>
      </right>
      <top/>
      <bottom/>
      <diagonal/>
    </border>
    <border>
      <left style="medium">
        <color rgb="FF969696"/>
      </left>
      <right style="medium">
        <color rgb="FF969696"/>
      </right>
      <top/>
      <bottom style="medium">
        <color rgb="FF969696"/>
      </bottom>
      <diagonal/>
    </border>
    <border>
      <left style="medium">
        <color rgb="FF969696"/>
      </left>
      <right style="thin">
        <color rgb="FF969696"/>
      </right>
      <top style="thin">
        <color indexed="55"/>
      </top>
      <bottom style="thin">
        <color rgb="FF969696"/>
      </bottom>
      <diagonal/>
    </border>
    <border>
      <left style="thin">
        <color rgb="FF969696"/>
      </left>
      <right style="medium">
        <color rgb="FF969696"/>
      </right>
      <top style="thin">
        <color indexed="55"/>
      </top>
      <bottom style="thin">
        <color rgb="FF969696"/>
      </bottom>
      <diagonal/>
    </border>
    <border>
      <left style="medium">
        <color rgb="FF969696"/>
      </left>
      <right style="thin">
        <color rgb="FF969696"/>
      </right>
      <top style="thin">
        <color rgb="FF969696"/>
      </top>
      <bottom style="thin">
        <color rgb="FF969696"/>
      </bottom>
      <diagonal/>
    </border>
    <border>
      <left style="thin">
        <color rgb="FF969696"/>
      </left>
      <right style="medium">
        <color rgb="FF969696"/>
      </right>
      <top style="thin">
        <color rgb="FF969696"/>
      </top>
      <bottom style="thin">
        <color rgb="FF969696"/>
      </bottom>
      <diagonal/>
    </border>
    <border>
      <left style="medium">
        <color rgb="FF969696"/>
      </left>
      <right style="medium">
        <color rgb="FF969696"/>
      </right>
      <top style="medium">
        <color rgb="FF969696"/>
      </top>
      <bottom/>
      <diagonal/>
    </border>
    <border>
      <left/>
      <right style="medium">
        <color rgb="FF969696"/>
      </right>
      <top style="medium">
        <color rgb="FF969696"/>
      </top>
      <bottom/>
      <diagonal/>
    </border>
    <border>
      <left style="medium">
        <color rgb="FF969696"/>
      </left>
      <right style="thin">
        <color rgb="FF969696"/>
      </right>
      <top/>
      <bottom style="thin">
        <color rgb="FF969696"/>
      </bottom>
      <diagonal/>
    </border>
    <border>
      <left style="thin">
        <color rgb="FF969696"/>
      </left>
      <right style="medium">
        <color rgb="FF969696"/>
      </right>
      <top/>
      <bottom style="thin">
        <color rgb="FF969696"/>
      </bottom>
      <diagonal/>
    </border>
    <border>
      <left style="medium">
        <color rgb="FF969696"/>
      </left>
      <right style="thin">
        <color rgb="FF969696"/>
      </right>
      <top style="thin">
        <color rgb="FF969696"/>
      </top>
      <bottom/>
      <diagonal/>
    </border>
    <border>
      <left/>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48"/>
      </top>
      <bottom style="double">
        <color indexed="48"/>
      </bottom>
      <diagonal/>
    </border>
    <border>
      <left/>
      <right/>
      <top style="thin">
        <color indexed="64"/>
      </top>
      <bottom/>
      <diagonal/>
    </border>
    <border>
      <left style="thin">
        <color theme="0"/>
      </left>
      <right style="thin">
        <color theme="0"/>
      </right>
      <top style="thin">
        <color auto="1"/>
      </top>
      <bottom style="medium">
        <color theme="0"/>
      </bottom>
      <diagonal/>
    </border>
    <border>
      <left/>
      <right/>
      <top style="thin">
        <color indexed="64"/>
      </top>
      <bottom style="medium">
        <color theme="0"/>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55"/>
      </left>
      <right style="thin">
        <color indexed="55"/>
      </right>
      <top style="thin">
        <color indexed="55"/>
      </top>
      <bottom style="thin">
        <color indexed="55"/>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medium">
        <color rgb="FF808080"/>
      </left>
      <right/>
      <top/>
      <bottom style="medium">
        <color rgb="FF80808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style="medium">
        <color rgb="FF808080"/>
      </left>
      <right style="medium">
        <color rgb="FF808080"/>
      </right>
      <top/>
      <bottom style="medium">
        <color indexed="64"/>
      </bottom>
      <diagonal/>
    </border>
    <border>
      <left/>
      <right style="medium">
        <color rgb="FF80808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rgb="FF808080"/>
      </bottom>
      <diagonal/>
    </border>
    <border>
      <left style="thin">
        <color theme="0" tint="-0.34998626667073579"/>
      </left>
      <right style="thin">
        <color theme="0" tint="-0.34998626667073579"/>
      </right>
      <top style="thin">
        <color theme="0" tint="-0.499984740745262"/>
      </top>
      <bottom/>
      <diagonal/>
    </border>
    <border>
      <left/>
      <right/>
      <top/>
      <bottom style="thick">
        <color rgb="FF00B050"/>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auto="1"/>
      </left>
      <right/>
      <top/>
      <bottom/>
      <diagonal/>
    </border>
    <border>
      <left/>
      <right style="thin">
        <color indexed="64"/>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23"/>
      </bottom>
      <diagonal/>
    </border>
    <border>
      <left style="thin">
        <color indexed="55"/>
      </left>
      <right style="thin">
        <color indexed="55"/>
      </right>
      <top style="thin">
        <color indexed="23"/>
      </top>
      <bottom style="thin">
        <color indexed="23"/>
      </bottom>
      <diagonal/>
    </border>
    <border>
      <left style="thin">
        <color indexed="55"/>
      </left>
      <right style="thin">
        <color indexed="55"/>
      </right>
      <top style="thin">
        <color indexed="23"/>
      </top>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medium">
        <color indexed="55"/>
      </left>
      <right style="medium">
        <color indexed="55"/>
      </right>
      <top style="medium">
        <color indexed="55"/>
      </top>
      <bottom/>
      <diagonal/>
    </border>
    <border>
      <left style="medium">
        <color indexed="55"/>
      </left>
      <right style="medium">
        <color indexed="55"/>
      </right>
      <top/>
      <bottom style="medium">
        <color indexed="55"/>
      </bottom>
      <diagonal/>
    </border>
    <border>
      <left style="thin">
        <color indexed="23"/>
      </left>
      <right style="thin">
        <color indexed="23"/>
      </right>
      <top style="thin">
        <color indexed="23"/>
      </top>
      <bottom style="thin">
        <color indexed="23"/>
      </bottom>
      <diagonal/>
    </border>
    <border>
      <left/>
      <right/>
      <top style="thin">
        <color rgb="FF808080"/>
      </top>
      <bottom style="thin">
        <color rgb="FF808080"/>
      </bottom>
      <diagonal/>
    </border>
    <border>
      <left style="thin">
        <color theme="0" tint="-0.499984740745262"/>
      </left>
      <right style="thin">
        <color theme="0" tint="-0.499984740745262"/>
      </right>
      <top/>
      <bottom style="thin">
        <color theme="1" tint="0.499984740745262"/>
      </bottom>
      <diagonal/>
    </border>
    <border>
      <left style="thin">
        <color indexed="23"/>
      </left>
      <right style="thin">
        <color indexed="23"/>
      </right>
      <top style="thin">
        <color indexed="23"/>
      </top>
      <bottom/>
      <diagonal/>
    </border>
    <border>
      <left/>
      <right style="medium">
        <color rgb="FF969696"/>
      </right>
      <top style="medium">
        <color rgb="FF969696"/>
      </top>
      <bottom style="medium">
        <color rgb="FF969696"/>
      </bottom>
      <diagonal/>
    </border>
    <border>
      <left/>
      <right/>
      <top/>
      <bottom style="medium">
        <color rgb="FF969696"/>
      </bottom>
      <diagonal/>
    </border>
    <border>
      <left style="medium">
        <color rgb="FF969696"/>
      </left>
      <right/>
      <top/>
      <bottom style="medium">
        <color rgb="FF969696"/>
      </bottom>
      <diagonal/>
    </border>
    <border>
      <left style="medium">
        <color rgb="FF969696"/>
      </left>
      <right style="medium">
        <color rgb="FF808080"/>
      </right>
      <top/>
      <bottom style="medium">
        <color rgb="FF969696"/>
      </bottom>
      <diagonal/>
    </border>
    <border>
      <left style="medium">
        <color rgb="FF969696"/>
      </left>
      <right/>
      <top style="medium">
        <color rgb="FF969696"/>
      </top>
      <bottom/>
      <diagonal/>
    </border>
    <border>
      <left/>
      <right style="medium">
        <color rgb="FF808080"/>
      </right>
      <top style="medium">
        <color rgb="FF808080"/>
      </top>
      <bottom style="medium">
        <color rgb="FF808080"/>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medium">
        <color rgb="FF808080"/>
      </left>
      <right/>
      <top style="medium">
        <color rgb="FF808080"/>
      </top>
      <bottom style="medium">
        <color rgb="FF808080"/>
      </bottom>
      <diagonal/>
    </border>
    <border>
      <left style="thin">
        <color indexed="55"/>
      </left>
      <right style="medium">
        <color indexed="55"/>
      </right>
      <top style="thin">
        <color indexed="55"/>
      </top>
      <bottom style="medium">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diagonal/>
    </border>
    <border>
      <left style="thin">
        <color theme="1" tint="0.499984740745262"/>
      </left>
      <right style="thin">
        <color theme="1" tint="0.499984740745262"/>
      </right>
      <top style="thin">
        <color theme="0" tint="-0.499984740745262"/>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style="thin">
        <color indexed="23"/>
      </top>
      <bottom style="thin">
        <color indexed="23"/>
      </bottom>
      <diagonal/>
    </border>
    <border>
      <left style="thin">
        <color indexed="55"/>
      </left>
      <right style="thin">
        <color indexed="55"/>
      </right>
      <top style="thin">
        <color indexed="55"/>
      </top>
      <bottom style="medium">
        <color indexed="55"/>
      </bottom>
      <diagonal/>
    </border>
    <border>
      <left style="thin">
        <color indexed="23"/>
      </left>
      <right style="thin">
        <color indexed="23"/>
      </right>
      <top style="thin">
        <color indexed="23"/>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499984740745262"/>
      </left>
      <right style="medium">
        <color rgb="FF808080"/>
      </right>
      <top style="medium">
        <color rgb="FF808080"/>
      </top>
      <bottom style="thin">
        <color theme="0" tint="-0.499984740745262"/>
      </bottom>
      <diagonal/>
    </border>
    <border>
      <left style="thin">
        <color theme="0" tint="-0.499984740745262"/>
      </left>
      <right style="thin">
        <color theme="0" tint="-0.499984740745262"/>
      </right>
      <top style="medium">
        <color rgb="FF808080"/>
      </top>
      <bottom style="thin">
        <color theme="0" tint="-0.499984740745262"/>
      </bottom>
      <diagonal/>
    </border>
    <border>
      <left style="thin">
        <color theme="1" tint="0.499984740745262"/>
      </left>
      <right style="medium">
        <color rgb="FF808080"/>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rgb="FF808080"/>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diagonal/>
    </border>
    <border>
      <left style="thin">
        <color indexed="23"/>
      </left>
      <right style="thin">
        <color indexed="23"/>
      </right>
      <top style="thin">
        <color indexed="23"/>
      </top>
      <bottom/>
      <diagonal/>
    </border>
    <border>
      <left/>
      <right style="thin">
        <color indexed="23"/>
      </right>
      <top style="thin">
        <color indexed="23"/>
      </top>
      <bottom style="thin">
        <color indexed="23"/>
      </bottom>
      <diagonal/>
    </border>
    <border>
      <left style="thin">
        <color theme="2" tint="-0.24994659260841701"/>
      </left>
      <right style="thin">
        <color theme="2" tint="-0.24994659260841701"/>
      </right>
      <top style="thin">
        <color theme="0" tint="-0.499984740745262"/>
      </top>
      <bottom/>
      <diagonal/>
    </border>
    <border>
      <left style="thin">
        <color theme="2" tint="-0.24994659260841701"/>
      </left>
      <right style="thin">
        <color theme="0" tint="-0.499984740745262"/>
      </right>
      <top style="thin">
        <color theme="0" tint="-0.499984740745262"/>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theme="0" tint="-0.499984740745262"/>
      </left>
      <right style="thin">
        <color theme="0" tint="-0.499984740745262"/>
      </right>
      <top style="thin">
        <color theme="1" tint="0.499984740745262"/>
      </top>
      <bottom/>
      <diagonal/>
    </border>
    <border>
      <left style="medium">
        <color indexed="55"/>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23"/>
      </left>
      <right style="thin">
        <color indexed="23"/>
      </right>
      <top style="thin">
        <color indexed="23"/>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55"/>
      </left>
      <right style="thin">
        <color indexed="55"/>
      </right>
      <top style="thin">
        <color indexed="55"/>
      </top>
      <bottom style="thin">
        <color indexed="55"/>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right style="thin">
        <color theme="0" tint="-0.499984740745262"/>
      </right>
      <top/>
      <bottom/>
      <diagonal/>
    </border>
    <border>
      <left style="thin">
        <color rgb="FF808080"/>
      </left>
      <right style="thin">
        <color theme="0" tint="-0.499984740745262"/>
      </right>
      <top style="thin">
        <color theme="0" tint="-0.499984740745262"/>
      </top>
      <bottom style="thin">
        <color theme="0" tint="-0.499984740745262"/>
      </bottom>
      <diagonal/>
    </border>
    <border>
      <left style="thin">
        <color rgb="FFB2B2B2"/>
      </left>
      <right style="thin">
        <color rgb="FFB2B2B2"/>
      </right>
      <top style="thin">
        <color rgb="FFB2B2B2"/>
      </top>
      <bottom style="thin">
        <color rgb="FFB2B2B2"/>
      </bottom>
      <diagonal/>
    </border>
    <border>
      <left style="thin">
        <color indexed="18"/>
      </left>
      <right style="thin">
        <color indexed="18"/>
      </right>
      <top style="thin">
        <color indexed="18"/>
      </top>
      <bottom style="thin">
        <color indexed="1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55"/>
      </left>
      <right style="thin">
        <color indexed="55"/>
      </right>
      <top style="thin">
        <color indexed="55"/>
      </top>
      <bottom style="thin">
        <color indexed="55"/>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499984740745262"/>
      </left>
      <right style="thin">
        <color indexed="23"/>
      </right>
      <top style="thin">
        <color theme="0" tint="-0.499984740745262"/>
      </top>
      <bottom style="thin">
        <color theme="0" tint="-0.499984740745262"/>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indexed="18"/>
      </left>
      <right style="thin">
        <color indexed="18"/>
      </right>
      <top style="thin">
        <color indexed="18"/>
      </top>
      <bottom style="thin">
        <color indexed="1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48"/>
      </top>
      <bottom style="double">
        <color indexed="48"/>
      </bottom>
      <diagonal/>
    </border>
    <border>
      <left style="thin">
        <color theme="0" tint="-0.34998626667073579"/>
      </left>
      <right style="thin">
        <color theme="0" tint="-0.34998626667073579"/>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48"/>
      </top>
      <bottom style="double">
        <color indexed="48"/>
      </bottom>
      <diagonal/>
    </border>
    <border>
      <left style="thin">
        <color indexed="23"/>
      </left>
      <right style="thin">
        <color indexed="23"/>
      </right>
      <top style="thin">
        <color indexed="23"/>
      </top>
      <bottom/>
      <diagonal/>
    </border>
    <border>
      <left style="thin">
        <color theme="0" tint="-0.499984740745262"/>
      </left>
      <right style="thin">
        <color theme="0" tint="-0.499984740745262"/>
      </right>
      <top style="thin">
        <color indexed="64"/>
      </top>
      <bottom style="thin">
        <color theme="0" tint="-0.4999847407452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theme="1" tint="0.499984740745262"/>
      </left>
      <right style="medium">
        <color rgb="FF92D050"/>
      </right>
      <top style="thin">
        <color theme="1" tint="0.499984740745262"/>
      </top>
      <bottom style="thin">
        <color theme="1"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1" tint="0.499984740745262"/>
      </right>
      <top style="medium">
        <color theme="0" tint="-0.499984740745262"/>
      </top>
      <bottom style="medium">
        <color theme="0" tint="-0.499984740745262"/>
      </bottom>
      <diagonal/>
    </border>
    <border>
      <left style="thin">
        <color theme="1" tint="0.499984740745262"/>
      </left>
      <right style="thin">
        <color theme="1" tint="0.499984740745262"/>
      </right>
      <top style="medium">
        <color theme="0" tint="-0.499984740745262"/>
      </top>
      <bottom style="medium">
        <color theme="0" tint="-0.499984740745262"/>
      </bottom>
      <diagonal/>
    </border>
    <border>
      <left/>
      <right style="thin">
        <color theme="0" tint="-0.34998626667073579"/>
      </right>
      <top style="thin">
        <color theme="0" tint="-0.34998626667073579"/>
      </top>
      <bottom style="thin">
        <color theme="0" tint="-0.34998626667073579"/>
      </bottom>
      <diagonal/>
    </border>
    <border>
      <left/>
      <right/>
      <top style="medium">
        <color rgb="FF808080"/>
      </top>
      <bottom style="medium">
        <color rgb="FF808080"/>
      </bottom>
      <diagonal/>
    </border>
    <border>
      <left style="medium">
        <color indexed="55"/>
      </left>
      <right style="medium">
        <color indexed="55"/>
      </right>
      <top/>
      <bottom/>
      <diagonal/>
    </border>
    <border>
      <left style="thin">
        <color indexed="23"/>
      </left>
      <right style="thin">
        <color indexed="23"/>
      </right>
      <top style="thin">
        <color indexed="23"/>
      </top>
      <bottom style="medium">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theme="0" tint="-0.499984740745262"/>
      </bottom>
      <diagonal/>
    </border>
    <border>
      <left/>
      <right style="medium">
        <color indexed="64"/>
      </right>
      <top/>
      <bottom style="thin">
        <color theme="0" tint="-0.499984740745262"/>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style="thin">
        <color theme="1" tint="0.499984740745262"/>
      </bottom>
      <diagonal/>
    </border>
    <border>
      <left style="thin">
        <color indexed="55"/>
      </left>
      <right style="thin">
        <color indexed="55"/>
      </right>
      <top style="medium">
        <color rgb="FF969696"/>
      </top>
      <bottom style="thin">
        <color indexed="55"/>
      </bottom>
      <diagonal/>
    </border>
    <border>
      <left style="medium">
        <color rgb="FF969696"/>
      </left>
      <right style="medium">
        <color rgb="FF808080"/>
      </right>
      <top style="medium">
        <color rgb="FF969696"/>
      </top>
      <bottom style="thin">
        <color indexed="55"/>
      </bottom>
      <diagonal/>
    </border>
    <border>
      <left style="medium">
        <color rgb="FF808080"/>
      </left>
      <right style="medium">
        <color rgb="FF808080"/>
      </right>
      <top style="medium">
        <color rgb="FF808080"/>
      </top>
      <bottom style="thin">
        <color rgb="FF808080"/>
      </bottom>
      <diagonal/>
    </border>
    <border>
      <left/>
      <right style="medium">
        <color rgb="FF808080"/>
      </right>
      <top style="medium">
        <color rgb="FF808080"/>
      </top>
      <bottom style="thin">
        <color rgb="FF808080"/>
      </bottom>
      <diagonal/>
    </border>
    <border>
      <left style="medium">
        <color rgb="FF808080"/>
      </left>
      <right style="medium">
        <color rgb="FF808080"/>
      </right>
      <top style="thin">
        <color rgb="FF808080"/>
      </top>
      <bottom style="thin">
        <color rgb="FF808080"/>
      </bottom>
      <diagonal/>
    </border>
    <border>
      <left/>
      <right style="medium">
        <color rgb="FF808080"/>
      </right>
      <top style="thin">
        <color rgb="FF808080"/>
      </top>
      <bottom style="thin">
        <color rgb="FF808080"/>
      </bottom>
      <diagonal/>
    </border>
    <border>
      <left style="medium">
        <color rgb="FF808080"/>
      </left>
      <right/>
      <top style="thin">
        <color rgb="FF808080"/>
      </top>
      <bottom style="thin">
        <color rgb="FF808080"/>
      </bottom>
      <diagonal/>
    </border>
    <border>
      <left style="medium">
        <color theme="1" tint="0.499984740745262"/>
      </left>
      <right style="medium">
        <color theme="1" tint="0.499984740745262"/>
      </right>
      <top style="thin">
        <color rgb="FF808080"/>
      </top>
      <bottom style="thin">
        <color rgb="FF808080"/>
      </bottom>
      <diagonal/>
    </border>
    <border>
      <left style="thin">
        <color theme="1" tint="0.499984740745262"/>
      </left>
      <right/>
      <top style="thin">
        <color rgb="FF808080"/>
      </top>
      <bottom style="thin">
        <color rgb="FF808080"/>
      </bottom>
      <diagonal/>
    </border>
    <border>
      <left style="thin">
        <color theme="1" tint="0.499984740745262"/>
      </left>
      <right style="thin">
        <color theme="1" tint="0.499984740745262"/>
      </right>
      <top style="thin">
        <color rgb="FF808080"/>
      </top>
      <bottom style="thin">
        <color theme="1" tint="0.499984740745262"/>
      </bottom>
      <diagonal/>
    </border>
    <border>
      <left style="medium">
        <color rgb="FF808080"/>
      </left>
      <right/>
      <top style="thin">
        <color theme="1" tint="0.499984740745262"/>
      </top>
      <bottom style="thin">
        <color theme="1" tint="0.499984740745262"/>
      </bottom>
      <diagonal/>
    </border>
    <border>
      <left style="medium">
        <color rgb="FF808080"/>
      </left>
      <right/>
      <top style="thin">
        <color theme="1" tint="0.499984740745262"/>
      </top>
      <bottom/>
      <diagonal/>
    </border>
    <border>
      <left style="medium">
        <color indexed="55"/>
      </left>
      <right style="thin">
        <color indexed="55"/>
      </right>
      <top style="thin">
        <color indexed="55"/>
      </top>
      <bottom/>
      <diagonal/>
    </border>
    <border>
      <left style="thin">
        <color indexed="55"/>
      </left>
      <right style="medium">
        <color indexed="55"/>
      </right>
      <top style="thin">
        <color indexed="55"/>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2" tint="-0.24994659260841701"/>
      </right>
      <top style="thin">
        <color theme="0" tint="-0.499984740745262"/>
      </top>
      <bottom/>
      <diagonal/>
    </border>
    <border>
      <left style="thin">
        <color theme="0" tint="-0.34998626667073579"/>
      </left>
      <right style="thin">
        <color theme="2" tint="-0.24994659260841701"/>
      </right>
      <top/>
      <bottom style="thin">
        <color theme="0" tint="-0.499984740745262"/>
      </bottom>
      <diagonal/>
    </border>
    <border>
      <left style="thin">
        <color theme="2" tint="-0.24994659260841701"/>
      </left>
      <right style="thin">
        <color theme="2" tint="-0.24994659260841701"/>
      </right>
      <top/>
      <bottom style="thin">
        <color theme="0" tint="-0.499984740745262"/>
      </bottom>
      <diagonal/>
    </border>
    <border>
      <left style="thin">
        <color theme="2" tint="-0.24994659260841701"/>
      </left>
      <right style="thin">
        <color theme="0" tint="-0.499984740745262"/>
      </right>
      <top/>
      <bottom style="thin">
        <color theme="0" tint="-0.34998626667073579"/>
      </bottom>
      <diagonal/>
    </border>
    <border>
      <left/>
      <right/>
      <top style="thin">
        <color indexed="23"/>
      </top>
      <bottom style="thin">
        <color indexed="23"/>
      </bottom>
      <diagonal/>
    </border>
    <border>
      <left/>
      <right/>
      <top style="thin">
        <color indexed="18"/>
      </top>
      <bottom style="thin">
        <color indexed="18"/>
      </bottom>
      <diagonal/>
    </border>
    <border>
      <left style="thin">
        <color indexed="64"/>
      </left>
      <right/>
      <top style="thin">
        <color indexed="64"/>
      </top>
      <bottom style="thin">
        <color indexed="64"/>
      </bottom>
      <diagonal/>
    </border>
    <border>
      <left style="thin">
        <color rgb="FF808080"/>
      </left>
      <right style="thin">
        <color theme="0" tint="-0.499984740745262"/>
      </right>
      <top style="thin">
        <color rgb="FF808080"/>
      </top>
      <bottom/>
      <diagonal/>
    </border>
    <border>
      <left style="thin">
        <color rgb="FF808080"/>
      </left>
      <right style="thin">
        <color theme="0" tint="-0.499984740745262"/>
      </right>
      <top/>
      <bottom style="thin">
        <color rgb="FF808080"/>
      </bottom>
      <diagonal/>
    </border>
    <border>
      <left style="thin">
        <color indexed="23"/>
      </left>
      <right style="thin">
        <color indexed="23"/>
      </right>
      <top style="thin">
        <color indexed="23"/>
      </top>
      <bottom style="thin">
        <color theme="1" tint="0.499984740745262"/>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rgb="FF969696"/>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theme="0" tint="-0.34998626667073579"/>
      </left>
      <right style="thin">
        <color theme="2" tint="-0.24994659260841701"/>
      </right>
      <top style="thin">
        <color theme="0" tint="-0.34998626667073579"/>
      </top>
      <bottom style="thin">
        <color theme="2" tint="-0.24994659260841701"/>
      </bottom>
      <diagonal/>
    </border>
    <border>
      <left style="thin">
        <color theme="2" tint="-0.24994659260841701"/>
      </left>
      <right style="thin">
        <color theme="2" tint="-0.24994659260841701"/>
      </right>
      <top style="thin">
        <color theme="0" tint="-0.499984740745262"/>
      </top>
      <bottom style="thin">
        <color theme="2" tint="-0.24994659260841701"/>
      </bottom>
      <diagonal/>
    </border>
    <border>
      <left style="thin">
        <color theme="2" tint="-0.24994659260841701"/>
      </left>
      <right style="thin">
        <color theme="2" tint="-0.24994659260841701"/>
      </right>
      <top style="thin">
        <color theme="0" tint="-0.34998626667073579"/>
      </top>
      <bottom style="thin">
        <color theme="2" tint="-0.24994659260841701"/>
      </bottom>
      <diagonal/>
    </border>
    <border>
      <left style="thin">
        <color theme="2" tint="-0.24994659260841701"/>
      </left>
      <right style="thin">
        <color theme="0" tint="-0.34998626667073579"/>
      </right>
      <top style="thin">
        <color theme="0" tint="-0.34998626667073579"/>
      </top>
      <bottom style="thin">
        <color theme="2" tint="-0.24994659260841701"/>
      </bottom>
      <diagonal/>
    </border>
    <border>
      <left style="thin">
        <color theme="0" tint="-0.34998626667073579"/>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0" tint="-0.34998626667073579"/>
      </right>
      <top style="thin">
        <color theme="2" tint="-0.24994659260841701"/>
      </top>
      <bottom style="thin">
        <color theme="2" tint="-0.24994659260841701"/>
      </bottom>
      <diagonal/>
    </border>
    <border>
      <left/>
      <right style="medium">
        <color indexed="23"/>
      </right>
      <top/>
      <bottom/>
      <diagonal/>
    </border>
    <border>
      <left style="thin">
        <color theme="1" tint="0.499984740745262"/>
      </left>
      <right style="thin">
        <color theme="1" tint="0.499984740745262"/>
      </right>
      <top style="thin">
        <color theme="1" tint="0.499984740745262"/>
      </top>
      <bottom style="thin">
        <color indexed="23"/>
      </bottom>
      <diagonal/>
    </border>
    <border>
      <left style="thin">
        <color theme="1" tint="0.499984740745262"/>
      </left>
      <right/>
      <top style="thin">
        <color theme="1" tint="0.499984740745262"/>
      </top>
      <bottom style="thin">
        <color indexed="23"/>
      </bottom>
      <diagonal/>
    </border>
    <border>
      <left/>
      <right style="thin">
        <color theme="0" tint="-0.499984740745262"/>
      </right>
      <top style="medium">
        <color theme="0" tint="-0.499984740745262"/>
      </top>
      <bottom style="thin">
        <color theme="0" tint="-0.499984740745262"/>
      </bottom>
      <diagonal/>
    </border>
    <border>
      <left style="medium">
        <color indexed="64"/>
      </left>
      <right style="thin">
        <color indexed="64"/>
      </right>
      <top/>
      <bottom/>
      <diagonal/>
    </border>
    <border>
      <left style="thin">
        <color indexed="64"/>
      </left>
      <right style="medium">
        <color indexed="64"/>
      </right>
      <top/>
      <bottom/>
      <diagonal/>
    </border>
    <border>
      <left style="thin">
        <color rgb="FF969696"/>
      </left>
      <right style="thin">
        <color rgb="FF969696"/>
      </right>
      <top style="thin">
        <color rgb="FF969696"/>
      </top>
      <bottom style="thin">
        <color rgb="FF969696"/>
      </bottom>
      <diagonal/>
    </border>
    <border>
      <left style="thin">
        <color rgb="FF969696"/>
      </left>
      <right style="thin">
        <color rgb="FF969696"/>
      </right>
      <top style="thin">
        <color rgb="FF969696"/>
      </top>
      <bottom/>
      <diagonal/>
    </border>
    <border>
      <left style="thin">
        <color rgb="FF969696"/>
      </left>
      <right style="thin">
        <color rgb="FF969696"/>
      </right>
      <top/>
      <bottom style="thin">
        <color rgb="FF969696"/>
      </bottom>
      <diagonal/>
    </border>
  </borders>
  <cellStyleXfs count="15920">
    <xf numFmtId="0" fontId="0" fillId="0" borderId="0"/>
    <xf numFmtId="9" fontId="1" fillId="0" borderId="0" applyFont="0" applyFill="0" applyBorder="0" applyAlignment="0" applyProtection="0"/>
    <xf numFmtId="0" fontId="2" fillId="0" borderId="0"/>
    <xf numFmtId="4" fontId="3" fillId="2" borderId="1" applyNumberFormat="0" applyProtection="0">
      <alignment horizontal="left" vertical="center" indent="1"/>
    </xf>
    <xf numFmtId="165" fontId="2" fillId="0" borderId="0" applyFont="0" applyFill="0" applyBorder="0" applyAlignment="0" applyProtection="0"/>
    <xf numFmtId="0" fontId="3" fillId="4" borderId="1" applyNumberFormat="0" applyProtection="0">
      <alignment horizontal="left" vertical="center" indent="1"/>
    </xf>
    <xf numFmtId="0" fontId="3" fillId="5" borderId="1" applyNumberFormat="0" applyProtection="0">
      <alignment horizontal="left" vertical="center" indent="1"/>
    </xf>
    <xf numFmtId="0" fontId="3" fillId="6" borderId="1" applyNumberFormat="0" applyProtection="0">
      <alignment horizontal="left" vertical="center" indent="1"/>
    </xf>
    <xf numFmtId="0" fontId="3" fillId="7" borderId="1" applyNumberFormat="0" applyProtection="0">
      <alignment horizontal="left" vertical="center" indent="1"/>
    </xf>
    <xf numFmtId="0" fontId="9" fillId="0" borderId="0"/>
    <xf numFmtId="165" fontId="1" fillId="0" borderId="0" applyFont="0" applyFill="0" applyBorder="0" applyAlignment="0" applyProtection="0"/>
    <xf numFmtId="0" fontId="1" fillId="0" borderId="0"/>
    <xf numFmtId="0" fontId="9" fillId="0" borderId="0"/>
    <xf numFmtId="0" fontId="9" fillId="0" borderId="0"/>
    <xf numFmtId="0" fontId="9" fillId="0" borderId="0"/>
    <xf numFmtId="0" fontId="9" fillId="0" borderId="0"/>
    <xf numFmtId="0" fontId="9" fillId="0" borderId="0"/>
    <xf numFmtId="0" fontId="19" fillId="0" borderId="0"/>
    <xf numFmtId="41" fontId="1" fillId="0" borderId="0" applyFont="0" applyFill="0" applyBorder="0" applyAlignment="0" applyProtection="0"/>
    <xf numFmtId="0" fontId="1" fillId="0" borderId="0"/>
    <xf numFmtId="0" fontId="3" fillId="0" borderId="0"/>
    <xf numFmtId="173" fontId="9" fillId="0" borderId="0" applyFont="0" applyFill="0" applyBorder="0" applyAlignment="0" applyProtection="0"/>
    <xf numFmtId="174" fontId="9" fillId="0" borderId="0" applyFont="0" applyFill="0" applyBorder="0" applyAlignment="0" applyProtection="0"/>
    <xf numFmtId="9" fontId="19" fillId="0" borderId="0" applyFont="0" applyFill="0" applyBorder="0" applyAlignment="0" applyProtection="0"/>
    <xf numFmtId="0" fontId="3" fillId="19" borderId="0"/>
    <xf numFmtId="9" fontId="19" fillId="0" borderId="0" applyFont="0" applyFill="0" applyBorder="0" applyAlignment="0" applyProtection="0"/>
    <xf numFmtId="0" fontId="9" fillId="0" borderId="0"/>
    <xf numFmtId="174" fontId="9" fillId="0" borderId="0" applyFont="0" applyFill="0" applyBorder="0" applyAlignment="0" applyProtection="0"/>
    <xf numFmtId="0" fontId="1" fillId="0" borderId="0"/>
    <xf numFmtId="41" fontId="1" fillId="0" borderId="0" applyFont="0" applyFill="0" applyBorder="0" applyAlignment="0" applyProtection="0"/>
    <xf numFmtId="0" fontId="23" fillId="0" borderId="0"/>
    <xf numFmtId="41" fontId="23" fillId="0" borderId="0" applyFont="0" applyFill="0" applyBorder="0" applyAlignment="0" applyProtection="0"/>
    <xf numFmtId="0" fontId="9"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9" fillId="0" borderId="0"/>
    <xf numFmtId="41" fontId="9" fillId="0" borderId="0" applyFont="0" applyFill="0" applyBorder="0" applyAlignment="0" applyProtection="0"/>
    <xf numFmtId="9" fontId="1" fillId="0" borderId="0" applyFont="0" applyFill="0" applyBorder="0" applyAlignment="0" applyProtection="0"/>
    <xf numFmtId="0" fontId="9" fillId="0" borderId="0"/>
    <xf numFmtId="43" fontId="1" fillId="0" borderId="0" applyFont="0" applyFill="0" applyBorder="0" applyAlignment="0" applyProtection="0"/>
    <xf numFmtId="0" fontId="9" fillId="0" borderId="0"/>
    <xf numFmtId="9" fontId="9" fillId="0" borderId="0" applyFont="0" applyFill="0" applyBorder="0" applyAlignment="0" applyProtection="0"/>
    <xf numFmtId="9" fontId="19" fillId="0" borderId="0" applyFont="0" applyFill="0" applyBorder="0" applyAlignment="0" applyProtection="0"/>
    <xf numFmtId="0" fontId="9" fillId="0" borderId="0"/>
    <xf numFmtId="0" fontId="2" fillId="0" borderId="0"/>
    <xf numFmtId="0" fontId="25" fillId="0" borderId="0"/>
    <xf numFmtId="0" fontId="1" fillId="0" borderId="0"/>
    <xf numFmtId="185" fontId="19" fillId="0" borderId="0" applyFont="0" applyFill="0" applyBorder="0" applyAlignment="0" applyProtection="0"/>
    <xf numFmtId="164" fontId="2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 fontId="3" fillId="2" borderId="153" applyNumberFormat="0" applyProtection="0">
      <alignment horizontal="left" vertical="center" indent="1"/>
    </xf>
    <xf numFmtId="41" fontId="2" fillId="0" borderId="0" applyFont="0" applyFill="0" applyBorder="0" applyAlignment="0" applyProtection="0"/>
    <xf numFmtId="0" fontId="3" fillId="4" borderId="153" applyNumberFormat="0" applyProtection="0">
      <alignment horizontal="left" vertical="center" indent="1"/>
    </xf>
    <xf numFmtId="0" fontId="3" fillId="5" borderId="153" applyNumberFormat="0" applyProtection="0">
      <alignment horizontal="left" vertical="center" indent="1"/>
    </xf>
    <xf numFmtId="0" fontId="3" fillId="6" borderId="153" applyNumberFormat="0" applyProtection="0">
      <alignment horizontal="left" vertical="center" indent="1"/>
    </xf>
    <xf numFmtId="0" fontId="3" fillId="7" borderId="153" applyNumberFormat="0" applyProtection="0">
      <alignment horizontal="left" vertical="center" indent="1"/>
    </xf>
    <xf numFmtId="41" fontId="1" fillId="0" borderId="0" applyFont="0" applyFill="0" applyBorder="0" applyAlignment="0" applyProtection="0"/>
    <xf numFmtId="41" fontId="9" fillId="0" borderId="0" applyFont="0" applyFill="0" applyBorder="0" applyAlignment="0" applyProtection="0"/>
    <xf numFmtId="41" fontId="1" fillId="0" borderId="0" applyFont="0" applyFill="0" applyBorder="0" applyAlignment="0" applyProtection="0"/>
    <xf numFmtId="41" fontId="23" fillId="0" borderId="0" applyFont="0" applyFill="0" applyBorder="0" applyAlignment="0" applyProtection="0"/>
    <xf numFmtId="41" fontId="1" fillId="0" borderId="0" applyFont="0" applyFill="0" applyBorder="0" applyAlignment="0" applyProtection="0"/>
    <xf numFmtId="43" fontId="19" fillId="0" borderId="0" applyFont="0" applyFill="0" applyBorder="0" applyAlignment="0" applyProtection="0"/>
    <xf numFmtId="0" fontId="51" fillId="0" borderId="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3" fillId="6"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46" borderId="0" applyNumberFormat="0" applyBorder="0" applyAlignment="0" applyProtection="0"/>
    <xf numFmtId="0" fontId="53" fillId="6" borderId="0" applyNumberFormat="0" applyBorder="0" applyAlignment="0" applyProtection="0"/>
    <xf numFmtId="0" fontId="53" fillId="51" borderId="0" applyNumberFormat="0" applyBorder="0" applyAlignment="0" applyProtection="0"/>
    <xf numFmtId="0" fontId="53" fillId="6"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46" borderId="0" applyNumberFormat="0" applyBorder="0" applyAlignment="0" applyProtection="0"/>
    <xf numFmtId="0" fontId="53" fillId="6" borderId="0" applyNumberFormat="0" applyBorder="0" applyAlignment="0" applyProtection="0"/>
    <xf numFmtId="0" fontId="53" fillId="51" borderId="0" applyNumberFormat="0" applyBorder="0" applyAlignment="0" applyProtection="0"/>
    <xf numFmtId="0" fontId="53" fillId="6"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46" borderId="0" applyNumberFormat="0" applyBorder="0" applyAlignment="0" applyProtection="0"/>
    <xf numFmtId="0" fontId="53" fillId="6" borderId="0" applyNumberFormat="0" applyBorder="0" applyAlignment="0" applyProtection="0"/>
    <xf numFmtId="0" fontId="53" fillId="51" borderId="0" applyNumberFormat="0" applyBorder="0" applyAlignment="0" applyProtection="0"/>
    <xf numFmtId="0" fontId="52" fillId="52"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52" fillId="53" borderId="0" applyNumberFormat="0" applyBorder="0" applyAlignment="0" applyProtection="0"/>
    <xf numFmtId="0" fontId="52" fillId="2" borderId="0" applyNumberFormat="0" applyBorder="0" applyAlignment="0" applyProtection="0"/>
    <xf numFmtId="0" fontId="52" fillId="54" borderId="0" applyNumberFormat="0" applyBorder="0" applyAlignment="0" applyProtection="0"/>
    <xf numFmtId="0" fontId="52" fillId="52"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52" fillId="53" borderId="0" applyNumberFormat="0" applyBorder="0" applyAlignment="0" applyProtection="0"/>
    <xf numFmtId="0" fontId="52" fillId="2" borderId="0" applyNumberFormat="0" applyBorder="0" applyAlignment="0" applyProtection="0"/>
    <xf numFmtId="0" fontId="52" fillId="54" borderId="0" applyNumberFormat="0" applyBorder="0" applyAlignment="0" applyProtection="0"/>
    <xf numFmtId="0" fontId="52" fillId="52"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52" fillId="53" borderId="0" applyNumberFormat="0" applyBorder="0" applyAlignment="0" applyProtection="0"/>
    <xf numFmtId="0" fontId="52" fillId="2" borderId="0" applyNumberFormat="0" applyBorder="0" applyAlignment="0" applyProtection="0"/>
    <xf numFmtId="0" fontId="52" fillId="54" borderId="0" applyNumberFormat="0" applyBorder="0" applyAlignment="0" applyProtection="0"/>
    <xf numFmtId="0" fontId="52" fillId="55"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3" borderId="0" applyNumberFormat="0" applyBorder="0" applyAlignment="0" applyProtection="0"/>
    <xf numFmtId="0" fontId="52" fillId="2" borderId="0" applyNumberFormat="0" applyBorder="0" applyAlignment="0" applyProtection="0"/>
    <xf numFmtId="0" fontId="52" fillId="58" borderId="0" applyNumberFormat="0" applyBorder="0" applyAlignment="0" applyProtection="0"/>
    <xf numFmtId="0" fontId="52" fillId="55"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3" borderId="0" applyNumberFormat="0" applyBorder="0" applyAlignment="0" applyProtection="0"/>
    <xf numFmtId="0" fontId="52" fillId="2" borderId="0" applyNumberFormat="0" applyBorder="0" applyAlignment="0" applyProtection="0"/>
    <xf numFmtId="0" fontId="52" fillId="58" borderId="0" applyNumberFormat="0" applyBorder="0" applyAlignment="0" applyProtection="0"/>
    <xf numFmtId="0" fontId="54" fillId="44" borderId="0" applyNumberFormat="0" applyBorder="0" applyAlignment="0" applyProtection="0"/>
    <xf numFmtId="0" fontId="55" fillId="45" borderId="0" applyNumberFormat="0" applyBorder="0" applyAlignment="0" applyProtection="0"/>
    <xf numFmtId="0" fontId="56" fillId="4" borderId="154" applyNumberFormat="0" applyAlignment="0" applyProtection="0"/>
    <xf numFmtId="0" fontId="56" fillId="4" borderId="154" applyNumberFormat="0" applyAlignment="0" applyProtection="0"/>
    <xf numFmtId="0" fontId="57" fillId="59" borderId="169" applyNumberFormat="0" applyAlignment="0" applyProtection="0"/>
    <xf numFmtId="0" fontId="58" fillId="0" borderId="170" applyNumberFormat="0" applyFill="0" applyAlignment="0" applyProtection="0"/>
    <xf numFmtId="0" fontId="57" fillId="59" borderId="169" applyNumberFormat="0" applyAlignment="0" applyProtection="0"/>
    <xf numFmtId="0" fontId="59" fillId="48" borderId="154" applyNumberFormat="0" applyAlignment="0" applyProtection="0"/>
    <xf numFmtId="0" fontId="60" fillId="4" borderId="171" applyNumberFormat="0" applyAlignment="0" applyProtection="0"/>
    <xf numFmtId="0" fontId="55" fillId="45" borderId="0" applyNumberFormat="0" applyBorder="0" applyAlignment="0" applyProtection="0"/>
    <xf numFmtId="0" fontId="61" fillId="0" borderId="0" applyNumberFormat="0" applyFill="0" applyBorder="0" applyAlignment="0" applyProtection="0"/>
    <xf numFmtId="0" fontId="52" fillId="55" borderId="0" applyNumberFormat="0" applyBorder="0" applyAlignment="0" applyProtection="0"/>
    <xf numFmtId="0" fontId="52" fillId="56" borderId="0" applyNumberFormat="0" applyBorder="0" applyAlignment="0" applyProtection="0"/>
    <xf numFmtId="0" fontId="52" fillId="57" borderId="0" applyNumberFormat="0" applyBorder="0" applyAlignment="0" applyProtection="0"/>
    <xf numFmtId="0" fontId="52" fillId="53" borderId="0" applyNumberFormat="0" applyBorder="0" applyAlignment="0" applyProtection="0"/>
    <xf numFmtId="0" fontId="52" fillId="2" borderId="0" applyNumberFormat="0" applyBorder="0" applyAlignment="0" applyProtection="0"/>
    <xf numFmtId="0" fontId="52" fillId="58" borderId="0" applyNumberFormat="0" applyBorder="0" applyAlignment="0" applyProtection="0"/>
    <xf numFmtId="0" fontId="59" fillId="48" borderId="154" applyNumberFormat="0" applyAlignment="0" applyProtection="0"/>
    <xf numFmtId="190" fontId="9" fillId="0" borderId="0" applyFont="0" applyFill="0" applyBorder="0" applyAlignment="0" applyProtection="0"/>
    <xf numFmtId="0" fontId="62" fillId="0" borderId="0" applyNumberFormat="0" applyFill="0" applyBorder="0" applyAlignment="0" applyProtection="0"/>
    <xf numFmtId="0" fontId="55" fillId="45" borderId="0" applyNumberFormat="0" applyBorder="0" applyAlignment="0" applyProtection="0"/>
    <xf numFmtId="0" fontId="63" fillId="0" borderId="172" applyNumberFormat="0" applyFill="0" applyAlignment="0" applyProtection="0"/>
    <xf numFmtId="0" fontId="64" fillId="0" borderId="173" applyNumberFormat="0" applyFill="0" applyAlignment="0" applyProtection="0"/>
    <xf numFmtId="0" fontId="61" fillId="0" borderId="174" applyNumberFormat="0" applyFill="0" applyAlignment="0" applyProtection="0"/>
    <xf numFmtId="0" fontId="61" fillId="0" borderId="0" applyNumberFormat="0" applyFill="0" applyBorder="0" applyAlignment="0" applyProtection="0"/>
    <xf numFmtId="0" fontId="54" fillId="44" borderId="0" applyNumberFormat="0" applyBorder="0" applyAlignment="0" applyProtection="0"/>
    <xf numFmtId="0" fontId="59" fillId="48" borderId="154" applyNumberFormat="0" applyAlignment="0" applyProtection="0"/>
    <xf numFmtId="0" fontId="58" fillId="0" borderId="170" applyNumberFormat="0" applyFill="0" applyAlignment="0" applyProtection="0"/>
    <xf numFmtId="0" fontId="57" fillId="59" borderId="169" applyNumberFormat="0" applyAlignment="0" applyProtection="0"/>
    <xf numFmtId="0" fontId="58" fillId="0" borderId="170" applyNumberFormat="0" applyFill="0" applyAlignment="0" applyProtection="0"/>
    <xf numFmtId="0" fontId="63" fillId="0" borderId="172" applyNumberFormat="0" applyFill="0" applyAlignment="0" applyProtection="0"/>
    <xf numFmtId="0" fontId="64" fillId="0" borderId="173" applyNumberFormat="0" applyFill="0" applyAlignment="0" applyProtection="0"/>
    <xf numFmtId="0" fontId="61" fillId="0" borderId="174" applyNumberFormat="0" applyFill="0" applyAlignment="0" applyProtection="0"/>
    <xf numFmtId="0" fontId="61" fillId="0" borderId="0" applyNumberFormat="0" applyFill="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6" fillId="0" borderId="0" applyNumberFormat="0" applyFill="0" applyBorder="0">
      <alignment vertical="center"/>
    </xf>
    <xf numFmtId="0" fontId="53" fillId="61" borderId="175" applyNumberFormat="0" applyFont="0" applyAlignment="0" applyProtection="0"/>
    <xf numFmtId="0" fontId="53" fillId="61" borderId="175" applyNumberFormat="0" applyFont="0" applyAlignment="0" applyProtection="0"/>
    <xf numFmtId="0" fontId="56" fillId="4" borderId="154" applyNumberFormat="0" applyAlignment="0" applyProtection="0"/>
    <xf numFmtId="0" fontId="60" fillId="4" borderId="171" applyNumberFormat="0" applyAlignment="0" applyProtection="0"/>
    <xf numFmtId="9" fontId="19" fillId="0" borderId="0" applyFont="0" applyFill="0" applyBorder="0" applyAlignment="0" applyProtection="0"/>
    <xf numFmtId="9" fontId="19" fillId="0" borderId="0" applyFont="0" applyFill="0" applyBorder="0" applyAlignment="0" applyProtection="0"/>
    <xf numFmtId="0" fontId="60" fillId="4" borderId="171" applyNumberFormat="0" applyAlignment="0" applyProtection="0"/>
    <xf numFmtId="4" fontId="3" fillId="0" borderId="153" applyNumberFormat="0" applyProtection="0">
      <alignment horizontal="right" vertical="center"/>
    </xf>
    <xf numFmtId="0" fontId="67" fillId="0" borderId="176" applyNumberFormat="0" applyFill="0" applyAlignment="0" applyProtection="0"/>
    <xf numFmtId="0" fontId="62"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2"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3" fillId="0" borderId="172" applyNumberFormat="0" applyFill="0" applyAlignment="0" applyProtection="0"/>
    <xf numFmtId="0" fontId="64" fillId="0" borderId="173" applyNumberFormat="0" applyFill="0" applyAlignment="0" applyProtection="0"/>
    <xf numFmtId="0" fontId="61" fillId="0" borderId="174" applyNumberFormat="0" applyFill="0" applyAlignment="0" applyProtection="0"/>
    <xf numFmtId="0" fontId="67" fillId="0" borderId="176" applyNumberFormat="0" applyFill="0" applyAlignment="0" applyProtection="0"/>
    <xf numFmtId="0" fontId="69" fillId="0" borderId="0" applyNumberFormat="0" applyFill="0" applyBorder="0" applyAlignment="0" applyProtection="0"/>
    <xf numFmtId="0" fontId="53" fillId="61" borderId="175" applyNumberFormat="0" applyFont="0" applyAlignment="0" applyProtection="0"/>
    <xf numFmtId="0" fontId="68" fillId="0" borderId="0" applyNumberFormat="0" applyFill="0" applyBorder="0" applyAlignment="0" applyProtection="0"/>
    <xf numFmtId="0" fontId="54" fillId="44" borderId="0" applyNumberFormat="0" applyBorder="0" applyAlignment="0" applyProtection="0"/>
    <xf numFmtId="0" fontId="9" fillId="0" borderId="0"/>
    <xf numFmtId="0" fontId="70" fillId="25" borderId="0" applyNumberFormat="0" applyBorder="0" applyAlignment="0" applyProtection="0"/>
    <xf numFmtId="0" fontId="70" fillId="25" borderId="0" applyNumberFormat="0" applyBorder="0" applyAlignment="0" applyProtection="0"/>
    <xf numFmtId="0" fontId="70" fillId="25" borderId="0" applyNumberFormat="0" applyBorder="0" applyAlignment="0" applyProtection="0"/>
    <xf numFmtId="0" fontId="70" fillId="25" borderId="0" applyNumberFormat="0" applyBorder="0" applyAlignment="0" applyProtection="0"/>
    <xf numFmtId="0" fontId="70" fillId="25" borderId="0" applyNumberFormat="0" applyBorder="0" applyAlignment="0" applyProtection="0"/>
    <xf numFmtId="0" fontId="70" fillId="25"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28"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1" borderId="0" applyNumberFormat="0" applyBorder="0" applyAlignment="0" applyProtection="0"/>
    <xf numFmtId="0" fontId="70" fillId="34" borderId="0" applyNumberFormat="0" applyBorder="0" applyAlignment="0" applyProtection="0"/>
    <xf numFmtId="0" fontId="70" fillId="34" borderId="0" applyNumberFormat="0" applyBorder="0" applyAlignment="0" applyProtection="0"/>
    <xf numFmtId="0" fontId="70" fillId="34" borderId="0" applyNumberFormat="0" applyBorder="0" applyAlignment="0" applyProtection="0"/>
    <xf numFmtId="0" fontId="70" fillId="34" borderId="0" applyNumberFormat="0" applyBorder="0" applyAlignment="0" applyProtection="0"/>
    <xf numFmtId="0" fontId="70" fillId="34" borderId="0" applyNumberFormat="0" applyBorder="0" applyAlignment="0" applyProtection="0"/>
    <xf numFmtId="0" fontId="70" fillId="34" borderId="0" applyNumberFormat="0" applyBorder="0" applyAlignment="0" applyProtection="0"/>
    <xf numFmtId="0" fontId="70" fillId="37" borderId="0" applyNumberFormat="0" applyBorder="0" applyAlignment="0" applyProtection="0"/>
    <xf numFmtId="0" fontId="70" fillId="37" borderId="0" applyNumberFormat="0" applyBorder="0" applyAlignment="0" applyProtection="0"/>
    <xf numFmtId="0" fontId="70" fillId="37" borderId="0" applyNumberFormat="0" applyBorder="0" applyAlignment="0" applyProtection="0"/>
    <xf numFmtId="0" fontId="70" fillId="37" borderId="0" applyNumberFormat="0" applyBorder="0" applyAlignment="0" applyProtection="0"/>
    <xf numFmtId="0" fontId="70" fillId="37" borderId="0" applyNumberFormat="0" applyBorder="0" applyAlignment="0" applyProtection="0"/>
    <xf numFmtId="0" fontId="70" fillId="37"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70" fillId="26" borderId="0" applyNumberFormat="0" applyBorder="0" applyAlignment="0" applyProtection="0"/>
    <xf numFmtId="0" fontId="70" fillId="26" borderId="0" applyNumberFormat="0" applyBorder="0" applyAlignment="0" applyProtection="0"/>
    <xf numFmtId="0" fontId="70" fillId="26" borderId="0" applyNumberFormat="0" applyBorder="0" applyAlignment="0" applyProtection="0"/>
    <xf numFmtId="0" fontId="70" fillId="26" borderId="0" applyNumberFormat="0" applyBorder="0" applyAlignment="0" applyProtection="0"/>
    <xf numFmtId="0" fontId="70" fillId="26" borderId="0" applyNumberFormat="0" applyBorder="0" applyAlignment="0" applyProtection="0"/>
    <xf numFmtId="0" fontId="70" fillId="26" borderId="0" applyNumberFormat="0" applyBorder="0" applyAlignment="0" applyProtection="0"/>
    <xf numFmtId="0" fontId="70" fillId="29" borderId="0" applyNumberFormat="0" applyBorder="0" applyAlignment="0" applyProtection="0"/>
    <xf numFmtId="0" fontId="70" fillId="29" borderId="0" applyNumberFormat="0" applyBorder="0" applyAlignment="0" applyProtection="0"/>
    <xf numFmtId="0" fontId="70" fillId="29" borderId="0" applyNumberFormat="0" applyBorder="0" applyAlignment="0" applyProtection="0"/>
    <xf numFmtId="0" fontId="70" fillId="29" borderId="0" applyNumberFormat="0" applyBorder="0" applyAlignment="0" applyProtection="0"/>
    <xf numFmtId="0" fontId="70" fillId="29" borderId="0" applyNumberFormat="0" applyBorder="0" applyAlignment="0" applyProtection="0"/>
    <xf numFmtId="0" fontId="70" fillId="29"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2"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5"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38"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6"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2" fillId="0" borderId="0"/>
    <xf numFmtId="0" fontId="19" fillId="62"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2"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73" fillId="66"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6"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73" fillId="72" borderId="0" applyNumberFormat="0" applyBorder="0" applyAlignment="0" applyProtection="0"/>
    <xf numFmtId="0" fontId="73" fillId="70" borderId="0" applyNumberFormat="0" applyBorder="0" applyAlignment="0" applyProtection="0"/>
    <xf numFmtId="0" fontId="73" fillId="70" borderId="0" applyNumberFormat="0" applyBorder="0" applyAlignment="0" applyProtection="0"/>
    <xf numFmtId="0" fontId="73" fillId="70" borderId="0" applyNumberFormat="0" applyBorder="0" applyAlignment="0" applyProtection="0"/>
    <xf numFmtId="0" fontId="73" fillId="72" borderId="0" applyNumberFormat="0" applyBorder="0" applyAlignment="0" applyProtection="0"/>
    <xf numFmtId="0" fontId="73" fillId="70" borderId="0" applyNumberFormat="0" applyBorder="0" applyAlignment="0" applyProtection="0"/>
    <xf numFmtId="0" fontId="73" fillId="70" borderId="0" applyNumberFormat="0" applyBorder="0" applyAlignment="0" applyProtection="0"/>
    <xf numFmtId="0" fontId="73" fillId="70" borderId="0" applyNumberFormat="0" applyBorder="0" applyAlignment="0" applyProtection="0"/>
    <xf numFmtId="0" fontId="73" fillId="70" borderId="0" applyNumberFormat="0" applyBorder="0" applyAlignment="0" applyProtection="0"/>
    <xf numFmtId="0" fontId="73" fillId="70" borderId="0" applyNumberFormat="0" applyBorder="0" applyAlignment="0" applyProtection="0"/>
    <xf numFmtId="0" fontId="73" fillId="70" borderId="0" applyNumberFormat="0" applyBorder="0" applyAlignment="0" applyProtection="0"/>
    <xf numFmtId="0" fontId="73" fillId="70" borderId="0" applyNumberFormat="0" applyBorder="0" applyAlignment="0" applyProtection="0"/>
    <xf numFmtId="0" fontId="73" fillId="70" borderId="0" applyNumberFormat="0" applyBorder="0" applyAlignment="0" applyProtection="0"/>
    <xf numFmtId="0" fontId="19" fillId="73"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3"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73" fillId="65"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73" fillId="65"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73" fillId="76" borderId="0" applyNumberFormat="0" applyBorder="0" applyAlignment="0" applyProtection="0"/>
    <xf numFmtId="0" fontId="19" fillId="71"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71"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5"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65"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73" fillId="65"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65"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73" fillId="71" borderId="0" applyNumberFormat="0" applyBorder="0" applyAlignment="0" applyProtection="0"/>
    <xf numFmtId="0" fontId="19" fillId="62"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62"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73" fillId="64"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4"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0"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0"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73" fillId="78"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8"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73" fillId="79"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74" fillId="80"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74" fillId="80"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74" fillId="80"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74" fillId="80"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74" fillId="80"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74" fillId="80"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75" fillId="0" borderId="0"/>
    <xf numFmtId="0" fontId="76" fillId="0" borderId="0">
      <protection locked="0"/>
    </xf>
    <xf numFmtId="0" fontId="76" fillId="0" borderId="0">
      <protection locked="0"/>
    </xf>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8" fillId="82" borderId="154"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8" fillId="82" borderId="154"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8" fillId="82" borderId="154"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8" fillId="82" borderId="154"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8" fillId="82" borderId="154"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8" fillId="82" borderId="154"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7" fillId="81" borderId="153"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72"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72"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72"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72"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72"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72"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9" fillId="83" borderId="169" applyNumberFormat="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80" fillId="0" borderId="178"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80" fillId="0" borderId="178"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80" fillId="0" borderId="178"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80" fillId="0" borderId="178"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80" fillId="0" borderId="178"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80" fillId="0" borderId="178"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74" fillId="0" borderId="177" applyNumberFormat="0" applyFill="0" applyAlignment="0" applyProtection="0"/>
    <xf numFmtId="0" fontId="57" fillId="59" borderId="169" applyNumberFormat="0" applyAlignment="0" applyProtection="0"/>
    <xf numFmtId="0" fontId="57" fillId="59" borderId="169" applyNumberFormat="0" applyAlignment="0" applyProtection="0"/>
    <xf numFmtId="0" fontId="57" fillId="59" borderId="169" applyNumberFormat="0" applyAlignment="0" applyProtection="0"/>
    <xf numFmtId="0" fontId="57" fillId="59" borderId="169" applyNumberFormat="0" applyAlignment="0" applyProtection="0"/>
    <xf numFmtId="0" fontId="5" fillId="0" borderId="179">
      <alignment horizontal="center"/>
    </xf>
    <xf numFmtId="191" fontId="81" fillId="0" borderId="0"/>
    <xf numFmtId="191" fontId="81" fillId="0" borderId="0"/>
    <xf numFmtId="191" fontId="81" fillId="0" borderId="0"/>
    <xf numFmtId="191" fontId="81" fillId="0" borderId="0"/>
    <xf numFmtId="191" fontId="81" fillId="0" borderId="0"/>
    <xf numFmtId="191" fontId="81" fillId="0" borderId="0"/>
    <xf numFmtId="191" fontId="81" fillId="0" borderId="0"/>
    <xf numFmtId="191" fontId="81" fillId="0" borderId="0"/>
    <xf numFmtId="41" fontId="9" fillId="0" borderId="0" applyFont="0" applyFill="0" applyBorder="0" applyAlignment="0" applyProtection="0"/>
    <xf numFmtId="43" fontId="9" fillId="0" borderId="0" applyFont="0" applyFill="0" applyBorder="0" applyAlignment="0" applyProtection="0"/>
    <xf numFmtId="3" fontId="9" fillId="0" borderId="0" applyFill="0" applyBorder="0" applyAlignment="0" applyProtection="0"/>
    <xf numFmtId="0" fontId="59" fillId="4" borderId="154" applyNumberFormat="0" applyAlignment="0" applyProtection="0"/>
    <xf numFmtId="0" fontId="60" fillId="4" borderId="171" applyNumberFormat="0" applyAlignment="0" applyProtection="0"/>
    <xf numFmtId="0" fontId="9" fillId="0" borderId="0">
      <protection locked="0"/>
    </xf>
    <xf numFmtId="170" fontId="9" fillId="0" borderId="0" applyFont="0" applyFill="0" applyBorder="0" applyAlignment="0" applyProtection="0"/>
    <xf numFmtId="192" fontId="9" fillId="0" borderId="0" applyFont="0" applyFill="0" applyBorder="0" applyAlignment="0" applyProtection="0"/>
    <xf numFmtId="0" fontId="76" fillId="0" borderId="0">
      <protection locked="0"/>
    </xf>
    <xf numFmtId="0" fontId="82" fillId="84" borderId="0" applyNumberFormat="0" applyBorder="0" applyAlignment="0" applyProtection="0"/>
    <xf numFmtId="0" fontId="82" fillId="85" borderId="0" applyNumberFormat="0" applyBorder="0" applyAlignment="0" applyProtection="0"/>
    <xf numFmtId="0" fontId="82" fillId="85" borderId="0" applyNumberFormat="0" applyBorder="0" applyAlignment="0" applyProtection="0"/>
    <xf numFmtId="0" fontId="82" fillId="85" borderId="0" applyNumberFormat="0" applyBorder="0" applyAlignment="0" applyProtection="0"/>
    <xf numFmtId="0" fontId="82" fillId="84" borderId="0" applyNumberFormat="0" applyBorder="0" applyAlignment="0" applyProtection="0"/>
    <xf numFmtId="0" fontId="82" fillId="85" borderId="0" applyNumberFormat="0" applyBorder="0" applyAlignment="0" applyProtection="0"/>
    <xf numFmtId="0" fontId="82" fillId="85" borderId="0" applyNumberFormat="0" applyBorder="0" applyAlignment="0" applyProtection="0"/>
    <xf numFmtId="0" fontId="82" fillId="85" borderId="0" applyNumberFormat="0" applyBorder="0" applyAlignment="0" applyProtection="0"/>
    <xf numFmtId="0" fontId="82" fillId="85" borderId="0" applyNumberFormat="0" applyBorder="0" applyAlignment="0" applyProtection="0"/>
    <xf numFmtId="0" fontId="82" fillId="85" borderId="0" applyNumberFormat="0" applyBorder="0" applyAlignment="0" applyProtection="0"/>
    <xf numFmtId="0" fontId="82" fillId="85" borderId="0" applyNumberFormat="0" applyBorder="0" applyAlignment="0" applyProtection="0"/>
    <xf numFmtId="0" fontId="82" fillId="85" borderId="0" applyNumberFormat="0" applyBorder="0" applyAlignment="0" applyProtection="0"/>
    <xf numFmtId="0" fontId="82" fillId="85" borderId="0" applyNumberFormat="0" applyBorder="0" applyAlignment="0" applyProtection="0"/>
    <xf numFmtId="0" fontId="82" fillId="86" borderId="0" applyNumberFormat="0" applyBorder="0" applyAlignment="0" applyProtection="0"/>
    <xf numFmtId="0" fontId="82" fillId="87" borderId="0" applyNumberFormat="0" applyBorder="0" applyAlignment="0" applyProtection="0"/>
    <xf numFmtId="0" fontId="82" fillId="87" borderId="0" applyNumberFormat="0" applyBorder="0" applyAlignment="0" applyProtection="0"/>
    <xf numFmtId="0" fontId="82" fillId="87" borderId="0" applyNumberFormat="0" applyBorder="0" applyAlignment="0" applyProtection="0"/>
    <xf numFmtId="0" fontId="82" fillId="86" borderId="0" applyNumberFormat="0" applyBorder="0" applyAlignment="0" applyProtection="0"/>
    <xf numFmtId="0" fontId="82" fillId="87" borderId="0" applyNumberFormat="0" applyBorder="0" applyAlignment="0" applyProtection="0"/>
    <xf numFmtId="0" fontId="82" fillId="87" borderId="0" applyNumberFormat="0" applyBorder="0" applyAlignment="0" applyProtection="0"/>
    <xf numFmtId="0" fontId="82" fillId="87" borderId="0" applyNumberFormat="0" applyBorder="0" applyAlignment="0" applyProtection="0"/>
    <xf numFmtId="0" fontId="82" fillId="87" borderId="0" applyNumberFormat="0" applyBorder="0" applyAlignment="0" applyProtection="0"/>
    <xf numFmtId="0" fontId="82" fillId="87" borderId="0" applyNumberFormat="0" applyBorder="0" applyAlignment="0" applyProtection="0"/>
    <xf numFmtId="0" fontId="82" fillId="87" borderId="0" applyNumberFormat="0" applyBorder="0" applyAlignment="0" applyProtection="0"/>
    <xf numFmtId="0" fontId="82" fillId="87" borderId="0" applyNumberFormat="0" applyBorder="0" applyAlignment="0" applyProtection="0"/>
    <xf numFmtId="0" fontId="82" fillId="87" borderId="0" applyNumberFormat="0" applyBorder="0" applyAlignment="0" applyProtection="0"/>
    <xf numFmtId="0" fontId="82" fillId="88" borderId="0" applyNumberFormat="0" applyBorder="0" applyAlignment="0" applyProtection="0"/>
    <xf numFmtId="0" fontId="83" fillId="0" borderId="0">
      <protection locked="0"/>
    </xf>
    <xf numFmtId="0" fontId="83" fillId="0" borderId="0">
      <protection locked="0"/>
    </xf>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89"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0"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72"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72"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72"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72"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72"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72"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91"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92"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92"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92"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92"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92"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92"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8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9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9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9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9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9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93"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67"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5"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5"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5"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5"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5"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5"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73" fillId="94" borderId="0" applyNumberFormat="0" applyBorder="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4"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4"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4"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4"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4"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4"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0" fontId="85" fillId="78" borderId="153" applyNumberFormat="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3" fontId="9" fillId="0" borderId="0" applyFont="0" applyFill="0" applyBorder="0" applyAlignment="0" applyProtection="0"/>
    <xf numFmtId="0" fontId="76" fillId="0" borderId="0">
      <protection locked="0"/>
    </xf>
    <xf numFmtId="0" fontId="76" fillId="0" borderId="0">
      <protection locked="0"/>
    </xf>
    <xf numFmtId="0" fontId="76" fillId="0" borderId="0">
      <protection locked="0"/>
    </xf>
    <xf numFmtId="0" fontId="76" fillId="0" borderId="0">
      <protection locked="0"/>
    </xf>
    <xf numFmtId="0" fontId="76" fillId="0" borderId="0">
      <protection locked="0"/>
    </xf>
    <xf numFmtId="0" fontId="76" fillId="0" borderId="0">
      <protection locked="0"/>
    </xf>
    <xf numFmtId="0" fontId="76" fillId="0" borderId="0">
      <protection locked="0"/>
    </xf>
    <xf numFmtId="0" fontId="76" fillId="0" borderId="0">
      <protection locked="0"/>
    </xf>
    <xf numFmtId="194" fontId="76" fillId="0" borderId="0">
      <protection locked="0"/>
    </xf>
    <xf numFmtId="195" fontId="76" fillId="0" borderId="0">
      <protection locked="0"/>
    </xf>
    <xf numFmtId="0" fontId="9" fillId="0" borderId="0">
      <protection locked="0"/>
    </xf>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9" fillId="0" borderId="0">
      <protection locked="0"/>
    </xf>
    <xf numFmtId="0" fontId="9" fillId="0" borderId="0">
      <protection locked="0"/>
    </xf>
    <xf numFmtId="0" fontId="86" fillId="0" borderId="0" applyNumberFormat="0" applyFill="0" applyBorder="0" applyAlignment="0" applyProtection="0">
      <alignment vertical="top"/>
      <protection locked="0"/>
    </xf>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8" fillId="70"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8" fillId="70"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8" fillId="70"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8" fillId="70"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8" fillId="70"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8" fillId="70"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87" fillId="77" borderId="0" applyNumberFormat="0" applyBorder="0" applyAlignment="0" applyProtection="0"/>
    <xf numFmtId="0" fontId="59" fillId="48" borderId="154" applyNumberFormat="0" applyAlignment="0" applyProtection="0"/>
    <xf numFmtId="0" fontId="59" fillId="48" borderId="154" applyNumberFormat="0" applyAlignment="0" applyProtection="0"/>
    <xf numFmtId="0" fontId="59" fillId="48" borderId="154" applyNumberFormat="0" applyAlignment="0" applyProtection="0"/>
    <xf numFmtId="0" fontId="59" fillId="48" borderId="154" applyNumberFormat="0" applyAlignment="0" applyProtection="0"/>
    <xf numFmtId="0" fontId="58" fillId="0" borderId="170" applyNumberFormat="0" applyFill="0" applyAlignment="0" applyProtection="0"/>
    <xf numFmtId="0" fontId="58" fillId="0" borderId="170" applyNumberFormat="0" applyFill="0" applyAlignment="0" applyProtection="0"/>
    <xf numFmtId="0" fontId="58" fillId="0" borderId="170" applyNumberFormat="0" applyFill="0" applyAlignment="0" applyProtection="0"/>
    <xf numFmtId="0" fontId="58" fillId="0" borderId="170" applyNumberFormat="0" applyFill="0" applyAlignment="0" applyProtection="0"/>
    <xf numFmtId="0" fontId="58" fillId="0" borderId="170" applyNumberFormat="0" applyFill="0" applyAlignment="0" applyProtection="0"/>
    <xf numFmtId="173" fontId="9" fillId="0" borderId="0" applyFont="0" applyFill="0" applyBorder="0" applyAlignment="0" applyProtection="0"/>
    <xf numFmtId="173" fontId="9" fillId="0" borderId="0" applyFont="0" applyFill="0" applyBorder="0" applyAlignment="0" applyProtection="0"/>
    <xf numFmtId="41"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4" fontId="9" fillId="0" borderId="0" applyFont="0" applyFill="0" applyBorder="0" applyAlignment="0" applyProtection="0"/>
    <xf numFmtId="189" fontId="9" fillId="0" borderId="0" applyFont="0" applyFill="0" applyBorder="0" applyAlignment="0" applyProtection="0"/>
    <xf numFmtId="174" fontId="9" fillId="0" borderId="0" applyFont="0" applyFill="0" applyBorder="0" applyAlignment="0" applyProtection="0"/>
    <xf numFmtId="174" fontId="9" fillId="0" borderId="0" applyFont="0" applyFill="0" applyBorder="0" applyAlignment="0" applyProtection="0"/>
    <xf numFmtId="43" fontId="89" fillId="0" borderId="0" applyFont="0" applyFill="0" applyBorder="0" applyAlignment="0" applyProtection="0"/>
    <xf numFmtId="43" fontId="9" fillId="0" borderId="0" applyFont="0" applyFill="0" applyBorder="0" applyAlignment="0" applyProtection="0"/>
    <xf numFmtId="174"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8" fontId="76" fillId="0" borderId="0">
      <protection locked="0"/>
    </xf>
    <xf numFmtId="199" fontId="76" fillId="0" borderId="0">
      <protection locked="0"/>
    </xf>
    <xf numFmtId="0" fontId="63" fillId="0" borderId="172" applyNumberFormat="0" applyFill="0" applyAlignment="0" applyProtection="0"/>
    <xf numFmtId="0" fontId="64" fillId="0" borderId="173" applyNumberFormat="0" applyFill="0" applyAlignment="0" applyProtection="0"/>
    <xf numFmtId="0" fontId="61" fillId="0" borderId="174" applyNumberFormat="0" applyFill="0" applyAlignment="0" applyProtection="0"/>
    <xf numFmtId="0" fontId="61" fillId="0" borderId="0" applyNumberFormat="0" applyFill="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90"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90"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90"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90"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90"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90"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0" fontId="74" fillId="78" borderId="0" applyNumberFormat="0" applyBorder="0" applyAlignment="0" applyProtection="0"/>
    <xf numFmtId="200" fontId="91" fillId="0" borderId="0"/>
    <xf numFmtId="201" fontId="92" fillId="0" borderId="0"/>
    <xf numFmtId="0" fontId="89" fillId="0" borderId="0"/>
    <xf numFmtId="0" fontId="9" fillId="0" borderId="0"/>
    <xf numFmtId="0" fontId="9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19" borderId="0"/>
    <xf numFmtId="0" fontId="3" fillId="19" borderId="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9" fillId="77" borderId="175"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9" fillId="77" borderId="175"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9" fillId="77" borderId="175"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9" fillId="77" borderId="175"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9" fillId="77" borderId="175"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9" fillId="77" borderId="175"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3" fillId="77" borderId="153" applyNumberFormat="0" applyFont="0" applyAlignment="0" applyProtection="0"/>
    <xf numFmtId="0" fontId="53" fillId="61" borderId="175" applyNumberFormat="0" applyFont="0" applyAlignment="0" applyProtection="0"/>
    <xf numFmtId="0" fontId="53" fillId="61" borderId="175" applyNumberFormat="0" applyFont="0" applyAlignment="0" applyProtection="0"/>
    <xf numFmtId="0" fontId="53" fillId="61" borderId="175" applyNumberFormat="0" applyFont="0" applyAlignment="0" applyProtection="0"/>
    <xf numFmtId="0" fontId="53" fillId="61" borderId="175" applyNumberFormat="0" applyFont="0" applyAlignment="0" applyProtection="0"/>
    <xf numFmtId="0" fontId="94" fillId="0" borderId="0"/>
    <xf numFmtId="195" fontId="76" fillId="0" borderId="0">
      <protection locked="0"/>
    </xf>
    <xf numFmtId="202" fontId="76" fillId="0" borderId="0">
      <protection locked="0"/>
    </xf>
    <xf numFmtId="0" fontId="94" fillId="0" borderId="0"/>
    <xf numFmtId="0" fontId="94" fillId="0" borderId="0"/>
    <xf numFmtId="3" fontId="9" fillId="0" borderId="0" applyFill="0" applyBorder="0" applyAlignment="0" applyProtection="0"/>
    <xf numFmtId="0" fontId="94" fillId="0" borderId="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2"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2"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2"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2"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2"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2"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0" fontId="95" fillId="81" borderId="171" applyNumberFormat="0" applyAlignment="0" applyProtection="0"/>
    <xf numFmtId="4" fontId="96" fillId="60" borderId="180"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96" fillId="60" borderId="180"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3" fillId="60" borderId="153" applyNumberFormat="0" applyProtection="0">
      <alignment vertical="center"/>
    </xf>
    <xf numFmtId="4" fontId="97" fillId="60" borderId="180" applyNumberFormat="0" applyProtection="0">
      <alignment vertical="center"/>
    </xf>
    <xf numFmtId="4" fontId="98" fillId="96" borderId="153" applyNumberFormat="0" applyProtection="0">
      <alignment vertical="center"/>
    </xf>
    <xf numFmtId="4" fontId="98" fillId="96" borderId="153" applyNumberFormat="0" applyProtection="0">
      <alignment vertical="center"/>
    </xf>
    <xf numFmtId="4" fontId="98" fillId="96" borderId="153" applyNumberFormat="0" applyProtection="0">
      <alignment vertical="center"/>
    </xf>
    <xf numFmtId="4" fontId="97" fillId="60" borderId="180" applyNumberFormat="0" applyProtection="0">
      <alignment vertical="center"/>
    </xf>
    <xf numFmtId="4" fontId="98" fillId="96" borderId="153" applyNumberFormat="0" applyProtection="0">
      <alignment vertical="center"/>
    </xf>
    <xf numFmtId="4" fontId="98" fillId="96" borderId="153" applyNumberFormat="0" applyProtection="0">
      <alignment vertical="center"/>
    </xf>
    <xf numFmtId="4" fontId="98" fillId="96" borderId="153" applyNumberFormat="0" applyProtection="0">
      <alignment vertical="center"/>
    </xf>
    <xf numFmtId="4" fontId="98" fillId="96" borderId="153" applyNumberFormat="0" applyProtection="0">
      <alignment vertical="center"/>
    </xf>
    <xf numFmtId="4" fontId="98" fillId="96" borderId="153" applyNumberFormat="0" applyProtection="0">
      <alignment vertical="center"/>
    </xf>
    <xf numFmtId="4" fontId="98" fillId="96" borderId="153" applyNumberFormat="0" applyProtection="0">
      <alignment vertical="center"/>
    </xf>
    <xf numFmtId="4" fontId="98" fillId="96" borderId="153" applyNumberFormat="0" applyProtection="0">
      <alignment vertical="center"/>
    </xf>
    <xf numFmtId="4" fontId="98" fillId="96" borderId="153" applyNumberFormat="0" applyProtection="0">
      <alignment vertical="center"/>
    </xf>
    <xf numFmtId="4" fontId="96" fillId="60" borderId="180"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96" fillId="60" borderId="180"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4" fontId="3" fillId="96" borderId="153" applyNumberFormat="0" applyProtection="0">
      <alignment horizontal="left" vertical="center" indent="1"/>
    </xf>
    <xf numFmtId="0" fontId="96" fillId="60" borderId="180" applyNumberFormat="0" applyProtection="0">
      <alignment horizontal="left" vertical="top" indent="1"/>
    </xf>
    <xf numFmtId="0" fontId="99" fillId="60" borderId="180" applyNumberFormat="0" applyProtection="0">
      <alignment horizontal="left" vertical="top" indent="1"/>
    </xf>
    <xf numFmtId="0" fontId="99" fillId="60" borderId="180" applyNumberFormat="0" applyProtection="0">
      <alignment horizontal="left" vertical="top" indent="1"/>
    </xf>
    <xf numFmtId="0" fontId="99" fillId="60" borderId="180" applyNumberFormat="0" applyProtection="0">
      <alignment horizontal="left" vertical="top" indent="1"/>
    </xf>
    <xf numFmtId="0" fontId="96" fillId="60" borderId="180" applyNumberFormat="0" applyProtection="0">
      <alignment horizontal="left" vertical="top" indent="1"/>
    </xf>
    <xf numFmtId="0" fontId="99" fillId="60" borderId="180" applyNumberFormat="0" applyProtection="0">
      <alignment horizontal="left" vertical="top" indent="1"/>
    </xf>
    <xf numFmtId="0" fontId="99" fillId="60" borderId="180" applyNumberFormat="0" applyProtection="0">
      <alignment horizontal="left" vertical="top" indent="1"/>
    </xf>
    <xf numFmtId="0" fontId="99" fillId="60" borderId="180" applyNumberFormat="0" applyProtection="0">
      <alignment horizontal="left" vertical="top" indent="1"/>
    </xf>
    <xf numFmtId="0" fontId="99" fillId="60" borderId="180" applyNumberFormat="0" applyProtection="0">
      <alignment horizontal="left" vertical="top" indent="1"/>
    </xf>
    <xf numFmtId="0" fontId="99" fillId="60" borderId="180" applyNumberFormat="0" applyProtection="0">
      <alignment horizontal="left" vertical="top" indent="1"/>
    </xf>
    <xf numFmtId="0" fontId="99" fillId="60" borderId="180" applyNumberFormat="0" applyProtection="0">
      <alignment horizontal="left" vertical="top" indent="1"/>
    </xf>
    <xf numFmtId="0" fontId="99" fillId="60" borderId="180" applyNumberFormat="0" applyProtection="0">
      <alignment horizontal="left" vertical="top" indent="1"/>
    </xf>
    <xf numFmtId="0" fontId="99" fillId="60" borderId="180" applyNumberFormat="0" applyProtection="0">
      <alignment horizontal="left" vertical="top" indent="1"/>
    </xf>
    <xf numFmtId="4" fontId="96" fillId="97" borderId="0"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96" fillId="97" borderId="0"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100" fillId="44" borderId="180"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100" fillId="44" borderId="180"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3" fillId="44" borderId="153" applyNumberFormat="0" applyProtection="0">
      <alignment horizontal="right" vertical="center"/>
    </xf>
    <xf numFmtId="4" fontId="100" fillId="49" borderId="180"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100" fillId="49" borderId="180"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3" fillId="98" borderId="153" applyNumberFormat="0" applyProtection="0">
      <alignment horizontal="right" vertical="center"/>
    </xf>
    <xf numFmtId="4" fontId="100" fillId="56" borderId="180"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100" fillId="56" borderId="180"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3" fillId="56" borderId="181" applyNumberFormat="0" applyProtection="0">
      <alignment horizontal="right" vertical="center"/>
    </xf>
    <xf numFmtId="4" fontId="100" fillId="51" borderId="180"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100" fillId="51" borderId="180"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3" fillId="51" borderId="153" applyNumberFormat="0" applyProtection="0">
      <alignment horizontal="right" vertical="center"/>
    </xf>
    <xf numFmtId="4" fontId="100" fillId="54" borderId="180"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100" fillId="54" borderId="180"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3" fillId="54" borderId="153" applyNumberFormat="0" applyProtection="0">
      <alignment horizontal="right" vertical="center"/>
    </xf>
    <xf numFmtId="4" fontId="100" fillId="58" borderId="180"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100" fillId="58" borderId="180"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3" fillId="58" borderId="153" applyNumberFormat="0" applyProtection="0">
      <alignment horizontal="right" vertical="center"/>
    </xf>
    <xf numFmtId="4" fontId="100" fillId="57" borderId="180"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100" fillId="57" borderId="180"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3" fillId="57" borderId="153" applyNumberFormat="0" applyProtection="0">
      <alignment horizontal="right" vertical="center"/>
    </xf>
    <xf numFmtId="4" fontId="100" fillId="99" borderId="180"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100" fillId="99" borderId="180"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3" fillId="99" borderId="153" applyNumberFormat="0" applyProtection="0">
      <alignment horizontal="right" vertical="center"/>
    </xf>
    <xf numFmtId="4" fontId="100" fillId="50" borderId="180"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100" fillId="50" borderId="180"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3" fillId="50" borderId="153" applyNumberFormat="0" applyProtection="0">
      <alignment horizontal="right" vertical="center"/>
    </xf>
    <xf numFmtId="4" fontId="96" fillId="100" borderId="182"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96" fillId="100" borderId="182"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3" fillId="100" borderId="181" applyNumberFormat="0" applyProtection="0">
      <alignment horizontal="left" vertical="center" indent="1"/>
    </xf>
    <xf numFmtId="4" fontId="100" fillId="7" borderId="0"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100" fillId="7" borderId="0"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101" fillId="101" borderId="0"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101" fillId="101" borderId="0"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9" fillId="101" borderId="181" applyNumberFormat="0" applyProtection="0">
      <alignment horizontal="left" vertical="center" indent="1"/>
    </xf>
    <xf numFmtId="4" fontId="100" fillId="97" borderId="180"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100" fillId="97" borderId="180"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3" fillId="97" borderId="153" applyNumberFormat="0" applyProtection="0">
      <alignment horizontal="right" vertical="center"/>
    </xf>
    <xf numFmtId="4" fontId="100" fillId="7" borderId="0"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100" fillId="7" borderId="0"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3" fillId="7" borderId="181" applyNumberFormat="0" applyProtection="0">
      <alignment horizontal="left" vertical="center" indent="1"/>
    </xf>
    <xf numFmtId="4" fontId="100" fillId="97" borderId="0"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4" fontId="100" fillId="97" borderId="0"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4" fontId="3" fillId="97" borderId="181" applyNumberFormat="0" applyProtection="0">
      <alignment horizontal="left" vertical="center" indent="1"/>
    </xf>
    <xf numFmtId="0" fontId="9" fillId="101" borderId="180"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9" fillId="101" borderId="180"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3" fillId="4" borderId="153" applyNumberFormat="0" applyProtection="0">
      <alignment horizontal="left" vertical="center" indent="1"/>
    </xf>
    <xf numFmtId="0" fontId="9"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9"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3" fillId="101" borderId="180" applyNumberFormat="0" applyProtection="0">
      <alignment horizontal="left" vertical="top" indent="1"/>
    </xf>
    <xf numFmtId="0" fontId="9" fillId="97" borderId="180"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9" fillId="97" borderId="180"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3" fillId="5" borderId="153" applyNumberFormat="0" applyProtection="0">
      <alignment horizontal="left" vertical="center" indent="1"/>
    </xf>
    <xf numFmtId="0" fontId="9"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9"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3" fillId="97" borderId="180" applyNumberFormat="0" applyProtection="0">
      <alignment horizontal="left" vertical="top" indent="1"/>
    </xf>
    <xf numFmtId="0" fontId="9" fillId="6" borderId="180"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9" fillId="6" borderId="180"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3" fillId="6" borderId="153" applyNumberFormat="0" applyProtection="0">
      <alignment horizontal="left" vertical="center" indent="1"/>
    </xf>
    <xf numFmtId="0" fontId="9"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9"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3" fillId="6" borderId="180" applyNumberFormat="0" applyProtection="0">
      <alignment horizontal="left" vertical="top" indent="1"/>
    </xf>
    <xf numFmtId="0" fontId="9" fillId="7" borderId="180"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51" fillId="0" borderId="0"/>
    <xf numFmtId="0" fontId="9" fillId="7" borderId="180"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3" fillId="7" borderId="153" applyNumberFormat="0" applyProtection="0">
      <alignment horizontal="left" vertical="center" indent="1"/>
    </xf>
    <xf numFmtId="0" fontId="9"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9"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3" fillId="7" borderId="180" applyNumberFormat="0" applyProtection="0">
      <alignment horizontal="left" vertical="top" indent="1"/>
    </xf>
    <xf numFmtId="0" fontId="9" fillId="102" borderId="183"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9" fillId="102" borderId="183"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3" fillId="102" borderId="184" applyNumberFormat="0">
      <protection locked="0"/>
    </xf>
    <xf numFmtId="0" fontId="5" fillId="101" borderId="185" applyBorder="0"/>
    <xf numFmtId="4" fontId="100" fillId="61" borderId="180" applyNumberFormat="0" applyProtection="0">
      <alignment vertical="center"/>
    </xf>
    <xf numFmtId="4" fontId="102" fillId="61" borderId="180" applyNumberFormat="0" applyProtection="0">
      <alignment vertical="center"/>
    </xf>
    <xf numFmtId="4" fontId="102" fillId="61" borderId="180" applyNumberFormat="0" applyProtection="0">
      <alignment vertical="center"/>
    </xf>
    <xf numFmtId="4" fontId="102" fillId="61" borderId="180" applyNumberFormat="0" applyProtection="0">
      <alignment vertical="center"/>
    </xf>
    <xf numFmtId="4" fontId="100" fillId="61" borderId="180" applyNumberFormat="0" applyProtection="0">
      <alignment vertical="center"/>
    </xf>
    <xf numFmtId="4" fontId="102" fillId="61" borderId="180" applyNumberFormat="0" applyProtection="0">
      <alignment vertical="center"/>
    </xf>
    <xf numFmtId="4" fontId="102" fillId="61" borderId="180" applyNumberFormat="0" applyProtection="0">
      <alignment vertical="center"/>
    </xf>
    <xf numFmtId="4" fontId="102" fillId="61" borderId="180" applyNumberFormat="0" applyProtection="0">
      <alignment vertical="center"/>
    </xf>
    <xf numFmtId="4" fontId="102" fillId="61" borderId="180" applyNumberFormat="0" applyProtection="0">
      <alignment vertical="center"/>
    </xf>
    <xf numFmtId="4" fontId="102" fillId="61" borderId="180" applyNumberFormat="0" applyProtection="0">
      <alignment vertical="center"/>
    </xf>
    <xf numFmtId="4" fontId="102" fillId="61" borderId="180" applyNumberFormat="0" applyProtection="0">
      <alignment vertical="center"/>
    </xf>
    <xf numFmtId="4" fontId="102" fillId="61" borderId="180" applyNumberFormat="0" applyProtection="0">
      <alignment vertical="center"/>
    </xf>
    <xf numFmtId="4" fontId="102" fillId="61" borderId="180" applyNumberFormat="0" applyProtection="0">
      <alignment vertical="center"/>
    </xf>
    <xf numFmtId="4" fontId="103" fillId="61" borderId="180" applyNumberFormat="0" applyProtection="0">
      <alignment vertical="center"/>
    </xf>
    <xf numFmtId="4" fontId="98" fillId="103" borderId="183" applyNumberFormat="0" applyProtection="0">
      <alignment vertical="center"/>
    </xf>
    <xf numFmtId="4" fontId="98" fillId="103" borderId="183" applyNumberFormat="0" applyProtection="0">
      <alignment vertical="center"/>
    </xf>
    <xf numFmtId="4" fontId="98" fillId="103" borderId="183" applyNumberFormat="0" applyProtection="0">
      <alignment vertical="center"/>
    </xf>
    <xf numFmtId="4" fontId="103" fillId="61" borderId="180" applyNumberFormat="0" applyProtection="0">
      <alignment vertical="center"/>
    </xf>
    <xf numFmtId="4" fontId="98" fillId="103" borderId="183" applyNumberFormat="0" applyProtection="0">
      <alignment vertical="center"/>
    </xf>
    <xf numFmtId="4" fontId="98" fillId="103" borderId="183" applyNumberFormat="0" applyProtection="0">
      <alignment vertical="center"/>
    </xf>
    <xf numFmtId="4" fontId="98" fillId="103" borderId="183" applyNumberFormat="0" applyProtection="0">
      <alignment vertical="center"/>
    </xf>
    <xf numFmtId="4" fontId="98" fillId="103" borderId="183" applyNumberFormat="0" applyProtection="0">
      <alignment vertical="center"/>
    </xf>
    <xf numFmtId="4" fontId="98" fillId="103" borderId="183" applyNumberFormat="0" applyProtection="0">
      <alignment vertical="center"/>
    </xf>
    <xf numFmtId="4" fontId="98" fillId="103" borderId="183" applyNumberFormat="0" applyProtection="0">
      <alignment vertical="center"/>
    </xf>
    <xf numFmtId="4" fontId="98" fillId="103" borderId="183" applyNumberFormat="0" applyProtection="0">
      <alignment vertical="center"/>
    </xf>
    <xf numFmtId="4" fontId="98" fillId="103" borderId="183" applyNumberFormat="0" applyProtection="0">
      <alignment vertical="center"/>
    </xf>
    <xf numFmtId="4" fontId="100" fillId="61" borderId="180" applyNumberFormat="0" applyProtection="0">
      <alignment horizontal="left" vertical="center" indent="1"/>
    </xf>
    <xf numFmtId="4" fontId="102" fillId="4" borderId="180" applyNumberFormat="0" applyProtection="0">
      <alignment horizontal="left" vertical="center" indent="1"/>
    </xf>
    <xf numFmtId="4" fontId="102" fillId="4" borderId="180" applyNumberFormat="0" applyProtection="0">
      <alignment horizontal="left" vertical="center" indent="1"/>
    </xf>
    <xf numFmtId="4" fontId="102" fillId="4" borderId="180" applyNumberFormat="0" applyProtection="0">
      <alignment horizontal="left" vertical="center" indent="1"/>
    </xf>
    <xf numFmtId="4" fontId="100" fillId="61" borderId="180" applyNumberFormat="0" applyProtection="0">
      <alignment horizontal="left" vertical="center" indent="1"/>
    </xf>
    <xf numFmtId="4" fontId="102" fillId="4" borderId="180" applyNumberFormat="0" applyProtection="0">
      <alignment horizontal="left" vertical="center" indent="1"/>
    </xf>
    <xf numFmtId="4" fontId="102" fillId="4" borderId="180" applyNumberFormat="0" applyProtection="0">
      <alignment horizontal="left" vertical="center" indent="1"/>
    </xf>
    <xf numFmtId="4" fontId="102" fillId="4" borderId="180" applyNumberFormat="0" applyProtection="0">
      <alignment horizontal="left" vertical="center" indent="1"/>
    </xf>
    <xf numFmtId="4" fontId="102" fillId="4" borderId="180" applyNumberFormat="0" applyProtection="0">
      <alignment horizontal="left" vertical="center" indent="1"/>
    </xf>
    <xf numFmtId="4" fontId="102" fillId="4" borderId="180" applyNumberFormat="0" applyProtection="0">
      <alignment horizontal="left" vertical="center" indent="1"/>
    </xf>
    <xf numFmtId="4" fontId="102" fillId="4" borderId="180" applyNumberFormat="0" applyProtection="0">
      <alignment horizontal="left" vertical="center" indent="1"/>
    </xf>
    <xf numFmtId="4" fontId="102" fillId="4" borderId="180" applyNumberFormat="0" applyProtection="0">
      <alignment horizontal="left" vertical="center" indent="1"/>
    </xf>
    <xf numFmtId="4" fontId="102" fillId="4" borderId="180" applyNumberFormat="0" applyProtection="0">
      <alignment horizontal="left" vertical="center" indent="1"/>
    </xf>
    <xf numFmtId="0" fontId="100" fillId="61" borderId="180" applyNumberFormat="0" applyProtection="0">
      <alignment horizontal="left" vertical="top" indent="1"/>
    </xf>
    <xf numFmtId="0" fontId="102" fillId="61" borderId="180" applyNumberFormat="0" applyProtection="0">
      <alignment horizontal="left" vertical="top" indent="1"/>
    </xf>
    <xf numFmtId="0" fontId="102" fillId="61" borderId="180" applyNumberFormat="0" applyProtection="0">
      <alignment horizontal="left" vertical="top" indent="1"/>
    </xf>
    <xf numFmtId="0" fontId="102" fillId="61" borderId="180" applyNumberFormat="0" applyProtection="0">
      <alignment horizontal="left" vertical="top" indent="1"/>
    </xf>
    <xf numFmtId="0" fontId="100" fillId="61" borderId="180" applyNumberFormat="0" applyProtection="0">
      <alignment horizontal="left" vertical="top" indent="1"/>
    </xf>
    <xf numFmtId="0" fontId="102" fillId="61" borderId="180" applyNumberFormat="0" applyProtection="0">
      <alignment horizontal="left" vertical="top" indent="1"/>
    </xf>
    <xf numFmtId="0" fontId="102" fillId="61" borderId="180" applyNumberFormat="0" applyProtection="0">
      <alignment horizontal="left" vertical="top" indent="1"/>
    </xf>
    <xf numFmtId="0" fontId="102" fillId="61" borderId="180" applyNumberFormat="0" applyProtection="0">
      <alignment horizontal="left" vertical="top" indent="1"/>
    </xf>
    <xf numFmtId="0" fontId="102" fillId="61" borderId="180" applyNumberFormat="0" applyProtection="0">
      <alignment horizontal="left" vertical="top" indent="1"/>
    </xf>
    <xf numFmtId="0" fontId="102" fillId="61" borderId="180" applyNumberFormat="0" applyProtection="0">
      <alignment horizontal="left" vertical="top" indent="1"/>
    </xf>
    <xf numFmtId="0" fontId="102" fillId="61" borderId="180" applyNumberFormat="0" applyProtection="0">
      <alignment horizontal="left" vertical="top" indent="1"/>
    </xf>
    <xf numFmtId="0" fontId="102" fillId="61" borderId="180" applyNumberFormat="0" applyProtection="0">
      <alignment horizontal="left" vertical="top" indent="1"/>
    </xf>
    <xf numFmtId="0" fontId="102" fillId="61" borderId="180" applyNumberFormat="0" applyProtection="0">
      <alignment horizontal="left" vertical="top" indent="1"/>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100" fillId="7" borderId="180"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3" fillId="0" borderId="153" applyNumberFormat="0" applyProtection="0">
      <alignment horizontal="right" vertical="center"/>
    </xf>
    <xf numFmtId="4" fontId="103" fillId="7" borderId="180" applyNumberFormat="0" applyProtection="0">
      <alignment horizontal="right" vertical="center"/>
    </xf>
    <xf numFmtId="4" fontId="98" fillId="13" borderId="153" applyNumberFormat="0" applyProtection="0">
      <alignment horizontal="right" vertical="center"/>
    </xf>
    <xf numFmtId="4" fontId="98" fillId="13" borderId="153" applyNumberFormat="0" applyProtection="0">
      <alignment horizontal="right" vertical="center"/>
    </xf>
    <xf numFmtId="4" fontId="98" fillId="13" borderId="153" applyNumberFormat="0" applyProtection="0">
      <alignment horizontal="right" vertical="center"/>
    </xf>
    <xf numFmtId="4" fontId="103" fillId="7" borderId="180" applyNumberFormat="0" applyProtection="0">
      <alignment horizontal="right" vertical="center"/>
    </xf>
    <xf numFmtId="4" fontId="98" fillId="13" borderId="153" applyNumberFormat="0" applyProtection="0">
      <alignment horizontal="right" vertical="center"/>
    </xf>
    <xf numFmtId="4" fontId="98" fillId="13" borderId="153" applyNumberFormat="0" applyProtection="0">
      <alignment horizontal="right" vertical="center"/>
    </xf>
    <xf numFmtId="4" fontId="98" fillId="13" borderId="153" applyNumberFormat="0" applyProtection="0">
      <alignment horizontal="right" vertical="center"/>
    </xf>
    <xf numFmtId="4" fontId="98" fillId="13" borderId="153" applyNumberFormat="0" applyProtection="0">
      <alignment horizontal="right" vertical="center"/>
    </xf>
    <xf numFmtId="4" fontId="98" fillId="13" borderId="153" applyNumberFormat="0" applyProtection="0">
      <alignment horizontal="right" vertical="center"/>
    </xf>
    <xf numFmtId="4" fontId="98" fillId="13" borderId="153" applyNumberFormat="0" applyProtection="0">
      <alignment horizontal="right" vertical="center"/>
    </xf>
    <xf numFmtId="4" fontId="98" fillId="13" borderId="153" applyNumberFormat="0" applyProtection="0">
      <alignment horizontal="right" vertical="center"/>
    </xf>
    <xf numFmtId="4" fontId="98" fillId="13" borderId="153" applyNumberFormat="0" applyProtection="0">
      <alignment horizontal="right" vertical="center"/>
    </xf>
    <xf numFmtId="4" fontId="100" fillId="97" borderId="180"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100" fillId="97" borderId="180"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4" fontId="3" fillId="2" borderId="153" applyNumberFormat="0" applyProtection="0">
      <alignment horizontal="left" vertical="center" indent="1"/>
    </xf>
    <xf numFmtId="0" fontId="100" fillId="97" borderId="180" applyNumberFormat="0" applyProtection="0">
      <alignment horizontal="left" vertical="top" indent="1"/>
    </xf>
    <xf numFmtId="0" fontId="102" fillId="97" borderId="180" applyNumberFormat="0" applyProtection="0">
      <alignment horizontal="left" vertical="top" indent="1"/>
    </xf>
    <xf numFmtId="0" fontId="102" fillId="97" borderId="180" applyNumberFormat="0" applyProtection="0">
      <alignment horizontal="left" vertical="top" indent="1"/>
    </xf>
    <xf numFmtId="0" fontId="102" fillId="97" borderId="180" applyNumberFormat="0" applyProtection="0">
      <alignment horizontal="left" vertical="top" indent="1"/>
    </xf>
    <xf numFmtId="0" fontId="100" fillId="97" borderId="180" applyNumberFormat="0" applyProtection="0">
      <alignment horizontal="left" vertical="top" indent="1"/>
    </xf>
    <xf numFmtId="0" fontId="102" fillId="97" borderId="180" applyNumberFormat="0" applyProtection="0">
      <alignment horizontal="left" vertical="top" indent="1"/>
    </xf>
    <xf numFmtId="0" fontId="102" fillId="97" borderId="180" applyNumberFormat="0" applyProtection="0">
      <alignment horizontal="left" vertical="top" indent="1"/>
    </xf>
    <xf numFmtId="0" fontId="102" fillId="97" borderId="180" applyNumberFormat="0" applyProtection="0">
      <alignment horizontal="left" vertical="top" indent="1"/>
    </xf>
    <xf numFmtId="0" fontId="102" fillId="97" borderId="180" applyNumberFormat="0" applyProtection="0">
      <alignment horizontal="left" vertical="top" indent="1"/>
    </xf>
    <xf numFmtId="0" fontId="102" fillId="97" borderId="180" applyNumberFormat="0" applyProtection="0">
      <alignment horizontal="left" vertical="top" indent="1"/>
    </xf>
    <xf numFmtId="0" fontId="102" fillId="97" borderId="180" applyNumberFormat="0" applyProtection="0">
      <alignment horizontal="left" vertical="top" indent="1"/>
    </xf>
    <xf numFmtId="0" fontId="102" fillId="97" borderId="180" applyNumberFormat="0" applyProtection="0">
      <alignment horizontal="left" vertical="top" indent="1"/>
    </xf>
    <xf numFmtId="0" fontId="102" fillId="97" borderId="180" applyNumberFormat="0" applyProtection="0">
      <alignment horizontal="left" vertical="top" indent="1"/>
    </xf>
    <xf numFmtId="4" fontId="104" fillId="104" borderId="0" applyNumberFormat="0" applyProtection="0">
      <alignment horizontal="left" vertical="center" indent="1"/>
    </xf>
    <xf numFmtId="4" fontId="105" fillId="104" borderId="181" applyNumberFormat="0" applyProtection="0">
      <alignment horizontal="left" vertical="center" indent="1"/>
    </xf>
    <xf numFmtId="4" fontId="105" fillId="104" borderId="181" applyNumberFormat="0" applyProtection="0">
      <alignment horizontal="left" vertical="center" indent="1"/>
    </xf>
    <xf numFmtId="4" fontId="105" fillId="104" borderId="181" applyNumberFormat="0" applyProtection="0">
      <alignment horizontal="left" vertical="center" indent="1"/>
    </xf>
    <xf numFmtId="4" fontId="104" fillId="104" borderId="0" applyNumberFormat="0" applyProtection="0">
      <alignment horizontal="left" vertical="center" indent="1"/>
    </xf>
    <xf numFmtId="4" fontId="105" fillId="104" borderId="181" applyNumberFormat="0" applyProtection="0">
      <alignment horizontal="left" vertical="center" indent="1"/>
    </xf>
    <xf numFmtId="4" fontId="105" fillId="104" borderId="181" applyNumberFormat="0" applyProtection="0">
      <alignment horizontal="left" vertical="center" indent="1"/>
    </xf>
    <xf numFmtId="4" fontId="105" fillId="104" borderId="181" applyNumberFormat="0" applyProtection="0">
      <alignment horizontal="left" vertical="center" indent="1"/>
    </xf>
    <xf numFmtId="4" fontId="105" fillId="104" borderId="181" applyNumberFormat="0" applyProtection="0">
      <alignment horizontal="left" vertical="center" indent="1"/>
    </xf>
    <xf numFmtId="4" fontId="105" fillId="104" borderId="181" applyNumberFormat="0" applyProtection="0">
      <alignment horizontal="left" vertical="center" indent="1"/>
    </xf>
    <xf numFmtId="4" fontId="105" fillId="104" borderId="181" applyNumberFormat="0" applyProtection="0">
      <alignment horizontal="left" vertical="center" indent="1"/>
    </xf>
    <xf numFmtId="4" fontId="105" fillId="104" borderId="181" applyNumberFormat="0" applyProtection="0">
      <alignment horizontal="left" vertical="center" indent="1"/>
    </xf>
    <xf numFmtId="4" fontId="105" fillId="104" borderId="181" applyNumberFormat="0" applyProtection="0">
      <alignment horizontal="left" vertical="center" indent="1"/>
    </xf>
    <xf numFmtId="0" fontId="3" fillId="105" borderId="183"/>
    <xf numFmtId="0" fontId="3" fillId="105" borderId="183"/>
    <xf numFmtId="0" fontId="3" fillId="105" borderId="183"/>
    <xf numFmtId="0" fontId="3" fillId="105" borderId="183"/>
    <xf numFmtId="0" fontId="3" fillId="105" borderId="183"/>
    <xf numFmtId="0" fontId="3" fillId="105" borderId="183"/>
    <xf numFmtId="0" fontId="3" fillId="105" borderId="183"/>
    <xf numFmtId="4" fontId="106" fillId="7" borderId="180" applyNumberFormat="0" applyProtection="0">
      <alignment horizontal="right" vertical="center"/>
    </xf>
    <xf numFmtId="4" fontId="107" fillId="102" borderId="153" applyNumberFormat="0" applyProtection="0">
      <alignment horizontal="right" vertical="center"/>
    </xf>
    <xf numFmtId="4" fontId="107" fillId="102" borderId="153" applyNumberFormat="0" applyProtection="0">
      <alignment horizontal="right" vertical="center"/>
    </xf>
    <xf numFmtId="4" fontId="107" fillId="102" borderId="153" applyNumberFormat="0" applyProtection="0">
      <alignment horizontal="right" vertical="center"/>
    </xf>
    <xf numFmtId="4" fontId="106" fillId="7" borderId="180" applyNumberFormat="0" applyProtection="0">
      <alignment horizontal="right" vertical="center"/>
    </xf>
    <xf numFmtId="4" fontId="107" fillId="102" borderId="153" applyNumberFormat="0" applyProtection="0">
      <alignment horizontal="right" vertical="center"/>
    </xf>
    <xf numFmtId="4" fontId="107" fillId="102" borderId="153" applyNumberFormat="0" applyProtection="0">
      <alignment horizontal="right" vertical="center"/>
    </xf>
    <xf numFmtId="4" fontId="107" fillId="102" borderId="153" applyNumberFormat="0" applyProtection="0">
      <alignment horizontal="right" vertical="center"/>
    </xf>
    <xf numFmtId="4" fontId="107" fillId="102" borderId="153" applyNumberFormat="0" applyProtection="0">
      <alignment horizontal="right" vertical="center"/>
    </xf>
    <xf numFmtId="4" fontId="107" fillId="102" borderId="153" applyNumberFormat="0" applyProtection="0">
      <alignment horizontal="right" vertical="center"/>
    </xf>
    <xf numFmtId="4" fontId="107" fillId="102" borderId="153" applyNumberFormat="0" applyProtection="0">
      <alignment horizontal="right" vertical="center"/>
    </xf>
    <xf numFmtId="4" fontId="107" fillId="102" borderId="153" applyNumberFormat="0" applyProtection="0">
      <alignment horizontal="right" vertical="center"/>
    </xf>
    <xf numFmtId="4" fontId="107" fillId="102" borderId="153" applyNumberFormat="0" applyProtection="0">
      <alignment horizontal="right" vertical="center"/>
    </xf>
    <xf numFmtId="0" fontId="108" fillId="0" borderId="0" applyNumberFormat="0" applyFill="0" applyBorder="0" applyAlignment="0" applyProtection="0"/>
    <xf numFmtId="200" fontId="91" fillId="0" borderId="0"/>
    <xf numFmtId="0" fontId="62" fillId="0" borderId="0" applyNumberFormat="0" applyFill="0" applyBorder="0" applyAlignment="0" applyProtection="0"/>
    <xf numFmtId="0" fontId="68"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2" fillId="0" borderId="186"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73"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73"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73"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73"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73"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73"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113" fillId="0" borderId="187"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9"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9"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9"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9"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9"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9"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4" fillId="0" borderId="188"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82" fillId="0" borderId="190" applyNumberFormat="0" applyFill="0" applyAlignment="0" applyProtection="0"/>
    <xf numFmtId="0" fontId="69" fillId="0" borderId="0" applyNumberFormat="0" applyFill="0" applyBorder="0" applyAlignment="0" applyProtection="0"/>
    <xf numFmtId="203" fontId="114" fillId="0" borderId="0" applyFont="0" applyFill="0" applyBorder="0" applyAlignment="0" applyProtection="0"/>
    <xf numFmtId="204" fontId="114" fillId="0" borderId="0" applyFon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54" fillId="44" borderId="0" applyNumberFormat="0" applyBorder="0" applyAlignment="0" applyProtection="0"/>
    <xf numFmtId="0" fontId="19" fillId="43"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9" fillId="4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9"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9" fillId="46"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9" fillId="4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9" fillId="48"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9" fillId="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9" fillId="4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9" fillId="50"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9" fillId="46"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9" fillId="6"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9" fillId="5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6"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39"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0" fontId="50" fillId="42"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5" fontId="3"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9" fontId="9"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9" fontId="9" fillId="0" borderId="0" applyFont="0" applyFill="0" applyBorder="0" applyAlignment="0" applyProtection="0"/>
    <xf numFmtId="0" fontId="1" fillId="0" borderId="0"/>
    <xf numFmtId="41" fontId="1" fillId="0" borderId="0" applyFont="0" applyFill="0" applyBorder="0" applyAlignment="0" applyProtection="0"/>
    <xf numFmtId="0" fontId="3" fillId="19" borderId="0"/>
    <xf numFmtId="0" fontId="19" fillId="75" borderId="0" applyNumberFormat="0" applyBorder="0" applyAlignment="0" applyProtection="0"/>
    <xf numFmtId="0" fontId="112" fillId="0" borderId="186"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51" fillId="0" borderId="0"/>
    <xf numFmtId="0" fontId="51" fillId="0" borderId="0"/>
    <xf numFmtId="0" fontId="51" fillId="0" borderId="0"/>
    <xf numFmtId="0" fontId="9" fillId="0" borderId="0"/>
    <xf numFmtId="0" fontId="9" fillId="0" borderId="0"/>
    <xf numFmtId="0" fontId="51" fillId="0" borderId="0"/>
    <xf numFmtId="0" fontId="51" fillId="0" borderId="0"/>
    <xf numFmtId="0" fontId="79" fillId="59" borderId="169" applyNumberFormat="0" applyAlignment="0" applyProtection="0"/>
    <xf numFmtId="0" fontId="74" fillId="45" borderId="0" applyNumberFormat="0" applyBorder="0" applyAlignment="0" applyProtection="0"/>
    <xf numFmtId="0" fontId="116" fillId="0" borderId="0" applyNumberFormat="0" applyFill="0" applyBorder="0" applyAlignment="0" applyProtection="0"/>
    <xf numFmtId="0" fontId="117" fillId="48" borderId="154" applyNumberFormat="0" applyAlignment="0" applyProtection="0"/>
    <xf numFmtId="0" fontId="118" fillId="0" borderId="170" applyNumberFormat="0" applyFill="0" applyAlignment="0" applyProtection="0"/>
    <xf numFmtId="0" fontId="89" fillId="0" borderId="0"/>
    <xf numFmtId="0" fontId="93" fillId="0" borderId="0"/>
    <xf numFmtId="0" fontId="19" fillId="61" borderId="175" applyNumberFormat="0" applyFont="0" applyAlignment="0" applyProtection="0"/>
    <xf numFmtId="9" fontId="9" fillId="0" borderId="0" applyFont="0" applyFill="0" applyBorder="0" applyAlignment="0" applyProtection="0"/>
    <xf numFmtId="0" fontId="110" fillId="0" borderId="0" applyNumberFormat="0" applyFill="0" applyBorder="0" applyAlignment="0" applyProtection="0"/>
    <xf numFmtId="0" fontId="1" fillId="0" borderId="0"/>
    <xf numFmtId="0" fontId="121" fillId="0" borderId="0" applyNumberFormat="0" applyFill="0" applyBorder="0" applyAlignment="0" applyProtection="0"/>
    <xf numFmtId="4" fontId="3" fillId="2" borderId="260" applyNumberFormat="0" applyProtection="0">
      <alignment horizontal="left" vertical="center" indent="1"/>
    </xf>
    <xf numFmtId="4" fontId="3" fillId="2" borderId="260" applyNumberFormat="0" applyProtection="0">
      <alignment horizontal="left" vertical="center" indent="1"/>
    </xf>
    <xf numFmtId="0" fontId="3" fillId="6" borderId="260" applyNumberFormat="0" applyProtection="0">
      <alignment horizontal="left" vertical="center" indent="1"/>
    </xf>
    <xf numFmtId="4" fontId="3" fillId="0" borderId="260" applyNumberFormat="0" applyProtection="0">
      <alignment horizontal="right" vertical="center"/>
    </xf>
    <xf numFmtId="0" fontId="3" fillId="5" borderId="260" applyNumberFormat="0" applyProtection="0">
      <alignment horizontal="left" vertical="center" indent="1"/>
    </xf>
    <xf numFmtId="0" fontId="3" fillId="7" borderId="260" applyNumberFormat="0" applyProtection="0">
      <alignment horizontal="left" vertical="center" indent="1"/>
    </xf>
    <xf numFmtId="0" fontId="3" fillId="4" borderId="260" applyNumberFormat="0" applyProtection="0">
      <alignment horizontal="left" vertical="center" indent="1"/>
    </xf>
    <xf numFmtId="0" fontId="3" fillId="19" borderId="0"/>
    <xf numFmtId="0" fontId="77" fillId="81" borderId="260" applyNumberFormat="0" applyAlignment="0" applyProtection="0"/>
    <xf numFmtId="0" fontId="3" fillId="19" borderId="0"/>
    <xf numFmtId="0" fontId="85" fillId="78" borderId="260" applyNumberFormat="0" applyAlignment="0" applyProtection="0"/>
    <xf numFmtId="0" fontId="3" fillId="77" borderId="260" applyNumberFormat="0" applyFont="0" applyAlignment="0" applyProtection="0"/>
    <xf numFmtId="0" fontId="95" fillId="81" borderId="301" applyNumberFormat="0" applyAlignment="0" applyProtection="0"/>
    <xf numFmtId="4" fontId="3" fillId="60" borderId="260" applyNumberFormat="0" applyProtection="0">
      <alignment vertical="center"/>
    </xf>
    <xf numFmtId="4" fontId="98" fillId="96" borderId="260" applyNumberFormat="0" applyProtection="0">
      <alignment vertical="center"/>
    </xf>
    <xf numFmtId="4" fontId="3" fillId="96" borderId="260" applyNumberFormat="0" applyProtection="0">
      <alignment horizontal="left" vertical="center" indent="1"/>
    </xf>
    <xf numFmtId="0" fontId="99" fillId="60" borderId="302" applyNumberFormat="0" applyProtection="0">
      <alignment horizontal="left" vertical="top" indent="1"/>
    </xf>
    <xf numFmtId="4" fontId="3" fillId="44" borderId="260" applyNumberFormat="0" applyProtection="0">
      <alignment horizontal="right" vertical="center"/>
    </xf>
    <xf numFmtId="4" fontId="3" fillId="98" borderId="260" applyNumberFormat="0" applyProtection="0">
      <alignment horizontal="right" vertical="center"/>
    </xf>
    <xf numFmtId="4" fontId="3" fillId="51" borderId="260" applyNumberFormat="0" applyProtection="0">
      <alignment horizontal="right" vertical="center"/>
    </xf>
    <xf numFmtId="4" fontId="3" fillId="54" borderId="260" applyNumberFormat="0" applyProtection="0">
      <alignment horizontal="right" vertical="center"/>
    </xf>
    <xf numFmtId="4" fontId="3" fillId="58" borderId="260" applyNumberFormat="0" applyProtection="0">
      <alignment horizontal="right" vertical="center"/>
    </xf>
    <xf numFmtId="4" fontId="3" fillId="57" borderId="260" applyNumberFormat="0" applyProtection="0">
      <alignment horizontal="right" vertical="center"/>
    </xf>
    <xf numFmtId="4" fontId="3" fillId="99" borderId="260" applyNumberFormat="0" applyProtection="0">
      <alignment horizontal="right" vertical="center"/>
    </xf>
    <xf numFmtId="4" fontId="3" fillId="50" borderId="260" applyNumberFormat="0" applyProtection="0">
      <alignment horizontal="right" vertical="center"/>
    </xf>
    <xf numFmtId="4" fontId="3" fillId="97" borderId="260" applyNumberFormat="0" applyProtection="0">
      <alignment horizontal="right" vertical="center"/>
    </xf>
    <xf numFmtId="0" fontId="3" fillId="101" borderId="302" applyNumberFormat="0" applyProtection="0">
      <alignment horizontal="left" vertical="top" indent="1"/>
    </xf>
    <xf numFmtId="0" fontId="3" fillId="97" borderId="302" applyNumberFormat="0" applyProtection="0">
      <alignment horizontal="left" vertical="top" indent="1"/>
    </xf>
    <xf numFmtId="0" fontId="3" fillId="6" borderId="302" applyNumberFormat="0" applyProtection="0">
      <alignment horizontal="left" vertical="top" indent="1"/>
    </xf>
    <xf numFmtId="0" fontId="3" fillId="7" borderId="302" applyNumberFormat="0" applyProtection="0">
      <alignment horizontal="left" vertical="top" indent="1"/>
    </xf>
    <xf numFmtId="0" fontId="5" fillId="101" borderId="303" applyBorder="0"/>
    <xf numFmtId="4" fontId="102" fillId="61" borderId="302" applyNumberFormat="0" applyProtection="0">
      <alignment vertical="center"/>
    </xf>
    <xf numFmtId="4" fontId="102" fillId="4" borderId="302" applyNumberFormat="0" applyProtection="0">
      <alignment horizontal="left" vertical="center" indent="1"/>
    </xf>
    <xf numFmtId="0" fontId="102" fillId="61" borderId="302" applyNumberFormat="0" applyProtection="0">
      <alignment horizontal="left" vertical="top" indent="1"/>
    </xf>
    <xf numFmtId="4" fontId="98" fillId="13" borderId="260" applyNumberFormat="0" applyProtection="0">
      <alignment horizontal="right" vertical="center"/>
    </xf>
    <xf numFmtId="0" fontId="102" fillId="97" borderId="302" applyNumberFormat="0" applyProtection="0">
      <alignment horizontal="left" vertical="top" indent="1"/>
    </xf>
    <xf numFmtId="4" fontId="107" fillId="102" borderId="260" applyNumberFormat="0" applyProtection="0">
      <alignment horizontal="right" vertical="center"/>
    </xf>
    <xf numFmtId="0" fontId="82" fillId="0" borderId="304" applyNumberFormat="0" applyFill="0" applyAlignment="0" applyProtection="0"/>
    <xf numFmtId="0" fontId="3" fillId="19" borderId="0"/>
    <xf numFmtId="0" fontId="3" fillId="4" borderId="320" applyNumberFormat="0" applyProtection="0">
      <alignment horizontal="left" vertical="center" indent="1"/>
    </xf>
    <xf numFmtId="4" fontId="3" fillId="97" borderId="320" applyNumberFormat="0" applyProtection="0">
      <alignment horizontal="right" vertical="center"/>
    </xf>
    <xf numFmtId="4" fontId="3" fillId="50" borderId="320" applyNumberFormat="0" applyProtection="0">
      <alignment horizontal="right" vertical="center"/>
    </xf>
    <xf numFmtId="4" fontId="3" fillId="99" borderId="320" applyNumberFormat="0" applyProtection="0">
      <alignment horizontal="right" vertical="center"/>
    </xf>
    <xf numFmtId="4" fontId="3" fillId="57" borderId="320" applyNumberFormat="0" applyProtection="0">
      <alignment horizontal="right" vertical="center"/>
    </xf>
    <xf numFmtId="4" fontId="3" fillId="58" borderId="320" applyNumberFormat="0" applyProtection="0">
      <alignment horizontal="right" vertical="center"/>
    </xf>
    <xf numFmtId="4" fontId="3" fillId="54" borderId="320" applyNumberFormat="0" applyProtection="0">
      <alignment horizontal="right" vertical="center"/>
    </xf>
    <xf numFmtId="4" fontId="3" fillId="51" borderId="320" applyNumberFormat="0" applyProtection="0">
      <alignment horizontal="right" vertical="center"/>
    </xf>
    <xf numFmtId="4" fontId="3" fillId="98" borderId="320" applyNumberFormat="0" applyProtection="0">
      <alignment horizontal="right" vertical="center"/>
    </xf>
    <xf numFmtId="4" fontId="3" fillId="44" borderId="320" applyNumberFormat="0" applyProtection="0">
      <alignment horizontal="right" vertical="center"/>
    </xf>
    <xf numFmtId="4" fontId="3" fillId="2" borderId="320" applyNumberFormat="0" applyProtection="0">
      <alignment horizontal="left" vertical="center" indent="1"/>
    </xf>
    <xf numFmtId="4" fontId="3" fillId="96" borderId="320" applyNumberFormat="0" applyProtection="0">
      <alignment horizontal="left" vertical="center" indent="1"/>
    </xf>
    <xf numFmtId="4" fontId="98" fillId="96" borderId="320" applyNumberFormat="0" applyProtection="0">
      <alignment vertical="center"/>
    </xf>
    <xf numFmtId="0" fontId="3" fillId="77" borderId="320" applyNumberFormat="0" applyFont="0" applyAlignment="0" applyProtection="0"/>
    <xf numFmtId="0" fontId="3" fillId="19" borderId="0"/>
    <xf numFmtId="0" fontId="85" fillId="78" borderId="320" applyNumberFormat="0" applyAlignment="0" applyProtection="0"/>
    <xf numFmtId="4" fontId="3" fillId="60" borderId="320" applyNumberFormat="0" applyProtection="0">
      <alignment vertical="center"/>
    </xf>
    <xf numFmtId="0" fontId="77" fillId="81" borderId="320" applyNumberFormat="0" applyAlignment="0" applyProtection="0"/>
    <xf numFmtId="0" fontId="95" fillId="81" borderId="314" applyNumberFormat="0" applyAlignment="0" applyProtection="0"/>
    <xf numFmtId="0" fontId="99" fillId="60" borderId="315" applyNumberFormat="0" applyProtection="0">
      <alignment horizontal="left" vertical="top" indent="1"/>
    </xf>
    <xf numFmtId="4" fontId="3" fillId="56" borderId="316" applyNumberFormat="0" applyProtection="0">
      <alignment horizontal="right" vertical="center"/>
    </xf>
    <xf numFmtId="4" fontId="3" fillId="100" borderId="316" applyNumberFormat="0" applyProtection="0">
      <alignment horizontal="left" vertical="center" indent="1"/>
    </xf>
    <xf numFmtId="4" fontId="9" fillId="101" borderId="316" applyNumberFormat="0" applyProtection="0">
      <alignment horizontal="left" vertical="center" indent="1"/>
    </xf>
    <xf numFmtId="4" fontId="9" fillId="101" borderId="316" applyNumberFormat="0" applyProtection="0">
      <alignment horizontal="left" vertical="center" indent="1"/>
    </xf>
    <xf numFmtId="4" fontId="3" fillId="7" borderId="316" applyNumberFormat="0" applyProtection="0">
      <alignment horizontal="left" vertical="center" indent="1"/>
    </xf>
    <xf numFmtId="4" fontId="3" fillId="97" borderId="316" applyNumberFormat="0" applyProtection="0">
      <alignment horizontal="left" vertical="center" indent="1"/>
    </xf>
    <xf numFmtId="0" fontId="3" fillId="101" borderId="315" applyNumberFormat="0" applyProtection="0">
      <alignment horizontal="left" vertical="top" indent="1"/>
    </xf>
    <xf numFmtId="0" fontId="3" fillId="97" borderId="315" applyNumberFormat="0" applyProtection="0">
      <alignment horizontal="left" vertical="top" indent="1"/>
    </xf>
    <xf numFmtId="0" fontId="3" fillId="6" borderId="315" applyNumberFormat="0" applyProtection="0">
      <alignment horizontal="left" vertical="top" indent="1"/>
    </xf>
    <xf numFmtId="0" fontId="3" fillId="7" borderId="315" applyNumberFormat="0" applyProtection="0">
      <alignment horizontal="left" vertical="top" indent="1"/>
    </xf>
    <xf numFmtId="0" fontId="5" fillId="101" borderId="317" applyBorder="0"/>
    <xf numFmtId="4" fontId="102" fillId="61" borderId="315" applyNumberFormat="0" applyProtection="0">
      <alignment vertical="center"/>
    </xf>
    <xf numFmtId="4" fontId="98" fillId="103" borderId="318" applyNumberFormat="0" applyProtection="0">
      <alignment vertical="center"/>
    </xf>
    <xf numFmtId="4" fontId="102" fillId="4" borderId="315" applyNumberFormat="0" applyProtection="0">
      <alignment horizontal="left" vertical="center" indent="1"/>
    </xf>
    <xf numFmtId="0" fontId="102" fillId="61" borderId="315" applyNumberFormat="0" applyProtection="0">
      <alignment horizontal="left" vertical="top" indent="1"/>
    </xf>
    <xf numFmtId="0" fontId="102" fillId="97" borderId="315" applyNumberFormat="0" applyProtection="0">
      <alignment horizontal="left" vertical="top" indent="1"/>
    </xf>
    <xf numFmtId="4" fontId="105" fillId="104" borderId="316" applyNumberFormat="0" applyProtection="0">
      <alignment horizontal="left" vertical="center" indent="1"/>
    </xf>
    <xf numFmtId="0" fontId="3" fillId="105" borderId="318"/>
    <xf numFmtId="0" fontId="82" fillId="0" borderId="319" applyNumberFormat="0" applyFill="0" applyAlignment="0" applyProtection="0"/>
    <xf numFmtId="0" fontId="3" fillId="5" borderId="320" applyNumberFormat="0" applyProtection="0">
      <alignment horizontal="left" vertical="center" indent="1"/>
    </xf>
    <xf numFmtId="0" fontId="3" fillId="6" borderId="320" applyNumberFormat="0" applyProtection="0">
      <alignment horizontal="left" vertical="center" indent="1"/>
    </xf>
    <xf numFmtId="0" fontId="3" fillId="7" borderId="320" applyNumberFormat="0" applyProtection="0">
      <alignment horizontal="left" vertical="center" indent="1"/>
    </xf>
    <xf numFmtId="4" fontId="3" fillId="0" borderId="320" applyNumberFormat="0" applyProtection="0">
      <alignment horizontal="right" vertical="center"/>
    </xf>
    <xf numFmtId="4" fontId="98" fillId="13" borderId="320" applyNumberFormat="0" applyProtection="0">
      <alignment horizontal="right" vertical="center"/>
    </xf>
    <xf numFmtId="4" fontId="3" fillId="2" borderId="320" applyNumberFormat="0" applyProtection="0">
      <alignment horizontal="left" vertical="center" indent="1"/>
    </xf>
    <xf numFmtId="4" fontId="107" fillId="102" borderId="320" applyNumberFormat="0" applyProtection="0">
      <alignment horizontal="right" vertical="center"/>
    </xf>
    <xf numFmtId="0" fontId="3" fillId="19" borderId="0"/>
    <xf numFmtId="0" fontId="3" fillId="19" borderId="0"/>
    <xf numFmtId="4" fontId="3" fillId="2" borderId="320" applyNumberFormat="0" applyProtection="0">
      <alignment horizontal="left" vertical="center" indent="1"/>
    </xf>
    <xf numFmtId="0" fontId="3" fillId="6" borderId="320" applyNumberFormat="0" applyProtection="0">
      <alignment horizontal="left" vertical="center" indent="1"/>
    </xf>
    <xf numFmtId="4" fontId="3" fillId="2" borderId="367" applyNumberFormat="0" applyProtection="0">
      <alignment horizontal="left" vertical="center" indent="1"/>
    </xf>
    <xf numFmtId="4" fontId="3" fillId="2" borderId="367" applyNumberFormat="0" applyProtection="0">
      <alignment horizontal="left" vertical="center" indent="1"/>
    </xf>
    <xf numFmtId="0" fontId="3" fillId="4" borderId="367" applyNumberFormat="0" applyProtection="0">
      <alignment horizontal="left" vertical="center" indent="1"/>
    </xf>
    <xf numFmtId="4" fontId="3" fillId="0" borderId="367" applyNumberFormat="0" applyProtection="0">
      <alignment horizontal="right" vertical="center"/>
    </xf>
    <xf numFmtId="0" fontId="3" fillId="5" borderId="367" applyNumberFormat="0" applyProtection="0">
      <alignment horizontal="left" vertical="center" indent="1"/>
    </xf>
    <xf numFmtId="0" fontId="3" fillId="6" borderId="367" applyNumberFormat="0" applyProtection="0">
      <alignment horizontal="left" vertical="center" indent="1"/>
    </xf>
    <xf numFmtId="0" fontId="3" fillId="7" borderId="367" applyNumberFormat="0" applyProtection="0">
      <alignment horizontal="left" vertical="center" indent="1"/>
    </xf>
    <xf numFmtId="0" fontId="184" fillId="19" borderId="0"/>
    <xf numFmtId="0" fontId="77" fillId="81" borderId="367" applyNumberFormat="0" applyAlignment="0" applyProtection="0"/>
    <xf numFmtId="0" fontId="184" fillId="19" borderId="0"/>
    <xf numFmtId="0" fontId="85" fillId="78" borderId="367" applyNumberFormat="0" applyAlignment="0" applyProtection="0"/>
    <xf numFmtId="0" fontId="3" fillId="77" borderId="367" applyNumberFormat="0" applyFont="0" applyAlignment="0" applyProtection="0"/>
    <xf numFmtId="0" fontId="95" fillId="81" borderId="368" applyNumberFormat="0" applyAlignment="0" applyProtection="0"/>
    <xf numFmtId="4" fontId="3" fillId="60" borderId="367" applyNumberFormat="0" applyProtection="0">
      <alignment vertical="center"/>
    </xf>
    <xf numFmtId="4" fontId="98" fillId="96" borderId="367" applyNumberFormat="0" applyProtection="0">
      <alignment vertical="center"/>
    </xf>
    <xf numFmtId="4" fontId="3" fillId="96" borderId="367" applyNumberFormat="0" applyProtection="0">
      <alignment horizontal="left" vertical="center" indent="1"/>
    </xf>
    <xf numFmtId="0" fontId="99" fillId="60" borderId="369" applyNumberFormat="0" applyProtection="0">
      <alignment horizontal="left" vertical="top" indent="1"/>
    </xf>
    <xf numFmtId="4" fontId="3" fillId="44" borderId="367" applyNumberFormat="0" applyProtection="0">
      <alignment horizontal="right" vertical="center"/>
    </xf>
    <xf numFmtId="4" fontId="3" fillId="98" borderId="367" applyNumberFormat="0" applyProtection="0">
      <alignment horizontal="right" vertical="center"/>
    </xf>
    <xf numFmtId="4" fontId="3" fillId="56" borderId="370" applyNumberFormat="0" applyProtection="0">
      <alignment horizontal="right" vertical="center"/>
    </xf>
    <xf numFmtId="4" fontId="3" fillId="51" borderId="367" applyNumberFormat="0" applyProtection="0">
      <alignment horizontal="right" vertical="center"/>
    </xf>
    <xf numFmtId="4" fontId="3" fillId="54" borderId="367" applyNumberFormat="0" applyProtection="0">
      <alignment horizontal="right" vertical="center"/>
    </xf>
    <xf numFmtId="4" fontId="3" fillId="58" borderId="367" applyNumberFormat="0" applyProtection="0">
      <alignment horizontal="right" vertical="center"/>
    </xf>
    <xf numFmtId="4" fontId="3" fillId="57" borderId="367" applyNumberFormat="0" applyProtection="0">
      <alignment horizontal="right" vertical="center"/>
    </xf>
    <xf numFmtId="4" fontId="3" fillId="99" borderId="367" applyNumberFormat="0" applyProtection="0">
      <alignment horizontal="right" vertical="center"/>
    </xf>
    <xf numFmtId="4" fontId="3" fillId="50" borderId="367" applyNumberFormat="0" applyProtection="0">
      <alignment horizontal="right" vertical="center"/>
    </xf>
    <xf numFmtId="4" fontId="3" fillId="100" borderId="370" applyNumberFormat="0" applyProtection="0">
      <alignment horizontal="left" vertical="center" indent="1"/>
    </xf>
    <xf numFmtId="4" fontId="9" fillId="101" borderId="370" applyNumberFormat="0" applyProtection="0">
      <alignment horizontal="left" vertical="center" indent="1"/>
    </xf>
    <xf numFmtId="4" fontId="9" fillId="101" borderId="370" applyNumberFormat="0" applyProtection="0">
      <alignment horizontal="left" vertical="center" indent="1"/>
    </xf>
    <xf numFmtId="4" fontId="3" fillId="97" borderId="367" applyNumberFormat="0" applyProtection="0">
      <alignment horizontal="right" vertical="center"/>
    </xf>
    <xf numFmtId="4" fontId="3" fillId="7" borderId="370" applyNumberFormat="0" applyProtection="0">
      <alignment horizontal="left" vertical="center" indent="1"/>
    </xf>
    <xf numFmtId="4" fontId="3" fillId="97" borderId="370" applyNumberFormat="0" applyProtection="0">
      <alignment horizontal="left" vertical="center" indent="1"/>
    </xf>
    <xf numFmtId="0" fontId="3" fillId="101" borderId="369" applyNumberFormat="0" applyProtection="0">
      <alignment horizontal="left" vertical="top" indent="1"/>
    </xf>
    <xf numFmtId="0" fontId="3" fillId="97" borderId="369" applyNumberFormat="0" applyProtection="0">
      <alignment horizontal="left" vertical="top" indent="1"/>
    </xf>
    <xf numFmtId="0" fontId="3" fillId="6" borderId="369" applyNumberFormat="0" applyProtection="0">
      <alignment horizontal="left" vertical="top" indent="1"/>
    </xf>
    <xf numFmtId="0" fontId="3" fillId="7" borderId="369" applyNumberFormat="0" applyProtection="0">
      <alignment horizontal="left" vertical="top" indent="1"/>
    </xf>
    <xf numFmtId="0" fontId="5" fillId="101" borderId="371" applyBorder="0"/>
    <xf numFmtId="4" fontId="102" fillId="61" borderId="369" applyNumberFormat="0" applyProtection="0">
      <alignment vertical="center"/>
    </xf>
    <xf numFmtId="4" fontId="102" fillId="4" borderId="369" applyNumberFormat="0" applyProtection="0">
      <alignment horizontal="left" vertical="center" indent="1"/>
    </xf>
    <xf numFmtId="0" fontId="102" fillId="61" borderId="369" applyNumberFormat="0" applyProtection="0">
      <alignment horizontal="left" vertical="top" indent="1"/>
    </xf>
    <xf numFmtId="4" fontId="98" fillId="13" borderId="367" applyNumberFormat="0" applyProtection="0">
      <alignment horizontal="right" vertical="center"/>
    </xf>
    <xf numFmtId="0" fontId="102" fillId="97" borderId="369" applyNumberFormat="0" applyProtection="0">
      <alignment horizontal="left" vertical="top" indent="1"/>
    </xf>
    <xf numFmtId="4" fontId="105" fillId="104" borderId="370" applyNumberFormat="0" applyProtection="0">
      <alignment horizontal="left" vertical="center" indent="1"/>
    </xf>
    <xf numFmtId="4" fontId="107" fillId="102" borderId="367" applyNumberFormat="0" applyProtection="0">
      <alignment horizontal="right" vertical="center"/>
    </xf>
    <xf numFmtId="0" fontId="82" fillId="0" borderId="372" applyNumberFormat="0" applyFill="0" applyAlignment="0" applyProtection="0"/>
    <xf numFmtId="4" fontId="3" fillId="2" borderId="375" applyNumberFormat="0" applyProtection="0">
      <alignment horizontal="left" vertical="center" indent="1"/>
    </xf>
    <xf numFmtId="4" fontId="3" fillId="2" borderId="375" applyNumberFormat="0" applyProtection="0">
      <alignment horizontal="left" vertical="center" indent="1"/>
    </xf>
    <xf numFmtId="0" fontId="3" fillId="4" borderId="375" applyNumberFormat="0" applyProtection="0">
      <alignment horizontal="left" vertical="center" indent="1"/>
    </xf>
    <xf numFmtId="4" fontId="3" fillId="0" borderId="375" applyNumberFormat="0" applyProtection="0">
      <alignment horizontal="right" vertical="center"/>
    </xf>
    <xf numFmtId="0" fontId="3" fillId="5" borderId="375" applyNumberFormat="0" applyProtection="0">
      <alignment horizontal="left" vertical="center" indent="1"/>
    </xf>
    <xf numFmtId="0" fontId="3" fillId="6" borderId="375" applyNumberFormat="0" applyProtection="0">
      <alignment horizontal="left" vertical="center" indent="1"/>
    </xf>
    <xf numFmtId="0" fontId="3" fillId="7" borderId="375" applyNumberFormat="0" applyProtection="0">
      <alignment horizontal="left" vertical="center" indent="1"/>
    </xf>
    <xf numFmtId="0" fontId="1" fillId="0" borderId="0"/>
    <xf numFmtId="0" fontId="1" fillId="0" borderId="0"/>
    <xf numFmtId="4" fontId="3" fillId="2" borderId="384" applyNumberFormat="0" applyProtection="0">
      <alignment horizontal="left" vertical="center" indent="1"/>
    </xf>
    <xf numFmtId="4" fontId="3" fillId="2" borderId="384" applyNumberFormat="0" applyProtection="0">
      <alignment horizontal="left" vertical="center" indent="1"/>
    </xf>
    <xf numFmtId="0" fontId="3" fillId="6" borderId="384" applyNumberFormat="0" applyProtection="0">
      <alignment horizontal="left" vertical="center" indent="1"/>
    </xf>
    <xf numFmtId="4" fontId="3" fillId="0" borderId="384" applyNumberFormat="0" applyProtection="0">
      <alignment horizontal="right" vertical="center"/>
    </xf>
    <xf numFmtId="0" fontId="3" fillId="5" borderId="384" applyNumberFormat="0" applyProtection="0">
      <alignment horizontal="left" vertical="center" indent="1"/>
    </xf>
    <xf numFmtId="0" fontId="3" fillId="7" borderId="384" applyNumberFormat="0" applyProtection="0">
      <alignment horizontal="left" vertical="center" indent="1"/>
    </xf>
    <xf numFmtId="0" fontId="3" fillId="4" borderId="384" applyNumberFormat="0" applyProtection="0">
      <alignment horizontal="left" vertical="center" indent="1"/>
    </xf>
    <xf numFmtId="0" fontId="77" fillId="81" borderId="384" applyNumberFormat="0" applyAlignment="0" applyProtection="0"/>
    <xf numFmtId="0" fontId="85" fillId="78" borderId="384" applyNumberFormat="0" applyAlignment="0" applyProtection="0"/>
    <xf numFmtId="0" fontId="3" fillId="77" borderId="384" applyNumberFormat="0" applyFont="0" applyAlignment="0" applyProtection="0"/>
    <xf numFmtId="0" fontId="95" fillId="81" borderId="385" applyNumberFormat="0" applyAlignment="0" applyProtection="0"/>
    <xf numFmtId="4" fontId="3" fillId="60" borderId="384" applyNumberFormat="0" applyProtection="0">
      <alignment vertical="center"/>
    </xf>
    <xf numFmtId="4" fontId="98" fillId="96" borderId="384" applyNumberFormat="0" applyProtection="0">
      <alignment vertical="center"/>
    </xf>
    <xf numFmtId="4" fontId="3" fillId="96" borderId="384" applyNumberFormat="0" applyProtection="0">
      <alignment horizontal="left" vertical="center" indent="1"/>
    </xf>
    <xf numFmtId="0" fontId="99" fillId="60" borderId="386" applyNumberFormat="0" applyProtection="0">
      <alignment horizontal="left" vertical="top" indent="1"/>
    </xf>
    <xf numFmtId="4" fontId="3" fillId="44" borderId="384" applyNumberFormat="0" applyProtection="0">
      <alignment horizontal="right" vertical="center"/>
    </xf>
    <xf numFmtId="4" fontId="3" fillId="98" borderId="384" applyNumberFormat="0" applyProtection="0">
      <alignment horizontal="right" vertical="center"/>
    </xf>
    <xf numFmtId="4" fontId="3" fillId="56" borderId="387" applyNumberFormat="0" applyProtection="0">
      <alignment horizontal="right" vertical="center"/>
    </xf>
    <xf numFmtId="4" fontId="3" fillId="51" borderId="384" applyNumberFormat="0" applyProtection="0">
      <alignment horizontal="right" vertical="center"/>
    </xf>
    <xf numFmtId="4" fontId="3" fillId="54" borderId="384" applyNumberFormat="0" applyProtection="0">
      <alignment horizontal="right" vertical="center"/>
    </xf>
    <xf numFmtId="4" fontId="3" fillId="58" borderId="384" applyNumberFormat="0" applyProtection="0">
      <alignment horizontal="right" vertical="center"/>
    </xf>
    <xf numFmtId="4" fontId="3" fillId="57" borderId="384" applyNumberFormat="0" applyProtection="0">
      <alignment horizontal="right" vertical="center"/>
    </xf>
    <xf numFmtId="4" fontId="3" fillId="99" borderId="384" applyNumberFormat="0" applyProtection="0">
      <alignment horizontal="right" vertical="center"/>
    </xf>
    <xf numFmtId="4" fontId="3" fillId="50" borderId="384" applyNumberFormat="0" applyProtection="0">
      <alignment horizontal="right" vertical="center"/>
    </xf>
    <xf numFmtId="4" fontId="3" fillId="100" borderId="387" applyNumberFormat="0" applyProtection="0">
      <alignment horizontal="left" vertical="center" indent="1"/>
    </xf>
    <xf numFmtId="4" fontId="9" fillId="101" borderId="387" applyNumberFormat="0" applyProtection="0">
      <alignment horizontal="left" vertical="center" indent="1"/>
    </xf>
    <xf numFmtId="4" fontId="9" fillId="101" borderId="387" applyNumberFormat="0" applyProtection="0">
      <alignment horizontal="left" vertical="center" indent="1"/>
    </xf>
    <xf numFmtId="4" fontId="3" fillId="97" borderId="384" applyNumberFormat="0" applyProtection="0">
      <alignment horizontal="right" vertical="center"/>
    </xf>
    <xf numFmtId="4" fontId="3" fillId="7" borderId="387" applyNumberFormat="0" applyProtection="0">
      <alignment horizontal="left" vertical="center" indent="1"/>
    </xf>
    <xf numFmtId="4" fontId="3" fillId="97" borderId="387" applyNumberFormat="0" applyProtection="0">
      <alignment horizontal="left" vertical="center" indent="1"/>
    </xf>
    <xf numFmtId="0" fontId="3" fillId="101" borderId="386" applyNumberFormat="0" applyProtection="0">
      <alignment horizontal="left" vertical="top" indent="1"/>
    </xf>
    <xf numFmtId="0" fontId="3" fillId="97" borderId="386" applyNumberFormat="0" applyProtection="0">
      <alignment horizontal="left" vertical="top" indent="1"/>
    </xf>
    <xf numFmtId="0" fontId="3" fillId="6" borderId="386" applyNumberFormat="0" applyProtection="0">
      <alignment horizontal="left" vertical="top" indent="1"/>
    </xf>
    <xf numFmtId="0" fontId="3" fillId="7" borderId="386" applyNumberFormat="0" applyProtection="0">
      <alignment horizontal="left" vertical="top" indent="1"/>
    </xf>
    <xf numFmtId="0" fontId="5" fillId="101" borderId="388" applyBorder="0"/>
    <xf numFmtId="4" fontId="102" fillId="61" borderId="386" applyNumberFormat="0" applyProtection="0">
      <alignment vertical="center"/>
    </xf>
    <xf numFmtId="4" fontId="102" fillId="4" borderId="386" applyNumberFormat="0" applyProtection="0">
      <alignment horizontal="left" vertical="center" indent="1"/>
    </xf>
    <xf numFmtId="0" fontId="102" fillId="61" borderId="386" applyNumberFormat="0" applyProtection="0">
      <alignment horizontal="left" vertical="top" indent="1"/>
    </xf>
    <xf numFmtId="4" fontId="98" fillId="13" borderId="384" applyNumberFormat="0" applyProtection="0">
      <alignment horizontal="right" vertical="center"/>
    </xf>
    <xf numFmtId="0" fontId="102" fillId="97" borderId="386" applyNumberFormat="0" applyProtection="0">
      <alignment horizontal="left" vertical="top" indent="1"/>
    </xf>
    <xf numFmtId="4" fontId="105" fillId="104" borderId="387" applyNumberFormat="0" applyProtection="0">
      <alignment horizontal="left" vertical="center" indent="1"/>
    </xf>
    <xf numFmtId="4" fontId="107" fillId="102" borderId="384" applyNumberFormat="0" applyProtection="0">
      <alignment horizontal="right" vertical="center"/>
    </xf>
    <xf numFmtId="0" fontId="82" fillId="0" borderId="389" applyNumberFormat="0" applyFill="0" applyAlignment="0" applyProtection="0"/>
    <xf numFmtId="0" fontId="184" fillId="19" borderId="0"/>
    <xf numFmtId="0" fontId="77" fillId="81" borderId="401" applyNumberFormat="0" applyAlignment="0" applyProtection="0"/>
    <xf numFmtId="0" fontId="85" fillId="78" borderId="401" applyNumberFormat="0" applyAlignment="0" applyProtection="0"/>
    <xf numFmtId="0" fontId="3" fillId="77" borderId="401" applyNumberFormat="0" applyFont="0" applyAlignment="0" applyProtection="0"/>
    <xf numFmtId="0" fontId="95" fillId="81" borderId="402" applyNumberFormat="0" applyAlignment="0" applyProtection="0"/>
    <xf numFmtId="4" fontId="3" fillId="60" borderId="401" applyNumberFormat="0" applyProtection="0">
      <alignment vertical="center"/>
    </xf>
    <xf numFmtId="4" fontId="98" fillId="96" borderId="401" applyNumberFormat="0" applyProtection="0">
      <alignment vertical="center"/>
    </xf>
    <xf numFmtId="4" fontId="3" fillId="96" borderId="401" applyNumberFormat="0" applyProtection="0">
      <alignment horizontal="left" vertical="center" indent="1"/>
    </xf>
    <xf numFmtId="0" fontId="99" fillId="60" borderId="403" applyNumberFormat="0" applyProtection="0">
      <alignment horizontal="left" vertical="top" indent="1"/>
    </xf>
    <xf numFmtId="4" fontId="3" fillId="2" borderId="401" applyNumberFormat="0" applyProtection="0">
      <alignment horizontal="left" vertical="center" indent="1"/>
    </xf>
    <xf numFmtId="4" fontId="3" fillId="44" borderId="401" applyNumberFormat="0" applyProtection="0">
      <alignment horizontal="right" vertical="center"/>
    </xf>
    <xf numFmtId="4" fontId="3" fillId="98" borderId="401" applyNumberFormat="0" applyProtection="0">
      <alignment horizontal="right" vertical="center"/>
    </xf>
    <xf numFmtId="4" fontId="3" fillId="56" borderId="404" applyNumberFormat="0" applyProtection="0">
      <alignment horizontal="right" vertical="center"/>
    </xf>
    <xf numFmtId="4" fontId="3" fillId="51" borderId="401" applyNumberFormat="0" applyProtection="0">
      <alignment horizontal="right" vertical="center"/>
    </xf>
    <xf numFmtId="4" fontId="3" fillId="54" borderId="401" applyNumberFormat="0" applyProtection="0">
      <alignment horizontal="right" vertical="center"/>
    </xf>
    <xf numFmtId="4" fontId="3" fillId="58" borderId="401" applyNumberFormat="0" applyProtection="0">
      <alignment horizontal="right" vertical="center"/>
    </xf>
    <xf numFmtId="4" fontId="3" fillId="57" borderId="401" applyNumberFormat="0" applyProtection="0">
      <alignment horizontal="right" vertical="center"/>
    </xf>
    <xf numFmtId="4" fontId="3" fillId="99" borderId="401" applyNumberFormat="0" applyProtection="0">
      <alignment horizontal="right" vertical="center"/>
    </xf>
    <xf numFmtId="4" fontId="3" fillId="50" borderId="401" applyNumberFormat="0" applyProtection="0">
      <alignment horizontal="right" vertical="center"/>
    </xf>
    <xf numFmtId="4" fontId="3" fillId="100" borderId="404" applyNumberFormat="0" applyProtection="0">
      <alignment horizontal="left" vertical="center" indent="1"/>
    </xf>
    <xf numFmtId="4" fontId="9" fillId="101" borderId="404" applyNumberFormat="0" applyProtection="0">
      <alignment horizontal="left" vertical="center" indent="1"/>
    </xf>
    <xf numFmtId="4" fontId="9" fillId="101" borderId="404" applyNumberFormat="0" applyProtection="0">
      <alignment horizontal="left" vertical="center" indent="1"/>
    </xf>
    <xf numFmtId="4" fontId="3" fillId="97" borderId="401" applyNumberFormat="0" applyProtection="0">
      <alignment horizontal="right" vertical="center"/>
    </xf>
    <xf numFmtId="4" fontId="3" fillId="7" borderId="404" applyNumberFormat="0" applyProtection="0">
      <alignment horizontal="left" vertical="center" indent="1"/>
    </xf>
    <xf numFmtId="4" fontId="3" fillId="97" borderId="404" applyNumberFormat="0" applyProtection="0">
      <alignment horizontal="left" vertical="center" indent="1"/>
    </xf>
    <xf numFmtId="0" fontId="3" fillId="4" borderId="401" applyNumberFormat="0" applyProtection="0">
      <alignment horizontal="left" vertical="center" indent="1"/>
    </xf>
    <xf numFmtId="0" fontId="3" fillId="101" borderId="403" applyNumberFormat="0" applyProtection="0">
      <alignment horizontal="left" vertical="top" indent="1"/>
    </xf>
    <xf numFmtId="0" fontId="3" fillId="5" borderId="401" applyNumberFormat="0" applyProtection="0">
      <alignment horizontal="left" vertical="center" indent="1"/>
    </xf>
    <xf numFmtId="0" fontId="3" fillId="97" borderId="403" applyNumberFormat="0" applyProtection="0">
      <alignment horizontal="left" vertical="top" indent="1"/>
    </xf>
    <xf numFmtId="0" fontId="3" fillId="6" borderId="401" applyNumberFormat="0" applyProtection="0">
      <alignment horizontal="left" vertical="center" indent="1"/>
    </xf>
    <xf numFmtId="0" fontId="3" fillId="6" borderId="403" applyNumberFormat="0" applyProtection="0">
      <alignment horizontal="left" vertical="top" indent="1"/>
    </xf>
    <xf numFmtId="0" fontId="3" fillId="7" borderId="401" applyNumberFormat="0" applyProtection="0">
      <alignment horizontal="left" vertical="center" indent="1"/>
    </xf>
    <xf numFmtId="0" fontId="3" fillId="7" borderId="403" applyNumberFormat="0" applyProtection="0">
      <alignment horizontal="left" vertical="top" indent="1"/>
    </xf>
    <xf numFmtId="0" fontId="5" fillId="101" borderId="405" applyBorder="0"/>
    <xf numFmtId="4" fontId="102" fillId="61" borderId="403" applyNumberFormat="0" applyProtection="0">
      <alignment vertical="center"/>
    </xf>
    <xf numFmtId="4" fontId="102" fillId="4" borderId="403" applyNumberFormat="0" applyProtection="0">
      <alignment horizontal="left" vertical="center" indent="1"/>
    </xf>
    <xf numFmtId="0" fontId="102" fillId="61" borderId="403" applyNumberFormat="0" applyProtection="0">
      <alignment horizontal="left" vertical="top" indent="1"/>
    </xf>
    <xf numFmtId="4" fontId="3" fillId="0" borderId="401" applyNumberFormat="0" applyProtection="0">
      <alignment horizontal="right" vertical="center"/>
    </xf>
    <xf numFmtId="4" fontId="98" fillId="13" borderId="401" applyNumberFormat="0" applyProtection="0">
      <alignment horizontal="right" vertical="center"/>
    </xf>
    <xf numFmtId="4" fontId="3" fillId="2" borderId="401" applyNumberFormat="0" applyProtection="0">
      <alignment horizontal="left" vertical="center" indent="1"/>
    </xf>
    <xf numFmtId="0" fontId="102" fillId="97" borderId="403" applyNumberFormat="0" applyProtection="0">
      <alignment horizontal="left" vertical="top" indent="1"/>
    </xf>
    <xf numFmtId="4" fontId="105" fillId="104" borderId="404" applyNumberFormat="0" applyProtection="0">
      <alignment horizontal="left" vertical="center" indent="1"/>
    </xf>
    <xf numFmtId="4" fontId="107" fillId="102" borderId="401" applyNumberFormat="0" applyProtection="0">
      <alignment horizontal="right" vertical="center"/>
    </xf>
    <xf numFmtId="0" fontId="82" fillId="0" borderId="406" applyNumberFormat="0" applyFill="0" applyAlignment="0" applyProtection="0"/>
    <xf numFmtId="0" fontId="189" fillId="19" borderId="0"/>
    <xf numFmtId="0" fontId="77" fillId="81" borderId="408" applyNumberFormat="0" applyAlignment="0" applyProtection="0"/>
    <xf numFmtId="0" fontId="85" fillId="78" borderId="408" applyNumberFormat="0" applyAlignment="0" applyProtection="0"/>
    <xf numFmtId="0" fontId="3" fillId="77" borderId="408" applyNumberFormat="0" applyFont="0" applyAlignment="0" applyProtection="0"/>
    <xf numFmtId="0" fontId="95" fillId="81" borderId="409" applyNumberFormat="0" applyAlignment="0" applyProtection="0"/>
    <xf numFmtId="4" fontId="3" fillId="60" borderId="408" applyNumberFormat="0" applyProtection="0">
      <alignment vertical="center"/>
    </xf>
    <xf numFmtId="4" fontId="98" fillId="96" borderId="408" applyNumberFormat="0" applyProtection="0">
      <alignment vertical="center"/>
    </xf>
    <xf numFmtId="4" fontId="3" fillId="96" borderId="408" applyNumberFormat="0" applyProtection="0">
      <alignment horizontal="left" vertical="center" indent="1"/>
    </xf>
    <xf numFmtId="0" fontId="99" fillId="60" borderId="410" applyNumberFormat="0" applyProtection="0">
      <alignment horizontal="left" vertical="top" indent="1"/>
    </xf>
    <xf numFmtId="4" fontId="3" fillId="2" borderId="408" applyNumberFormat="0" applyProtection="0">
      <alignment horizontal="left" vertical="center" indent="1"/>
    </xf>
    <xf numFmtId="4" fontId="3" fillId="44" borderId="408" applyNumberFormat="0" applyProtection="0">
      <alignment horizontal="right" vertical="center"/>
    </xf>
    <xf numFmtId="4" fontId="3" fillId="98" borderId="408" applyNumberFormat="0" applyProtection="0">
      <alignment horizontal="right" vertical="center"/>
    </xf>
    <xf numFmtId="4" fontId="3" fillId="56" borderId="411" applyNumberFormat="0" applyProtection="0">
      <alignment horizontal="right" vertical="center"/>
    </xf>
    <xf numFmtId="4" fontId="3" fillId="51" borderId="408" applyNumberFormat="0" applyProtection="0">
      <alignment horizontal="right" vertical="center"/>
    </xf>
    <xf numFmtId="4" fontId="3" fillId="54" borderId="408" applyNumberFormat="0" applyProtection="0">
      <alignment horizontal="right" vertical="center"/>
    </xf>
    <xf numFmtId="4" fontId="3" fillId="58" borderId="408" applyNumberFormat="0" applyProtection="0">
      <alignment horizontal="right" vertical="center"/>
    </xf>
    <xf numFmtId="4" fontId="3" fillId="57" borderId="408" applyNumberFormat="0" applyProtection="0">
      <alignment horizontal="right" vertical="center"/>
    </xf>
    <xf numFmtId="4" fontId="3" fillId="99" borderId="408" applyNumberFormat="0" applyProtection="0">
      <alignment horizontal="right" vertical="center"/>
    </xf>
    <xf numFmtId="4" fontId="3" fillId="50" borderId="408" applyNumberFormat="0" applyProtection="0">
      <alignment horizontal="right" vertical="center"/>
    </xf>
    <xf numFmtId="4" fontId="3" fillId="100" borderId="411" applyNumberFormat="0" applyProtection="0">
      <alignment horizontal="left" vertical="center" indent="1"/>
    </xf>
    <xf numFmtId="4" fontId="9" fillId="101" borderId="411" applyNumberFormat="0" applyProtection="0">
      <alignment horizontal="left" vertical="center" indent="1"/>
    </xf>
    <xf numFmtId="4" fontId="9" fillId="101" borderId="411" applyNumberFormat="0" applyProtection="0">
      <alignment horizontal="left" vertical="center" indent="1"/>
    </xf>
    <xf numFmtId="4" fontId="3" fillId="97" borderId="408" applyNumberFormat="0" applyProtection="0">
      <alignment horizontal="right" vertical="center"/>
    </xf>
    <xf numFmtId="4" fontId="3" fillId="7" borderId="411" applyNumberFormat="0" applyProtection="0">
      <alignment horizontal="left" vertical="center" indent="1"/>
    </xf>
    <xf numFmtId="4" fontId="3" fillId="97" borderId="411" applyNumberFormat="0" applyProtection="0">
      <alignment horizontal="left" vertical="center" indent="1"/>
    </xf>
    <xf numFmtId="0" fontId="3" fillId="4" borderId="408" applyNumberFormat="0" applyProtection="0">
      <alignment horizontal="left" vertical="center" indent="1"/>
    </xf>
    <xf numFmtId="0" fontId="3" fillId="101" borderId="410" applyNumberFormat="0" applyProtection="0">
      <alignment horizontal="left" vertical="top" indent="1"/>
    </xf>
    <xf numFmtId="0" fontId="3" fillId="5" borderId="408" applyNumberFormat="0" applyProtection="0">
      <alignment horizontal="left" vertical="center" indent="1"/>
    </xf>
    <xf numFmtId="0" fontId="3" fillId="97" borderId="410" applyNumberFormat="0" applyProtection="0">
      <alignment horizontal="left" vertical="top" indent="1"/>
    </xf>
    <xf numFmtId="0" fontId="3" fillId="6" borderId="408" applyNumberFormat="0" applyProtection="0">
      <alignment horizontal="left" vertical="center" indent="1"/>
    </xf>
    <xf numFmtId="0" fontId="3" fillId="6" borderId="410" applyNumberFormat="0" applyProtection="0">
      <alignment horizontal="left" vertical="top" indent="1"/>
    </xf>
    <xf numFmtId="0" fontId="3" fillId="7" borderId="408" applyNumberFormat="0" applyProtection="0">
      <alignment horizontal="left" vertical="center" indent="1"/>
    </xf>
    <xf numFmtId="0" fontId="3" fillId="7" borderId="410" applyNumberFormat="0" applyProtection="0">
      <alignment horizontal="left" vertical="top" indent="1"/>
    </xf>
    <xf numFmtId="0" fontId="5" fillId="101" borderId="412" applyBorder="0"/>
    <xf numFmtId="4" fontId="102" fillId="61" borderId="410" applyNumberFormat="0" applyProtection="0">
      <alignment vertical="center"/>
    </xf>
    <xf numFmtId="4" fontId="102" fillId="4" borderId="410" applyNumberFormat="0" applyProtection="0">
      <alignment horizontal="left" vertical="center" indent="1"/>
    </xf>
    <xf numFmtId="0" fontId="102" fillId="61" borderId="410" applyNumberFormat="0" applyProtection="0">
      <alignment horizontal="left" vertical="top" indent="1"/>
    </xf>
    <xf numFmtId="4" fontId="3" fillId="0" borderId="408" applyNumberFormat="0" applyProtection="0">
      <alignment horizontal="right" vertical="center"/>
    </xf>
    <xf numFmtId="4" fontId="98" fillId="13" borderId="408" applyNumberFormat="0" applyProtection="0">
      <alignment horizontal="right" vertical="center"/>
    </xf>
    <xf numFmtId="4" fontId="3" fillId="2" borderId="408" applyNumberFormat="0" applyProtection="0">
      <alignment horizontal="left" vertical="center" indent="1"/>
    </xf>
    <xf numFmtId="0" fontId="102" fillId="97" borderId="410" applyNumberFormat="0" applyProtection="0">
      <alignment horizontal="left" vertical="top" indent="1"/>
    </xf>
    <xf numFmtId="4" fontId="105" fillId="104" borderId="411" applyNumberFormat="0" applyProtection="0">
      <alignment horizontal="left" vertical="center" indent="1"/>
    </xf>
    <xf numFmtId="4" fontId="107" fillId="102" borderId="408" applyNumberFormat="0" applyProtection="0">
      <alignment horizontal="right" vertical="center"/>
    </xf>
    <xf numFmtId="0" fontId="82" fillId="0" borderId="413" applyNumberFormat="0" applyFill="0" applyAlignment="0" applyProtection="0"/>
    <xf numFmtId="0" fontId="189" fillId="19" borderId="0"/>
    <xf numFmtId="0" fontId="77" fillId="81" borderId="419" applyNumberFormat="0" applyAlignment="0" applyProtection="0"/>
    <xf numFmtId="0" fontId="85" fillId="78" borderId="419" applyNumberFormat="0" applyAlignment="0" applyProtection="0"/>
    <xf numFmtId="0" fontId="3" fillId="77" borderId="419" applyNumberFormat="0" applyFont="0" applyAlignment="0" applyProtection="0"/>
    <xf numFmtId="0" fontId="95" fillId="81" borderId="420" applyNumberFormat="0" applyAlignment="0" applyProtection="0"/>
    <xf numFmtId="4" fontId="3" fillId="60" borderId="419" applyNumberFormat="0" applyProtection="0">
      <alignment vertical="center"/>
    </xf>
    <xf numFmtId="4" fontId="98" fillId="96" borderId="419" applyNumberFormat="0" applyProtection="0">
      <alignment vertical="center"/>
    </xf>
    <xf numFmtId="4" fontId="3" fillId="96" borderId="419" applyNumberFormat="0" applyProtection="0">
      <alignment horizontal="left" vertical="center" indent="1"/>
    </xf>
    <xf numFmtId="0" fontId="99" fillId="60" borderId="421" applyNumberFormat="0" applyProtection="0">
      <alignment horizontal="left" vertical="top" indent="1"/>
    </xf>
    <xf numFmtId="4" fontId="3" fillId="2" borderId="419" applyNumberFormat="0" applyProtection="0">
      <alignment horizontal="left" vertical="center" indent="1"/>
    </xf>
    <xf numFmtId="4" fontId="3" fillId="44" borderId="419" applyNumberFormat="0" applyProtection="0">
      <alignment horizontal="right" vertical="center"/>
    </xf>
    <xf numFmtId="4" fontId="3" fillId="98" borderId="419" applyNumberFormat="0" applyProtection="0">
      <alignment horizontal="right" vertical="center"/>
    </xf>
    <xf numFmtId="4" fontId="3" fillId="56" borderId="422" applyNumberFormat="0" applyProtection="0">
      <alignment horizontal="right" vertical="center"/>
    </xf>
    <xf numFmtId="4" fontId="3" fillId="51" borderId="419" applyNumberFormat="0" applyProtection="0">
      <alignment horizontal="right" vertical="center"/>
    </xf>
    <xf numFmtId="4" fontId="3" fillId="54" borderId="419" applyNumberFormat="0" applyProtection="0">
      <alignment horizontal="right" vertical="center"/>
    </xf>
    <xf numFmtId="4" fontId="3" fillId="58" borderId="419" applyNumberFormat="0" applyProtection="0">
      <alignment horizontal="right" vertical="center"/>
    </xf>
    <xf numFmtId="4" fontId="3" fillId="57" borderId="419" applyNumberFormat="0" applyProtection="0">
      <alignment horizontal="right" vertical="center"/>
    </xf>
    <xf numFmtId="4" fontId="3" fillId="99" borderId="419" applyNumberFormat="0" applyProtection="0">
      <alignment horizontal="right" vertical="center"/>
    </xf>
    <xf numFmtId="4" fontId="3" fillId="50" borderId="419" applyNumberFormat="0" applyProtection="0">
      <alignment horizontal="right" vertical="center"/>
    </xf>
    <xf numFmtId="4" fontId="3" fillId="100" borderId="422" applyNumberFormat="0" applyProtection="0">
      <alignment horizontal="left" vertical="center" indent="1"/>
    </xf>
    <xf numFmtId="4" fontId="9" fillId="101" borderId="422" applyNumberFormat="0" applyProtection="0">
      <alignment horizontal="left" vertical="center" indent="1"/>
    </xf>
    <xf numFmtId="4" fontId="9" fillId="101" borderId="422" applyNumberFormat="0" applyProtection="0">
      <alignment horizontal="left" vertical="center" indent="1"/>
    </xf>
    <xf numFmtId="4" fontId="3" fillId="97" borderId="419" applyNumberFormat="0" applyProtection="0">
      <alignment horizontal="right" vertical="center"/>
    </xf>
    <xf numFmtId="4" fontId="3" fillId="7" borderId="422" applyNumberFormat="0" applyProtection="0">
      <alignment horizontal="left" vertical="center" indent="1"/>
    </xf>
    <xf numFmtId="4" fontId="3" fillId="97" borderId="422" applyNumberFormat="0" applyProtection="0">
      <alignment horizontal="left" vertical="center" indent="1"/>
    </xf>
    <xf numFmtId="0" fontId="3" fillId="4" borderId="419" applyNumberFormat="0" applyProtection="0">
      <alignment horizontal="left" vertical="center" indent="1"/>
    </xf>
    <xf numFmtId="0" fontId="3" fillId="101" borderId="421" applyNumberFormat="0" applyProtection="0">
      <alignment horizontal="left" vertical="top" indent="1"/>
    </xf>
    <xf numFmtId="0" fontId="3" fillId="5" borderId="419" applyNumberFormat="0" applyProtection="0">
      <alignment horizontal="left" vertical="center" indent="1"/>
    </xf>
    <xf numFmtId="0" fontId="3" fillId="97" borderId="421" applyNumberFormat="0" applyProtection="0">
      <alignment horizontal="left" vertical="top" indent="1"/>
    </xf>
    <xf numFmtId="0" fontId="3" fillId="6" borderId="419" applyNumberFormat="0" applyProtection="0">
      <alignment horizontal="left" vertical="center" indent="1"/>
    </xf>
    <xf numFmtId="0" fontId="3" fillId="6" borderId="421" applyNumberFormat="0" applyProtection="0">
      <alignment horizontal="left" vertical="top" indent="1"/>
    </xf>
    <xf numFmtId="0" fontId="3" fillId="7" borderId="419" applyNumberFormat="0" applyProtection="0">
      <alignment horizontal="left" vertical="center" indent="1"/>
    </xf>
    <xf numFmtId="0" fontId="3" fillId="7" borderId="421" applyNumberFormat="0" applyProtection="0">
      <alignment horizontal="left" vertical="top" indent="1"/>
    </xf>
    <xf numFmtId="0" fontId="5" fillId="101" borderId="423" applyBorder="0"/>
    <xf numFmtId="4" fontId="102" fillId="61" borderId="421" applyNumberFormat="0" applyProtection="0">
      <alignment vertical="center"/>
    </xf>
    <xf numFmtId="4" fontId="102" fillId="4" borderId="421" applyNumberFormat="0" applyProtection="0">
      <alignment horizontal="left" vertical="center" indent="1"/>
    </xf>
    <xf numFmtId="0" fontId="102" fillId="61" borderId="421" applyNumberFormat="0" applyProtection="0">
      <alignment horizontal="left" vertical="top" indent="1"/>
    </xf>
    <xf numFmtId="4" fontId="3" fillId="0" borderId="419" applyNumberFormat="0" applyProtection="0">
      <alignment horizontal="right" vertical="center"/>
    </xf>
    <xf numFmtId="4" fontId="98" fillId="13" borderId="419" applyNumberFormat="0" applyProtection="0">
      <alignment horizontal="right" vertical="center"/>
    </xf>
    <xf numFmtId="4" fontId="3" fillId="2" borderId="419" applyNumberFormat="0" applyProtection="0">
      <alignment horizontal="left" vertical="center" indent="1"/>
    </xf>
    <xf numFmtId="0" fontId="102" fillId="97" borderId="421" applyNumberFormat="0" applyProtection="0">
      <alignment horizontal="left" vertical="top" indent="1"/>
    </xf>
    <xf numFmtId="4" fontId="105" fillId="104" borderId="422" applyNumberFormat="0" applyProtection="0">
      <alignment horizontal="left" vertical="center" indent="1"/>
    </xf>
    <xf numFmtId="4" fontId="107" fillId="102" borderId="419" applyNumberFormat="0" applyProtection="0">
      <alignment horizontal="right" vertical="center"/>
    </xf>
    <xf numFmtId="0" fontId="82" fillId="0" borderId="424" applyNumberFormat="0" applyFill="0" applyAlignment="0" applyProtection="0"/>
    <xf numFmtId="0" fontId="96" fillId="60" borderId="458" applyNumberFormat="0" applyProtection="0">
      <alignment horizontal="left" vertical="top" indent="1"/>
    </xf>
    <xf numFmtId="4" fontId="3" fillId="50" borderId="452" applyNumberFormat="0" applyProtection="0">
      <alignment horizontal="right" vertical="center"/>
    </xf>
    <xf numFmtId="4" fontId="3" fillId="44" borderId="452" applyNumberFormat="0" applyProtection="0">
      <alignment horizontal="right" vertical="center"/>
    </xf>
    <xf numFmtId="4" fontId="3" fillId="2" borderId="431" applyNumberFormat="0" applyProtection="0">
      <alignment horizontal="left" vertical="center" indent="1"/>
    </xf>
    <xf numFmtId="0" fontId="95" fillId="81" borderId="492" applyNumberFormat="0" applyAlignment="0" applyProtection="0"/>
    <xf numFmtId="0" fontId="3" fillId="4" borderId="431" applyNumberFormat="0" applyProtection="0">
      <alignment horizontal="left" vertical="center" indent="1"/>
    </xf>
    <xf numFmtId="0" fontId="3" fillId="5" borderId="431" applyNumberFormat="0" applyProtection="0">
      <alignment horizontal="left" vertical="center" indent="1"/>
    </xf>
    <xf numFmtId="0" fontId="3" fillId="6" borderId="431" applyNumberFormat="0" applyProtection="0">
      <alignment horizontal="left" vertical="center" indent="1"/>
    </xf>
    <xf numFmtId="0" fontId="3" fillId="7" borderId="431" applyNumberFormat="0" applyProtection="0">
      <alignment horizontal="left" vertical="center" indent="1"/>
    </xf>
    <xf numFmtId="4" fontId="100" fillId="54" borderId="458" applyNumberFormat="0" applyProtection="0">
      <alignment horizontal="right" vertical="center"/>
    </xf>
    <xf numFmtId="4" fontId="3" fillId="98" borderId="490" applyNumberFormat="0" applyProtection="0">
      <alignment horizontal="right" vertical="center"/>
    </xf>
    <xf numFmtId="4" fontId="100" fillId="49" borderId="458" applyNumberFormat="0" applyProtection="0">
      <alignment horizontal="right" vertical="center"/>
    </xf>
    <xf numFmtId="4" fontId="3" fillId="99" borderId="452" applyNumberFormat="0" applyProtection="0">
      <alignment horizontal="right" vertical="center"/>
    </xf>
    <xf numFmtId="0" fontId="99" fillId="60" borderId="458" applyNumberFormat="0" applyProtection="0">
      <alignment horizontal="left" vertical="top" indent="1"/>
    </xf>
    <xf numFmtId="4" fontId="3" fillId="7" borderId="448" applyNumberFormat="0" applyProtection="0">
      <alignment horizontal="left" vertical="center" indent="1"/>
    </xf>
    <xf numFmtId="4" fontId="3" fillId="98" borderId="452" applyNumberFormat="0" applyProtection="0">
      <alignment horizontal="right" vertical="center"/>
    </xf>
    <xf numFmtId="4" fontId="100" fillId="49" borderId="458" applyNumberFormat="0" applyProtection="0">
      <alignment horizontal="right" vertical="center"/>
    </xf>
    <xf numFmtId="0" fontId="95" fillId="82" borderId="492" applyNumberFormat="0" applyAlignment="0" applyProtection="0"/>
    <xf numFmtId="4" fontId="3" fillId="58" borderId="452" applyNumberFormat="0" applyProtection="0">
      <alignment horizontal="right" vertical="center"/>
    </xf>
    <xf numFmtId="0" fontId="99" fillId="60" borderId="458" applyNumberFormat="0" applyProtection="0">
      <alignment horizontal="left" vertical="top" indent="1"/>
    </xf>
    <xf numFmtId="4" fontId="3" fillId="50" borderId="490" applyNumberFormat="0" applyProtection="0">
      <alignment horizontal="right" vertical="center"/>
    </xf>
    <xf numFmtId="0" fontId="3" fillId="77" borderId="452" applyNumberFormat="0" applyFont="0" applyAlignment="0" applyProtection="0"/>
    <xf numFmtId="4" fontId="3" fillId="50" borderId="452" applyNumberFormat="0" applyProtection="0">
      <alignment horizontal="right" vertical="center"/>
    </xf>
    <xf numFmtId="4" fontId="3" fillId="54" borderId="452" applyNumberFormat="0" applyProtection="0">
      <alignment horizontal="right" vertical="center"/>
    </xf>
    <xf numFmtId="4" fontId="3" fillId="100" borderId="479" applyNumberFormat="0" applyProtection="0">
      <alignment horizontal="left" vertical="center" indent="1"/>
    </xf>
    <xf numFmtId="4" fontId="3" fillId="99" borderId="452" applyNumberFormat="0" applyProtection="0">
      <alignment horizontal="right" vertical="center"/>
    </xf>
    <xf numFmtId="0" fontId="3" fillId="77" borderId="452" applyNumberFormat="0" applyFont="0" applyAlignment="0" applyProtection="0"/>
    <xf numFmtId="4" fontId="100" fillId="58" borderId="458" applyNumberFormat="0" applyProtection="0">
      <alignment horizontal="right" vertical="center"/>
    </xf>
    <xf numFmtId="0" fontId="3" fillId="77" borderId="473" applyNumberFormat="0" applyFont="0" applyAlignment="0" applyProtection="0"/>
    <xf numFmtId="4" fontId="3" fillId="51" borderId="452" applyNumberFormat="0" applyProtection="0">
      <alignment horizontal="right" vertical="center"/>
    </xf>
    <xf numFmtId="4" fontId="3" fillId="98" borderId="452" applyNumberFormat="0" applyProtection="0">
      <alignment horizontal="right" vertical="center"/>
    </xf>
    <xf numFmtId="4" fontId="3" fillId="58" borderId="452" applyNumberFormat="0" applyProtection="0">
      <alignment horizontal="right" vertical="center"/>
    </xf>
    <xf numFmtId="0" fontId="95" fillId="81" borderId="492" applyNumberFormat="0" applyAlignment="0" applyProtection="0"/>
    <xf numFmtId="4" fontId="3" fillId="100" borderId="459" applyNumberFormat="0" applyProtection="0">
      <alignment horizontal="left" vertical="center" indent="1"/>
    </xf>
    <xf numFmtId="4" fontId="100" fillId="54" borderId="458" applyNumberFormat="0" applyProtection="0">
      <alignment horizontal="right" vertical="center"/>
    </xf>
    <xf numFmtId="4" fontId="3" fillId="54" borderId="452" applyNumberFormat="0" applyProtection="0">
      <alignment horizontal="right" vertical="center"/>
    </xf>
    <xf numFmtId="0" fontId="3" fillId="77" borderId="473" applyNumberFormat="0" applyFont="0" applyAlignment="0" applyProtection="0"/>
    <xf numFmtId="4" fontId="3" fillId="100" borderId="459" applyNumberFormat="0" applyProtection="0">
      <alignment horizontal="left" vertical="center" indent="1"/>
    </xf>
    <xf numFmtId="4" fontId="100" fillId="50" borderId="458" applyNumberFormat="0" applyProtection="0">
      <alignment horizontal="right" vertical="center"/>
    </xf>
    <xf numFmtId="0" fontId="95" fillId="81" borderId="492" applyNumberFormat="0" applyAlignment="0" applyProtection="0"/>
    <xf numFmtId="4" fontId="3" fillId="99" borderId="452" applyNumberFormat="0" applyProtection="0">
      <alignment horizontal="right" vertical="center"/>
    </xf>
    <xf numFmtId="4" fontId="3" fillId="100" borderId="459" applyNumberFormat="0" applyProtection="0">
      <alignment horizontal="left" vertical="center" indent="1"/>
    </xf>
    <xf numFmtId="4" fontId="3" fillId="50" borderId="452" applyNumberFormat="0" applyProtection="0">
      <alignment horizontal="right" vertical="center"/>
    </xf>
    <xf numFmtId="4" fontId="3" fillId="57" borderId="452" applyNumberFormat="0" applyProtection="0">
      <alignment horizontal="right" vertical="center"/>
    </xf>
    <xf numFmtId="4" fontId="3" fillId="98" borderId="452" applyNumberFormat="0" applyProtection="0">
      <alignment horizontal="right" vertical="center"/>
    </xf>
    <xf numFmtId="4" fontId="3" fillId="58" borderId="452" applyNumberFormat="0" applyProtection="0">
      <alignment horizontal="right" vertical="center"/>
    </xf>
    <xf numFmtId="0" fontId="3" fillId="77" borderId="452" applyNumberFormat="0" applyFont="0" applyAlignment="0" applyProtection="0"/>
    <xf numFmtId="0" fontId="3" fillId="77" borderId="452" applyNumberFormat="0" applyFont="0" applyAlignment="0" applyProtection="0"/>
    <xf numFmtId="4" fontId="3" fillId="50" borderId="490" applyNumberFormat="0" applyProtection="0">
      <alignment horizontal="right" vertical="center"/>
    </xf>
    <xf numFmtId="4" fontId="3" fillId="2" borderId="432" applyNumberFormat="0" applyProtection="0">
      <alignment horizontal="left" vertical="center" indent="1"/>
    </xf>
    <xf numFmtId="0" fontId="95" fillId="81" borderId="492" applyNumberFormat="0" applyAlignment="0" applyProtection="0"/>
    <xf numFmtId="0" fontId="3" fillId="4" borderId="432" applyNumberFormat="0" applyProtection="0">
      <alignment horizontal="left" vertical="center" indent="1"/>
    </xf>
    <xf numFmtId="0" fontId="3" fillId="5" borderId="432" applyNumberFormat="0" applyProtection="0">
      <alignment horizontal="left" vertical="center" indent="1"/>
    </xf>
    <xf numFmtId="0" fontId="3" fillId="6" borderId="432" applyNumberFormat="0" applyProtection="0">
      <alignment horizontal="left" vertical="center" indent="1"/>
    </xf>
    <xf numFmtId="0" fontId="3" fillId="7" borderId="432" applyNumberFormat="0" applyProtection="0">
      <alignment horizontal="left" vertical="center" indent="1"/>
    </xf>
    <xf numFmtId="4" fontId="3" fillId="98" borderId="490" applyNumberFormat="0" applyProtection="0">
      <alignment horizontal="right" vertical="center"/>
    </xf>
    <xf numFmtId="0" fontId="3" fillId="77" borderId="473" applyNumberFormat="0" applyFont="0" applyAlignment="0" applyProtection="0"/>
    <xf numFmtId="0" fontId="95" fillId="82" borderId="492" applyNumberFormat="0" applyAlignment="0" applyProtection="0"/>
    <xf numFmtId="4" fontId="3" fillId="58" borderId="490" applyNumberFormat="0" applyProtection="0">
      <alignment horizontal="right" vertical="center"/>
    </xf>
    <xf numFmtId="0" fontId="3" fillId="77" borderId="473" applyNumberFormat="0" applyFont="0" applyAlignment="0" applyProtection="0"/>
    <xf numFmtId="0" fontId="9" fillId="77" borderId="456" applyNumberFormat="0" applyFont="0" applyAlignment="0" applyProtection="0"/>
    <xf numFmtId="0" fontId="9" fillId="0" borderId="0"/>
    <xf numFmtId="4" fontId="3" fillId="7" borderId="448" applyNumberFormat="0" applyProtection="0">
      <alignment horizontal="left" vertical="center" indent="1"/>
    </xf>
    <xf numFmtId="4" fontId="3" fillId="7" borderId="448" applyNumberFormat="0" applyProtection="0">
      <alignment horizontal="left" vertical="center" indent="1"/>
    </xf>
    <xf numFmtId="4" fontId="3" fillId="7" borderId="448" applyNumberFormat="0" applyProtection="0">
      <alignment horizontal="left" vertical="center" indent="1"/>
    </xf>
    <xf numFmtId="4" fontId="3" fillId="7" borderId="448" applyNumberFormat="0" applyProtection="0">
      <alignment horizontal="left" vertical="center" indent="1"/>
    </xf>
    <xf numFmtId="4" fontId="3" fillId="7" borderId="448" applyNumberFormat="0" applyProtection="0">
      <alignment horizontal="left" vertical="center" indent="1"/>
    </xf>
    <xf numFmtId="4" fontId="3" fillId="7" borderId="448" applyNumberFormat="0" applyProtection="0">
      <alignment horizontal="left" vertical="center" indent="1"/>
    </xf>
    <xf numFmtId="4" fontId="3" fillId="50" borderId="463" applyNumberFormat="0" applyProtection="0">
      <alignment horizontal="right" vertical="center"/>
    </xf>
    <xf numFmtId="4" fontId="3" fillId="7" borderId="448" applyNumberFormat="0" applyProtection="0">
      <alignment horizontal="left" vertical="center" indent="1"/>
    </xf>
    <xf numFmtId="4" fontId="3" fillId="7" borderId="448" applyNumberFormat="0" applyProtection="0">
      <alignment horizontal="left" vertical="center" indent="1"/>
    </xf>
    <xf numFmtId="4" fontId="3" fillId="7" borderId="448" applyNumberFormat="0" applyProtection="0">
      <alignment horizontal="left" vertical="center" indent="1"/>
    </xf>
    <xf numFmtId="4" fontId="3" fillId="50" borderId="463" applyNumberFormat="0" applyProtection="0">
      <alignment horizontal="right" vertical="center"/>
    </xf>
    <xf numFmtId="4" fontId="3" fillId="97" borderId="442" applyNumberFormat="0" applyProtection="0">
      <alignment horizontal="right" vertical="center"/>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3" fillId="50" borderId="442" applyNumberFormat="0" applyProtection="0">
      <alignment horizontal="right" vertical="center"/>
    </xf>
    <xf numFmtId="4" fontId="3" fillId="99" borderId="442" applyNumberFormat="0" applyProtection="0">
      <alignment horizontal="right" vertical="center"/>
    </xf>
    <xf numFmtId="4" fontId="3" fillId="57" borderId="442" applyNumberFormat="0" applyProtection="0">
      <alignment horizontal="right" vertical="center"/>
    </xf>
    <xf numFmtId="4" fontId="100" fillId="58" borderId="447"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100" fillId="54" borderId="447"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6" borderId="448" applyNumberFormat="0" applyProtection="0">
      <alignment horizontal="right" vertical="center"/>
    </xf>
    <xf numFmtId="4" fontId="3" fillId="98" borderId="442" applyNumberFormat="0" applyProtection="0">
      <alignment horizontal="right" vertical="center"/>
    </xf>
    <xf numFmtId="4" fontId="3" fillId="44" borderId="442" applyNumberFormat="0" applyProtection="0">
      <alignment horizontal="right" vertical="center"/>
    </xf>
    <xf numFmtId="4" fontId="3" fillId="99" borderId="463" applyNumberFormat="0" applyProtection="0">
      <alignment horizontal="right" vertical="center"/>
    </xf>
    <xf numFmtId="4" fontId="3" fillId="96" borderId="442" applyNumberFormat="0" applyProtection="0">
      <alignment horizontal="left" vertical="center" indent="1"/>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7" fillId="60" borderId="447"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7" fillId="60" borderId="447"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0" fontId="95" fillId="81" borderId="444" applyNumberFormat="0" applyAlignment="0" applyProtection="0"/>
    <xf numFmtId="0" fontId="95" fillId="82"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3" fillId="77" borderId="442" applyNumberFormat="0" applyFont="0" applyAlignment="0" applyProtection="0"/>
    <xf numFmtId="4" fontId="3" fillId="99" borderId="483" applyNumberFormat="0" applyProtection="0">
      <alignment horizontal="right" vertical="center"/>
    </xf>
    <xf numFmtId="0" fontId="3" fillId="77" borderId="500" applyNumberFormat="0" applyFont="0" applyAlignment="0" applyProtection="0"/>
    <xf numFmtId="0" fontId="77" fillId="81" borderId="452" applyNumberFormat="0" applyAlignment="0" applyProtection="0"/>
    <xf numFmtId="0" fontId="85" fillId="78" borderId="48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4" applyNumberFormat="0" applyAlignment="0" applyProtection="0"/>
    <xf numFmtId="0" fontId="85" fillId="78" borderId="464" applyNumberFormat="0" applyAlignment="0" applyProtection="0"/>
    <xf numFmtId="0" fontId="85" fillId="78" borderId="443" applyNumberFormat="0" applyAlignment="0" applyProtection="0"/>
    <xf numFmtId="0" fontId="56" fillId="4" borderId="433" applyNumberFormat="0" applyAlignment="0" applyProtection="0"/>
    <xf numFmtId="0" fontId="56" fillId="4" borderId="433" applyNumberFormat="0" applyAlignment="0" applyProtection="0"/>
    <xf numFmtId="0" fontId="85" fillId="78" borderId="442" applyNumberFormat="0" applyAlignment="0" applyProtection="0"/>
    <xf numFmtId="0" fontId="59" fillId="48" borderId="433" applyNumberFormat="0" applyAlignment="0" applyProtection="0"/>
    <xf numFmtId="0" fontId="60" fillId="4" borderId="434" applyNumberFormat="0" applyAlignment="0" applyProtection="0"/>
    <xf numFmtId="0" fontId="85" fillId="78" borderId="490" applyNumberFormat="0" applyAlignment="0" applyProtection="0"/>
    <xf numFmtId="0" fontId="85" fillId="78" borderId="511" applyNumberFormat="0" applyAlignment="0" applyProtection="0"/>
    <xf numFmtId="0" fontId="85" fillId="78" borderId="452" applyNumberFormat="0" applyAlignment="0" applyProtection="0"/>
    <xf numFmtId="0" fontId="59" fillId="48" borderId="433"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8" fillId="82" borderId="443" applyNumberFormat="0" applyAlignment="0" applyProtection="0"/>
    <xf numFmtId="0" fontId="77" fillId="81" borderId="442" applyNumberFormat="0" applyAlignment="0" applyProtection="0"/>
    <xf numFmtId="0" fontId="59" fillId="48" borderId="433" applyNumberFormat="0" applyAlignment="0" applyProtection="0"/>
    <xf numFmtId="0" fontId="3" fillId="77" borderId="490" applyNumberFormat="0" applyFont="0" applyAlignment="0" applyProtection="0"/>
    <xf numFmtId="0" fontId="53" fillId="61" borderId="493" applyNumberFormat="0" applyFont="0" applyAlignment="0" applyProtection="0"/>
    <xf numFmtId="4" fontId="3" fillId="51" borderId="511" applyNumberFormat="0" applyProtection="0">
      <alignment horizontal="right" vertical="center"/>
    </xf>
    <xf numFmtId="0" fontId="95" fillId="82"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2" borderId="455" applyNumberFormat="0" applyAlignment="0" applyProtection="0"/>
    <xf numFmtId="4" fontId="3" fillId="96" borderId="452" applyNumberFormat="0" applyProtection="0">
      <alignment horizontal="left" vertical="center" indent="1"/>
    </xf>
    <xf numFmtId="4" fontId="3" fillId="44" borderId="452" applyNumberFormat="0" applyProtection="0">
      <alignment horizontal="right" vertical="center"/>
    </xf>
    <xf numFmtId="0" fontId="53" fillId="61" borderId="435" applyNumberFormat="0" applyFont="0" applyAlignment="0" applyProtection="0"/>
    <xf numFmtId="0" fontId="53" fillId="61" borderId="435" applyNumberFormat="0" applyFont="0" applyAlignment="0" applyProtection="0"/>
    <xf numFmtId="0" fontId="56" fillId="4" borderId="433" applyNumberFormat="0" applyAlignment="0" applyProtection="0"/>
    <xf numFmtId="0" fontId="60" fillId="4" borderId="434" applyNumberFormat="0" applyAlignment="0" applyProtection="0"/>
    <xf numFmtId="4" fontId="3" fillId="100" borderId="479" applyNumberFormat="0" applyProtection="0">
      <alignment horizontal="left" vertical="center" indent="1"/>
    </xf>
    <xf numFmtId="4" fontId="3" fillId="100" borderId="459" applyNumberFormat="0" applyProtection="0">
      <alignment horizontal="left" vertical="center" indent="1"/>
    </xf>
    <xf numFmtId="0" fontId="60" fillId="4" borderId="434" applyNumberFormat="0" applyAlignment="0" applyProtection="0"/>
    <xf numFmtId="4" fontId="3" fillId="0" borderId="432" applyNumberFormat="0" applyProtection="0">
      <alignment horizontal="right" vertical="center"/>
    </xf>
    <xf numFmtId="0" fontId="67" fillId="0" borderId="436" applyNumberFormat="0" applyFill="0" applyAlignment="0" applyProtection="0"/>
    <xf numFmtId="0" fontId="3" fillId="6" borderId="458" applyNumberFormat="0" applyProtection="0">
      <alignment horizontal="left" vertical="top" indent="1"/>
    </xf>
    <xf numFmtId="0" fontId="3" fillId="6" borderId="458" applyNumberFormat="0" applyProtection="0">
      <alignment horizontal="left" vertical="top" indent="1"/>
    </xf>
    <xf numFmtId="0" fontId="3" fillId="7" borderId="452" applyNumberFormat="0" applyProtection="0">
      <alignment horizontal="left" vertical="center" indent="1"/>
    </xf>
    <xf numFmtId="0" fontId="85" fillId="78" borderId="463" applyNumberFormat="0" applyAlignment="0" applyProtection="0"/>
    <xf numFmtId="0" fontId="3" fillId="101" borderId="458" applyNumberFormat="0" applyProtection="0">
      <alignment horizontal="left" vertical="top" indent="1"/>
    </xf>
    <xf numFmtId="0" fontId="3" fillId="97" borderId="458" applyNumberFormat="0" applyProtection="0">
      <alignment horizontal="left" vertical="top" indent="1"/>
    </xf>
    <xf numFmtId="4" fontId="3" fillId="96" borderId="463" applyNumberFormat="0" applyProtection="0">
      <alignment horizontal="left" vertical="center" indent="1"/>
    </xf>
    <xf numFmtId="0" fontId="67" fillId="0" borderId="436" applyNumberFormat="0" applyFill="0" applyAlignment="0" applyProtection="0"/>
    <xf numFmtId="0" fontId="53" fillId="61" borderId="435" applyNumberFormat="0" applyFont="0" applyAlignment="0" applyProtection="0"/>
    <xf numFmtId="4" fontId="3" fillId="7" borderId="448" applyNumberFormat="0" applyProtection="0">
      <alignment horizontal="left" vertical="center" indent="1"/>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100" fillId="97" borderId="447" applyNumberFormat="0" applyProtection="0">
      <alignment horizontal="right" vertical="center"/>
    </xf>
    <xf numFmtId="4" fontId="3" fillId="97" borderId="442" applyNumberFormat="0" applyProtection="0">
      <alignment horizontal="right" vertical="center"/>
    </xf>
    <xf numFmtId="4" fontId="9" fillId="101" borderId="448" applyNumberFormat="0" applyProtection="0">
      <alignment horizontal="left" vertical="center" indent="1"/>
    </xf>
    <xf numFmtId="4" fontId="100" fillId="50" borderId="468" applyNumberFormat="0" applyProtection="0">
      <alignment horizontal="right" vertical="center"/>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3" fillId="99" borderId="463" applyNumberFormat="0" applyProtection="0">
      <alignment horizontal="right" vertical="center"/>
    </xf>
    <xf numFmtId="4" fontId="3" fillId="100" borderId="448" applyNumberFormat="0" applyProtection="0">
      <alignment horizontal="left" vertical="center" indent="1"/>
    </xf>
    <xf numFmtId="4" fontId="3" fillId="100" borderId="448" applyNumberFormat="0" applyProtection="0">
      <alignment horizontal="left" vertical="center" indent="1"/>
    </xf>
    <xf numFmtId="4" fontId="3" fillId="100" borderId="448" applyNumberFormat="0" applyProtection="0">
      <alignment horizontal="left" vertical="center" indent="1"/>
    </xf>
    <xf numFmtId="4" fontId="3" fillId="100" borderId="448" applyNumberFormat="0" applyProtection="0">
      <alignment horizontal="left" vertical="center" indent="1"/>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100" fillId="50" borderId="447" applyNumberFormat="0" applyProtection="0">
      <alignment horizontal="right" vertical="center"/>
    </xf>
    <xf numFmtId="4" fontId="3" fillId="50"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100" fillId="99" borderId="447" applyNumberFormat="0" applyProtection="0">
      <alignment horizontal="right" vertical="center"/>
    </xf>
    <xf numFmtId="4" fontId="3" fillId="99" borderId="442" applyNumberFormat="0" applyProtection="0">
      <alignment horizontal="right" vertical="center"/>
    </xf>
    <xf numFmtId="4" fontId="100" fillId="99" borderId="447"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100" fillId="57" borderId="447"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100" fillId="54" borderId="447"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6" borderId="448" applyNumberFormat="0" applyProtection="0">
      <alignment horizontal="right" vertical="center"/>
    </xf>
    <xf numFmtId="4" fontId="3" fillId="56" borderId="448" applyNumberFormat="0" applyProtection="0">
      <alignment horizontal="right" vertical="center"/>
    </xf>
    <xf numFmtId="4" fontId="3" fillId="56" borderId="448" applyNumberFormat="0" applyProtection="0">
      <alignment horizontal="right" vertical="center"/>
    </xf>
    <xf numFmtId="4" fontId="3" fillId="56" borderId="448" applyNumberFormat="0" applyProtection="0">
      <alignment horizontal="right" vertical="center"/>
    </xf>
    <xf numFmtId="4" fontId="100" fillId="56" borderId="447" applyNumberFormat="0" applyProtection="0">
      <alignment horizontal="right" vertical="center"/>
    </xf>
    <xf numFmtId="4" fontId="3" fillId="56" borderId="448"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100" fillId="49" borderId="447" applyNumberFormat="0" applyProtection="0">
      <alignment horizontal="right" vertical="center"/>
    </xf>
    <xf numFmtId="4" fontId="3" fillId="98" borderId="442" applyNumberFormat="0" applyProtection="0">
      <alignment horizontal="right" vertical="center"/>
    </xf>
    <xf numFmtId="4" fontId="100" fillId="49" borderId="447"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100" fillId="44" borderId="447" applyNumberFormat="0" applyProtection="0">
      <alignment horizontal="right" vertical="center"/>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0" fontId="99" fillId="60" borderId="447" applyNumberFormat="0" applyProtection="0">
      <alignment horizontal="left" vertical="top" indent="1"/>
    </xf>
    <xf numFmtId="0" fontId="99" fillId="60" borderId="447" applyNumberFormat="0" applyProtection="0">
      <alignment horizontal="left" vertical="top" indent="1"/>
    </xf>
    <xf numFmtId="0" fontId="99" fillId="60" borderId="447" applyNumberFormat="0" applyProtection="0">
      <alignment horizontal="left" vertical="top" indent="1"/>
    </xf>
    <xf numFmtId="0" fontId="99" fillId="60" borderId="447" applyNumberFormat="0" applyProtection="0">
      <alignment horizontal="left" vertical="top" indent="1"/>
    </xf>
    <xf numFmtId="0" fontId="99" fillId="60" borderId="447" applyNumberFormat="0" applyProtection="0">
      <alignment horizontal="left" vertical="top" indent="1"/>
    </xf>
    <xf numFmtId="0" fontId="96" fillId="60" borderId="447" applyNumberFormat="0" applyProtection="0">
      <alignment horizontal="left" vertical="top"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96" fillId="60" borderId="447"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96" fillId="60" borderId="447" applyNumberFormat="0" applyProtection="0">
      <alignment vertical="center"/>
    </xf>
    <xf numFmtId="4" fontId="3" fillId="60" borderId="442" applyNumberFormat="0" applyProtection="0">
      <alignment vertical="center"/>
    </xf>
    <xf numFmtId="4" fontId="96" fillId="60" borderId="447" applyNumberFormat="0" applyProtection="0">
      <alignment vertical="center"/>
    </xf>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2" borderId="444" applyNumberFormat="0" applyAlignment="0" applyProtection="0"/>
    <xf numFmtId="0" fontId="95" fillId="82"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2" borderId="444" applyNumberFormat="0" applyAlignment="0" applyProtection="0"/>
    <xf numFmtId="0" fontId="95" fillId="81" borderId="444" applyNumberFormat="0" applyAlignment="0" applyProtection="0"/>
    <xf numFmtId="0" fontId="95" fillId="82"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2" borderId="444" applyNumberFormat="0" applyAlignment="0" applyProtection="0"/>
    <xf numFmtId="0" fontId="95" fillId="81" borderId="444" applyNumberFormat="0" applyAlignment="0" applyProtection="0"/>
    <xf numFmtId="4" fontId="3" fillId="99" borderId="463" applyNumberFormat="0" applyProtection="0">
      <alignment horizontal="right" vertical="center"/>
    </xf>
    <xf numFmtId="4" fontId="100" fillId="99" borderId="468"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0" fontId="53" fillId="61" borderId="445" applyNumberFormat="0" applyFont="0" applyAlignment="0" applyProtection="0"/>
    <xf numFmtId="0" fontId="53" fillId="61" borderId="445" applyNumberFormat="0" applyFont="0" applyAlignment="0" applyProtection="0"/>
    <xf numFmtId="0" fontId="53" fillId="61" borderId="445" applyNumberFormat="0" applyFont="0" applyAlignment="0" applyProtection="0"/>
    <xf numFmtId="0" fontId="53" fillId="61" borderId="445"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9" fillId="77" borderId="445"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9" fillId="77" borderId="445"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9" fillId="77" borderId="445"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9" fillId="77" borderId="445"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9" fillId="77" borderId="445"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9" fillId="77" borderId="445"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4" fontId="100" fillId="56" borderId="468" applyNumberFormat="0" applyProtection="0">
      <alignment horizontal="right" vertical="center"/>
    </xf>
    <xf numFmtId="4" fontId="3" fillId="56" borderId="469" applyNumberFormat="0" applyProtection="0">
      <alignment horizontal="right" vertical="center"/>
    </xf>
    <xf numFmtId="4" fontId="3" fillId="98" borderId="463" applyNumberFormat="0" applyProtection="0">
      <alignment horizontal="right" vertical="center"/>
    </xf>
    <xf numFmtId="4" fontId="3" fillId="2" borderId="463" applyNumberFormat="0" applyProtection="0">
      <alignment horizontal="left" vertical="center" indent="1"/>
    </xf>
    <xf numFmtId="4" fontId="3" fillId="96" borderId="463" applyNumberFormat="0" applyProtection="0">
      <alignment horizontal="left" vertical="center" indent="1"/>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96" fillId="60" borderId="468" applyNumberFormat="0" applyProtection="0">
      <alignment vertical="center"/>
    </xf>
    <xf numFmtId="4" fontId="3" fillId="60" borderId="463" applyNumberFormat="0" applyProtection="0">
      <alignment vertical="center"/>
    </xf>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 fillId="77" borderId="466" applyNumberFormat="0" applyFont="0" applyAlignment="0" applyProtection="0"/>
    <xf numFmtId="0" fontId="3" fillId="77" borderId="463" applyNumberFormat="0" applyFont="0" applyAlignment="0" applyProtection="0"/>
    <xf numFmtId="0" fontId="9" fillId="77" borderId="466"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9" fillId="77" borderId="466"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4" fontId="3" fillId="2" borderId="483" applyNumberFormat="0" applyProtection="0">
      <alignment horizontal="left" vertical="center" indent="1"/>
    </xf>
    <xf numFmtId="0" fontId="99" fillId="60" borderId="486" applyNumberFormat="0" applyProtection="0">
      <alignment horizontal="left" vertical="top" indent="1"/>
    </xf>
    <xf numFmtId="4" fontId="98" fillId="96" borderId="483" applyNumberFormat="0" applyProtection="0">
      <alignment vertical="center"/>
    </xf>
    <xf numFmtId="4" fontId="97" fillId="60" borderId="486"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96" fillId="60" borderId="486" applyNumberFormat="0" applyProtection="0">
      <alignment vertical="center"/>
    </xf>
    <xf numFmtId="4" fontId="3" fillId="60" borderId="483" applyNumberFormat="0" applyProtection="0">
      <alignment vertical="center"/>
    </xf>
    <xf numFmtId="4" fontId="3" fillId="54"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98" borderId="500" applyNumberFormat="0" applyProtection="0">
      <alignment horizontal="right" vertical="center"/>
    </xf>
    <xf numFmtId="4" fontId="3" fillId="2" borderId="500" applyNumberFormat="0" applyProtection="0">
      <alignment horizontal="left" vertical="center" indent="1"/>
    </xf>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9" fillId="77" borderId="485"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95" fillId="81" borderId="502" applyNumberFormat="0" applyAlignment="0" applyProtection="0"/>
    <xf numFmtId="0" fontId="95" fillId="81" borderId="502" applyNumberFormat="0" applyAlignment="0" applyProtection="0"/>
    <xf numFmtId="0" fontId="95" fillId="82" borderId="502" applyNumberFormat="0" applyAlignment="0" applyProtection="0"/>
    <xf numFmtId="0" fontId="3" fillId="77" borderId="500" applyNumberFormat="0" applyFont="0" applyAlignment="0" applyProtection="0"/>
    <xf numFmtId="4" fontId="98" fillId="96" borderId="521" applyNumberFormat="0" applyProtection="0">
      <alignment vertical="center"/>
    </xf>
    <xf numFmtId="0" fontId="77" fillId="81" borderId="511" applyNumberFormat="0" applyAlignment="0" applyProtection="0"/>
    <xf numFmtId="0" fontId="77" fillId="81" borderId="511" applyNumberFormat="0" applyAlignment="0" applyProtection="0"/>
    <xf numFmtId="0" fontId="59" fillId="48" borderId="501" applyNumberFormat="0" applyAlignment="0" applyProtection="0"/>
    <xf numFmtId="0" fontId="59" fillId="48" borderId="501" applyNumberFormat="0" applyAlignment="0" applyProtection="0"/>
    <xf numFmtId="0" fontId="59" fillId="48" borderId="501"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8" fillId="82" borderId="491" applyNumberFormat="0" applyAlignment="0" applyProtection="0"/>
    <xf numFmtId="0" fontId="77" fillId="81" borderId="490" applyNumberFormat="0" applyAlignment="0" applyProtection="0"/>
    <xf numFmtId="0" fontId="78" fillId="82" borderId="491"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73"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59" fillId="48" borderId="464" applyNumberFormat="0" applyAlignment="0" applyProtection="0"/>
    <xf numFmtId="0" fontId="78" fillId="82" borderId="453"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59" fillId="48" borderId="443" applyNumberFormat="0" applyAlignment="0" applyProtection="0"/>
    <xf numFmtId="0" fontId="59" fillId="48" borderId="443" applyNumberFormat="0" applyAlignment="0" applyProtection="0"/>
    <xf numFmtId="0" fontId="59" fillId="48" borderId="443" applyNumberFormat="0" applyAlignment="0" applyProtection="0"/>
    <xf numFmtId="0" fontId="59" fillId="48" borderId="44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4"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4"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4"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4"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4"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4"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4"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4"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3"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3"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8" fillId="82" borderId="433"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8" fillId="82" borderId="433"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8" fillId="82" borderId="433"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8" fillId="82" borderId="433"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8" fillId="82" borderId="433"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8" fillId="82" borderId="433"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85" fillId="78" borderId="442" applyNumberFormat="0" applyAlignment="0" applyProtection="0"/>
    <xf numFmtId="0" fontId="85" fillId="78" borderId="443"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3"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3"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83" applyNumberFormat="0" applyAlignment="0" applyProtection="0"/>
    <xf numFmtId="0" fontId="59" fillId="4" borderId="474" applyNumberFormat="0" applyAlignment="0" applyProtection="0"/>
    <xf numFmtId="0" fontId="60" fillId="4" borderId="475" applyNumberFormat="0" applyAlignment="0" applyProtection="0"/>
    <xf numFmtId="0" fontId="85" fillId="78" borderId="484" applyNumberFormat="0" applyAlignment="0" applyProtection="0"/>
    <xf numFmtId="0" fontId="85" fillId="78" borderId="483" applyNumberFormat="0" applyAlignment="0" applyProtection="0"/>
    <xf numFmtId="0" fontId="59" fillId="4" borderId="453" applyNumberFormat="0" applyAlignment="0" applyProtection="0"/>
    <xf numFmtId="0" fontId="60" fillId="4" borderId="455"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59" fillId="4" borderId="433" applyNumberFormat="0" applyAlignment="0" applyProtection="0"/>
    <xf numFmtId="0" fontId="60" fillId="4" borderId="434" applyNumberFormat="0" applyAlignment="0" applyProtection="0"/>
    <xf numFmtId="0" fontId="60" fillId="4" borderId="523" applyNumberFormat="0" applyAlignment="0" applyProtection="0"/>
    <xf numFmtId="0" fontId="59" fillId="4" borderId="522" applyNumberFormat="0" applyAlignment="0" applyProtection="0"/>
    <xf numFmtId="0" fontId="85" fillId="78" borderId="511" applyNumberFormat="0" applyAlignment="0" applyProtection="0"/>
    <xf numFmtId="0" fontId="85" fillId="78" borderId="511" applyNumberFormat="0" applyAlignment="0" applyProtection="0"/>
    <xf numFmtId="0" fontId="60" fillId="4" borderId="502" applyNumberFormat="0" applyAlignment="0" applyProtection="0"/>
    <xf numFmtId="0" fontId="59" fillId="4" borderId="50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1"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1"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1"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1"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1"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2"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2"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2"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59" fillId="4" borderId="484"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4" applyNumberFormat="0" applyAlignment="0" applyProtection="0"/>
    <xf numFmtId="0" fontId="60" fillId="4" borderId="465" applyNumberFormat="0" applyAlignment="0" applyProtection="0"/>
    <xf numFmtId="0" fontId="59" fillId="4" borderId="464"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4"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4"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60" fillId="4" borderId="444" applyNumberFormat="0" applyAlignment="0" applyProtection="0"/>
    <xf numFmtId="0" fontId="59" fillId="4" borderId="44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4"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4"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59" fillId="48" borderId="491" applyNumberFormat="0" applyAlignment="0" applyProtection="0"/>
    <xf numFmtId="0" fontId="59" fillId="48" borderId="491"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21" applyNumberFormat="0" applyAlignment="0" applyProtection="0"/>
    <xf numFmtId="0" fontId="77" fillId="81" borderId="521"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3"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3"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3"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3"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3"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3"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8" fillId="82" borderId="443"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8" fillId="82" borderId="443"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8" fillId="82" borderId="443" applyNumberFormat="0" applyAlignment="0" applyProtection="0"/>
    <xf numFmtId="0" fontId="77" fillId="81" borderId="442" applyNumberFormat="0" applyAlignment="0" applyProtection="0"/>
    <xf numFmtId="0" fontId="77" fillId="81" borderId="442" applyNumberFormat="0" applyAlignment="0" applyProtection="0"/>
    <xf numFmtId="0" fontId="78" fillId="82" borderId="443"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59" fillId="48" borderId="453" applyNumberFormat="0" applyAlignment="0" applyProtection="0"/>
    <xf numFmtId="0" fontId="59" fillId="48" borderId="453" applyNumberFormat="0" applyAlignment="0" applyProtection="0"/>
    <xf numFmtId="0" fontId="59" fillId="48" borderId="453" applyNumberFormat="0" applyAlignment="0" applyProtection="0"/>
    <xf numFmtId="0" fontId="59" fillId="48" borderId="45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9" fillId="77" borderId="493"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59" fillId="48" borderId="433" applyNumberFormat="0" applyAlignment="0" applyProtection="0"/>
    <xf numFmtId="0" fontId="59" fillId="48" borderId="433" applyNumberFormat="0" applyAlignment="0" applyProtection="0"/>
    <xf numFmtId="0" fontId="59" fillId="48" borderId="433" applyNumberFormat="0" applyAlignment="0" applyProtection="0"/>
    <xf numFmtId="0" fontId="59" fillId="48" borderId="433" applyNumberFormat="0" applyAlignment="0" applyProtection="0"/>
    <xf numFmtId="0" fontId="3" fillId="77" borderId="490" applyNumberFormat="0" applyFont="0" applyAlignment="0" applyProtection="0"/>
    <xf numFmtId="4" fontId="3" fillId="57"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4" fontId="3" fillId="98" borderId="490" applyNumberFormat="0" applyProtection="0">
      <alignment horizontal="right" vertical="center"/>
    </xf>
    <xf numFmtId="4" fontId="3" fillId="99" borderId="490" applyNumberFormat="0" applyProtection="0">
      <alignment horizontal="right" vertical="center"/>
    </xf>
    <xf numFmtId="0" fontId="3" fillId="77" borderId="473" applyNumberFormat="0" applyFont="0" applyAlignment="0" applyProtection="0"/>
    <xf numFmtId="4" fontId="3" fillId="56" borderId="479" applyNumberFormat="0" applyProtection="0">
      <alignment horizontal="right" vertical="center"/>
    </xf>
    <xf numFmtId="4" fontId="3" fillId="98" borderId="473" applyNumberFormat="0" applyProtection="0">
      <alignment horizontal="right" vertical="center"/>
    </xf>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53" fillId="61" borderId="456" applyNumberFormat="0" applyFont="0" applyAlignment="0" applyProtection="0"/>
    <xf numFmtId="0" fontId="53" fillId="61" borderId="456" applyNumberFormat="0" applyFont="0" applyAlignment="0" applyProtection="0"/>
    <xf numFmtId="0" fontId="53" fillId="61" borderId="456" applyNumberFormat="0" applyFont="0" applyAlignment="0" applyProtection="0"/>
    <xf numFmtId="0" fontId="53" fillId="61" borderId="456" applyNumberFormat="0" applyFont="0" applyAlignment="0" applyProtection="0"/>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0" fontId="95" fillId="81" borderId="455" applyNumberFormat="0" applyAlignment="0" applyProtection="0"/>
    <xf numFmtId="0" fontId="95" fillId="81" borderId="455" applyNumberFormat="0" applyAlignment="0" applyProtection="0"/>
    <xf numFmtId="0" fontId="95" fillId="82" borderId="455" applyNumberFormat="0" applyAlignment="0" applyProtection="0"/>
    <xf numFmtId="0" fontId="95" fillId="81" borderId="455" applyNumberFormat="0" applyAlignment="0" applyProtection="0"/>
    <xf numFmtId="0" fontId="95" fillId="82"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2"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4" fontId="96" fillId="60" borderId="458"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7" fillId="60" borderId="458"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6" fillId="60" borderId="458"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96" fillId="60" borderId="458"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0" fontId="99" fillId="60" borderId="458" applyNumberFormat="0" applyProtection="0">
      <alignment horizontal="left" vertical="top" indent="1"/>
    </xf>
    <xf numFmtId="0" fontId="99" fillId="60" borderId="458" applyNumberFormat="0" applyProtection="0">
      <alignment horizontal="left" vertical="top" indent="1"/>
    </xf>
    <xf numFmtId="0" fontId="96" fillId="60" borderId="458" applyNumberFormat="0" applyProtection="0">
      <alignment horizontal="left" vertical="top" indent="1"/>
    </xf>
    <xf numFmtId="0" fontId="99" fillId="60" borderId="458" applyNumberFormat="0" applyProtection="0">
      <alignment horizontal="left" vertical="top" indent="1"/>
    </xf>
    <xf numFmtId="4" fontId="3" fillId="2" borderId="452" applyNumberFormat="0" applyProtection="0">
      <alignment horizontal="left" vertical="center" indent="1"/>
    </xf>
    <xf numFmtId="4" fontId="3" fillId="44" borderId="452" applyNumberFormat="0" applyProtection="0">
      <alignment horizontal="right" vertical="center"/>
    </xf>
    <xf numFmtId="4" fontId="3" fillId="98" borderId="452" applyNumberFormat="0" applyProtection="0">
      <alignment horizontal="right" vertical="center"/>
    </xf>
    <xf numFmtId="4" fontId="3" fillId="56" borderId="459" applyNumberFormat="0" applyProtection="0">
      <alignment horizontal="right" vertical="center"/>
    </xf>
    <xf numFmtId="4" fontId="3" fillId="56" borderId="459" applyNumberFormat="0" applyProtection="0">
      <alignment horizontal="right" vertical="center"/>
    </xf>
    <xf numFmtId="4" fontId="3" fillId="56" borderId="459" applyNumberFormat="0" applyProtection="0">
      <alignment horizontal="right" vertical="center"/>
    </xf>
    <xf numFmtId="4" fontId="3" fillId="56" borderId="459" applyNumberFormat="0" applyProtection="0">
      <alignment horizontal="right" vertical="center"/>
    </xf>
    <xf numFmtId="4" fontId="3" fillId="56" borderId="459" applyNumberFormat="0" applyProtection="0">
      <alignment horizontal="right" vertical="center"/>
    </xf>
    <xf numFmtId="4" fontId="100" fillId="51" borderId="458"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100" fillId="51" borderId="458" applyNumberFormat="0" applyProtection="0">
      <alignment horizontal="right" vertical="center"/>
    </xf>
    <xf numFmtId="4" fontId="3" fillId="58" borderId="452" applyNumberFormat="0" applyProtection="0">
      <alignment horizontal="right" vertical="center"/>
    </xf>
    <xf numFmtId="4" fontId="3" fillId="57" borderId="452" applyNumberFormat="0" applyProtection="0">
      <alignment horizontal="right" vertical="center"/>
    </xf>
    <xf numFmtId="4" fontId="100" fillId="99" borderId="458"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9" fillId="77" borderId="435"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9" fillId="77" borderId="435"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9" fillId="77" borderId="435"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9" fillId="77" borderId="435"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9" fillId="77" borderId="435"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9" fillId="77" borderId="435"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53" fillId="61" borderId="435" applyNumberFormat="0" applyFont="0" applyAlignment="0" applyProtection="0"/>
    <xf numFmtId="0" fontId="53" fillId="61" borderId="435" applyNumberFormat="0" applyFont="0" applyAlignment="0" applyProtection="0"/>
    <xf numFmtId="0" fontId="53" fillId="61" borderId="435" applyNumberFormat="0" applyFont="0" applyAlignment="0" applyProtection="0"/>
    <xf numFmtId="0" fontId="53" fillId="61" borderId="435" applyNumberFormat="0" applyFont="0" applyAlignment="0" applyProtection="0"/>
    <xf numFmtId="4" fontId="3" fillId="50" borderId="452" applyNumberFormat="0" applyProtection="0">
      <alignment horizontal="right" vertical="center"/>
    </xf>
    <xf numFmtId="4" fontId="3" fillId="100" borderId="47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2"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2"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2"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2"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2"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2"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0" fontId="95" fillId="81" borderId="434" applyNumberFormat="0" applyAlignment="0" applyProtection="0"/>
    <xf numFmtId="4" fontId="96" fillId="60" borderId="437"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96" fillId="60" borderId="437"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97" fillId="60" borderId="437"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7" fillId="60" borderId="437"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6" fillId="60" borderId="437"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96" fillId="60" borderId="437"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0" fontId="96" fillId="60" borderId="437" applyNumberFormat="0" applyProtection="0">
      <alignment horizontal="left" vertical="top" indent="1"/>
    </xf>
    <xf numFmtId="0" fontId="99" fillId="60" borderId="437" applyNumberFormat="0" applyProtection="0">
      <alignment horizontal="left" vertical="top" indent="1"/>
    </xf>
    <xf numFmtId="0" fontId="99" fillId="60" borderId="437" applyNumberFormat="0" applyProtection="0">
      <alignment horizontal="left" vertical="top" indent="1"/>
    </xf>
    <xf numFmtId="0" fontId="99" fillId="60" borderId="437" applyNumberFormat="0" applyProtection="0">
      <alignment horizontal="left" vertical="top" indent="1"/>
    </xf>
    <xf numFmtId="0" fontId="96" fillId="60" borderId="437" applyNumberFormat="0" applyProtection="0">
      <alignment horizontal="left" vertical="top" indent="1"/>
    </xf>
    <xf numFmtId="0" fontId="99" fillId="60" borderId="437" applyNumberFormat="0" applyProtection="0">
      <alignment horizontal="left" vertical="top" indent="1"/>
    </xf>
    <xf numFmtId="0" fontId="99" fillId="60" borderId="437" applyNumberFormat="0" applyProtection="0">
      <alignment horizontal="left" vertical="top" indent="1"/>
    </xf>
    <xf numFmtId="0" fontId="99" fillId="60" borderId="437" applyNumberFormat="0" applyProtection="0">
      <alignment horizontal="left" vertical="top" indent="1"/>
    </xf>
    <xf numFmtId="0" fontId="99" fillId="60" borderId="437" applyNumberFormat="0" applyProtection="0">
      <alignment horizontal="left" vertical="top" indent="1"/>
    </xf>
    <xf numFmtId="0" fontId="99" fillId="60" borderId="437" applyNumberFormat="0" applyProtection="0">
      <alignment horizontal="left" vertical="top" indent="1"/>
    </xf>
    <xf numFmtId="0" fontId="99" fillId="60" borderId="437" applyNumberFormat="0" applyProtection="0">
      <alignment horizontal="left" vertical="top" indent="1"/>
    </xf>
    <xf numFmtId="0" fontId="99" fillId="60" borderId="437" applyNumberFormat="0" applyProtection="0">
      <alignment horizontal="left" vertical="top" indent="1"/>
    </xf>
    <xf numFmtId="0" fontId="99" fillId="60" borderId="437" applyNumberFormat="0" applyProtection="0">
      <alignment horizontal="left" vertical="top" indent="1"/>
    </xf>
    <xf numFmtId="4" fontId="9" fillId="101" borderId="459"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9" fillId="101" borderId="459"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100" fillId="44" borderId="437"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100" fillId="44" borderId="437"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100" fillId="49" borderId="437"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100" fillId="49" borderId="437"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100" fillId="56" borderId="437" applyNumberFormat="0" applyProtection="0">
      <alignment horizontal="right" vertical="center"/>
    </xf>
    <xf numFmtId="4" fontId="3" fillId="56" borderId="438" applyNumberFormat="0" applyProtection="0">
      <alignment horizontal="right" vertical="center"/>
    </xf>
    <xf numFmtId="4" fontId="3" fillId="56" borderId="438" applyNumberFormat="0" applyProtection="0">
      <alignment horizontal="right" vertical="center"/>
    </xf>
    <xf numFmtId="4" fontId="3" fillId="56" borderId="438" applyNumberFormat="0" applyProtection="0">
      <alignment horizontal="right" vertical="center"/>
    </xf>
    <xf numFmtId="4" fontId="100" fillId="56" borderId="437" applyNumberFormat="0" applyProtection="0">
      <alignment horizontal="right" vertical="center"/>
    </xf>
    <xf numFmtId="4" fontId="3" fillId="56" borderId="438" applyNumberFormat="0" applyProtection="0">
      <alignment horizontal="right" vertical="center"/>
    </xf>
    <xf numFmtId="4" fontId="3" fillId="56" borderId="438" applyNumberFormat="0" applyProtection="0">
      <alignment horizontal="right" vertical="center"/>
    </xf>
    <xf numFmtId="4" fontId="3" fillId="56" borderId="438" applyNumberFormat="0" applyProtection="0">
      <alignment horizontal="right" vertical="center"/>
    </xf>
    <xf numFmtId="4" fontId="3" fillId="56" borderId="438" applyNumberFormat="0" applyProtection="0">
      <alignment horizontal="right" vertical="center"/>
    </xf>
    <xf numFmtId="4" fontId="3" fillId="56" borderId="438" applyNumberFormat="0" applyProtection="0">
      <alignment horizontal="right" vertical="center"/>
    </xf>
    <xf numFmtId="4" fontId="3" fillId="56" borderId="438" applyNumberFormat="0" applyProtection="0">
      <alignment horizontal="right" vertical="center"/>
    </xf>
    <xf numFmtId="4" fontId="3" fillId="56" borderId="438" applyNumberFormat="0" applyProtection="0">
      <alignment horizontal="right" vertical="center"/>
    </xf>
    <xf numFmtId="4" fontId="3" fillId="56" borderId="438" applyNumberFormat="0" applyProtection="0">
      <alignment horizontal="right" vertical="center"/>
    </xf>
    <xf numFmtId="4" fontId="100" fillId="51" borderId="437"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100" fillId="51" borderId="437"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100" fillId="54" borderId="437"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100" fillId="54" borderId="437"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100" fillId="58" borderId="437"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100" fillId="58" borderId="437"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100" fillId="57" borderId="437"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100" fillId="57" borderId="437"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100" fillId="99" borderId="437"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100" fillId="99" borderId="437"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100" fillId="50" borderId="437"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100" fillId="50" borderId="437"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9" fillId="101" borderId="459" applyNumberFormat="0" applyProtection="0">
      <alignment horizontal="left" vertical="center" indent="1"/>
    </xf>
    <xf numFmtId="4" fontId="3" fillId="100" borderId="438" applyNumberFormat="0" applyProtection="0">
      <alignment horizontal="left" vertical="center" indent="1"/>
    </xf>
    <xf numFmtId="4" fontId="3" fillId="100" borderId="438" applyNumberFormat="0" applyProtection="0">
      <alignment horizontal="left" vertical="center" indent="1"/>
    </xf>
    <xf numFmtId="4" fontId="3" fillId="100" borderId="438" applyNumberFormat="0" applyProtection="0">
      <alignment horizontal="left" vertical="center" indent="1"/>
    </xf>
    <xf numFmtId="4" fontId="3" fillId="97" borderId="452" applyNumberFormat="0" applyProtection="0">
      <alignment horizontal="right" vertical="center"/>
    </xf>
    <xf numFmtId="4" fontId="3" fillId="100" borderId="438" applyNumberFormat="0" applyProtection="0">
      <alignment horizontal="left" vertical="center" indent="1"/>
    </xf>
    <xf numFmtId="4" fontId="3" fillId="100" borderId="438" applyNumberFormat="0" applyProtection="0">
      <alignment horizontal="left" vertical="center" indent="1"/>
    </xf>
    <xf numFmtId="4" fontId="3" fillId="100" borderId="438" applyNumberFormat="0" applyProtection="0">
      <alignment horizontal="left" vertical="center" indent="1"/>
    </xf>
    <xf numFmtId="4" fontId="3" fillId="100" borderId="438" applyNumberFormat="0" applyProtection="0">
      <alignment horizontal="left" vertical="center" indent="1"/>
    </xf>
    <xf numFmtId="4" fontId="3" fillId="100" borderId="438" applyNumberFormat="0" applyProtection="0">
      <alignment horizontal="left" vertical="center" indent="1"/>
    </xf>
    <xf numFmtId="4" fontId="3" fillId="100" borderId="438" applyNumberFormat="0" applyProtection="0">
      <alignment horizontal="left" vertical="center" indent="1"/>
    </xf>
    <xf numFmtId="4" fontId="3" fillId="100" borderId="438" applyNumberFormat="0" applyProtection="0">
      <alignment horizontal="left" vertical="center" indent="1"/>
    </xf>
    <xf numFmtId="4" fontId="3" fillId="100" borderId="438" applyNumberFormat="0" applyProtection="0">
      <alignment horizontal="left" vertical="center" indent="1"/>
    </xf>
    <xf numFmtId="4" fontId="3" fillId="97" borderId="452" applyNumberFormat="0" applyProtection="0">
      <alignment horizontal="right" vertical="center"/>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3" fillId="97" borderId="452" applyNumberFormat="0" applyProtection="0">
      <alignment horizontal="right" vertical="center"/>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3" fillId="97" borderId="452" applyNumberFormat="0" applyProtection="0">
      <alignment horizontal="right" vertical="center"/>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79"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9" fillId="101" borderId="438" applyNumberFormat="0" applyProtection="0">
      <alignment horizontal="left" vertical="center" indent="1"/>
    </xf>
    <xf numFmtId="4" fontId="100" fillId="97" borderId="437"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100" fillId="97" borderId="437"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7" borderId="459" applyNumberFormat="0" applyProtection="0">
      <alignment horizontal="left" vertical="center" indent="1"/>
    </xf>
    <xf numFmtId="4" fontId="3" fillId="7" borderId="438" applyNumberFormat="0" applyProtection="0">
      <alignment horizontal="left" vertical="center" indent="1"/>
    </xf>
    <xf numFmtId="4" fontId="3" fillId="7" borderId="438" applyNumberFormat="0" applyProtection="0">
      <alignment horizontal="left" vertical="center" indent="1"/>
    </xf>
    <xf numFmtId="4" fontId="3" fillId="7" borderId="438" applyNumberFormat="0" applyProtection="0">
      <alignment horizontal="left" vertical="center" indent="1"/>
    </xf>
    <xf numFmtId="4" fontId="3" fillId="7" borderId="459" applyNumberFormat="0" applyProtection="0">
      <alignment horizontal="left" vertical="center" indent="1"/>
    </xf>
    <xf numFmtId="4" fontId="3" fillId="7" borderId="438" applyNumberFormat="0" applyProtection="0">
      <alignment horizontal="left" vertical="center" indent="1"/>
    </xf>
    <xf numFmtId="4" fontId="3" fillId="7" borderId="438" applyNumberFormat="0" applyProtection="0">
      <alignment horizontal="left" vertical="center" indent="1"/>
    </xf>
    <xf numFmtId="4" fontId="3" fillId="7" borderId="438" applyNumberFormat="0" applyProtection="0">
      <alignment horizontal="left" vertical="center" indent="1"/>
    </xf>
    <xf numFmtId="4" fontId="3" fillId="7" borderId="438" applyNumberFormat="0" applyProtection="0">
      <alignment horizontal="left" vertical="center" indent="1"/>
    </xf>
    <xf numFmtId="4" fontId="3" fillId="7" borderId="438" applyNumberFormat="0" applyProtection="0">
      <alignment horizontal="left" vertical="center" indent="1"/>
    </xf>
    <xf numFmtId="4" fontId="3" fillId="7" borderId="438" applyNumberFormat="0" applyProtection="0">
      <alignment horizontal="left" vertical="center" indent="1"/>
    </xf>
    <xf numFmtId="4" fontId="3" fillId="7" borderId="438" applyNumberFormat="0" applyProtection="0">
      <alignment horizontal="left" vertical="center" indent="1"/>
    </xf>
    <xf numFmtId="4" fontId="3" fillId="7" borderId="438" applyNumberFormat="0" applyProtection="0">
      <alignment horizontal="left" vertical="center" indent="1"/>
    </xf>
    <xf numFmtId="4" fontId="3" fillId="97" borderId="438" applyNumberFormat="0" applyProtection="0">
      <alignment horizontal="left" vertical="center" indent="1"/>
    </xf>
    <xf numFmtId="4" fontId="3" fillId="97" borderId="438" applyNumberFormat="0" applyProtection="0">
      <alignment horizontal="left" vertical="center" indent="1"/>
    </xf>
    <xf numFmtId="4" fontId="3" fillId="97" borderId="438" applyNumberFormat="0" applyProtection="0">
      <alignment horizontal="left" vertical="center" indent="1"/>
    </xf>
    <xf numFmtId="4" fontId="3" fillId="97" borderId="459" applyNumberFormat="0" applyProtection="0">
      <alignment horizontal="left" vertical="center" indent="1"/>
    </xf>
    <xf numFmtId="4" fontId="3" fillId="97" borderId="438" applyNumberFormat="0" applyProtection="0">
      <alignment horizontal="left" vertical="center" indent="1"/>
    </xf>
    <xf numFmtId="4" fontId="3" fillId="97" borderId="438" applyNumberFormat="0" applyProtection="0">
      <alignment horizontal="left" vertical="center" indent="1"/>
    </xf>
    <xf numFmtId="4" fontId="3" fillId="97" borderId="438" applyNumberFormat="0" applyProtection="0">
      <alignment horizontal="left" vertical="center" indent="1"/>
    </xf>
    <xf numFmtId="4" fontId="3" fillId="97" borderId="438" applyNumberFormat="0" applyProtection="0">
      <alignment horizontal="left" vertical="center" indent="1"/>
    </xf>
    <xf numFmtId="4" fontId="3" fillId="97" borderId="438" applyNumberFormat="0" applyProtection="0">
      <alignment horizontal="left" vertical="center" indent="1"/>
    </xf>
    <xf numFmtId="4" fontId="3" fillId="97" borderId="438" applyNumberFormat="0" applyProtection="0">
      <alignment horizontal="left" vertical="center" indent="1"/>
    </xf>
    <xf numFmtId="4" fontId="3" fillId="97" borderId="438" applyNumberFormat="0" applyProtection="0">
      <alignment horizontal="left" vertical="center" indent="1"/>
    </xf>
    <xf numFmtId="4" fontId="3" fillId="97" borderId="438" applyNumberFormat="0" applyProtection="0">
      <alignment horizontal="left" vertical="center" indent="1"/>
    </xf>
    <xf numFmtId="0" fontId="9" fillId="101" borderId="437"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9" fillId="101" borderId="437"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9"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9"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3" fillId="101" borderId="437" applyNumberFormat="0" applyProtection="0">
      <alignment horizontal="left" vertical="top" indent="1"/>
    </xf>
    <xf numFmtId="0" fontId="9" fillId="97" borderId="437"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9" fillId="97" borderId="437"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9"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9"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3" fillId="97" borderId="437" applyNumberFormat="0" applyProtection="0">
      <alignment horizontal="left" vertical="top" indent="1"/>
    </xf>
    <xf numFmtId="0" fontId="9" fillId="6" borderId="437"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9" fillId="6" borderId="437"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9"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9"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3" fillId="6" borderId="437" applyNumberFormat="0" applyProtection="0">
      <alignment horizontal="left" vertical="top" indent="1"/>
    </xf>
    <xf numFmtId="0" fontId="9" fillId="7" borderId="437"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9" fillId="0" borderId="0"/>
    <xf numFmtId="0" fontId="9" fillId="7" borderId="437"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9"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9"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3" fillId="7" borderId="437" applyNumberFormat="0" applyProtection="0">
      <alignment horizontal="left" vertical="top" indent="1"/>
    </xf>
    <xf numFmtId="0" fontId="9" fillId="102" borderId="439" applyNumberFormat="0">
      <protection locked="0"/>
    </xf>
    <xf numFmtId="4" fontId="3" fillId="97" borderId="459" applyNumberFormat="0" applyProtection="0">
      <alignment horizontal="left" vertical="center" indent="1"/>
    </xf>
    <xf numFmtId="4" fontId="3" fillId="97" borderId="459" applyNumberFormat="0" applyProtection="0">
      <alignment horizontal="left" vertical="center" indent="1"/>
    </xf>
    <xf numFmtId="4" fontId="3" fillId="97" borderId="459" applyNumberFormat="0" applyProtection="0">
      <alignment horizontal="left" vertical="center" indent="1"/>
    </xf>
    <xf numFmtId="0" fontId="9" fillId="102" borderId="439" applyNumberFormat="0">
      <protection locked="0"/>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9"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9" fillId="6" borderId="458" applyNumberFormat="0" applyProtection="0">
      <alignment horizontal="left" vertical="center" indent="1"/>
    </xf>
    <xf numFmtId="0" fontId="3" fillId="6" borderId="452" applyNumberFormat="0" applyProtection="0">
      <alignment horizontal="left" vertical="center" indent="1"/>
    </xf>
    <xf numFmtId="0" fontId="5" fillId="101" borderId="440" applyBorder="0"/>
    <xf numFmtId="4" fontId="100" fillId="61" borderId="437" applyNumberFormat="0" applyProtection="0">
      <alignment vertical="center"/>
    </xf>
    <xf numFmtId="4" fontId="102" fillId="61" borderId="437" applyNumberFormat="0" applyProtection="0">
      <alignment vertical="center"/>
    </xf>
    <xf numFmtId="4" fontId="102" fillId="61" borderId="437" applyNumberFormat="0" applyProtection="0">
      <alignment vertical="center"/>
    </xf>
    <xf numFmtId="4" fontId="102" fillId="61" borderId="437" applyNumberFormat="0" applyProtection="0">
      <alignment vertical="center"/>
    </xf>
    <xf numFmtId="4" fontId="100" fillId="61" borderId="437" applyNumberFormat="0" applyProtection="0">
      <alignment vertical="center"/>
    </xf>
    <xf numFmtId="4" fontId="102" fillId="61" borderId="437" applyNumberFormat="0" applyProtection="0">
      <alignment vertical="center"/>
    </xf>
    <xf numFmtId="4" fontId="102" fillId="61" borderId="437" applyNumberFormat="0" applyProtection="0">
      <alignment vertical="center"/>
    </xf>
    <xf numFmtId="4" fontId="102" fillId="61" borderId="437" applyNumberFormat="0" applyProtection="0">
      <alignment vertical="center"/>
    </xf>
    <xf numFmtId="4" fontId="102" fillId="61" borderId="437" applyNumberFormat="0" applyProtection="0">
      <alignment vertical="center"/>
    </xf>
    <xf numFmtId="4" fontId="102" fillId="61" borderId="437" applyNumberFormat="0" applyProtection="0">
      <alignment vertical="center"/>
    </xf>
    <xf numFmtId="4" fontId="102" fillId="61" borderId="437" applyNumberFormat="0" applyProtection="0">
      <alignment vertical="center"/>
    </xf>
    <xf numFmtId="4" fontId="102" fillId="61" borderId="437" applyNumberFormat="0" applyProtection="0">
      <alignment vertical="center"/>
    </xf>
    <xf numFmtId="4" fontId="102" fillId="61" borderId="437" applyNumberFormat="0" applyProtection="0">
      <alignment vertical="center"/>
    </xf>
    <xf numFmtId="4" fontId="103" fillId="61" borderId="437" applyNumberFormat="0" applyProtection="0">
      <alignment vertical="center"/>
    </xf>
    <xf numFmtId="4" fontId="98" fillId="103" borderId="439" applyNumberFormat="0" applyProtection="0">
      <alignment vertical="center"/>
    </xf>
    <xf numFmtId="4" fontId="98" fillId="103" borderId="439" applyNumberFormat="0" applyProtection="0">
      <alignment vertical="center"/>
    </xf>
    <xf numFmtId="4" fontId="98" fillId="103" borderId="439" applyNumberFormat="0" applyProtection="0">
      <alignment vertical="center"/>
    </xf>
    <xf numFmtId="4" fontId="103" fillId="61" borderId="437" applyNumberFormat="0" applyProtection="0">
      <alignment vertical="center"/>
    </xf>
    <xf numFmtId="4" fontId="98" fillId="103" borderId="439" applyNumberFormat="0" applyProtection="0">
      <alignment vertical="center"/>
    </xf>
    <xf numFmtId="4" fontId="98" fillId="103" borderId="439" applyNumberFormat="0" applyProtection="0">
      <alignment vertical="center"/>
    </xf>
    <xf numFmtId="4" fontId="98" fillId="103" borderId="439" applyNumberFormat="0" applyProtection="0">
      <alignment vertical="center"/>
    </xf>
    <xf numFmtId="4" fontId="98" fillId="103" borderId="439" applyNumberFormat="0" applyProtection="0">
      <alignment vertical="center"/>
    </xf>
    <xf numFmtId="4" fontId="98" fillId="103" borderId="439" applyNumberFormat="0" applyProtection="0">
      <alignment vertical="center"/>
    </xf>
    <xf numFmtId="4" fontId="98" fillId="103" borderId="439" applyNumberFormat="0" applyProtection="0">
      <alignment vertical="center"/>
    </xf>
    <xf numFmtId="4" fontId="98" fillId="103" borderId="439" applyNumberFormat="0" applyProtection="0">
      <alignment vertical="center"/>
    </xf>
    <xf numFmtId="4" fontId="98" fillId="103" borderId="439" applyNumberFormat="0" applyProtection="0">
      <alignment vertical="center"/>
    </xf>
    <xf numFmtId="4" fontId="100" fillId="61" borderId="437" applyNumberFormat="0" applyProtection="0">
      <alignment horizontal="left" vertical="center" indent="1"/>
    </xf>
    <xf numFmtId="4" fontId="102" fillId="4" borderId="437" applyNumberFormat="0" applyProtection="0">
      <alignment horizontal="left" vertical="center" indent="1"/>
    </xf>
    <xf numFmtId="4" fontId="102" fillId="4" borderId="437" applyNumberFormat="0" applyProtection="0">
      <alignment horizontal="left" vertical="center" indent="1"/>
    </xf>
    <xf numFmtId="4" fontId="102" fillId="4" borderId="437" applyNumberFormat="0" applyProtection="0">
      <alignment horizontal="left" vertical="center" indent="1"/>
    </xf>
    <xf numFmtId="4" fontId="100" fillId="61" borderId="437" applyNumberFormat="0" applyProtection="0">
      <alignment horizontal="left" vertical="center" indent="1"/>
    </xf>
    <xf numFmtId="4" fontId="102" fillId="4" borderId="437" applyNumberFormat="0" applyProtection="0">
      <alignment horizontal="left" vertical="center" indent="1"/>
    </xf>
    <xf numFmtId="4" fontId="102" fillId="4" borderId="437" applyNumberFormat="0" applyProtection="0">
      <alignment horizontal="left" vertical="center" indent="1"/>
    </xf>
    <xf numFmtId="4" fontId="102" fillId="4" borderId="437" applyNumberFormat="0" applyProtection="0">
      <alignment horizontal="left" vertical="center" indent="1"/>
    </xf>
    <xf numFmtId="4" fontId="102" fillId="4" borderId="437" applyNumberFormat="0" applyProtection="0">
      <alignment horizontal="left" vertical="center" indent="1"/>
    </xf>
    <xf numFmtId="4" fontId="102" fillId="4" borderId="437" applyNumberFormat="0" applyProtection="0">
      <alignment horizontal="left" vertical="center" indent="1"/>
    </xf>
    <xf numFmtId="4" fontId="102" fillId="4" borderId="437" applyNumberFormat="0" applyProtection="0">
      <alignment horizontal="left" vertical="center" indent="1"/>
    </xf>
    <xf numFmtId="4" fontId="102" fillId="4" borderId="437" applyNumberFormat="0" applyProtection="0">
      <alignment horizontal="left" vertical="center" indent="1"/>
    </xf>
    <xf numFmtId="4" fontId="102" fillId="4" borderId="437" applyNumberFormat="0" applyProtection="0">
      <alignment horizontal="left" vertical="center" indent="1"/>
    </xf>
    <xf numFmtId="0" fontId="100" fillId="61" borderId="437" applyNumberFormat="0" applyProtection="0">
      <alignment horizontal="left" vertical="top" indent="1"/>
    </xf>
    <xf numFmtId="0" fontId="102" fillId="61" borderId="437" applyNumberFormat="0" applyProtection="0">
      <alignment horizontal="left" vertical="top" indent="1"/>
    </xf>
    <xf numFmtId="0" fontId="102" fillId="61" borderId="437" applyNumberFormat="0" applyProtection="0">
      <alignment horizontal="left" vertical="top" indent="1"/>
    </xf>
    <xf numFmtId="0" fontId="102" fillId="61" borderId="437" applyNumberFormat="0" applyProtection="0">
      <alignment horizontal="left" vertical="top" indent="1"/>
    </xf>
    <xf numFmtId="0" fontId="100" fillId="61" borderId="437" applyNumberFormat="0" applyProtection="0">
      <alignment horizontal="left" vertical="top" indent="1"/>
    </xf>
    <xf numFmtId="0" fontId="102" fillId="61" borderId="437" applyNumberFormat="0" applyProtection="0">
      <alignment horizontal="left" vertical="top" indent="1"/>
    </xf>
    <xf numFmtId="0" fontId="102" fillId="61" borderId="437" applyNumberFormat="0" applyProtection="0">
      <alignment horizontal="left" vertical="top" indent="1"/>
    </xf>
    <xf numFmtId="0" fontId="102" fillId="61" borderId="437" applyNumberFormat="0" applyProtection="0">
      <alignment horizontal="left" vertical="top" indent="1"/>
    </xf>
    <xf numFmtId="0" fontId="102" fillId="61" borderId="437" applyNumberFormat="0" applyProtection="0">
      <alignment horizontal="left" vertical="top" indent="1"/>
    </xf>
    <xf numFmtId="0" fontId="102" fillId="61" borderId="437" applyNumberFormat="0" applyProtection="0">
      <alignment horizontal="left" vertical="top" indent="1"/>
    </xf>
    <xf numFmtId="0" fontId="102" fillId="61" borderId="437" applyNumberFormat="0" applyProtection="0">
      <alignment horizontal="left" vertical="top" indent="1"/>
    </xf>
    <xf numFmtId="0" fontId="102" fillId="61" borderId="437" applyNumberFormat="0" applyProtection="0">
      <alignment horizontal="left" vertical="top" indent="1"/>
    </xf>
    <xf numFmtId="0" fontId="102" fillId="61" borderId="437" applyNumberFormat="0" applyProtection="0">
      <alignment horizontal="left" vertical="top" indent="1"/>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100" fillId="7" borderId="437"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103" fillId="7" borderId="437"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103" fillId="7" borderId="437"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100" fillId="97" borderId="437"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100" fillId="97" borderId="437"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0" fontId="100" fillId="97" borderId="437" applyNumberFormat="0" applyProtection="0">
      <alignment horizontal="left" vertical="top" indent="1"/>
    </xf>
    <xf numFmtId="0" fontId="102" fillId="97" borderId="437" applyNumberFormat="0" applyProtection="0">
      <alignment horizontal="left" vertical="top" indent="1"/>
    </xf>
    <xf numFmtId="0" fontId="102" fillId="97" borderId="437" applyNumberFormat="0" applyProtection="0">
      <alignment horizontal="left" vertical="top" indent="1"/>
    </xf>
    <xf numFmtId="0" fontId="102" fillId="97" borderId="437" applyNumberFormat="0" applyProtection="0">
      <alignment horizontal="left" vertical="top" indent="1"/>
    </xf>
    <xf numFmtId="0" fontId="100" fillId="97" borderId="437" applyNumberFormat="0" applyProtection="0">
      <alignment horizontal="left" vertical="top" indent="1"/>
    </xf>
    <xf numFmtId="0" fontId="102" fillId="97" borderId="437" applyNumberFormat="0" applyProtection="0">
      <alignment horizontal="left" vertical="top" indent="1"/>
    </xf>
    <xf numFmtId="0" fontId="102" fillId="97" borderId="437" applyNumberFormat="0" applyProtection="0">
      <alignment horizontal="left" vertical="top" indent="1"/>
    </xf>
    <xf numFmtId="0" fontId="102" fillId="97" borderId="437" applyNumberFormat="0" applyProtection="0">
      <alignment horizontal="left" vertical="top" indent="1"/>
    </xf>
    <xf numFmtId="0" fontId="102" fillId="97" borderId="437" applyNumberFormat="0" applyProtection="0">
      <alignment horizontal="left" vertical="top" indent="1"/>
    </xf>
    <xf numFmtId="0" fontId="102" fillId="97" borderId="437" applyNumberFormat="0" applyProtection="0">
      <alignment horizontal="left" vertical="top" indent="1"/>
    </xf>
    <xf numFmtId="0" fontId="102" fillId="97" borderId="437" applyNumberFormat="0" applyProtection="0">
      <alignment horizontal="left" vertical="top" indent="1"/>
    </xf>
    <xf numFmtId="0" fontId="102" fillId="97" borderId="437" applyNumberFormat="0" applyProtection="0">
      <alignment horizontal="left" vertical="top" indent="1"/>
    </xf>
    <xf numFmtId="0" fontId="102" fillId="97" borderId="437" applyNumberFormat="0" applyProtection="0">
      <alignment horizontal="left" vertical="top" indent="1"/>
    </xf>
    <xf numFmtId="0" fontId="3" fillId="6" borderId="452" applyNumberFormat="0" applyProtection="0">
      <alignment horizontal="left" vertical="center" indent="1"/>
    </xf>
    <xf numFmtId="4" fontId="105" fillId="104" borderId="438" applyNumberFormat="0" applyProtection="0">
      <alignment horizontal="left" vertical="center" indent="1"/>
    </xf>
    <xf numFmtId="4" fontId="105" fillId="104" borderId="438" applyNumberFormat="0" applyProtection="0">
      <alignment horizontal="left" vertical="center" indent="1"/>
    </xf>
    <xf numFmtId="4" fontId="105" fillId="104" borderId="438" applyNumberFormat="0" applyProtection="0">
      <alignment horizontal="left" vertical="center" indent="1"/>
    </xf>
    <xf numFmtId="0" fontId="3" fillId="6" borderId="452" applyNumberFormat="0" applyProtection="0">
      <alignment horizontal="left" vertical="center" indent="1"/>
    </xf>
    <xf numFmtId="4" fontId="105" fillId="104" borderId="438" applyNumberFormat="0" applyProtection="0">
      <alignment horizontal="left" vertical="center" indent="1"/>
    </xf>
    <xf numFmtId="4" fontId="105" fillId="104" borderId="438" applyNumberFormat="0" applyProtection="0">
      <alignment horizontal="left" vertical="center" indent="1"/>
    </xf>
    <xf numFmtId="4" fontId="105" fillId="104" borderId="438" applyNumberFormat="0" applyProtection="0">
      <alignment horizontal="left" vertical="center" indent="1"/>
    </xf>
    <xf numFmtId="4" fontId="105" fillId="104" borderId="438" applyNumberFormat="0" applyProtection="0">
      <alignment horizontal="left" vertical="center" indent="1"/>
    </xf>
    <xf numFmtId="4" fontId="105" fillId="104" borderId="438" applyNumberFormat="0" applyProtection="0">
      <alignment horizontal="left" vertical="center" indent="1"/>
    </xf>
    <xf numFmtId="4" fontId="105" fillId="104" borderId="438" applyNumberFormat="0" applyProtection="0">
      <alignment horizontal="left" vertical="center" indent="1"/>
    </xf>
    <xf numFmtId="4" fontId="105" fillId="104" borderId="438" applyNumberFormat="0" applyProtection="0">
      <alignment horizontal="left" vertical="center" indent="1"/>
    </xf>
    <xf numFmtId="4" fontId="105" fillId="104" borderId="438" applyNumberFormat="0" applyProtection="0">
      <alignment horizontal="left" vertical="center" indent="1"/>
    </xf>
    <xf numFmtId="0" fontId="3" fillId="105" borderId="439"/>
    <xf numFmtId="0" fontId="3" fillId="105" borderId="439"/>
    <xf numFmtId="0" fontId="3" fillId="105" borderId="439"/>
    <xf numFmtId="0" fontId="3" fillId="105" borderId="439"/>
    <xf numFmtId="0" fontId="3" fillId="105" borderId="439"/>
    <xf numFmtId="0" fontId="3" fillId="105" borderId="439"/>
    <xf numFmtId="0" fontId="3" fillId="105" borderId="439"/>
    <xf numFmtId="4" fontId="106" fillId="7" borderId="437"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6" fillId="7" borderId="437"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0" fontId="3" fillId="6" borderId="452" applyNumberFormat="0" applyProtection="0">
      <alignment horizontal="left" vertical="center"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9" fillId="7" borderId="458"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9"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4" fontId="3" fillId="97" borderId="473" applyNumberFormat="0" applyProtection="0">
      <alignment horizontal="right" vertical="center"/>
    </xf>
    <xf numFmtId="0" fontId="77" fillId="81" borderId="463" applyNumberFormat="0" applyAlignment="0" applyProtection="0"/>
    <xf numFmtId="0" fontId="53" fillId="61" borderId="445" applyNumberFormat="0" applyFont="0" applyAlignment="0" applyProtection="0"/>
    <xf numFmtId="4" fontId="9" fillId="101" borderId="479" applyNumberFormat="0" applyProtection="0">
      <alignment horizontal="left" vertical="center" indent="1"/>
    </xf>
    <xf numFmtId="0" fontId="67" fillId="0" borderId="446" applyNumberFormat="0" applyFill="0" applyAlignment="0" applyProtection="0"/>
    <xf numFmtId="0" fontId="3" fillId="5" borderId="452" applyNumberFormat="0" applyProtection="0">
      <alignment horizontal="left" vertical="center" indent="1"/>
    </xf>
    <xf numFmtId="4" fontId="9" fillId="101" borderId="469" applyNumberFormat="0" applyProtection="0">
      <alignment horizontal="left" vertical="center" indent="1"/>
    </xf>
    <xf numFmtId="0" fontId="85" fillId="78" borderId="511" applyNumberFormat="0" applyAlignment="0" applyProtection="0"/>
    <xf numFmtId="4" fontId="3" fillId="50" borderId="463" applyNumberFormat="0" applyProtection="0">
      <alignment horizontal="right" vertical="center"/>
    </xf>
    <xf numFmtId="0" fontId="53" fillId="61" borderId="456" applyNumberFormat="0" applyFont="0" applyAlignment="0" applyProtection="0"/>
    <xf numFmtId="0" fontId="3" fillId="7" borderId="478" applyNumberFormat="0" applyProtection="0">
      <alignment horizontal="left" vertical="top" indent="1"/>
    </xf>
    <xf numFmtId="0" fontId="3" fillId="97" borderId="468" applyNumberFormat="0" applyProtection="0">
      <alignment horizontal="left" vertical="top" indent="1"/>
    </xf>
    <xf numFmtId="0" fontId="3" fillId="5" borderId="463" applyNumberFormat="0" applyProtection="0">
      <alignment horizontal="left" vertical="center" indent="1"/>
    </xf>
    <xf numFmtId="0" fontId="3" fillId="101" borderId="468" applyNumberFormat="0" applyProtection="0">
      <alignment horizontal="left" vertical="top" indent="1"/>
    </xf>
    <xf numFmtId="0" fontId="67" fillId="0" borderId="446" applyNumberFormat="0" applyFill="0" applyAlignment="0" applyProtection="0"/>
    <xf numFmtId="4" fontId="3" fillId="0" borderId="442" applyNumberFormat="0" applyProtection="0">
      <alignment horizontal="right" vertical="center"/>
    </xf>
    <xf numFmtId="0" fontId="60" fillId="4" borderId="444" applyNumberFormat="0" applyAlignment="0" applyProtection="0"/>
    <xf numFmtId="4" fontId="3" fillId="54" borderId="463" applyNumberFormat="0" applyProtection="0">
      <alignment horizontal="right" vertical="center"/>
    </xf>
    <xf numFmtId="4" fontId="3" fillId="54" borderId="463" applyNumberFormat="0" applyProtection="0">
      <alignment horizontal="right" vertical="center"/>
    </xf>
    <xf numFmtId="0" fontId="60" fillId="4" borderId="444" applyNumberFormat="0" applyAlignment="0" applyProtection="0"/>
    <xf numFmtId="0" fontId="56" fillId="4" borderId="443" applyNumberFormat="0" applyAlignment="0" applyProtection="0"/>
    <xf numFmtId="0" fontId="53" fillId="61" borderId="445" applyNumberFormat="0" applyFont="0" applyAlignment="0" applyProtection="0"/>
    <xf numFmtId="0" fontId="53" fillId="61" borderId="445" applyNumberFormat="0" applyFont="0" applyAlignment="0" applyProtection="0"/>
    <xf numFmtId="0" fontId="95" fillId="81" borderId="465" applyNumberFormat="0" applyAlignment="0" applyProtection="0"/>
    <xf numFmtId="0" fontId="3" fillId="77" borderId="463" applyNumberFormat="0" applyFont="0" applyAlignment="0" applyProtection="0"/>
    <xf numFmtId="0" fontId="78" fillId="82" borderId="512" applyNumberFormat="0" applyAlignment="0" applyProtection="0"/>
    <xf numFmtId="0" fontId="77" fillId="81" borderId="490" applyNumberFormat="0" applyAlignment="0" applyProtection="0"/>
    <xf numFmtId="0" fontId="78" fillId="82" borderId="491" applyNumberFormat="0" applyAlignment="0" applyProtection="0"/>
    <xf numFmtId="0" fontId="59" fillId="48" borderId="443" applyNumberFormat="0" applyAlignment="0" applyProtection="0"/>
    <xf numFmtId="0" fontId="85" fillId="78" borderId="48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83" applyNumberFormat="0" applyAlignment="0" applyProtection="0"/>
    <xf numFmtId="0" fontId="59" fillId="48" borderId="443" applyNumberFormat="0" applyAlignment="0" applyProtection="0"/>
    <xf numFmtId="0" fontId="85" fillId="78" borderId="490" applyNumberFormat="0" applyAlignment="0" applyProtection="0"/>
    <xf numFmtId="0" fontId="85" fillId="78" borderId="511" applyNumberFormat="0" applyAlignment="0" applyProtection="0"/>
    <xf numFmtId="0" fontId="85" fillId="78" borderId="473" applyNumberFormat="0" applyAlignment="0" applyProtection="0"/>
    <xf numFmtId="0" fontId="60" fillId="4" borderId="444" applyNumberFormat="0" applyAlignment="0" applyProtection="0"/>
    <xf numFmtId="0" fontId="59" fillId="48" borderId="443" applyNumberFormat="0" applyAlignment="0" applyProtection="0"/>
    <xf numFmtId="0" fontId="85" fillId="78" borderId="452" applyNumberFormat="0" applyAlignment="0" applyProtection="0"/>
    <xf numFmtId="0" fontId="85" fillId="78" borderId="473" applyNumberFormat="0" applyAlignment="0" applyProtection="0"/>
    <xf numFmtId="0" fontId="56" fillId="4" borderId="443" applyNumberFormat="0" applyAlignment="0" applyProtection="0"/>
    <xf numFmtId="0" fontId="56" fillId="4" borderId="443"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4" fontId="3" fillId="60" borderId="490" applyNumberFormat="0" applyProtection="0">
      <alignment vertical="center"/>
    </xf>
    <xf numFmtId="4" fontId="3" fillId="60" borderId="490" applyNumberFormat="0" applyProtection="0">
      <alignmen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96" borderId="473" applyNumberFormat="0" applyProtection="0">
      <alignment horizontal="left" vertical="center" indent="1"/>
    </xf>
    <xf numFmtId="0" fontId="3" fillId="77" borderId="452" applyNumberFormat="0" applyFont="0" applyAlignment="0" applyProtection="0"/>
    <xf numFmtId="0" fontId="95" fillId="81" borderId="455" applyNumberFormat="0" applyAlignment="0" applyProtection="0"/>
    <xf numFmtId="0" fontId="99" fillId="60" borderId="458" applyNumberFormat="0" applyProtection="0">
      <alignment horizontal="left" vertical="top" indent="1"/>
    </xf>
    <xf numFmtId="4" fontId="3" fillId="56" borderId="459" applyNumberFormat="0" applyProtection="0">
      <alignment horizontal="right" vertical="center"/>
    </xf>
    <xf numFmtId="4" fontId="3" fillId="57" borderId="452" applyNumberFormat="0" applyProtection="0">
      <alignment horizontal="right" vertical="center"/>
    </xf>
    <xf numFmtId="4" fontId="100" fillId="99" borderId="458" applyNumberFormat="0" applyProtection="0">
      <alignment horizontal="right" vertical="center"/>
    </xf>
    <xf numFmtId="4" fontId="100" fillId="50" borderId="458" applyNumberFormat="0" applyProtection="0">
      <alignment horizontal="right" vertical="center"/>
    </xf>
    <xf numFmtId="4" fontId="3" fillId="50" borderId="452" applyNumberFormat="0" applyProtection="0">
      <alignment horizontal="right" vertical="center"/>
    </xf>
    <xf numFmtId="4" fontId="3" fillId="100"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3" fillId="97" borderId="496"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7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3" fillId="7" borderId="459" applyNumberFormat="0" applyProtection="0">
      <alignment horizontal="left" vertical="center" indent="1"/>
    </xf>
    <xf numFmtId="0" fontId="3" fillId="101" borderId="458" applyNumberFormat="0" applyProtection="0">
      <alignment horizontal="left" vertical="top" indent="1"/>
    </xf>
    <xf numFmtId="0" fontId="3" fillId="97" borderId="458" applyNumberFormat="0" applyProtection="0">
      <alignment horizontal="left" vertical="top" indent="1"/>
    </xf>
    <xf numFmtId="0" fontId="9"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9" fillId="6" borderId="458" applyNumberFormat="0" applyProtection="0">
      <alignment horizontal="left" vertical="top" indent="1"/>
    </xf>
    <xf numFmtId="0" fontId="3" fillId="6" borderId="458" applyNumberFormat="0" applyProtection="0">
      <alignment horizontal="left" vertical="top" indent="1"/>
    </xf>
    <xf numFmtId="0" fontId="3" fillId="7" borderId="452" applyNumberFormat="0" applyProtection="0">
      <alignment horizontal="left" vertical="center" indent="1"/>
    </xf>
    <xf numFmtId="0" fontId="9"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99" fillId="60" borderId="468" applyNumberFormat="0" applyProtection="0">
      <alignment horizontal="left" vertical="top" indent="1"/>
    </xf>
    <xf numFmtId="0" fontId="85" fillId="78" borderId="521" applyNumberFormat="0" applyAlignment="0" applyProtection="0"/>
    <xf numFmtId="0" fontId="78" fillId="82" borderId="453"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3" fillId="7" borderId="442" applyNumberFormat="0" applyProtection="0">
      <alignment horizontal="left" vertical="center" indent="1"/>
    </xf>
    <xf numFmtId="0" fontId="3" fillId="6" borderId="442" applyNumberFormat="0" applyProtection="0">
      <alignment horizontal="left" vertical="center" indent="1"/>
    </xf>
    <xf numFmtId="0" fontId="3" fillId="5" borderId="442" applyNumberFormat="0" applyProtection="0">
      <alignment horizontal="left" vertical="center" indent="1"/>
    </xf>
    <xf numFmtId="0" fontId="3" fillId="4" borderId="442" applyNumberFormat="0" applyProtection="0">
      <alignment horizontal="left" vertical="center" indent="1"/>
    </xf>
    <xf numFmtId="4" fontId="3" fillId="2" borderId="442" applyNumberFormat="0" applyProtection="0">
      <alignment horizontal="left" vertical="center" indent="1"/>
    </xf>
    <xf numFmtId="0" fontId="77" fillId="81" borderId="452" applyNumberFormat="0" applyAlignment="0" applyProtection="0"/>
    <xf numFmtId="0" fontId="59" fillId="48" borderId="464" applyNumberFormat="0" applyAlignment="0" applyProtection="0"/>
    <xf numFmtId="0" fontId="77" fillId="81" borderId="452" applyNumberFormat="0" applyAlignment="0" applyProtection="0"/>
    <xf numFmtId="4" fontId="3" fillId="96" borderId="463" applyNumberFormat="0" applyProtection="0">
      <alignment horizontal="left" vertical="center" indent="1"/>
    </xf>
    <xf numFmtId="0" fontId="95" fillId="81" borderId="465" applyNumberFormat="0" applyAlignment="0" applyProtection="0"/>
    <xf numFmtId="4" fontId="3" fillId="2" borderId="463" applyNumberFormat="0" applyProtection="0">
      <alignment horizontal="left" vertical="center" indent="1"/>
    </xf>
    <xf numFmtId="4" fontId="3" fillId="56" borderId="469" applyNumberFormat="0" applyProtection="0">
      <alignment horizontal="right" vertical="center"/>
    </xf>
    <xf numFmtId="4" fontId="3" fillId="51" borderId="463" applyNumberFormat="0" applyProtection="0">
      <alignment horizontal="right" vertical="center"/>
    </xf>
    <xf numFmtId="4" fontId="3" fillId="54" borderId="463" applyNumberFormat="0" applyProtection="0">
      <alignment horizontal="right" vertical="center"/>
    </xf>
    <xf numFmtId="4" fontId="3" fillId="56" borderId="469" applyNumberFormat="0" applyProtection="0">
      <alignment horizontal="right" vertical="center"/>
    </xf>
    <xf numFmtId="4" fontId="3" fillId="56" borderId="469" applyNumberFormat="0" applyProtection="0">
      <alignment horizontal="right" vertical="center"/>
    </xf>
    <xf numFmtId="4" fontId="3" fillId="58" borderId="463" applyNumberFormat="0" applyProtection="0">
      <alignment horizontal="right" vertical="center"/>
    </xf>
    <xf numFmtId="0" fontId="77" fillId="81" borderId="452" applyNumberFormat="0" applyAlignment="0" applyProtection="0"/>
    <xf numFmtId="4" fontId="98" fillId="96" borderId="463" applyNumberFormat="0" applyProtection="0">
      <alignment vertical="center"/>
    </xf>
    <xf numFmtId="4" fontId="3" fillId="51" borderId="463" applyNumberFormat="0" applyProtection="0">
      <alignment horizontal="right" vertical="center"/>
    </xf>
    <xf numFmtId="4" fontId="3" fillId="96" borderId="463" applyNumberFormat="0" applyProtection="0">
      <alignment horizontal="left" vertical="center" indent="1"/>
    </xf>
    <xf numFmtId="0" fontId="95" fillId="81" borderId="465" applyNumberFormat="0" applyAlignment="0" applyProtection="0"/>
    <xf numFmtId="0" fontId="77" fillId="81" borderId="452" applyNumberFormat="0" applyAlignment="0" applyProtection="0"/>
    <xf numFmtId="4" fontId="97" fillId="60" borderId="468" applyNumberFormat="0" applyProtection="0">
      <alignment vertical="center"/>
    </xf>
    <xf numFmtId="0" fontId="77" fillId="81" borderId="452" applyNumberFormat="0" applyAlignment="0" applyProtection="0"/>
    <xf numFmtId="4" fontId="3" fillId="96" borderId="463" applyNumberFormat="0" applyProtection="0">
      <alignment horizontal="left" vertical="center" indent="1"/>
    </xf>
    <xf numFmtId="4" fontId="3" fillId="56" borderId="469" applyNumberFormat="0" applyProtection="0">
      <alignment horizontal="right" vertical="center"/>
    </xf>
    <xf numFmtId="4" fontId="3" fillId="51" borderId="463" applyNumberFormat="0" applyProtection="0">
      <alignment horizontal="right" vertical="center"/>
    </xf>
    <xf numFmtId="4" fontId="98" fillId="96" borderId="463" applyNumberFormat="0" applyProtection="0">
      <alignment vertical="center"/>
    </xf>
    <xf numFmtId="4" fontId="3" fillId="51" borderId="463" applyNumberFormat="0" applyProtection="0">
      <alignment horizontal="right" vertical="center"/>
    </xf>
    <xf numFmtId="0" fontId="59" fillId="4" borderId="512" applyNumberFormat="0" applyAlignment="0" applyProtection="0"/>
    <xf numFmtId="0" fontId="77" fillId="81" borderId="452" applyNumberFormat="0" applyAlignment="0" applyProtection="0"/>
    <xf numFmtId="0" fontId="3" fillId="77" borderId="463" applyNumberFormat="0" applyFont="0" applyAlignment="0" applyProtection="0"/>
    <xf numFmtId="4" fontId="3" fillId="96" borderId="463" applyNumberFormat="0" applyProtection="0">
      <alignment horizontal="left" vertical="center" indent="1"/>
    </xf>
    <xf numFmtId="0" fontId="95" fillId="82" borderId="465" applyNumberFormat="0" applyAlignment="0" applyProtection="0"/>
    <xf numFmtId="0" fontId="95" fillId="81" borderId="465" applyNumberFormat="0" applyAlignment="0" applyProtection="0"/>
    <xf numFmtId="0" fontId="3" fillId="77" borderId="463" applyNumberFormat="0" applyFont="0" applyAlignment="0" applyProtection="0"/>
    <xf numFmtId="4" fontId="3" fillId="98" borderId="463" applyNumberFormat="0" applyProtection="0">
      <alignment horizontal="right" vertical="center"/>
    </xf>
    <xf numFmtId="0" fontId="95" fillId="81" borderId="465" applyNumberFormat="0" applyAlignment="0" applyProtection="0"/>
    <xf numFmtId="0" fontId="77" fillId="81" borderId="452" applyNumberFormat="0" applyAlignment="0" applyProtection="0"/>
    <xf numFmtId="4" fontId="98" fillId="96" borderId="463" applyNumberFormat="0" applyProtection="0">
      <alignment vertical="center"/>
    </xf>
    <xf numFmtId="4" fontId="3" fillId="100" borderId="469" applyNumberFormat="0" applyProtection="0">
      <alignment horizontal="left" vertical="center" indent="1"/>
    </xf>
    <xf numFmtId="4" fontId="3" fillId="100" borderId="469" applyNumberFormat="0" applyProtection="0">
      <alignment horizontal="left" vertical="center" indent="1"/>
    </xf>
    <xf numFmtId="4" fontId="3" fillId="50" borderId="463" applyNumberFormat="0" applyProtection="0">
      <alignment horizontal="right" vertical="center"/>
    </xf>
    <xf numFmtId="4" fontId="3" fillId="50" borderId="463" applyNumberFormat="0" applyProtection="0">
      <alignment horizontal="right" vertical="center"/>
    </xf>
    <xf numFmtId="4" fontId="3" fillId="99" borderId="463" applyNumberFormat="0" applyProtection="0">
      <alignment horizontal="right" vertical="center"/>
    </xf>
    <xf numFmtId="0" fontId="95" fillId="81" borderId="465" applyNumberFormat="0" applyAlignment="0" applyProtection="0"/>
    <xf numFmtId="4" fontId="100" fillId="51" borderId="468" applyNumberFormat="0" applyProtection="0">
      <alignment horizontal="right" vertical="center"/>
    </xf>
    <xf numFmtId="0" fontId="3" fillId="77" borderId="463" applyNumberFormat="0" applyFont="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0" fontId="82" fillId="0" borderId="441" applyNumberFormat="0" applyFill="0" applyAlignment="0" applyProtection="0"/>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100" fillId="97" borderId="447" applyNumberFormat="0" applyProtection="0">
      <alignment horizontal="right" vertical="center"/>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3" fillId="99" borderId="463" applyNumberFormat="0" applyProtection="0">
      <alignment horizontal="right" vertical="center"/>
    </xf>
    <xf numFmtId="4" fontId="9" fillId="101" borderId="448" applyNumberFormat="0" applyProtection="0">
      <alignment horizontal="left" vertical="center" indent="1"/>
    </xf>
    <xf numFmtId="4" fontId="9" fillId="101" borderId="448" applyNumberFormat="0" applyProtection="0">
      <alignment horizontal="left" vertical="center" indent="1"/>
    </xf>
    <xf numFmtId="4" fontId="3" fillId="100" borderId="448" applyNumberFormat="0" applyProtection="0">
      <alignment horizontal="left" vertical="center" indent="1"/>
    </xf>
    <xf numFmtId="4" fontId="3" fillId="100" borderId="448" applyNumberFormat="0" applyProtection="0">
      <alignment horizontal="left" vertical="center" indent="1"/>
    </xf>
    <xf numFmtId="4" fontId="3" fillId="100" borderId="448" applyNumberFormat="0" applyProtection="0">
      <alignment horizontal="left" vertical="center" indent="1"/>
    </xf>
    <xf numFmtId="4" fontId="3" fillId="100" borderId="448" applyNumberFormat="0" applyProtection="0">
      <alignment horizontal="left" vertical="center" indent="1"/>
    </xf>
    <xf numFmtId="4" fontId="3" fillId="99" borderId="463" applyNumberFormat="0" applyProtection="0">
      <alignment horizontal="right" vertical="center"/>
    </xf>
    <xf numFmtId="4" fontId="3" fillId="100" borderId="448" applyNumberFormat="0" applyProtection="0">
      <alignment horizontal="left" vertical="center" indent="1"/>
    </xf>
    <xf numFmtId="4" fontId="3" fillId="100" borderId="448" applyNumberFormat="0" applyProtection="0">
      <alignment horizontal="left" vertical="center" indent="1"/>
    </xf>
    <xf numFmtId="4" fontId="3" fillId="100" borderId="448" applyNumberFormat="0" applyProtection="0">
      <alignment horizontal="left" vertical="center" indent="1"/>
    </xf>
    <xf numFmtId="4" fontId="3" fillId="99" borderId="463"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100" fillId="50" borderId="447"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100" fillId="57" borderId="447"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100" fillId="58" borderId="447"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4"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100" fillId="51" borderId="447"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100" fillId="51" borderId="447" applyNumberFormat="0" applyProtection="0">
      <alignment horizontal="right" vertical="center"/>
    </xf>
    <xf numFmtId="4" fontId="3" fillId="56" borderId="448" applyNumberFormat="0" applyProtection="0">
      <alignment horizontal="right" vertical="center"/>
    </xf>
    <xf numFmtId="4" fontId="3" fillId="56" borderId="448" applyNumberFormat="0" applyProtection="0">
      <alignment horizontal="right" vertical="center"/>
    </xf>
    <xf numFmtId="4" fontId="3" fillId="56" borderId="448" applyNumberFormat="0" applyProtection="0">
      <alignment horizontal="right" vertical="center"/>
    </xf>
    <xf numFmtId="4" fontId="3" fillId="56" borderId="448" applyNumberFormat="0" applyProtection="0">
      <alignment horizontal="right" vertical="center"/>
    </xf>
    <xf numFmtId="4" fontId="3" fillId="56" borderId="448" applyNumberFormat="0" applyProtection="0">
      <alignment horizontal="right" vertical="center"/>
    </xf>
    <xf numFmtId="4" fontId="100" fillId="56" borderId="447"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100" fillId="44" borderId="447" applyNumberFormat="0" applyProtection="0">
      <alignment horizontal="right" vertical="center"/>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100" fillId="99" borderId="468" applyNumberFormat="0" applyProtection="0">
      <alignment horizontal="right" vertical="center"/>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0" fontId="99" fillId="60" borderId="447" applyNumberFormat="0" applyProtection="0">
      <alignment horizontal="left" vertical="top" indent="1"/>
    </xf>
    <xf numFmtId="0" fontId="99" fillId="60" borderId="447" applyNumberFormat="0" applyProtection="0">
      <alignment horizontal="left" vertical="top" indent="1"/>
    </xf>
    <xf numFmtId="0" fontId="99" fillId="60" borderId="447" applyNumberFormat="0" applyProtection="0">
      <alignment horizontal="left" vertical="top" indent="1"/>
    </xf>
    <xf numFmtId="0" fontId="99" fillId="60" borderId="447" applyNumberFormat="0" applyProtection="0">
      <alignment horizontal="left" vertical="top" indent="1"/>
    </xf>
    <xf numFmtId="0" fontId="99" fillId="60" borderId="447" applyNumberFormat="0" applyProtection="0">
      <alignment horizontal="left" vertical="top" indent="1"/>
    </xf>
    <xf numFmtId="0" fontId="99" fillId="60" borderId="447" applyNumberFormat="0" applyProtection="0">
      <alignment horizontal="left" vertical="top" indent="1"/>
    </xf>
    <xf numFmtId="0" fontId="96" fillId="60" borderId="447" applyNumberFormat="0" applyProtection="0">
      <alignment horizontal="left" vertical="top"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96" fillId="60" borderId="447" applyNumberFormat="0" applyProtection="0">
      <alignment horizontal="left" vertical="center" indent="1"/>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95" fillId="81" borderId="444" applyNumberFormat="0" applyAlignment="0" applyProtection="0"/>
    <xf numFmtId="0" fontId="3" fillId="77" borderId="473" applyNumberFormat="0" applyFont="0" applyAlignment="0" applyProtection="0"/>
    <xf numFmtId="0" fontId="3" fillId="77" borderId="473" applyNumberFormat="0" applyFont="0" applyAlignment="0" applyProtection="0"/>
    <xf numFmtId="0" fontId="9" fillId="77" borderId="476"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9" fillId="77" borderId="476"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95" fillId="81" borderId="475" applyNumberFormat="0" applyAlignment="0" applyProtection="0"/>
    <xf numFmtId="4" fontId="3" fillId="60" borderId="473" applyNumberFormat="0" applyProtection="0">
      <alignment vertical="center"/>
    </xf>
    <xf numFmtId="4" fontId="3" fillId="60" borderId="473" applyNumberFormat="0" applyProtection="0">
      <alignment vertical="center"/>
    </xf>
    <xf numFmtId="4" fontId="97" fillId="60" borderId="478" applyNumberFormat="0" applyProtection="0">
      <alignment vertical="center"/>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51" borderId="473" applyNumberFormat="0" applyProtection="0">
      <alignment horizontal="right" vertical="center"/>
    </xf>
    <xf numFmtId="4" fontId="3" fillId="54" borderId="473" applyNumberFormat="0" applyProtection="0">
      <alignment horizontal="right" vertical="center"/>
    </xf>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9" fillId="77" borderId="456"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9" fillId="77" borderId="456"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99" fillId="60" borderId="458" applyNumberFormat="0" applyProtection="0">
      <alignment horizontal="left" vertical="top" indent="1"/>
    </xf>
    <xf numFmtId="0" fontId="99" fillId="60" borderId="458" applyNumberFormat="0" applyProtection="0">
      <alignment horizontal="left" vertical="top" indent="1"/>
    </xf>
    <xf numFmtId="0" fontId="99" fillId="60" borderId="458" applyNumberFormat="0" applyProtection="0">
      <alignment horizontal="left" vertical="top" indent="1"/>
    </xf>
    <xf numFmtId="0" fontId="99" fillId="60" borderId="458" applyNumberFormat="0" applyProtection="0">
      <alignment horizontal="left" vertical="top" indent="1"/>
    </xf>
    <xf numFmtId="0" fontId="99" fillId="60" borderId="458" applyNumberFormat="0" applyProtection="0">
      <alignment horizontal="left" vertical="top" indent="1"/>
    </xf>
    <xf numFmtId="4" fontId="3" fillId="97" borderId="496"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100" borderId="479"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100" fillId="44" borderId="458"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100" fillId="44" borderId="458" applyNumberFormat="0" applyProtection="0">
      <alignment horizontal="right" vertical="center"/>
    </xf>
    <xf numFmtId="4" fontId="3" fillId="44"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56" borderId="459" applyNumberFormat="0" applyProtection="0">
      <alignment horizontal="right" vertical="center"/>
    </xf>
    <xf numFmtId="4" fontId="100" fillId="56" borderId="458" applyNumberFormat="0" applyProtection="0">
      <alignment horizontal="right" vertical="center"/>
    </xf>
    <xf numFmtId="4" fontId="3" fillId="56" borderId="459" applyNumberFormat="0" applyProtection="0">
      <alignment horizontal="right" vertical="center"/>
    </xf>
    <xf numFmtId="4" fontId="3" fillId="56" borderId="459" applyNumberFormat="0" applyProtection="0">
      <alignment horizontal="right" vertical="center"/>
    </xf>
    <xf numFmtId="4" fontId="3" fillId="56" borderId="459" applyNumberFormat="0" applyProtection="0">
      <alignment horizontal="right" vertical="center"/>
    </xf>
    <xf numFmtId="4" fontId="3" fillId="58" borderId="452" applyNumberFormat="0" applyProtection="0">
      <alignment horizontal="right" vertical="center"/>
    </xf>
    <xf numFmtId="4" fontId="100" fillId="57" borderId="458"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50" borderId="452" applyNumberFormat="0" applyProtection="0">
      <alignment horizontal="right" vertical="center"/>
    </xf>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4" fontId="3" fillId="97" borderId="459" applyNumberFormat="0" applyProtection="0">
      <alignment horizontal="left" vertical="center" indent="1"/>
    </xf>
    <xf numFmtId="0" fontId="3" fillId="4" borderId="452" applyNumberFormat="0" applyProtection="0">
      <alignment horizontal="left" vertical="center" indent="1"/>
    </xf>
    <xf numFmtId="4" fontId="3" fillId="100" borderId="459" applyNumberFormat="0" applyProtection="0">
      <alignment horizontal="left" vertical="center" indent="1"/>
    </xf>
    <xf numFmtId="4" fontId="3" fillId="51" borderId="452" applyNumberFormat="0" applyProtection="0">
      <alignment horizontal="right" vertical="center"/>
    </xf>
    <xf numFmtId="0" fontId="3" fillId="77" borderId="473" applyNumberFormat="0" applyFont="0" applyAlignment="0" applyProtection="0"/>
    <xf numFmtId="4" fontId="3" fillId="44" borderId="452" applyNumberFormat="0" applyProtection="0">
      <alignment horizontal="right" vertical="center"/>
    </xf>
    <xf numFmtId="0" fontId="85" fillId="78" borderId="442" applyNumberFormat="0" applyAlignment="0" applyProtection="0"/>
    <xf numFmtId="4" fontId="3" fillId="54" borderId="452" applyNumberFormat="0" applyProtection="0">
      <alignment horizontal="right" vertical="center"/>
    </xf>
    <xf numFmtId="4" fontId="3" fillId="54" borderId="452" applyNumberFormat="0" applyProtection="0">
      <alignment horizontal="right" vertical="center"/>
    </xf>
    <xf numFmtId="4" fontId="3" fillId="51" borderId="452" applyNumberFormat="0" applyProtection="0">
      <alignment horizontal="right" vertical="center"/>
    </xf>
    <xf numFmtId="4" fontId="3" fillId="54" borderId="452" applyNumberFormat="0" applyProtection="0">
      <alignment horizontal="right" vertical="center"/>
    </xf>
    <xf numFmtId="4" fontId="3" fillId="51" borderId="452" applyNumberFormat="0" applyProtection="0">
      <alignment horizontal="right" vertical="center"/>
    </xf>
    <xf numFmtId="4" fontId="3" fillId="54" borderId="452" applyNumberFormat="0" applyProtection="0">
      <alignment horizontal="right" vertical="center"/>
    </xf>
    <xf numFmtId="0" fontId="3" fillId="77" borderId="452" applyNumberFormat="0" applyFont="0" applyAlignment="0" applyProtection="0"/>
    <xf numFmtId="4" fontId="3" fillId="100" borderId="459" applyNumberFormat="0" applyProtection="0">
      <alignment horizontal="left" vertical="center" indent="1"/>
    </xf>
    <xf numFmtId="4" fontId="3" fillId="54" borderId="452" applyNumberFormat="0" applyProtection="0">
      <alignment horizontal="right" vertical="center"/>
    </xf>
    <xf numFmtId="0" fontId="9" fillId="77" borderId="456" applyNumberFormat="0" applyFont="0" applyAlignment="0" applyProtection="0"/>
    <xf numFmtId="0" fontId="9" fillId="0" borderId="0"/>
    <xf numFmtId="0" fontId="9" fillId="0" borderId="0"/>
    <xf numFmtId="0" fontId="9" fillId="0" borderId="0"/>
    <xf numFmtId="4" fontId="100" fillId="57" borderId="458" applyNumberFormat="0" applyProtection="0">
      <alignment horizontal="right" vertical="center"/>
    </xf>
    <xf numFmtId="0" fontId="9" fillId="0" borderId="0"/>
    <xf numFmtId="0" fontId="9" fillId="0" borderId="0"/>
    <xf numFmtId="0" fontId="77" fillId="81" borderId="442" applyNumberFormat="0" applyAlignment="0" applyProtection="0"/>
    <xf numFmtId="0" fontId="78" fillId="82" borderId="443" applyNumberFormat="0" applyAlignment="0" applyProtection="0"/>
    <xf numFmtId="0" fontId="117" fillId="48" borderId="433" applyNumberFormat="0" applyAlignment="0" applyProtection="0"/>
    <xf numFmtId="0" fontId="95" fillId="81" borderId="492" applyNumberFormat="0" applyAlignment="0" applyProtection="0"/>
    <xf numFmtId="4" fontId="3" fillId="58" borderId="452" applyNumberFormat="0" applyProtection="0">
      <alignment horizontal="right" vertical="center"/>
    </xf>
    <xf numFmtId="4" fontId="3" fillId="57" borderId="452" applyNumberFormat="0" applyProtection="0">
      <alignment horizontal="right" vertical="center"/>
    </xf>
    <xf numFmtId="0" fontId="19" fillId="61" borderId="435" applyNumberFormat="0" applyFont="0" applyAlignment="0" applyProtection="0"/>
    <xf numFmtId="4" fontId="3" fillId="100" borderId="459" applyNumberFormat="0" applyProtection="0">
      <alignment horizontal="left" vertical="center" indent="1"/>
    </xf>
    <xf numFmtId="4" fontId="3" fillId="2" borderId="452" applyNumberFormat="0" applyProtection="0">
      <alignment horizontal="left" vertical="center" indent="1"/>
    </xf>
    <xf numFmtId="0" fontId="77" fillId="81" borderId="442" applyNumberFormat="0" applyAlignment="0" applyProtection="0"/>
    <xf numFmtId="0" fontId="9" fillId="0" borderId="0"/>
    <xf numFmtId="0" fontId="9" fillId="0" borderId="0"/>
    <xf numFmtId="0" fontId="9" fillId="0" borderId="0"/>
    <xf numFmtId="0" fontId="1" fillId="25"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41"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4"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5"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7"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8"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5" borderId="0" applyNumberFormat="0" applyBorder="0" applyAlignment="0" applyProtection="0"/>
    <xf numFmtId="0" fontId="56" fillId="4" borderId="433"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8" fillId="82" borderId="433"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77" fillId="81" borderId="432" applyNumberFormat="0" applyAlignment="0" applyProtection="0"/>
    <xf numFmtId="0" fontId="59" fillId="4" borderId="433" applyNumberFormat="0" applyAlignment="0" applyProtection="0"/>
    <xf numFmtId="0" fontId="59" fillId="48" borderId="433" applyNumberFormat="0" applyAlignment="0" applyProtection="0"/>
    <xf numFmtId="189" fontId="1" fillId="0" borderId="0" applyFont="0" applyFill="0" applyBorder="0" applyAlignment="0" applyProtection="0"/>
    <xf numFmtId="189" fontId="1" fillId="0" borderId="0" applyFont="0" applyFill="0" applyBorder="0" applyAlignment="0" applyProtection="0"/>
    <xf numFmtId="189" fontId="1" fillId="0" borderId="0" applyFont="0" applyFill="0" applyBorder="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3"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85" fillId="78" borderId="432" applyNumberFormat="0" applyAlignment="0" applyProtection="0"/>
    <xf numFmtId="0" fontId="194" fillId="0" borderId="0" applyNumberFormat="0" applyFill="0" applyBorder="0" applyAlignment="0" applyProtection="0">
      <alignment vertical="top"/>
      <protection locked="0"/>
    </xf>
    <xf numFmtId="0" fontId="196" fillId="0" borderId="0" applyNumberFormat="0" applyFill="0" applyBorder="0" applyAlignment="0" applyProtection="0">
      <alignment vertical="top"/>
      <protection locked="0"/>
    </xf>
    <xf numFmtId="0" fontId="59" fillId="48" borderId="433" applyNumberFormat="0" applyAlignment="0" applyProtection="0"/>
    <xf numFmtId="0" fontId="59" fillId="48" borderId="433" applyNumberFormat="0" applyAlignment="0" applyProtection="0"/>
    <xf numFmtId="0" fontId="59" fillId="48" borderId="433" applyNumberFormat="0" applyAlignment="0" applyProtection="0"/>
    <xf numFmtId="0" fontId="59" fillId="48" borderId="433" applyNumberFormat="0" applyAlignment="0" applyProtection="0"/>
    <xf numFmtId="189" fontId="1" fillId="0" borderId="0" applyFont="0" applyFill="0" applyBorder="0" applyAlignment="0" applyProtection="0"/>
    <xf numFmtId="210" fontId="1" fillId="0" borderId="0" applyFont="0" applyFill="0" applyBorder="0" applyAlignment="0" applyProtection="0"/>
    <xf numFmtId="209" fontId="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89" fontId="19" fillId="0" borderId="0" applyFont="0" applyFill="0" applyBorder="0" applyAlignment="0" applyProtection="0"/>
    <xf numFmtId="189" fontId="9" fillId="0" borderId="0" applyFont="0" applyFill="0" applyBorder="0" applyAlignment="0" applyProtection="0"/>
    <xf numFmtId="189" fontId="195" fillId="0" borderId="0" applyFont="0" applyFill="0" applyBorder="0" applyAlignment="0" applyProtection="0"/>
    <xf numFmtId="164" fontId="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9" fillId="0" borderId="0"/>
    <xf numFmtId="0" fontId="19" fillId="0" borderId="0"/>
    <xf numFmtId="0" fontId="19" fillId="0" borderId="0"/>
    <xf numFmtId="0" fontId="19" fillId="0" borderId="0"/>
    <xf numFmtId="0" fontId="9" fillId="0" borderId="0"/>
    <xf numFmtId="0" fontId="66" fillId="0" borderId="0" applyNumberFormat="0" applyFill="0" applyBorder="0">
      <alignment vertical="center"/>
    </xf>
    <xf numFmtId="0" fontId="9" fillId="0" borderId="0"/>
    <xf numFmtId="0" fontId="66" fillId="0" borderId="0" applyNumberFormat="0" applyFill="0" applyBorder="0">
      <alignment vertical="center"/>
    </xf>
    <xf numFmtId="0" fontId="3" fillId="19" borderId="0"/>
    <xf numFmtId="0" fontId="3" fillId="19" borderId="0"/>
    <xf numFmtId="0" fontId="3" fillId="19" borderId="0"/>
    <xf numFmtId="0" fontId="9" fillId="0" borderId="0"/>
    <xf numFmtId="0" fontId="19" fillId="114" borderId="430"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3" fillId="77" borderId="432" applyNumberFormat="0" applyFont="0" applyAlignment="0" applyProtection="0"/>
    <xf numFmtId="0" fontId="19" fillId="61" borderId="435" applyNumberFormat="0" applyFont="0" applyAlignment="0" applyProtection="0"/>
    <xf numFmtId="0" fontId="19" fillId="61" borderId="435" applyNumberFormat="0" applyFont="0" applyAlignment="0" applyProtection="0"/>
    <xf numFmtId="0" fontId="56" fillId="4" borderId="433"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 fillId="0" borderId="0" applyFont="0" applyFill="0" applyBorder="0" applyAlignment="0" applyProtection="0"/>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3" fillId="60"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8" fillId="96" borderId="432" applyNumberFormat="0" applyProtection="0">
      <alignment vertical="center"/>
    </xf>
    <xf numFmtId="4" fontId="97" fillId="60" borderId="437" applyNumberFormat="0" applyProtection="0">
      <alignment vertical="center"/>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4" fontId="3" fillId="96" borderId="432" applyNumberFormat="0" applyProtection="0">
      <alignment horizontal="left" vertical="center" indent="1"/>
    </xf>
    <xf numFmtId="0" fontId="96" fillId="60" borderId="437" applyNumberFormat="0" applyProtection="0">
      <alignment horizontal="left" vertical="top"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44"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98"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1"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4"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8"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57"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99"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50"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4" fontId="3" fillId="97" borderId="432" applyNumberFormat="0" applyProtection="0">
      <alignment horizontal="right" vertical="center"/>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4"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5"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6"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0" fontId="3" fillId="7" borderId="432" applyNumberFormat="0" applyProtection="0">
      <alignment horizontal="left" vertical="center" indent="1"/>
    </xf>
    <xf numFmtId="4" fontId="100" fillId="61" borderId="437" applyNumberFormat="0" applyProtection="0">
      <alignment vertical="center"/>
    </xf>
    <xf numFmtId="4" fontId="103" fillId="61" borderId="437" applyNumberFormat="0" applyProtection="0">
      <alignment vertical="center"/>
    </xf>
    <xf numFmtId="4" fontId="100" fillId="61" borderId="437" applyNumberFormat="0" applyProtection="0">
      <alignment horizontal="left" vertical="center" indent="1"/>
    </xf>
    <xf numFmtId="0" fontId="100" fillId="61" borderId="437" applyNumberFormat="0" applyProtection="0">
      <alignment horizontal="left" vertical="top" indent="1"/>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3" fillId="0"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98" fillId="13" borderId="432" applyNumberFormat="0" applyProtection="0">
      <alignment horizontal="right" vertical="center"/>
    </xf>
    <xf numFmtId="4" fontId="103" fillId="7" borderId="437" applyNumberFormat="0" applyProtection="0">
      <alignment horizontal="right" vertical="center"/>
    </xf>
    <xf numFmtId="0" fontId="9" fillId="115" borderId="434" applyNumberFormat="0" applyProtection="0">
      <alignment horizontal="left" vertical="center" indent="1"/>
    </xf>
    <xf numFmtId="0" fontId="9" fillId="115" borderId="434"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4" fontId="3" fillId="2" borderId="432" applyNumberFormat="0" applyProtection="0">
      <alignment horizontal="left" vertical="center" indent="1"/>
    </xf>
    <xf numFmtId="0" fontId="9" fillId="115" borderId="434" applyNumberFormat="0" applyProtection="0">
      <alignment horizontal="left" vertical="center" indent="1"/>
    </xf>
    <xf numFmtId="0" fontId="9" fillId="115" borderId="434" applyNumberFormat="0" applyProtection="0">
      <alignment horizontal="left" vertical="center" indent="1"/>
    </xf>
    <xf numFmtId="0" fontId="9" fillId="115" borderId="434" applyNumberFormat="0" applyProtection="0">
      <alignment horizontal="left" vertical="center" indent="1"/>
    </xf>
    <xf numFmtId="0" fontId="100" fillId="97" borderId="437" applyNumberFormat="0" applyProtection="0">
      <alignment horizontal="left" vertical="top" indent="1"/>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7" fillId="102" borderId="432" applyNumberFormat="0" applyProtection="0">
      <alignment horizontal="right" vertical="center"/>
    </xf>
    <xf numFmtId="4" fontId="106" fillId="7" borderId="437" applyNumberFormat="0" applyProtection="0">
      <alignment horizontal="right" vertical="center"/>
    </xf>
    <xf numFmtId="0" fontId="9" fillId="0" borderId="0"/>
    <xf numFmtId="0" fontId="9" fillId="0" borderId="0"/>
    <xf numFmtId="0" fontId="9" fillId="0" borderId="0"/>
    <xf numFmtId="4" fontId="3" fillId="57" borderId="452" applyNumberFormat="0" applyProtection="0">
      <alignment horizontal="right" vertical="center"/>
    </xf>
    <xf numFmtId="0" fontId="3" fillId="19" borderId="0"/>
    <xf numFmtId="4" fontId="3" fillId="57" borderId="452" applyNumberFormat="0" applyProtection="0">
      <alignment horizontal="right" vertical="center"/>
    </xf>
    <xf numFmtId="0" fontId="3" fillId="19" borderId="0"/>
    <xf numFmtId="0" fontId="9" fillId="0" borderId="0"/>
    <xf numFmtId="0" fontId="9" fillId="0" borderId="0"/>
    <xf numFmtId="0" fontId="9" fillId="0" borderId="0"/>
    <xf numFmtId="0" fontId="9" fillId="0" borderId="0"/>
    <xf numFmtId="0" fontId="3" fillId="19" borderId="0"/>
    <xf numFmtId="0" fontId="66" fillId="0" borderId="0" applyNumberFormat="0" applyFill="0" applyBorder="0">
      <alignment vertical="center"/>
    </xf>
    <xf numFmtId="0" fontId="3" fillId="19" borderId="0"/>
    <xf numFmtId="0" fontId="3" fillId="19" borderId="0"/>
    <xf numFmtId="0" fontId="3" fillId="19" borderId="0"/>
    <xf numFmtId="0" fontId="3" fillId="19" borderId="0"/>
    <xf numFmtId="0" fontId="3" fillId="19" borderId="0"/>
    <xf numFmtId="209" fontId="1" fillId="0" borderId="0" applyFont="0" applyFill="0" applyBorder="0" applyAlignment="0" applyProtection="0"/>
    <xf numFmtId="209" fontId="2" fillId="0" borderId="0" applyFont="0" applyFill="0" applyBorder="0" applyAlignment="0" applyProtection="0"/>
    <xf numFmtId="41" fontId="1" fillId="0" borderId="0" applyFont="0" applyFill="0" applyBorder="0" applyAlignment="0" applyProtection="0"/>
    <xf numFmtId="4" fontId="3" fillId="50" borderId="463" applyNumberFormat="0" applyProtection="0">
      <alignment horizontal="right" vertical="center"/>
    </xf>
    <xf numFmtId="4" fontId="3" fillId="97" borderId="448" applyNumberFormat="0" applyProtection="0">
      <alignment horizontal="left" vertical="center" indent="1"/>
    </xf>
    <xf numFmtId="4" fontId="3" fillId="97" borderId="448" applyNumberFormat="0" applyProtection="0">
      <alignment horizontal="left" vertical="center" indent="1"/>
    </xf>
    <xf numFmtId="4" fontId="3" fillId="97" borderId="448" applyNumberFormat="0" applyProtection="0">
      <alignment horizontal="left" vertical="center" indent="1"/>
    </xf>
    <xf numFmtId="4" fontId="3" fillId="50" borderId="463" applyNumberFormat="0" applyProtection="0">
      <alignment horizontal="right" vertical="center"/>
    </xf>
    <xf numFmtId="4" fontId="3" fillId="97" borderId="448" applyNumberFormat="0" applyProtection="0">
      <alignment horizontal="left" vertical="center" indent="1"/>
    </xf>
    <xf numFmtId="4" fontId="3" fillId="97" borderId="448" applyNumberFormat="0" applyProtection="0">
      <alignment horizontal="left" vertical="center" indent="1"/>
    </xf>
    <xf numFmtId="4" fontId="3" fillId="97" borderId="448" applyNumberFormat="0" applyProtection="0">
      <alignment horizontal="left" vertical="center" indent="1"/>
    </xf>
    <xf numFmtId="4" fontId="3" fillId="97" borderId="448" applyNumberFormat="0" applyProtection="0">
      <alignment horizontal="left" vertical="center" indent="1"/>
    </xf>
    <xf numFmtId="4" fontId="3" fillId="97" borderId="448" applyNumberFormat="0" applyProtection="0">
      <alignment horizontal="left" vertical="center" indent="1"/>
    </xf>
    <xf numFmtId="4" fontId="3" fillId="97" borderId="448" applyNumberFormat="0" applyProtection="0">
      <alignment horizontal="left" vertical="center" indent="1"/>
    </xf>
    <xf numFmtId="4" fontId="3" fillId="97" borderId="448" applyNumberFormat="0" applyProtection="0">
      <alignment horizontal="left" vertical="center" indent="1"/>
    </xf>
    <xf numFmtId="4" fontId="3" fillId="97" borderId="448" applyNumberFormat="0" applyProtection="0">
      <alignment horizontal="left" vertical="center" indent="1"/>
    </xf>
    <xf numFmtId="0" fontId="9" fillId="101" borderId="447"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9" fillId="101" borderId="447"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9"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9"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3" fillId="101" borderId="447" applyNumberFormat="0" applyProtection="0">
      <alignment horizontal="left" vertical="top" indent="1"/>
    </xf>
    <xf numFmtId="0" fontId="9" fillId="97" borderId="447"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9" fillId="97" borderId="447"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9"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9"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3" fillId="97" borderId="447" applyNumberFormat="0" applyProtection="0">
      <alignment horizontal="left" vertical="top" indent="1"/>
    </xf>
    <xf numFmtId="0" fontId="9" fillId="6" borderId="447"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9" fillId="6" borderId="447"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9"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9"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3" fillId="6" borderId="447" applyNumberFormat="0" applyProtection="0">
      <alignment horizontal="left" vertical="top" indent="1"/>
    </xf>
    <xf numFmtId="0" fontId="9" fillId="7" borderId="447"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99" fillId="60" borderId="468" applyNumberFormat="0" applyProtection="0">
      <alignment horizontal="left" vertical="top" indent="1"/>
    </xf>
    <xf numFmtId="0" fontId="9" fillId="7" borderId="447"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9"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9"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3" fillId="7" borderId="447" applyNumberFormat="0" applyProtection="0">
      <alignment horizontal="left" vertical="top" indent="1"/>
    </xf>
    <xf numFmtId="0" fontId="9" fillId="102" borderId="449" applyNumberFormat="0">
      <protection locked="0"/>
    </xf>
    <xf numFmtId="4" fontId="3" fillId="100" borderId="469" applyNumberFormat="0" applyProtection="0">
      <alignment horizontal="left" vertical="center" indent="1"/>
    </xf>
    <xf numFmtId="4" fontId="3" fillId="50" borderId="483" applyNumberFormat="0" applyProtection="0">
      <alignment horizontal="right" vertical="center"/>
    </xf>
    <xf numFmtId="4" fontId="3" fillId="100" borderId="469" applyNumberFormat="0" applyProtection="0">
      <alignment horizontal="left" vertical="center" indent="1"/>
    </xf>
    <xf numFmtId="0" fontId="9" fillId="102" borderId="449" applyNumberFormat="0">
      <protection locked="0"/>
    </xf>
    <xf numFmtId="4" fontId="3" fillId="100" borderId="469" applyNumberFormat="0" applyProtection="0">
      <alignment horizontal="left" vertical="center" indent="1"/>
    </xf>
    <xf numFmtId="4" fontId="3" fillId="100" borderId="469" applyNumberFormat="0" applyProtection="0">
      <alignment horizontal="left" vertical="center" indent="1"/>
    </xf>
    <xf numFmtId="4" fontId="3" fillId="100" borderId="469" applyNumberFormat="0" applyProtection="0">
      <alignment horizontal="left" vertical="center" indent="1"/>
    </xf>
    <xf numFmtId="4" fontId="3" fillId="50" borderId="483" applyNumberFormat="0" applyProtection="0">
      <alignment horizontal="right" vertical="center"/>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7" borderId="469" applyNumberFormat="0" applyProtection="0">
      <alignment horizontal="left" vertical="center" indent="1"/>
    </xf>
    <xf numFmtId="4" fontId="3" fillId="50" borderId="483" applyNumberFormat="0" applyProtection="0">
      <alignment horizontal="right" vertical="center"/>
    </xf>
    <xf numFmtId="4" fontId="3" fillId="7" borderId="469" applyNumberFormat="0" applyProtection="0">
      <alignment horizontal="left" vertical="center" indent="1"/>
    </xf>
    <xf numFmtId="4" fontId="3" fillId="7" borderId="469" applyNumberFormat="0" applyProtection="0">
      <alignment horizontal="left" vertical="center" indent="1"/>
    </xf>
    <xf numFmtId="4" fontId="3" fillId="7" borderId="469" applyNumberFormat="0" applyProtection="0">
      <alignment horizontal="left" vertical="center" indent="1"/>
    </xf>
    <xf numFmtId="4" fontId="3" fillId="7" borderId="469" applyNumberFormat="0" applyProtection="0">
      <alignment horizontal="left" vertical="center" indent="1"/>
    </xf>
    <xf numFmtId="4" fontId="3" fillId="97" borderId="469" applyNumberFormat="0" applyProtection="0">
      <alignment horizontal="left" vertical="center" indent="1"/>
    </xf>
    <xf numFmtId="4" fontId="3" fillId="97" borderId="469" applyNumberFormat="0" applyProtection="0">
      <alignment horizontal="left" vertical="center" indent="1"/>
    </xf>
    <xf numFmtId="4" fontId="3" fillId="97" borderId="469"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5" fillId="101" borderId="450" applyBorder="0"/>
    <xf numFmtId="4" fontId="100" fillId="61" borderId="447" applyNumberFormat="0" applyProtection="0">
      <alignment vertical="center"/>
    </xf>
    <xf numFmtId="4" fontId="102" fillId="61" borderId="447" applyNumberFormat="0" applyProtection="0">
      <alignment vertical="center"/>
    </xf>
    <xf numFmtId="4" fontId="102" fillId="61" borderId="447" applyNumberFormat="0" applyProtection="0">
      <alignment vertical="center"/>
    </xf>
    <xf numFmtId="4" fontId="102" fillId="61" borderId="447" applyNumberFormat="0" applyProtection="0">
      <alignment vertical="center"/>
    </xf>
    <xf numFmtId="4" fontId="100" fillId="61" borderId="447" applyNumberFormat="0" applyProtection="0">
      <alignment vertical="center"/>
    </xf>
    <xf numFmtId="4" fontId="102" fillId="61" borderId="447" applyNumberFormat="0" applyProtection="0">
      <alignment vertical="center"/>
    </xf>
    <xf numFmtId="4" fontId="102" fillId="61" borderId="447" applyNumberFormat="0" applyProtection="0">
      <alignment vertical="center"/>
    </xf>
    <xf numFmtId="4" fontId="102" fillId="61" borderId="447" applyNumberFormat="0" applyProtection="0">
      <alignment vertical="center"/>
    </xf>
    <xf numFmtId="4" fontId="102" fillId="61" borderId="447" applyNumberFormat="0" applyProtection="0">
      <alignment vertical="center"/>
    </xf>
    <xf numFmtId="4" fontId="102" fillId="61" borderId="447" applyNumberFormat="0" applyProtection="0">
      <alignment vertical="center"/>
    </xf>
    <xf numFmtId="4" fontId="102" fillId="61" borderId="447" applyNumberFormat="0" applyProtection="0">
      <alignment vertical="center"/>
    </xf>
    <xf numFmtId="4" fontId="102" fillId="61" borderId="447" applyNumberFormat="0" applyProtection="0">
      <alignment vertical="center"/>
    </xf>
    <xf numFmtId="4" fontId="102" fillId="61" borderId="447" applyNumberFormat="0" applyProtection="0">
      <alignment vertical="center"/>
    </xf>
    <xf numFmtId="4" fontId="103" fillId="61" borderId="447" applyNumberFormat="0" applyProtection="0">
      <alignment vertical="center"/>
    </xf>
    <xf numFmtId="4" fontId="98" fillId="103" borderId="449" applyNumberFormat="0" applyProtection="0">
      <alignment vertical="center"/>
    </xf>
    <xf numFmtId="4" fontId="98" fillId="103" borderId="449" applyNumberFormat="0" applyProtection="0">
      <alignment vertical="center"/>
    </xf>
    <xf numFmtId="4" fontId="98" fillId="103" borderId="449" applyNumberFormat="0" applyProtection="0">
      <alignment vertical="center"/>
    </xf>
    <xf numFmtId="4" fontId="103" fillId="61" borderId="447" applyNumberFormat="0" applyProtection="0">
      <alignment vertical="center"/>
    </xf>
    <xf numFmtId="4" fontId="98" fillId="103" borderId="449" applyNumberFormat="0" applyProtection="0">
      <alignment vertical="center"/>
    </xf>
    <xf numFmtId="4" fontId="98" fillId="103" borderId="449" applyNumberFormat="0" applyProtection="0">
      <alignment vertical="center"/>
    </xf>
    <xf numFmtId="4" fontId="98" fillId="103" borderId="449" applyNumberFormat="0" applyProtection="0">
      <alignment vertical="center"/>
    </xf>
    <xf numFmtId="4" fontId="98" fillId="103" borderId="449" applyNumberFormat="0" applyProtection="0">
      <alignment vertical="center"/>
    </xf>
    <xf numFmtId="4" fontId="98" fillId="103" borderId="449" applyNumberFormat="0" applyProtection="0">
      <alignment vertical="center"/>
    </xf>
    <xf numFmtId="4" fontId="98" fillId="103" borderId="449" applyNumberFormat="0" applyProtection="0">
      <alignment vertical="center"/>
    </xf>
    <xf numFmtId="4" fontId="98" fillId="103" borderId="449" applyNumberFormat="0" applyProtection="0">
      <alignment vertical="center"/>
    </xf>
    <xf numFmtId="4" fontId="98" fillId="103" borderId="449" applyNumberFormat="0" applyProtection="0">
      <alignment vertical="center"/>
    </xf>
    <xf numFmtId="4" fontId="100" fillId="61" borderId="447" applyNumberFormat="0" applyProtection="0">
      <alignment horizontal="left" vertical="center" indent="1"/>
    </xf>
    <xf numFmtId="4" fontId="102" fillId="4" borderId="447" applyNumberFormat="0" applyProtection="0">
      <alignment horizontal="left" vertical="center" indent="1"/>
    </xf>
    <xf numFmtId="4" fontId="102" fillId="4" borderId="447" applyNumberFormat="0" applyProtection="0">
      <alignment horizontal="left" vertical="center" indent="1"/>
    </xf>
    <xf numFmtId="4" fontId="102" fillId="4" borderId="447" applyNumberFormat="0" applyProtection="0">
      <alignment horizontal="left" vertical="center" indent="1"/>
    </xf>
    <xf numFmtId="4" fontId="100" fillId="61" borderId="447" applyNumberFormat="0" applyProtection="0">
      <alignment horizontal="left" vertical="center" indent="1"/>
    </xf>
    <xf numFmtId="4" fontId="102" fillId="4" borderId="447" applyNumberFormat="0" applyProtection="0">
      <alignment horizontal="left" vertical="center" indent="1"/>
    </xf>
    <xf numFmtId="4" fontId="102" fillId="4" borderId="447" applyNumberFormat="0" applyProtection="0">
      <alignment horizontal="left" vertical="center" indent="1"/>
    </xf>
    <xf numFmtId="4" fontId="102" fillId="4" borderId="447" applyNumberFormat="0" applyProtection="0">
      <alignment horizontal="left" vertical="center" indent="1"/>
    </xf>
    <xf numFmtId="4" fontId="102" fillId="4" borderId="447" applyNumberFormat="0" applyProtection="0">
      <alignment horizontal="left" vertical="center" indent="1"/>
    </xf>
    <xf numFmtId="4" fontId="102" fillId="4" borderId="447" applyNumberFormat="0" applyProtection="0">
      <alignment horizontal="left" vertical="center" indent="1"/>
    </xf>
    <xf numFmtId="4" fontId="102" fillId="4" borderId="447" applyNumberFormat="0" applyProtection="0">
      <alignment horizontal="left" vertical="center" indent="1"/>
    </xf>
    <xf numFmtId="4" fontId="102" fillId="4" borderId="447" applyNumberFormat="0" applyProtection="0">
      <alignment horizontal="left" vertical="center" indent="1"/>
    </xf>
    <xf numFmtId="4" fontId="102" fillId="4" borderId="447" applyNumberFormat="0" applyProtection="0">
      <alignment horizontal="left" vertical="center" indent="1"/>
    </xf>
    <xf numFmtId="0" fontId="100" fillId="61" borderId="447" applyNumberFormat="0" applyProtection="0">
      <alignment horizontal="left" vertical="top" indent="1"/>
    </xf>
    <xf numFmtId="0" fontId="102" fillId="61" borderId="447" applyNumberFormat="0" applyProtection="0">
      <alignment horizontal="left" vertical="top" indent="1"/>
    </xf>
    <xf numFmtId="0" fontId="102" fillId="61" borderId="447" applyNumberFormat="0" applyProtection="0">
      <alignment horizontal="left" vertical="top" indent="1"/>
    </xf>
    <xf numFmtId="0" fontId="102" fillId="61" borderId="447" applyNumberFormat="0" applyProtection="0">
      <alignment horizontal="left" vertical="top" indent="1"/>
    </xf>
    <xf numFmtId="0" fontId="100" fillId="61" borderId="447" applyNumberFormat="0" applyProtection="0">
      <alignment horizontal="left" vertical="top" indent="1"/>
    </xf>
    <xf numFmtId="0" fontId="102" fillId="61" borderId="447" applyNumberFormat="0" applyProtection="0">
      <alignment horizontal="left" vertical="top" indent="1"/>
    </xf>
    <xf numFmtId="0" fontId="102" fillId="61" borderId="447" applyNumberFormat="0" applyProtection="0">
      <alignment horizontal="left" vertical="top" indent="1"/>
    </xf>
    <xf numFmtId="0" fontId="102" fillId="61" borderId="447" applyNumberFormat="0" applyProtection="0">
      <alignment horizontal="left" vertical="top" indent="1"/>
    </xf>
    <xf numFmtId="0" fontId="102" fillId="61" borderId="447" applyNumberFormat="0" applyProtection="0">
      <alignment horizontal="left" vertical="top" indent="1"/>
    </xf>
    <xf numFmtId="0" fontId="102" fillId="61" borderId="447" applyNumberFormat="0" applyProtection="0">
      <alignment horizontal="left" vertical="top" indent="1"/>
    </xf>
    <xf numFmtId="0" fontId="102" fillId="61" borderId="447" applyNumberFormat="0" applyProtection="0">
      <alignment horizontal="left" vertical="top" indent="1"/>
    </xf>
    <xf numFmtId="0" fontId="102" fillId="61" borderId="447" applyNumberFormat="0" applyProtection="0">
      <alignment horizontal="left" vertical="top" indent="1"/>
    </xf>
    <xf numFmtId="0" fontId="102" fillId="61" borderId="447" applyNumberFormat="0" applyProtection="0">
      <alignment horizontal="left" vertical="top" indent="1"/>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100" fillId="7" borderId="447"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103" fillId="7" borderId="447"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103" fillId="7" borderId="447"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100" fillId="97" borderId="447"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100" fillId="97" borderId="447"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0" fontId="100" fillId="97" borderId="447" applyNumberFormat="0" applyProtection="0">
      <alignment horizontal="left" vertical="top" indent="1"/>
    </xf>
    <xf numFmtId="0" fontId="102" fillId="97" borderId="447" applyNumberFormat="0" applyProtection="0">
      <alignment horizontal="left" vertical="top" indent="1"/>
    </xf>
    <xf numFmtId="0" fontId="102" fillId="97" borderId="447" applyNumberFormat="0" applyProtection="0">
      <alignment horizontal="left" vertical="top" indent="1"/>
    </xf>
    <xf numFmtId="0" fontId="102" fillId="97" borderId="447" applyNumberFormat="0" applyProtection="0">
      <alignment horizontal="left" vertical="top" indent="1"/>
    </xf>
    <xf numFmtId="0" fontId="100" fillId="97" borderId="447" applyNumberFormat="0" applyProtection="0">
      <alignment horizontal="left" vertical="top" indent="1"/>
    </xf>
    <xf numFmtId="0" fontId="102" fillId="97" borderId="447" applyNumberFormat="0" applyProtection="0">
      <alignment horizontal="left" vertical="top" indent="1"/>
    </xf>
    <xf numFmtId="0" fontId="102" fillId="97" borderId="447" applyNumberFormat="0" applyProtection="0">
      <alignment horizontal="left" vertical="top" indent="1"/>
    </xf>
    <xf numFmtId="0" fontId="102" fillId="97" borderId="447" applyNumberFormat="0" applyProtection="0">
      <alignment horizontal="left" vertical="top" indent="1"/>
    </xf>
    <xf numFmtId="0" fontId="102" fillId="97" borderId="447" applyNumberFormat="0" applyProtection="0">
      <alignment horizontal="left" vertical="top" indent="1"/>
    </xf>
    <xf numFmtId="0" fontId="102" fillId="97" borderId="447" applyNumberFormat="0" applyProtection="0">
      <alignment horizontal="left" vertical="top" indent="1"/>
    </xf>
    <xf numFmtId="0" fontId="102" fillId="97" borderId="447" applyNumberFormat="0" applyProtection="0">
      <alignment horizontal="left" vertical="top" indent="1"/>
    </xf>
    <xf numFmtId="0" fontId="102" fillId="97" borderId="447" applyNumberFormat="0" applyProtection="0">
      <alignment horizontal="left" vertical="top" indent="1"/>
    </xf>
    <xf numFmtId="0" fontId="102" fillId="97" borderId="447" applyNumberFormat="0" applyProtection="0">
      <alignment horizontal="left" vertical="top" indent="1"/>
    </xf>
    <xf numFmtId="0" fontId="3" fillId="101" borderId="468" applyNumberFormat="0" applyProtection="0">
      <alignment horizontal="left" vertical="top" indent="1"/>
    </xf>
    <xf numFmtId="4" fontId="105" fillId="104" borderId="448" applyNumberFormat="0" applyProtection="0">
      <alignment horizontal="left" vertical="center" indent="1"/>
    </xf>
    <xf numFmtId="4" fontId="105" fillId="104" borderId="448" applyNumberFormat="0" applyProtection="0">
      <alignment horizontal="left" vertical="center" indent="1"/>
    </xf>
    <xf numFmtId="4" fontId="105" fillId="104" borderId="448" applyNumberFormat="0" applyProtection="0">
      <alignment horizontal="left" vertical="center" indent="1"/>
    </xf>
    <xf numFmtId="0" fontId="3" fillId="101" borderId="468" applyNumberFormat="0" applyProtection="0">
      <alignment horizontal="left" vertical="top" indent="1"/>
    </xf>
    <xf numFmtId="4" fontId="105" fillId="104" borderId="448" applyNumberFormat="0" applyProtection="0">
      <alignment horizontal="left" vertical="center" indent="1"/>
    </xf>
    <xf numFmtId="4" fontId="105" fillId="104" borderId="448" applyNumberFormat="0" applyProtection="0">
      <alignment horizontal="left" vertical="center" indent="1"/>
    </xf>
    <xf numFmtId="4" fontId="105" fillId="104" borderId="448" applyNumberFormat="0" applyProtection="0">
      <alignment horizontal="left" vertical="center" indent="1"/>
    </xf>
    <xf numFmtId="4" fontId="105" fillId="104" borderId="448" applyNumberFormat="0" applyProtection="0">
      <alignment horizontal="left" vertical="center" indent="1"/>
    </xf>
    <xf numFmtId="4" fontId="105" fillId="104" borderId="448" applyNumberFormat="0" applyProtection="0">
      <alignment horizontal="left" vertical="center" indent="1"/>
    </xf>
    <xf numFmtId="4" fontId="105" fillId="104" borderId="448" applyNumberFormat="0" applyProtection="0">
      <alignment horizontal="left" vertical="center" indent="1"/>
    </xf>
    <xf numFmtId="4" fontId="105" fillId="104" borderId="448" applyNumberFormat="0" applyProtection="0">
      <alignment horizontal="left" vertical="center" indent="1"/>
    </xf>
    <xf numFmtId="4" fontId="105" fillId="104" borderId="448" applyNumberFormat="0" applyProtection="0">
      <alignment horizontal="left" vertical="center" indent="1"/>
    </xf>
    <xf numFmtId="0" fontId="3" fillId="105" borderId="449"/>
    <xf numFmtId="0" fontId="3" fillId="105" borderId="449"/>
    <xf numFmtId="0" fontId="3" fillId="105" borderId="449"/>
    <xf numFmtId="0" fontId="3" fillId="105" borderId="449"/>
    <xf numFmtId="0" fontId="3" fillId="105" borderId="449"/>
    <xf numFmtId="0" fontId="3" fillId="105" borderId="449"/>
    <xf numFmtId="0" fontId="3" fillId="105" borderId="449"/>
    <xf numFmtId="4" fontId="106" fillId="7" borderId="447"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6" fillId="7" borderId="447"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9" fillId="97" borderId="468"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9" fillId="6" borderId="468"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9" fillId="6" borderId="468" applyNumberFormat="0" applyProtection="0">
      <alignment horizontal="left" vertical="center" indent="1"/>
    </xf>
    <xf numFmtId="0" fontId="9" fillId="6" borderId="468" applyNumberFormat="0" applyProtection="0">
      <alignment horizontal="left" vertical="top" indent="1"/>
    </xf>
    <xf numFmtId="0" fontId="3" fillId="6" borderId="468" applyNumberFormat="0" applyProtection="0">
      <alignment horizontal="left" vertical="top" indent="1"/>
    </xf>
    <xf numFmtId="0" fontId="9"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99" fillId="60" borderId="486" applyNumberFormat="0" applyProtection="0">
      <alignment horizontal="left" vertical="top"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9"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53" fillId="61" borderId="456" applyNumberFormat="0" applyFont="0" applyAlignment="0" applyProtection="0"/>
    <xf numFmtId="0" fontId="67" fillId="0" borderId="457" applyNumberFormat="0" applyFill="0" applyAlignment="0" applyProtection="0"/>
    <xf numFmtId="0" fontId="85" fillId="78" borderId="500" applyNumberFormat="0" applyAlignment="0" applyProtection="0"/>
    <xf numFmtId="0" fontId="3" fillId="7" borderId="478" applyNumberFormat="0" applyProtection="0">
      <alignment horizontal="left" vertical="top" indent="1"/>
    </xf>
    <xf numFmtId="0" fontId="3" fillId="97" borderId="478" applyNumberFormat="0" applyProtection="0">
      <alignment horizontal="left" vertical="top" indent="1"/>
    </xf>
    <xf numFmtId="0" fontId="85" fillId="78" borderId="473" applyNumberFormat="0" applyAlignment="0" applyProtection="0"/>
    <xf numFmtId="0" fontId="3" fillId="7" borderId="473" applyNumberFormat="0" applyProtection="0">
      <alignment horizontal="left" vertical="center" indent="1"/>
    </xf>
    <xf numFmtId="0" fontId="67" fillId="0" borderId="457" applyNumberFormat="0" applyFill="0" applyAlignment="0" applyProtection="0"/>
    <xf numFmtId="4" fontId="3" fillId="0" borderId="452" applyNumberFormat="0" applyProtection="0">
      <alignment horizontal="right" vertical="center"/>
    </xf>
    <xf numFmtId="0" fontId="60" fillId="4" borderId="455" applyNumberFormat="0" applyAlignment="0" applyProtection="0"/>
    <xf numFmtId="4" fontId="3" fillId="57" borderId="473" applyNumberFormat="0" applyProtection="0">
      <alignment horizontal="right" vertical="center"/>
    </xf>
    <xf numFmtId="0" fontId="53" fillId="61" borderId="456" applyNumberFormat="0" applyFont="0" applyAlignment="0" applyProtection="0"/>
    <xf numFmtId="0" fontId="95" fillId="81" borderId="475" applyNumberFormat="0" applyAlignment="0" applyProtection="0"/>
    <xf numFmtId="0" fontId="3" fillId="77" borderId="473" applyNumberFormat="0" applyFon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59" fillId="48" borderId="45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4" applyNumberFormat="0" applyAlignment="0" applyProtection="0"/>
    <xf numFmtId="0" fontId="59" fillId="48" borderId="453" applyNumberFormat="0" applyAlignment="0" applyProtection="0"/>
    <xf numFmtId="0" fontId="85" fillId="78" borderId="512" applyNumberFormat="0" applyAlignment="0" applyProtection="0"/>
    <xf numFmtId="0" fontId="85" fillId="78" borderId="491" applyNumberFormat="0" applyAlignment="0" applyProtection="0"/>
    <xf numFmtId="0" fontId="60" fillId="4" borderId="455" applyNumberFormat="0" applyAlignment="0" applyProtection="0"/>
    <xf numFmtId="0" fontId="59" fillId="48" borderId="453" applyNumberFormat="0" applyAlignment="0" applyProtection="0"/>
    <xf numFmtId="0" fontId="85" fillId="78" borderId="463" applyNumberFormat="0" applyAlignment="0" applyProtection="0"/>
    <xf numFmtId="0" fontId="85" fillId="78" borderId="483" applyNumberFormat="0" applyAlignment="0" applyProtection="0"/>
    <xf numFmtId="0" fontId="56" fillId="4" borderId="453" applyNumberFormat="0" applyAlignment="0" applyProtection="0"/>
    <xf numFmtId="0" fontId="56" fillId="4" borderId="453" applyNumberFormat="0" applyAlignment="0" applyProtection="0"/>
    <xf numFmtId="0" fontId="77" fillId="81" borderId="490" applyNumberFormat="0" applyAlignment="0" applyProtection="0"/>
    <xf numFmtId="0" fontId="77" fillId="81" borderId="490" applyNumberFormat="0" applyAlignment="0" applyProtection="0"/>
    <xf numFmtId="0" fontId="78" fillId="82" borderId="491"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4" fontId="100" fillId="51" borderId="505" applyNumberFormat="0" applyProtection="0">
      <alignment horizontal="right" vertical="center"/>
    </xf>
    <xf numFmtId="0" fontId="3" fillId="77" borderId="463" applyNumberFormat="0" applyFont="0" applyAlignment="0" applyProtection="0"/>
    <xf numFmtId="0" fontId="95" fillId="82" borderId="465" applyNumberFormat="0" applyAlignment="0" applyProtection="0"/>
    <xf numFmtId="4" fontId="3" fillId="96" borderId="463" applyNumberFormat="0" applyProtection="0">
      <alignment horizontal="left" vertical="center" indent="1"/>
    </xf>
    <xf numFmtId="4" fontId="3" fillId="98" borderId="463" applyNumberFormat="0" applyProtection="0">
      <alignment horizontal="right" vertical="center"/>
    </xf>
    <xf numFmtId="4" fontId="3" fillId="58" borderId="463" applyNumberFormat="0" applyProtection="0">
      <alignment horizontal="right" vertical="center"/>
    </xf>
    <xf numFmtId="4" fontId="3" fillId="50" borderId="463" applyNumberFormat="0" applyProtection="0">
      <alignment horizontal="right" vertical="center"/>
    </xf>
    <xf numFmtId="4" fontId="3" fillId="100" borderId="469" applyNumberFormat="0" applyProtection="0">
      <alignment horizontal="left" vertical="center" indent="1"/>
    </xf>
    <xf numFmtId="4" fontId="9" fillId="101" borderId="469" applyNumberFormat="0" applyProtection="0">
      <alignment horizontal="left" vertical="center" indent="1"/>
    </xf>
    <xf numFmtId="4" fontId="3" fillId="50" borderId="483" applyNumberFormat="0" applyProtection="0">
      <alignment horizontal="right" vertical="center"/>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3" fillId="50" borderId="483" applyNumberFormat="0" applyProtection="0">
      <alignment horizontal="right" vertical="center"/>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3" fillId="97" borderId="463" applyNumberFormat="0" applyProtection="0">
      <alignment horizontal="right" vertical="center"/>
    </xf>
    <xf numFmtId="4" fontId="3" fillId="7" borderId="469" applyNumberFormat="0" applyProtection="0">
      <alignment horizontal="left" vertical="center" indent="1"/>
    </xf>
    <xf numFmtId="0" fontId="3" fillId="4" borderId="463" applyNumberFormat="0" applyProtection="0">
      <alignment horizontal="left" vertical="center"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9"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9"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6" borderId="463" applyNumberFormat="0" applyProtection="0">
      <alignment horizontal="left" vertical="center"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7" borderId="463" applyNumberFormat="0" applyProtection="0">
      <alignment horizontal="left" vertical="center"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4" fontId="3" fillId="2" borderId="473" applyNumberFormat="0" applyProtection="0">
      <alignment horizontal="left" vertical="center" indent="1"/>
    </xf>
    <xf numFmtId="0" fontId="77" fillId="81" borderId="483" applyNumberFormat="0" applyAlignment="0" applyProtection="0"/>
    <xf numFmtId="0" fontId="77" fillId="81" borderId="463" applyNumberFormat="0" applyAlignment="0" applyProtection="0"/>
    <xf numFmtId="0" fontId="78" fillId="82" borderId="464"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3" fillId="7" borderId="452" applyNumberFormat="0" applyProtection="0">
      <alignment horizontal="left" vertical="center" indent="1"/>
    </xf>
    <xf numFmtId="0" fontId="3" fillId="6" borderId="452" applyNumberFormat="0" applyProtection="0">
      <alignment horizontal="left" vertical="center" indent="1"/>
    </xf>
    <xf numFmtId="0" fontId="3" fillId="4" borderId="452" applyNumberFormat="0" applyProtection="0">
      <alignment horizontal="left" vertical="center" indent="1"/>
    </xf>
    <xf numFmtId="0" fontId="77" fillId="81" borderId="463" applyNumberFormat="0" applyAlignment="0" applyProtection="0"/>
    <xf numFmtId="4" fontId="3" fillId="2" borderId="452" applyNumberFormat="0" applyProtection="0">
      <alignment horizontal="left" vertical="center" indent="1"/>
    </xf>
    <xf numFmtId="0" fontId="77" fillId="81" borderId="463" applyNumberFormat="0" applyAlignment="0" applyProtection="0"/>
    <xf numFmtId="4" fontId="3" fillId="56" borderId="517" applyNumberFormat="0" applyProtection="0">
      <alignment horizontal="right" vertical="center"/>
    </xf>
    <xf numFmtId="0" fontId="77" fillId="81" borderId="463" applyNumberFormat="0" applyAlignment="0" applyProtection="0"/>
    <xf numFmtId="0" fontId="77" fillId="81" borderId="483" applyNumberFormat="0" applyAlignment="0" applyProtection="0"/>
    <xf numFmtId="4" fontId="3" fillId="2" borderId="473" applyNumberFormat="0" applyProtection="0">
      <alignment horizontal="left" vertical="center" indent="1"/>
    </xf>
    <xf numFmtId="4" fontId="3" fillId="60" borderId="473" applyNumberFormat="0" applyProtection="0">
      <alignment vertical="center"/>
    </xf>
    <xf numFmtId="4" fontId="3" fillId="54" borderId="473" applyNumberFormat="0" applyProtection="0">
      <alignment horizontal="right" vertical="center"/>
    </xf>
    <xf numFmtId="4" fontId="3" fillId="58" borderId="473" applyNumberFormat="0" applyProtection="0">
      <alignment horizontal="right" vertical="center"/>
    </xf>
    <xf numFmtId="4" fontId="3" fillId="57" borderId="473" applyNumberFormat="0" applyProtection="0">
      <alignment horizontal="right" vertical="center"/>
    </xf>
    <xf numFmtId="4" fontId="3" fillId="54" borderId="473" applyNumberFormat="0" applyProtection="0">
      <alignment horizontal="right" vertical="center"/>
    </xf>
    <xf numFmtId="0" fontId="77" fillId="81" borderId="463" applyNumberFormat="0" applyAlignment="0" applyProtection="0"/>
    <xf numFmtId="4" fontId="3" fillId="54" borderId="473" applyNumberFormat="0" applyProtection="0">
      <alignment horizontal="right" vertical="center"/>
    </xf>
    <xf numFmtId="4" fontId="3" fillId="99" borderId="473" applyNumberFormat="0" applyProtection="0">
      <alignment horizontal="right" vertical="center"/>
    </xf>
    <xf numFmtId="0" fontId="78" fillId="82" borderId="464" applyNumberFormat="0" applyAlignment="0" applyProtection="0"/>
    <xf numFmtId="4" fontId="3" fillId="7" borderId="496" applyNumberFormat="0" applyProtection="0">
      <alignment horizontal="left" vertical="center" indent="1"/>
    </xf>
    <xf numFmtId="0" fontId="99" fillId="60" borderId="478" applyNumberFormat="0" applyProtection="0">
      <alignment horizontal="left" vertical="top" indent="1"/>
    </xf>
    <xf numFmtId="0" fontId="77" fillId="81" borderId="463" applyNumberFormat="0" applyAlignment="0" applyProtection="0"/>
    <xf numFmtId="4" fontId="3" fillId="2" borderId="473" applyNumberFormat="0" applyProtection="0">
      <alignment horizontal="left" vertical="center" indent="1"/>
    </xf>
    <xf numFmtId="0" fontId="95" fillId="81" borderId="475" applyNumberFormat="0" applyAlignment="0" applyProtection="0"/>
    <xf numFmtId="0" fontId="77" fillId="81" borderId="463" applyNumberFormat="0" applyAlignment="0" applyProtection="0"/>
    <xf numFmtId="0" fontId="77" fillId="81" borderId="463" applyNumberFormat="0" applyAlignment="0" applyProtection="0"/>
    <xf numFmtId="4" fontId="3" fillId="2" borderId="473" applyNumberFormat="0" applyProtection="0">
      <alignment horizontal="left" vertical="center" indent="1"/>
    </xf>
    <xf numFmtId="4" fontId="3" fillId="54" borderId="473" applyNumberFormat="0" applyProtection="0">
      <alignment horizontal="right" vertical="center"/>
    </xf>
    <xf numFmtId="4" fontId="3" fillId="58" borderId="473" applyNumberFormat="0" applyProtection="0">
      <alignment horizontal="right" vertical="center"/>
    </xf>
    <xf numFmtId="0" fontId="96" fillId="60" borderId="478" applyNumberFormat="0" applyProtection="0">
      <alignment horizontal="left" vertical="top" indent="1"/>
    </xf>
    <xf numFmtId="4" fontId="3" fillId="58" borderId="473" applyNumberFormat="0" applyProtection="0">
      <alignment horizontal="right" vertical="center"/>
    </xf>
    <xf numFmtId="0" fontId="95" fillId="81" borderId="513" applyNumberFormat="0" applyAlignment="0" applyProtection="0"/>
    <xf numFmtId="0" fontId="77" fillId="81" borderId="463" applyNumberFormat="0" applyAlignment="0" applyProtection="0"/>
    <xf numFmtId="0" fontId="95" fillId="81" borderId="475" applyNumberFormat="0" applyAlignment="0" applyProtection="0"/>
    <xf numFmtId="4" fontId="3" fillId="2" borderId="473" applyNumberFormat="0" applyProtection="0">
      <alignment horizontal="left" vertical="center" indent="1"/>
    </xf>
    <xf numFmtId="0" fontId="77" fillId="81" borderId="463" applyNumberFormat="0" applyAlignment="0" applyProtection="0"/>
    <xf numFmtId="0" fontId="95" fillId="81" borderId="475" applyNumberFormat="0" applyAlignment="0" applyProtection="0"/>
    <xf numFmtId="4" fontId="96" fillId="60" borderId="478" applyNumberFormat="0" applyProtection="0">
      <alignment vertical="center"/>
    </xf>
    <xf numFmtId="0" fontId="3" fillId="7" borderId="468" applyNumberFormat="0" applyProtection="0">
      <alignment horizontal="left" vertical="top" indent="1"/>
    </xf>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0" fontId="82" fillId="0" borderId="451" applyNumberFormat="0" applyFill="0" applyAlignment="0" applyProtection="0"/>
    <xf numFmtId="4" fontId="3" fillId="97" borderId="496"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3" fillId="100" borderId="479" applyNumberFormat="0" applyProtection="0">
      <alignment horizontal="left" vertical="center" indent="1"/>
    </xf>
    <xf numFmtId="0" fontId="95" fillId="81" borderId="475" applyNumberFormat="0" applyAlignment="0" applyProtection="0"/>
    <xf numFmtId="4" fontId="100" fillId="58" borderId="478" applyNumberFormat="0" applyProtection="0">
      <alignment horizontal="right" vertical="center"/>
    </xf>
    <xf numFmtId="0" fontId="3" fillId="77" borderId="473" applyNumberFormat="0" applyFont="0" applyAlignment="0" applyProtection="0"/>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9" fillId="7" borderId="458"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9"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9" fillId="6" borderId="458" applyNumberFormat="0" applyProtection="0">
      <alignment horizontal="left" vertical="center"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97" borderId="458" applyNumberFormat="0" applyProtection="0">
      <alignment horizontal="left" vertical="top"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9" fillId="97" borderId="458"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9" fillId="97" borderId="458" applyNumberFormat="0" applyProtection="0">
      <alignment horizontal="left" vertical="center"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9"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9" fillId="101" borderId="458" applyNumberFormat="0" applyProtection="0">
      <alignment horizontal="left" vertical="top"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9" fillId="101" borderId="458"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9" fillId="101" borderId="458" applyNumberFormat="0" applyProtection="0">
      <alignment horizontal="left" vertical="center" indent="1"/>
    </xf>
    <xf numFmtId="4" fontId="3" fillId="97" borderId="459" applyNumberFormat="0" applyProtection="0">
      <alignment horizontal="left" vertical="center" indent="1"/>
    </xf>
    <xf numFmtId="4" fontId="3" fillId="97" borderId="459" applyNumberFormat="0" applyProtection="0">
      <alignment horizontal="left" vertical="center" indent="1"/>
    </xf>
    <xf numFmtId="4" fontId="3" fillId="97" borderId="459" applyNumberFormat="0" applyProtection="0">
      <alignment horizontal="left" vertical="center" indent="1"/>
    </xf>
    <xf numFmtId="4" fontId="3" fillId="97" borderId="459" applyNumberFormat="0" applyProtection="0">
      <alignment horizontal="left" vertical="center" indent="1"/>
    </xf>
    <xf numFmtId="4" fontId="3" fillId="97" borderId="459" applyNumberFormat="0" applyProtection="0">
      <alignment horizontal="left" vertical="center" indent="1"/>
    </xf>
    <xf numFmtId="4" fontId="3" fillId="97" borderId="459" applyNumberFormat="0" applyProtection="0">
      <alignment horizontal="left" vertical="center" indent="1"/>
    </xf>
    <xf numFmtId="4" fontId="3" fillId="97" borderId="496" applyNumberFormat="0" applyProtection="0">
      <alignment horizontal="left" vertical="center" indent="1"/>
    </xf>
    <xf numFmtId="4" fontId="3" fillId="7" borderId="459" applyNumberFormat="0" applyProtection="0">
      <alignment horizontal="left" vertical="center" indent="1"/>
    </xf>
    <xf numFmtId="4" fontId="3" fillId="7" borderId="459" applyNumberFormat="0" applyProtection="0">
      <alignment horizontal="left" vertical="center" indent="1"/>
    </xf>
    <xf numFmtId="4" fontId="3" fillId="7" borderId="459" applyNumberFormat="0" applyProtection="0">
      <alignment horizontal="left" vertical="center" indent="1"/>
    </xf>
    <xf numFmtId="4" fontId="3" fillId="7" borderId="459" applyNumberFormat="0" applyProtection="0">
      <alignment horizontal="left" vertical="center" indent="1"/>
    </xf>
    <xf numFmtId="4" fontId="3" fillId="7" borderId="459" applyNumberFormat="0" applyProtection="0">
      <alignment horizontal="left" vertical="center" indent="1"/>
    </xf>
    <xf numFmtId="4" fontId="3" fillId="7" borderId="459" applyNumberFormat="0" applyProtection="0">
      <alignment horizontal="left" vertical="center" indent="1"/>
    </xf>
    <xf numFmtId="4" fontId="3" fillId="7" borderId="459" applyNumberFormat="0" applyProtection="0">
      <alignment horizontal="left" vertical="center" indent="1"/>
    </xf>
    <xf numFmtId="4" fontId="9" fillId="101" borderId="479" applyNumberFormat="0" applyProtection="0">
      <alignment horizontal="left" vertical="center" indent="1"/>
    </xf>
    <xf numFmtId="4" fontId="3" fillId="7" borderId="459" applyNumberFormat="0" applyProtection="0">
      <alignment horizontal="left" vertical="center" indent="1"/>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100" fillId="97" borderId="458"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100" fillId="97" borderId="458" applyNumberFormat="0" applyProtection="0">
      <alignment horizontal="right" vertical="center"/>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9" fillId="101" borderId="459" applyNumberFormat="0" applyProtection="0">
      <alignment horizontal="left" vertical="center" indent="1"/>
    </xf>
    <xf numFmtId="4" fontId="3" fillId="100" borderId="459" applyNumberFormat="0" applyProtection="0">
      <alignment horizontal="left" vertical="center" indent="1"/>
    </xf>
    <xf numFmtId="4" fontId="3" fillId="100" borderId="459" applyNumberFormat="0" applyProtection="0">
      <alignment horizontal="left" vertical="center" indent="1"/>
    </xf>
    <xf numFmtId="4" fontId="3" fillId="100" borderId="459" applyNumberFormat="0" applyProtection="0">
      <alignment horizontal="left" vertical="center" indent="1"/>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8" fillId="82" borderId="453"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8" fillId="82" borderId="453"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8" fillId="82" borderId="453"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8" fillId="82" borderId="453"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85" fillId="78" borderId="521" applyNumberFormat="0" applyAlignment="0" applyProtection="0"/>
    <xf numFmtId="0" fontId="85" fillId="78" borderId="521" applyNumberFormat="0" applyAlignment="0" applyProtection="0"/>
    <xf numFmtId="0" fontId="59" fillId="48" borderId="464" applyNumberFormat="0" applyAlignment="0" applyProtection="0"/>
    <xf numFmtId="0" fontId="85" fillId="78" borderId="500" applyNumberFormat="0" applyAlignment="0" applyProtection="0"/>
    <xf numFmtId="0" fontId="77" fillId="81" borderId="473" applyNumberFormat="0" applyAlignment="0" applyProtection="0"/>
    <xf numFmtId="0" fontId="77" fillId="81" borderId="473" applyNumberFormat="0" applyAlignment="0" applyProtection="0"/>
    <xf numFmtId="0" fontId="85" fillId="78" borderId="500" applyNumberForma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53" fillId="61" borderId="466" applyNumberFormat="0" applyFont="0" applyAlignment="0" applyProtection="0"/>
    <xf numFmtId="4" fontId="3" fillId="99" borderId="483" applyNumberFormat="0" applyProtection="0">
      <alignment horizontal="right" vertical="center"/>
    </xf>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2"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4" fontId="3" fillId="60" borderId="463" applyNumberFormat="0" applyProtection="0">
      <alignment vertical="center"/>
    </xf>
    <xf numFmtId="4" fontId="3" fillId="96" borderId="463" applyNumberFormat="0" applyProtection="0">
      <alignment horizontal="left" vertical="center" indent="1"/>
    </xf>
    <xf numFmtId="4" fontId="3" fillId="2" borderId="463" applyNumberFormat="0" applyProtection="0">
      <alignment horizontal="left" vertical="center" indent="1"/>
    </xf>
    <xf numFmtId="4" fontId="3" fillId="56" borderId="469" applyNumberFormat="0" applyProtection="0">
      <alignment horizontal="right" vertical="center"/>
    </xf>
    <xf numFmtId="4" fontId="3" fillId="56" borderId="469" applyNumberFormat="0" applyProtection="0">
      <alignment horizontal="right" vertical="center"/>
    </xf>
    <xf numFmtId="4" fontId="3" fillId="51" borderId="463" applyNumberFormat="0" applyProtection="0">
      <alignment horizontal="right" vertical="center"/>
    </xf>
    <xf numFmtId="4" fontId="3" fillId="57" borderId="473" applyNumberFormat="0" applyProtection="0">
      <alignment horizontal="right" vertical="center"/>
    </xf>
    <xf numFmtId="0" fontId="60" fillId="4" borderId="455" applyNumberFormat="0" applyAlignment="0" applyProtection="0"/>
    <xf numFmtId="0" fontId="56" fillId="4" borderId="453" applyNumberFormat="0" applyAlignment="0" applyProtection="0"/>
    <xf numFmtId="4" fontId="3" fillId="57" borderId="463" applyNumberFormat="0" applyProtection="0">
      <alignment horizontal="right" vertical="center"/>
    </xf>
    <xf numFmtId="4" fontId="3" fillId="99" borderId="463" applyNumberFormat="0" applyProtection="0">
      <alignment horizontal="right" vertical="center"/>
    </xf>
    <xf numFmtId="0" fontId="53" fillId="61" borderId="476" applyNumberFormat="0" applyFont="0" applyAlignment="0" applyProtection="0"/>
    <xf numFmtId="4" fontId="3" fillId="51" borderId="473" applyNumberFormat="0" applyProtection="0">
      <alignment horizontal="right" vertical="center"/>
    </xf>
    <xf numFmtId="4" fontId="3" fillId="56" borderId="479" applyNumberFormat="0" applyProtection="0">
      <alignment horizontal="right" vertical="center"/>
    </xf>
    <xf numFmtId="0" fontId="95" fillId="81" borderId="475" applyNumberFormat="0" applyAlignment="0" applyProtection="0"/>
    <xf numFmtId="0" fontId="77" fillId="81" borderId="463" applyNumberFormat="0" applyAlignment="0" applyProtection="0"/>
    <xf numFmtId="0" fontId="96" fillId="60" borderId="478" applyNumberFormat="0" applyProtection="0">
      <alignment horizontal="left" vertical="top" indent="1"/>
    </xf>
    <xf numFmtId="4" fontId="3" fillId="51" borderId="463" applyNumberFormat="0" applyProtection="0">
      <alignment horizontal="right" vertical="center"/>
    </xf>
    <xf numFmtId="4" fontId="3" fillId="60" borderId="463" applyNumberFormat="0" applyProtection="0">
      <alignment vertical="center"/>
    </xf>
    <xf numFmtId="0" fontId="77" fillId="81" borderId="452" applyNumberFormat="0" applyAlignment="0" applyProtection="0"/>
    <xf numFmtId="0" fontId="95" fillId="81" borderId="465" applyNumberFormat="0" applyAlignment="0" applyProtection="0"/>
    <xf numFmtId="0" fontId="85" fillId="78" borderId="511" applyNumberFormat="0" applyAlignment="0" applyProtection="0"/>
    <xf numFmtId="4" fontId="3" fillId="96" borderId="463" applyNumberFormat="0" applyProtection="0">
      <alignment horizontal="left" vertical="center" indent="1"/>
    </xf>
    <xf numFmtId="4" fontId="98" fillId="96" borderId="463" applyNumberFormat="0" applyProtection="0">
      <alignment vertical="center"/>
    </xf>
    <xf numFmtId="4" fontId="3" fillId="60" borderId="463" applyNumberFormat="0" applyProtection="0">
      <alignment vertical="center"/>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51" borderId="463" applyNumberFormat="0" applyProtection="0">
      <alignment horizontal="right" vertical="center"/>
    </xf>
    <xf numFmtId="4" fontId="3" fillId="96" borderId="463" applyNumberFormat="0" applyProtection="0">
      <alignment horizontal="left" vertical="center" indent="1"/>
    </xf>
    <xf numFmtId="0" fontId="99" fillId="60" borderId="468" applyNumberFormat="0" applyProtection="0">
      <alignment horizontal="left" vertical="top" indent="1"/>
    </xf>
    <xf numFmtId="0" fontId="99" fillId="60" borderId="468" applyNumberFormat="0" applyProtection="0">
      <alignment horizontal="left" vertical="top" indent="1"/>
    </xf>
    <xf numFmtId="0" fontId="99" fillId="60" borderId="468" applyNumberFormat="0" applyProtection="0">
      <alignment horizontal="left" vertical="top" indent="1"/>
    </xf>
    <xf numFmtId="0" fontId="99" fillId="60" borderId="468" applyNumberFormat="0" applyProtection="0">
      <alignment horizontal="left" vertical="top" indent="1"/>
    </xf>
    <xf numFmtId="0" fontId="99" fillId="60" borderId="468" applyNumberFormat="0" applyProtection="0">
      <alignment horizontal="left" vertical="top" indent="1"/>
    </xf>
    <xf numFmtId="0" fontId="99" fillId="60" borderId="468" applyNumberFormat="0" applyProtection="0">
      <alignment horizontal="left" vertical="top" indent="1"/>
    </xf>
    <xf numFmtId="0" fontId="96" fillId="60" borderId="468" applyNumberFormat="0" applyProtection="0">
      <alignment horizontal="left" vertical="top" indent="1"/>
    </xf>
    <xf numFmtId="0" fontId="85" fillId="78" borderId="452" applyNumberFormat="0" applyAlignment="0" applyProtection="0"/>
    <xf numFmtId="0" fontId="85" fillId="78" borderId="463" applyNumberFormat="0" applyAlignment="0" applyProtection="0"/>
    <xf numFmtId="0" fontId="85" fillId="78" borderId="463" applyNumberFormat="0" applyAlignment="0" applyProtection="0"/>
    <xf numFmtId="0" fontId="117" fillId="48" borderId="443" applyNumberFormat="0" applyAlignment="0" applyProtection="0"/>
    <xf numFmtId="4" fontId="3" fillId="2" borderId="463" applyNumberFormat="0" applyProtection="0">
      <alignment horizontal="left" vertical="center" indent="1"/>
    </xf>
    <xf numFmtId="0" fontId="19" fillId="61" borderId="445" applyNumberFormat="0" applyFont="0" applyAlignment="0" applyProtection="0"/>
    <xf numFmtId="4" fontId="3" fillId="58" borderId="463" applyNumberFormat="0" applyProtection="0">
      <alignment horizontal="right" vertical="center"/>
    </xf>
    <xf numFmtId="0" fontId="3" fillId="77" borderId="463" applyNumberFormat="0" applyFont="0" applyAlignment="0" applyProtection="0"/>
    <xf numFmtId="0" fontId="85" fillId="78" borderId="463" applyNumberFormat="0" applyAlignment="0" applyProtection="0"/>
    <xf numFmtId="0" fontId="99" fillId="60" borderId="468" applyNumberFormat="0" applyProtection="0">
      <alignment horizontal="left" vertical="top" indent="1"/>
    </xf>
    <xf numFmtId="4" fontId="3" fillId="97" borderId="473" applyNumberFormat="0" applyProtection="0">
      <alignment horizontal="right" vertical="center"/>
    </xf>
    <xf numFmtId="4" fontId="9" fillId="101" borderId="479" applyNumberFormat="0" applyProtection="0">
      <alignment horizontal="left" vertical="center" indent="1"/>
    </xf>
    <xf numFmtId="0" fontId="3" fillId="7" borderId="458" applyNumberFormat="0" applyProtection="0">
      <alignment horizontal="left" vertical="top" indent="1"/>
    </xf>
    <xf numFmtId="0" fontId="3" fillId="7" borderId="458" applyNumberFormat="0" applyProtection="0">
      <alignment horizontal="left" vertical="top" indent="1"/>
    </xf>
    <xf numFmtId="0" fontId="3" fillId="6" borderId="458" applyNumberFormat="0" applyProtection="0">
      <alignment horizontal="left" vertical="top" indent="1"/>
    </xf>
    <xf numFmtId="0" fontId="3" fillId="6" borderId="458" applyNumberFormat="0" applyProtection="0">
      <alignment horizontal="left" vertical="top" indent="1"/>
    </xf>
    <xf numFmtId="0" fontId="3" fillId="6" borderId="452" applyNumberFormat="0" applyProtection="0">
      <alignment horizontal="left" vertical="center" indent="1"/>
    </xf>
    <xf numFmtId="0" fontId="3" fillId="97" borderId="458" applyNumberFormat="0" applyProtection="0">
      <alignment horizontal="left" vertical="top" indent="1"/>
    </xf>
    <xf numFmtId="0" fontId="3" fillId="101" borderId="458" applyNumberFormat="0" applyProtection="0">
      <alignment horizontal="left" vertical="top" indent="1"/>
    </xf>
    <xf numFmtId="0" fontId="3" fillId="101" borderId="458" applyNumberFormat="0" applyProtection="0">
      <alignment horizontal="left" vertical="top" indent="1"/>
    </xf>
    <xf numFmtId="0" fontId="3" fillId="4" borderId="452" applyNumberFormat="0" applyProtection="0">
      <alignment horizontal="left" vertical="center" indent="1"/>
    </xf>
    <xf numFmtId="4" fontId="9" fillId="101" borderId="479" applyNumberFormat="0" applyProtection="0">
      <alignment horizontal="left" vertical="center" indent="1"/>
    </xf>
    <xf numFmtId="4" fontId="3" fillId="57" borderId="452" applyNumberFormat="0" applyProtection="0">
      <alignment horizontal="right" vertical="center"/>
    </xf>
    <xf numFmtId="4" fontId="3" fillId="57"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100" fillId="58" borderId="458"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6" borderId="459" applyNumberFormat="0" applyProtection="0">
      <alignment horizontal="right" vertical="center"/>
    </xf>
    <xf numFmtId="4" fontId="100" fillId="56" borderId="458"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7" fillId="60" borderId="458"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96" fillId="60" borderId="458" applyNumberFormat="0" applyProtection="0">
      <alignment vertical="center"/>
    </xf>
    <xf numFmtId="4" fontId="3" fillId="60" borderId="452" applyNumberFormat="0" applyProtection="0">
      <alignment vertical="center"/>
    </xf>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2"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0" fontId="95" fillId="81" borderId="455" applyNumberFormat="0" applyAlignment="0" applyProtection="0"/>
    <xf numFmtId="4" fontId="3" fillId="50" borderId="473" applyNumberFormat="0" applyProtection="0">
      <alignment horizontal="right" vertical="center"/>
    </xf>
    <xf numFmtId="4" fontId="3" fillId="50" borderId="473" applyNumberFormat="0" applyProtection="0">
      <alignment horizontal="right" vertical="center"/>
    </xf>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9" fillId="77" borderId="456"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9" fillId="77" borderId="456"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4" fontId="98" fillId="96" borderId="473" applyNumberFormat="0" applyProtection="0">
      <alignment vertical="center"/>
    </xf>
    <xf numFmtId="4" fontId="97" fillId="60" borderId="478" applyNumberFormat="0" applyProtection="0">
      <alignment vertical="center"/>
    </xf>
    <xf numFmtId="4" fontId="96" fillId="60" borderId="478" applyNumberFormat="0" applyProtection="0">
      <alignment vertical="center"/>
    </xf>
    <xf numFmtId="4" fontId="3" fillId="60" borderId="473" applyNumberFormat="0" applyProtection="0">
      <alignment vertical="center"/>
    </xf>
    <xf numFmtId="0" fontId="95" fillId="81" borderId="475" applyNumberFormat="0" applyAlignment="0" applyProtection="0"/>
    <xf numFmtId="0" fontId="53" fillId="61" borderId="476" applyNumberFormat="0" applyFont="0" applyAlignment="0" applyProtection="0"/>
    <xf numFmtId="0" fontId="53" fillId="61" borderId="476"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9" fillId="77" borderId="476"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9" fillId="77" borderId="476" applyNumberFormat="0" applyFont="0" applyAlignment="0" applyProtection="0"/>
    <xf numFmtId="0" fontId="56" fillId="4" borderId="443"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8" fillId="82" borderId="443"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77" fillId="81" borderId="442" applyNumberFormat="0" applyAlignment="0" applyProtection="0"/>
    <xf numFmtId="0" fontId="59" fillId="4" borderId="443" applyNumberFormat="0" applyAlignment="0" applyProtection="0"/>
    <xf numFmtId="0" fontId="59" fillId="48" borderId="443" applyNumberFormat="0" applyAlignment="0" applyProtection="0"/>
    <xf numFmtId="0" fontId="85" fillId="78" borderId="522" applyNumberFormat="0" applyAlignment="0" applyProtection="0"/>
    <xf numFmtId="0" fontId="60" fillId="4" borderId="513"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3"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42" applyNumberFormat="0" applyAlignment="0" applyProtection="0"/>
    <xf numFmtId="0" fontId="85" fillId="78" borderId="463" applyNumberFormat="0" applyAlignment="0" applyProtection="0"/>
    <xf numFmtId="0" fontId="85" fillId="78" borderId="463" applyNumberFormat="0" applyAlignment="0" applyProtection="0"/>
    <xf numFmtId="0" fontId="59" fillId="48" borderId="443" applyNumberFormat="0" applyAlignment="0" applyProtection="0"/>
    <xf numFmtId="0" fontId="59" fillId="48" borderId="443" applyNumberFormat="0" applyAlignment="0" applyProtection="0"/>
    <xf numFmtId="0" fontId="59" fillId="48" borderId="443" applyNumberFormat="0" applyAlignment="0" applyProtection="0"/>
    <xf numFmtId="0" fontId="59" fillId="48" borderId="443" applyNumberFormat="0" applyAlignment="0" applyProtection="0"/>
    <xf numFmtId="0" fontId="77" fillId="81" borderId="452" applyNumberFormat="0" applyAlignment="0" applyProtection="0"/>
    <xf numFmtId="0" fontId="85" fillId="78" borderId="521" applyNumberFormat="0" applyAlignment="0" applyProtection="0"/>
    <xf numFmtId="0" fontId="85" fillId="78" borderId="521" applyNumberFormat="0" applyAlignment="0" applyProtection="0"/>
    <xf numFmtId="0" fontId="59" fillId="48" borderId="464" applyNumberFormat="0" applyAlignment="0" applyProtection="0"/>
    <xf numFmtId="0" fontId="85" fillId="78" borderId="521" applyNumberFormat="0" applyAlignment="0" applyProtection="0"/>
    <xf numFmtId="0" fontId="85" fillId="78" borderId="500" applyNumberFormat="0" applyAlignment="0" applyProtection="0"/>
    <xf numFmtId="0" fontId="77" fillId="81" borderId="473" applyNumberFormat="0" applyAlignment="0" applyProtection="0"/>
    <xf numFmtId="0" fontId="85" fillId="78" borderId="500" applyNumberFormat="0" applyAlignment="0" applyProtection="0"/>
    <xf numFmtId="0" fontId="77" fillId="81" borderId="473" applyNumberFormat="0" applyAlignment="0" applyProtection="0"/>
    <xf numFmtId="0" fontId="85" fillId="78" borderId="521" applyNumberFormat="0" applyAlignment="0" applyProtection="0"/>
    <xf numFmtId="0" fontId="77" fillId="81" borderId="490" applyNumberForma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53" fillId="61" borderId="466" applyNumberFormat="0" applyFont="0" applyAlignment="0" applyProtection="0"/>
    <xf numFmtId="0" fontId="3" fillId="77" borderId="463" applyNumberFormat="0" applyFont="0" applyAlignment="0" applyProtection="0"/>
    <xf numFmtId="4" fontId="3" fillId="99" borderId="483" applyNumberFormat="0" applyProtection="0">
      <alignment horizontal="right" vertical="center"/>
    </xf>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4" fontId="98" fillId="96" borderId="463" applyNumberFormat="0" applyProtection="0">
      <alignment vertical="center"/>
    </xf>
    <xf numFmtId="4" fontId="3" fillId="2" borderId="463" applyNumberFormat="0" applyProtection="0">
      <alignment horizontal="left" vertical="center" indent="1"/>
    </xf>
    <xf numFmtId="4" fontId="3" fillId="98" borderId="463" applyNumberFormat="0" applyProtection="0">
      <alignment horizontal="right" vertical="center"/>
    </xf>
    <xf numFmtId="4" fontId="3" fillId="56" borderId="469" applyNumberFormat="0" applyProtection="0">
      <alignment horizontal="right" vertical="center"/>
    </xf>
    <xf numFmtId="4" fontId="100" fillId="56" borderId="468" applyNumberFormat="0" applyProtection="0">
      <alignment horizontal="right" vertical="center"/>
    </xf>
    <xf numFmtId="4" fontId="3" fillId="56" borderId="469" applyNumberFormat="0" applyProtection="0">
      <alignment horizontal="right" vertical="center"/>
    </xf>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3" fillId="77" borderId="442" applyNumberFormat="0" applyFont="0" applyAlignment="0" applyProtection="0"/>
    <xf numFmtId="0" fontId="19" fillId="61" borderId="445" applyNumberFormat="0" applyFont="0" applyAlignment="0" applyProtection="0"/>
    <xf numFmtId="0" fontId="19" fillId="61" borderId="445" applyNumberFormat="0" applyFont="0" applyAlignment="0" applyProtection="0"/>
    <xf numFmtId="0" fontId="56" fillId="4" borderId="443" applyNumberFormat="0" applyAlignment="0" applyProtection="0"/>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100" fillId="58" borderId="468"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7" borderId="463" applyNumberFormat="0" applyProtection="0">
      <alignment horizontal="right" vertical="center"/>
    </xf>
    <xf numFmtId="4" fontId="100" fillId="57" borderId="468" applyNumberFormat="0" applyProtection="0">
      <alignment horizontal="right" vertical="center"/>
    </xf>
    <xf numFmtId="4" fontId="3" fillId="57" borderId="463" applyNumberFormat="0" applyProtection="0">
      <alignment horizontal="righ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3" fillId="60"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98" fillId="96" borderId="442" applyNumberFormat="0" applyProtection="0">
      <alignment vertical="center"/>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96"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44"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98"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1"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4"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8"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57"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99"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50"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4" fontId="3" fillId="97" borderId="442" applyNumberFormat="0" applyProtection="0">
      <alignment horizontal="right" vertical="center"/>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4"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5"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6"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0" fontId="3" fillId="7" borderId="442" applyNumberFormat="0" applyProtection="0">
      <alignment horizontal="left" vertical="center" indent="1"/>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3" fillId="0"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4" fontId="98" fillId="13" borderId="442" applyNumberFormat="0" applyProtection="0">
      <alignment horizontal="right" vertical="center"/>
    </xf>
    <xf numFmtId="0" fontId="9" fillId="115" borderId="444" applyNumberFormat="0" applyProtection="0">
      <alignment horizontal="left" vertical="center" indent="1"/>
    </xf>
    <xf numFmtId="0" fontId="9" fillId="115" borderId="444"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4" fontId="3" fillId="2" borderId="442" applyNumberFormat="0" applyProtection="0">
      <alignment horizontal="left" vertical="center" indent="1"/>
    </xf>
    <xf numFmtId="0" fontId="9" fillId="115" borderId="444" applyNumberFormat="0" applyProtection="0">
      <alignment horizontal="left" vertical="center" indent="1"/>
    </xf>
    <xf numFmtId="0" fontId="9" fillId="115" borderId="444" applyNumberFormat="0" applyProtection="0">
      <alignment horizontal="left" vertical="center" indent="1"/>
    </xf>
    <xf numFmtId="0" fontId="9" fillId="115" borderId="444" applyNumberFormat="0" applyProtection="0">
      <alignment horizontal="left" vertical="center" indent="1"/>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107" fillId="102" borderId="442" applyNumberFormat="0" applyProtection="0">
      <alignment horizontal="right" vertical="center"/>
    </xf>
    <xf numFmtId="4" fontId="3" fillId="2" borderId="463" applyNumberFormat="0" applyProtection="0">
      <alignment horizontal="left" vertical="center" indent="1"/>
    </xf>
    <xf numFmtId="4" fontId="3" fillId="2" borderId="463" applyNumberFormat="0" applyProtection="0">
      <alignment horizontal="left" vertical="center" indent="1"/>
    </xf>
    <xf numFmtId="4" fontId="100" fillId="44" borderId="468"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98" borderId="463" applyNumberFormat="0" applyProtection="0">
      <alignment horizontal="right" vertical="center"/>
    </xf>
    <xf numFmtId="4" fontId="3" fillId="44" borderId="463" applyNumberFormat="0" applyProtection="0">
      <alignment horizontal="right" vertical="center"/>
    </xf>
    <xf numFmtId="0" fontId="96" fillId="60" borderId="468" applyNumberFormat="0" applyProtection="0">
      <alignment horizontal="left" vertical="top" indent="1"/>
    </xf>
    <xf numFmtId="4" fontId="97" fillId="60" borderId="468" applyNumberFormat="0" applyProtection="0">
      <alignment vertical="center"/>
    </xf>
    <xf numFmtId="4" fontId="100" fillId="49" borderId="468"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0" fontId="77" fillId="81" borderId="452" applyNumberFormat="0" applyAlignment="0" applyProtection="0"/>
    <xf numFmtId="0" fontId="77" fillId="81" borderId="452" applyNumberFormat="0" applyAlignment="0" applyProtection="0"/>
    <xf numFmtId="4" fontId="3" fillId="7" borderId="479" applyNumberFormat="0" applyProtection="0">
      <alignment horizontal="left" vertical="center" indent="1"/>
    </xf>
    <xf numFmtId="4" fontId="3" fillId="7" borderId="479" applyNumberFormat="0" applyProtection="0">
      <alignment horizontal="left" vertical="center" indent="1"/>
    </xf>
    <xf numFmtId="4" fontId="3" fillId="97" borderId="496" applyNumberFormat="0" applyProtection="0">
      <alignment horizontal="left" vertical="center" indent="1"/>
    </xf>
    <xf numFmtId="4" fontId="3" fillId="97" borderId="496" applyNumberFormat="0" applyProtection="0">
      <alignment horizontal="left" vertical="center" indent="1"/>
    </xf>
    <xf numFmtId="4" fontId="3" fillId="97" borderId="479" applyNumberFormat="0" applyProtection="0">
      <alignment horizontal="left" vertical="center" indent="1"/>
    </xf>
    <xf numFmtId="0" fontId="3" fillId="4" borderId="490" applyNumberFormat="0" applyProtection="0">
      <alignment horizontal="left" vertical="center" indent="1"/>
    </xf>
    <xf numFmtId="4" fontId="3" fillId="97" borderId="479" applyNumberFormat="0" applyProtection="0">
      <alignment horizontal="left" vertical="center" indent="1"/>
    </xf>
    <xf numFmtId="4" fontId="3" fillId="97" borderId="479" applyNumberFormat="0" applyProtection="0">
      <alignment horizontal="left" vertical="center" indent="1"/>
    </xf>
    <xf numFmtId="4" fontId="3" fillId="97" borderId="479" applyNumberFormat="0" applyProtection="0">
      <alignment horizontal="left" vertical="center" indent="1"/>
    </xf>
    <xf numFmtId="0" fontId="9" fillId="101" borderId="478"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9" fillId="97" borderId="478"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9" fillId="97" borderId="478" applyNumberFormat="0" applyProtection="0">
      <alignment horizontal="left" vertical="top" indent="1"/>
    </xf>
    <xf numFmtId="0" fontId="5" fillId="101" borderId="460" applyBorder="0"/>
    <xf numFmtId="4" fontId="100" fillId="61" borderId="458" applyNumberFormat="0" applyProtection="0">
      <alignment vertical="center"/>
    </xf>
    <xf numFmtId="4" fontId="102" fillId="61" borderId="458" applyNumberFormat="0" applyProtection="0">
      <alignment vertical="center"/>
    </xf>
    <xf numFmtId="4" fontId="102" fillId="61" borderId="458" applyNumberFormat="0" applyProtection="0">
      <alignment vertical="center"/>
    </xf>
    <xf numFmtId="4" fontId="102" fillId="61" borderId="458" applyNumberFormat="0" applyProtection="0">
      <alignment vertical="center"/>
    </xf>
    <xf numFmtId="4" fontId="100" fillId="61" borderId="458" applyNumberFormat="0" applyProtection="0">
      <alignment vertical="center"/>
    </xf>
    <xf numFmtId="4" fontId="102" fillId="61" borderId="458" applyNumberFormat="0" applyProtection="0">
      <alignment vertical="center"/>
    </xf>
    <xf numFmtId="4" fontId="102" fillId="61" borderId="458" applyNumberFormat="0" applyProtection="0">
      <alignment vertical="center"/>
    </xf>
    <xf numFmtId="4" fontId="102" fillId="61" borderId="458" applyNumberFormat="0" applyProtection="0">
      <alignment vertical="center"/>
    </xf>
    <xf numFmtId="4" fontId="102" fillId="61" borderId="458" applyNumberFormat="0" applyProtection="0">
      <alignment vertical="center"/>
    </xf>
    <xf numFmtId="4" fontId="102" fillId="61" borderId="458" applyNumberFormat="0" applyProtection="0">
      <alignment vertical="center"/>
    </xf>
    <xf numFmtId="4" fontId="102" fillId="61" borderId="458" applyNumberFormat="0" applyProtection="0">
      <alignment vertical="center"/>
    </xf>
    <xf numFmtId="4" fontId="102" fillId="61" borderId="458" applyNumberFormat="0" applyProtection="0">
      <alignment vertical="center"/>
    </xf>
    <xf numFmtId="4" fontId="102" fillId="61" borderId="458" applyNumberFormat="0" applyProtection="0">
      <alignment vertical="center"/>
    </xf>
    <xf numFmtId="4" fontId="103" fillId="61" borderId="458" applyNumberFormat="0" applyProtection="0">
      <alignment vertical="center"/>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4" fontId="103" fillId="61" borderId="458" applyNumberFormat="0" applyProtection="0">
      <alignment vertical="center"/>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8" applyNumberFormat="0" applyProtection="0">
      <alignment horizontal="left" vertical="top" indent="1"/>
    </xf>
    <xf numFmtId="4" fontId="100" fillId="61" borderId="458" applyNumberFormat="0" applyProtection="0">
      <alignment horizontal="left" vertical="center" indent="1"/>
    </xf>
    <xf numFmtId="4" fontId="102" fillId="4" borderId="458" applyNumberFormat="0" applyProtection="0">
      <alignment horizontal="left" vertical="center" indent="1"/>
    </xf>
    <xf numFmtId="4" fontId="102" fillId="4" borderId="458" applyNumberFormat="0" applyProtection="0">
      <alignment horizontal="left" vertical="center" indent="1"/>
    </xf>
    <xf numFmtId="4" fontId="102" fillId="4" borderId="458" applyNumberFormat="0" applyProtection="0">
      <alignment horizontal="left" vertical="center" indent="1"/>
    </xf>
    <xf numFmtId="4" fontId="100" fillId="61" borderId="458" applyNumberFormat="0" applyProtection="0">
      <alignment horizontal="left" vertical="center" indent="1"/>
    </xf>
    <xf numFmtId="4" fontId="102" fillId="4" borderId="458" applyNumberFormat="0" applyProtection="0">
      <alignment horizontal="left" vertical="center" indent="1"/>
    </xf>
    <xf numFmtId="4" fontId="102" fillId="4" borderId="458" applyNumberFormat="0" applyProtection="0">
      <alignment horizontal="left" vertical="center" indent="1"/>
    </xf>
    <xf numFmtId="4" fontId="102" fillId="4" borderId="458" applyNumberFormat="0" applyProtection="0">
      <alignment horizontal="left" vertical="center" indent="1"/>
    </xf>
    <xf numFmtId="4" fontId="102" fillId="4" borderId="458" applyNumberFormat="0" applyProtection="0">
      <alignment horizontal="left" vertical="center" indent="1"/>
    </xf>
    <xf numFmtId="4" fontId="102" fillId="4" borderId="458" applyNumberFormat="0" applyProtection="0">
      <alignment horizontal="left" vertical="center" indent="1"/>
    </xf>
    <xf numFmtId="4" fontId="102" fillId="4" borderId="458" applyNumberFormat="0" applyProtection="0">
      <alignment horizontal="left" vertical="center" indent="1"/>
    </xf>
    <xf numFmtId="4" fontId="102" fillId="4" borderId="458" applyNumberFormat="0" applyProtection="0">
      <alignment horizontal="left" vertical="center" indent="1"/>
    </xf>
    <xf numFmtId="4" fontId="102" fillId="4" borderId="458" applyNumberFormat="0" applyProtection="0">
      <alignment horizontal="left" vertical="center" indent="1"/>
    </xf>
    <xf numFmtId="0" fontId="100" fillId="61" borderId="458" applyNumberFormat="0" applyProtection="0">
      <alignment horizontal="left" vertical="top" indent="1"/>
    </xf>
    <xf numFmtId="0" fontId="102" fillId="61" borderId="458" applyNumberFormat="0" applyProtection="0">
      <alignment horizontal="left" vertical="top" indent="1"/>
    </xf>
    <xf numFmtId="0" fontId="102" fillId="61" borderId="458" applyNumberFormat="0" applyProtection="0">
      <alignment horizontal="left" vertical="top" indent="1"/>
    </xf>
    <xf numFmtId="0" fontId="102" fillId="61" borderId="458" applyNumberFormat="0" applyProtection="0">
      <alignment horizontal="left" vertical="top" indent="1"/>
    </xf>
    <xf numFmtId="0" fontId="100" fillId="61" borderId="458" applyNumberFormat="0" applyProtection="0">
      <alignment horizontal="left" vertical="top" indent="1"/>
    </xf>
    <xf numFmtId="0" fontId="102" fillId="61" borderId="458" applyNumberFormat="0" applyProtection="0">
      <alignment horizontal="left" vertical="top" indent="1"/>
    </xf>
    <xf numFmtId="0" fontId="102" fillId="61" borderId="458" applyNumberFormat="0" applyProtection="0">
      <alignment horizontal="left" vertical="top" indent="1"/>
    </xf>
    <xf numFmtId="0" fontId="102" fillId="61" borderId="458" applyNumberFormat="0" applyProtection="0">
      <alignment horizontal="left" vertical="top" indent="1"/>
    </xf>
    <xf numFmtId="0" fontId="102" fillId="61" borderId="458" applyNumberFormat="0" applyProtection="0">
      <alignment horizontal="left" vertical="top" indent="1"/>
    </xf>
    <xf numFmtId="0" fontId="102" fillId="61" borderId="458" applyNumberFormat="0" applyProtection="0">
      <alignment horizontal="left" vertical="top" indent="1"/>
    </xf>
    <xf numFmtId="0" fontId="102" fillId="61" borderId="458" applyNumberFormat="0" applyProtection="0">
      <alignment horizontal="left" vertical="top" indent="1"/>
    </xf>
    <xf numFmtId="0" fontId="102" fillId="61" borderId="458" applyNumberFormat="0" applyProtection="0">
      <alignment horizontal="left" vertical="top" indent="1"/>
    </xf>
    <xf numFmtId="0" fontId="102" fillId="61" borderId="458" applyNumberFormat="0" applyProtection="0">
      <alignment horizontal="left" vertical="top" indent="1"/>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100" fillId="7" borderId="458"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103" fillId="7" borderId="458"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103" fillId="7" borderId="458"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100" fillId="97" borderId="458"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100" fillId="97" borderId="458"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0" fontId="100" fillId="97" borderId="458" applyNumberFormat="0" applyProtection="0">
      <alignment horizontal="left" vertical="top" indent="1"/>
    </xf>
    <xf numFmtId="0" fontId="102" fillId="97" borderId="458" applyNumberFormat="0" applyProtection="0">
      <alignment horizontal="left" vertical="top" indent="1"/>
    </xf>
    <xf numFmtId="0" fontId="102" fillId="97" borderId="458" applyNumberFormat="0" applyProtection="0">
      <alignment horizontal="left" vertical="top" indent="1"/>
    </xf>
    <xf numFmtId="0" fontId="102" fillId="97" borderId="458" applyNumberFormat="0" applyProtection="0">
      <alignment horizontal="left" vertical="top" indent="1"/>
    </xf>
    <xf numFmtId="0" fontId="100" fillId="97" borderId="458" applyNumberFormat="0" applyProtection="0">
      <alignment horizontal="left" vertical="top" indent="1"/>
    </xf>
    <xf numFmtId="0" fontId="102" fillId="97" borderId="458" applyNumberFormat="0" applyProtection="0">
      <alignment horizontal="left" vertical="top" indent="1"/>
    </xf>
    <xf numFmtId="0" fontId="102" fillId="97" borderId="458" applyNumberFormat="0" applyProtection="0">
      <alignment horizontal="left" vertical="top" indent="1"/>
    </xf>
    <xf numFmtId="0" fontId="102" fillId="97" borderId="458" applyNumberFormat="0" applyProtection="0">
      <alignment horizontal="left" vertical="top" indent="1"/>
    </xf>
    <xf numFmtId="0" fontId="102" fillId="97" borderId="458" applyNumberFormat="0" applyProtection="0">
      <alignment horizontal="left" vertical="top" indent="1"/>
    </xf>
    <xf numFmtId="0" fontId="102" fillId="97" borderId="458" applyNumberFormat="0" applyProtection="0">
      <alignment horizontal="left" vertical="top" indent="1"/>
    </xf>
    <xf numFmtId="0" fontId="102" fillId="97" borderId="458" applyNumberFormat="0" applyProtection="0">
      <alignment horizontal="left" vertical="top" indent="1"/>
    </xf>
    <xf numFmtId="0" fontId="102" fillId="97" borderId="458" applyNumberFormat="0" applyProtection="0">
      <alignment horizontal="left" vertical="top" indent="1"/>
    </xf>
    <xf numFmtId="0" fontId="102" fillId="97" borderId="458" applyNumberFormat="0" applyProtection="0">
      <alignment horizontal="left" vertical="top" indent="1"/>
    </xf>
    <xf numFmtId="0" fontId="3" fillId="6" borderId="478" applyNumberFormat="0" applyProtection="0">
      <alignment horizontal="left" vertical="top" indent="1"/>
    </xf>
    <xf numFmtId="4" fontId="105" fillId="104" borderId="459" applyNumberFormat="0" applyProtection="0">
      <alignment horizontal="left" vertical="center" indent="1"/>
    </xf>
    <xf numFmtId="4" fontId="105" fillId="104" borderId="459" applyNumberFormat="0" applyProtection="0">
      <alignment horizontal="left" vertical="center" indent="1"/>
    </xf>
    <xf numFmtId="4" fontId="105" fillId="104" borderId="459" applyNumberFormat="0" applyProtection="0">
      <alignment horizontal="left" vertical="center" indent="1"/>
    </xf>
    <xf numFmtId="0" fontId="3" fillId="6" borderId="478" applyNumberFormat="0" applyProtection="0">
      <alignment horizontal="left" vertical="top" indent="1"/>
    </xf>
    <xf numFmtId="4" fontId="105" fillId="104" borderId="459" applyNumberFormat="0" applyProtection="0">
      <alignment horizontal="left" vertical="center" indent="1"/>
    </xf>
    <xf numFmtId="4" fontId="105" fillId="104" borderId="459" applyNumberFormat="0" applyProtection="0">
      <alignment horizontal="left" vertical="center" indent="1"/>
    </xf>
    <xf numFmtId="4" fontId="105" fillId="104" borderId="459" applyNumberFormat="0" applyProtection="0">
      <alignment horizontal="left" vertical="center" indent="1"/>
    </xf>
    <xf numFmtId="4" fontId="105" fillId="104" borderId="459" applyNumberFormat="0" applyProtection="0">
      <alignment horizontal="left" vertical="center" indent="1"/>
    </xf>
    <xf numFmtId="4" fontId="105" fillId="104" borderId="459" applyNumberFormat="0" applyProtection="0">
      <alignment horizontal="left" vertical="center" indent="1"/>
    </xf>
    <xf numFmtId="4" fontId="105" fillId="104" borderId="459" applyNumberFormat="0" applyProtection="0">
      <alignment horizontal="left" vertical="center" indent="1"/>
    </xf>
    <xf numFmtId="4" fontId="105" fillId="104" borderId="459" applyNumberFormat="0" applyProtection="0">
      <alignment horizontal="left" vertical="center" indent="1"/>
    </xf>
    <xf numFmtId="4" fontId="105" fillId="104" borderId="459" applyNumberFormat="0" applyProtection="0">
      <alignment horizontal="left" vertical="center"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4" fontId="106" fillId="7" borderId="458"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6" fillId="7" borderId="458"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0" fontId="3" fillId="6" borderId="478" applyNumberFormat="0" applyProtection="0">
      <alignment horizontal="left" vertical="top" indent="1"/>
    </xf>
    <xf numFmtId="0" fontId="9" fillId="7" borderId="478"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9" fillId="101" borderId="495" applyNumberFormat="0" applyProtection="0">
      <alignment horizontal="left" vertical="top" indent="1"/>
    </xf>
    <xf numFmtId="0" fontId="95" fillId="81" borderId="492" applyNumberFormat="0" applyAlignment="0" applyProtection="0"/>
    <xf numFmtId="0" fontId="3" fillId="4" borderId="490" applyNumberFormat="0" applyProtection="0">
      <alignment horizontal="left" vertical="center" indent="1"/>
    </xf>
    <xf numFmtId="0" fontId="53" fillId="61" borderId="466" applyNumberFormat="0" applyFont="0" applyAlignment="0" applyProtection="0"/>
    <xf numFmtId="0" fontId="77" fillId="81" borderId="483" applyNumberFormat="0" applyAlignment="0" applyProtection="0"/>
    <xf numFmtId="0" fontId="67" fillId="0" borderId="467" applyNumberFormat="0" applyFill="0" applyAlignment="0" applyProtection="0"/>
    <xf numFmtId="0" fontId="77" fillId="81" borderId="483" applyNumberFormat="0" applyAlignment="0" applyProtection="0"/>
    <xf numFmtId="4" fontId="9" fillId="101" borderId="487" applyNumberFormat="0" applyProtection="0">
      <alignment horizontal="left" vertical="center" indent="1"/>
    </xf>
    <xf numFmtId="0" fontId="85" fillId="78" borderId="512" applyNumberFormat="0" applyAlignment="0" applyProtection="0"/>
    <xf numFmtId="4" fontId="3" fillId="57" borderId="483" applyNumberFormat="0" applyProtection="0">
      <alignment horizontal="right" vertical="center"/>
    </xf>
    <xf numFmtId="4" fontId="9" fillId="101" borderId="496" applyNumberFormat="0" applyProtection="0">
      <alignment horizontal="left" vertical="center" indent="1"/>
    </xf>
    <xf numFmtId="4" fontId="3" fillId="97" borderId="490" applyNumberFormat="0" applyProtection="0">
      <alignment horizontal="right" vertical="center"/>
    </xf>
    <xf numFmtId="0" fontId="3" fillId="97" borderId="486" applyNumberFormat="0" applyProtection="0">
      <alignment horizontal="left" vertical="top" indent="1"/>
    </xf>
    <xf numFmtId="0" fontId="9" fillId="97" borderId="486" applyNumberFormat="0" applyProtection="0">
      <alignment horizontal="left" vertical="center" indent="1"/>
    </xf>
    <xf numFmtId="0" fontId="3" fillId="101" borderId="486" applyNumberFormat="0" applyProtection="0">
      <alignment horizontal="left" vertical="top" indent="1"/>
    </xf>
    <xf numFmtId="0" fontId="67" fillId="0" borderId="467" applyNumberFormat="0" applyFill="0" applyAlignment="0" applyProtection="0"/>
    <xf numFmtId="4" fontId="3" fillId="0" borderId="463" applyNumberFormat="0" applyProtection="0">
      <alignment horizontal="right" vertical="center"/>
    </xf>
    <xf numFmtId="0" fontId="60" fillId="4" borderId="465" applyNumberFormat="0" applyAlignment="0" applyProtection="0"/>
    <xf numFmtId="4" fontId="3" fillId="58" borderId="483" applyNumberFormat="0" applyProtection="0">
      <alignment horizontal="right" vertical="center"/>
    </xf>
    <xf numFmtId="4" fontId="3" fillId="54" borderId="483" applyNumberFormat="0" applyProtection="0">
      <alignment horizontal="right" vertical="center"/>
    </xf>
    <xf numFmtId="0" fontId="60" fillId="4" borderId="465" applyNumberFormat="0" applyAlignment="0" applyProtection="0"/>
    <xf numFmtId="0" fontId="56" fillId="4" borderId="464" applyNumberFormat="0" applyAlignment="0" applyProtection="0"/>
    <xf numFmtId="0" fontId="53" fillId="61" borderId="466" applyNumberFormat="0" applyFont="0" applyAlignment="0" applyProtection="0"/>
    <xf numFmtId="0" fontId="53" fillId="61" borderId="466" applyNumberFormat="0" applyFont="0" applyAlignment="0" applyProtection="0"/>
    <xf numFmtId="4" fontId="3" fillId="98" borderId="500" applyNumberFormat="0" applyProtection="0">
      <alignment horizontal="right" vertical="center"/>
    </xf>
    <xf numFmtId="0" fontId="9" fillId="77" borderId="485" applyNumberFormat="0" applyFont="0" applyAlignment="0" applyProtection="0"/>
    <xf numFmtId="0" fontId="77" fillId="81" borderId="490" applyNumberFormat="0" applyAlignment="0" applyProtection="0"/>
    <xf numFmtId="0" fontId="78" fillId="82" borderId="491" applyNumberFormat="0" applyAlignment="0" applyProtection="0"/>
    <xf numFmtId="0" fontId="77" fillId="81" borderId="490" applyNumberFormat="0" applyAlignment="0" applyProtection="0"/>
    <xf numFmtId="0" fontId="77" fillId="81" borderId="490" applyNumberFormat="0" applyAlignment="0" applyProtection="0"/>
    <xf numFmtId="0" fontId="85" fillId="78" borderId="521" applyNumberFormat="0" applyAlignment="0" applyProtection="0"/>
    <xf numFmtId="0" fontId="85" fillId="78" borderId="522" applyNumberFormat="0" applyAlignment="0" applyProtection="0"/>
    <xf numFmtId="0" fontId="85" fillId="78" borderId="521" applyNumberFormat="0" applyAlignment="0" applyProtection="0"/>
    <xf numFmtId="0" fontId="59" fillId="48" borderId="464"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59" fillId="48" borderId="464" applyNumberFormat="0" applyAlignment="0" applyProtection="0"/>
    <xf numFmtId="0" fontId="60" fillId="4" borderId="465" applyNumberFormat="0" applyAlignment="0" applyProtection="0"/>
    <xf numFmtId="0" fontId="59" fillId="48" borderId="464" applyNumberFormat="0" applyAlignment="0" applyProtection="0"/>
    <xf numFmtId="0" fontId="85" fillId="78" borderId="473" applyNumberFormat="0" applyAlignment="0" applyProtection="0"/>
    <xf numFmtId="0" fontId="56" fillId="4" borderId="464" applyNumberFormat="0" applyAlignment="0" applyProtection="0"/>
    <xf numFmtId="0" fontId="56" fillId="4" borderId="464" applyNumberForma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53" fillId="61" borderId="493" applyNumberFormat="0" applyFont="0" applyAlignment="0" applyProtection="0"/>
    <xf numFmtId="4" fontId="3" fillId="54" borderId="490" applyNumberFormat="0" applyProtection="0">
      <alignment horizontal="right" vertical="center"/>
    </xf>
    <xf numFmtId="0" fontId="3" fillId="77" borderId="473" applyNumberFormat="0" applyFont="0" applyAlignment="0" applyProtection="0"/>
    <xf numFmtId="0" fontId="95" fillId="81" borderId="475" applyNumberFormat="0" applyAlignment="0" applyProtection="0"/>
    <xf numFmtId="0" fontId="99" fillId="60" borderId="478" applyNumberFormat="0" applyProtection="0">
      <alignment horizontal="left" vertical="top" indent="1"/>
    </xf>
    <xf numFmtId="4" fontId="3" fillId="56" borderId="479" applyNumberFormat="0" applyProtection="0">
      <alignment horizontal="right" vertical="center"/>
    </xf>
    <xf numFmtId="4" fontId="3" fillId="57" borderId="473" applyNumberFormat="0" applyProtection="0">
      <alignment horizontal="right" vertical="center"/>
    </xf>
    <xf numFmtId="4" fontId="3" fillId="99" borderId="473" applyNumberFormat="0" applyProtection="0">
      <alignment horizontal="right" vertical="center"/>
    </xf>
    <xf numFmtId="4" fontId="3" fillId="50" borderId="473" applyNumberFormat="0" applyProtection="0">
      <alignment horizontal="right" vertical="center"/>
    </xf>
    <xf numFmtId="4" fontId="3" fillId="100" borderId="479"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3" fillId="97" borderId="496"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100" fillId="97" borderId="478" applyNumberFormat="0" applyProtection="0">
      <alignment horizontal="right" vertical="center"/>
    </xf>
    <xf numFmtId="4" fontId="3" fillId="97" borderId="473" applyNumberFormat="0" applyProtection="0">
      <alignment horizontal="right" vertical="center"/>
    </xf>
    <xf numFmtId="4" fontId="3" fillId="7" borderId="479" applyNumberFormat="0" applyProtection="0">
      <alignment horizontal="left" vertical="center" indent="1"/>
    </xf>
    <xf numFmtId="4" fontId="3" fillId="97" borderId="479" applyNumberFormat="0" applyProtection="0">
      <alignment horizontal="left" vertical="center" indent="1"/>
    </xf>
    <xf numFmtId="0" fontId="9" fillId="101" borderId="478" applyNumberFormat="0" applyProtection="0">
      <alignment horizontal="left" vertical="top" indent="1"/>
    </xf>
    <xf numFmtId="0" fontId="3" fillId="101" borderId="478" applyNumberFormat="0" applyProtection="0">
      <alignment horizontal="left" vertical="top" indent="1"/>
    </xf>
    <xf numFmtId="0" fontId="3" fillId="5" borderId="473" applyNumberFormat="0" applyProtection="0">
      <alignment horizontal="left" vertical="center"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7" borderId="473" applyNumberFormat="0" applyProtection="0">
      <alignment horizontal="left" vertical="center"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9" fillId="102" borderId="480" applyNumberFormat="0">
      <protection locked="0"/>
    </xf>
    <xf numFmtId="0" fontId="3" fillId="4" borderId="490" applyNumberFormat="0" applyProtection="0">
      <alignment horizontal="left" vertical="center" indent="1"/>
    </xf>
    <xf numFmtId="0" fontId="3" fillId="4" borderId="490" applyNumberFormat="0" applyProtection="0">
      <alignment horizontal="left" vertical="center" indent="1"/>
    </xf>
    <xf numFmtId="0" fontId="99" fillId="60" borderId="486" applyNumberFormat="0" applyProtection="0">
      <alignment horizontal="left" vertical="top" indent="1"/>
    </xf>
    <xf numFmtId="0" fontId="59" fillId="48" borderId="484" applyNumberFormat="0" applyAlignment="0" applyProtection="0"/>
    <xf numFmtId="0" fontId="77" fillId="81" borderId="473" applyNumberFormat="0" applyAlignment="0" applyProtection="0"/>
    <xf numFmtId="0" fontId="77" fillId="81" borderId="473" applyNumberFormat="0" applyAlignment="0" applyProtection="0"/>
    <xf numFmtId="0" fontId="85" fillId="78" borderId="500" applyNumberFormat="0" applyAlignment="0" applyProtection="0"/>
    <xf numFmtId="0" fontId="77" fillId="81" borderId="473" applyNumberFormat="0" applyAlignment="0" applyProtection="0"/>
    <xf numFmtId="0" fontId="77" fillId="81" borderId="473" applyNumberFormat="0" applyAlignment="0" applyProtection="0"/>
    <xf numFmtId="0" fontId="3" fillId="7" borderId="463" applyNumberFormat="0" applyProtection="0">
      <alignment horizontal="left" vertical="center" indent="1"/>
    </xf>
    <xf numFmtId="0" fontId="3" fillId="6" borderId="463" applyNumberFormat="0" applyProtection="0">
      <alignment horizontal="left" vertical="center" indent="1"/>
    </xf>
    <xf numFmtId="0" fontId="3" fillId="5" borderId="463" applyNumberFormat="0" applyProtection="0">
      <alignment horizontal="left" vertical="center" indent="1"/>
    </xf>
    <xf numFmtId="0" fontId="3" fillId="4" borderId="463" applyNumberFormat="0" applyProtection="0">
      <alignment horizontal="left" vertical="center" indent="1"/>
    </xf>
    <xf numFmtId="0" fontId="85" fillId="78" borderId="500" applyNumberFormat="0" applyAlignment="0" applyProtection="0"/>
    <xf numFmtId="4" fontId="3" fillId="2" borderId="463" applyNumberFormat="0" applyProtection="0">
      <alignment horizontal="left" vertical="center" indent="1"/>
    </xf>
    <xf numFmtId="0" fontId="77" fillId="81" borderId="473" applyNumberFormat="0" applyAlignment="0" applyProtection="0"/>
    <xf numFmtId="0" fontId="85" fillId="78" borderId="500" applyNumberFormat="0" applyAlignment="0" applyProtection="0"/>
    <xf numFmtId="0" fontId="77" fillId="81" borderId="473" applyNumberFormat="0" applyAlignment="0" applyProtection="0"/>
    <xf numFmtId="0" fontId="59" fillId="48" borderId="484" applyNumberFormat="0" applyAlignment="0" applyProtection="0"/>
    <xf numFmtId="0" fontId="96" fillId="60" borderId="486" applyNumberFormat="0" applyProtection="0">
      <alignment horizontal="left" vertical="top" indent="1"/>
    </xf>
    <xf numFmtId="4" fontId="3" fillId="51" borderId="500" applyNumberFormat="0" applyProtection="0">
      <alignment horizontal="right" vertical="center"/>
    </xf>
    <xf numFmtId="4" fontId="3" fillId="2" borderId="483" applyNumberFormat="0" applyProtection="0">
      <alignment horizontal="left" vertical="center" indent="1"/>
    </xf>
    <xf numFmtId="4" fontId="3" fillId="51" borderId="483" applyNumberFormat="0" applyProtection="0">
      <alignment horizontal="right" vertical="center"/>
    </xf>
    <xf numFmtId="4" fontId="3" fillId="51" borderId="483" applyNumberFormat="0" applyProtection="0">
      <alignment horizontal="right" vertical="center"/>
    </xf>
    <xf numFmtId="4" fontId="3" fillId="58" borderId="483" applyNumberFormat="0" applyProtection="0">
      <alignment horizontal="right" vertical="center"/>
    </xf>
    <xf numFmtId="4" fontId="3" fillId="51" borderId="483" applyNumberFormat="0" applyProtection="0">
      <alignment horizontal="right" vertical="center"/>
    </xf>
    <xf numFmtId="0" fontId="60" fillId="4" borderId="492" applyNumberFormat="0" applyAlignment="0" applyProtection="0"/>
    <xf numFmtId="4" fontId="100" fillId="51" borderId="486" applyNumberFormat="0" applyProtection="0">
      <alignment horizontal="right" vertical="center"/>
    </xf>
    <xf numFmtId="4" fontId="3" fillId="58" borderId="483" applyNumberFormat="0" applyProtection="0">
      <alignment horizontal="right" vertical="center"/>
    </xf>
    <xf numFmtId="0" fontId="77" fillId="81" borderId="473" applyNumberFormat="0" applyAlignment="0" applyProtection="0"/>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54" borderId="483" applyNumberFormat="0" applyProtection="0">
      <alignment horizontal="right" vertical="center"/>
    </xf>
    <xf numFmtId="0" fontId="85" fillId="78" borderId="500" applyNumberFormat="0" applyAlignment="0" applyProtection="0"/>
    <xf numFmtId="0" fontId="96" fillId="60" borderId="486" applyNumberFormat="0" applyProtection="0">
      <alignment horizontal="left" vertical="top" indent="1"/>
    </xf>
    <xf numFmtId="4" fontId="3" fillId="56" borderId="506" applyNumberFormat="0" applyProtection="0">
      <alignment horizontal="right" vertical="center"/>
    </xf>
    <xf numFmtId="0" fontId="77" fillId="81" borderId="473" applyNumberFormat="0" applyAlignment="0" applyProtection="0"/>
    <xf numFmtId="4" fontId="98" fillId="96" borderId="483" applyNumberFormat="0" applyProtection="0">
      <alignment vertical="center"/>
    </xf>
    <xf numFmtId="0" fontId="77" fillId="81" borderId="473" applyNumberFormat="0" applyAlignment="0" applyProtection="0"/>
    <xf numFmtId="4" fontId="3" fillId="51" borderId="483" applyNumberFormat="0" applyProtection="0">
      <alignment horizontal="right" vertical="center"/>
    </xf>
    <xf numFmtId="4" fontId="3" fillId="54" borderId="483" applyNumberFormat="0" applyProtection="0">
      <alignment horizontal="right" vertical="center"/>
    </xf>
    <xf numFmtId="4" fontId="98" fillId="96" borderId="483" applyNumberFormat="0" applyProtection="0">
      <alignment vertical="center"/>
    </xf>
    <xf numFmtId="4" fontId="3" fillId="51" borderId="483" applyNumberFormat="0" applyProtection="0">
      <alignment horizontal="right" vertical="center"/>
    </xf>
    <xf numFmtId="0" fontId="85" fillId="78" borderId="500" applyNumberFormat="0" applyAlignment="0" applyProtection="0"/>
    <xf numFmtId="0" fontId="77" fillId="81" borderId="473" applyNumberFormat="0" applyAlignment="0" applyProtection="0"/>
    <xf numFmtId="0" fontId="3" fillId="77" borderId="483" applyNumberFormat="0" applyFont="0" applyAlignment="0" applyProtection="0"/>
    <xf numFmtId="0" fontId="99" fillId="60" borderId="486" applyNumberFormat="0" applyProtection="0">
      <alignment horizontal="left" vertical="top" indent="1"/>
    </xf>
    <xf numFmtId="0" fontId="59" fillId="4" borderId="491" applyNumberFormat="0" applyAlignment="0" applyProtection="0"/>
    <xf numFmtId="4" fontId="100" fillId="56" borderId="505" applyNumberFormat="0" applyProtection="0">
      <alignment horizontal="right" vertical="center"/>
    </xf>
    <xf numFmtId="0" fontId="3" fillId="101" borderId="495" applyNumberFormat="0" applyProtection="0">
      <alignment horizontal="left" vertical="top" indent="1"/>
    </xf>
    <xf numFmtId="0" fontId="3" fillId="77" borderId="483" applyNumberFormat="0" applyFont="0" applyAlignment="0" applyProtection="0"/>
    <xf numFmtId="4" fontId="3" fillId="56" borderId="487" applyNumberFormat="0" applyProtection="0">
      <alignment horizontal="right" vertical="center"/>
    </xf>
    <xf numFmtId="4" fontId="100" fillId="49" borderId="486" applyNumberFormat="0" applyProtection="0">
      <alignment horizontal="right" vertical="center"/>
    </xf>
    <xf numFmtId="4" fontId="3" fillId="56" borderId="506" applyNumberFormat="0" applyProtection="0">
      <alignment horizontal="right" vertical="center"/>
    </xf>
    <xf numFmtId="0" fontId="77" fillId="81" borderId="473" applyNumberFormat="0" applyAlignment="0" applyProtection="0"/>
    <xf numFmtId="4" fontId="98" fillId="96" borderId="483" applyNumberFormat="0" applyProtection="0">
      <alignment vertical="center"/>
    </xf>
    <xf numFmtId="4" fontId="3" fillId="100" borderId="487" applyNumberFormat="0" applyProtection="0">
      <alignment horizontal="left" vertical="center" indent="1"/>
    </xf>
    <xf numFmtId="4" fontId="3" fillId="100" borderId="487" applyNumberFormat="0" applyProtection="0">
      <alignment horizontal="left" vertical="center" indent="1"/>
    </xf>
    <xf numFmtId="4" fontId="3" fillId="100" borderId="487" applyNumberFormat="0" applyProtection="0">
      <alignment horizontal="left" vertical="center" indent="1"/>
    </xf>
    <xf numFmtId="0" fontId="85" fillId="78" borderId="500" applyNumberFormat="0" applyAlignment="0" applyProtection="0"/>
    <xf numFmtId="4" fontId="3" fillId="99" borderId="483" applyNumberFormat="0" applyProtection="0">
      <alignment horizontal="right" vertical="center"/>
    </xf>
    <xf numFmtId="4" fontId="3" fillId="44" borderId="500" applyNumberFormat="0" applyProtection="0">
      <alignment horizontal="right" vertical="center"/>
    </xf>
    <xf numFmtId="4" fontId="3" fillId="51" borderId="483" applyNumberFormat="0" applyProtection="0">
      <alignment horizontal="right" vertical="center"/>
    </xf>
    <xf numFmtId="0" fontId="3" fillId="77" borderId="483" applyNumberFormat="0" applyFont="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82" fillId="0" borderId="461" applyNumberFormat="0" applyFill="0" applyAlignment="0" applyProtection="0"/>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9" fillId="7" borderId="468" applyNumberFormat="0" applyProtection="0">
      <alignment horizontal="left" vertical="top"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9" fillId="7" borderId="468"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9" fillId="7" borderId="468" applyNumberFormat="0" applyProtection="0">
      <alignment horizontal="left" vertical="center"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97" borderId="468" applyNumberFormat="0" applyProtection="0">
      <alignment horizontal="left" vertical="top"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3" fillId="101" borderId="468" applyNumberFormat="0" applyProtection="0">
      <alignment horizontal="left" vertical="top" indent="1"/>
    </xf>
    <xf numFmtId="0" fontId="9" fillId="101" borderId="468" applyNumberFormat="0" applyProtection="0">
      <alignment horizontal="left" vertical="top"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9" fillId="101" borderId="468" applyNumberFormat="0" applyProtection="0">
      <alignment horizontal="left" vertical="center" indent="1"/>
    </xf>
    <xf numFmtId="0" fontId="3" fillId="4" borderId="463" applyNumberFormat="0" applyProtection="0">
      <alignment horizontal="left" vertical="center" indent="1"/>
    </xf>
    <xf numFmtId="4" fontId="3" fillId="97" borderId="469" applyNumberFormat="0" applyProtection="0">
      <alignment horizontal="left" vertical="center" indent="1"/>
    </xf>
    <xf numFmtId="4" fontId="3" fillId="97" borderId="469" applyNumberFormat="0" applyProtection="0">
      <alignment horizontal="left" vertical="center" indent="1"/>
    </xf>
    <xf numFmtId="4" fontId="3" fillId="97" borderId="469" applyNumberFormat="0" applyProtection="0">
      <alignment horizontal="left" vertical="center" indent="1"/>
    </xf>
    <xf numFmtId="4" fontId="3" fillId="97" borderId="469" applyNumberFormat="0" applyProtection="0">
      <alignment horizontal="left" vertical="center" indent="1"/>
    </xf>
    <xf numFmtId="4" fontId="3" fillId="97" borderId="469" applyNumberFormat="0" applyProtection="0">
      <alignment horizontal="left" vertical="center" indent="1"/>
    </xf>
    <xf numFmtId="4" fontId="3" fillId="100" borderId="487" applyNumberFormat="0" applyProtection="0">
      <alignment horizontal="left" vertical="center" indent="1"/>
    </xf>
    <xf numFmtId="4" fontId="3" fillId="97" borderId="469" applyNumberFormat="0" applyProtection="0">
      <alignment horizontal="left" vertical="center" indent="1"/>
    </xf>
    <xf numFmtId="4" fontId="3" fillId="97" borderId="469" applyNumberFormat="0" applyProtection="0">
      <alignment horizontal="left" vertical="center" indent="1"/>
    </xf>
    <xf numFmtId="4" fontId="3" fillId="97" borderId="469" applyNumberFormat="0" applyProtection="0">
      <alignment horizontal="left" vertical="center" indent="1"/>
    </xf>
    <xf numFmtId="4" fontId="3" fillId="50" borderId="483" applyNumberFormat="0" applyProtection="0">
      <alignment horizontal="right" vertical="center"/>
    </xf>
    <xf numFmtId="4" fontId="3" fillId="7" borderId="469" applyNumberFormat="0" applyProtection="0">
      <alignment horizontal="left" vertical="center" indent="1"/>
    </xf>
    <xf numFmtId="4" fontId="3" fillId="7" borderId="469" applyNumberFormat="0" applyProtection="0">
      <alignment horizontal="left" vertical="center" indent="1"/>
    </xf>
    <xf numFmtId="4" fontId="3" fillId="7" borderId="469" applyNumberFormat="0" applyProtection="0">
      <alignment horizontal="left" vertical="center" indent="1"/>
    </xf>
    <xf numFmtId="4" fontId="3" fillId="7" borderId="469" applyNumberFormat="0" applyProtection="0">
      <alignment horizontal="left" vertical="center" indent="1"/>
    </xf>
    <xf numFmtId="4" fontId="3" fillId="50" borderId="48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100" fillId="97" borderId="468" applyNumberFormat="0" applyProtection="0">
      <alignment horizontal="right" vertical="center"/>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9" fillId="101" borderId="469" applyNumberFormat="0" applyProtection="0">
      <alignment horizontal="left" vertical="center" indent="1"/>
    </xf>
    <xf numFmtId="4" fontId="3" fillId="50" borderId="483" applyNumberFormat="0" applyProtection="0">
      <alignment horizontal="right" vertical="center"/>
    </xf>
    <xf numFmtId="4" fontId="9" fillId="101" borderId="469" applyNumberFormat="0" applyProtection="0">
      <alignment horizontal="left" vertical="center" indent="1"/>
    </xf>
    <xf numFmtId="4" fontId="3" fillId="100" borderId="469" applyNumberFormat="0" applyProtection="0">
      <alignment horizontal="left" vertical="center" indent="1"/>
    </xf>
    <xf numFmtId="4" fontId="3" fillId="100" borderId="469" applyNumberFormat="0" applyProtection="0">
      <alignment horizontal="left" vertical="center" indent="1"/>
    </xf>
    <xf numFmtId="4" fontId="3" fillId="100" borderId="469" applyNumberFormat="0" applyProtection="0">
      <alignment horizontal="left" vertical="center" indent="1"/>
    </xf>
    <xf numFmtId="4" fontId="100" fillId="50" borderId="486" applyNumberFormat="0" applyProtection="0">
      <alignment horizontal="right" vertical="center"/>
    </xf>
    <xf numFmtId="4" fontId="3" fillId="50" borderId="463" applyNumberFormat="0" applyProtection="0">
      <alignment horizontal="right" vertical="center"/>
    </xf>
    <xf numFmtId="4" fontId="100" fillId="50" borderId="468"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100" fillId="57" borderId="468" applyNumberFormat="0" applyProtection="0">
      <alignment horizontal="right" vertical="center"/>
    </xf>
    <xf numFmtId="0" fontId="77" fillId="81" borderId="463" applyNumberFormat="0" applyAlignment="0" applyProtection="0"/>
    <xf numFmtId="0" fontId="78" fillId="82" borderId="464"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8" fillId="82" borderId="464"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8" fillId="82" borderId="464"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8" fillId="82" borderId="464"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59" fillId="48" borderId="474" applyNumberFormat="0" applyAlignment="0" applyProtection="0"/>
    <xf numFmtId="0" fontId="59" fillId="48" borderId="474" applyNumberFormat="0" applyAlignment="0" applyProtection="0"/>
    <xf numFmtId="0" fontId="59" fillId="48" borderId="474" applyNumberFormat="0" applyAlignment="0" applyProtection="0"/>
    <xf numFmtId="0" fontId="59" fillId="48" borderId="474" applyNumberFormat="0" applyAlignment="0" applyProtection="0"/>
    <xf numFmtId="0" fontId="77" fillId="81" borderId="483" applyNumberFormat="0" applyAlignment="0" applyProtection="0"/>
    <xf numFmtId="4" fontId="3" fillId="60" borderId="511" applyNumberFormat="0" applyProtection="0">
      <alignment vertical="center"/>
    </xf>
    <xf numFmtId="4" fontId="3" fillId="56" borderId="517" applyNumberFormat="0" applyProtection="0">
      <alignment horizontal="right" vertical="center"/>
    </xf>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53" fillId="61" borderId="476" applyNumberFormat="0" applyFont="0" applyAlignment="0" applyProtection="0"/>
    <xf numFmtId="4" fontId="3" fillId="99" borderId="511" applyNumberFormat="0" applyProtection="0">
      <alignment horizontal="right" vertical="center"/>
    </xf>
    <xf numFmtId="4" fontId="3" fillId="7" borderId="496" applyNumberFormat="0" applyProtection="0">
      <alignment horizontal="left" vertical="center" indent="1"/>
    </xf>
    <xf numFmtId="4" fontId="3" fillId="7" borderId="496" applyNumberFormat="0" applyProtection="0">
      <alignment horizontal="left" vertical="center" indent="1"/>
    </xf>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2" borderId="475" applyNumberFormat="0" applyAlignment="0" applyProtection="0"/>
    <xf numFmtId="0" fontId="95" fillId="82"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3" fillId="2" borderId="473" applyNumberFormat="0" applyProtection="0">
      <alignment horizontal="left" vertical="center" indent="1"/>
    </xf>
    <xf numFmtId="4" fontId="3" fillId="98"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4" borderId="473" applyNumberFormat="0" applyProtection="0">
      <alignment horizontal="right" vertical="center"/>
    </xf>
    <xf numFmtId="4" fontId="3" fillId="58" borderId="473" applyNumberFormat="0" applyProtection="0">
      <alignment horizontal="right" vertical="center"/>
    </xf>
    <xf numFmtId="0" fontId="85" fillId="78" borderId="511" applyNumberFormat="0" applyAlignment="0" applyProtection="0"/>
    <xf numFmtId="0" fontId="85" fillId="78" borderId="490" applyNumberFormat="0" applyAlignment="0" applyProtection="0"/>
    <xf numFmtId="0" fontId="3" fillId="97" borderId="478" applyNumberFormat="0" applyProtection="0">
      <alignment horizontal="left" vertical="top" indent="1"/>
    </xf>
    <xf numFmtId="0" fontId="3" fillId="97" borderId="478" applyNumberFormat="0" applyProtection="0">
      <alignment horizontal="left" vertical="top" indent="1"/>
    </xf>
    <xf numFmtId="4" fontId="3" fillId="58" borderId="473" applyNumberFormat="0" applyProtection="0">
      <alignment horizontal="right" vertical="center"/>
    </xf>
    <xf numFmtId="4" fontId="3" fillId="96" borderId="473" applyNumberFormat="0" applyProtection="0">
      <alignment horizontal="left" vertical="center" indent="1"/>
    </xf>
    <xf numFmtId="0" fontId="77" fillId="81" borderId="463" applyNumberFormat="0" applyAlignment="0" applyProtection="0"/>
    <xf numFmtId="0" fontId="95" fillId="81" borderId="475" applyNumberFormat="0" applyAlignment="0" applyProtection="0"/>
    <xf numFmtId="0" fontId="99" fillId="60" borderId="478" applyNumberFormat="0" applyProtection="0">
      <alignment horizontal="left" vertical="top" indent="1"/>
    </xf>
    <xf numFmtId="0" fontId="99" fillId="60" borderId="478" applyNumberFormat="0" applyProtection="0">
      <alignment horizontal="left" vertical="top" indent="1"/>
    </xf>
    <xf numFmtId="4" fontId="3" fillId="96" borderId="473" applyNumberFormat="0" applyProtection="0">
      <alignment horizontal="left" vertical="center" indent="1"/>
    </xf>
    <xf numFmtId="0" fontId="99" fillId="60" borderId="478" applyNumberFormat="0" applyProtection="0">
      <alignment horizontal="left" vertical="top" indent="1"/>
    </xf>
    <xf numFmtId="4" fontId="3" fillId="96" borderId="473" applyNumberFormat="0" applyProtection="0">
      <alignment horizontal="left" vertical="center" indent="1"/>
    </xf>
    <xf numFmtId="0" fontId="99" fillId="60" borderId="478" applyNumberFormat="0" applyProtection="0">
      <alignment horizontal="left" vertical="top" indent="1"/>
    </xf>
    <xf numFmtId="4" fontId="3" fillId="58" borderId="473" applyNumberFormat="0" applyProtection="0">
      <alignment horizontal="right" vertical="center"/>
    </xf>
    <xf numFmtId="0" fontId="99" fillId="60" borderId="478" applyNumberFormat="0" applyProtection="0">
      <alignment horizontal="left" vertical="top" indent="1"/>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0" fontId="85" fillId="78" borderId="464" applyNumberFormat="0" applyAlignment="0" applyProtection="0"/>
    <xf numFmtId="0" fontId="85" fillId="78" borderId="473" applyNumberFormat="0" applyAlignment="0" applyProtection="0"/>
    <xf numFmtId="0" fontId="117" fillId="48" borderId="453" applyNumberFormat="0" applyAlignment="0" applyProtection="0"/>
    <xf numFmtId="4" fontId="3" fillId="2" borderId="473" applyNumberFormat="0" applyProtection="0">
      <alignment horizontal="left" vertical="center" indent="1"/>
    </xf>
    <xf numFmtId="4" fontId="100" fillId="49" borderId="478" applyNumberFormat="0" applyProtection="0">
      <alignment horizontal="right" vertical="center"/>
    </xf>
    <xf numFmtId="0" fontId="19" fillId="61" borderId="456" applyNumberFormat="0" applyFont="0" applyAlignment="0" applyProtection="0"/>
    <xf numFmtId="4" fontId="3" fillId="99" borderId="473" applyNumberFormat="0" applyProtection="0">
      <alignment horizontal="right" vertical="center"/>
    </xf>
    <xf numFmtId="0" fontId="95" fillId="81" borderId="475" applyNumberFormat="0" applyAlignment="0" applyProtection="0"/>
    <xf numFmtId="4" fontId="3" fillId="44" borderId="473" applyNumberFormat="0" applyProtection="0">
      <alignment horizontal="right" vertical="center"/>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3" applyNumberFormat="0" applyProtection="0">
      <alignment horizontal="left" vertical="center" indent="1"/>
    </xf>
    <xf numFmtId="0" fontId="3" fillId="6" borderId="468" applyNumberFormat="0" applyProtection="0">
      <alignment horizontal="left" vertical="top" indent="1"/>
    </xf>
    <xf numFmtId="0" fontId="3" fillId="6" borderId="468" applyNumberFormat="0" applyProtection="0">
      <alignment horizontal="left" vertical="top" indent="1"/>
    </xf>
    <xf numFmtId="0" fontId="3" fillId="6" borderId="463" applyNumberFormat="0" applyProtection="0">
      <alignment horizontal="left" vertical="center" indent="1"/>
    </xf>
    <xf numFmtId="0" fontId="3" fillId="97" borderId="468" applyNumberFormat="0" applyProtection="0">
      <alignment horizontal="left" vertical="top" indent="1"/>
    </xf>
    <xf numFmtId="0" fontId="9" fillId="97" borderId="468" applyNumberFormat="0" applyProtection="0">
      <alignment horizontal="left" vertical="center" indent="1"/>
    </xf>
    <xf numFmtId="0" fontId="3" fillId="101" borderId="468" applyNumberFormat="0" applyProtection="0">
      <alignment horizontal="left" vertical="top" indent="1"/>
    </xf>
    <xf numFmtId="0" fontId="9" fillId="101" borderId="468" applyNumberFormat="0" applyProtection="0">
      <alignment horizontal="left" vertical="top" indent="1"/>
    </xf>
    <xf numFmtId="0" fontId="9" fillId="101" borderId="468" applyNumberFormat="0" applyProtection="0">
      <alignment horizontal="left" vertical="center" indent="1"/>
    </xf>
    <xf numFmtId="4" fontId="3" fillId="7" borderId="469" applyNumberFormat="0" applyProtection="0">
      <alignment horizontal="left" vertical="center" indent="1"/>
    </xf>
    <xf numFmtId="4" fontId="100" fillId="97" borderId="468"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100" fillId="58" borderId="468"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100" fillId="54" borderId="468" applyNumberFormat="0" applyProtection="0">
      <alignment horizontal="right" vertical="center"/>
    </xf>
    <xf numFmtId="4" fontId="100" fillId="54" borderId="468"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100" fillId="51" borderId="468"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6" borderId="469" applyNumberFormat="0" applyProtection="0">
      <alignment horizontal="right" vertical="center"/>
    </xf>
    <xf numFmtId="4" fontId="3" fillId="56" borderId="469"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100" fillId="49" borderId="468"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100" fillId="44" borderId="468" applyNumberFormat="0" applyProtection="0">
      <alignment horizontal="right" vertical="center"/>
    </xf>
    <xf numFmtId="4" fontId="3" fillId="44" borderId="463" applyNumberFormat="0" applyProtection="0">
      <alignment horizontal="right" vertical="center"/>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99" borderId="483" applyNumberFormat="0" applyProtection="0">
      <alignment horizontal="right" vertical="center"/>
    </xf>
    <xf numFmtId="4" fontId="3" fillId="2" borderId="463" applyNumberFormat="0" applyProtection="0">
      <alignment horizontal="left" vertical="center" indent="1"/>
    </xf>
    <xf numFmtId="0" fontId="99" fillId="60" borderId="468" applyNumberFormat="0" applyProtection="0">
      <alignment horizontal="left" vertical="top" indent="1"/>
    </xf>
    <xf numFmtId="0" fontId="99" fillId="60" borderId="468" applyNumberFormat="0" applyProtection="0">
      <alignment horizontal="left" vertical="top" indent="1"/>
    </xf>
    <xf numFmtId="4" fontId="96" fillId="60" borderId="468" applyNumberFormat="0" applyProtection="0">
      <alignment horizontal="left" vertical="center" indent="1"/>
    </xf>
    <xf numFmtId="4" fontId="3" fillId="96" borderId="463" applyNumberFormat="0" applyProtection="0">
      <alignment horizontal="left" vertical="center" indent="1"/>
    </xf>
    <xf numFmtId="4" fontId="96" fillId="60" borderId="468" applyNumberFormat="0" applyProtection="0">
      <alignment horizontal="left" vertical="center" indent="1"/>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96" fillId="60" borderId="468" applyNumberFormat="0" applyProtection="0">
      <alignment vertical="center"/>
    </xf>
    <xf numFmtId="4" fontId="3" fillId="60" borderId="463" applyNumberFormat="0" applyProtection="0">
      <alignment vertical="center"/>
    </xf>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1" borderId="465" applyNumberFormat="0" applyAlignment="0" applyProtection="0"/>
    <xf numFmtId="0" fontId="95" fillId="82" borderId="465" applyNumberFormat="0" applyAlignment="0" applyProtection="0"/>
    <xf numFmtId="0" fontId="95" fillId="81" borderId="465" applyNumberFormat="0" applyAlignment="0" applyProtection="0"/>
    <xf numFmtId="0" fontId="95" fillId="82" borderId="465" applyNumberFormat="0" applyAlignment="0" applyProtection="0"/>
    <xf numFmtId="0" fontId="95" fillId="82" borderId="465" applyNumberFormat="0" applyAlignment="0" applyProtection="0"/>
    <xf numFmtId="0" fontId="95" fillId="81" borderId="465" applyNumberFormat="0" applyAlignment="0" applyProtection="0"/>
    <xf numFmtId="4" fontId="3" fillId="99" borderId="483" applyNumberFormat="0" applyProtection="0">
      <alignment horizontal="right" vertical="center"/>
    </xf>
    <xf numFmtId="4" fontId="100" fillId="99" borderId="486" applyNumberFormat="0" applyProtection="0">
      <alignment horizontal="right" vertical="center"/>
    </xf>
    <xf numFmtId="4" fontId="3" fillId="99" borderId="483" applyNumberFormat="0" applyProtection="0">
      <alignment horizontal="right" vertical="center"/>
    </xf>
    <xf numFmtId="0" fontId="53" fillId="61" borderId="466" applyNumberFormat="0" applyFont="0" applyAlignment="0" applyProtection="0"/>
    <xf numFmtId="4" fontId="3" fillId="51" borderId="483" applyNumberFormat="0" applyProtection="0">
      <alignment horizontal="right" vertical="center"/>
    </xf>
    <xf numFmtId="0" fontId="53" fillId="61" borderId="466"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9" fillId="77" borderId="466"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9" fillId="77" borderId="466" applyNumberFormat="0" applyFont="0" applyAlignment="0" applyProtection="0"/>
    <xf numFmtId="0" fontId="3" fillId="77" borderId="463" applyNumberFormat="0" applyFont="0" applyAlignment="0" applyProtection="0"/>
    <xf numFmtId="0" fontId="9" fillId="77" borderId="466"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4" fontId="3" fillId="56" borderId="487" applyNumberFormat="0" applyProtection="0">
      <alignment horizontal="right" vertical="center"/>
    </xf>
    <xf numFmtId="4" fontId="3" fillId="98" borderId="483" applyNumberFormat="0" applyProtection="0">
      <alignment horizontal="right" vertical="center"/>
    </xf>
    <xf numFmtId="0" fontId="3" fillId="77" borderId="483" applyNumberFormat="0" applyFont="0" applyAlignment="0" applyProtection="0"/>
    <xf numFmtId="0" fontId="9" fillId="77" borderId="485" applyNumberFormat="0" applyFont="0" applyAlignment="0" applyProtection="0"/>
    <xf numFmtId="0" fontId="3" fillId="77" borderId="483" applyNumberFormat="0" applyFont="0" applyAlignment="0" applyProtection="0"/>
    <xf numFmtId="0" fontId="9" fillId="77" borderId="485"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95" fillId="81" borderId="502" applyNumberFormat="0" applyAlignment="0" applyProtection="0"/>
    <xf numFmtId="0" fontId="9" fillId="77" borderId="503" applyNumberFormat="0" applyFont="0" applyAlignment="0" applyProtection="0"/>
    <xf numFmtId="0" fontId="3" fillId="77" borderId="500" applyNumberFormat="0" applyFont="0" applyAlignment="0" applyProtection="0"/>
    <xf numFmtId="0" fontId="3" fillId="77" borderId="521" applyNumberFormat="0" applyFont="0" applyAlignment="0" applyProtection="0"/>
    <xf numFmtId="0" fontId="85" fillId="78" borderId="500" applyNumberFormat="0" applyAlignment="0" applyProtection="0"/>
    <xf numFmtId="0" fontId="56" fillId="4" borderId="453"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8" fillId="82" borderId="453"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77" fillId="81" borderId="452" applyNumberFormat="0" applyAlignment="0" applyProtection="0"/>
    <xf numFmtId="0" fontId="59" fillId="4" borderId="453" applyNumberFormat="0" applyAlignment="0" applyProtection="0"/>
    <xf numFmtId="0" fontId="59" fillId="48" borderId="453" applyNumberFormat="0" applyAlignment="0" applyProtection="0"/>
    <xf numFmtId="0" fontId="95" fillId="81" borderId="513" applyNumberFormat="0" applyAlignment="0" applyProtection="0"/>
    <xf numFmtId="0" fontId="95" fillId="81" borderId="51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3"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85" fillId="78" borderId="452" applyNumberFormat="0" applyAlignment="0" applyProtection="0"/>
    <xf numFmtId="0" fontId="59" fillId="48" borderId="453" applyNumberFormat="0" applyAlignment="0" applyProtection="0"/>
    <xf numFmtId="0" fontId="59" fillId="48" borderId="453" applyNumberFormat="0" applyAlignment="0" applyProtection="0"/>
    <xf numFmtId="0" fontId="59" fillId="48" borderId="453" applyNumberFormat="0" applyAlignment="0" applyProtection="0"/>
    <xf numFmtId="0" fontId="59" fillId="48" borderId="45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83" applyNumberFormat="0" applyAlignment="0" applyProtection="0"/>
    <xf numFmtId="0" fontId="77" fillId="81" borderId="483" applyNumberFormat="0" applyAlignment="0" applyProtection="0"/>
    <xf numFmtId="4" fontId="100" fillId="49" borderId="516" applyNumberFormat="0" applyProtection="0">
      <alignment horizontal="right" vertical="center"/>
    </xf>
    <xf numFmtId="0" fontId="3" fillId="77" borderId="490" applyNumberFormat="0" applyFont="0" applyAlignment="0" applyProtection="0"/>
    <xf numFmtId="0" fontId="3" fillId="77" borderId="490" applyNumberFormat="0" applyFont="0" applyAlignment="0" applyProtection="0"/>
    <xf numFmtId="0" fontId="9" fillId="77" borderId="493"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9" fillId="77" borderId="493" applyNumberFormat="0" applyFont="0" applyAlignment="0" applyProtection="0"/>
    <xf numFmtId="0" fontId="3" fillId="77" borderId="490" applyNumberFormat="0" applyFont="0" applyAlignment="0" applyProtection="0"/>
    <xf numFmtId="4" fontId="3" fillId="7" borderId="496" applyNumberFormat="0" applyProtection="0">
      <alignment horizontal="left" vertical="center" indent="1"/>
    </xf>
    <xf numFmtId="4" fontId="3" fillId="7" borderId="496" applyNumberFormat="0" applyProtection="0">
      <alignment horizontal="left" vertical="center" indent="1"/>
    </xf>
    <xf numFmtId="4" fontId="3" fillId="50" borderId="511" applyNumberFormat="0" applyProtection="0">
      <alignment horizontal="right" vertical="center"/>
    </xf>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2"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4" fontId="3" fillId="60"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0" fontId="99" fillId="60" borderId="478" applyNumberFormat="0" applyProtection="0">
      <alignment horizontal="left" vertical="top" indent="1"/>
    </xf>
    <xf numFmtId="4" fontId="3" fillId="98" borderId="473" applyNumberFormat="0" applyProtection="0">
      <alignment horizontal="right" vertical="center"/>
    </xf>
    <xf numFmtId="4" fontId="3" fillId="56" borderId="479"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4" borderId="473" applyNumberFormat="0" applyProtection="0">
      <alignment horizontal="right" vertical="center"/>
    </xf>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3" fillId="77" borderId="452" applyNumberFormat="0" applyFont="0" applyAlignment="0" applyProtection="0"/>
    <xf numFmtId="0" fontId="19" fillId="61" borderId="456" applyNumberFormat="0" applyFont="0" applyAlignment="0" applyProtection="0"/>
    <xf numFmtId="0" fontId="19" fillId="61" borderId="456" applyNumberFormat="0" applyFont="0" applyAlignment="0" applyProtection="0"/>
    <xf numFmtId="0" fontId="56" fillId="4" borderId="453" applyNumberFormat="0" applyAlignment="0" applyProtection="0"/>
    <xf numFmtId="4" fontId="3" fillId="57" borderId="473" applyNumberFormat="0" applyProtection="0">
      <alignment horizontal="right" vertical="center"/>
    </xf>
    <xf numFmtId="4" fontId="3" fillId="57" borderId="473" applyNumberFormat="0" applyProtection="0">
      <alignment horizontal="right" vertical="center"/>
    </xf>
    <xf numFmtId="4" fontId="100" fillId="57" borderId="478"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99" borderId="473" applyNumberFormat="0" applyProtection="0">
      <alignment horizontal="right" vertical="center"/>
    </xf>
    <xf numFmtId="4" fontId="100" fillId="99" borderId="478"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100" fillId="50" borderId="478"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3" fillId="60"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98" fillId="96" borderId="452" applyNumberFormat="0" applyProtection="0">
      <alignment vertical="center"/>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96"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44"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98"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1"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4"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8"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57"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99"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50"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4" fontId="3" fillId="97" borderId="452" applyNumberFormat="0" applyProtection="0">
      <alignment horizontal="right" vertical="center"/>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4"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5"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6"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0" fontId="3" fillId="7" borderId="452" applyNumberFormat="0" applyProtection="0">
      <alignment horizontal="left" vertical="center" indent="1"/>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3" fillId="0"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4" fontId="98" fillId="13" borderId="452" applyNumberFormat="0" applyProtection="0">
      <alignment horizontal="right" vertical="center"/>
    </xf>
    <xf numFmtId="0" fontId="9" fillId="115" borderId="455" applyNumberFormat="0" applyProtection="0">
      <alignment horizontal="left" vertical="center" indent="1"/>
    </xf>
    <xf numFmtId="0" fontId="9" fillId="115" borderId="455"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4" fontId="3" fillId="2" borderId="452" applyNumberFormat="0" applyProtection="0">
      <alignment horizontal="left" vertical="center" indent="1"/>
    </xf>
    <xf numFmtId="0" fontId="9" fillId="115" borderId="455" applyNumberFormat="0" applyProtection="0">
      <alignment horizontal="left" vertical="center" indent="1"/>
    </xf>
    <xf numFmtId="0" fontId="9" fillId="115" borderId="455" applyNumberFormat="0" applyProtection="0">
      <alignment horizontal="left" vertical="center" indent="1"/>
    </xf>
    <xf numFmtId="0" fontId="9" fillId="115" borderId="455" applyNumberFormat="0" applyProtection="0">
      <alignment horizontal="left" vertical="center" indent="1"/>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107" fillId="102" borderId="452"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100" fillId="56" borderId="478" applyNumberFormat="0" applyProtection="0">
      <alignment horizontal="right" vertical="center"/>
    </xf>
    <xf numFmtId="4" fontId="3" fillId="56" borderId="479" applyNumberFormat="0" applyProtection="0">
      <alignment horizontal="right" vertical="center"/>
    </xf>
    <xf numFmtId="4" fontId="3" fillId="56" borderId="479" applyNumberFormat="0" applyProtection="0">
      <alignment horizontal="right" vertical="center"/>
    </xf>
    <xf numFmtId="4" fontId="3" fillId="56" borderId="479" applyNumberFormat="0" applyProtection="0">
      <alignment horizontal="right" vertical="center"/>
    </xf>
    <xf numFmtId="4" fontId="3" fillId="56" borderId="479" applyNumberFormat="0" applyProtection="0">
      <alignment horizontal="right" vertical="center"/>
    </xf>
    <xf numFmtId="4" fontId="3" fillId="56" borderId="479" applyNumberFormat="0" applyProtection="0">
      <alignment horizontal="right" vertical="center"/>
    </xf>
    <xf numFmtId="4" fontId="3" fillId="56" borderId="479" applyNumberFormat="0" applyProtection="0">
      <alignment horizontal="right" vertical="center"/>
    </xf>
    <xf numFmtId="4" fontId="3" fillId="2" borderId="473" applyNumberFormat="0" applyProtection="0">
      <alignment horizontal="left" vertical="center" indent="1"/>
    </xf>
    <xf numFmtId="0" fontId="99" fillId="60" borderId="478" applyNumberFormat="0" applyProtection="0">
      <alignment horizontal="left" vertical="top" indent="1"/>
    </xf>
    <xf numFmtId="4" fontId="100" fillId="51" borderId="478"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100" fillId="51" borderId="478" applyNumberFormat="0" applyProtection="0">
      <alignment horizontal="right" vertical="center"/>
    </xf>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3" fillId="7" borderId="468" applyNumberFormat="0" applyProtection="0">
      <alignment horizontal="left" vertical="top" indent="1"/>
    </xf>
    <xf numFmtId="0" fontId="9" fillId="102" borderId="470" applyNumberFormat="0">
      <protection locked="0"/>
    </xf>
    <xf numFmtId="4" fontId="3" fillId="100" borderId="487" applyNumberFormat="0" applyProtection="0">
      <alignment horizontal="left" vertical="center" indent="1"/>
    </xf>
    <xf numFmtId="4" fontId="100" fillId="58" borderId="505" applyNumberFormat="0" applyProtection="0">
      <alignment horizontal="right" vertical="center"/>
    </xf>
    <xf numFmtId="0" fontId="9" fillId="102" borderId="470" applyNumberFormat="0">
      <protection locked="0"/>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3" fillId="58" borderId="500" applyNumberFormat="0" applyProtection="0">
      <alignment horizontal="right" vertical="center"/>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3" fillId="58" borderId="500" applyNumberFormat="0" applyProtection="0">
      <alignment horizontal="right" vertical="center"/>
    </xf>
    <xf numFmtId="4" fontId="9" fillId="101" borderId="487" applyNumberFormat="0" applyProtection="0">
      <alignment horizontal="left" vertical="center" indent="1"/>
    </xf>
    <xf numFmtId="4" fontId="3" fillId="97" borderId="483" applyNumberFormat="0" applyProtection="0">
      <alignment horizontal="right" vertical="center"/>
    </xf>
    <xf numFmtId="4" fontId="3" fillId="97" borderId="483" applyNumberFormat="0" applyProtection="0">
      <alignment horizontal="right" vertical="center"/>
    </xf>
    <xf numFmtId="4" fontId="3" fillId="7" borderId="487" applyNumberFormat="0" applyProtection="0">
      <alignment horizontal="left" vertical="center" indent="1"/>
    </xf>
    <xf numFmtId="4" fontId="3" fillId="7" borderId="487" applyNumberFormat="0" applyProtection="0">
      <alignment horizontal="left" vertical="center" indent="1"/>
    </xf>
    <xf numFmtId="4" fontId="3" fillId="58" borderId="500" applyNumberFormat="0" applyProtection="0">
      <alignment horizontal="right" vertical="center"/>
    </xf>
    <xf numFmtId="4" fontId="3" fillId="58" borderId="500" applyNumberFormat="0" applyProtection="0">
      <alignment horizontal="right" vertical="center"/>
    </xf>
    <xf numFmtId="4" fontId="3" fillId="97" borderId="487" applyNumberFormat="0" applyProtection="0">
      <alignment horizontal="left" vertical="center" indent="1"/>
    </xf>
    <xf numFmtId="4" fontId="3" fillId="97" borderId="487" applyNumberFormat="0" applyProtection="0">
      <alignment horizontal="left" vertical="center" indent="1"/>
    </xf>
    <xf numFmtId="4" fontId="3" fillId="97" borderId="487" applyNumberFormat="0" applyProtection="0">
      <alignment horizontal="left" vertical="center" indent="1"/>
    </xf>
    <xf numFmtId="4" fontId="3" fillId="97" borderId="487" applyNumberFormat="0" applyProtection="0">
      <alignment horizontal="left" vertical="center" indent="1"/>
    </xf>
    <xf numFmtId="0" fontId="9" fillId="101" borderId="486"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5" fillId="101" borderId="471" applyBorder="0"/>
    <xf numFmtId="4" fontId="100" fillId="61" borderId="468" applyNumberFormat="0" applyProtection="0">
      <alignment vertical="center"/>
    </xf>
    <xf numFmtId="4" fontId="102" fillId="61" borderId="468" applyNumberFormat="0" applyProtection="0">
      <alignment vertical="center"/>
    </xf>
    <xf numFmtId="4" fontId="102" fillId="61" borderId="468" applyNumberFormat="0" applyProtection="0">
      <alignment vertical="center"/>
    </xf>
    <xf numFmtId="4" fontId="102" fillId="61" borderId="468" applyNumberFormat="0" applyProtection="0">
      <alignment vertical="center"/>
    </xf>
    <xf numFmtId="4" fontId="100" fillId="61" borderId="468" applyNumberFormat="0" applyProtection="0">
      <alignment vertical="center"/>
    </xf>
    <xf numFmtId="4" fontId="102" fillId="61" borderId="468" applyNumberFormat="0" applyProtection="0">
      <alignment vertical="center"/>
    </xf>
    <xf numFmtId="4" fontId="102" fillId="61" borderId="468" applyNumberFormat="0" applyProtection="0">
      <alignment vertical="center"/>
    </xf>
    <xf numFmtId="4" fontId="102" fillId="61" borderId="468" applyNumberFormat="0" applyProtection="0">
      <alignment vertical="center"/>
    </xf>
    <xf numFmtId="4" fontId="102" fillId="61" borderId="468" applyNumberFormat="0" applyProtection="0">
      <alignment vertical="center"/>
    </xf>
    <xf numFmtId="4" fontId="102" fillId="61" borderId="468" applyNumberFormat="0" applyProtection="0">
      <alignment vertical="center"/>
    </xf>
    <xf numFmtId="4" fontId="102" fillId="61" borderId="468" applyNumberFormat="0" applyProtection="0">
      <alignment vertical="center"/>
    </xf>
    <xf numFmtId="4" fontId="102" fillId="61" borderId="468" applyNumberFormat="0" applyProtection="0">
      <alignment vertical="center"/>
    </xf>
    <xf numFmtId="4" fontId="102" fillId="61" borderId="468" applyNumberFormat="0" applyProtection="0">
      <alignment vertical="center"/>
    </xf>
    <xf numFmtId="4" fontId="103" fillId="61" borderId="468" applyNumberFormat="0" applyProtection="0">
      <alignment vertical="center"/>
    </xf>
    <xf numFmtId="4" fontId="98" fillId="103" borderId="470" applyNumberFormat="0" applyProtection="0">
      <alignment vertical="center"/>
    </xf>
    <xf numFmtId="4" fontId="98" fillId="103" borderId="470" applyNumberFormat="0" applyProtection="0">
      <alignment vertical="center"/>
    </xf>
    <xf numFmtId="4" fontId="98" fillId="103" borderId="470" applyNumberFormat="0" applyProtection="0">
      <alignment vertical="center"/>
    </xf>
    <xf numFmtId="4" fontId="103" fillId="61" borderId="468" applyNumberFormat="0" applyProtection="0">
      <alignment vertical="center"/>
    </xf>
    <xf numFmtId="4" fontId="98" fillId="103" borderId="470" applyNumberFormat="0" applyProtection="0">
      <alignment vertical="center"/>
    </xf>
    <xf numFmtId="4" fontId="98" fillId="103" borderId="470" applyNumberFormat="0" applyProtection="0">
      <alignment vertical="center"/>
    </xf>
    <xf numFmtId="4" fontId="98" fillId="103" borderId="470" applyNumberFormat="0" applyProtection="0">
      <alignment vertical="center"/>
    </xf>
    <xf numFmtId="4" fontId="98" fillId="103" borderId="470" applyNumberFormat="0" applyProtection="0">
      <alignment vertical="center"/>
    </xf>
    <xf numFmtId="4" fontId="98" fillId="103" borderId="470" applyNumberFormat="0" applyProtection="0">
      <alignment vertical="center"/>
    </xf>
    <xf numFmtId="4" fontId="98" fillId="103" borderId="470" applyNumberFormat="0" applyProtection="0">
      <alignment vertical="center"/>
    </xf>
    <xf numFmtId="4" fontId="98" fillId="103" borderId="470" applyNumberFormat="0" applyProtection="0">
      <alignment vertical="center"/>
    </xf>
    <xf numFmtId="4" fontId="98" fillId="103" borderId="470" applyNumberFormat="0" applyProtection="0">
      <alignment vertical="center"/>
    </xf>
    <xf numFmtId="4" fontId="100" fillId="61" borderId="468" applyNumberFormat="0" applyProtection="0">
      <alignment horizontal="left" vertical="center" indent="1"/>
    </xf>
    <xf numFmtId="4" fontId="102" fillId="4" borderId="468" applyNumberFormat="0" applyProtection="0">
      <alignment horizontal="left" vertical="center" indent="1"/>
    </xf>
    <xf numFmtId="4" fontId="102" fillId="4" borderId="468" applyNumberFormat="0" applyProtection="0">
      <alignment horizontal="left" vertical="center" indent="1"/>
    </xf>
    <xf numFmtId="4" fontId="102" fillId="4" borderId="468" applyNumberFormat="0" applyProtection="0">
      <alignment horizontal="left" vertical="center" indent="1"/>
    </xf>
    <xf numFmtId="4" fontId="100" fillId="61" borderId="468" applyNumberFormat="0" applyProtection="0">
      <alignment horizontal="left" vertical="center" indent="1"/>
    </xf>
    <xf numFmtId="4" fontId="102" fillId="4" borderId="468" applyNumberFormat="0" applyProtection="0">
      <alignment horizontal="left" vertical="center" indent="1"/>
    </xf>
    <xf numFmtId="4" fontId="102" fillId="4" borderId="468" applyNumberFormat="0" applyProtection="0">
      <alignment horizontal="left" vertical="center" indent="1"/>
    </xf>
    <xf numFmtId="4" fontId="102" fillId="4" borderId="468" applyNumberFormat="0" applyProtection="0">
      <alignment horizontal="left" vertical="center" indent="1"/>
    </xf>
    <xf numFmtId="4" fontId="102" fillId="4" borderId="468" applyNumberFormat="0" applyProtection="0">
      <alignment horizontal="left" vertical="center" indent="1"/>
    </xf>
    <xf numFmtId="4" fontId="102" fillId="4" borderId="468" applyNumberFormat="0" applyProtection="0">
      <alignment horizontal="left" vertical="center" indent="1"/>
    </xf>
    <xf numFmtId="4" fontId="102" fillId="4" borderId="468" applyNumberFormat="0" applyProtection="0">
      <alignment horizontal="left" vertical="center" indent="1"/>
    </xf>
    <xf numFmtId="4" fontId="102" fillId="4" borderId="468" applyNumberFormat="0" applyProtection="0">
      <alignment horizontal="left" vertical="center" indent="1"/>
    </xf>
    <xf numFmtId="4" fontId="102" fillId="4" borderId="468" applyNumberFormat="0" applyProtection="0">
      <alignment horizontal="left" vertical="center" indent="1"/>
    </xf>
    <xf numFmtId="0" fontId="100" fillId="61" borderId="468" applyNumberFormat="0" applyProtection="0">
      <alignment horizontal="left" vertical="top" indent="1"/>
    </xf>
    <xf numFmtId="0" fontId="102" fillId="61" borderId="468" applyNumberFormat="0" applyProtection="0">
      <alignment horizontal="left" vertical="top" indent="1"/>
    </xf>
    <xf numFmtId="0" fontId="102" fillId="61" borderId="468" applyNumberFormat="0" applyProtection="0">
      <alignment horizontal="left" vertical="top" indent="1"/>
    </xf>
    <xf numFmtId="0" fontId="102" fillId="61" borderId="468" applyNumberFormat="0" applyProtection="0">
      <alignment horizontal="left" vertical="top" indent="1"/>
    </xf>
    <xf numFmtId="0" fontId="100" fillId="61" borderId="468" applyNumberFormat="0" applyProtection="0">
      <alignment horizontal="left" vertical="top" indent="1"/>
    </xf>
    <xf numFmtId="0" fontId="102" fillId="61" borderId="468" applyNumberFormat="0" applyProtection="0">
      <alignment horizontal="left" vertical="top" indent="1"/>
    </xf>
    <xf numFmtId="0" fontId="102" fillId="61" borderId="468" applyNumberFormat="0" applyProtection="0">
      <alignment horizontal="left" vertical="top" indent="1"/>
    </xf>
    <xf numFmtId="0" fontId="102" fillId="61" borderId="468" applyNumberFormat="0" applyProtection="0">
      <alignment horizontal="left" vertical="top" indent="1"/>
    </xf>
    <xf numFmtId="0" fontId="102" fillId="61" borderId="468" applyNumberFormat="0" applyProtection="0">
      <alignment horizontal="left" vertical="top" indent="1"/>
    </xf>
    <xf numFmtId="0" fontId="102" fillId="61" borderId="468" applyNumberFormat="0" applyProtection="0">
      <alignment horizontal="left" vertical="top" indent="1"/>
    </xf>
    <xf numFmtId="0" fontId="102" fillId="61" borderId="468" applyNumberFormat="0" applyProtection="0">
      <alignment horizontal="left" vertical="top" indent="1"/>
    </xf>
    <xf numFmtId="0" fontId="102" fillId="61" borderId="468" applyNumberFormat="0" applyProtection="0">
      <alignment horizontal="left" vertical="top" indent="1"/>
    </xf>
    <xf numFmtId="0" fontId="102" fillId="61" borderId="468" applyNumberFormat="0" applyProtection="0">
      <alignment horizontal="left" vertical="top" indent="1"/>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100" fillId="7" borderId="468"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103" fillId="7" borderId="468"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103" fillId="7" borderId="468"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100" fillId="97" borderId="468"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100" fillId="97" borderId="468"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0" fontId="100" fillId="97" borderId="468" applyNumberFormat="0" applyProtection="0">
      <alignment horizontal="left" vertical="top" indent="1"/>
    </xf>
    <xf numFmtId="0" fontId="102" fillId="97" borderId="468" applyNumberFormat="0" applyProtection="0">
      <alignment horizontal="left" vertical="top" indent="1"/>
    </xf>
    <xf numFmtId="0" fontId="102" fillId="97" borderId="468" applyNumberFormat="0" applyProtection="0">
      <alignment horizontal="left" vertical="top" indent="1"/>
    </xf>
    <xf numFmtId="0" fontId="102" fillId="97" borderId="468" applyNumberFormat="0" applyProtection="0">
      <alignment horizontal="left" vertical="top" indent="1"/>
    </xf>
    <xf numFmtId="0" fontId="100" fillId="97" borderId="468" applyNumberFormat="0" applyProtection="0">
      <alignment horizontal="left" vertical="top" indent="1"/>
    </xf>
    <xf numFmtId="0" fontId="102" fillId="97" borderId="468" applyNumberFormat="0" applyProtection="0">
      <alignment horizontal="left" vertical="top" indent="1"/>
    </xf>
    <xf numFmtId="0" fontId="102" fillId="97" borderId="468" applyNumberFormat="0" applyProtection="0">
      <alignment horizontal="left" vertical="top" indent="1"/>
    </xf>
    <xf numFmtId="0" fontId="102" fillId="97" borderId="468" applyNumberFormat="0" applyProtection="0">
      <alignment horizontal="left" vertical="top" indent="1"/>
    </xf>
    <xf numFmtId="0" fontId="102" fillId="97" borderId="468" applyNumberFormat="0" applyProtection="0">
      <alignment horizontal="left" vertical="top" indent="1"/>
    </xf>
    <xf numFmtId="0" fontId="102" fillId="97" borderId="468" applyNumberFormat="0" applyProtection="0">
      <alignment horizontal="left" vertical="top" indent="1"/>
    </xf>
    <xf numFmtId="0" fontId="102" fillId="97" borderId="468" applyNumberFormat="0" applyProtection="0">
      <alignment horizontal="left" vertical="top" indent="1"/>
    </xf>
    <xf numFmtId="0" fontId="102" fillId="97" borderId="468" applyNumberFormat="0" applyProtection="0">
      <alignment horizontal="left" vertical="top" indent="1"/>
    </xf>
    <xf numFmtId="0" fontId="102" fillId="97" borderId="468" applyNumberFormat="0" applyProtection="0">
      <alignment horizontal="left" vertical="top" indent="1"/>
    </xf>
    <xf numFmtId="0" fontId="3" fillId="101" borderId="486" applyNumberFormat="0" applyProtection="0">
      <alignment horizontal="left" vertical="top" indent="1"/>
    </xf>
    <xf numFmtId="4" fontId="105" fillId="104" borderId="469" applyNumberFormat="0" applyProtection="0">
      <alignment horizontal="left" vertical="center" indent="1"/>
    </xf>
    <xf numFmtId="4" fontId="105" fillId="104" borderId="469" applyNumberFormat="0" applyProtection="0">
      <alignment horizontal="left" vertical="center" indent="1"/>
    </xf>
    <xf numFmtId="4" fontId="105" fillId="104" borderId="469" applyNumberFormat="0" applyProtection="0">
      <alignment horizontal="left" vertical="center" indent="1"/>
    </xf>
    <xf numFmtId="0" fontId="3" fillId="101" borderId="486" applyNumberFormat="0" applyProtection="0">
      <alignment horizontal="left" vertical="top" indent="1"/>
    </xf>
    <xf numFmtId="4" fontId="105" fillId="104" borderId="469" applyNumberFormat="0" applyProtection="0">
      <alignment horizontal="left" vertical="center" indent="1"/>
    </xf>
    <xf numFmtId="4" fontId="105" fillId="104" borderId="469" applyNumberFormat="0" applyProtection="0">
      <alignment horizontal="left" vertical="center" indent="1"/>
    </xf>
    <xf numFmtId="4" fontId="105" fillId="104" borderId="469" applyNumberFormat="0" applyProtection="0">
      <alignment horizontal="left" vertical="center" indent="1"/>
    </xf>
    <xf numFmtId="4" fontId="105" fillId="104" borderId="469" applyNumberFormat="0" applyProtection="0">
      <alignment horizontal="left" vertical="center" indent="1"/>
    </xf>
    <xf numFmtId="4" fontId="105" fillId="104" borderId="469" applyNumberFormat="0" applyProtection="0">
      <alignment horizontal="left" vertical="center" indent="1"/>
    </xf>
    <xf numFmtId="4" fontId="105" fillId="104" borderId="469" applyNumberFormat="0" applyProtection="0">
      <alignment horizontal="left" vertical="center" indent="1"/>
    </xf>
    <xf numFmtId="4" fontId="105" fillId="104" borderId="469" applyNumberFormat="0" applyProtection="0">
      <alignment horizontal="left" vertical="center" indent="1"/>
    </xf>
    <xf numFmtId="4" fontId="105" fillId="104" borderId="469" applyNumberFormat="0" applyProtection="0">
      <alignment horizontal="left" vertical="center" indent="1"/>
    </xf>
    <xf numFmtId="0" fontId="3" fillId="105" borderId="470"/>
    <xf numFmtId="0" fontId="3" fillId="105" borderId="470"/>
    <xf numFmtId="0" fontId="3" fillId="105" borderId="470"/>
    <xf numFmtId="0" fontId="3" fillId="105" borderId="470"/>
    <xf numFmtId="0" fontId="3" fillId="105" borderId="470"/>
    <xf numFmtId="0" fontId="3" fillId="105" borderId="470"/>
    <xf numFmtId="0" fontId="3" fillId="105" borderId="470"/>
    <xf numFmtId="4" fontId="106" fillId="7" borderId="468"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6" fillId="7" borderId="468"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9"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9" fillId="7" borderId="486"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4" fontId="3" fillId="99" borderId="500" applyNumberFormat="0" applyProtection="0">
      <alignment horizontal="right" vertical="center"/>
    </xf>
    <xf numFmtId="4" fontId="3" fillId="57" borderId="500" applyNumberFormat="0" applyProtection="0">
      <alignment horizontal="right" vertical="center"/>
    </xf>
    <xf numFmtId="0" fontId="53" fillId="61" borderId="476" applyNumberFormat="0" applyFont="0" applyAlignment="0" applyProtection="0"/>
    <xf numFmtId="0" fontId="85" fillId="78" borderId="500" applyNumberFormat="0" applyAlignment="0" applyProtection="0"/>
    <xf numFmtId="0" fontId="67" fillId="0" borderId="477" applyNumberFormat="0" applyFill="0" applyAlignment="0" applyProtection="0"/>
    <xf numFmtId="0" fontId="85" fillId="78" borderId="500" applyNumberFormat="0" applyAlignment="0" applyProtection="0"/>
    <xf numFmtId="0" fontId="3" fillId="101" borderId="495" applyNumberFormat="0" applyProtection="0">
      <alignment horizontal="left" vertical="top" indent="1"/>
    </xf>
    <xf numFmtId="4" fontId="98" fillId="96" borderId="500" applyNumberFormat="0" applyProtection="0">
      <alignment vertical="center"/>
    </xf>
    <xf numFmtId="4" fontId="3" fillId="56" borderId="506" applyNumberFormat="0" applyProtection="0">
      <alignment horizontal="right" vertical="center"/>
    </xf>
    <xf numFmtId="0" fontId="3" fillId="7"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67" fillId="0" borderId="477" applyNumberFormat="0" applyFill="0" applyAlignment="0" applyProtection="0"/>
    <xf numFmtId="0" fontId="60" fillId="4" borderId="475" applyNumberFormat="0" applyAlignment="0" applyProtection="0"/>
    <xf numFmtId="0" fontId="56" fillId="4" borderId="474" applyNumberFormat="0" applyAlignment="0" applyProtection="0"/>
    <xf numFmtId="0" fontId="53" fillId="61" borderId="476" applyNumberFormat="0" applyFont="0" applyAlignment="0" applyProtection="0"/>
    <xf numFmtId="0" fontId="53" fillId="61" borderId="476" applyNumberFormat="0" applyFont="0" applyAlignment="0" applyProtection="0"/>
    <xf numFmtId="0" fontId="99" fillId="60" borderId="495" applyNumberFormat="0" applyProtection="0">
      <alignment horizontal="left" vertical="top" indent="1"/>
    </xf>
    <xf numFmtId="0" fontId="95" fillId="81" borderId="492" applyNumberForma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59" fillId="48" borderId="474" applyNumberFormat="0" applyAlignment="0" applyProtection="0"/>
    <xf numFmtId="0" fontId="77" fillId="81" borderId="500" applyNumberFormat="0" applyAlignment="0" applyProtection="0"/>
    <xf numFmtId="0" fontId="59" fillId="48" borderId="474" applyNumberFormat="0" applyAlignment="0" applyProtection="0"/>
    <xf numFmtId="0" fontId="85" fillId="78" borderId="490" applyNumberFormat="0" applyAlignment="0" applyProtection="0"/>
    <xf numFmtId="0" fontId="85" fillId="78" borderId="483" applyNumberFormat="0" applyAlignment="0" applyProtection="0"/>
    <xf numFmtId="0" fontId="60" fillId="4" borderId="475" applyNumberFormat="0" applyAlignment="0" applyProtection="0"/>
    <xf numFmtId="0" fontId="59" fillId="48" borderId="474" applyNumberFormat="0" applyAlignment="0" applyProtection="0"/>
    <xf numFmtId="0" fontId="85" fillId="78" borderId="483" applyNumberFormat="0" applyAlignment="0" applyProtection="0"/>
    <xf numFmtId="0" fontId="85" fillId="78" borderId="500" applyNumberFormat="0" applyAlignment="0" applyProtection="0"/>
    <xf numFmtId="0" fontId="56" fillId="4" borderId="474" applyNumberFormat="0" applyAlignment="0" applyProtection="0"/>
    <xf numFmtId="0" fontId="56" fillId="4" borderId="474" applyNumberFormat="0" applyAlignment="0" applyProtection="0"/>
    <xf numFmtId="0" fontId="85" fillId="78" borderId="501"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8" fillId="82" borderId="491" applyNumberFormat="0" applyAlignment="0" applyProtection="0"/>
    <xf numFmtId="0" fontId="77" fillId="81" borderId="490" applyNumberFormat="0" applyAlignment="0" applyProtection="0"/>
    <xf numFmtId="0" fontId="77" fillId="81" borderId="490" applyNumberFormat="0" applyAlignment="0" applyProtection="0"/>
    <xf numFmtId="0" fontId="3" fillId="77" borderId="500" applyNumberFormat="0" applyFont="0" applyAlignment="0" applyProtection="0"/>
    <xf numFmtId="0" fontId="3" fillId="77" borderId="483" applyNumberFormat="0" applyFont="0" applyAlignment="0" applyProtection="0"/>
    <xf numFmtId="4" fontId="3" fillId="51" borderId="500" applyNumberFormat="0" applyProtection="0">
      <alignment horizontal="right" vertical="center"/>
    </xf>
    <xf numFmtId="4" fontId="3" fillId="99" borderId="483" applyNumberFormat="0" applyProtection="0">
      <alignment horizontal="right" vertical="center"/>
    </xf>
    <xf numFmtId="4" fontId="3" fillId="50" borderId="483" applyNumberFormat="0" applyProtection="0">
      <alignment horizontal="right" vertical="center"/>
    </xf>
    <xf numFmtId="4" fontId="3" fillId="100"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3" fillId="58" borderId="500" applyNumberFormat="0" applyProtection="0">
      <alignment horizontal="right" vertical="center"/>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100" fillId="97" borderId="486" applyNumberFormat="0" applyProtection="0">
      <alignment horizontal="right" vertical="center"/>
    </xf>
    <xf numFmtId="4" fontId="3" fillId="97" borderId="483" applyNumberFormat="0" applyProtection="0">
      <alignment horizontal="right" vertical="center"/>
    </xf>
    <xf numFmtId="4" fontId="3" fillId="7" borderId="487" applyNumberFormat="0" applyProtection="0">
      <alignment horizontal="left" vertical="center" indent="1"/>
    </xf>
    <xf numFmtId="4" fontId="3" fillId="97" borderId="487" applyNumberFormat="0" applyProtection="0">
      <alignment horizontal="left" vertical="center" indent="1"/>
    </xf>
    <xf numFmtId="0" fontId="9" fillId="101" borderId="486" applyNumberFormat="0" applyProtection="0">
      <alignment horizontal="left" vertical="top" indent="1"/>
    </xf>
    <xf numFmtId="0" fontId="3" fillId="101" borderId="486" applyNumberFormat="0" applyProtection="0">
      <alignment horizontal="left" vertical="top" indent="1"/>
    </xf>
    <xf numFmtId="0" fontId="3" fillId="5" borderId="483" applyNumberFormat="0" applyProtection="0">
      <alignment horizontal="left" vertical="center"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7" borderId="483" applyNumberFormat="0" applyProtection="0">
      <alignment horizontal="left" vertical="center"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4" borderId="490" applyNumberFormat="0" applyProtection="0">
      <alignment horizontal="right" vertical="center"/>
    </xf>
    <xf numFmtId="0" fontId="9" fillId="77" borderId="514" applyNumberFormat="0" applyFon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3" fillId="7" borderId="473" applyNumberFormat="0" applyProtection="0">
      <alignment horizontal="left" vertical="center" indent="1"/>
    </xf>
    <xf numFmtId="0" fontId="3" fillId="6" borderId="473" applyNumberFormat="0" applyProtection="0">
      <alignment horizontal="left" vertical="center" indent="1"/>
    </xf>
    <xf numFmtId="0" fontId="3" fillId="5" borderId="473" applyNumberFormat="0" applyProtection="0">
      <alignment horizontal="left" vertical="center" indent="1"/>
    </xf>
    <xf numFmtId="0" fontId="3" fillId="4" borderId="473" applyNumberFormat="0" applyProtection="0">
      <alignment horizontal="left" vertical="center" indent="1"/>
    </xf>
    <xf numFmtId="4" fontId="3" fillId="2" borderId="473" applyNumberFormat="0" applyProtection="0">
      <alignment horizontal="left" vertical="center" indent="1"/>
    </xf>
    <xf numFmtId="0" fontId="77" fillId="81" borderId="483" applyNumberFormat="0" applyAlignment="0" applyProtection="0"/>
    <xf numFmtId="0" fontId="3" fillId="77" borderId="511" applyNumberFormat="0" applyFont="0" applyAlignment="0" applyProtection="0"/>
    <xf numFmtId="0" fontId="77" fillId="81" borderId="483" applyNumberFormat="0" applyAlignment="0" applyProtection="0"/>
    <xf numFmtId="0" fontId="3" fillId="77" borderId="511" applyNumberFormat="0" applyFont="0" applyAlignment="0" applyProtection="0"/>
    <xf numFmtId="4" fontId="3" fillId="54" borderId="490" applyNumberFormat="0" applyProtection="0">
      <alignment horizontal="right" vertical="center"/>
    </xf>
    <xf numFmtId="4" fontId="3" fillId="2" borderId="490" applyNumberFormat="0" applyProtection="0">
      <alignment horizontal="left" vertical="center" indent="1"/>
    </xf>
    <xf numFmtId="4" fontId="3" fillId="58" borderId="490" applyNumberFormat="0" applyProtection="0">
      <alignment horizontal="right" vertical="center"/>
    </xf>
    <xf numFmtId="4" fontId="3" fillId="100" borderId="496" applyNumberFormat="0" applyProtection="0">
      <alignment horizontal="left" vertical="center" indent="1"/>
    </xf>
    <xf numFmtId="4" fontId="3" fillId="100" borderId="496" applyNumberFormat="0" applyProtection="0">
      <alignment horizontal="left" vertical="center" indent="1"/>
    </xf>
    <xf numFmtId="4" fontId="9" fillId="101" borderId="496" applyNumberFormat="0" applyProtection="0">
      <alignment horizontal="left" vertical="center" indent="1"/>
    </xf>
    <xf numFmtId="4" fontId="3" fillId="99" borderId="511" applyNumberFormat="0" applyProtection="0">
      <alignment horizontal="right" vertical="center"/>
    </xf>
    <xf numFmtId="4" fontId="3" fillId="100" borderId="496" applyNumberFormat="0" applyProtection="0">
      <alignment horizontal="left" vertical="center" indent="1"/>
    </xf>
    <xf numFmtId="4" fontId="9" fillId="101" borderId="496" applyNumberFormat="0" applyProtection="0">
      <alignment horizontal="left" vertical="center" indent="1"/>
    </xf>
    <xf numFmtId="0" fontId="77" fillId="81" borderId="483" applyNumberFormat="0" applyAlignment="0" applyProtection="0"/>
    <xf numFmtId="4" fontId="3" fillId="51" borderId="490" applyNumberFormat="0" applyProtection="0">
      <alignment horizontal="right" vertical="center"/>
    </xf>
    <xf numFmtId="4" fontId="3" fillId="56" borderId="496" applyNumberFormat="0" applyProtection="0">
      <alignment horizontal="right" vertical="center"/>
    </xf>
    <xf numFmtId="4" fontId="9" fillId="101" borderId="496" applyNumberFormat="0" applyProtection="0">
      <alignment horizontal="left" vertical="center" indent="1"/>
    </xf>
    <xf numFmtId="4" fontId="3" fillId="51" borderId="490" applyNumberFormat="0" applyProtection="0">
      <alignment horizontal="right" vertical="center"/>
    </xf>
    <xf numFmtId="4" fontId="3" fillId="2" borderId="490" applyNumberFormat="0" applyProtection="0">
      <alignment horizontal="left" vertical="center" indent="1"/>
    </xf>
    <xf numFmtId="0" fontId="77" fillId="81" borderId="483" applyNumberFormat="0" applyAlignment="0" applyProtection="0"/>
    <xf numFmtId="4" fontId="100" fillId="56" borderId="495" applyNumberFormat="0" applyProtection="0">
      <alignment horizontal="right" vertical="center"/>
    </xf>
    <xf numFmtId="0" fontId="77" fillId="81" borderId="483" applyNumberFormat="0" applyAlignment="0" applyProtection="0"/>
    <xf numFmtId="4" fontId="3" fillId="51" borderId="490" applyNumberFormat="0" applyProtection="0">
      <alignment horizontal="right" vertical="center"/>
    </xf>
    <xf numFmtId="0" fontId="3" fillId="77" borderId="511" applyNumberFormat="0" applyFont="0" applyAlignment="0" applyProtection="0"/>
    <xf numFmtId="4" fontId="3" fillId="56" borderId="496" applyNumberFormat="0" applyProtection="0">
      <alignment horizontal="right" vertical="center"/>
    </xf>
    <xf numFmtId="4" fontId="3" fillId="100" borderId="496" applyNumberFormat="0" applyProtection="0">
      <alignment horizontal="left" vertical="center" indent="1"/>
    </xf>
    <xf numFmtId="0" fontId="9" fillId="77" borderId="514" applyNumberFormat="0" applyFont="0" applyAlignment="0" applyProtection="0"/>
    <xf numFmtId="0" fontId="77" fillId="81" borderId="483" applyNumberFormat="0" applyAlignment="0" applyProtection="0"/>
    <xf numFmtId="4" fontId="98" fillId="96" borderId="490" applyNumberFormat="0" applyProtection="0">
      <alignment vertical="center"/>
    </xf>
    <xf numFmtId="4" fontId="3" fillId="54" borderId="490" applyNumberFormat="0" applyProtection="0">
      <alignment horizontal="right" vertical="center"/>
    </xf>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0" fontId="82" fillId="0" borderId="472" applyNumberFormat="0" applyFill="0" applyAlignment="0" applyProtection="0"/>
    <xf numFmtId="4" fontId="3" fillId="2" borderId="490" applyNumberFormat="0" applyProtection="0">
      <alignment horizontal="left" vertical="center" indent="1"/>
    </xf>
    <xf numFmtId="4" fontId="3" fillId="56" borderId="496" applyNumberFormat="0" applyProtection="0">
      <alignment horizontal="right" vertical="center"/>
    </xf>
    <xf numFmtId="0" fontId="3" fillId="4" borderId="490" applyNumberFormat="0" applyProtection="0">
      <alignment horizontal="left" vertical="center" indent="1"/>
    </xf>
    <xf numFmtId="0" fontId="9" fillId="101" borderId="495" applyNumberFormat="0" applyProtection="0">
      <alignment horizontal="left" vertical="center" indent="1"/>
    </xf>
    <xf numFmtId="0" fontId="3" fillId="4" borderId="490" applyNumberFormat="0" applyProtection="0">
      <alignment horizontal="left" vertical="center" indent="1"/>
    </xf>
    <xf numFmtId="4" fontId="3" fillId="7" borderId="496" applyNumberFormat="0" applyProtection="0">
      <alignment horizontal="left" vertical="center" indent="1"/>
    </xf>
    <xf numFmtId="4" fontId="3" fillId="100" borderId="496" applyNumberFormat="0" applyProtection="0">
      <alignment horizontal="left" vertical="center"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3" fillId="7" borderId="478" applyNumberFormat="0" applyProtection="0">
      <alignment horizontal="left" vertical="top" indent="1"/>
    </xf>
    <xf numFmtId="0" fontId="9" fillId="7" borderId="478" applyNumberFormat="0" applyProtection="0">
      <alignment horizontal="left" vertical="top"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9" fillId="7" borderId="478" applyNumberFormat="0" applyProtection="0">
      <alignment horizontal="left" vertical="center" indent="1"/>
    </xf>
    <xf numFmtId="4" fontId="3" fillId="54" borderId="490" applyNumberFormat="0" applyProtection="0">
      <alignment horizontal="right" vertical="center"/>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3" fillId="6" borderId="478" applyNumberFormat="0" applyProtection="0">
      <alignment horizontal="left" vertical="top" indent="1"/>
    </xf>
    <xf numFmtId="0" fontId="9" fillId="6" borderId="478" applyNumberFormat="0" applyProtection="0">
      <alignment horizontal="left" vertical="top"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9" fillId="6" borderId="478"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9" fillId="6" borderId="478" applyNumberFormat="0" applyProtection="0">
      <alignment horizontal="left" vertical="center"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9" fillId="97" borderId="478" applyNumberFormat="0" applyProtection="0">
      <alignment horizontal="left" vertical="top"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9" fillId="97" borderId="478"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9"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9" fillId="101" borderId="478" applyNumberFormat="0" applyProtection="0">
      <alignment horizontal="left" vertical="center" indent="1"/>
    </xf>
    <xf numFmtId="4" fontId="3" fillId="97" borderId="479" applyNumberFormat="0" applyProtection="0">
      <alignment horizontal="left" vertical="center" indent="1"/>
    </xf>
    <xf numFmtId="4" fontId="3" fillId="97" borderId="479" applyNumberFormat="0" applyProtection="0">
      <alignment horizontal="left" vertical="center" indent="1"/>
    </xf>
    <xf numFmtId="4" fontId="3" fillId="97" borderId="479" applyNumberFormat="0" applyProtection="0">
      <alignment horizontal="left" vertical="center" indent="1"/>
    </xf>
    <xf numFmtId="4" fontId="3" fillId="97" borderId="479" applyNumberFormat="0" applyProtection="0">
      <alignment horizontal="left" vertical="center" indent="1"/>
    </xf>
    <xf numFmtId="4" fontId="3" fillId="97" borderId="479" applyNumberFormat="0" applyProtection="0">
      <alignment horizontal="left" vertical="center" indent="1"/>
    </xf>
    <xf numFmtId="4" fontId="3" fillId="7" borderId="479" applyNumberFormat="0" applyProtection="0">
      <alignment horizontal="left" vertical="center" indent="1"/>
    </xf>
    <xf numFmtId="4" fontId="3" fillId="7" borderId="479" applyNumberFormat="0" applyProtection="0">
      <alignment horizontal="left" vertical="center" indent="1"/>
    </xf>
    <xf numFmtId="4" fontId="3" fillId="7" borderId="479" applyNumberFormat="0" applyProtection="0">
      <alignment horizontal="left" vertical="center" indent="1"/>
    </xf>
    <xf numFmtId="4" fontId="3" fillId="7" borderId="479" applyNumberFormat="0" applyProtection="0">
      <alignment horizontal="left" vertical="center" indent="1"/>
    </xf>
    <xf numFmtId="4" fontId="3" fillId="7" borderId="479" applyNumberFormat="0" applyProtection="0">
      <alignment horizontal="left" vertical="center" indent="1"/>
    </xf>
    <xf numFmtId="4" fontId="3" fillId="7" borderId="479" applyNumberFormat="0" applyProtection="0">
      <alignment horizontal="left" vertical="center" indent="1"/>
    </xf>
    <xf numFmtId="4" fontId="3" fillId="7" borderId="479" applyNumberFormat="0" applyProtection="0">
      <alignment horizontal="left" vertical="center" indent="1"/>
    </xf>
    <xf numFmtId="4" fontId="3" fillId="97" borderId="496" applyNumberFormat="0" applyProtection="0">
      <alignment horizontal="left" vertical="center" indent="1"/>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100" fillId="97" borderId="478"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9" fillId="101" borderId="479" applyNumberFormat="0" applyProtection="0">
      <alignment horizontal="left" vertical="center" indent="1"/>
    </xf>
    <xf numFmtId="4" fontId="3" fillId="100" borderId="479" applyNumberFormat="0" applyProtection="0">
      <alignment horizontal="left" vertical="center" indent="1"/>
    </xf>
    <xf numFmtId="4" fontId="3" fillId="100" borderId="479" applyNumberFormat="0" applyProtection="0">
      <alignment horizontal="left" vertical="center" indent="1"/>
    </xf>
    <xf numFmtId="4" fontId="3" fillId="100" borderId="479" applyNumberFormat="0" applyProtection="0">
      <alignment horizontal="left" vertical="center" indent="1"/>
    </xf>
    <xf numFmtId="4" fontId="3" fillId="100" borderId="479" applyNumberFormat="0" applyProtection="0">
      <alignment horizontal="left" vertical="center" indent="1"/>
    </xf>
    <xf numFmtId="4" fontId="3" fillId="100" borderId="479" applyNumberFormat="0" applyProtection="0">
      <alignment horizontal="left" vertical="center" indent="1"/>
    </xf>
    <xf numFmtId="4" fontId="3" fillId="50" borderId="511"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100" fillId="50" borderId="478"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100" fillId="99" borderId="478" applyNumberFormat="0" applyProtection="0">
      <alignment horizontal="right" vertical="center"/>
    </xf>
    <xf numFmtId="4" fontId="3" fillId="57" borderId="473" applyNumberFormat="0" applyProtection="0">
      <alignment horizontal="right" vertical="center"/>
    </xf>
    <xf numFmtId="0" fontId="77" fillId="81" borderId="473" applyNumberFormat="0" applyAlignment="0" applyProtection="0"/>
    <xf numFmtId="0" fontId="77" fillId="81" borderId="473" applyNumberFormat="0" applyAlignment="0" applyProtection="0"/>
    <xf numFmtId="0" fontId="78" fillId="82" borderId="474"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8" fillId="82" borderId="474"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8" fillId="82" borderId="474"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8" fillId="82" borderId="474" applyNumberFormat="0" applyAlignment="0" applyProtection="0"/>
    <xf numFmtId="0" fontId="77" fillId="81" borderId="473" applyNumberFormat="0" applyAlignment="0" applyProtection="0"/>
    <xf numFmtId="0" fontId="77" fillId="81" borderId="473" applyNumberFormat="0" applyAlignment="0" applyProtection="0"/>
    <xf numFmtId="0" fontId="78" fillId="82" borderId="474"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8" fillId="82" borderId="474"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59" fillId="48" borderId="484" applyNumberFormat="0" applyAlignment="0" applyProtection="0"/>
    <xf numFmtId="0" fontId="85" fillId="78" borderId="500" applyNumberFormat="0" applyAlignment="0" applyProtection="0"/>
    <xf numFmtId="0" fontId="85" fillId="78" borderId="50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53" fillId="61" borderId="485" applyNumberFormat="0" applyFont="0" applyAlignment="0" applyProtection="0"/>
    <xf numFmtId="0" fontId="53" fillId="61" borderId="485" applyNumberFormat="0" applyFont="0" applyAlignment="0" applyProtection="0"/>
    <xf numFmtId="0" fontId="99" fillId="60" borderId="505" applyNumberFormat="0" applyProtection="0">
      <alignment horizontal="left" vertical="top" indent="1"/>
    </xf>
    <xf numFmtId="0" fontId="99" fillId="60" borderId="505" applyNumberFormat="0" applyProtection="0">
      <alignment horizontal="left" vertical="top" indent="1"/>
    </xf>
    <xf numFmtId="0" fontId="99" fillId="60" borderId="505" applyNumberFormat="0" applyProtection="0">
      <alignment horizontal="left" vertical="top"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56" borderId="506" applyNumberFormat="0" applyProtection="0">
      <alignment horizontal="right" vertical="center"/>
    </xf>
    <xf numFmtId="4" fontId="100" fillId="51" borderId="505"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4" borderId="500" applyNumberFormat="0" applyProtection="0">
      <alignment horizontal="righ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0" fontId="99" fillId="60" borderId="486" applyNumberFormat="0" applyProtection="0">
      <alignment horizontal="left" vertical="top" indent="1"/>
    </xf>
    <xf numFmtId="4" fontId="3" fillId="2" borderId="483" applyNumberFormat="0" applyProtection="0">
      <alignment horizontal="left" vertical="center" indent="1"/>
    </xf>
    <xf numFmtId="4" fontId="3" fillId="56" borderId="487" applyNumberFormat="0" applyProtection="0">
      <alignment horizontal="right" vertical="center"/>
    </xf>
    <xf numFmtId="4" fontId="3" fillId="56" borderId="487" applyNumberFormat="0" applyProtection="0">
      <alignment horizontal="right" vertical="center"/>
    </xf>
    <xf numFmtId="4" fontId="100" fillId="51" borderId="486" applyNumberFormat="0" applyProtection="0">
      <alignment horizontal="right" vertical="center"/>
    </xf>
    <xf numFmtId="4" fontId="3" fillId="51" borderId="483" applyNumberFormat="0" applyProtection="0">
      <alignment horizontal="right" vertical="center"/>
    </xf>
    <xf numFmtId="4" fontId="3" fillId="0" borderId="473" applyNumberFormat="0" applyProtection="0">
      <alignment horizontal="right" vertical="center"/>
    </xf>
    <xf numFmtId="0" fontId="60" fillId="4" borderId="475" applyNumberFormat="0" applyAlignment="0" applyProtection="0"/>
    <xf numFmtId="4" fontId="3" fillId="50" borderId="511" applyNumberFormat="0" applyProtection="0">
      <alignment horizontal="right" vertical="center"/>
    </xf>
    <xf numFmtId="0" fontId="99" fillId="60" borderId="486" applyNumberFormat="0" applyProtection="0">
      <alignment horizontal="left" vertical="top" indent="1"/>
    </xf>
    <xf numFmtId="4" fontId="3" fillId="56" borderId="487" applyNumberFormat="0" applyProtection="0">
      <alignment horizontal="right" vertical="center"/>
    </xf>
    <xf numFmtId="0" fontId="99" fillId="60" borderId="495" applyNumberFormat="0" applyProtection="0">
      <alignment horizontal="left" vertical="top" indent="1"/>
    </xf>
    <xf numFmtId="4" fontId="3" fillId="2" borderId="490" applyNumberFormat="0" applyProtection="0">
      <alignment horizontal="left" vertical="center" indent="1"/>
    </xf>
    <xf numFmtId="4" fontId="3" fillId="99" borderId="500" applyNumberFormat="0" applyProtection="0">
      <alignment horizontal="right" vertical="center"/>
    </xf>
    <xf numFmtId="4" fontId="96" fillId="60" borderId="495" applyNumberFormat="0" applyProtection="0">
      <alignment vertical="center"/>
    </xf>
    <xf numFmtId="4" fontId="100" fillId="50" borderId="495" applyNumberFormat="0" applyProtection="0">
      <alignment horizontal="right" vertical="center"/>
    </xf>
    <xf numFmtId="4" fontId="3" fillId="99" borderId="490" applyNumberFormat="0" applyProtection="0">
      <alignment horizontal="right" vertical="center"/>
    </xf>
    <xf numFmtId="4" fontId="3" fillId="54" borderId="483" applyNumberFormat="0" applyProtection="0">
      <alignment horizontal="right" vertical="center"/>
    </xf>
    <xf numFmtId="4" fontId="97" fillId="60" borderId="486" applyNumberFormat="0" applyProtection="0">
      <alignment vertical="center"/>
    </xf>
    <xf numFmtId="0" fontId="77" fillId="81" borderId="473" applyNumberFormat="0" applyAlignment="0" applyProtection="0"/>
    <xf numFmtId="4" fontId="3" fillId="98" borderId="500" applyNumberFormat="0" applyProtection="0">
      <alignment horizontal="right" vertical="center"/>
    </xf>
    <xf numFmtId="0" fontId="85" fillId="78" borderId="511" applyNumberFormat="0" applyAlignment="0" applyProtection="0"/>
    <xf numFmtId="4" fontId="3" fillId="96" borderId="483" applyNumberFormat="0" applyProtection="0">
      <alignment horizontal="left" vertical="center" indent="1"/>
    </xf>
    <xf numFmtId="4" fontId="3" fillId="96" borderId="483" applyNumberFormat="0" applyProtection="0">
      <alignment horizontal="left" vertical="center" indent="1"/>
    </xf>
    <xf numFmtId="4" fontId="98" fillId="96" borderId="483" applyNumberFormat="0" applyProtection="0">
      <alignment vertical="center"/>
    </xf>
    <xf numFmtId="4" fontId="3" fillId="96" borderId="483" applyNumberFormat="0" applyProtection="0">
      <alignment horizontal="left" vertical="center" indent="1"/>
    </xf>
    <xf numFmtId="4" fontId="98" fillId="96" borderId="483" applyNumberFormat="0" applyProtection="0">
      <alignment vertical="center"/>
    </xf>
    <xf numFmtId="4" fontId="3" fillId="96" borderId="483" applyNumberFormat="0" applyProtection="0">
      <alignment horizontal="left" vertical="center" indent="1"/>
    </xf>
    <xf numFmtId="0" fontId="77" fillId="81" borderId="473" applyNumberFormat="0" applyAlignment="0" applyProtection="0"/>
    <xf numFmtId="4" fontId="3" fillId="54" borderId="483" applyNumberFormat="0" applyProtection="0">
      <alignment horizontal="right" vertical="center"/>
    </xf>
    <xf numFmtId="4" fontId="3" fillId="96" borderId="483" applyNumberFormat="0" applyProtection="0">
      <alignment horizontal="left" vertical="center" indent="1"/>
    </xf>
    <xf numFmtId="0" fontId="77" fillId="81" borderId="473" applyNumberFormat="0" applyAlignment="0" applyProtection="0"/>
    <xf numFmtId="4" fontId="3" fillId="2" borderId="483" applyNumberFormat="0" applyProtection="0">
      <alignment horizontal="left" vertical="center" indent="1"/>
    </xf>
    <xf numFmtId="0" fontId="99" fillId="60" borderId="486" applyNumberFormat="0" applyProtection="0">
      <alignment horizontal="left" vertical="top"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54" borderId="500" applyNumberFormat="0" applyProtection="0">
      <alignment horizontal="right" vertical="center"/>
    </xf>
    <xf numFmtId="4" fontId="3" fillId="2" borderId="483" applyNumberFormat="0" applyProtection="0">
      <alignment horizontal="left" vertical="center" indent="1"/>
    </xf>
    <xf numFmtId="4" fontId="3" fillId="54" borderId="500" applyNumberFormat="0" applyProtection="0">
      <alignment horizontal="right" vertical="center"/>
    </xf>
    <xf numFmtId="0" fontId="85" fillId="78" borderId="473" applyNumberFormat="0" applyAlignment="0" applyProtection="0"/>
    <xf numFmtId="0" fontId="85" fillId="78" borderId="483" applyNumberFormat="0" applyAlignment="0" applyProtection="0"/>
    <xf numFmtId="0" fontId="85" fillId="78" borderId="483" applyNumberFormat="0" applyAlignment="0" applyProtection="0"/>
    <xf numFmtId="0" fontId="117" fillId="48" borderId="464" applyNumberFormat="0" applyAlignment="0" applyProtection="0"/>
    <xf numFmtId="0" fontId="85" fillId="78" borderId="501" applyNumberFormat="0" applyAlignment="0" applyProtection="0"/>
    <xf numFmtId="0" fontId="99" fillId="60" borderId="486" applyNumberFormat="0" applyProtection="0">
      <alignment horizontal="left" vertical="top" indent="1"/>
    </xf>
    <xf numFmtId="0" fontId="19" fillId="61" borderId="466" applyNumberFormat="0" applyFont="0" applyAlignment="0" applyProtection="0"/>
    <xf numFmtId="4" fontId="3" fillId="58" borderId="483" applyNumberFormat="0" applyProtection="0">
      <alignment horizontal="right" vertical="center"/>
    </xf>
    <xf numFmtId="0" fontId="99" fillId="60" borderId="495" applyNumberFormat="0" applyProtection="0">
      <alignment horizontal="left" vertical="top" indent="1"/>
    </xf>
    <xf numFmtId="4" fontId="3" fillId="60" borderId="500" applyNumberFormat="0" applyProtection="0">
      <alignment vertical="center"/>
    </xf>
    <xf numFmtId="0" fontId="85" fillId="78" borderId="483" applyNumberFormat="0" applyAlignment="0" applyProtection="0"/>
    <xf numFmtId="4" fontId="3" fillId="2" borderId="483" applyNumberFormat="0" applyProtection="0">
      <alignment horizontal="left" vertical="center" indent="1"/>
    </xf>
    <xf numFmtId="0" fontId="9" fillId="102" borderId="480" applyNumberFormat="0">
      <protection locked="0"/>
    </xf>
    <xf numFmtId="0" fontId="3" fillId="7" borderId="478" applyNumberFormat="0" applyProtection="0">
      <alignment horizontal="left" vertical="top" indent="1"/>
    </xf>
    <xf numFmtId="0" fontId="9" fillId="7" borderId="478" applyNumberFormat="0" applyProtection="0">
      <alignment horizontal="left" vertical="top" indent="1"/>
    </xf>
    <xf numFmtId="0" fontId="3" fillId="7" borderId="473" applyNumberFormat="0" applyProtection="0">
      <alignment horizontal="left" vertical="center" indent="1"/>
    </xf>
    <xf numFmtId="0" fontId="3" fillId="6" borderId="478" applyNumberFormat="0" applyProtection="0">
      <alignment horizontal="left" vertical="top" indent="1"/>
    </xf>
    <xf numFmtId="0" fontId="9" fillId="6" borderId="478" applyNumberFormat="0" applyProtection="0">
      <alignment horizontal="left" vertical="top" indent="1"/>
    </xf>
    <xf numFmtId="0" fontId="3" fillId="97" borderId="478" applyNumberFormat="0" applyProtection="0">
      <alignment horizontal="left" vertical="top" indent="1"/>
    </xf>
    <xf numFmtId="0" fontId="3" fillId="97" borderId="478" applyNumberFormat="0" applyProtection="0">
      <alignment horizontal="left" vertical="top" indent="1"/>
    </xf>
    <xf numFmtId="0" fontId="3" fillId="101" borderId="478" applyNumberFormat="0" applyProtection="0">
      <alignment horizontal="left" vertical="top" indent="1"/>
    </xf>
    <xf numFmtId="0" fontId="3" fillId="101" borderId="478" applyNumberFormat="0" applyProtection="0">
      <alignment horizontal="left" vertical="top" indent="1"/>
    </xf>
    <xf numFmtId="0" fontId="3" fillId="4" borderId="473" applyNumberFormat="0" applyProtection="0">
      <alignment horizontal="left" vertical="center" indent="1"/>
    </xf>
    <xf numFmtId="4" fontId="3" fillId="97" borderId="479" applyNumberFormat="0" applyProtection="0">
      <alignment horizontal="left" vertical="center" indent="1"/>
    </xf>
    <xf numFmtId="4" fontId="3" fillId="7" borderId="479" applyNumberFormat="0" applyProtection="0">
      <alignment horizontal="left" vertical="center" indent="1"/>
    </xf>
    <xf numFmtId="4" fontId="3" fillId="57" borderId="473" applyNumberFormat="0" applyProtection="0">
      <alignment horizontal="right" vertical="center"/>
    </xf>
    <xf numFmtId="4" fontId="3" fillId="57" borderId="473" applyNumberFormat="0" applyProtection="0">
      <alignment horizontal="right" vertical="center"/>
    </xf>
    <xf numFmtId="4" fontId="100" fillId="57" borderId="478"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100" fillId="58" borderId="478" applyNumberFormat="0" applyProtection="0">
      <alignment horizontal="right" vertical="center"/>
    </xf>
    <xf numFmtId="4" fontId="3" fillId="58"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100" fillId="54" borderId="478" applyNumberFormat="0" applyProtection="0">
      <alignment horizontal="right" vertical="center"/>
    </xf>
    <xf numFmtId="4" fontId="3" fillId="54" borderId="473" applyNumberFormat="0" applyProtection="0">
      <alignment horizontal="right" vertical="center"/>
    </xf>
    <xf numFmtId="4" fontId="100" fillId="54" borderId="478"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100" fillId="56" borderId="478" applyNumberFormat="0" applyProtection="0">
      <alignment horizontal="right" vertical="center"/>
    </xf>
    <xf numFmtId="4" fontId="3" fillId="56" borderId="479"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100" fillId="49" borderId="478"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100" fillId="44" borderId="478" applyNumberFormat="0" applyProtection="0">
      <alignment horizontal="right" vertical="center"/>
    </xf>
    <xf numFmtId="4" fontId="3" fillId="44" borderId="473" applyNumberFormat="0" applyProtection="0">
      <alignment horizontal="right" vertical="center"/>
    </xf>
    <xf numFmtId="4" fontId="100" fillId="44" borderId="478" applyNumberFormat="0" applyProtection="0">
      <alignment horizontal="right" vertical="center"/>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0" fontId="99" fillId="60" borderId="478" applyNumberFormat="0" applyProtection="0">
      <alignment horizontal="left" vertical="top" indent="1"/>
    </xf>
    <xf numFmtId="0" fontId="99" fillId="60" borderId="478" applyNumberFormat="0" applyProtection="0">
      <alignment horizontal="left" vertical="top"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96" fillId="60" borderId="478" applyNumberFormat="0" applyProtection="0">
      <alignment horizontal="left" vertical="center" indent="1"/>
    </xf>
    <xf numFmtId="4" fontId="3" fillId="96" borderId="473" applyNumberFormat="0" applyProtection="0">
      <alignment horizontal="left" vertical="center" indent="1"/>
    </xf>
    <xf numFmtId="4" fontId="96" fillId="60" borderId="478" applyNumberFormat="0" applyProtection="0">
      <alignment horizontal="left" vertical="center" indent="1"/>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2"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2" borderId="475" applyNumberFormat="0" applyAlignment="0" applyProtection="0"/>
    <xf numFmtId="0" fontId="95" fillId="81" borderId="475" applyNumberFormat="0" applyAlignment="0" applyProtection="0"/>
    <xf numFmtId="0" fontId="95" fillId="81" borderId="475" applyNumberFormat="0" applyAlignment="0" applyProtection="0"/>
    <xf numFmtId="0" fontId="95" fillId="82" borderId="475" applyNumberFormat="0" applyAlignment="0" applyProtection="0"/>
    <xf numFmtId="0" fontId="95" fillId="81" borderId="475" applyNumberFormat="0" applyAlignment="0" applyProtection="0"/>
    <xf numFmtId="4" fontId="3" fillId="7" borderId="496" applyNumberFormat="0" applyProtection="0">
      <alignment horizontal="left" vertical="center" indent="1"/>
    </xf>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9" fillId="77" borderId="476"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9" fillId="77" borderId="476" applyNumberFormat="0" applyFont="0" applyAlignment="0" applyProtection="0"/>
    <xf numFmtId="4" fontId="3" fillId="98" borderId="490" applyNumberFormat="0" applyProtection="0">
      <alignment horizontal="right" vertical="center"/>
    </xf>
    <xf numFmtId="4" fontId="3" fillId="98"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100" fillId="44" borderId="495" applyNumberFormat="0" applyProtection="0">
      <alignment horizontal="right" vertical="center"/>
    </xf>
    <xf numFmtId="0" fontId="99" fillId="60" borderId="495" applyNumberFormat="0" applyProtection="0">
      <alignment horizontal="left" vertical="top" indent="1"/>
    </xf>
    <xf numFmtId="4" fontId="96" fillId="60" borderId="495" applyNumberFormat="0" applyProtection="0">
      <alignment horizontal="left" vertical="center" indent="1"/>
    </xf>
    <xf numFmtId="4" fontId="3" fillId="60" borderId="490" applyNumberFormat="0" applyProtection="0">
      <alignment vertical="center"/>
    </xf>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2"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513" applyNumberFormat="0" applyAlignment="0" applyProtection="0"/>
    <xf numFmtId="0" fontId="56" fillId="4" borderId="464"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8" fillId="82" borderId="464"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77" fillId="81" borderId="463" applyNumberFormat="0" applyAlignment="0" applyProtection="0"/>
    <xf numFmtId="0" fontId="59" fillId="4" borderId="464" applyNumberFormat="0" applyAlignment="0" applyProtection="0"/>
    <xf numFmtId="0" fontId="59" fillId="48" borderId="464"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4"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63" applyNumberFormat="0" applyAlignment="0" applyProtection="0"/>
    <xf numFmtId="0" fontId="85" fillId="78" borderId="483" applyNumberFormat="0" applyAlignment="0" applyProtection="0"/>
    <xf numFmtId="0" fontId="59" fillId="48" borderId="464" applyNumberFormat="0" applyAlignment="0" applyProtection="0"/>
    <xf numFmtId="0" fontId="59" fillId="48" borderId="464" applyNumberFormat="0" applyAlignment="0" applyProtection="0"/>
    <xf numFmtId="0" fontId="59" fillId="48" borderId="464" applyNumberFormat="0" applyAlignment="0" applyProtection="0"/>
    <xf numFmtId="0" fontId="59" fillId="48" borderId="464" applyNumberFormat="0" applyAlignment="0" applyProtection="0"/>
    <xf numFmtId="0" fontId="85" fillId="78" borderId="501" applyNumberFormat="0" applyAlignment="0" applyProtection="0"/>
    <xf numFmtId="0" fontId="85" fillId="78" borderId="501" applyNumberFormat="0" applyAlignment="0" applyProtection="0"/>
    <xf numFmtId="0" fontId="85" fillId="78" borderId="500" applyNumberFormat="0" applyAlignment="0" applyProtection="0"/>
    <xf numFmtId="0" fontId="59" fillId="48" borderId="484" applyNumberFormat="0" applyAlignment="0" applyProtection="0"/>
    <xf numFmtId="0" fontId="85" fillId="78" borderId="500" applyNumberFormat="0" applyAlignment="0" applyProtection="0"/>
    <xf numFmtId="0" fontId="85" fillId="78" borderId="521"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53" fillId="61" borderId="485" applyNumberFormat="0" applyFont="0" applyAlignment="0" applyProtection="0"/>
    <xf numFmtId="0" fontId="53" fillId="61" borderId="485" applyNumberFormat="0" applyFont="0" applyAlignment="0" applyProtection="0"/>
    <xf numFmtId="0" fontId="99" fillId="60" borderId="505" applyNumberFormat="0" applyProtection="0">
      <alignment horizontal="left" vertical="top" indent="1"/>
    </xf>
    <xf numFmtId="0" fontId="99" fillId="60" borderId="505" applyNumberFormat="0" applyProtection="0">
      <alignment horizontal="left" vertical="top" indent="1"/>
    </xf>
    <xf numFmtId="4" fontId="3" fillId="2" borderId="500" applyNumberFormat="0" applyProtection="0">
      <alignment horizontal="left" vertical="center" indent="1"/>
    </xf>
    <xf numFmtId="4" fontId="100" fillId="49" borderId="505" applyNumberFormat="0" applyProtection="0">
      <alignment horizontal="right" vertical="center"/>
    </xf>
    <xf numFmtId="4" fontId="3" fillId="56" borderId="506" applyNumberFormat="0" applyProtection="0">
      <alignment horizontal="right" vertical="center"/>
    </xf>
    <xf numFmtId="4" fontId="3" fillId="54" borderId="500" applyNumberFormat="0" applyProtection="0">
      <alignment horizontal="right" vertical="center"/>
    </xf>
    <xf numFmtId="4" fontId="96" fillId="60" borderId="486"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96" borderId="483" applyNumberFormat="0" applyProtection="0">
      <alignment horizontal="left" vertical="center" indent="1"/>
    </xf>
    <xf numFmtId="4" fontId="3" fillId="44" borderId="483" applyNumberFormat="0" applyProtection="0">
      <alignment horizontal="right" vertical="center"/>
    </xf>
    <xf numFmtId="4" fontId="3" fillId="98" borderId="483" applyNumberFormat="0" applyProtection="0">
      <alignment horizontal="right" vertical="center"/>
    </xf>
    <xf numFmtId="4" fontId="3" fillId="56" borderId="487" applyNumberFormat="0" applyProtection="0">
      <alignment horizontal="right" vertical="center"/>
    </xf>
    <xf numFmtId="4" fontId="3" fillId="56" borderId="487" applyNumberFormat="0" applyProtection="0">
      <alignment horizontal="right" vertical="center"/>
    </xf>
    <xf numFmtId="4" fontId="3" fillId="51" borderId="483" applyNumberFormat="0" applyProtection="0">
      <alignment horizontal="right" vertical="center"/>
    </xf>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3" fillId="77" borderId="463" applyNumberFormat="0" applyFont="0" applyAlignment="0" applyProtection="0"/>
    <xf numFmtId="0" fontId="19" fillId="61" borderId="466" applyNumberFormat="0" applyFont="0" applyAlignment="0" applyProtection="0"/>
    <xf numFmtId="0" fontId="19" fillId="61" borderId="466" applyNumberFormat="0" applyFont="0" applyAlignment="0" applyProtection="0"/>
    <xf numFmtId="0" fontId="56" fillId="4" borderId="464" applyNumberFormat="0" applyAlignment="0" applyProtection="0"/>
    <xf numFmtId="4" fontId="3" fillId="54" borderId="483" applyNumberFormat="0" applyProtection="0">
      <alignment horizontal="right" vertical="center"/>
    </xf>
    <xf numFmtId="4" fontId="3" fillId="54" borderId="483" applyNumberFormat="0" applyProtection="0">
      <alignment horizontal="right" vertical="center"/>
    </xf>
    <xf numFmtId="4" fontId="100" fillId="58" borderId="486"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100" fillId="57" borderId="486"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3" fillId="60"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98" fillId="96" borderId="463" applyNumberFormat="0" applyProtection="0">
      <alignment vertical="center"/>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96"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44"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98"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1"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4"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8"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57"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99"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50"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4" fontId="3" fillId="97" borderId="463" applyNumberFormat="0" applyProtection="0">
      <alignment horizontal="right" vertical="center"/>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4"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5"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6"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0" fontId="3" fillId="7" borderId="463" applyNumberFormat="0" applyProtection="0">
      <alignment horizontal="left" vertical="center" indent="1"/>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3" fillId="0"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4" fontId="98" fillId="13" borderId="463" applyNumberFormat="0" applyProtection="0">
      <alignment horizontal="right" vertical="center"/>
    </xf>
    <xf numFmtId="0" fontId="9" fillId="115" borderId="465" applyNumberFormat="0" applyProtection="0">
      <alignment horizontal="left" vertical="center" indent="1"/>
    </xf>
    <xf numFmtId="0" fontId="9" fillId="115" borderId="465"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4" fontId="3" fillId="2" borderId="463" applyNumberFormat="0" applyProtection="0">
      <alignment horizontal="left" vertical="center" indent="1"/>
    </xf>
    <xf numFmtId="0" fontId="9" fillId="115" borderId="465" applyNumberFormat="0" applyProtection="0">
      <alignment horizontal="left" vertical="center" indent="1"/>
    </xf>
    <xf numFmtId="0" fontId="9" fillId="115" borderId="465" applyNumberFormat="0" applyProtection="0">
      <alignment horizontal="left" vertical="center" indent="1"/>
    </xf>
    <xf numFmtId="0" fontId="9" fillId="115" borderId="465" applyNumberFormat="0" applyProtection="0">
      <alignment horizontal="left" vertical="center" indent="1"/>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107" fillId="102" borderId="46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0" fontId="99" fillId="60" borderId="486" applyNumberFormat="0" applyProtection="0">
      <alignment horizontal="left" vertical="top" indent="1"/>
    </xf>
    <xf numFmtId="4" fontId="98" fillId="96" borderId="483" applyNumberFormat="0" applyProtection="0">
      <alignment vertical="center"/>
    </xf>
    <xf numFmtId="4" fontId="3" fillId="56" borderId="487" applyNumberFormat="0" applyProtection="0">
      <alignment horizontal="right" vertical="center"/>
    </xf>
    <xf numFmtId="4" fontId="3" fillId="56" borderId="487" applyNumberFormat="0" applyProtection="0">
      <alignment horizontal="right" vertical="center"/>
    </xf>
    <xf numFmtId="4" fontId="100" fillId="56" borderId="486" applyNumberFormat="0" applyProtection="0">
      <alignment horizontal="right" vertical="center"/>
    </xf>
    <xf numFmtId="4" fontId="3" fillId="56" borderId="487" applyNumberFormat="0" applyProtection="0">
      <alignment horizontal="right" vertical="center"/>
    </xf>
    <xf numFmtId="0" fontId="77" fillId="81" borderId="473" applyNumberFormat="0" applyAlignment="0" applyProtection="0"/>
    <xf numFmtId="0" fontId="77" fillId="81" borderId="473" applyNumberFormat="0" applyAlignment="0" applyProtection="0"/>
    <xf numFmtId="0" fontId="85" fillId="78" borderId="500" applyNumberFormat="0" applyAlignment="0" applyProtection="0"/>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9" fillId="97" borderId="495" applyNumberFormat="0" applyProtection="0">
      <alignment horizontal="left" vertical="center" indent="1"/>
    </xf>
    <xf numFmtId="0" fontId="3" fillId="5" borderId="490" applyNumberFormat="0" applyProtection="0">
      <alignment horizontal="left" vertical="center"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5" fillId="101" borderId="481" applyBorder="0"/>
    <xf numFmtId="4" fontId="100" fillId="61" borderId="478" applyNumberFormat="0" applyProtection="0">
      <alignment vertical="center"/>
    </xf>
    <xf numFmtId="4" fontId="102" fillId="61" borderId="478" applyNumberFormat="0" applyProtection="0">
      <alignment vertical="center"/>
    </xf>
    <xf numFmtId="4" fontId="102" fillId="61" borderId="478" applyNumberFormat="0" applyProtection="0">
      <alignment vertical="center"/>
    </xf>
    <xf numFmtId="4" fontId="102" fillId="61" borderId="478" applyNumberFormat="0" applyProtection="0">
      <alignment vertical="center"/>
    </xf>
    <xf numFmtId="4" fontId="100" fillId="61" borderId="478" applyNumberFormat="0" applyProtection="0">
      <alignment vertical="center"/>
    </xf>
    <xf numFmtId="4" fontId="102" fillId="61" borderId="478" applyNumberFormat="0" applyProtection="0">
      <alignment vertical="center"/>
    </xf>
    <xf numFmtId="4" fontId="102" fillId="61" borderId="478" applyNumberFormat="0" applyProtection="0">
      <alignment vertical="center"/>
    </xf>
    <xf numFmtId="4" fontId="102" fillId="61" borderId="478" applyNumberFormat="0" applyProtection="0">
      <alignment vertical="center"/>
    </xf>
    <xf numFmtId="4" fontId="102" fillId="61" borderId="478" applyNumberFormat="0" applyProtection="0">
      <alignment vertical="center"/>
    </xf>
    <xf numFmtId="4" fontId="102" fillId="61" borderId="478" applyNumberFormat="0" applyProtection="0">
      <alignment vertical="center"/>
    </xf>
    <xf numFmtId="4" fontId="102" fillId="61" borderId="478" applyNumberFormat="0" applyProtection="0">
      <alignment vertical="center"/>
    </xf>
    <xf numFmtId="4" fontId="102" fillId="61" borderId="478" applyNumberFormat="0" applyProtection="0">
      <alignment vertical="center"/>
    </xf>
    <xf numFmtId="4" fontId="102" fillId="61" borderId="478" applyNumberFormat="0" applyProtection="0">
      <alignment vertical="center"/>
    </xf>
    <xf numFmtId="4" fontId="103" fillId="61" borderId="478" applyNumberFormat="0" applyProtection="0">
      <alignment vertical="center"/>
    </xf>
    <xf numFmtId="4" fontId="98" fillId="103" borderId="480" applyNumberFormat="0" applyProtection="0">
      <alignment vertical="center"/>
    </xf>
    <xf numFmtId="4" fontId="98" fillId="103" borderId="480" applyNumberFormat="0" applyProtection="0">
      <alignment vertical="center"/>
    </xf>
    <xf numFmtId="4" fontId="98" fillId="103" borderId="480" applyNumberFormat="0" applyProtection="0">
      <alignment vertical="center"/>
    </xf>
    <xf numFmtId="4" fontId="103" fillId="61" borderId="478" applyNumberFormat="0" applyProtection="0">
      <alignment vertical="center"/>
    </xf>
    <xf numFmtId="4" fontId="98" fillId="103" borderId="480" applyNumberFormat="0" applyProtection="0">
      <alignment vertical="center"/>
    </xf>
    <xf numFmtId="4" fontId="98" fillId="103" borderId="480" applyNumberFormat="0" applyProtection="0">
      <alignment vertical="center"/>
    </xf>
    <xf numFmtId="4" fontId="98" fillId="103" borderId="480" applyNumberFormat="0" applyProtection="0">
      <alignment vertical="center"/>
    </xf>
    <xf numFmtId="4" fontId="98" fillId="103" borderId="480" applyNumberFormat="0" applyProtection="0">
      <alignment vertical="center"/>
    </xf>
    <xf numFmtId="4" fontId="98" fillId="103" borderId="480" applyNumberFormat="0" applyProtection="0">
      <alignment vertical="center"/>
    </xf>
    <xf numFmtId="4" fontId="98" fillId="103" borderId="480" applyNumberFormat="0" applyProtection="0">
      <alignment vertical="center"/>
    </xf>
    <xf numFmtId="4" fontId="98" fillId="103" borderId="480" applyNumberFormat="0" applyProtection="0">
      <alignment vertical="center"/>
    </xf>
    <xf numFmtId="4" fontId="98" fillId="103" borderId="480" applyNumberFormat="0" applyProtection="0">
      <alignment vertical="center"/>
    </xf>
    <xf numFmtId="4" fontId="100" fillId="61" borderId="478" applyNumberFormat="0" applyProtection="0">
      <alignment horizontal="left" vertical="center" indent="1"/>
    </xf>
    <xf numFmtId="4" fontId="102" fillId="4" borderId="478" applyNumberFormat="0" applyProtection="0">
      <alignment horizontal="left" vertical="center" indent="1"/>
    </xf>
    <xf numFmtId="4" fontId="102" fillId="4" borderId="478" applyNumberFormat="0" applyProtection="0">
      <alignment horizontal="left" vertical="center" indent="1"/>
    </xf>
    <xf numFmtId="4" fontId="102" fillId="4" borderId="478" applyNumberFormat="0" applyProtection="0">
      <alignment horizontal="left" vertical="center" indent="1"/>
    </xf>
    <xf numFmtId="4" fontId="100" fillId="61" borderId="478" applyNumberFormat="0" applyProtection="0">
      <alignment horizontal="left" vertical="center" indent="1"/>
    </xf>
    <xf numFmtId="4" fontId="102" fillId="4" borderId="478" applyNumberFormat="0" applyProtection="0">
      <alignment horizontal="left" vertical="center" indent="1"/>
    </xf>
    <xf numFmtId="4" fontId="102" fillId="4" borderId="478" applyNumberFormat="0" applyProtection="0">
      <alignment horizontal="left" vertical="center" indent="1"/>
    </xf>
    <xf numFmtId="4" fontId="102" fillId="4" borderId="478" applyNumberFormat="0" applyProtection="0">
      <alignment horizontal="left" vertical="center" indent="1"/>
    </xf>
    <xf numFmtId="4" fontId="102" fillId="4" borderId="478" applyNumberFormat="0" applyProtection="0">
      <alignment horizontal="left" vertical="center" indent="1"/>
    </xf>
    <xf numFmtId="4" fontId="102" fillId="4" borderId="478" applyNumberFormat="0" applyProtection="0">
      <alignment horizontal="left" vertical="center" indent="1"/>
    </xf>
    <xf numFmtId="4" fontId="102" fillId="4" borderId="478" applyNumberFormat="0" applyProtection="0">
      <alignment horizontal="left" vertical="center" indent="1"/>
    </xf>
    <xf numFmtId="4" fontId="102" fillId="4" borderId="478" applyNumberFormat="0" applyProtection="0">
      <alignment horizontal="left" vertical="center" indent="1"/>
    </xf>
    <xf numFmtId="4" fontId="102" fillId="4" borderId="478" applyNumberFormat="0" applyProtection="0">
      <alignment horizontal="left" vertical="center" indent="1"/>
    </xf>
    <xf numFmtId="0" fontId="100" fillId="61" borderId="478" applyNumberFormat="0" applyProtection="0">
      <alignment horizontal="left" vertical="top" indent="1"/>
    </xf>
    <xf numFmtId="0" fontId="102" fillId="61" borderId="478" applyNumberFormat="0" applyProtection="0">
      <alignment horizontal="left" vertical="top" indent="1"/>
    </xf>
    <xf numFmtId="0" fontId="102" fillId="61" borderId="478" applyNumberFormat="0" applyProtection="0">
      <alignment horizontal="left" vertical="top" indent="1"/>
    </xf>
    <xf numFmtId="0" fontId="102" fillId="61" borderId="478" applyNumberFormat="0" applyProtection="0">
      <alignment horizontal="left" vertical="top" indent="1"/>
    </xf>
    <xf numFmtId="0" fontId="100" fillId="61" borderId="478" applyNumberFormat="0" applyProtection="0">
      <alignment horizontal="left" vertical="top" indent="1"/>
    </xf>
    <xf numFmtId="0" fontId="102" fillId="61" borderId="478" applyNumberFormat="0" applyProtection="0">
      <alignment horizontal="left" vertical="top" indent="1"/>
    </xf>
    <xf numFmtId="0" fontId="102" fillId="61" borderId="478" applyNumberFormat="0" applyProtection="0">
      <alignment horizontal="left" vertical="top" indent="1"/>
    </xf>
    <xf numFmtId="0" fontId="102" fillId="61" borderId="478" applyNumberFormat="0" applyProtection="0">
      <alignment horizontal="left" vertical="top" indent="1"/>
    </xf>
    <xf numFmtId="0" fontId="102" fillId="61" borderId="478" applyNumberFormat="0" applyProtection="0">
      <alignment horizontal="left" vertical="top" indent="1"/>
    </xf>
    <xf numFmtId="0" fontId="102" fillId="61" borderId="478" applyNumberFormat="0" applyProtection="0">
      <alignment horizontal="left" vertical="top" indent="1"/>
    </xf>
    <xf numFmtId="0" fontId="102" fillId="61" borderId="478" applyNumberFormat="0" applyProtection="0">
      <alignment horizontal="left" vertical="top" indent="1"/>
    </xf>
    <xf numFmtId="0" fontId="102" fillId="61" borderId="478" applyNumberFormat="0" applyProtection="0">
      <alignment horizontal="left" vertical="top" indent="1"/>
    </xf>
    <xf numFmtId="0" fontId="102" fillId="61" borderId="478" applyNumberFormat="0" applyProtection="0">
      <alignment horizontal="left" vertical="top" indent="1"/>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100" fillId="7" borderId="478"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103" fillId="7" borderId="478"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103" fillId="7" borderId="478"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100" fillId="97" borderId="478"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100" fillId="97" borderId="478"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0" fontId="100" fillId="97" borderId="478" applyNumberFormat="0" applyProtection="0">
      <alignment horizontal="left" vertical="top" indent="1"/>
    </xf>
    <xf numFmtId="0" fontId="102" fillId="97" borderId="478" applyNumberFormat="0" applyProtection="0">
      <alignment horizontal="left" vertical="top" indent="1"/>
    </xf>
    <xf numFmtId="0" fontId="102" fillId="97" borderId="478" applyNumberFormat="0" applyProtection="0">
      <alignment horizontal="left" vertical="top" indent="1"/>
    </xf>
    <xf numFmtId="0" fontId="102" fillId="97" borderId="478" applyNumberFormat="0" applyProtection="0">
      <alignment horizontal="left" vertical="top" indent="1"/>
    </xf>
    <xf numFmtId="0" fontId="100" fillId="97" borderId="478" applyNumberFormat="0" applyProtection="0">
      <alignment horizontal="left" vertical="top" indent="1"/>
    </xf>
    <xf numFmtId="0" fontId="102" fillId="97" borderId="478" applyNumberFormat="0" applyProtection="0">
      <alignment horizontal="left" vertical="top" indent="1"/>
    </xf>
    <xf numFmtId="0" fontId="102" fillId="97" borderId="478" applyNumberFormat="0" applyProtection="0">
      <alignment horizontal="left" vertical="top" indent="1"/>
    </xf>
    <xf numFmtId="0" fontId="102" fillId="97" borderId="478" applyNumberFormat="0" applyProtection="0">
      <alignment horizontal="left" vertical="top" indent="1"/>
    </xf>
    <xf numFmtId="0" fontId="102" fillId="97" borderId="478" applyNumberFormat="0" applyProtection="0">
      <alignment horizontal="left" vertical="top" indent="1"/>
    </xf>
    <xf numFmtId="0" fontId="102" fillId="97" borderId="478" applyNumberFormat="0" applyProtection="0">
      <alignment horizontal="left" vertical="top" indent="1"/>
    </xf>
    <xf numFmtId="0" fontId="102" fillId="97" borderId="478" applyNumberFormat="0" applyProtection="0">
      <alignment horizontal="left" vertical="top" indent="1"/>
    </xf>
    <xf numFmtId="0" fontId="102" fillId="97" borderId="478" applyNumberFormat="0" applyProtection="0">
      <alignment horizontal="left" vertical="top" indent="1"/>
    </xf>
    <xf numFmtId="0" fontId="102" fillId="97" borderId="478" applyNumberFormat="0" applyProtection="0">
      <alignment horizontal="left" vertical="top" indent="1"/>
    </xf>
    <xf numFmtId="0" fontId="3" fillId="6" borderId="490" applyNumberFormat="0" applyProtection="0">
      <alignment horizontal="left" vertical="center" indent="1"/>
    </xf>
    <xf numFmtId="4" fontId="105" fillId="104" borderId="479" applyNumberFormat="0" applyProtection="0">
      <alignment horizontal="left" vertical="center" indent="1"/>
    </xf>
    <xf numFmtId="4" fontId="105" fillId="104" borderId="479" applyNumberFormat="0" applyProtection="0">
      <alignment horizontal="left" vertical="center" indent="1"/>
    </xf>
    <xf numFmtId="4" fontId="105" fillId="104" borderId="479" applyNumberFormat="0" applyProtection="0">
      <alignment horizontal="left" vertical="center" indent="1"/>
    </xf>
    <xf numFmtId="0" fontId="3" fillId="6" borderId="490" applyNumberFormat="0" applyProtection="0">
      <alignment horizontal="left" vertical="center" indent="1"/>
    </xf>
    <xf numFmtId="4" fontId="105" fillId="104" borderId="479" applyNumberFormat="0" applyProtection="0">
      <alignment horizontal="left" vertical="center" indent="1"/>
    </xf>
    <xf numFmtId="4" fontId="105" fillId="104" borderId="479" applyNumberFormat="0" applyProtection="0">
      <alignment horizontal="left" vertical="center" indent="1"/>
    </xf>
    <xf numFmtId="4" fontId="105" fillId="104" borderId="479" applyNumberFormat="0" applyProtection="0">
      <alignment horizontal="left" vertical="center" indent="1"/>
    </xf>
    <xf numFmtId="4" fontId="105" fillId="104" borderId="479" applyNumberFormat="0" applyProtection="0">
      <alignment horizontal="left" vertical="center" indent="1"/>
    </xf>
    <xf numFmtId="4" fontId="105" fillId="104" borderId="479" applyNumberFormat="0" applyProtection="0">
      <alignment horizontal="left" vertical="center" indent="1"/>
    </xf>
    <xf numFmtId="4" fontId="105" fillId="104" borderId="479" applyNumberFormat="0" applyProtection="0">
      <alignment horizontal="left" vertical="center" indent="1"/>
    </xf>
    <xf numFmtId="4" fontId="105" fillId="104" borderId="479" applyNumberFormat="0" applyProtection="0">
      <alignment horizontal="left" vertical="center" indent="1"/>
    </xf>
    <xf numFmtId="4" fontId="105" fillId="104" borderId="479" applyNumberFormat="0" applyProtection="0">
      <alignment horizontal="left" vertical="center" indent="1"/>
    </xf>
    <xf numFmtId="0" fontId="3" fillId="105" borderId="480"/>
    <xf numFmtId="0" fontId="3" fillId="105" borderId="480"/>
    <xf numFmtId="0" fontId="3" fillId="105" borderId="480"/>
    <xf numFmtId="0" fontId="3" fillId="105" borderId="480"/>
    <xf numFmtId="0" fontId="3" fillId="105" borderId="480"/>
    <xf numFmtId="0" fontId="3" fillId="105" borderId="480"/>
    <xf numFmtId="0" fontId="3" fillId="105" borderId="480"/>
    <xf numFmtId="4" fontId="106" fillId="7" borderId="478"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6" fillId="7" borderId="478"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9" fillId="102" borderId="497" applyNumberFormat="0">
      <protection locked="0"/>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3" fillId="97" borderId="517" applyNumberFormat="0" applyProtection="0">
      <alignment horizontal="left" vertical="center" indent="1"/>
    </xf>
    <xf numFmtId="4" fontId="3" fillId="97" borderId="517"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4" fontId="100" fillId="61" borderId="495" applyNumberFormat="0" applyProtection="0">
      <alignment vertical="center"/>
    </xf>
    <xf numFmtId="4" fontId="102" fillId="61" borderId="495" applyNumberFormat="0" applyProtection="0">
      <alignment vertical="center"/>
    </xf>
    <xf numFmtId="4" fontId="102" fillId="61" borderId="495" applyNumberFormat="0" applyProtection="0">
      <alignment vertical="center"/>
    </xf>
    <xf numFmtId="4" fontId="102" fillId="61" borderId="495" applyNumberFormat="0" applyProtection="0">
      <alignment vertical="center"/>
    </xf>
    <xf numFmtId="4" fontId="102" fillId="61" borderId="495" applyNumberFormat="0" applyProtection="0">
      <alignment vertical="center"/>
    </xf>
    <xf numFmtId="4" fontId="103" fillId="61" borderId="495" applyNumberFormat="0" applyProtection="0">
      <alignment vertical="center"/>
    </xf>
    <xf numFmtId="4" fontId="98" fillId="103" borderId="497" applyNumberFormat="0" applyProtection="0">
      <alignment vertical="center"/>
    </xf>
    <xf numFmtId="4" fontId="98" fillId="103" borderId="497" applyNumberFormat="0" applyProtection="0">
      <alignment vertical="center"/>
    </xf>
    <xf numFmtId="4" fontId="102" fillId="4" borderId="495" applyNumberFormat="0" applyProtection="0">
      <alignment horizontal="left" vertical="center" indent="1"/>
    </xf>
    <xf numFmtId="4" fontId="102" fillId="4" borderId="495" applyNumberFormat="0" applyProtection="0">
      <alignment horizontal="left" vertical="center" indent="1"/>
    </xf>
    <xf numFmtId="4" fontId="102" fillId="4" borderId="495" applyNumberFormat="0" applyProtection="0">
      <alignment horizontal="left" vertical="center" indent="1"/>
    </xf>
    <xf numFmtId="4" fontId="102" fillId="4" borderId="495" applyNumberFormat="0" applyProtection="0">
      <alignment horizontal="left" vertical="center" indent="1"/>
    </xf>
    <xf numFmtId="0" fontId="102" fillId="61" borderId="495" applyNumberFormat="0" applyProtection="0">
      <alignment horizontal="left" vertical="top" indent="1"/>
    </xf>
    <xf numFmtId="0" fontId="3" fillId="77" borderId="511" applyNumberFormat="0" applyFont="0" applyAlignment="0" applyProtection="0"/>
    <xf numFmtId="4" fontId="3" fillId="100" borderId="517" applyNumberFormat="0" applyProtection="0">
      <alignment horizontal="left" vertical="center" indent="1"/>
    </xf>
    <xf numFmtId="0" fontId="53" fillId="61" borderId="485" applyNumberFormat="0" applyFont="0" applyAlignment="0" applyProtection="0"/>
    <xf numFmtId="0" fontId="77" fillId="81" borderId="500" applyNumberFormat="0" applyAlignment="0" applyProtection="0"/>
    <xf numFmtId="4" fontId="3" fillId="98" borderId="511" applyNumberFormat="0" applyProtection="0">
      <alignment horizontal="right" vertical="center"/>
    </xf>
    <xf numFmtId="0" fontId="77" fillId="81" borderId="500" applyNumberFormat="0" applyAlignment="0" applyProtection="0"/>
    <xf numFmtId="4" fontId="9" fillId="101" borderId="506" applyNumberFormat="0" applyProtection="0">
      <alignment horizontal="left" vertical="center" indent="1"/>
    </xf>
    <xf numFmtId="0" fontId="85" fillId="78" borderId="490" applyNumberFormat="0" applyAlignment="0" applyProtection="0"/>
    <xf numFmtId="4" fontId="3" fillId="54" borderId="511" applyNumberFormat="0" applyProtection="0">
      <alignment horizontal="right" vertical="center"/>
    </xf>
    <xf numFmtId="0" fontId="3" fillId="97"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4" fontId="3" fillId="60" borderId="500" applyNumberFormat="0" applyProtection="0">
      <alignment vertical="center"/>
    </xf>
    <xf numFmtId="0" fontId="56" fillId="4" borderId="484" applyNumberFormat="0" applyAlignment="0" applyProtection="0"/>
    <xf numFmtId="0" fontId="53" fillId="61" borderId="485" applyNumberFormat="0" applyFont="0" applyAlignment="0" applyProtection="0"/>
    <xf numFmtId="0" fontId="53" fillId="61" borderId="485" applyNumberFormat="0" applyFon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85" fillId="78" borderId="500" applyNumberFormat="0" applyAlignment="0" applyProtection="0"/>
    <xf numFmtId="0" fontId="85" fillId="78" borderId="501" applyNumberFormat="0" applyAlignment="0" applyProtection="0"/>
    <xf numFmtId="0" fontId="85" fillId="78" borderId="500" applyNumberFormat="0" applyAlignment="0" applyProtection="0"/>
    <xf numFmtId="0" fontId="59" fillId="48" borderId="484" applyNumberFormat="0" applyAlignment="0" applyProtection="0"/>
    <xf numFmtId="0" fontId="59" fillId="48" borderId="484" applyNumberFormat="0" applyAlignment="0" applyProtection="0"/>
    <xf numFmtId="0" fontId="85" fillId="78" borderId="490" applyNumberFormat="0" applyAlignment="0" applyProtection="0"/>
    <xf numFmtId="0" fontId="85" fillId="78" borderId="511" applyNumberFormat="0" applyAlignment="0" applyProtection="0"/>
    <xf numFmtId="0" fontId="59" fillId="48" borderId="484" applyNumberFormat="0" applyAlignment="0" applyProtection="0"/>
    <xf numFmtId="0" fontId="77" fillId="81" borderId="500" applyNumberFormat="0" applyAlignment="0" applyProtection="0"/>
    <xf numFmtId="0" fontId="56" fillId="4" borderId="484" applyNumberFormat="0" applyAlignment="0" applyProtection="0"/>
    <xf numFmtId="0" fontId="56" fillId="4" borderId="484" applyNumberFormat="0" applyAlignment="0" applyProtection="0"/>
    <xf numFmtId="0" fontId="3" fillId="77" borderId="511" applyNumberFormat="0" applyFont="0" applyAlignment="0" applyProtection="0"/>
    <xf numFmtId="0" fontId="9" fillId="77" borderId="493"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9" fillId="77" borderId="493" applyNumberFormat="0" applyFont="0" applyAlignment="0" applyProtection="0"/>
    <xf numFmtId="0" fontId="3" fillId="77" borderId="490" applyNumberFormat="0" applyFont="0" applyAlignment="0" applyProtection="0"/>
    <xf numFmtId="0" fontId="95" fillId="81" borderId="492" applyNumberFormat="0" applyAlignment="0" applyProtection="0"/>
    <xf numFmtId="4" fontId="98" fillId="96" borderId="490" applyNumberFormat="0" applyProtection="0">
      <alignment vertical="center"/>
    </xf>
    <xf numFmtId="4" fontId="3" fillId="44" borderId="490" applyNumberFormat="0" applyProtection="0">
      <alignment horizontal="right" vertical="center"/>
    </xf>
    <xf numFmtId="4" fontId="3" fillId="7" borderId="496" applyNumberFormat="0" applyProtection="0">
      <alignment horizontal="left" vertical="center" indent="1"/>
    </xf>
    <xf numFmtId="4" fontId="3" fillId="97" borderId="496" applyNumberFormat="0" applyProtection="0">
      <alignment horizontal="left" vertical="center" indent="1"/>
    </xf>
    <xf numFmtId="0" fontId="3" fillId="4" borderId="490" applyNumberFormat="0" applyProtection="0">
      <alignment horizontal="left" vertical="center" indent="1"/>
    </xf>
    <xf numFmtId="0" fontId="9"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5" borderId="490" applyNumberFormat="0" applyProtection="0">
      <alignment horizontal="left" vertical="center"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6" borderId="490" applyNumberFormat="0" applyProtection="0">
      <alignment horizontal="left" vertical="center"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9" fillId="7" borderId="495"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99" fillId="60" borderId="516" applyNumberFormat="0" applyProtection="0">
      <alignment horizontal="left" vertical="top" indent="1"/>
    </xf>
    <xf numFmtId="0" fontId="9" fillId="7" borderId="495"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5" applyNumberFormat="0" applyProtection="0">
      <alignment horizontal="left" vertical="top" indent="1"/>
    </xf>
    <xf numFmtId="0" fontId="3" fillId="7" borderId="495" applyNumberFormat="0" applyProtection="0">
      <alignment horizontal="left" vertical="top" indent="1"/>
    </xf>
    <xf numFmtId="4" fontId="9" fillId="101" borderId="517" applyNumberFormat="0" applyProtection="0">
      <alignment horizontal="left" vertical="center" indent="1"/>
    </xf>
    <xf numFmtId="0" fontId="3" fillId="101" borderId="516" applyNumberFormat="0" applyProtection="0">
      <alignment horizontal="left" vertical="top" indent="1"/>
    </xf>
    <xf numFmtId="4" fontId="98" fillId="103" borderId="497" applyNumberFormat="0" applyProtection="0">
      <alignment vertical="center"/>
    </xf>
    <xf numFmtId="4" fontId="102" fillId="4" borderId="495" applyNumberFormat="0" applyProtection="0">
      <alignment horizontal="left" vertical="center" indent="1"/>
    </xf>
    <xf numFmtId="4" fontId="102" fillId="4" borderId="495" applyNumberFormat="0" applyProtection="0">
      <alignment horizontal="left" vertical="center" indent="1"/>
    </xf>
    <xf numFmtId="4" fontId="102" fillId="4" borderId="495" applyNumberFormat="0" applyProtection="0">
      <alignment horizontal="left" vertical="center" indent="1"/>
    </xf>
    <xf numFmtId="4" fontId="102" fillId="4" borderId="495" applyNumberFormat="0" applyProtection="0">
      <alignment horizontal="left" vertical="center" indent="1"/>
    </xf>
    <xf numFmtId="4" fontId="102" fillId="4" borderId="495" applyNumberFormat="0" applyProtection="0">
      <alignment horizontal="left" vertical="center" indent="1"/>
    </xf>
    <xf numFmtId="0" fontId="100" fillId="61" borderId="495" applyNumberFormat="0" applyProtection="0">
      <alignment horizontal="left" vertical="top" indent="1"/>
    </xf>
    <xf numFmtId="0" fontId="102" fillId="61" borderId="495" applyNumberFormat="0" applyProtection="0">
      <alignment horizontal="left" vertical="top" indent="1"/>
    </xf>
    <xf numFmtId="0" fontId="102" fillId="61" borderId="495" applyNumberFormat="0" applyProtection="0">
      <alignment horizontal="left" vertical="top" indent="1"/>
    </xf>
    <xf numFmtId="0" fontId="102" fillId="61" borderId="495" applyNumberFormat="0" applyProtection="0">
      <alignment horizontal="left" vertical="top" indent="1"/>
    </xf>
    <xf numFmtId="0" fontId="100" fillId="61" borderId="495" applyNumberFormat="0" applyProtection="0">
      <alignment horizontal="left" vertical="top" indent="1"/>
    </xf>
    <xf numFmtId="0" fontId="102" fillId="61" borderId="495" applyNumberFormat="0" applyProtection="0">
      <alignment horizontal="left" vertical="top" indent="1"/>
    </xf>
    <xf numFmtId="0" fontId="102" fillId="61" borderId="495" applyNumberFormat="0" applyProtection="0">
      <alignment horizontal="left" vertical="top" indent="1"/>
    </xf>
    <xf numFmtId="0" fontId="102" fillId="61" borderId="495" applyNumberFormat="0" applyProtection="0">
      <alignment horizontal="left" vertical="top" indent="1"/>
    </xf>
    <xf numFmtId="0" fontId="3" fillId="77" borderId="500" applyNumberFormat="0" applyFont="0" applyAlignment="0" applyProtection="0"/>
    <xf numFmtId="0" fontId="85" fillId="78" borderId="521" applyNumberFormat="0" applyAlignment="0" applyProtection="0"/>
    <xf numFmtId="0" fontId="85" fillId="78" borderId="521" applyNumberFormat="0" applyAlignment="0" applyProtection="0"/>
    <xf numFmtId="0" fontId="85" fillId="78" borderId="500" applyNumberFormat="0" applyAlignment="0" applyProtection="0"/>
    <xf numFmtId="0" fontId="85" fillId="78" borderId="521" applyNumberFormat="0" applyAlignment="0" applyProtection="0"/>
    <xf numFmtId="0" fontId="3" fillId="7" borderId="483" applyNumberFormat="0" applyProtection="0">
      <alignment horizontal="left" vertical="center" indent="1"/>
    </xf>
    <xf numFmtId="0" fontId="3" fillId="6" borderId="483" applyNumberFormat="0" applyProtection="0">
      <alignment horizontal="left" vertical="center" indent="1"/>
    </xf>
    <xf numFmtId="0" fontId="3" fillId="5" borderId="483" applyNumberFormat="0" applyProtection="0">
      <alignment horizontal="left" vertical="center" indent="1"/>
    </xf>
    <xf numFmtId="0" fontId="3" fillId="4" borderId="483" applyNumberFormat="0" applyProtection="0">
      <alignment horizontal="left" vertical="center" indent="1"/>
    </xf>
    <xf numFmtId="0" fontId="85" fillId="78" borderId="500" applyNumberFormat="0" applyAlignment="0" applyProtection="0"/>
    <xf numFmtId="4" fontId="3" fillId="2" borderId="483" applyNumberFormat="0" applyProtection="0">
      <alignment horizontal="left" vertical="center" indent="1"/>
    </xf>
    <xf numFmtId="0" fontId="85" fillId="78" borderId="522" applyNumberFormat="0" applyAlignment="0" applyProtection="0"/>
    <xf numFmtId="0" fontId="3" fillId="77" borderId="500" applyNumberFormat="0" applyFont="0" applyAlignment="0" applyProtection="0"/>
    <xf numFmtId="0" fontId="3" fillId="77" borderId="521" applyNumberFormat="0" applyFont="0" applyAlignment="0" applyProtection="0"/>
    <xf numFmtId="4" fontId="3" fillId="99" borderId="521" applyNumberFormat="0" applyProtection="0">
      <alignment horizontal="right" vertical="center"/>
    </xf>
    <xf numFmtId="4" fontId="3" fillId="60" borderId="500" applyNumberFormat="0" applyProtection="0">
      <alignment vertical="center"/>
    </xf>
    <xf numFmtId="4" fontId="3" fillId="60" borderId="500" applyNumberFormat="0" applyProtection="0">
      <alignment vertical="center"/>
    </xf>
    <xf numFmtId="4" fontId="3" fillId="96" borderId="500" applyNumberFormat="0" applyProtection="0">
      <alignment horizontal="left" vertical="center" indent="1"/>
    </xf>
    <xf numFmtId="4" fontId="96" fillId="60" borderId="505" applyNumberFormat="0" applyProtection="0">
      <alignment vertical="center"/>
    </xf>
    <xf numFmtId="0" fontId="85" fillId="78" borderId="500" applyNumberFormat="0" applyAlignment="0" applyProtection="0"/>
    <xf numFmtId="4" fontId="3" fillId="60" borderId="500" applyNumberFormat="0" applyProtection="0">
      <alignment vertical="center"/>
    </xf>
    <xf numFmtId="4" fontId="3" fillId="96" borderId="500" applyNumberFormat="0" applyProtection="0">
      <alignment horizontal="left" vertical="center" indent="1"/>
    </xf>
    <xf numFmtId="0" fontId="85" fillId="78" borderId="521" applyNumberFormat="0" applyAlignment="0" applyProtection="0"/>
    <xf numFmtId="0" fontId="3" fillId="77" borderId="500" applyNumberFormat="0" applyFont="0" applyAlignment="0" applyProtection="0"/>
    <xf numFmtId="0" fontId="3" fillId="77" borderId="500" applyNumberFormat="0" applyFont="0" applyAlignment="0" applyProtection="0"/>
    <xf numFmtId="4" fontId="97" fillId="60" borderId="505" applyNumberFormat="0" applyProtection="0">
      <alignment vertical="center"/>
    </xf>
    <xf numFmtId="0" fontId="85" fillId="78" borderId="500" applyNumberFormat="0" applyAlignment="0" applyProtection="0"/>
    <xf numFmtId="0" fontId="3" fillId="77" borderId="500" applyNumberFormat="0" applyFont="0" applyAlignment="0" applyProtection="0"/>
    <xf numFmtId="0" fontId="3" fillId="77" borderId="521" applyNumberFormat="0" applyFont="0" applyAlignment="0" applyProtection="0"/>
    <xf numFmtId="0" fontId="85" fillId="78" borderId="500" applyNumberFormat="0" applyAlignment="0" applyProtection="0"/>
    <xf numFmtId="0" fontId="3" fillId="77" borderId="500" applyNumberFormat="0" applyFont="0" applyAlignment="0" applyProtection="0"/>
    <xf numFmtId="0" fontId="85" fillId="78" borderId="521" applyNumberFormat="0" applyAlignment="0" applyProtection="0"/>
    <xf numFmtId="0" fontId="3" fillId="77" borderId="500" applyNumberFormat="0" applyFont="0" applyAlignment="0" applyProtection="0"/>
    <xf numFmtId="0" fontId="95" fillId="81" borderId="502" applyNumberFormat="0" applyAlignment="0" applyProtection="0"/>
    <xf numFmtId="4" fontId="3" fillId="60" borderId="500" applyNumberFormat="0" applyProtection="0">
      <alignment vertical="center"/>
    </xf>
    <xf numFmtId="0" fontId="3" fillId="77" borderId="500" applyNumberFormat="0" applyFont="0" applyAlignment="0" applyProtection="0"/>
    <xf numFmtId="4" fontId="3" fillId="60" borderId="500" applyNumberFormat="0" applyProtection="0">
      <alignment vertical="center"/>
    </xf>
    <xf numFmtId="0" fontId="85" fillId="78" borderId="521" applyNumberFormat="0" applyAlignment="0" applyProtection="0"/>
    <xf numFmtId="0" fontId="3" fillId="77" borderId="500" applyNumberFormat="0" applyFont="0" applyAlignment="0" applyProtection="0"/>
    <xf numFmtId="0" fontId="85" fillId="78" borderId="500" applyNumberFormat="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82" fillId="0" borderId="482" applyNumberFormat="0" applyFill="0" applyAlignment="0" applyProtection="0"/>
    <xf numFmtId="0" fontId="3" fillId="77" borderId="521" applyNumberFormat="0" applyFont="0" applyAlignment="0" applyProtection="0"/>
    <xf numFmtId="0" fontId="3" fillId="77" borderId="500" applyNumberFormat="0" applyFont="0" applyAlignment="0" applyProtection="0"/>
    <xf numFmtId="4" fontId="100" fillId="57" borderId="505"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0" fontId="85" fillId="78" borderId="500" applyNumberFormat="0" applyAlignment="0" applyProtection="0"/>
    <xf numFmtId="4" fontId="3" fillId="54" borderId="500" applyNumberFormat="0" applyProtection="0">
      <alignment horizontal="right" vertical="center"/>
    </xf>
    <xf numFmtId="4" fontId="96" fillId="60" borderId="505" applyNumberFormat="0" applyProtection="0">
      <alignment vertical="center"/>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3" fillId="7" borderId="486" applyNumberFormat="0" applyProtection="0">
      <alignment horizontal="left" vertical="top" indent="1"/>
    </xf>
    <xf numFmtId="0" fontId="9" fillId="7" borderId="486" applyNumberFormat="0" applyProtection="0">
      <alignment horizontal="left" vertical="top"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9" fillId="7" borderId="486" applyNumberFormat="0" applyProtection="0">
      <alignment horizontal="left" vertical="center" indent="1"/>
    </xf>
    <xf numFmtId="0" fontId="53" fillId="61" borderId="503" applyNumberFormat="0" applyFont="0" applyAlignment="0" applyProtection="0"/>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3" fillId="6" borderId="486" applyNumberFormat="0" applyProtection="0">
      <alignment horizontal="left" vertical="top" indent="1"/>
    </xf>
    <xf numFmtId="0" fontId="9" fillId="6" borderId="486" applyNumberFormat="0" applyProtection="0">
      <alignment horizontal="left" vertical="top"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9" fillId="6" borderId="486"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9" fillId="6" borderId="486" applyNumberFormat="0" applyProtection="0">
      <alignment horizontal="left" vertical="center"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9" fillId="97" borderId="486" applyNumberFormat="0" applyProtection="0">
      <alignment horizontal="left" vertical="top"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9" fillId="97" borderId="486"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9"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9" fillId="101" borderId="486" applyNumberFormat="0" applyProtection="0">
      <alignment horizontal="left" vertical="center" indent="1"/>
    </xf>
    <xf numFmtId="4" fontId="3" fillId="97" borderId="487" applyNumberFormat="0" applyProtection="0">
      <alignment horizontal="left" vertical="center" indent="1"/>
    </xf>
    <xf numFmtId="4" fontId="3" fillId="97" borderId="487" applyNumberFormat="0" applyProtection="0">
      <alignment horizontal="left" vertical="center" indent="1"/>
    </xf>
    <xf numFmtId="4" fontId="3" fillId="97" borderId="487" applyNumberFormat="0" applyProtection="0">
      <alignment horizontal="left" vertical="center" indent="1"/>
    </xf>
    <xf numFmtId="4" fontId="3" fillId="97" borderId="487" applyNumberFormat="0" applyProtection="0">
      <alignment horizontal="left" vertical="center" indent="1"/>
    </xf>
    <xf numFmtId="4" fontId="3" fillId="97" borderId="487" applyNumberFormat="0" applyProtection="0">
      <alignment horizontal="left" vertical="center" indent="1"/>
    </xf>
    <xf numFmtId="4" fontId="3" fillId="7" borderId="487" applyNumberFormat="0" applyProtection="0">
      <alignment horizontal="left" vertical="center" indent="1"/>
    </xf>
    <xf numFmtId="4" fontId="3" fillId="7" borderId="487" applyNumberFormat="0" applyProtection="0">
      <alignment horizontal="left" vertical="center" indent="1"/>
    </xf>
    <xf numFmtId="4" fontId="3" fillId="7" borderId="487" applyNumberFormat="0" applyProtection="0">
      <alignment horizontal="left" vertical="center" indent="1"/>
    </xf>
    <xf numFmtId="4" fontId="3" fillId="7" borderId="487" applyNumberFormat="0" applyProtection="0">
      <alignment horizontal="left" vertical="center" indent="1"/>
    </xf>
    <xf numFmtId="4" fontId="3" fillId="7" borderId="487" applyNumberFormat="0" applyProtection="0">
      <alignment horizontal="left" vertical="center" indent="1"/>
    </xf>
    <xf numFmtId="4" fontId="3" fillId="7" borderId="487" applyNumberFormat="0" applyProtection="0">
      <alignment horizontal="left" vertical="center" indent="1"/>
    </xf>
    <xf numFmtId="4" fontId="3" fillId="7" borderId="487" applyNumberFormat="0" applyProtection="0">
      <alignment horizontal="left" vertical="center" indent="1"/>
    </xf>
    <xf numFmtId="4" fontId="3" fillId="58" borderId="500"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100" fillId="97" borderId="486"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9" fillId="101" borderId="487" applyNumberFormat="0" applyProtection="0">
      <alignment horizontal="left" vertical="center" indent="1"/>
    </xf>
    <xf numFmtId="4" fontId="3" fillId="100" borderId="487" applyNumberFormat="0" applyProtection="0">
      <alignment horizontal="left" vertical="center" indent="1"/>
    </xf>
    <xf numFmtId="4" fontId="3" fillId="100" borderId="487" applyNumberFormat="0" applyProtection="0">
      <alignment horizontal="left" vertical="center" indent="1"/>
    </xf>
    <xf numFmtId="4" fontId="3" fillId="100" borderId="487" applyNumberFormat="0" applyProtection="0">
      <alignment horizontal="left" vertical="center" indent="1"/>
    </xf>
    <xf numFmtId="4" fontId="3" fillId="100" borderId="487" applyNumberFormat="0" applyProtection="0">
      <alignment horizontal="left" vertical="center" indent="1"/>
    </xf>
    <xf numFmtId="4" fontId="3" fillId="100" borderId="487" applyNumberFormat="0" applyProtection="0">
      <alignment horizontal="left" vertical="center" indent="1"/>
    </xf>
    <xf numFmtId="4" fontId="3" fillId="54" borderId="500"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100" fillId="50" borderId="486"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100" fillId="99" borderId="486" applyNumberFormat="0" applyProtection="0">
      <alignment horizontal="right" vertical="center"/>
    </xf>
    <xf numFmtId="4" fontId="3" fillId="57" borderId="483" applyNumberFormat="0" applyProtection="0">
      <alignment horizontal="right" vertical="center"/>
    </xf>
    <xf numFmtId="0" fontId="77" fillId="81" borderId="483" applyNumberFormat="0" applyAlignment="0" applyProtection="0"/>
    <xf numFmtId="0" fontId="77" fillId="81" borderId="483" applyNumberFormat="0" applyAlignment="0" applyProtection="0"/>
    <xf numFmtId="0" fontId="78" fillId="82" borderId="484"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8" fillId="82" borderId="484"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8" fillId="82" borderId="484"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8" fillId="82" borderId="484" applyNumberFormat="0" applyAlignment="0" applyProtection="0"/>
    <xf numFmtId="0" fontId="77" fillId="81" borderId="483" applyNumberFormat="0" applyAlignment="0" applyProtection="0"/>
    <xf numFmtId="0" fontId="77" fillId="81" borderId="483" applyNumberFormat="0" applyAlignment="0" applyProtection="0"/>
    <xf numFmtId="0" fontId="78" fillId="82" borderId="484"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8" fillId="82" borderId="484"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3" fillId="77" borderId="511" applyNumberFormat="0" applyFont="0" applyAlignment="0" applyProtection="0"/>
    <xf numFmtId="0" fontId="9" fillId="77" borderId="514" applyNumberFormat="0" applyFont="0" applyAlignment="0" applyProtection="0"/>
    <xf numFmtId="0" fontId="3" fillId="77" borderId="511" applyNumberFormat="0" applyFont="0" applyAlignment="0" applyProtection="0"/>
    <xf numFmtId="0" fontId="95" fillId="81" borderId="513" applyNumberFormat="0" applyAlignment="0" applyProtection="0"/>
    <xf numFmtId="4" fontId="3" fillId="60" borderId="511" applyNumberFormat="0" applyProtection="0">
      <alignment vertical="center"/>
    </xf>
    <xf numFmtId="0" fontId="99" fillId="60" borderId="516" applyNumberFormat="0" applyProtection="0">
      <alignment horizontal="left" vertical="top" indent="1"/>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97" fillId="60" borderId="495"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0" fontId="96" fillId="60" borderId="495" applyNumberFormat="0" applyProtection="0">
      <alignment horizontal="left" vertical="top" indent="1"/>
    </xf>
    <xf numFmtId="0" fontId="99" fillId="60" borderId="495" applyNumberFormat="0" applyProtection="0">
      <alignment horizontal="left" vertical="top"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44" borderId="490" applyNumberFormat="0" applyProtection="0">
      <alignment horizontal="right" vertical="center"/>
    </xf>
    <xf numFmtId="4" fontId="100" fillId="44" borderId="495" applyNumberFormat="0" applyProtection="0">
      <alignment horizontal="right" vertical="center"/>
    </xf>
    <xf numFmtId="4" fontId="3" fillId="44" borderId="490" applyNumberFormat="0" applyProtection="0">
      <alignment horizontal="right" vertical="center"/>
    </xf>
    <xf numFmtId="4" fontId="100" fillId="49" borderId="495" applyNumberFormat="0" applyProtection="0">
      <alignment horizontal="right" vertical="center"/>
    </xf>
    <xf numFmtId="4" fontId="3" fillId="98" borderId="490" applyNumberFormat="0" applyProtection="0">
      <alignment horizontal="right" vertical="center"/>
    </xf>
    <xf numFmtId="4" fontId="3" fillId="54" borderId="490" applyNumberFormat="0" applyProtection="0">
      <alignment horizontal="right" vertical="center"/>
    </xf>
    <xf numFmtId="4" fontId="3" fillId="58"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100" borderId="496" applyNumberFormat="0" applyProtection="0">
      <alignment horizontal="left" vertical="center" indent="1"/>
    </xf>
    <xf numFmtId="4" fontId="3" fillId="0" borderId="483" applyNumberFormat="0" applyProtection="0">
      <alignment horizontal="right" vertical="center"/>
    </xf>
    <xf numFmtId="4" fontId="98" fillId="96" borderId="500" applyNumberFormat="0" applyProtection="0">
      <alignment vertical="center"/>
    </xf>
    <xf numFmtId="4" fontId="100" fillId="54" borderId="495" applyNumberFormat="0" applyProtection="0">
      <alignment horizontal="right" vertical="center"/>
    </xf>
    <xf numFmtId="4" fontId="3" fillId="50" borderId="490" applyNumberFormat="0" applyProtection="0">
      <alignment horizontal="right" vertical="center"/>
    </xf>
    <xf numFmtId="0" fontId="3" fillId="77" borderId="521" applyNumberFormat="0" applyFont="0" applyAlignment="0" applyProtection="0"/>
    <xf numFmtId="0" fontId="3" fillId="77" borderId="521" applyNumberFormat="0" applyFont="0" applyAlignment="0" applyProtection="0"/>
    <xf numFmtId="0" fontId="102" fillId="61" borderId="495" applyNumberFormat="0" applyProtection="0">
      <alignment horizontal="left" vertical="top" indent="1"/>
    </xf>
    <xf numFmtId="0" fontId="95" fillId="81" borderId="502" applyNumberFormat="0" applyAlignment="0" applyProtection="0"/>
    <xf numFmtId="0" fontId="95" fillId="81" borderId="502" applyNumberFormat="0" applyAlignment="0" applyProtection="0"/>
    <xf numFmtId="4" fontId="9" fillId="101" borderId="496" applyNumberFormat="0" applyProtection="0">
      <alignment horizontal="left" vertical="center" indent="1"/>
    </xf>
    <xf numFmtId="4" fontId="3" fillId="56" borderId="496" applyNumberFormat="0" applyProtection="0">
      <alignment horizontal="right" vertical="center"/>
    </xf>
    <xf numFmtId="0" fontId="77" fillId="81" borderId="483" applyNumberFormat="0" applyAlignment="0" applyProtection="0"/>
    <xf numFmtId="0" fontId="99" fillId="60" borderId="495" applyNumberFormat="0" applyProtection="0">
      <alignment horizontal="left" vertical="top" indent="1"/>
    </xf>
    <xf numFmtId="0" fontId="85" fillId="78" borderId="500" applyNumberFormat="0" applyAlignment="0" applyProtection="0"/>
    <xf numFmtId="4" fontId="3" fillId="51" borderId="490" applyNumberFormat="0" applyProtection="0">
      <alignment horizontal="right" vertical="center"/>
    </xf>
    <xf numFmtId="4" fontId="100" fillId="51" borderId="495" applyNumberFormat="0" applyProtection="0">
      <alignment horizontal="right" vertical="center"/>
    </xf>
    <xf numFmtId="4" fontId="3" fillId="56" borderId="496" applyNumberFormat="0" applyProtection="0">
      <alignment horizontal="right" vertical="center"/>
    </xf>
    <xf numFmtId="4" fontId="3" fillId="51" borderId="490" applyNumberFormat="0" applyProtection="0">
      <alignment horizontal="right" vertical="center"/>
    </xf>
    <xf numFmtId="4" fontId="3" fillId="56" borderId="496" applyNumberFormat="0" applyProtection="0">
      <alignment horizontal="right" vertical="center"/>
    </xf>
    <xf numFmtId="4" fontId="3" fillId="51" borderId="490" applyNumberFormat="0" applyProtection="0">
      <alignment horizontal="right" vertical="center"/>
    </xf>
    <xf numFmtId="0" fontId="77" fillId="81" borderId="483" applyNumberFormat="0" applyAlignment="0" applyProtection="0"/>
    <xf numFmtId="4" fontId="9" fillId="101" borderId="496" applyNumberFormat="0" applyProtection="0">
      <alignment horizontal="left" vertical="center" indent="1"/>
    </xf>
    <xf numFmtId="4" fontId="3" fillId="51" borderId="490" applyNumberFormat="0" applyProtection="0">
      <alignment horizontal="right" vertical="center"/>
    </xf>
    <xf numFmtId="0" fontId="77" fillId="81" borderId="483" applyNumberFormat="0" applyAlignment="0" applyProtection="0"/>
    <xf numFmtId="4" fontId="3" fillId="54" borderId="490" applyNumberFormat="0" applyProtection="0">
      <alignment horizontal="right" vertical="center"/>
    </xf>
    <xf numFmtId="4" fontId="3" fillId="54"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100" fillId="58" borderId="495" applyNumberFormat="0" applyProtection="0">
      <alignment horizontal="right" vertical="center"/>
    </xf>
    <xf numFmtId="4" fontId="3" fillId="54" borderId="490" applyNumberFormat="0" applyProtection="0">
      <alignment horizontal="right" vertical="center"/>
    </xf>
    <xf numFmtId="0" fontId="85" fillId="78" borderId="483" applyNumberFormat="0" applyAlignment="0" applyProtection="0"/>
    <xf numFmtId="0" fontId="117" fillId="48" borderId="474" applyNumberFormat="0" applyAlignment="0" applyProtection="0"/>
    <xf numFmtId="4" fontId="3" fillId="54" borderId="490" applyNumberFormat="0" applyProtection="0">
      <alignment horizontal="right" vertical="center"/>
    </xf>
    <xf numFmtId="4" fontId="3" fillId="58" borderId="490" applyNumberFormat="0" applyProtection="0">
      <alignment horizontal="right" vertical="center"/>
    </xf>
    <xf numFmtId="0" fontId="19" fillId="61" borderId="476" applyNumberFormat="0" applyFont="0" applyAlignment="0" applyProtection="0"/>
    <xf numFmtId="4" fontId="9" fillId="101" borderId="496" applyNumberFormat="0" applyProtection="0">
      <alignment horizontal="left" vertical="center" indent="1"/>
    </xf>
    <xf numFmtId="4" fontId="98" fillId="96" borderId="490" applyNumberFormat="0" applyProtection="0">
      <alignment vertical="center"/>
    </xf>
    <xf numFmtId="4" fontId="3" fillId="58" borderId="490" applyNumberFormat="0" applyProtection="0">
      <alignment horizontal="right" vertical="center"/>
    </xf>
    <xf numFmtId="4" fontId="3" fillId="99" borderId="500" applyNumberFormat="0" applyProtection="0">
      <alignment horizontal="right" vertical="center"/>
    </xf>
    <xf numFmtId="4" fontId="3" fillId="57" borderId="500" applyNumberFormat="0" applyProtection="0">
      <alignment horizontal="right" vertical="center"/>
    </xf>
    <xf numFmtId="0" fontId="3" fillId="7" borderId="486" applyNumberFormat="0" applyProtection="0">
      <alignment horizontal="left" vertical="top" indent="1"/>
    </xf>
    <xf numFmtId="0" fontId="9" fillId="7" borderId="486" applyNumberFormat="0" applyProtection="0">
      <alignment horizontal="left" vertical="top" indent="1"/>
    </xf>
    <xf numFmtId="0" fontId="3" fillId="7" borderId="483" applyNumberFormat="0" applyProtection="0">
      <alignment horizontal="left" vertical="center" indent="1"/>
    </xf>
    <xf numFmtId="0" fontId="3" fillId="6" borderId="486" applyNumberFormat="0" applyProtection="0">
      <alignment horizontal="left" vertical="top" indent="1"/>
    </xf>
    <xf numFmtId="0" fontId="9" fillId="6" borderId="486" applyNumberFormat="0" applyProtection="0">
      <alignment horizontal="left" vertical="top" indent="1"/>
    </xf>
    <xf numFmtId="0" fontId="3" fillId="97" borderId="486" applyNumberFormat="0" applyProtection="0">
      <alignment horizontal="left" vertical="top" indent="1"/>
    </xf>
    <xf numFmtId="0" fontId="3" fillId="97" borderId="486" applyNumberFormat="0" applyProtection="0">
      <alignment horizontal="left" vertical="top" indent="1"/>
    </xf>
    <xf numFmtId="0" fontId="3" fillId="101" borderId="486" applyNumberFormat="0" applyProtection="0">
      <alignment horizontal="left" vertical="top" indent="1"/>
    </xf>
    <xf numFmtId="0" fontId="3" fillId="101" borderId="486" applyNumberFormat="0" applyProtection="0">
      <alignment horizontal="left" vertical="top" indent="1"/>
    </xf>
    <xf numFmtId="0" fontId="3" fillId="4" borderId="483" applyNumberFormat="0" applyProtection="0">
      <alignment horizontal="left" vertical="center" indent="1"/>
    </xf>
    <xf numFmtId="4" fontId="3" fillId="97" borderId="487" applyNumberFormat="0" applyProtection="0">
      <alignment horizontal="left" vertical="center" indent="1"/>
    </xf>
    <xf numFmtId="4" fontId="3" fillId="7" borderId="487" applyNumberFormat="0" applyProtection="0">
      <alignment horizontal="left" vertical="center" indent="1"/>
    </xf>
    <xf numFmtId="4" fontId="3" fillId="57" borderId="483" applyNumberFormat="0" applyProtection="0">
      <alignment horizontal="right" vertical="center"/>
    </xf>
    <xf numFmtId="4" fontId="3" fillId="57" borderId="483" applyNumberFormat="0" applyProtection="0">
      <alignment horizontal="right" vertical="center"/>
    </xf>
    <xf numFmtId="4" fontId="100" fillId="57" borderId="486"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100" fillId="58" borderId="486" applyNumberFormat="0" applyProtection="0">
      <alignment horizontal="right" vertical="center"/>
    </xf>
    <xf numFmtId="4" fontId="3" fillId="58"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100" fillId="54" borderId="486" applyNumberFormat="0" applyProtection="0">
      <alignment horizontal="right" vertical="center"/>
    </xf>
    <xf numFmtId="4" fontId="3" fillId="54" borderId="483" applyNumberFormat="0" applyProtection="0">
      <alignment horizontal="right" vertical="center"/>
    </xf>
    <xf numFmtId="4" fontId="100" fillId="54" borderId="486"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100" fillId="56" borderId="486" applyNumberFormat="0" applyProtection="0">
      <alignment horizontal="right" vertical="center"/>
    </xf>
    <xf numFmtId="4" fontId="3" fillId="56" borderId="487"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100" fillId="49" borderId="486"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100" fillId="44" borderId="486" applyNumberFormat="0" applyProtection="0">
      <alignment horizontal="right" vertical="center"/>
    </xf>
    <xf numFmtId="4" fontId="3" fillId="44" borderId="483" applyNumberFormat="0" applyProtection="0">
      <alignment horizontal="right" vertical="center"/>
    </xf>
    <xf numFmtId="4" fontId="100" fillId="44" borderId="486" applyNumberFormat="0" applyProtection="0">
      <alignment horizontal="right" vertical="center"/>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0" fontId="99" fillId="60" borderId="486" applyNumberFormat="0" applyProtection="0">
      <alignment horizontal="left" vertical="top" indent="1"/>
    </xf>
    <xf numFmtId="0" fontId="99" fillId="60" borderId="486" applyNumberFormat="0" applyProtection="0">
      <alignment horizontal="left" vertical="top"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96" fillId="60" borderId="486" applyNumberFormat="0" applyProtection="0">
      <alignment horizontal="left" vertical="center" indent="1"/>
    </xf>
    <xf numFmtId="4" fontId="3" fillId="96" borderId="483" applyNumberFormat="0" applyProtection="0">
      <alignment horizontal="left" vertical="center" indent="1"/>
    </xf>
    <xf numFmtId="4" fontId="96" fillId="60" borderId="486" applyNumberFormat="0" applyProtection="0">
      <alignment horizontal="left" vertical="center" indent="1"/>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6" borderId="506" applyNumberFormat="0" applyProtection="0">
      <alignment horizontal="right" vertical="center"/>
    </xf>
    <xf numFmtId="4" fontId="3" fillId="56" borderId="506" applyNumberFormat="0" applyProtection="0">
      <alignment horizontal="right" vertical="center"/>
    </xf>
    <xf numFmtId="4" fontId="3" fillId="56" borderId="506" applyNumberFormat="0" applyProtection="0">
      <alignment horizontal="right" vertical="center"/>
    </xf>
    <xf numFmtId="4" fontId="3" fillId="56" borderId="506" applyNumberFormat="0" applyProtection="0">
      <alignment horizontal="right" vertical="center"/>
    </xf>
    <xf numFmtId="4" fontId="3" fillId="56" borderId="506"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2" borderId="500" applyNumberFormat="0" applyProtection="0">
      <alignment horizontal="left" vertical="center" indent="1"/>
    </xf>
    <xf numFmtId="4" fontId="3" fillId="50" borderId="521" applyNumberFormat="0" applyProtection="0">
      <alignment horizontal="right" vertical="center"/>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50" borderId="521" applyNumberFormat="0" applyProtection="0">
      <alignment horizontal="right" vertical="center"/>
    </xf>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9" fillId="77" borderId="485"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9" fillId="77" borderId="485"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4" fontId="98" fillId="96" borderId="521" applyNumberFormat="0" applyProtection="0">
      <alignment vertical="center"/>
    </xf>
    <xf numFmtId="0" fontId="95" fillId="81" borderId="523" applyNumberFormat="0" applyAlignment="0" applyProtection="0"/>
    <xf numFmtId="0" fontId="9" fillId="77" borderId="524" applyNumberFormat="0" applyFont="0" applyAlignment="0" applyProtection="0"/>
    <xf numFmtId="0" fontId="3" fillId="77" borderId="521" applyNumberFormat="0" applyFon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59" fillId="48" borderId="501" applyNumberFormat="0" applyAlignment="0" applyProtection="0"/>
    <xf numFmtId="0" fontId="56" fillId="4" borderId="474"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8" fillId="82" borderId="474"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77" fillId="81" borderId="473" applyNumberFormat="0" applyAlignment="0" applyProtection="0"/>
    <xf numFmtId="0" fontId="59" fillId="4" borderId="474" applyNumberFormat="0" applyAlignment="0" applyProtection="0"/>
    <xf numFmtId="0" fontId="59" fillId="48" borderId="474" applyNumberForma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4"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85" fillId="78" borderId="473" applyNumberFormat="0" applyAlignment="0" applyProtection="0"/>
    <xf numFmtId="0" fontId="59" fillId="48" borderId="491" applyNumberFormat="0" applyAlignment="0" applyProtection="0"/>
    <xf numFmtId="0" fontId="59" fillId="48" borderId="491" applyNumberFormat="0" applyAlignment="0" applyProtection="0"/>
    <xf numFmtId="0" fontId="59" fillId="48" borderId="474" applyNumberFormat="0" applyAlignment="0" applyProtection="0"/>
    <xf numFmtId="0" fontId="59" fillId="48" borderId="474" applyNumberFormat="0" applyAlignment="0" applyProtection="0"/>
    <xf numFmtId="0" fontId="59" fillId="48" borderId="474" applyNumberFormat="0" applyAlignment="0" applyProtection="0"/>
    <xf numFmtId="0" fontId="59" fillId="48" borderId="474" applyNumberFormat="0" applyAlignment="0" applyProtection="0"/>
    <xf numFmtId="0" fontId="9" fillId="77" borderId="514"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95" fillId="82" borderId="513" applyNumberFormat="0" applyAlignment="0" applyProtection="0"/>
    <xf numFmtId="0" fontId="95" fillId="81" borderId="513" applyNumberFormat="0" applyAlignment="0" applyProtection="0"/>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2" borderId="511" applyNumberFormat="0" applyProtection="0">
      <alignment horizontal="left" vertical="center" indent="1"/>
    </xf>
    <xf numFmtId="0" fontId="9" fillId="77" borderId="493" applyNumberFormat="0" applyFont="0" applyAlignment="0" applyProtection="0"/>
    <xf numFmtId="4" fontId="3" fillId="60" borderId="490" applyNumberFormat="0" applyProtection="0">
      <alignment vertical="center"/>
    </xf>
    <xf numFmtId="4" fontId="98" fillId="96" borderId="490" applyNumberFormat="0" applyProtection="0">
      <alignment vertical="center"/>
    </xf>
    <xf numFmtId="4" fontId="97" fillId="60" borderId="495"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6" fillId="60" borderId="495" applyNumberFormat="0" applyProtection="0">
      <alignment horizontal="left" vertical="center" indent="1"/>
    </xf>
    <xf numFmtId="4" fontId="98" fillId="96" borderId="490" applyNumberFormat="0" applyProtection="0">
      <alignment vertical="center"/>
    </xf>
    <xf numFmtId="4" fontId="3" fillId="96" borderId="490" applyNumberFormat="0" applyProtection="0">
      <alignment horizontal="left" vertical="center" indent="1"/>
    </xf>
    <xf numFmtId="0" fontId="99" fillId="60" borderId="495" applyNumberFormat="0" applyProtection="0">
      <alignment horizontal="left" vertical="top" indent="1"/>
    </xf>
    <xf numFmtId="0" fontId="99" fillId="60" borderId="495" applyNumberFormat="0" applyProtection="0">
      <alignment horizontal="left" vertical="top" indent="1"/>
    </xf>
    <xf numFmtId="4" fontId="3" fillId="2" borderId="490" applyNumberFormat="0" applyProtection="0">
      <alignment horizontal="left" vertical="center" indent="1"/>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99"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100" borderId="496" applyNumberFormat="0" applyProtection="0">
      <alignment horizontal="left" vertical="center" indent="1"/>
    </xf>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3" fillId="77" borderId="473" applyNumberFormat="0" applyFont="0" applyAlignment="0" applyProtection="0"/>
    <xf numFmtId="0" fontId="19" fillId="61" borderId="476" applyNumberFormat="0" applyFont="0" applyAlignment="0" applyProtection="0"/>
    <xf numFmtId="0" fontId="19" fillId="61" borderId="476" applyNumberFormat="0" applyFont="0" applyAlignment="0" applyProtection="0"/>
    <xf numFmtId="0" fontId="56" fillId="4" borderId="474" applyNumberFormat="0" applyAlignment="0" applyProtection="0"/>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3" fillId="50" borderId="511" applyNumberFormat="0" applyProtection="0">
      <alignment horizontal="right" vertical="center"/>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100" fillId="97" borderId="495"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3" fillId="60"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98" fillId="96" borderId="473" applyNumberFormat="0" applyProtection="0">
      <alignment vertical="center"/>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96"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44"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98"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1"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4"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8"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57"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99"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50"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4" fontId="3" fillId="97" borderId="473" applyNumberFormat="0" applyProtection="0">
      <alignment horizontal="right" vertical="center"/>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4"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5"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6"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0" fontId="3" fillId="7" borderId="473" applyNumberFormat="0" applyProtection="0">
      <alignment horizontal="left" vertical="center" indent="1"/>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3" fillId="0"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4" fontId="98" fillId="13" borderId="473" applyNumberFormat="0" applyProtection="0">
      <alignment horizontal="right" vertical="center"/>
    </xf>
    <xf numFmtId="0" fontId="9" fillId="115" borderId="475" applyNumberFormat="0" applyProtection="0">
      <alignment horizontal="left" vertical="center" indent="1"/>
    </xf>
    <xf numFmtId="0" fontId="9" fillId="115" borderId="475"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4" fontId="3" fillId="2" borderId="473" applyNumberFormat="0" applyProtection="0">
      <alignment horizontal="left" vertical="center" indent="1"/>
    </xf>
    <xf numFmtId="0" fontId="9" fillId="115" borderId="475" applyNumberFormat="0" applyProtection="0">
      <alignment horizontal="left" vertical="center" indent="1"/>
    </xf>
    <xf numFmtId="0" fontId="9" fillId="115" borderId="475" applyNumberFormat="0" applyProtection="0">
      <alignment horizontal="left" vertical="center" indent="1"/>
    </xf>
    <xf numFmtId="0" fontId="9" fillId="115" borderId="475" applyNumberFormat="0" applyProtection="0">
      <alignment horizontal="left" vertical="center" indent="1"/>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107" fillId="102" borderId="473"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100" fillId="57" borderId="495"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54" borderId="490" applyNumberFormat="0" applyProtection="0">
      <alignment horizontal="right" vertical="center"/>
    </xf>
    <xf numFmtId="4" fontId="3" fillId="56" borderId="496" applyNumberFormat="0" applyProtection="0">
      <alignment horizontal="right" vertical="center"/>
    </xf>
    <xf numFmtId="4" fontId="3" fillId="99" borderId="490" applyNumberFormat="0" applyProtection="0">
      <alignment horizontal="right" vertical="center"/>
    </xf>
    <xf numFmtId="4" fontId="100" fillId="50" borderId="495" applyNumberFormat="0" applyProtection="0">
      <alignment horizontal="right" vertical="center"/>
    </xf>
    <xf numFmtId="4" fontId="3" fillId="99" borderId="490" applyNumberFormat="0" applyProtection="0">
      <alignment horizontal="right" vertical="center"/>
    </xf>
    <xf numFmtId="4" fontId="3" fillId="50" borderId="490" applyNumberFormat="0" applyProtection="0">
      <alignment horizontal="right" vertical="center"/>
    </xf>
    <xf numFmtId="0" fontId="77" fillId="81" borderId="483" applyNumberFormat="0" applyAlignment="0" applyProtection="0"/>
    <xf numFmtId="0" fontId="77" fillId="81" borderId="483" applyNumberFormat="0" applyAlignment="0" applyProtection="0"/>
    <xf numFmtId="4" fontId="100" fillId="99" borderId="505"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100" fillId="50" borderId="505"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100" borderId="506" applyNumberFormat="0" applyProtection="0">
      <alignment horizontal="left" vertical="center" indent="1"/>
    </xf>
    <xf numFmtId="4" fontId="3" fillId="50" borderId="521" applyNumberFormat="0" applyProtection="0">
      <alignment horizontal="right" vertical="center"/>
    </xf>
    <xf numFmtId="4" fontId="3" fillId="100" borderId="506" applyNumberFormat="0" applyProtection="0">
      <alignment horizontal="left" vertical="center" indent="1"/>
    </xf>
    <xf numFmtId="4" fontId="3" fillId="100" borderId="506" applyNumberFormat="0" applyProtection="0">
      <alignment horizontal="left" vertical="center" indent="1"/>
    </xf>
    <xf numFmtId="4" fontId="3" fillId="100" borderId="506" applyNumberFormat="0" applyProtection="0">
      <alignment horizontal="left" vertical="center" indent="1"/>
    </xf>
    <xf numFmtId="4" fontId="3" fillId="100" borderId="506" applyNumberFormat="0" applyProtection="0">
      <alignment horizontal="left" vertical="center" indent="1"/>
    </xf>
    <xf numFmtId="4" fontId="3" fillId="50" borderId="521" applyNumberFormat="0" applyProtection="0">
      <alignment horizontal="right" vertical="center"/>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3" fillId="50" borderId="521" applyNumberFormat="0" applyProtection="0">
      <alignment horizontal="right" vertical="center"/>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0" fontId="5" fillId="101" borderId="488" applyBorder="0"/>
    <xf numFmtId="4" fontId="100" fillId="61" borderId="486" applyNumberFormat="0" applyProtection="0">
      <alignment vertical="center"/>
    </xf>
    <xf numFmtId="4" fontId="102" fillId="61" borderId="486" applyNumberFormat="0" applyProtection="0">
      <alignment vertical="center"/>
    </xf>
    <xf numFmtId="4" fontId="102" fillId="61" borderId="486" applyNumberFormat="0" applyProtection="0">
      <alignment vertical="center"/>
    </xf>
    <xf numFmtId="4" fontId="102" fillId="61" borderId="486" applyNumberFormat="0" applyProtection="0">
      <alignment vertical="center"/>
    </xf>
    <xf numFmtId="4" fontId="100" fillId="61" borderId="486" applyNumberFormat="0" applyProtection="0">
      <alignment vertical="center"/>
    </xf>
    <xf numFmtId="4" fontId="102" fillId="61" borderId="486" applyNumberFormat="0" applyProtection="0">
      <alignment vertical="center"/>
    </xf>
    <xf numFmtId="4" fontId="102" fillId="61" borderId="486" applyNumberFormat="0" applyProtection="0">
      <alignment vertical="center"/>
    </xf>
    <xf numFmtId="4" fontId="102" fillId="61" borderId="486" applyNumberFormat="0" applyProtection="0">
      <alignment vertical="center"/>
    </xf>
    <xf numFmtId="4" fontId="102" fillId="61" borderId="486" applyNumberFormat="0" applyProtection="0">
      <alignment vertical="center"/>
    </xf>
    <xf numFmtId="4" fontId="102" fillId="61" borderId="486" applyNumberFormat="0" applyProtection="0">
      <alignment vertical="center"/>
    </xf>
    <xf numFmtId="4" fontId="102" fillId="61" borderId="486" applyNumberFormat="0" applyProtection="0">
      <alignment vertical="center"/>
    </xf>
    <xf numFmtId="4" fontId="102" fillId="61" borderId="486" applyNumberFormat="0" applyProtection="0">
      <alignment vertical="center"/>
    </xf>
    <xf numFmtId="4" fontId="102" fillId="61" borderId="486" applyNumberFormat="0" applyProtection="0">
      <alignment vertical="center"/>
    </xf>
    <xf numFmtId="4" fontId="103" fillId="61" borderId="486" applyNumberFormat="0" applyProtection="0">
      <alignment vertical="center"/>
    </xf>
    <xf numFmtId="4" fontId="9" fillId="101" borderId="506" applyNumberFormat="0" applyProtection="0">
      <alignment horizontal="left" vertical="center" indent="1"/>
    </xf>
    <xf numFmtId="4" fontId="3" fillId="50" borderId="521" applyNumberFormat="0" applyProtection="0">
      <alignment horizontal="right" vertical="center"/>
    </xf>
    <xf numFmtId="4" fontId="9" fillId="101" borderId="506" applyNumberFormat="0" applyProtection="0">
      <alignment horizontal="left" vertical="center" indent="1"/>
    </xf>
    <xf numFmtId="4" fontId="103" fillId="61" borderId="486" applyNumberFormat="0" applyProtection="0">
      <alignmen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7" borderId="506" applyNumberFormat="0" applyProtection="0">
      <alignment horizontal="left" vertical="center" indent="1"/>
    </xf>
    <xf numFmtId="4" fontId="3" fillId="7" borderId="506" applyNumberFormat="0" applyProtection="0">
      <alignment horizontal="left" vertical="center" indent="1"/>
    </xf>
    <xf numFmtId="4" fontId="3" fillId="100" borderId="527" applyNumberFormat="0" applyProtection="0">
      <alignment horizontal="left" vertical="center" indent="1"/>
    </xf>
    <xf numFmtId="4" fontId="3" fillId="97" borderId="506" applyNumberFormat="0" applyProtection="0">
      <alignment horizontal="left" vertical="center" indent="1"/>
    </xf>
    <xf numFmtId="4" fontId="100" fillId="61" borderId="486" applyNumberFormat="0" applyProtection="0">
      <alignment horizontal="left" vertical="center" indent="1"/>
    </xf>
    <xf numFmtId="4" fontId="102" fillId="4" borderId="486" applyNumberFormat="0" applyProtection="0">
      <alignment horizontal="left" vertical="center" indent="1"/>
    </xf>
    <xf numFmtId="4" fontId="102" fillId="4" borderId="486" applyNumberFormat="0" applyProtection="0">
      <alignment horizontal="left" vertical="center" indent="1"/>
    </xf>
    <xf numFmtId="4" fontId="102" fillId="4" borderId="486" applyNumberFormat="0" applyProtection="0">
      <alignment horizontal="left" vertical="center" indent="1"/>
    </xf>
    <xf numFmtId="4" fontId="100" fillId="61" borderId="486" applyNumberFormat="0" applyProtection="0">
      <alignment horizontal="left" vertical="center" indent="1"/>
    </xf>
    <xf numFmtId="4" fontId="102" fillId="4" borderId="486" applyNumberFormat="0" applyProtection="0">
      <alignment horizontal="left" vertical="center" indent="1"/>
    </xf>
    <xf numFmtId="4" fontId="102" fillId="4" borderId="486" applyNumberFormat="0" applyProtection="0">
      <alignment horizontal="left" vertical="center" indent="1"/>
    </xf>
    <xf numFmtId="4" fontId="102" fillId="4" borderId="486" applyNumberFormat="0" applyProtection="0">
      <alignment horizontal="left" vertical="center" indent="1"/>
    </xf>
    <xf numFmtId="4" fontId="102" fillId="4" borderId="486" applyNumberFormat="0" applyProtection="0">
      <alignment horizontal="left" vertical="center" indent="1"/>
    </xf>
    <xf numFmtId="4" fontId="102" fillId="4" borderId="486" applyNumberFormat="0" applyProtection="0">
      <alignment horizontal="left" vertical="center" indent="1"/>
    </xf>
    <xf numFmtId="4" fontId="102" fillId="4" borderId="486" applyNumberFormat="0" applyProtection="0">
      <alignment horizontal="left" vertical="center" indent="1"/>
    </xf>
    <xf numFmtId="4" fontId="102" fillId="4" borderId="486" applyNumberFormat="0" applyProtection="0">
      <alignment horizontal="left" vertical="center" indent="1"/>
    </xf>
    <xf numFmtId="4" fontId="102" fillId="4" borderId="486" applyNumberFormat="0" applyProtection="0">
      <alignment horizontal="left" vertical="center" indent="1"/>
    </xf>
    <xf numFmtId="0" fontId="100" fillId="61" borderId="486" applyNumberFormat="0" applyProtection="0">
      <alignment horizontal="left" vertical="top" indent="1"/>
    </xf>
    <xf numFmtId="0" fontId="102" fillId="61" borderId="486" applyNumberFormat="0" applyProtection="0">
      <alignment horizontal="left" vertical="top" indent="1"/>
    </xf>
    <xf numFmtId="0" fontId="102" fillId="61" borderId="486" applyNumberFormat="0" applyProtection="0">
      <alignment horizontal="left" vertical="top" indent="1"/>
    </xf>
    <xf numFmtId="0" fontId="102" fillId="61" borderId="486" applyNumberFormat="0" applyProtection="0">
      <alignment horizontal="left" vertical="top" indent="1"/>
    </xf>
    <xf numFmtId="0" fontId="100" fillId="61" borderId="486" applyNumberFormat="0" applyProtection="0">
      <alignment horizontal="left" vertical="top" indent="1"/>
    </xf>
    <xf numFmtId="0" fontId="102" fillId="61" borderId="486" applyNumberFormat="0" applyProtection="0">
      <alignment horizontal="left" vertical="top" indent="1"/>
    </xf>
    <xf numFmtId="0" fontId="102" fillId="61" borderId="486" applyNumberFormat="0" applyProtection="0">
      <alignment horizontal="left" vertical="top" indent="1"/>
    </xf>
    <xf numFmtId="0" fontId="102" fillId="61" borderId="486" applyNumberFormat="0" applyProtection="0">
      <alignment horizontal="left" vertical="top" indent="1"/>
    </xf>
    <xf numFmtId="0" fontId="102" fillId="61" borderId="486" applyNumberFormat="0" applyProtection="0">
      <alignment horizontal="left" vertical="top" indent="1"/>
    </xf>
    <xf numFmtId="0" fontId="102" fillId="61" borderId="486" applyNumberFormat="0" applyProtection="0">
      <alignment horizontal="left" vertical="top" indent="1"/>
    </xf>
    <xf numFmtId="0" fontId="102" fillId="61" borderId="486" applyNumberFormat="0" applyProtection="0">
      <alignment horizontal="left" vertical="top" indent="1"/>
    </xf>
    <xf numFmtId="0" fontId="102" fillId="61" borderId="486" applyNumberFormat="0" applyProtection="0">
      <alignment horizontal="left" vertical="top" indent="1"/>
    </xf>
    <xf numFmtId="0" fontId="102" fillId="61" borderId="486" applyNumberFormat="0" applyProtection="0">
      <alignment horizontal="left" vertical="top" indent="1"/>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100" fillId="7" borderId="486"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103" fillId="7" borderId="486"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103" fillId="7" borderId="486"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100" fillId="97" borderId="486"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100" fillId="97" borderId="486"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0" fontId="100" fillId="97" borderId="486" applyNumberFormat="0" applyProtection="0">
      <alignment horizontal="left" vertical="top" indent="1"/>
    </xf>
    <xf numFmtId="0" fontId="102" fillId="97" borderId="486" applyNumberFormat="0" applyProtection="0">
      <alignment horizontal="left" vertical="top" indent="1"/>
    </xf>
    <xf numFmtId="0" fontId="102" fillId="97" borderId="486" applyNumberFormat="0" applyProtection="0">
      <alignment horizontal="left" vertical="top" indent="1"/>
    </xf>
    <xf numFmtId="0" fontId="102" fillId="97" borderId="486" applyNumberFormat="0" applyProtection="0">
      <alignment horizontal="left" vertical="top" indent="1"/>
    </xf>
    <xf numFmtId="0" fontId="100" fillId="97" borderId="486" applyNumberFormat="0" applyProtection="0">
      <alignment horizontal="left" vertical="top" indent="1"/>
    </xf>
    <xf numFmtId="0" fontId="102" fillId="97" borderId="486" applyNumberFormat="0" applyProtection="0">
      <alignment horizontal="left" vertical="top" indent="1"/>
    </xf>
    <xf numFmtId="0" fontId="102" fillId="97" borderId="486" applyNumberFormat="0" applyProtection="0">
      <alignment horizontal="left" vertical="top" indent="1"/>
    </xf>
    <xf numFmtId="0" fontId="102" fillId="97" borderId="486" applyNumberFormat="0" applyProtection="0">
      <alignment horizontal="left" vertical="top" indent="1"/>
    </xf>
    <xf numFmtId="0" fontId="102" fillId="97" borderId="486" applyNumberFormat="0" applyProtection="0">
      <alignment horizontal="left" vertical="top" indent="1"/>
    </xf>
    <xf numFmtId="0" fontId="102" fillId="97" borderId="486" applyNumberFormat="0" applyProtection="0">
      <alignment horizontal="left" vertical="top" indent="1"/>
    </xf>
    <xf numFmtId="0" fontId="102" fillId="97" borderId="486" applyNumberFormat="0" applyProtection="0">
      <alignment horizontal="left" vertical="top" indent="1"/>
    </xf>
    <xf numFmtId="0" fontId="102" fillId="97" borderId="486" applyNumberFormat="0" applyProtection="0">
      <alignment horizontal="left" vertical="top" indent="1"/>
    </xf>
    <xf numFmtId="0" fontId="102" fillId="97" borderId="486" applyNumberFormat="0" applyProtection="0">
      <alignment horizontal="left" vertical="top" indent="1"/>
    </xf>
    <xf numFmtId="0" fontId="3" fillId="4" borderId="500" applyNumberFormat="0" applyProtection="0">
      <alignment horizontal="left" vertical="center" indent="1"/>
    </xf>
    <xf numFmtId="4" fontId="105" fillId="104" borderId="487" applyNumberFormat="0" applyProtection="0">
      <alignment horizontal="left" vertical="center" indent="1"/>
    </xf>
    <xf numFmtId="4" fontId="105" fillId="104" borderId="487" applyNumberFormat="0" applyProtection="0">
      <alignment horizontal="left" vertical="center" indent="1"/>
    </xf>
    <xf numFmtId="4" fontId="105" fillId="104" borderId="487" applyNumberFormat="0" applyProtection="0">
      <alignment horizontal="left" vertical="center" indent="1"/>
    </xf>
    <xf numFmtId="0" fontId="3" fillId="4" borderId="500" applyNumberFormat="0" applyProtection="0">
      <alignment horizontal="left" vertical="center" indent="1"/>
    </xf>
    <xf numFmtId="4" fontId="105" fillId="104" borderId="487" applyNumberFormat="0" applyProtection="0">
      <alignment horizontal="left" vertical="center" indent="1"/>
    </xf>
    <xf numFmtId="4" fontId="105" fillId="104" borderId="487" applyNumberFormat="0" applyProtection="0">
      <alignment horizontal="left" vertical="center" indent="1"/>
    </xf>
    <xf numFmtId="4" fontId="105" fillId="104" borderId="487" applyNumberFormat="0" applyProtection="0">
      <alignment horizontal="left" vertical="center" indent="1"/>
    </xf>
    <xf numFmtId="4" fontId="105" fillId="104" borderId="487" applyNumberFormat="0" applyProtection="0">
      <alignment horizontal="left" vertical="center" indent="1"/>
    </xf>
    <xf numFmtId="4" fontId="105" fillId="104" borderId="487" applyNumberFormat="0" applyProtection="0">
      <alignment horizontal="left" vertical="center" indent="1"/>
    </xf>
    <xf numFmtId="4" fontId="105" fillId="104" borderId="487" applyNumberFormat="0" applyProtection="0">
      <alignment horizontal="left" vertical="center" indent="1"/>
    </xf>
    <xf numFmtId="4" fontId="105" fillId="104" borderId="487" applyNumberFormat="0" applyProtection="0">
      <alignment horizontal="left" vertical="center" indent="1"/>
    </xf>
    <xf numFmtId="4" fontId="105" fillId="104" borderId="487"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4" fontId="106" fillId="7" borderId="486"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6" fillId="7" borderId="486"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9" fillId="97" borderId="505"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9"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9" fillId="7" borderId="505"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7" borderId="521" applyNumberFormat="0" applyFont="0" applyAlignment="0" applyProtection="0"/>
    <xf numFmtId="0" fontId="53" fillId="61" borderId="493" applyNumberFormat="0" applyFont="0" applyAlignment="0" applyProtection="0"/>
    <xf numFmtId="0" fontId="77" fillId="81" borderId="511" applyNumberFormat="0" applyAlignment="0" applyProtection="0"/>
    <xf numFmtId="0" fontId="67" fillId="0" borderId="494" applyNumberFormat="0" applyFill="0" applyAlignment="0" applyProtection="0"/>
    <xf numFmtId="0" fontId="77" fillId="81" borderId="511" applyNumberFormat="0" applyAlignment="0" applyProtection="0"/>
    <xf numFmtId="4" fontId="9" fillId="101" borderId="517" applyNumberFormat="0" applyProtection="0">
      <alignment horizontal="left" vertical="center" indent="1"/>
    </xf>
    <xf numFmtId="4" fontId="3" fillId="57" borderId="511" applyNumberFormat="0" applyProtection="0">
      <alignment horizontal="right" vertical="center"/>
    </xf>
    <xf numFmtId="0" fontId="3" fillId="97"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4" fontId="3" fillId="54" borderId="511" applyNumberFormat="0" applyProtection="0">
      <alignment horizontal="right" vertical="center"/>
    </xf>
    <xf numFmtId="0" fontId="60" fillId="4" borderId="492" applyNumberFormat="0" applyAlignment="0" applyProtection="0"/>
    <xf numFmtId="0" fontId="56" fillId="4" borderId="491" applyNumberFormat="0" applyAlignment="0" applyProtection="0"/>
    <xf numFmtId="0" fontId="53" fillId="61" borderId="493" applyNumberFormat="0" applyFont="0" applyAlignment="0" applyProtection="0"/>
    <xf numFmtId="0" fontId="53" fillId="61" borderId="493" applyNumberFormat="0" applyFont="0" applyAlignment="0" applyProtection="0"/>
    <xf numFmtId="0" fontId="95" fillId="81" borderId="513" applyNumberFormat="0" applyAlignment="0" applyProtection="0"/>
    <xf numFmtId="0" fontId="3" fillId="77" borderId="511" applyNumberFormat="0" applyFont="0" applyAlignment="0" applyProtection="0"/>
    <xf numFmtId="0" fontId="59" fillId="48" borderId="49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2" applyNumberFormat="0" applyAlignment="0" applyProtection="0"/>
    <xf numFmtId="0" fontId="59" fillId="48" borderId="491" applyNumberFormat="0" applyAlignment="0" applyProtection="0"/>
    <xf numFmtId="0" fontId="85" fillId="78" borderId="500" applyNumberFormat="0" applyAlignment="0" applyProtection="0"/>
    <xf numFmtId="0" fontId="60" fillId="4" borderId="492" applyNumberFormat="0" applyAlignment="0" applyProtection="0"/>
    <xf numFmtId="0" fontId="59" fillId="48" borderId="491" applyNumberFormat="0" applyAlignment="0" applyProtection="0"/>
    <xf numFmtId="0" fontId="85" fillId="78" borderId="500" applyNumberFormat="0" applyAlignment="0" applyProtection="0"/>
    <xf numFmtId="0" fontId="85" fillId="78" borderId="521" applyNumberFormat="0" applyAlignment="0" applyProtection="0"/>
    <xf numFmtId="0" fontId="56" fillId="4" borderId="491" applyNumberFormat="0" applyAlignment="0" applyProtection="0"/>
    <xf numFmtId="0" fontId="56" fillId="4" borderId="491" applyNumberFormat="0" applyAlignment="0" applyProtection="0"/>
    <xf numFmtId="0" fontId="99" fillId="60" borderId="526" applyNumberFormat="0" applyProtection="0">
      <alignment horizontal="left" vertical="top" indent="1"/>
    </xf>
    <xf numFmtId="0" fontId="3" fillId="77" borderId="500" applyNumberFormat="0" applyFont="0" applyAlignment="0" applyProtection="0"/>
    <xf numFmtId="4" fontId="3" fillId="57" borderId="500" applyNumberFormat="0" applyProtection="0">
      <alignment horizontal="right" vertical="center"/>
    </xf>
    <xf numFmtId="4" fontId="3" fillId="99" borderId="500" applyNumberFormat="0" applyProtection="0">
      <alignment horizontal="right" vertical="center"/>
    </xf>
    <xf numFmtId="4" fontId="3" fillId="50" borderId="500" applyNumberFormat="0" applyProtection="0">
      <alignment horizontal="right" vertical="center"/>
    </xf>
    <xf numFmtId="4" fontId="3" fillId="100"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3" fillId="50" borderId="521" applyNumberFormat="0" applyProtection="0">
      <alignment horizontal="right" vertical="center"/>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100" fillId="97" borderId="505" applyNumberFormat="0" applyProtection="0">
      <alignment horizontal="right" vertical="center"/>
    </xf>
    <xf numFmtId="4" fontId="3" fillId="97" borderId="500" applyNumberFormat="0" applyProtection="0">
      <alignment horizontal="right" vertical="center"/>
    </xf>
    <xf numFmtId="4" fontId="3" fillId="7" borderId="506" applyNumberFormat="0" applyProtection="0">
      <alignment horizontal="left" vertical="center" indent="1"/>
    </xf>
    <xf numFmtId="4" fontId="3" fillId="97" borderId="506" applyNumberFormat="0" applyProtection="0">
      <alignment horizontal="left" vertical="center" indent="1"/>
    </xf>
    <xf numFmtId="0" fontId="9" fillId="101" borderId="505" applyNumberFormat="0" applyProtection="0">
      <alignment horizontal="left" vertical="top" indent="1"/>
    </xf>
    <xf numFmtId="0" fontId="3" fillId="101" borderId="505" applyNumberFormat="0" applyProtection="0">
      <alignment horizontal="left" vertical="top" indent="1"/>
    </xf>
    <xf numFmtId="0" fontId="3" fillId="5" borderId="500" applyNumberFormat="0" applyProtection="0">
      <alignment horizontal="left" vertical="center"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7" borderId="500" applyNumberFormat="0" applyProtection="0">
      <alignment horizontal="left" vertical="center"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9" fillId="102" borderId="507" applyNumberFormat="0">
      <protection locked="0"/>
    </xf>
    <xf numFmtId="4" fontId="9" fillId="101" borderId="527" applyNumberFormat="0" applyProtection="0">
      <alignment horizontal="left" vertical="center" indent="1"/>
    </xf>
    <xf numFmtId="4" fontId="9" fillId="101" borderId="527" applyNumberFormat="0" applyProtection="0">
      <alignment horizontal="left" vertical="center" indent="1"/>
    </xf>
    <xf numFmtId="0" fontId="99" fillId="60" borderId="516" applyNumberFormat="0" applyProtection="0">
      <alignment horizontal="left" vertical="top" indent="1"/>
    </xf>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3" fillId="7" borderId="490" applyNumberFormat="0" applyProtection="0">
      <alignment horizontal="left" vertical="center" indent="1"/>
    </xf>
    <xf numFmtId="0" fontId="3" fillId="6" borderId="490" applyNumberFormat="0" applyProtection="0">
      <alignment horizontal="left" vertical="center" indent="1"/>
    </xf>
    <xf numFmtId="0" fontId="3" fillId="5" borderId="490" applyNumberFormat="0" applyProtection="0">
      <alignment horizontal="left" vertical="center" indent="1"/>
    </xf>
    <xf numFmtId="0" fontId="3" fillId="4" borderId="490" applyNumberFormat="0" applyProtection="0">
      <alignment horizontal="left" vertical="center" indent="1"/>
    </xf>
    <xf numFmtId="4" fontId="3" fillId="2" borderId="490" applyNumberFormat="0" applyProtection="0">
      <alignment horizontal="left" vertical="center" indent="1"/>
    </xf>
    <xf numFmtId="0" fontId="77" fillId="81" borderId="500" applyNumberFormat="0" applyAlignment="0" applyProtection="0"/>
    <xf numFmtId="0" fontId="77" fillId="81" borderId="500" applyNumberFormat="0" applyAlignment="0" applyProtection="0"/>
    <xf numFmtId="0" fontId="99" fillId="60" borderId="516" applyNumberFormat="0" applyProtection="0">
      <alignment horizontal="left" vertical="top" indent="1"/>
    </xf>
    <xf numFmtId="0" fontId="95" fillId="81" borderId="513" applyNumberFormat="0" applyAlignment="0" applyProtection="0"/>
    <xf numFmtId="4" fontId="100" fillId="51" borderId="516" applyNumberFormat="0" applyProtection="0">
      <alignment horizontal="right" vertical="center"/>
    </xf>
    <xf numFmtId="4" fontId="3" fillId="51" borderId="511" applyNumberFormat="0" applyProtection="0">
      <alignment horizontal="right" vertical="center"/>
    </xf>
    <xf numFmtId="4" fontId="100" fillId="58" borderId="516" applyNumberFormat="0" applyProtection="0">
      <alignment horizontal="right" vertical="center"/>
    </xf>
    <xf numFmtId="4" fontId="3" fillId="51" borderId="511" applyNumberFormat="0" applyProtection="0">
      <alignment horizontal="right" vertical="center"/>
    </xf>
    <xf numFmtId="4" fontId="3" fillId="58" borderId="511" applyNumberFormat="0" applyProtection="0">
      <alignment horizontal="right" vertical="center"/>
    </xf>
    <xf numFmtId="0" fontId="77" fillId="81" borderId="500" applyNumberFormat="0" applyAlignment="0" applyProtection="0"/>
    <xf numFmtId="4" fontId="3" fillId="96" borderId="511" applyNumberFormat="0" applyProtection="0">
      <alignment horizontal="left" vertical="center" indent="1"/>
    </xf>
    <xf numFmtId="4" fontId="98" fillId="96" borderId="511" applyNumberFormat="0" applyProtection="0">
      <alignment vertical="center"/>
    </xf>
    <xf numFmtId="4" fontId="100" fillId="54" borderId="516" applyNumberFormat="0" applyProtection="0">
      <alignment horizontal="right" vertical="center"/>
    </xf>
    <xf numFmtId="4" fontId="3" fillId="96" borderId="511" applyNumberFormat="0" applyProtection="0">
      <alignment horizontal="left" vertical="center" indent="1"/>
    </xf>
    <xf numFmtId="0" fontId="95" fillId="82" borderId="513" applyNumberFormat="0" applyAlignment="0" applyProtection="0"/>
    <xf numFmtId="0" fontId="77" fillId="81" borderId="500" applyNumberFormat="0" applyAlignment="0" applyProtection="0"/>
    <xf numFmtId="4" fontId="97" fillId="60" borderId="516" applyNumberFormat="0" applyProtection="0">
      <alignment vertical="center"/>
    </xf>
    <xf numFmtId="0" fontId="77" fillId="81" borderId="500" applyNumberFormat="0" applyAlignment="0" applyProtection="0"/>
    <xf numFmtId="4" fontId="3" fillId="96" borderId="511" applyNumberFormat="0" applyProtection="0">
      <alignment horizontal="left" vertical="center" indent="1"/>
    </xf>
    <xf numFmtId="4" fontId="3" fillId="56" borderId="517" applyNumberFormat="0" applyProtection="0">
      <alignment horizontal="right" vertical="center"/>
    </xf>
    <xf numFmtId="4" fontId="3" fillId="51" borderId="511" applyNumberFormat="0" applyProtection="0">
      <alignment horizontal="right" vertical="center"/>
    </xf>
    <xf numFmtId="4" fontId="98" fillId="96" borderId="511" applyNumberFormat="0" applyProtection="0">
      <alignment vertical="center"/>
    </xf>
    <xf numFmtId="4" fontId="3" fillId="51" borderId="511" applyNumberFormat="0" applyProtection="0">
      <alignment horizontal="right" vertical="center"/>
    </xf>
    <xf numFmtId="0" fontId="77" fillId="81" borderId="500" applyNumberFormat="0" applyAlignment="0" applyProtection="0"/>
    <xf numFmtId="0" fontId="3" fillId="77" borderId="511" applyNumberFormat="0" applyFont="0" applyAlignment="0" applyProtection="0"/>
    <xf numFmtId="0" fontId="96" fillId="60" borderId="516" applyNumberFormat="0" applyProtection="0">
      <alignment horizontal="left" vertical="top" indent="1"/>
    </xf>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82" fillId="0" borderId="489" applyNumberFormat="0" applyFill="0" applyAlignment="0" applyProtection="0"/>
    <xf numFmtId="0" fontId="95" fillId="81" borderId="513" applyNumberFormat="0" applyAlignment="0" applyProtection="0"/>
    <xf numFmtId="4" fontId="98" fillId="96" borderId="511" applyNumberFormat="0" applyProtection="0">
      <alignment vertical="center"/>
    </xf>
    <xf numFmtId="4" fontId="3" fillId="100" borderId="517" applyNumberFormat="0" applyProtection="0">
      <alignment horizontal="left" vertical="center" indent="1"/>
    </xf>
    <xf numFmtId="4" fontId="3" fillId="100" borderId="517" applyNumberFormat="0" applyProtection="0">
      <alignment horizontal="left" vertical="center" indent="1"/>
    </xf>
    <xf numFmtId="4" fontId="3" fillId="99" borderId="511" applyNumberFormat="0" applyProtection="0">
      <alignment horizontal="right" vertical="center"/>
    </xf>
    <xf numFmtId="4" fontId="100" fillId="51" borderId="516" applyNumberFormat="0" applyProtection="0">
      <alignment horizontal="right" vertical="center"/>
    </xf>
    <xf numFmtId="4" fontId="102" fillId="4" borderId="495" applyNumberFormat="0" applyProtection="0">
      <alignment horizontal="left" vertical="center" indent="1"/>
    </xf>
    <xf numFmtId="4" fontId="102" fillId="4" borderId="495" applyNumberFormat="0" applyProtection="0">
      <alignment horizontal="left" vertical="center" indent="1"/>
    </xf>
    <xf numFmtId="4" fontId="100" fillId="61" borderId="495" applyNumberFormat="0" applyProtection="0">
      <alignment horizontal="left" vertical="center" indent="1"/>
    </xf>
    <xf numFmtId="4" fontId="98" fillId="103" borderId="497" applyNumberFormat="0" applyProtection="0">
      <alignment vertical="center"/>
    </xf>
    <xf numFmtId="4" fontId="98" fillId="103" borderId="497" applyNumberFormat="0" applyProtection="0">
      <alignment vertical="center"/>
    </xf>
    <xf numFmtId="4" fontId="98" fillId="103" borderId="497" applyNumberFormat="0" applyProtection="0">
      <alignment vertical="center"/>
    </xf>
    <xf numFmtId="4" fontId="98" fillId="103" borderId="497" applyNumberFormat="0" applyProtection="0">
      <alignment vertical="center"/>
    </xf>
    <xf numFmtId="4" fontId="98" fillId="103" borderId="497" applyNumberFormat="0" applyProtection="0">
      <alignment vertical="center"/>
    </xf>
    <xf numFmtId="4" fontId="98" fillId="103" borderId="497" applyNumberFormat="0" applyProtection="0">
      <alignment vertical="center"/>
    </xf>
    <xf numFmtId="4" fontId="103" fillId="61" borderId="495" applyNumberFormat="0" applyProtection="0">
      <alignment vertical="center"/>
    </xf>
    <xf numFmtId="4" fontId="98" fillId="103" borderId="497" applyNumberFormat="0" applyProtection="0">
      <alignment vertical="center"/>
    </xf>
    <xf numFmtId="4" fontId="98" fillId="103" borderId="497" applyNumberFormat="0" applyProtection="0">
      <alignment vertical="center"/>
    </xf>
    <xf numFmtId="4" fontId="102" fillId="61" borderId="495" applyNumberFormat="0" applyProtection="0">
      <alignment vertical="center"/>
    </xf>
    <xf numFmtId="4" fontId="102" fillId="61" borderId="495" applyNumberFormat="0" applyProtection="0">
      <alignment vertical="center"/>
    </xf>
    <xf numFmtId="4" fontId="102" fillId="61" borderId="495" applyNumberFormat="0" applyProtection="0">
      <alignment vertical="center"/>
    </xf>
    <xf numFmtId="4" fontId="102" fillId="61" borderId="495" applyNumberFormat="0" applyProtection="0">
      <alignment vertical="center"/>
    </xf>
    <xf numFmtId="4" fontId="102" fillId="61" borderId="495" applyNumberFormat="0" applyProtection="0">
      <alignment vertical="center"/>
    </xf>
    <xf numFmtId="4" fontId="102" fillId="61" borderId="495" applyNumberFormat="0" applyProtection="0">
      <alignment vertical="center"/>
    </xf>
    <xf numFmtId="4" fontId="100" fillId="61" borderId="495" applyNumberFormat="0" applyProtection="0">
      <alignment vertical="center"/>
    </xf>
    <xf numFmtId="0" fontId="5" fillId="101" borderId="498" applyBorder="0"/>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4" borderId="511" applyNumberFormat="0" applyProtection="0">
      <alignment horizontal="left" vertical="center" indent="1"/>
    </xf>
    <xf numFmtId="4" fontId="3" fillId="97" borderId="517" applyNumberFormat="0" applyProtection="0">
      <alignment horizontal="left" vertical="center" indent="1"/>
    </xf>
    <xf numFmtId="4" fontId="3" fillId="97" borderId="517" applyNumberFormat="0" applyProtection="0">
      <alignment horizontal="left" vertical="center" indent="1"/>
    </xf>
    <xf numFmtId="4" fontId="3" fillId="7" borderId="517" applyNumberFormat="0" applyProtection="0">
      <alignment horizontal="left" vertical="center" indent="1"/>
    </xf>
    <xf numFmtId="4" fontId="3" fillId="7" borderId="517" applyNumberFormat="0" applyProtection="0">
      <alignment horizontal="left" vertical="center" indent="1"/>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9" fillId="101" borderId="517" applyNumberFormat="0" applyProtection="0">
      <alignment horizontal="left" vertical="center" indent="1"/>
    </xf>
    <xf numFmtId="4" fontId="3" fillId="100" borderId="517" applyNumberFormat="0" applyProtection="0">
      <alignment horizontal="left" vertical="center" indent="1"/>
    </xf>
    <xf numFmtId="4" fontId="3" fillId="100" borderId="517" applyNumberFormat="0" applyProtection="0">
      <alignment horizontal="left" vertical="center" indent="1"/>
    </xf>
    <xf numFmtId="4" fontId="3" fillId="100" borderId="517" applyNumberFormat="0" applyProtection="0">
      <alignment horizontal="left" vertical="center" indent="1"/>
    </xf>
    <xf numFmtId="4" fontId="3" fillId="100" borderId="517" applyNumberFormat="0" applyProtection="0">
      <alignment horizontal="left" vertical="center" indent="1"/>
    </xf>
    <xf numFmtId="0" fontId="9" fillId="102" borderId="497" applyNumberFormat="0">
      <protection locked="0"/>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9" fillId="7" borderId="495" applyNumberFormat="0" applyProtection="0">
      <alignment horizontal="left" vertical="top"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9" fillId="7" borderId="495" applyNumberFormat="0" applyProtection="0">
      <alignment horizontal="left" vertical="top"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9"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9" fillId="6" borderId="495" applyNumberFormat="0" applyProtection="0">
      <alignment horizontal="left" vertical="top"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9" fillId="6" borderId="495"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9" fillId="6" borderId="495" applyNumberFormat="0" applyProtection="0">
      <alignment horizontal="left" vertical="center"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9" fillId="97" borderId="495" applyNumberFormat="0" applyProtection="0">
      <alignment horizontal="left" vertical="top" indent="1"/>
    </xf>
    <xf numFmtId="0" fontId="3" fillId="97" borderId="495" applyNumberFormat="0" applyProtection="0">
      <alignment horizontal="left" vertical="top" indent="1"/>
    </xf>
    <xf numFmtId="0" fontId="9" fillId="97" borderId="495" applyNumberFormat="0" applyProtection="0">
      <alignment horizontal="left" vertical="top"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9" fillId="97" borderId="495" applyNumberFormat="0" applyProtection="0">
      <alignment horizontal="left" vertical="center"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101" borderId="495" applyNumberFormat="0" applyProtection="0">
      <alignment horizontal="left" vertical="top"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9" fillId="101" borderId="495" applyNumberFormat="0" applyProtection="0">
      <alignment horizontal="left" vertical="center" indent="1"/>
    </xf>
    <xf numFmtId="4" fontId="3" fillId="97" borderId="496" applyNumberFormat="0" applyProtection="0">
      <alignment horizontal="left" vertical="center" indent="1"/>
    </xf>
    <xf numFmtId="4" fontId="3" fillId="97" borderId="496" applyNumberFormat="0" applyProtection="0">
      <alignment horizontal="left" vertical="center" indent="1"/>
    </xf>
    <xf numFmtId="4" fontId="3" fillId="7" borderId="496" applyNumberFormat="0" applyProtection="0">
      <alignment horizontal="left" vertical="center" indent="1"/>
    </xf>
    <xf numFmtId="4" fontId="3" fillId="7" borderId="496" applyNumberFormat="0" applyProtection="0">
      <alignment horizontal="left" vertical="center" indent="1"/>
    </xf>
    <xf numFmtId="4" fontId="3" fillId="7" borderId="496" applyNumberFormat="0" applyProtection="0">
      <alignment horizontal="left" vertical="center" indent="1"/>
    </xf>
    <xf numFmtId="4" fontId="3" fillId="50" borderId="511" applyNumberFormat="0" applyProtection="0">
      <alignment horizontal="right" vertical="center"/>
    </xf>
    <xf numFmtId="4" fontId="3" fillId="97" borderId="490" applyNumberFormat="0" applyProtection="0">
      <alignment horizontal="right" vertical="center"/>
    </xf>
    <xf numFmtId="0" fontId="85" fillId="78" borderId="521" applyNumberFormat="0" applyAlignment="0" applyProtection="0"/>
    <xf numFmtId="0" fontId="85" fillId="78" borderId="522"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2"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3" fillId="77" borderId="521" applyNumberFormat="0" applyFont="0" applyAlignment="0" applyProtection="0"/>
    <xf numFmtId="0" fontId="9" fillId="77" borderId="524"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4" fontId="3" fillId="60" borderId="521" applyNumberFormat="0" applyProtection="0">
      <alignment vertical="center"/>
    </xf>
    <xf numFmtId="4" fontId="100" fillId="51" borderId="526" applyNumberFormat="0" applyProtection="0">
      <alignment horizontal="right" vertical="center"/>
    </xf>
    <xf numFmtId="4" fontId="3" fillId="51" borderId="521" applyNumberFormat="0" applyProtection="0">
      <alignment horizontal="right" vertical="center"/>
    </xf>
    <xf numFmtId="0" fontId="3" fillId="77" borderId="500" applyNumberFormat="0" applyFont="0" applyAlignment="0" applyProtection="0"/>
    <xf numFmtId="0" fontId="3" fillId="77" borderId="500" applyNumberFormat="0" applyFon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4" fontId="3" fillId="60" borderId="500" applyNumberFormat="0" applyProtection="0">
      <alignment vertical="center"/>
    </xf>
    <xf numFmtId="0" fontId="67" fillId="0" borderId="494" applyNumberFormat="0" applyFill="0" applyAlignment="0" applyProtection="0"/>
    <xf numFmtId="4" fontId="3" fillId="0" borderId="490" applyNumberFormat="0" applyProtection="0">
      <alignment horizontal="right" vertical="center"/>
    </xf>
    <xf numFmtId="0" fontId="60" fillId="4" borderId="492" applyNumberFormat="0" applyAlignment="0" applyProtection="0"/>
    <xf numFmtId="0" fontId="95" fillId="81" borderId="502" applyNumberFormat="0" applyAlignment="0" applyProtection="0"/>
    <xf numFmtId="0" fontId="99" fillId="60" borderId="505" applyNumberFormat="0" applyProtection="0">
      <alignment horizontal="left" vertical="top" indent="1"/>
    </xf>
    <xf numFmtId="0" fontId="95" fillId="81" borderId="513" applyNumberFormat="0" applyAlignment="0" applyProtection="0"/>
    <xf numFmtId="0" fontId="95" fillId="81" borderId="513" applyNumberFormat="0" applyAlignment="0" applyProtection="0"/>
    <xf numFmtId="4" fontId="9" fillId="101" borderId="527" applyNumberFormat="0" applyProtection="0">
      <alignment horizontal="left" vertical="center" indent="1"/>
    </xf>
    <xf numFmtId="0" fontId="3" fillId="77" borderId="511" applyNumberFormat="0" applyFont="0" applyAlignment="0" applyProtection="0"/>
    <xf numFmtId="4" fontId="3" fillId="56" borderId="517" applyNumberFormat="0" applyProtection="0">
      <alignment horizontal="right" vertical="center"/>
    </xf>
    <xf numFmtId="4" fontId="98" fillId="96" borderId="500" applyNumberFormat="0" applyProtection="0">
      <alignment vertical="center"/>
    </xf>
    <xf numFmtId="0" fontId="3" fillId="77" borderId="500" applyNumberFormat="0" applyFont="0" applyAlignment="0" applyProtection="0"/>
    <xf numFmtId="0" fontId="3" fillId="77" borderId="511" applyNumberFormat="0" applyFont="0" applyAlignment="0" applyProtection="0"/>
    <xf numFmtId="0" fontId="85" fillId="78" borderId="511" applyNumberFormat="0" applyAlignment="0" applyProtection="0"/>
    <xf numFmtId="0" fontId="9" fillId="77" borderId="503"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4" fontId="97" fillId="60" borderId="505" applyNumberFormat="0" applyProtection="0">
      <alignment vertical="center"/>
    </xf>
    <xf numFmtId="0" fontId="3" fillId="77" borderId="500" applyNumberFormat="0" applyFont="0" applyAlignment="0" applyProtection="0"/>
    <xf numFmtId="4" fontId="3" fillId="51" borderId="521" applyNumberFormat="0" applyProtection="0">
      <alignment horizontal="right" vertical="center"/>
    </xf>
    <xf numFmtId="0" fontId="53" fillId="61" borderId="503" applyNumberFormat="0" applyFont="0" applyAlignment="0" applyProtection="0"/>
    <xf numFmtId="0" fontId="53" fillId="61" borderId="503" applyNumberFormat="0" applyFont="0" applyAlignment="0" applyProtection="0"/>
    <xf numFmtId="4" fontId="3" fillId="99" borderId="521" applyNumberFormat="0" applyProtection="0">
      <alignment horizontal="right" vertical="center"/>
    </xf>
    <xf numFmtId="4" fontId="3" fillId="99" borderId="521" applyNumberFormat="0" applyProtection="0">
      <alignment horizontal="right" vertical="center"/>
    </xf>
    <xf numFmtId="4" fontId="100" fillId="99" borderId="526" applyNumberFormat="0" applyProtection="0">
      <alignment horizontal="right" vertical="center"/>
    </xf>
    <xf numFmtId="0" fontId="53" fillId="61" borderId="503" applyNumberFormat="0" applyFont="0" applyAlignment="0" applyProtection="0"/>
    <xf numFmtId="0" fontId="117" fillId="48" borderId="484" applyNumberFormat="0" applyAlignment="0" applyProtection="0"/>
    <xf numFmtId="0" fontId="85" fillId="78" borderId="501" applyNumberFormat="0" applyAlignment="0" applyProtection="0"/>
    <xf numFmtId="0" fontId="3" fillId="77" borderId="500" applyNumberFormat="0" applyFont="0" applyAlignment="0" applyProtection="0"/>
    <xf numFmtId="0" fontId="95" fillId="81" borderId="502" applyNumberFormat="0" applyAlignment="0" applyProtection="0"/>
    <xf numFmtId="0" fontId="19" fillId="61" borderId="485" applyNumberFormat="0" applyFont="0" applyAlignment="0" applyProtection="0"/>
    <xf numFmtId="4" fontId="3" fillId="96" borderId="500" applyNumberFormat="0" applyProtection="0">
      <alignment horizontal="left" vertical="center" indent="1"/>
    </xf>
    <xf numFmtId="0" fontId="95" fillId="81" borderId="513" applyNumberFormat="0" applyAlignment="0" applyProtection="0"/>
    <xf numFmtId="4" fontId="3" fillId="99" borderId="521" applyNumberFormat="0" applyProtection="0">
      <alignment horizontal="right" vertical="center"/>
    </xf>
    <xf numFmtId="0" fontId="102" fillId="61" borderId="495" applyNumberFormat="0" applyProtection="0">
      <alignment horizontal="left" vertical="top" indent="1"/>
    </xf>
    <xf numFmtId="0" fontId="102" fillId="61" borderId="495" applyNumberFormat="0" applyProtection="0">
      <alignment horizontal="left" vertical="top" indent="1"/>
    </xf>
    <xf numFmtId="4" fontId="100" fillId="61" borderId="495" applyNumberFormat="0" applyProtection="0">
      <alignment horizontal="left" vertical="center" indent="1"/>
    </xf>
    <xf numFmtId="4" fontId="102" fillId="61" borderId="495" applyNumberFormat="0" applyProtection="0">
      <alignment vertical="center"/>
    </xf>
    <xf numFmtId="0" fontId="3" fillId="4" borderId="511" applyNumberFormat="0" applyProtection="0">
      <alignment horizontal="left" vertical="center" indent="1"/>
    </xf>
    <xf numFmtId="4" fontId="9" fillId="101" borderId="517" applyNumberFormat="0" applyProtection="0">
      <alignment horizontal="left" vertical="center" indent="1"/>
    </xf>
    <xf numFmtId="0" fontId="3" fillId="7" borderId="495" applyNumberFormat="0" applyProtection="0">
      <alignment horizontal="left" vertical="top" indent="1"/>
    </xf>
    <xf numFmtId="0" fontId="3" fillId="7" borderId="495" applyNumberFormat="0" applyProtection="0">
      <alignment horizontal="left" vertical="top" indent="1"/>
    </xf>
    <xf numFmtId="0" fontId="3" fillId="6" borderId="495" applyNumberFormat="0" applyProtection="0">
      <alignment horizontal="left" vertical="top" indent="1"/>
    </xf>
    <xf numFmtId="0" fontId="3" fillId="6" borderId="495" applyNumberFormat="0" applyProtection="0">
      <alignment horizontal="left" vertical="top" indent="1"/>
    </xf>
    <xf numFmtId="0" fontId="3" fillId="6" borderId="490" applyNumberFormat="0" applyProtection="0">
      <alignment horizontal="left" vertical="center" indent="1"/>
    </xf>
    <xf numFmtId="0" fontId="3" fillId="97" borderId="495" applyNumberFormat="0" applyProtection="0">
      <alignment horizontal="left" vertical="top" indent="1"/>
    </xf>
    <xf numFmtId="0" fontId="3" fillId="97" borderId="495" applyNumberFormat="0" applyProtection="0">
      <alignment horizontal="left" vertical="top" indent="1"/>
    </xf>
    <xf numFmtId="0" fontId="3" fillId="5" borderId="490" applyNumberFormat="0" applyProtection="0">
      <alignment horizontal="left" vertical="center" indent="1"/>
    </xf>
    <xf numFmtId="4" fontId="3" fillId="97" borderId="490" applyNumberFormat="0" applyProtection="0">
      <alignment horizontal="right" vertical="center"/>
    </xf>
    <xf numFmtId="4" fontId="3" fillId="97" borderId="490" applyNumberFormat="0" applyProtection="0">
      <alignment horizontal="right" vertical="center"/>
    </xf>
    <xf numFmtId="4" fontId="100" fillId="97" borderId="495" applyNumberFormat="0" applyProtection="0">
      <alignment horizontal="right" vertical="center"/>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9" fillId="101" borderId="496" applyNumberFormat="0" applyProtection="0">
      <alignment horizontal="left" vertical="center" indent="1"/>
    </xf>
    <xf numFmtId="4" fontId="100" fillId="50" borderId="516" applyNumberFormat="0" applyProtection="0">
      <alignment horizontal="right" vertical="center"/>
    </xf>
    <xf numFmtId="4" fontId="9" fillId="101" borderId="496" applyNumberFormat="0" applyProtection="0">
      <alignment horizontal="left" vertical="center" indent="1"/>
    </xf>
    <xf numFmtId="4" fontId="3" fillId="100" borderId="496" applyNumberFormat="0" applyProtection="0">
      <alignment horizontal="left" vertical="center" indent="1"/>
    </xf>
    <xf numFmtId="4" fontId="3" fillId="100" borderId="496" applyNumberFormat="0" applyProtection="0">
      <alignment horizontal="left" vertical="center" indent="1"/>
    </xf>
    <xf numFmtId="4" fontId="3" fillId="100" borderId="496" applyNumberFormat="0" applyProtection="0">
      <alignment horizontal="left" vertical="center" indent="1"/>
    </xf>
    <xf numFmtId="4" fontId="3" fillId="100" borderId="496" applyNumberFormat="0" applyProtection="0">
      <alignment horizontal="left" vertical="center" indent="1"/>
    </xf>
    <xf numFmtId="4" fontId="3" fillId="50" borderId="490" applyNumberFormat="0" applyProtection="0">
      <alignment horizontal="right" vertical="center"/>
    </xf>
    <xf numFmtId="4" fontId="3" fillId="50"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100" fillId="99" borderId="495" applyNumberFormat="0" applyProtection="0">
      <alignment horizontal="right" vertical="center"/>
    </xf>
    <xf numFmtId="4" fontId="100" fillId="99" borderId="495"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100" fillId="57" borderId="495"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100" fillId="58" borderId="495" applyNumberFormat="0" applyProtection="0">
      <alignment horizontal="right" vertical="center"/>
    </xf>
    <xf numFmtId="4" fontId="100" fillId="54" borderId="495"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100" fillId="51" borderId="495"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6" borderId="496" applyNumberFormat="0" applyProtection="0">
      <alignment horizontal="right" vertical="center"/>
    </xf>
    <xf numFmtId="4" fontId="3" fillId="56" borderId="496" applyNumberFormat="0" applyProtection="0">
      <alignment horizontal="right" vertical="center"/>
    </xf>
    <xf numFmtId="4" fontId="3" fillId="56" borderId="496" applyNumberFormat="0" applyProtection="0">
      <alignment horizontal="right" vertical="center"/>
    </xf>
    <xf numFmtId="4" fontId="3" fillId="56" borderId="496" applyNumberFormat="0" applyProtection="0">
      <alignment horizontal="right" vertical="center"/>
    </xf>
    <xf numFmtId="4" fontId="100" fillId="56" borderId="495"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100" fillId="49" borderId="495" applyNumberFormat="0" applyProtection="0">
      <alignment horizontal="right" vertical="center"/>
    </xf>
    <xf numFmtId="4" fontId="3" fillId="98" borderId="490" applyNumberFormat="0" applyProtection="0">
      <alignment horizontal="right" vertical="center"/>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99" borderId="511" applyNumberFormat="0" applyProtection="0">
      <alignment horizontal="right" vertical="center"/>
    </xf>
    <xf numFmtId="4" fontId="3" fillId="2" borderId="490" applyNumberFormat="0" applyProtection="0">
      <alignment horizontal="left" vertical="center" indent="1"/>
    </xf>
    <xf numFmtId="4" fontId="3" fillId="99" borderId="511" applyNumberFormat="0" applyProtection="0">
      <alignment horizontal="right" vertical="center"/>
    </xf>
    <xf numFmtId="4" fontId="3" fillId="2" borderId="490" applyNumberFormat="0" applyProtection="0">
      <alignment horizontal="left" vertical="center" indent="1"/>
    </xf>
    <xf numFmtId="0" fontId="99" fillId="60" borderId="495" applyNumberFormat="0" applyProtection="0">
      <alignment horizontal="left" vertical="top" indent="1"/>
    </xf>
    <xf numFmtId="0" fontId="99" fillId="60" borderId="495" applyNumberFormat="0" applyProtection="0">
      <alignment horizontal="left" vertical="top" indent="1"/>
    </xf>
    <xf numFmtId="0" fontId="96" fillId="60" borderId="495" applyNumberFormat="0" applyProtection="0">
      <alignment horizontal="left" vertical="top" indent="1"/>
    </xf>
    <xf numFmtId="0" fontId="99" fillId="60" borderId="495" applyNumberFormat="0" applyProtection="0">
      <alignment horizontal="left" vertical="top"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96" fillId="60" borderId="495" applyNumberFormat="0" applyProtection="0">
      <alignment vertical="center"/>
    </xf>
    <xf numFmtId="4" fontId="3" fillId="60" borderId="490" applyNumberFormat="0" applyProtection="0">
      <alignment vertical="center"/>
    </xf>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2"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2" borderId="492" applyNumberFormat="0" applyAlignment="0" applyProtection="0"/>
    <xf numFmtId="0" fontId="95" fillId="81" borderId="492" applyNumberFormat="0" applyAlignment="0" applyProtection="0"/>
    <xf numFmtId="0" fontId="95" fillId="82"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0" fontId="95" fillId="81" borderId="492" applyNumberFormat="0" applyAlignment="0" applyProtection="0"/>
    <xf numFmtId="4" fontId="3" fillId="99" borderId="511" applyNumberFormat="0" applyProtection="0">
      <alignment horizontal="right" vertical="center"/>
    </xf>
    <xf numFmtId="4" fontId="100" fillId="99" borderId="516" applyNumberFormat="0" applyProtection="0">
      <alignment horizontal="right" vertical="center"/>
    </xf>
    <xf numFmtId="0" fontId="53" fillId="61" borderId="493" applyNumberFormat="0" applyFont="0" applyAlignment="0" applyProtection="0"/>
    <xf numFmtId="0" fontId="53" fillId="61" borderId="493"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95" fillId="81" borderId="513" applyNumberFormat="0" applyAlignment="0" applyProtection="0"/>
    <xf numFmtId="0" fontId="56" fillId="4" borderId="484"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8" fillId="82" borderId="484"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77" fillId="81" borderId="483" applyNumberFormat="0" applyAlignment="0" applyProtection="0"/>
    <xf numFmtId="0" fontId="59" fillId="4" borderId="484" applyNumberFormat="0" applyAlignment="0" applyProtection="0"/>
    <xf numFmtId="0" fontId="59" fillId="48" borderId="484"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4"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85" fillId="78" borderId="483" applyNumberFormat="0" applyAlignment="0" applyProtection="0"/>
    <xf numFmtId="0" fontId="59" fillId="48" borderId="484" applyNumberFormat="0" applyAlignment="0" applyProtection="0"/>
    <xf numFmtId="0" fontId="59" fillId="48" borderId="484" applyNumberFormat="0" applyAlignment="0" applyProtection="0"/>
    <xf numFmtId="0" fontId="59" fillId="48" borderId="484" applyNumberFormat="0" applyAlignment="0" applyProtection="0"/>
    <xf numFmtId="0" fontId="59" fillId="48" borderId="484" applyNumberFormat="0" applyAlignment="0" applyProtection="0"/>
    <xf numFmtId="0" fontId="85" fillId="78" borderId="500" applyNumberFormat="0" applyAlignment="0" applyProtection="0"/>
    <xf numFmtId="0" fontId="85" fillId="78" borderId="500" applyNumberFormat="0" applyAlignment="0" applyProtection="0"/>
    <xf numFmtId="0" fontId="77" fillId="81" borderId="490" applyNumberFormat="0" applyAlignment="0" applyProtection="0"/>
    <xf numFmtId="0" fontId="77" fillId="81" borderId="490" applyNumberFormat="0" applyAlignment="0" applyProtection="0"/>
    <xf numFmtId="0" fontId="3" fillId="77" borderId="521" applyNumberFormat="0" applyFont="0" applyAlignment="0" applyProtection="0"/>
    <xf numFmtId="4" fontId="3" fillId="60" borderId="521" applyNumberFormat="0" applyProtection="0">
      <alignment vertical="center"/>
    </xf>
    <xf numFmtId="4" fontId="98" fillId="96" borderId="521" applyNumberFormat="0" applyProtection="0">
      <alignment vertical="center"/>
    </xf>
    <xf numFmtId="4" fontId="3" fillId="44" borderId="521" applyNumberFormat="0" applyProtection="0">
      <alignment horizontal="right" vertical="center"/>
    </xf>
    <xf numFmtId="0" fontId="9" fillId="77" borderId="503" applyNumberFormat="0" applyFon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4" fontId="3" fillId="60" borderId="500" applyNumberFormat="0" applyProtection="0">
      <alignment vertical="center"/>
    </xf>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3" fillId="77" borderId="483" applyNumberFormat="0" applyFont="0" applyAlignment="0" applyProtection="0"/>
    <xf numFmtId="0" fontId="19" fillId="61" borderId="485" applyNumberFormat="0" applyFont="0" applyAlignment="0" applyProtection="0"/>
    <xf numFmtId="0" fontId="19" fillId="61" borderId="485" applyNumberFormat="0" applyFont="0" applyAlignment="0" applyProtection="0"/>
    <xf numFmtId="0" fontId="56" fillId="4" borderId="484" applyNumberFormat="0" applyAlignment="0" applyProtection="0"/>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0" fontId="96" fillId="60" borderId="505" applyNumberFormat="0" applyProtection="0">
      <alignment horizontal="left" vertical="top" indent="1"/>
    </xf>
    <xf numFmtId="0" fontId="99" fillId="60" borderId="505" applyNumberFormat="0" applyProtection="0">
      <alignment horizontal="left" vertical="top" indent="1"/>
    </xf>
    <xf numFmtId="0" fontId="96" fillId="60" borderId="505" applyNumberFormat="0" applyProtection="0">
      <alignment horizontal="left" vertical="top" indent="1"/>
    </xf>
    <xf numFmtId="0" fontId="99" fillId="60" borderId="505" applyNumberFormat="0" applyProtection="0">
      <alignment horizontal="left" vertical="top" indent="1"/>
    </xf>
    <xf numFmtId="0" fontId="99" fillId="60" borderId="505" applyNumberFormat="0" applyProtection="0">
      <alignment horizontal="left" vertical="top" indent="1"/>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3" fillId="60"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98" fillId="96" borderId="483" applyNumberFormat="0" applyProtection="0">
      <alignment vertical="center"/>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96"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44"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98"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1"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4"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8"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57"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99"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50"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4" fontId="3" fillId="97" borderId="483" applyNumberFormat="0" applyProtection="0">
      <alignment horizontal="right" vertical="center"/>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4"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5"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6"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0" fontId="3" fillId="7" borderId="483" applyNumberFormat="0" applyProtection="0">
      <alignment horizontal="left" vertical="center" indent="1"/>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3" fillId="0"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98" fillId="13" borderId="483" applyNumberFormat="0" applyProtection="0">
      <alignment horizontal="right" vertical="center"/>
    </xf>
    <xf numFmtId="4" fontId="3" fillId="100" borderId="527" applyNumberFormat="0" applyProtection="0">
      <alignment horizontal="left" vertical="center" indent="1"/>
    </xf>
    <xf numFmtId="4" fontId="3" fillId="97" borderId="506"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2" borderId="483" applyNumberFormat="0" applyProtection="0">
      <alignment horizontal="left" vertical="center" indent="1"/>
    </xf>
    <xf numFmtId="4" fontId="3" fillId="97" borderId="506" applyNumberFormat="0" applyProtection="0">
      <alignment horizontal="left" vertical="center" indent="1"/>
    </xf>
    <xf numFmtId="4" fontId="3" fillId="97" borderId="506" applyNumberFormat="0" applyProtection="0">
      <alignment horizontal="left" vertical="center" indent="1"/>
    </xf>
    <xf numFmtId="0" fontId="9" fillId="101" borderId="505" applyNumberFormat="0" applyProtection="0">
      <alignment horizontal="left" vertical="center" indent="1"/>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4" fontId="107" fillId="102" borderId="483" applyNumberFormat="0" applyProtection="0">
      <alignment horizontal="right" vertical="center"/>
    </xf>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2"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2" borderId="502" applyNumberFormat="0" applyAlignment="0" applyProtection="0"/>
    <xf numFmtId="0" fontId="3" fillId="77" borderId="500" applyNumberFormat="0" applyFont="0" applyAlignment="0" applyProtection="0"/>
    <xf numFmtId="0" fontId="9" fillId="77" borderId="503" applyNumberFormat="0" applyFon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102" fillId="61" borderId="495" applyNumberFormat="0" applyProtection="0">
      <alignment horizontal="left" vertical="top" indent="1"/>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100" fillId="7" borderId="495"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103" fillId="7" borderId="495"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103" fillId="7" borderId="495"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100" fillId="97" borderId="495"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100" fillId="97" borderId="495"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0" fontId="100" fillId="97" borderId="495" applyNumberFormat="0" applyProtection="0">
      <alignment horizontal="left" vertical="top" indent="1"/>
    </xf>
    <xf numFmtId="0" fontId="102" fillId="97" borderId="495" applyNumberFormat="0" applyProtection="0">
      <alignment horizontal="left" vertical="top" indent="1"/>
    </xf>
    <xf numFmtId="0" fontId="102" fillId="97" borderId="495" applyNumberFormat="0" applyProtection="0">
      <alignment horizontal="left" vertical="top" indent="1"/>
    </xf>
    <xf numFmtId="0" fontId="102" fillId="97" borderId="495" applyNumberFormat="0" applyProtection="0">
      <alignment horizontal="left" vertical="top" indent="1"/>
    </xf>
    <xf numFmtId="0" fontId="100" fillId="97" borderId="495" applyNumberFormat="0" applyProtection="0">
      <alignment horizontal="left" vertical="top" indent="1"/>
    </xf>
    <xf numFmtId="0" fontId="102" fillId="97" borderId="495" applyNumberFormat="0" applyProtection="0">
      <alignment horizontal="left" vertical="top" indent="1"/>
    </xf>
    <xf numFmtId="0" fontId="102" fillId="97" borderId="495" applyNumberFormat="0" applyProtection="0">
      <alignment horizontal="left" vertical="top" indent="1"/>
    </xf>
    <xf numFmtId="0" fontId="102" fillId="97" borderId="495" applyNumberFormat="0" applyProtection="0">
      <alignment horizontal="left" vertical="top" indent="1"/>
    </xf>
    <xf numFmtId="0" fontId="102" fillId="97" borderId="495" applyNumberFormat="0" applyProtection="0">
      <alignment horizontal="left" vertical="top" indent="1"/>
    </xf>
    <xf numFmtId="0" fontId="102" fillId="97" borderId="495" applyNumberFormat="0" applyProtection="0">
      <alignment horizontal="left" vertical="top" indent="1"/>
    </xf>
    <xf numFmtId="0" fontId="102" fillId="97" borderId="495" applyNumberFormat="0" applyProtection="0">
      <alignment horizontal="left" vertical="top" indent="1"/>
    </xf>
    <xf numFmtId="0" fontId="102" fillId="97" borderId="495" applyNumberFormat="0" applyProtection="0">
      <alignment horizontal="left" vertical="top" indent="1"/>
    </xf>
    <xf numFmtId="0" fontId="102" fillId="97" borderId="495" applyNumberFormat="0" applyProtection="0">
      <alignment horizontal="left" vertical="top" indent="1"/>
    </xf>
    <xf numFmtId="0" fontId="3" fillId="101" borderId="516" applyNumberFormat="0" applyProtection="0">
      <alignment horizontal="left" vertical="top" indent="1"/>
    </xf>
    <xf numFmtId="4" fontId="105" fillId="104" borderId="496" applyNumberFormat="0" applyProtection="0">
      <alignment horizontal="left" vertical="center" indent="1"/>
    </xf>
    <xf numFmtId="4" fontId="105" fillId="104" borderId="496" applyNumberFormat="0" applyProtection="0">
      <alignment horizontal="left" vertical="center" indent="1"/>
    </xf>
    <xf numFmtId="4" fontId="105" fillId="104" borderId="496" applyNumberFormat="0" applyProtection="0">
      <alignment horizontal="left" vertical="center" indent="1"/>
    </xf>
    <xf numFmtId="0" fontId="3" fillId="101" borderId="516" applyNumberFormat="0" applyProtection="0">
      <alignment horizontal="left" vertical="top" indent="1"/>
    </xf>
    <xf numFmtId="4" fontId="105" fillId="104" borderId="496" applyNumberFormat="0" applyProtection="0">
      <alignment horizontal="left" vertical="center" indent="1"/>
    </xf>
    <xf numFmtId="4" fontId="105" fillId="104" borderId="496" applyNumberFormat="0" applyProtection="0">
      <alignment horizontal="left" vertical="center" indent="1"/>
    </xf>
    <xf numFmtId="4" fontId="105" fillId="104" borderId="496" applyNumberFormat="0" applyProtection="0">
      <alignment horizontal="left" vertical="center" indent="1"/>
    </xf>
    <xf numFmtId="4" fontId="105" fillId="104" borderId="496" applyNumberFormat="0" applyProtection="0">
      <alignment horizontal="left" vertical="center" indent="1"/>
    </xf>
    <xf numFmtId="4" fontId="105" fillId="104" borderId="496" applyNumberFormat="0" applyProtection="0">
      <alignment horizontal="left" vertical="center" indent="1"/>
    </xf>
    <xf numFmtId="4" fontId="105" fillId="104" borderId="496" applyNumberFormat="0" applyProtection="0">
      <alignment horizontal="left" vertical="center" indent="1"/>
    </xf>
    <xf numFmtId="4" fontId="105" fillId="104" borderId="496" applyNumberFormat="0" applyProtection="0">
      <alignment horizontal="left" vertical="center" indent="1"/>
    </xf>
    <xf numFmtId="4" fontId="105" fillId="104" borderId="496" applyNumberFormat="0" applyProtection="0">
      <alignment horizontal="left" vertical="center" indent="1"/>
    </xf>
    <xf numFmtId="0" fontId="3" fillId="105" borderId="497"/>
    <xf numFmtId="0" fontId="3" fillId="105" borderId="497"/>
    <xf numFmtId="0" fontId="3" fillId="105" borderId="497"/>
    <xf numFmtId="0" fontId="3" fillId="105" borderId="497"/>
    <xf numFmtId="0" fontId="3" fillId="105" borderId="497"/>
    <xf numFmtId="0" fontId="3" fillId="105" borderId="497"/>
    <xf numFmtId="0" fontId="3" fillId="105" borderId="497"/>
    <xf numFmtId="4" fontId="106" fillId="7" borderId="495"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6" fillId="7" borderId="495"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9"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9" fillId="6" borderId="516"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9" fillId="7" borderId="516"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9"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53" fillId="61" borderId="503" applyNumberFormat="0" applyFont="0" applyAlignment="0" applyProtection="0"/>
    <xf numFmtId="0" fontId="67" fillId="0" borderId="504" applyNumberFormat="0" applyFill="0" applyAlignment="0" applyProtection="0"/>
    <xf numFmtId="0" fontId="3" fillId="5" borderId="511" applyNumberFormat="0" applyProtection="0">
      <alignment horizontal="left" vertical="center" indent="1"/>
    </xf>
    <xf numFmtId="4" fontId="9" fillId="101" borderId="527" applyNumberFormat="0" applyProtection="0">
      <alignment horizontal="left" vertical="center" indent="1"/>
    </xf>
    <xf numFmtId="0" fontId="53" fillId="61" borderId="514" applyNumberFormat="0" applyFont="0" applyAlignment="0" applyProtection="0"/>
    <xf numFmtId="0" fontId="3" fillId="6" borderId="521" applyNumberFormat="0" applyProtection="0">
      <alignment horizontal="left" vertical="center" indent="1"/>
    </xf>
    <xf numFmtId="0" fontId="3" fillId="5" borderId="521" applyNumberFormat="0" applyProtection="0">
      <alignment horizontal="left" vertical="center" indent="1"/>
    </xf>
    <xf numFmtId="0" fontId="67" fillId="0" borderId="504" applyNumberFormat="0" applyFill="0" applyAlignment="0" applyProtection="0"/>
    <xf numFmtId="0" fontId="60" fillId="4" borderId="502" applyNumberFormat="0" applyAlignment="0" applyProtection="0"/>
    <xf numFmtId="0" fontId="56" fillId="4" borderId="501" applyNumberFormat="0" applyAlignment="0" applyProtection="0"/>
    <xf numFmtId="0" fontId="53" fillId="61" borderId="503" applyNumberFormat="0" applyFont="0" applyAlignment="0" applyProtection="0"/>
    <xf numFmtId="0" fontId="53" fillId="61" borderId="503" applyNumberFormat="0" applyFont="0" applyAlignment="0" applyProtection="0"/>
    <xf numFmtId="0" fontId="95" fillId="81" borderId="523" applyNumberFormat="0" applyAlignment="0" applyProtection="0"/>
    <xf numFmtId="0" fontId="9" fillId="77" borderId="524" applyNumberFormat="0" applyFont="0" applyAlignment="0" applyProtection="0"/>
    <xf numFmtId="0" fontId="59" fillId="48" borderId="50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2" applyNumberFormat="0" applyAlignment="0" applyProtection="0"/>
    <xf numFmtId="0" fontId="85" fillId="78" borderId="521" applyNumberFormat="0" applyAlignment="0" applyProtection="0"/>
    <xf numFmtId="0" fontId="59" fillId="48" borderId="501" applyNumberFormat="0" applyAlignment="0" applyProtection="0"/>
    <xf numFmtId="0" fontId="60" fillId="4" borderId="502" applyNumberFormat="0" applyAlignment="0" applyProtection="0"/>
    <xf numFmtId="0" fontId="59" fillId="48" borderId="501" applyNumberFormat="0" applyAlignment="0" applyProtection="0"/>
    <xf numFmtId="0" fontId="85" fillId="78" borderId="511" applyNumberFormat="0" applyAlignment="0" applyProtection="0"/>
    <xf numFmtId="0" fontId="56" fillId="4" borderId="501" applyNumberFormat="0" applyAlignment="0" applyProtection="0"/>
    <xf numFmtId="0" fontId="56" fillId="4" borderId="501" applyNumberFormat="0" applyAlignment="0" applyProtection="0"/>
    <xf numFmtId="0" fontId="3" fillId="77" borderId="511" applyNumberFormat="0" applyFont="0" applyAlignment="0" applyProtection="0"/>
    <xf numFmtId="0" fontId="95" fillId="81" borderId="513" applyNumberFormat="0" applyAlignment="0" applyProtection="0"/>
    <xf numFmtId="4" fontId="100" fillId="99" borderId="516" applyNumberFormat="0" applyProtection="0">
      <alignment horizontal="right" vertical="center"/>
    </xf>
    <xf numFmtId="4" fontId="100" fillId="50" borderId="516" applyNumberFormat="0" applyProtection="0">
      <alignment horizontal="right" vertical="center"/>
    </xf>
    <xf numFmtId="4" fontId="3" fillId="50" borderId="511" applyNumberFormat="0" applyProtection="0">
      <alignment horizontal="right" vertical="center"/>
    </xf>
    <xf numFmtId="4" fontId="3" fillId="100"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3" fillId="7" borderId="517" applyNumberFormat="0" applyProtection="0">
      <alignment horizontal="left" vertical="center" indent="1"/>
    </xf>
    <xf numFmtId="4" fontId="3" fillId="97" borderId="517" applyNumberFormat="0" applyProtection="0">
      <alignment horizontal="left" vertical="center" indent="1"/>
    </xf>
    <xf numFmtId="0" fontId="3" fillId="4" borderId="511" applyNumberFormat="0" applyProtection="0">
      <alignment horizontal="left" vertical="center"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97" borderId="516" applyNumberFormat="0" applyProtection="0">
      <alignment horizontal="left" vertical="top" indent="1"/>
    </xf>
    <xf numFmtId="0" fontId="9"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9" fillId="6" borderId="516" applyNumberFormat="0" applyProtection="0">
      <alignment horizontal="left" vertical="top" indent="1"/>
    </xf>
    <xf numFmtId="0" fontId="3" fillId="6" borderId="516" applyNumberFormat="0" applyProtection="0">
      <alignment horizontal="left" vertical="top" indent="1"/>
    </xf>
    <xf numFmtId="0" fontId="3" fillId="7" borderId="511" applyNumberFormat="0" applyProtection="0">
      <alignment horizontal="left" vertical="center" indent="1"/>
    </xf>
    <xf numFmtId="0" fontId="9"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78" fillId="82" borderId="512" applyNumberFormat="0" applyAlignment="0" applyProtection="0"/>
    <xf numFmtId="0" fontId="77" fillId="81" borderId="511" applyNumberFormat="0" applyAlignment="0" applyProtection="0"/>
    <xf numFmtId="0" fontId="77" fillId="81" borderId="511" applyNumberFormat="0" applyAlignment="0" applyProtection="0"/>
    <xf numFmtId="0" fontId="3" fillId="7" borderId="500" applyNumberFormat="0" applyProtection="0">
      <alignment horizontal="left" vertical="center" indent="1"/>
    </xf>
    <xf numFmtId="0" fontId="3" fillId="6" borderId="500" applyNumberFormat="0" applyProtection="0">
      <alignment horizontal="left" vertical="center" indent="1"/>
    </xf>
    <xf numFmtId="0" fontId="3" fillId="5" borderId="500" applyNumberFormat="0" applyProtection="0">
      <alignment horizontal="left" vertical="center" indent="1"/>
    </xf>
    <xf numFmtId="0" fontId="3" fillId="4" borderId="500" applyNumberFormat="0" applyProtection="0">
      <alignment horizontal="left" vertical="center" indent="1"/>
    </xf>
    <xf numFmtId="4" fontId="3" fillId="2" borderId="500" applyNumberFormat="0" applyProtection="0">
      <alignment horizontal="left" vertical="center" indent="1"/>
    </xf>
    <xf numFmtId="0" fontId="77" fillId="81" borderId="511" applyNumberFormat="0" applyAlignment="0" applyProtection="0"/>
    <xf numFmtId="0" fontId="77" fillId="81" borderId="511" applyNumberFormat="0" applyAlignment="0" applyProtection="0"/>
    <xf numFmtId="0" fontId="59" fillId="48" borderId="522" applyNumberFormat="0" applyAlignment="0" applyProtection="0"/>
    <xf numFmtId="0" fontId="99" fillId="60" borderId="526" applyNumberFormat="0" applyProtection="0">
      <alignment horizontal="left" vertical="top" indent="1"/>
    </xf>
    <xf numFmtId="0" fontId="95" fillId="81" borderId="523" applyNumberFormat="0" applyAlignment="0" applyProtection="0"/>
    <xf numFmtId="4" fontId="3" fillId="51" borderId="521" applyNumberFormat="0" applyProtection="0">
      <alignment horizontal="right" vertical="center"/>
    </xf>
    <xf numFmtId="4" fontId="3" fillId="54" borderId="521" applyNumberFormat="0" applyProtection="0">
      <alignment horizontal="right" vertical="center"/>
    </xf>
    <xf numFmtId="4" fontId="3" fillId="58"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0" fontId="77" fillId="81" borderId="511" applyNumberFormat="0" applyAlignment="0" applyProtection="0"/>
    <xf numFmtId="0" fontId="99" fillId="60" borderId="526" applyNumberFormat="0" applyProtection="0">
      <alignment horizontal="left" vertical="top" indent="1"/>
    </xf>
    <xf numFmtId="4" fontId="3" fillId="96" borderId="521" applyNumberFormat="0" applyProtection="0">
      <alignment horizontal="left" vertical="center" indent="1"/>
    </xf>
    <xf numFmtId="4" fontId="3" fillId="54" borderId="521" applyNumberFormat="0" applyProtection="0">
      <alignment horizontal="right" vertical="center"/>
    </xf>
    <xf numFmtId="0" fontId="99" fillId="60" borderId="526" applyNumberFormat="0" applyProtection="0">
      <alignment horizontal="left" vertical="top" indent="1"/>
    </xf>
    <xf numFmtId="0" fontId="95" fillId="81" borderId="523" applyNumberFormat="0" applyAlignment="0" applyProtection="0"/>
    <xf numFmtId="0" fontId="77" fillId="81" borderId="511" applyNumberFormat="0" applyAlignment="0" applyProtection="0"/>
    <xf numFmtId="4" fontId="98" fillId="96" borderId="521" applyNumberFormat="0" applyProtection="0">
      <alignment vertical="center"/>
    </xf>
    <xf numFmtId="0" fontId="77" fillId="81" borderId="511" applyNumberFormat="0" applyAlignment="0" applyProtection="0"/>
    <xf numFmtId="0" fontId="96" fillId="60" borderId="526" applyNumberFormat="0" applyProtection="0">
      <alignment horizontal="left" vertical="top" indent="1"/>
    </xf>
    <xf numFmtId="0" fontId="59" fillId="48" borderId="522" applyNumberFormat="0" applyAlignment="0" applyProtection="0"/>
    <xf numFmtId="4" fontId="100" fillId="51" borderId="526" applyNumberFormat="0" applyProtection="0">
      <alignment horizontal="right" vertical="center"/>
    </xf>
    <xf numFmtId="4" fontId="3" fillId="54" borderId="521" applyNumberFormat="0" applyProtection="0">
      <alignment horizontal="right" vertical="center"/>
    </xf>
    <xf numFmtId="4" fontId="3" fillId="96" borderId="521" applyNumberFormat="0" applyProtection="0">
      <alignment horizontal="left" vertical="center" indent="1"/>
    </xf>
    <xf numFmtId="4" fontId="3" fillId="54" borderId="521" applyNumberFormat="0" applyProtection="0">
      <alignment horizontal="right" vertical="center"/>
    </xf>
    <xf numFmtId="0" fontId="77" fillId="81" borderId="511" applyNumberFormat="0" applyAlignment="0" applyProtection="0"/>
    <xf numFmtId="0" fontId="53" fillId="61" borderId="524" applyNumberFormat="0" applyFont="0" applyAlignment="0" applyProtection="0"/>
    <xf numFmtId="0" fontId="99" fillId="60" borderId="526" applyNumberFormat="0" applyProtection="0">
      <alignment horizontal="left" vertical="top" indent="1"/>
    </xf>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82" fillId="0" borderId="499" applyNumberFormat="0" applyFill="0" applyAlignment="0" applyProtection="0"/>
    <xf numFmtId="0" fontId="95" fillId="81" borderId="523" applyNumberFormat="0" applyAlignment="0" applyProtection="0"/>
    <xf numFmtId="4" fontId="3" fillId="96" borderId="521" applyNumberFormat="0" applyProtection="0">
      <alignment horizontal="left" vertical="center" indent="1"/>
    </xf>
    <xf numFmtId="4" fontId="3" fillId="100" borderId="527" applyNumberFormat="0" applyProtection="0">
      <alignment horizontal="left" vertical="center" indent="1"/>
    </xf>
    <xf numFmtId="4" fontId="3" fillId="100" borderId="527" applyNumberFormat="0" applyProtection="0">
      <alignment horizontal="left" vertical="center" indent="1"/>
    </xf>
    <xf numFmtId="4" fontId="100" fillId="50" borderId="526" applyNumberFormat="0" applyProtection="0">
      <alignment horizontal="right" vertical="center"/>
    </xf>
    <xf numFmtId="4" fontId="3" fillId="51" borderId="521" applyNumberFormat="0" applyProtection="0">
      <alignment horizontal="right" vertical="center"/>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3" fillId="7" borderId="505" applyNumberFormat="0" applyProtection="0">
      <alignment horizontal="left" vertical="top" indent="1"/>
    </xf>
    <xf numFmtId="0" fontId="9" fillId="7" borderId="505" applyNumberFormat="0" applyProtection="0">
      <alignment horizontal="left" vertical="top"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9" fillId="7" borderId="505" applyNumberFormat="0" applyProtection="0">
      <alignment horizontal="left" vertical="center" indent="1"/>
    </xf>
    <xf numFmtId="4" fontId="3" fillId="2" borderId="521" applyNumberFormat="0" applyProtection="0">
      <alignment horizontal="left" vertical="center"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3" fillId="6" borderId="505" applyNumberFormat="0" applyProtection="0">
      <alignment horizontal="left" vertical="top" indent="1"/>
    </xf>
    <xf numFmtId="0" fontId="9" fillId="6" borderId="505" applyNumberFormat="0" applyProtection="0">
      <alignment horizontal="left" vertical="top"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9" fillId="6" borderId="505"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9" fillId="6" borderId="505" applyNumberFormat="0" applyProtection="0">
      <alignment horizontal="left" vertical="center"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9" fillId="97" borderId="505" applyNumberFormat="0" applyProtection="0">
      <alignment horizontal="left" vertical="top"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9" fillId="97" borderId="505"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9"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9" fillId="101" borderId="505" applyNumberFormat="0" applyProtection="0">
      <alignment horizontal="left" vertical="center" indent="1"/>
    </xf>
    <xf numFmtId="4" fontId="3" fillId="97" borderId="506" applyNumberFormat="0" applyProtection="0">
      <alignment horizontal="left" vertical="center" indent="1"/>
    </xf>
    <xf numFmtId="4" fontId="3" fillId="97" borderId="506" applyNumberFormat="0" applyProtection="0">
      <alignment horizontal="left" vertical="center" indent="1"/>
    </xf>
    <xf numFmtId="4" fontId="3" fillId="97" borderId="506" applyNumberFormat="0" applyProtection="0">
      <alignment horizontal="left" vertical="center" indent="1"/>
    </xf>
    <xf numFmtId="4" fontId="3" fillId="97" borderId="506" applyNumberFormat="0" applyProtection="0">
      <alignment horizontal="left" vertical="center" indent="1"/>
    </xf>
    <xf numFmtId="4" fontId="3" fillId="97" borderId="506" applyNumberFormat="0" applyProtection="0">
      <alignment horizontal="left" vertical="center" indent="1"/>
    </xf>
    <xf numFmtId="4" fontId="3" fillId="7" borderId="506" applyNumberFormat="0" applyProtection="0">
      <alignment horizontal="left" vertical="center" indent="1"/>
    </xf>
    <xf numFmtId="4" fontId="3" fillId="7" borderId="506" applyNumberFormat="0" applyProtection="0">
      <alignment horizontal="left" vertical="center" indent="1"/>
    </xf>
    <xf numFmtId="4" fontId="3" fillId="7" borderId="506" applyNumberFormat="0" applyProtection="0">
      <alignment horizontal="left" vertical="center" indent="1"/>
    </xf>
    <xf numFmtId="4" fontId="3" fillId="7" borderId="506" applyNumberFormat="0" applyProtection="0">
      <alignment horizontal="left" vertical="center" indent="1"/>
    </xf>
    <xf numFmtId="4" fontId="3" fillId="7" borderId="506" applyNumberFormat="0" applyProtection="0">
      <alignment horizontal="left" vertical="center" indent="1"/>
    </xf>
    <xf numFmtId="4" fontId="3" fillId="7" borderId="506" applyNumberFormat="0" applyProtection="0">
      <alignment horizontal="left" vertical="center" indent="1"/>
    </xf>
    <xf numFmtId="4" fontId="3" fillId="7" borderId="506" applyNumberFormat="0" applyProtection="0">
      <alignment horizontal="left" vertical="center" indent="1"/>
    </xf>
    <xf numFmtId="4" fontId="3" fillId="100" borderId="527" applyNumberFormat="0" applyProtection="0">
      <alignment horizontal="left" vertical="center" indent="1"/>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100" fillId="97" borderId="505"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9" fillId="101" borderId="506" applyNumberFormat="0" applyProtection="0">
      <alignment horizontal="left" vertical="center" indent="1"/>
    </xf>
    <xf numFmtId="4" fontId="3" fillId="100" borderId="506" applyNumberFormat="0" applyProtection="0">
      <alignment horizontal="left" vertical="center" indent="1"/>
    </xf>
    <xf numFmtId="4" fontId="3" fillId="100" borderId="506" applyNumberFormat="0" applyProtection="0">
      <alignment horizontal="left" vertical="center" indent="1"/>
    </xf>
    <xf numFmtId="4" fontId="3" fillId="100" borderId="506" applyNumberFormat="0" applyProtection="0">
      <alignment horizontal="left" vertical="center" indent="1"/>
    </xf>
    <xf numFmtId="4" fontId="3" fillId="100" borderId="506" applyNumberFormat="0" applyProtection="0">
      <alignment horizontal="left" vertical="center" indent="1"/>
    </xf>
    <xf numFmtId="4" fontId="3" fillId="100" borderId="506" applyNumberFormat="0" applyProtection="0">
      <alignment horizontal="left" vertical="center" indent="1"/>
    </xf>
    <xf numFmtId="4" fontId="3" fillId="50" borderId="521"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100" fillId="50" borderId="505"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100" fillId="99" borderId="505" applyNumberFormat="0" applyProtection="0">
      <alignment horizontal="right" vertical="center"/>
    </xf>
    <xf numFmtId="4" fontId="3" fillId="57" borderId="500" applyNumberFormat="0" applyProtection="0">
      <alignment horizontal="right" vertical="center"/>
    </xf>
    <xf numFmtId="0" fontId="77" fillId="81" borderId="500" applyNumberFormat="0" applyAlignment="0" applyProtection="0"/>
    <xf numFmtId="0" fontId="77" fillId="81" borderId="500" applyNumberFormat="0" applyAlignment="0" applyProtection="0"/>
    <xf numFmtId="0" fontId="78" fillId="82" borderId="501"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8" fillId="82" borderId="501"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8" fillId="82" borderId="501"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8" fillId="82" borderId="501" applyNumberFormat="0" applyAlignment="0" applyProtection="0"/>
    <xf numFmtId="0" fontId="77" fillId="81" borderId="500" applyNumberFormat="0" applyAlignment="0" applyProtection="0"/>
    <xf numFmtId="0" fontId="77" fillId="81" borderId="500" applyNumberFormat="0" applyAlignment="0" applyProtection="0"/>
    <xf numFmtId="0" fontId="78" fillId="82" borderId="501"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8" fillId="82" borderId="501"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21" applyNumberForma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53" fillId="61" borderId="514" applyNumberFormat="0" applyFont="0" applyAlignment="0" applyProtection="0"/>
    <xf numFmtId="0" fontId="53" fillId="61" borderId="514" applyNumberFormat="0" applyFont="0" applyAlignment="0" applyProtection="0"/>
    <xf numFmtId="0" fontId="53" fillId="61" borderId="514" applyNumberFormat="0" applyFont="0" applyAlignment="0" applyProtection="0"/>
    <xf numFmtId="0" fontId="95" fillId="81" borderId="513" applyNumberFormat="0" applyAlignment="0" applyProtection="0"/>
    <xf numFmtId="0" fontId="95" fillId="82" borderId="513" applyNumberFormat="0" applyAlignment="0" applyProtection="0"/>
    <xf numFmtId="0" fontId="95" fillId="81" borderId="513" applyNumberFormat="0" applyAlignment="0" applyProtection="0"/>
    <xf numFmtId="0" fontId="95" fillId="82"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2"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0" fontId="96" fillId="60" borderId="516" applyNumberFormat="0" applyProtection="0">
      <alignment horizontal="left" vertical="top" indent="1"/>
    </xf>
    <xf numFmtId="4" fontId="3" fillId="2" borderId="511" applyNumberFormat="0" applyProtection="0">
      <alignment horizontal="left" vertical="center" indent="1"/>
    </xf>
    <xf numFmtId="4" fontId="100" fillId="56" borderId="516" applyNumberFormat="0" applyProtection="0">
      <alignment horizontal="right" vertical="center"/>
    </xf>
    <xf numFmtId="4" fontId="3" fillId="56" borderId="517" applyNumberFormat="0" applyProtection="0">
      <alignment horizontal="right" vertical="center"/>
    </xf>
    <xf numFmtId="4" fontId="3" fillId="56" borderId="517" applyNumberFormat="0" applyProtection="0">
      <alignment horizontal="right" vertical="center"/>
    </xf>
    <xf numFmtId="4" fontId="3" fillId="51" borderId="511" applyNumberFormat="0" applyProtection="0">
      <alignment horizontal="right" vertical="center"/>
    </xf>
    <xf numFmtId="4" fontId="3" fillId="0" borderId="500" applyNumberFormat="0" applyProtection="0">
      <alignment horizontal="right" vertical="center"/>
    </xf>
    <xf numFmtId="0" fontId="60" fillId="4" borderId="502" applyNumberFormat="0" applyAlignment="0" applyProtection="0"/>
    <xf numFmtId="4" fontId="3" fillId="58" borderId="521" applyNumberFormat="0" applyProtection="0">
      <alignment horizontal="right" vertical="center"/>
    </xf>
    <xf numFmtId="0" fontId="99" fillId="60" borderId="516" applyNumberFormat="0" applyProtection="0">
      <alignment horizontal="left" vertical="top" indent="1"/>
    </xf>
    <xf numFmtId="4" fontId="3" fillId="56" borderId="517" applyNumberFormat="0" applyProtection="0">
      <alignment horizontal="right" vertical="center"/>
    </xf>
    <xf numFmtId="0" fontId="95" fillId="81" borderId="523" applyNumberFormat="0" applyAlignment="0" applyProtection="0"/>
    <xf numFmtId="0" fontId="95" fillId="81" borderId="523" applyNumberFormat="0" applyAlignment="0" applyProtection="0"/>
    <xf numFmtId="0" fontId="3" fillId="77" borderId="521" applyNumberFormat="0" applyFont="0" applyAlignment="0" applyProtection="0"/>
    <xf numFmtId="4" fontId="3" fillId="56" borderId="527" applyNumberFormat="0" applyProtection="0">
      <alignment horizontal="right" vertical="center"/>
    </xf>
    <xf numFmtId="4" fontId="3" fillId="98" borderId="521" applyNumberFormat="0" applyProtection="0">
      <alignment horizontal="right" vertical="center"/>
    </xf>
    <xf numFmtId="4" fontId="3" fillId="54" borderId="511" applyNumberFormat="0" applyProtection="0">
      <alignment horizontal="right" vertical="center"/>
    </xf>
    <xf numFmtId="4" fontId="98" fillId="96" borderId="511" applyNumberFormat="0" applyProtection="0">
      <alignment vertical="center"/>
    </xf>
    <xf numFmtId="0" fontId="77" fillId="81" borderId="500" applyNumberFormat="0" applyAlignment="0" applyProtection="0"/>
    <xf numFmtId="0" fontId="95" fillId="81" borderId="513" applyNumberFormat="0" applyAlignment="0" applyProtection="0"/>
    <xf numFmtId="4" fontId="96" fillId="60" borderId="516" applyNumberFormat="0" applyProtection="0">
      <alignment horizontal="left" vertical="center" indent="1"/>
    </xf>
    <xf numFmtId="4" fontId="3" fillId="96" borderId="511" applyNumberFormat="0" applyProtection="0">
      <alignment horizontal="left" vertical="center" indent="1"/>
    </xf>
    <xf numFmtId="4" fontId="98" fillId="96" borderId="511" applyNumberFormat="0" applyProtection="0">
      <alignment vertical="center"/>
    </xf>
    <xf numFmtId="4" fontId="3" fillId="96" borderId="511" applyNumberFormat="0" applyProtection="0">
      <alignment horizontal="left" vertical="center" indent="1"/>
    </xf>
    <xf numFmtId="4" fontId="98" fillId="96" borderId="511" applyNumberFormat="0" applyProtection="0">
      <alignment vertical="center"/>
    </xf>
    <xf numFmtId="4" fontId="3" fillId="96" borderId="511" applyNumberFormat="0" applyProtection="0">
      <alignment horizontal="left" vertical="center" indent="1"/>
    </xf>
    <xf numFmtId="0" fontId="77" fillId="81" borderId="500" applyNumberFormat="0" applyAlignment="0" applyProtection="0"/>
    <xf numFmtId="4" fontId="100" fillId="54" borderId="516" applyNumberFormat="0" applyProtection="0">
      <alignment horizontal="right" vertical="center"/>
    </xf>
    <xf numFmtId="4" fontId="3" fillId="96" borderId="511" applyNumberFormat="0" applyProtection="0">
      <alignment horizontal="left" vertical="center" indent="1"/>
    </xf>
    <xf numFmtId="0" fontId="77" fillId="81" borderId="500" applyNumberFormat="0" applyAlignment="0" applyProtection="0"/>
    <xf numFmtId="0" fontId="99" fillId="60" borderId="516" applyNumberFormat="0" applyProtection="0">
      <alignment horizontal="left" vertical="top" indent="1"/>
    </xf>
    <xf numFmtId="0" fontId="99" fillId="60" borderId="516" applyNumberFormat="0" applyProtection="0">
      <alignment horizontal="left" vertical="top" indent="1"/>
    </xf>
    <xf numFmtId="0" fontId="99" fillId="60" borderId="516" applyNumberFormat="0" applyProtection="0">
      <alignment horizontal="left" vertical="top" indent="1"/>
    </xf>
    <xf numFmtId="4" fontId="3" fillId="2" borderId="511" applyNumberFormat="0" applyProtection="0">
      <alignment horizontal="left" vertical="center" indent="1"/>
    </xf>
    <xf numFmtId="4" fontId="3" fillId="2" borderId="511" applyNumberFormat="0" applyProtection="0">
      <alignment horizontal="left" vertical="center" indent="1"/>
    </xf>
    <xf numFmtId="0" fontId="99" fillId="60" borderId="516" applyNumberFormat="0" applyProtection="0">
      <alignment horizontal="left" vertical="top" indent="1"/>
    </xf>
    <xf numFmtId="0" fontId="85" fillId="78" borderId="500" applyNumberFormat="0" applyAlignment="0" applyProtection="0"/>
    <xf numFmtId="0" fontId="85" fillId="78" borderId="511" applyNumberFormat="0" applyAlignment="0" applyProtection="0"/>
    <xf numFmtId="0" fontId="85" fillId="78" borderId="511" applyNumberFormat="0" applyAlignment="0" applyProtection="0"/>
    <xf numFmtId="0" fontId="117" fillId="48" borderId="491" applyNumberFormat="0" applyAlignment="0" applyProtection="0"/>
    <xf numFmtId="0" fontId="99" fillId="60" borderId="516" applyNumberFormat="0" applyProtection="0">
      <alignment horizontal="left" vertical="top" indent="1"/>
    </xf>
    <xf numFmtId="4" fontId="3" fillId="2" borderId="511" applyNumberFormat="0" applyProtection="0">
      <alignment horizontal="left" vertical="center" indent="1"/>
    </xf>
    <xf numFmtId="0" fontId="19" fillId="61" borderId="493" applyNumberFormat="0" applyFont="0" applyAlignment="0" applyProtection="0"/>
    <xf numFmtId="4" fontId="3" fillId="58" borderId="511" applyNumberFormat="0" applyProtection="0">
      <alignment horizontal="right" vertical="center"/>
    </xf>
    <xf numFmtId="0" fontId="95" fillId="82" borderId="523" applyNumberFormat="0" applyAlignment="0" applyProtection="0"/>
    <xf numFmtId="0" fontId="53" fillId="61" borderId="514" applyNumberFormat="0" applyFont="0" applyAlignment="0" applyProtection="0"/>
    <xf numFmtId="0" fontId="85" fillId="78" borderId="511" applyNumberFormat="0" applyAlignment="0" applyProtection="0"/>
    <xf numFmtId="4" fontId="3" fillId="2" borderId="511" applyNumberFormat="0" applyProtection="0">
      <alignment horizontal="left" vertical="center" indent="1"/>
    </xf>
    <xf numFmtId="0" fontId="9" fillId="102" borderId="507" applyNumberFormat="0">
      <protection locked="0"/>
    </xf>
    <xf numFmtId="4" fontId="9" fillId="101" borderId="527" applyNumberFormat="0" applyProtection="0">
      <alignment horizontal="left" vertical="center" indent="1"/>
    </xf>
    <xf numFmtId="0" fontId="3" fillId="7" borderId="505" applyNumberFormat="0" applyProtection="0">
      <alignment horizontal="left" vertical="top" indent="1"/>
    </xf>
    <xf numFmtId="0" fontId="9" fillId="7" borderId="505" applyNumberFormat="0" applyProtection="0">
      <alignment horizontal="left" vertical="top" indent="1"/>
    </xf>
    <xf numFmtId="0" fontId="3" fillId="7" borderId="500" applyNumberFormat="0" applyProtection="0">
      <alignment horizontal="left" vertical="center" indent="1"/>
    </xf>
    <xf numFmtId="0" fontId="3" fillId="6" borderId="505" applyNumberFormat="0" applyProtection="0">
      <alignment horizontal="left" vertical="top" indent="1"/>
    </xf>
    <xf numFmtId="0" fontId="9" fillId="6" borderId="505" applyNumberFormat="0" applyProtection="0">
      <alignment horizontal="left" vertical="top" indent="1"/>
    </xf>
    <xf numFmtId="0" fontId="3" fillId="97" borderId="505" applyNumberFormat="0" applyProtection="0">
      <alignment horizontal="left" vertical="top" indent="1"/>
    </xf>
    <xf numFmtId="0" fontId="3" fillId="97" borderId="505" applyNumberFormat="0" applyProtection="0">
      <alignment horizontal="left" vertical="top" indent="1"/>
    </xf>
    <xf numFmtId="0" fontId="3" fillId="101" borderId="505" applyNumberFormat="0" applyProtection="0">
      <alignment horizontal="left" vertical="top" indent="1"/>
    </xf>
    <xf numFmtId="0" fontId="3" fillId="101" borderId="505" applyNumberFormat="0" applyProtection="0">
      <alignment horizontal="left" vertical="top" indent="1"/>
    </xf>
    <xf numFmtId="0" fontId="3" fillId="4" borderId="500" applyNumberFormat="0" applyProtection="0">
      <alignment horizontal="left" vertical="center" indent="1"/>
    </xf>
    <xf numFmtId="4" fontId="3" fillId="97" borderId="506" applyNumberFormat="0" applyProtection="0">
      <alignment horizontal="left" vertical="center" indent="1"/>
    </xf>
    <xf numFmtId="4" fontId="3" fillId="7" borderId="506" applyNumberFormat="0" applyProtection="0">
      <alignment horizontal="left" vertical="center" indent="1"/>
    </xf>
    <xf numFmtId="4" fontId="3" fillId="57" borderId="500" applyNumberFormat="0" applyProtection="0">
      <alignment horizontal="right" vertical="center"/>
    </xf>
    <xf numFmtId="4" fontId="3" fillId="57" borderId="500" applyNumberFormat="0" applyProtection="0">
      <alignment horizontal="right" vertical="center"/>
    </xf>
    <xf numFmtId="4" fontId="100" fillId="57" borderId="505"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100" fillId="58" borderId="505" applyNumberFormat="0" applyProtection="0">
      <alignment horizontal="right" vertical="center"/>
    </xf>
    <xf numFmtId="4" fontId="3" fillId="58"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100" fillId="54" borderId="505" applyNumberFormat="0" applyProtection="0">
      <alignment horizontal="right" vertical="center"/>
    </xf>
    <xf numFmtId="4" fontId="3" fillId="54" borderId="500" applyNumberFormat="0" applyProtection="0">
      <alignment horizontal="right" vertical="center"/>
    </xf>
    <xf numFmtId="4" fontId="100" fillId="54" borderId="505"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100" fillId="56" borderId="505" applyNumberFormat="0" applyProtection="0">
      <alignment horizontal="right" vertical="center"/>
    </xf>
    <xf numFmtId="4" fontId="3" fillId="56" borderId="506"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100" fillId="49" borderId="505"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100" fillId="44" borderId="505" applyNumberFormat="0" applyProtection="0">
      <alignment horizontal="right" vertical="center"/>
    </xf>
    <xf numFmtId="4" fontId="3" fillId="44" borderId="500" applyNumberFormat="0" applyProtection="0">
      <alignment horizontal="right" vertical="center"/>
    </xf>
    <xf numFmtId="4" fontId="100" fillId="44" borderId="505" applyNumberFormat="0" applyProtection="0">
      <alignment horizontal="right" vertical="center"/>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0" fontId="99" fillId="60" borderId="505" applyNumberFormat="0" applyProtection="0">
      <alignment horizontal="left" vertical="top" indent="1"/>
    </xf>
    <xf numFmtId="0" fontId="99" fillId="60" borderId="505" applyNumberFormat="0" applyProtection="0">
      <alignment horizontal="left" vertical="top"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96" fillId="60" borderId="505" applyNumberFormat="0" applyProtection="0">
      <alignment horizontal="left" vertical="center" indent="1"/>
    </xf>
    <xf numFmtId="4" fontId="3" fillId="96" borderId="500" applyNumberFormat="0" applyProtection="0">
      <alignment horizontal="left" vertical="center" indent="1"/>
    </xf>
    <xf numFmtId="4" fontId="96" fillId="60" borderId="505" applyNumberFormat="0" applyProtection="0">
      <alignment horizontal="left" vertical="center" indent="1"/>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2"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2" borderId="502" applyNumberFormat="0" applyAlignment="0" applyProtection="0"/>
    <xf numFmtId="0" fontId="95" fillId="81" borderId="502" applyNumberFormat="0" applyAlignment="0" applyProtection="0"/>
    <xf numFmtId="0" fontId="95" fillId="81" borderId="502" applyNumberFormat="0" applyAlignment="0" applyProtection="0"/>
    <xf numFmtId="0" fontId="95" fillId="82" borderId="502" applyNumberFormat="0" applyAlignment="0" applyProtection="0"/>
    <xf numFmtId="0" fontId="95" fillId="81" borderId="502" applyNumberForma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9" fillId="77" borderId="503"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9" fillId="77" borderId="503" applyNumberFormat="0" applyFont="0" applyAlignment="0" applyProtection="0"/>
    <xf numFmtId="4" fontId="97" fillId="60" borderId="526" applyNumberFormat="0" applyProtection="0">
      <alignment vertical="center"/>
    </xf>
    <xf numFmtId="4" fontId="97" fillId="60" borderId="526" applyNumberFormat="0" applyProtection="0">
      <alignment vertical="center"/>
    </xf>
    <xf numFmtId="4" fontId="3" fillId="60" borderId="521" applyNumberFormat="0" applyProtection="0">
      <alignment vertical="center"/>
    </xf>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9" fillId="77" borderId="524" applyNumberFormat="0" applyFont="0" applyAlignment="0" applyProtection="0"/>
    <xf numFmtId="0" fontId="3" fillId="77" borderId="521" applyNumberFormat="0" applyFont="0" applyAlignment="0" applyProtection="0"/>
    <xf numFmtId="0" fontId="56" fillId="4" borderId="491"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8" fillId="82" borderId="491"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77" fillId="81" borderId="490" applyNumberFormat="0" applyAlignment="0" applyProtection="0"/>
    <xf numFmtId="0" fontId="59" fillId="4" borderId="491" applyNumberFormat="0" applyAlignment="0" applyProtection="0"/>
    <xf numFmtId="0" fontId="59" fillId="48" borderId="491" applyNumberFormat="0" applyAlignment="0" applyProtection="0"/>
    <xf numFmtId="0" fontId="59" fillId="48" borderId="512" applyNumberFormat="0" applyAlignment="0" applyProtection="0"/>
    <xf numFmtId="0" fontId="59" fillId="48" borderId="512"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1"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490" applyNumberFormat="0" applyAlignment="0" applyProtection="0"/>
    <xf numFmtId="0" fontId="85" fillId="78" borderId="511" applyNumberFormat="0" applyAlignment="0" applyProtection="0"/>
    <xf numFmtId="0" fontId="85" fillId="78" borderId="511" applyNumberFormat="0" applyAlignment="0" applyProtection="0"/>
    <xf numFmtId="0" fontId="59" fillId="48" borderId="491" applyNumberFormat="0" applyAlignment="0" applyProtection="0"/>
    <xf numFmtId="0" fontId="59" fillId="48" borderId="491" applyNumberFormat="0" applyAlignment="0" applyProtection="0"/>
    <xf numFmtId="0" fontId="59" fillId="48" borderId="491" applyNumberFormat="0" applyAlignment="0" applyProtection="0"/>
    <xf numFmtId="0" fontId="59" fillId="48" borderId="491" applyNumberFormat="0" applyAlignment="0" applyProtection="0"/>
    <xf numFmtId="0" fontId="59" fillId="48" borderId="512" applyNumberFormat="0" applyAlignment="0" applyProtection="0"/>
    <xf numFmtId="0" fontId="59" fillId="48" borderId="512" applyNumberFormat="0" applyAlignment="0" applyProtection="0"/>
    <xf numFmtId="0" fontId="77" fillId="81" borderId="521" applyNumberForma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4" fontId="96" fillId="60" borderId="516" applyNumberFormat="0" applyProtection="0">
      <alignment vertical="center"/>
    </xf>
    <xf numFmtId="4" fontId="96" fillId="60" borderId="516" applyNumberFormat="0" applyProtection="0">
      <alignment horizontal="left" vertical="center" indent="1"/>
    </xf>
    <xf numFmtId="4" fontId="3" fillId="2" borderId="511" applyNumberFormat="0" applyProtection="0">
      <alignment horizontal="left" vertical="center" indent="1"/>
    </xf>
    <xf numFmtId="4" fontId="3" fillId="98" borderId="511" applyNumberFormat="0" applyProtection="0">
      <alignment horizontal="right" vertical="center"/>
    </xf>
    <xf numFmtId="4" fontId="3" fillId="56" borderId="517" applyNumberFormat="0" applyProtection="0">
      <alignment horizontal="right" vertical="center"/>
    </xf>
    <xf numFmtId="4" fontId="3" fillId="56" borderId="517" applyNumberFormat="0" applyProtection="0">
      <alignment horizontal="right" vertical="center"/>
    </xf>
    <xf numFmtId="4" fontId="3" fillId="51" borderId="511" applyNumberFormat="0" applyProtection="0">
      <alignment horizontal="right" vertical="center"/>
    </xf>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3" fillId="77" borderId="490" applyNumberFormat="0" applyFont="0" applyAlignment="0" applyProtection="0"/>
    <xf numFmtId="0" fontId="19" fillId="61" borderId="493" applyNumberFormat="0" applyFont="0" applyAlignment="0" applyProtection="0"/>
    <xf numFmtId="0" fontId="19" fillId="61" borderId="493" applyNumberFormat="0" applyFont="0" applyAlignment="0" applyProtection="0"/>
    <xf numFmtId="0" fontId="56" fillId="4" borderId="491" applyNumberFormat="0" applyAlignment="0" applyProtection="0"/>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100" fillId="57" borderId="516" applyNumberFormat="0" applyProtection="0">
      <alignment horizontal="right" vertical="center"/>
    </xf>
    <xf numFmtId="4" fontId="3" fillId="57" borderId="511" applyNumberFormat="0" applyProtection="0">
      <alignment horizontal="right" vertical="center"/>
    </xf>
    <xf numFmtId="4" fontId="100" fillId="57" borderId="516"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3" fillId="60"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98" fillId="96" borderId="490" applyNumberFormat="0" applyProtection="0">
      <alignment vertical="center"/>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96"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44"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98"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1"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4"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8"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57"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99"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50"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4" fontId="3" fillId="97" borderId="490" applyNumberFormat="0" applyProtection="0">
      <alignment horizontal="right" vertical="center"/>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4"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5"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6"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0" fontId="3" fillId="7" borderId="490" applyNumberFormat="0" applyProtection="0">
      <alignment horizontal="left" vertical="center" indent="1"/>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3" fillId="0"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4" fontId="98" fillId="13" borderId="490" applyNumberFormat="0" applyProtection="0">
      <alignment horizontal="right" vertical="center"/>
    </xf>
    <xf numFmtId="0" fontId="9" fillId="115" borderId="492" applyNumberFormat="0" applyProtection="0">
      <alignment horizontal="left" vertical="center" indent="1"/>
    </xf>
    <xf numFmtId="0" fontId="9" fillId="115" borderId="492"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4" fontId="3" fillId="2" borderId="490" applyNumberFormat="0" applyProtection="0">
      <alignment horizontal="left" vertical="center" indent="1"/>
    </xf>
    <xf numFmtId="0" fontId="9" fillId="115" borderId="492" applyNumberFormat="0" applyProtection="0">
      <alignment horizontal="left" vertical="center" indent="1"/>
    </xf>
    <xf numFmtId="0" fontId="9" fillId="115" borderId="492" applyNumberFormat="0" applyProtection="0">
      <alignment horizontal="left" vertical="center" indent="1"/>
    </xf>
    <xf numFmtId="0" fontId="9" fillId="115" borderId="492" applyNumberFormat="0" applyProtection="0">
      <alignment horizontal="left" vertical="center" indent="1"/>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7" fillId="102" borderId="490" applyNumberFormat="0" applyProtection="0">
      <alignment horizontal="right" vertical="center"/>
    </xf>
    <xf numFmtId="4" fontId="100" fillId="44" borderId="516"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100" fillId="44" borderId="516"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100" fillId="49" borderId="516" applyNumberFormat="0" applyProtection="0">
      <alignment horizontal="right" vertical="center"/>
    </xf>
    <xf numFmtId="4" fontId="3" fillId="98" borderId="511" applyNumberFormat="0" applyProtection="0">
      <alignment horizontal="right" vertical="center"/>
    </xf>
    <xf numFmtId="4" fontId="3" fillId="44" borderId="511" applyNumberFormat="0" applyProtection="0">
      <alignment horizontal="right" vertical="center"/>
    </xf>
    <xf numFmtId="0" fontId="99" fillId="60" borderId="516" applyNumberFormat="0" applyProtection="0">
      <alignment horizontal="left" vertical="top" indent="1"/>
    </xf>
    <xf numFmtId="4" fontId="98" fillId="96" borderId="511" applyNumberFormat="0" applyProtection="0">
      <alignmen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56" borderId="517" applyNumberFormat="0" applyProtection="0">
      <alignment horizontal="right" vertical="center"/>
    </xf>
    <xf numFmtId="0" fontId="77" fillId="81" borderId="500" applyNumberFormat="0" applyAlignment="0" applyProtection="0"/>
    <xf numFmtId="0" fontId="77" fillId="81" borderId="500" applyNumberFormat="0" applyAlignment="0" applyProtection="0"/>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3" fillId="97" borderId="521" applyNumberFormat="0" applyProtection="0">
      <alignment horizontal="right" vertical="center"/>
    </xf>
    <xf numFmtId="4" fontId="3" fillId="97" borderId="521" applyNumberFormat="0" applyProtection="0">
      <alignment horizontal="right" vertical="center"/>
    </xf>
    <xf numFmtId="4" fontId="3" fillId="7" borderId="527" applyNumberFormat="0" applyProtection="0">
      <alignment horizontal="left" vertical="center" indent="1"/>
    </xf>
    <xf numFmtId="4" fontId="3" fillId="7" borderId="527" applyNumberFormat="0" applyProtection="0">
      <alignment horizontal="left" vertical="center" indent="1"/>
    </xf>
    <xf numFmtId="4" fontId="3" fillId="97" borderId="527" applyNumberFormat="0" applyProtection="0">
      <alignment horizontal="left" vertical="center" indent="1"/>
    </xf>
    <xf numFmtId="4" fontId="3" fillId="97" borderId="527" applyNumberFormat="0" applyProtection="0">
      <alignment horizontal="left" vertical="center" indent="1"/>
    </xf>
    <xf numFmtId="4" fontId="3" fillId="97" borderId="527" applyNumberFormat="0" applyProtection="0">
      <alignment horizontal="left" vertical="center" indent="1"/>
    </xf>
    <xf numFmtId="4" fontId="3" fillId="97" borderId="527" applyNumberFormat="0" applyProtection="0">
      <alignment horizontal="left" vertical="center" indent="1"/>
    </xf>
    <xf numFmtId="0" fontId="9" fillId="101" borderId="526"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5" fillId="101" borderId="508" applyBorder="0"/>
    <xf numFmtId="4" fontId="100" fillId="61" borderId="505" applyNumberFormat="0" applyProtection="0">
      <alignment vertical="center"/>
    </xf>
    <xf numFmtId="4" fontId="102" fillId="61" borderId="505" applyNumberFormat="0" applyProtection="0">
      <alignment vertical="center"/>
    </xf>
    <xf numFmtId="4" fontId="102" fillId="61" borderId="505" applyNumberFormat="0" applyProtection="0">
      <alignment vertical="center"/>
    </xf>
    <xf numFmtId="4" fontId="102" fillId="61" borderId="505" applyNumberFormat="0" applyProtection="0">
      <alignment vertical="center"/>
    </xf>
    <xf numFmtId="4" fontId="100" fillId="61" borderId="505" applyNumberFormat="0" applyProtection="0">
      <alignment vertical="center"/>
    </xf>
    <xf numFmtId="4" fontId="102" fillId="61" borderId="505" applyNumberFormat="0" applyProtection="0">
      <alignment vertical="center"/>
    </xf>
    <xf numFmtId="4" fontId="102" fillId="61" borderId="505" applyNumberFormat="0" applyProtection="0">
      <alignment vertical="center"/>
    </xf>
    <xf numFmtId="4" fontId="102" fillId="61" borderId="505" applyNumberFormat="0" applyProtection="0">
      <alignment vertical="center"/>
    </xf>
    <xf numFmtId="4" fontId="102" fillId="61" borderId="505" applyNumberFormat="0" applyProtection="0">
      <alignment vertical="center"/>
    </xf>
    <xf numFmtId="4" fontId="102" fillId="61" borderId="505" applyNumberFormat="0" applyProtection="0">
      <alignment vertical="center"/>
    </xf>
    <xf numFmtId="4" fontId="102" fillId="61" borderId="505" applyNumberFormat="0" applyProtection="0">
      <alignment vertical="center"/>
    </xf>
    <xf numFmtId="4" fontId="102" fillId="61" borderId="505" applyNumberFormat="0" applyProtection="0">
      <alignment vertical="center"/>
    </xf>
    <xf numFmtId="4" fontId="102" fillId="61" borderId="505" applyNumberFormat="0" applyProtection="0">
      <alignment vertical="center"/>
    </xf>
    <xf numFmtId="4" fontId="103" fillId="61" borderId="505" applyNumberFormat="0" applyProtection="0">
      <alignment vertical="center"/>
    </xf>
    <xf numFmtId="4" fontId="98" fillId="103" borderId="507" applyNumberFormat="0" applyProtection="0">
      <alignment vertical="center"/>
    </xf>
    <xf numFmtId="4" fontId="98" fillId="103" borderId="507" applyNumberFormat="0" applyProtection="0">
      <alignment vertical="center"/>
    </xf>
    <xf numFmtId="4" fontId="98" fillId="103" borderId="507" applyNumberFormat="0" applyProtection="0">
      <alignment vertical="center"/>
    </xf>
    <xf numFmtId="4" fontId="103" fillId="61" borderId="505" applyNumberFormat="0" applyProtection="0">
      <alignment vertical="center"/>
    </xf>
    <xf numFmtId="4" fontId="98" fillId="103" borderId="507" applyNumberFormat="0" applyProtection="0">
      <alignment vertical="center"/>
    </xf>
    <xf numFmtId="4" fontId="98" fillId="103" borderId="507" applyNumberFormat="0" applyProtection="0">
      <alignment vertical="center"/>
    </xf>
    <xf numFmtId="4" fontId="98" fillId="103" borderId="507" applyNumberFormat="0" applyProtection="0">
      <alignment vertical="center"/>
    </xf>
    <xf numFmtId="4" fontId="98" fillId="103" borderId="507" applyNumberFormat="0" applyProtection="0">
      <alignment vertical="center"/>
    </xf>
    <xf numFmtId="4" fontId="98" fillId="103" borderId="507" applyNumberFormat="0" applyProtection="0">
      <alignment vertical="center"/>
    </xf>
    <xf numFmtId="4" fontId="98" fillId="103" borderId="507" applyNumberFormat="0" applyProtection="0">
      <alignment vertical="center"/>
    </xf>
    <xf numFmtId="4" fontId="98" fillId="103" borderId="507" applyNumberFormat="0" applyProtection="0">
      <alignment vertical="center"/>
    </xf>
    <xf numFmtId="4" fontId="98" fillId="103" borderId="507" applyNumberFormat="0" applyProtection="0">
      <alignment vertical="center"/>
    </xf>
    <xf numFmtId="4" fontId="100" fillId="61" borderId="505" applyNumberFormat="0" applyProtection="0">
      <alignment horizontal="left" vertical="center" indent="1"/>
    </xf>
    <xf numFmtId="4" fontId="102" fillId="4" borderId="505" applyNumberFormat="0" applyProtection="0">
      <alignment horizontal="left" vertical="center" indent="1"/>
    </xf>
    <xf numFmtId="4" fontId="102" fillId="4" borderId="505" applyNumberFormat="0" applyProtection="0">
      <alignment horizontal="left" vertical="center" indent="1"/>
    </xf>
    <xf numFmtId="4" fontId="102" fillId="4" borderId="505" applyNumberFormat="0" applyProtection="0">
      <alignment horizontal="left" vertical="center" indent="1"/>
    </xf>
    <xf numFmtId="4" fontId="100" fillId="61" borderId="505" applyNumberFormat="0" applyProtection="0">
      <alignment horizontal="left" vertical="center" indent="1"/>
    </xf>
    <xf numFmtId="4" fontId="102" fillId="4" borderId="505" applyNumberFormat="0" applyProtection="0">
      <alignment horizontal="left" vertical="center" indent="1"/>
    </xf>
    <xf numFmtId="4" fontId="102" fillId="4" borderId="505" applyNumberFormat="0" applyProtection="0">
      <alignment horizontal="left" vertical="center" indent="1"/>
    </xf>
    <xf numFmtId="4" fontId="102" fillId="4" borderId="505" applyNumberFormat="0" applyProtection="0">
      <alignment horizontal="left" vertical="center" indent="1"/>
    </xf>
    <xf numFmtId="4" fontId="102" fillId="4" borderId="505" applyNumberFormat="0" applyProtection="0">
      <alignment horizontal="left" vertical="center" indent="1"/>
    </xf>
    <xf numFmtId="4" fontId="102" fillId="4" borderId="505" applyNumberFormat="0" applyProtection="0">
      <alignment horizontal="left" vertical="center" indent="1"/>
    </xf>
    <xf numFmtId="4" fontId="102" fillId="4" borderId="505" applyNumberFormat="0" applyProtection="0">
      <alignment horizontal="left" vertical="center" indent="1"/>
    </xf>
    <xf numFmtId="4" fontId="102" fillId="4" borderId="505" applyNumberFormat="0" applyProtection="0">
      <alignment horizontal="left" vertical="center" indent="1"/>
    </xf>
    <xf numFmtId="4" fontId="102" fillId="4" borderId="505" applyNumberFormat="0" applyProtection="0">
      <alignment horizontal="left" vertical="center" indent="1"/>
    </xf>
    <xf numFmtId="0" fontId="100" fillId="61" borderId="505" applyNumberFormat="0" applyProtection="0">
      <alignment horizontal="left" vertical="top" indent="1"/>
    </xf>
    <xf numFmtId="0" fontId="102" fillId="61" borderId="505" applyNumberFormat="0" applyProtection="0">
      <alignment horizontal="left" vertical="top" indent="1"/>
    </xf>
    <xf numFmtId="0" fontId="102" fillId="61" borderId="505" applyNumberFormat="0" applyProtection="0">
      <alignment horizontal="left" vertical="top" indent="1"/>
    </xf>
    <xf numFmtId="0" fontId="102" fillId="61" borderId="505" applyNumberFormat="0" applyProtection="0">
      <alignment horizontal="left" vertical="top" indent="1"/>
    </xf>
    <xf numFmtId="0" fontId="100" fillId="61" borderId="505" applyNumberFormat="0" applyProtection="0">
      <alignment horizontal="left" vertical="top" indent="1"/>
    </xf>
    <xf numFmtId="0" fontId="102" fillId="61" borderId="505" applyNumberFormat="0" applyProtection="0">
      <alignment horizontal="left" vertical="top" indent="1"/>
    </xf>
    <xf numFmtId="0" fontId="102" fillId="61" borderId="505" applyNumberFormat="0" applyProtection="0">
      <alignment horizontal="left" vertical="top" indent="1"/>
    </xf>
    <xf numFmtId="0" fontId="102" fillId="61" borderId="505" applyNumberFormat="0" applyProtection="0">
      <alignment horizontal="left" vertical="top" indent="1"/>
    </xf>
    <xf numFmtId="0" fontId="102" fillId="61" borderId="505" applyNumberFormat="0" applyProtection="0">
      <alignment horizontal="left" vertical="top" indent="1"/>
    </xf>
    <xf numFmtId="0" fontId="102" fillId="61" borderId="505" applyNumberFormat="0" applyProtection="0">
      <alignment horizontal="left" vertical="top" indent="1"/>
    </xf>
    <xf numFmtId="0" fontId="102" fillId="61" borderId="505" applyNumberFormat="0" applyProtection="0">
      <alignment horizontal="left" vertical="top" indent="1"/>
    </xf>
    <xf numFmtId="0" fontId="102" fillId="61" borderId="505" applyNumberFormat="0" applyProtection="0">
      <alignment horizontal="left" vertical="top" indent="1"/>
    </xf>
    <xf numFmtId="0" fontId="102" fillId="61" borderId="505" applyNumberFormat="0" applyProtection="0">
      <alignment horizontal="left" vertical="top" indent="1"/>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100" fillId="7" borderId="505"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103" fillId="7" borderId="505"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103" fillId="7" borderId="505"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100" fillId="97" borderId="505"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100" fillId="97" borderId="505"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0" fontId="100" fillId="97" borderId="505" applyNumberFormat="0" applyProtection="0">
      <alignment horizontal="left" vertical="top" indent="1"/>
    </xf>
    <xf numFmtId="0" fontId="102" fillId="97" borderId="505" applyNumberFormat="0" applyProtection="0">
      <alignment horizontal="left" vertical="top" indent="1"/>
    </xf>
    <xf numFmtId="0" fontId="102" fillId="97" borderId="505" applyNumberFormat="0" applyProtection="0">
      <alignment horizontal="left" vertical="top" indent="1"/>
    </xf>
    <xf numFmtId="0" fontId="102" fillId="97" borderId="505" applyNumberFormat="0" applyProtection="0">
      <alignment horizontal="left" vertical="top" indent="1"/>
    </xf>
    <xf numFmtId="0" fontId="100" fillId="97" borderId="505" applyNumberFormat="0" applyProtection="0">
      <alignment horizontal="left" vertical="top" indent="1"/>
    </xf>
    <xf numFmtId="0" fontId="102" fillId="97" borderId="505" applyNumberFormat="0" applyProtection="0">
      <alignment horizontal="left" vertical="top" indent="1"/>
    </xf>
    <xf numFmtId="0" fontId="102" fillId="97" borderId="505" applyNumberFormat="0" applyProtection="0">
      <alignment horizontal="left" vertical="top" indent="1"/>
    </xf>
    <xf numFmtId="0" fontId="102" fillId="97" borderId="505" applyNumberFormat="0" applyProtection="0">
      <alignment horizontal="left" vertical="top" indent="1"/>
    </xf>
    <xf numFmtId="0" fontId="102" fillId="97" borderId="505" applyNumberFormat="0" applyProtection="0">
      <alignment horizontal="left" vertical="top" indent="1"/>
    </xf>
    <xf numFmtId="0" fontId="102" fillId="97" borderId="505" applyNumberFormat="0" applyProtection="0">
      <alignment horizontal="left" vertical="top" indent="1"/>
    </xf>
    <xf numFmtId="0" fontId="102" fillId="97" borderId="505" applyNumberFormat="0" applyProtection="0">
      <alignment horizontal="left" vertical="top" indent="1"/>
    </xf>
    <xf numFmtId="0" fontId="102" fillId="97" borderId="505" applyNumberFormat="0" applyProtection="0">
      <alignment horizontal="left" vertical="top" indent="1"/>
    </xf>
    <xf numFmtId="0" fontId="102" fillId="97" borderId="505" applyNumberFormat="0" applyProtection="0">
      <alignment horizontal="left" vertical="top" indent="1"/>
    </xf>
    <xf numFmtId="0" fontId="3" fillId="101" borderId="526" applyNumberFormat="0" applyProtection="0">
      <alignment horizontal="left" vertical="top" indent="1"/>
    </xf>
    <xf numFmtId="4" fontId="105" fillId="104" borderId="506" applyNumberFormat="0" applyProtection="0">
      <alignment horizontal="left" vertical="center" indent="1"/>
    </xf>
    <xf numFmtId="4" fontId="105" fillId="104" borderId="506" applyNumberFormat="0" applyProtection="0">
      <alignment horizontal="left" vertical="center" indent="1"/>
    </xf>
    <xf numFmtId="4" fontId="105" fillId="104" borderId="506" applyNumberFormat="0" applyProtection="0">
      <alignment horizontal="left" vertical="center" indent="1"/>
    </xf>
    <xf numFmtId="0" fontId="3" fillId="101" borderId="526" applyNumberFormat="0" applyProtection="0">
      <alignment horizontal="left" vertical="top" indent="1"/>
    </xf>
    <xf numFmtId="4" fontId="105" fillId="104" borderId="506" applyNumberFormat="0" applyProtection="0">
      <alignment horizontal="left" vertical="center" indent="1"/>
    </xf>
    <xf numFmtId="4" fontId="105" fillId="104" borderId="506" applyNumberFormat="0" applyProtection="0">
      <alignment horizontal="left" vertical="center" indent="1"/>
    </xf>
    <xf numFmtId="4" fontId="105" fillId="104" borderId="506" applyNumberFormat="0" applyProtection="0">
      <alignment horizontal="left" vertical="center" indent="1"/>
    </xf>
    <xf numFmtId="4" fontId="105" fillId="104" borderId="506" applyNumberFormat="0" applyProtection="0">
      <alignment horizontal="left" vertical="center" indent="1"/>
    </xf>
    <xf numFmtId="4" fontId="105" fillId="104" borderId="506" applyNumberFormat="0" applyProtection="0">
      <alignment horizontal="left" vertical="center" indent="1"/>
    </xf>
    <xf numFmtId="4" fontId="105" fillId="104" borderId="506" applyNumberFormat="0" applyProtection="0">
      <alignment horizontal="left" vertical="center" indent="1"/>
    </xf>
    <xf numFmtId="4" fontId="105" fillId="104" borderId="506" applyNumberFormat="0" applyProtection="0">
      <alignment horizontal="left" vertical="center" indent="1"/>
    </xf>
    <xf numFmtId="4" fontId="105" fillId="104" borderId="506" applyNumberFormat="0" applyProtection="0">
      <alignment horizontal="left" vertical="center" indent="1"/>
    </xf>
    <xf numFmtId="0" fontId="3" fillId="105" borderId="507"/>
    <xf numFmtId="0" fontId="3" fillId="105" borderId="507"/>
    <xf numFmtId="0" fontId="3" fillId="105" borderId="507"/>
    <xf numFmtId="0" fontId="3" fillId="105" borderId="507"/>
    <xf numFmtId="0" fontId="3" fillId="105" borderId="507"/>
    <xf numFmtId="0" fontId="3" fillId="105" borderId="507"/>
    <xf numFmtId="0" fontId="3" fillId="105" borderId="507"/>
    <xf numFmtId="4" fontId="106" fillId="7" borderId="505"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6" fillId="7" borderId="505"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0" fontId="3" fillId="101" borderId="526" applyNumberFormat="0" applyProtection="0">
      <alignment horizontal="left" vertical="top" indent="1"/>
    </xf>
    <xf numFmtId="0" fontId="9" fillId="97" borderId="526" applyNumberFormat="0" applyProtection="0">
      <alignment horizontal="left" vertical="center" indent="1"/>
    </xf>
    <xf numFmtId="0" fontId="3" fillId="5" borderId="521" applyNumberFormat="0" applyProtection="0">
      <alignment horizontal="left" vertical="center"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9"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9" fillId="7" borderId="526"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53" fillId="61" borderId="514" applyNumberFormat="0" applyFont="0" applyAlignment="0" applyProtection="0"/>
    <xf numFmtId="0" fontId="67" fillId="0" borderId="515" applyNumberFormat="0" applyFill="0" applyAlignment="0" applyProtection="0"/>
    <xf numFmtId="0" fontId="67" fillId="0" borderId="515" applyNumberFormat="0" applyFill="0" applyAlignment="0" applyProtection="0"/>
    <xf numFmtId="4" fontId="3" fillId="0" borderId="511" applyNumberFormat="0" applyProtection="0">
      <alignment horizontal="right" vertical="center"/>
    </xf>
    <xf numFmtId="0" fontId="60" fillId="4" borderId="513" applyNumberFormat="0" applyAlignment="0" applyProtection="0"/>
    <xf numFmtId="0" fontId="53" fillId="61" borderId="514" applyNumberFormat="0" applyFont="0" applyAlignment="0" applyProtection="0"/>
    <xf numFmtId="0" fontId="59" fillId="48" borderId="512" applyNumberFormat="0" applyAlignment="0" applyProtection="0"/>
    <xf numFmtId="0" fontId="59" fillId="48" borderId="512" applyNumberFormat="0" applyAlignment="0" applyProtection="0"/>
    <xf numFmtId="0" fontId="85" fillId="78" borderId="521" applyNumberFormat="0" applyAlignment="0" applyProtection="0"/>
    <xf numFmtId="0" fontId="60" fillId="4" borderId="513" applyNumberFormat="0" applyAlignment="0" applyProtection="0"/>
    <xf numFmtId="0" fontId="59" fillId="48" borderId="512" applyNumberFormat="0" applyAlignment="0" applyProtection="0"/>
    <xf numFmtId="0" fontId="85" fillId="78" borderId="521" applyNumberFormat="0" applyAlignment="0" applyProtection="0"/>
    <xf numFmtId="0" fontId="56" fillId="4" borderId="512" applyNumberFormat="0" applyAlignment="0" applyProtection="0"/>
    <xf numFmtId="0" fontId="56" fillId="4" borderId="512" applyNumberFormat="0" applyAlignment="0" applyProtection="0"/>
    <xf numFmtId="0" fontId="3" fillId="77" borderId="521" applyNumberFormat="0" applyFont="0" applyAlignment="0" applyProtection="0"/>
    <xf numFmtId="0" fontId="95" fillId="81" borderId="523" applyNumberFormat="0" applyAlignment="0" applyProtection="0"/>
    <xf numFmtId="0" fontId="99" fillId="60" borderId="526" applyNumberFormat="0" applyProtection="0">
      <alignment horizontal="left" vertical="top" indent="1"/>
    </xf>
    <xf numFmtId="4" fontId="3" fillId="56" borderId="527" applyNumberFormat="0" applyProtection="0">
      <alignment horizontal="right" vertical="center"/>
    </xf>
    <xf numFmtId="4" fontId="3" fillId="57" borderId="521" applyNumberFormat="0" applyProtection="0">
      <alignment horizontal="right" vertical="center"/>
    </xf>
    <xf numFmtId="4" fontId="3" fillId="100"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100" fillId="97" borderId="526" applyNumberFormat="0" applyProtection="0">
      <alignment horizontal="right" vertical="center"/>
    </xf>
    <xf numFmtId="4" fontId="3" fillId="97" borderId="521" applyNumberFormat="0" applyProtection="0">
      <alignment horizontal="right" vertical="center"/>
    </xf>
    <xf numFmtId="4" fontId="3" fillId="7" borderId="527" applyNumberFormat="0" applyProtection="0">
      <alignment horizontal="left" vertical="center" indent="1"/>
    </xf>
    <xf numFmtId="4" fontId="3" fillId="97" borderId="527" applyNumberFormat="0" applyProtection="0">
      <alignment horizontal="left" vertical="center" indent="1"/>
    </xf>
    <xf numFmtId="0" fontId="9" fillId="101" borderId="526" applyNumberFormat="0" applyProtection="0">
      <alignment horizontal="left" vertical="top" indent="1"/>
    </xf>
    <xf numFmtId="0" fontId="3" fillId="101" borderId="526" applyNumberFormat="0" applyProtection="0">
      <alignment horizontal="left" vertical="top" indent="1"/>
    </xf>
    <xf numFmtId="0" fontId="3" fillId="5" borderId="521" applyNumberFormat="0" applyProtection="0">
      <alignment horizontal="left" vertical="center"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7" borderId="521" applyNumberFormat="0" applyProtection="0">
      <alignment horizontal="left" vertical="center"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9" fillId="102" borderId="528" applyNumberFormat="0">
      <protection locked="0"/>
    </xf>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3" fillId="7" borderId="511" applyNumberFormat="0" applyProtection="0">
      <alignment horizontal="left" vertical="center" indent="1"/>
    </xf>
    <xf numFmtId="0" fontId="3" fillId="6" borderId="511" applyNumberFormat="0" applyProtection="0">
      <alignment horizontal="left" vertical="center" indent="1"/>
    </xf>
    <xf numFmtId="0" fontId="3" fillId="4" borderId="511" applyNumberFormat="0" applyProtection="0">
      <alignment horizontal="left" vertical="center" indent="1"/>
    </xf>
    <xf numFmtId="4" fontId="3" fillId="2" borderId="511" applyNumberFormat="0" applyProtection="0">
      <alignment horizontal="left" vertical="center" indent="1"/>
    </xf>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82" fillId="0" borderId="509" applyNumberFormat="0" applyFill="0" applyAlignment="0" applyProtection="0"/>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9" fillId="7" borderId="516"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9"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9" fillId="6" borderId="516" applyNumberFormat="0" applyProtection="0">
      <alignment horizontal="left" vertical="center"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97" borderId="516" applyNumberFormat="0" applyProtection="0">
      <alignment horizontal="left" vertical="top"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9" fillId="97" borderId="516"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9" fillId="97" borderId="516" applyNumberFormat="0" applyProtection="0">
      <alignment horizontal="left" vertical="center"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9"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9" fillId="101" borderId="516" applyNumberFormat="0" applyProtection="0">
      <alignment horizontal="left" vertical="top"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9" fillId="101" borderId="516"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9" fillId="101" borderId="516" applyNumberFormat="0" applyProtection="0">
      <alignment horizontal="left" vertical="center" indent="1"/>
    </xf>
    <xf numFmtId="4" fontId="3" fillId="97" borderId="517" applyNumberFormat="0" applyProtection="0">
      <alignment horizontal="left" vertical="center" indent="1"/>
    </xf>
    <xf numFmtId="4" fontId="3" fillId="97" borderId="517" applyNumberFormat="0" applyProtection="0">
      <alignment horizontal="left" vertical="center" indent="1"/>
    </xf>
    <xf numFmtId="4" fontId="3" fillId="97" borderId="517" applyNumberFormat="0" applyProtection="0">
      <alignment horizontal="left" vertical="center" indent="1"/>
    </xf>
    <xf numFmtId="4" fontId="3" fillId="97" borderId="517" applyNumberFormat="0" applyProtection="0">
      <alignment horizontal="left" vertical="center" indent="1"/>
    </xf>
    <xf numFmtId="4" fontId="3" fillId="97" borderId="517" applyNumberFormat="0" applyProtection="0">
      <alignment horizontal="left" vertical="center" indent="1"/>
    </xf>
    <xf numFmtId="4" fontId="3" fillId="97" borderId="517" applyNumberFormat="0" applyProtection="0">
      <alignment horizontal="left" vertical="center" indent="1"/>
    </xf>
    <xf numFmtId="4" fontId="3" fillId="7" borderId="517" applyNumberFormat="0" applyProtection="0">
      <alignment horizontal="left" vertical="center" indent="1"/>
    </xf>
    <xf numFmtId="4" fontId="3" fillId="7" borderId="517" applyNumberFormat="0" applyProtection="0">
      <alignment horizontal="left" vertical="center" indent="1"/>
    </xf>
    <xf numFmtId="4" fontId="3" fillId="7" borderId="517" applyNumberFormat="0" applyProtection="0">
      <alignment horizontal="left" vertical="center" indent="1"/>
    </xf>
    <xf numFmtId="4" fontId="3" fillId="7" borderId="517" applyNumberFormat="0" applyProtection="0">
      <alignment horizontal="left" vertical="center" indent="1"/>
    </xf>
    <xf numFmtId="4" fontId="3" fillId="7" borderId="517" applyNumberFormat="0" applyProtection="0">
      <alignment horizontal="left" vertical="center" indent="1"/>
    </xf>
    <xf numFmtId="4" fontId="3" fillId="7" borderId="517" applyNumberFormat="0" applyProtection="0">
      <alignment horizontal="left" vertical="center" indent="1"/>
    </xf>
    <xf numFmtId="4" fontId="3" fillId="7" borderId="517" applyNumberFormat="0" applyProtection="0">
      <alignment horizontal="left" vertical="center" indent="1"/>
    </xf>
    <xf numFmtId="4" fontId="3" fillId="7" borderId="517" applyNumberFormat="0" applyProtection="0">
      <alignment horizontal="left" vertical="center" indent="1"/>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100" fillId="97" borderId="516"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100" fillId="97" borderId="516" applyNumberFormat="0" applyProtection="0">
      <alignment horizontal="right" vertical="center"/>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9" fillId="101" borderId="517" applyNumberFormat="0" applyProtection="0">
      <alignment horizontal="left" vertical="center" indent="1"/>
    </xf>
    <xf numFmtId="4" fontId="3" fillId="100" borderId="517" applyNumberFormat="0" applyProtection="0">
      <alignment horizontal="left" vertical="center" indent="1"/>
    </xf>
    <xf numFmtId="4" fontId="3" fillId="100" borderId="517" applyNumberFormat="0" applyProtection="0">
      <alignment horizontal="left" vertical="center" indent="1"/>
    </xf>
    <xf numFmtId="4" fontId="3" fillId="100" borderId="517" applyNumberFormat="0" applyProtection="0">
      <alignment horizontal="left" vertical="center" indent="1"/>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8" fillId="82" borderId="512"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8" fillId="82" borderId="512"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8" fillId="82" borderId="512"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8" fillId="82" borderId="512"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53" fillId="61" borderId="524" applyNumberFormat="0" applyFon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2"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4" fontId="96" fillId="60" borderId="526"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0" fontId="99" fillId="60" borderId="526" applyNumberFormat="0" applyProtection="0">
      <alignment horizontal="left" vertical="top" indent="1"/>
    </xf>
    <xf numFmtId="4" fontId="3" fillId="44" borderId="521" applyNumberFormat="0" applyProtection="0">
      <alignment horizontal="right" vertical="center"/>
    </xf>
    <xf numFmtId="4" fontId="3" fillId="56" borderId="527"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4" borderId="521" applyNumberFormat="0" applyProtection="0">
      <alignment horizontal="right" vertical="center"/>
    </xf>
    <xf numFmtId="0" fontId="60" fillId="4" borderId="513" applyNumberFormat="0" applyAlignment="0" applyProtection="0"/>
    <xf numFmtId="0" fontId="56" fillId="4" borderId="512" applyNumberFormat="0" applyAlignment="0" applyProtection="0"/>
    <xf numFmtId="4" fontId="3" fillId="99" borderId="521" applyNumberFormat="0" applyProtection="0">
      <alignment horizontal="right" vertical="center"/>
    </xf>
    <xf numFmtId="4" fontId="3" fillId="50" borderId="521" applyNumberFormat="0" applyProtection="0">
      <alignment horizontal="right" vertical="center"/>
    </xf>
    <xf numFmtId="0" fontId="77" fillId="81" borderId="521" applyNumberFormat="0" applyAlignment="0" applyProtection="0"/>
    <xf numFmtId="4" fontId="3" fillId="54" borderId="521" applyNumberFormat="0" applyProtection="0">
      <alignment horizontal="right" vertical="center"/>
    </xf>
    <xf numFmtId="4" fontId="98" fillId="96" borderId="521" applyNumberFormat="0" applyProtection="0">
      <alignment vertical="center"/>
    </xf>
    <xf numFmtId="0" fontId="77" fillId="81" borderId="511" applyNumberFormat="0" applyAlignment="0" applyProtection="0"/>
    <xf numFmtId="0" fontId="95" fillId="81" borderId="523" applyNumberFormat="0" applyAlignment="0" applyProtection="0"/>
    <xf numFmtId="4" fontId="3" fillId="96" borderId="521" applyNumberFormat="0" applyProtection="0">
      <alignment horizontal="left" vertical="center" indent="1"/>
    </xf>
    <xf numFmtId="4" fontId="3" fillId="96" borderId="521" applyNumberFormat="0" applyProtection="0">
      <alignment horizontal="left" vertical="center" indent="1"/>
    </xf>
    <xf numFmtId="4" fontId="98" fillId="96" borderId="521" applyNumberFormat="0" applyProtection="0">
      <alignment vertical="center"/>
    </xf>
    <xf numFmtId="4" fontId="3" fillId="96" borderId="521" applyNumberFormat="0" applyProtection="0">
      <alignment horizontal="left" vertical="center" indent="1"/>
    </xf>
    <xf numFmtId="4" fontId="98" fillId="96" borderId="521" applyNumberFormat="0" applyProtection="0">
      <alignment vertical="center"/>
    </xf>
    <xf numFmtId="4" fontId="3" fillId="54" borderId="521" applyNumberFormat="0" applyProtection="0">
      <alignment horizontal="right" vertical="center"/>
    </xf>
    <xf numFmtId="0" fontId="96" fillId="60" borderId="526" applyNumberFormat="0" applyProtection="0">
      <alignment horizontal="left" vertical="top"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0" fontId="85" fillId="78" borderId="511" applyNumberFormat="0" applyAlignment="0" applyProtection="0"/>
    <xf numFmtId="0" fontId="85" fillId="78" borderId="521" applyNumberFormat="0" applyAlignment="0" applyProtection="0"/>
    <xf numFmtId="0" fontId="85" fillId="78" borderId="521" applyNumberFormat="0" applyAlignment="0" applyProtection="0"/>
    <xf numFmtId="0" fontId="117" fillId="48" borderId="501" applyNumberFormat="0" applyAlignment="0" applyProtection="0"/>
    <xf numFmtId="0" fontId="99" fillId="60" borderId="526" applyNumberFormat="0" applyProtection="0">
      <alignment horizontal="left" vertical="top" indent="1"/>
    </xf>
    <xf numFmtId="4" fontId="3" fillId="44" borderId="521" applyNumberFormat="0" applyProtection="0">
      <alignment horizontal="right" vertical="center"/>
    </xf>
    <xf numFmtId="0" fontId="19" fillId="61" borderId="503" applyNumberFormat="0" applyFont="0" applyAlignment="0" applyProtection="0"/>
    <xf numFmtId="4" fontId="3" fillId="57" borderId="521" applyNumberFormat="0" applyProtection="0">
      <alignment horizontal="right" vertical="center"/>
    </xf>
    <xf numFmtId="4" fontId="3" fillId="2" borderId="521" applyNumberFormat="0" applyProtection="0">
      <alignment horizontal="left" vertical="center" indent="1"/>
    </xf>
    <xf numFmtId="0" fontId="9" fillId="102" borderId="518" applyNumberFormat="0">
      <protection locked="0"/>
    </xf>
    <xf numFmtId="0" fontId="3" fillId="7" borderId="516" applyNumberFormat="0" applyProtection="0">
      <alignment horizontal="left" vertical="top" indent="1"/>
    </xf>
    <xf numFmtId="0" fontId="3" fillId="7" borderId="516" applyNumberFormat="0" applyProtection="0">
      <alignment horizontal="left" vertical="top" indent="1"/>
    </xf>
    <xf numFmtId="0" fontId="3" fillId="6" borderId="516" applyNumberFormat="0" applyProtection="0">
      <alignment horizontal="left" vertical="top" indent="1"/>
    </xf>
    <xf numFmtId="0" fontId="3" fillId="6" borderId="516" applyNumberFormat="0" applyProtection="0">
      <alignment horizontal="left" vertical="top" indent="1"/>
    </xf>
    <xf numFmtId="0" fontId="3" fillId="6" borderId="511" applyNumberFormat="0" applyProtection="0">
      <alignment horizontal="left" vertical="center" indent="1"/>
    </xf>
    <xf numFmtId="0" fontId="3" fillId="97" borderId="516" applyNumberFormat="0" applyProtection="0">
      <alignment horizontal="left" vertical="top" indent="1"/>
    </xf>
    <xf numFmtId="0" fontId="3" fillId="101" borderId="516" applyNumberFormat="0" applyProtection="0">
      <alignment horizontal="left" vertical="top" indent="1"/>
    </xf>
    <xf numFmtId="0" fontId="3" fillId="101" borderId="516" applyNumberFormat="0" applyProtection="0">
      <alignment horizontal="left" vertical="top" indent="1"/>
    </xf>
    <xf numFmtId="0" fontId="3" fillId="4" borderId="511" applyNumberFormat="0" applyProtection="0">
      <alignment horizontal="left" vertical="center" indent="1"/>
    </xf>
    <xf numFmtId="4" fontId="3" fillId="57" borderId="511" applyNumberFormat="0" applyProtection="0">
      <alignment horizontal="right" vertical="center"/>
    </xf>
    <xf numFmtId="4" fontId="3" fillId="57"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100" fillId="58" borderId="516"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6" borderId="517" applyNumberFormat="0" applyProtection="0">
      <alignment horizontal="right" vertical="center"/>
    </xf>
    <xf numFmtId="4" fontId="100" fillId="56" borderId="516"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7" fillId="60" borderId="516"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96" fillId="60" borderId="516" applyNumberFormat="0" applyProtection="0">
      <alignment vertical="center"/>
    </xf>
    <xf numFmtId="4" fontId="3" fillId="60" borderId="511" applyNumberFormat="0" applyProtection="0">
      <alignment vertical="center"/>
    </xf>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2"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95" fillId="81" borderId="513" applyNumberForma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9" fillId="77" borderId="514"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9" fillId="77" borderId="514"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77" fillId="81" borderId="521" applyNumberFormat="0" applyAlignment="0" applyProtection="0"/>
    <xf numFmtId="0" fontId="56" fillId="4" borderId="501"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8" fillId="82" borderId="501"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77" fillId="81" borderId="500" applyNumberFormat="0" applyAlignment="0" applyProtection="0"/>
    <xf numFmtId="0" fontId="59" fillId="4" borderId="501" applyNumberFormat="0" applyAlignment="0" applyProtection="0"/>
    <xf numFmtId="0" fontId="59" fillId="48" borderId="501" applyNumberFormat="0" applyAlignment="0" applyProtection="0"/>
    <xf numFmtId="0" fontId="59" fillId="48" borderId="522"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1"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85" fillId="78" borderId="500" applyNumberFormat="0" applyAlignment="0" applyProtection="0"/>
    <xf numFmtId="0" fontId="59" fillId="48" borderId="501" applyNumberFormat="0" applyAlignment="0" applyProtection="0"/>
    <xf numFmtId="0" fontId="59" fillId="48" borderId="501" applyNumberFormat="0" applyAlignment="0" applyProtection="0"/>
    <xf numFmtId="0" fontId="59" fillId="48" borderId="501" applyNumberFormat="0" applyAlignment="0" applyProtection="0"/>
    <xf numFmtId="0" fontId="59" fillId="48" borderId="501" applyNumberFormat="0" applyAlignment="0" applyProtection="0"/>
    <xf numFmtId="0" fontId="59" fillId="48" borderId="522" applyNumberFormat="0" applyAlignment="0" applyProtection="0"/>
    <xf numFmtId="0" fontId="77" fillId="81" borderId="511" applyNumberFormat="0" applyAlignment="0" applyProtection="0"/>
    <xf numFmtId="0" fontId="3" fillId="77" borderId="521" applyNumberFormat="0" applyFont="0" applyAlignment="0" applyProtection="0"/>
    <xf numFmtId="0" fontId="53" fillId="61" borderId="524" applyNumberFormat="0" applyFont="0" applyAlignment="0" applyProtection="0"/>
    <xf numFmtId="0" fontId="3" fillId="77" borderId="521" applyNumberFormat="0" applyFont="0" applyAlignment="0" applyProtection="0"/>
    <xf numFmtId="0" fontId="53" fillId="61" borderId="524" applyNumberFormat="0" applyFon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2" borderId="523" applyNumberFormat="0" applyAlignment="0" applyProtection="0"/>
    <xf numFmtId="0" fontId="95" fillId="81" borderId="523" applyNumberFormat="0" applyAlignment="0" applyProtection="0"/>
    <xf numFmtId="0" fontId="95" fillId="81" borderId="523" applyNumberFormat="0" applyAlignment="0" applyProtection="0"/>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96" fillId="60" borderId="526" applyNumberFormat="0" applyProtection="0">
      <alignment vertical="center"/>
    </xf>
    <xf numFmtId="4" fontId="3" fillId="96" borderId="521" applyNumberFormat="0" applyProtection="0">
      <alignment horizontal="left" vertical="center" indent="1"/>
    </xf>
    <xf numFmtId="4" fontId="3" fillId="44" borderId="521" applyNumberFormat="0" applyProtection="0">
      <alignment horizontal="right" vertical="center"/>
    </xf>
    <xf numFmtId="4" fontId="100" fillId="56" borderId="526" applyNumberFormat="0" applyProtection="0">
      <alignment horizontal="right" vertical="center"/>
    </xf>
    <xf numFmtId="4" fontId="3" fillId="56" borderId="527" applyNumberFormat="0" applyProtection="0">
      <alignment horizontal="right" vertical="center"/>
    </xf>
    <xf numFmtId="4" fontId="3" fillId="51" borderId="521" applyNumberFormat="0" applyProtection="0">
      <alignment horizontal="right" vertical="center"/>
    </xf>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3" fillId="77" borderId="500" applyNumberFormat="0" applyFont="0" applyAlignment="0" applyProtection="0"/>
    <xf numFmtId="0" fontId="19" fillId="61" borderId="503" applyNumberFormat="0" applyFont="0" applyAlignment="0" applyProtection="0"/>
    <xf numFmtId="0" fontId="19" fillId="61" borderId="503" applyNumberFormat="0" applyFont="0" applyAlignment="0" applyProtection="0"/>
    <xf numFmtId="0" fontId="56" fillId="4" borderId="501" applyNumberFormat="0" applyAlignment="0" applyProtection="0"/>
    <xf numFmtId="4" fontId="3" fillId="58" borderId="521" applyNumberFormat="0" applyProtection="0">
      <alignment horizontal="right" vertical="center"/>
    </xf>
    <xf numFmtId="4" fontId="100" fillId="58" borderId="526"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100" fillId="57" borderId="526"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3" fillId="60"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98" fillId="96" borderId="500" applyNumberFormat="0" applyProtection="0">
      <alignment vertical="center"/>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96"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44"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98"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1"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4"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8"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57"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99"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50"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4" fontId="3" fillId="97" borderId="500" applyNumberFormat="0" applyProtection="0">
      <alignment horizontal="right" vertical="center"/>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4"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5"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6"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0" fontId="3" fillId="7" borderId="500" applyNumberFormat="0" applyProtection="0">
      <alignment horizontal="left" vertical="center" indent="1"/>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3" fillId="0"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4" fontId="98" fillId="13" borderId="500" applyNumberFormat="0" applyProtection="0">
      <alignment horizontal="right" vertical="center"/>
    </xf>
    <xf numFmtId="0" fontId="9" fillId="115" borderId="502" applyNumberFormat="0" applyProtection="0">
      <alignment horizontal="left" vertical="center" indent="1"/>
    </xf>
    <xf numFmtId="0" fontId="9" fillId="115" borderId="502"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4" fontId="3" fillId="2" borderId="500" applyNumberFormat="0" applyProtection="0">
      <alignment horizontal="left" vertical="center" indent="1"/>
    </xf>
    <xf numFmtId="0" fontId="9" fillId="115" borderId="502" applyNumberFormat="0" applyProtection="0">
      <alignment horizontal="left" vertical="center" indent="1"/>
    </xf>
    <xf numFmtId="0" fontId="9" fillId="115" borderId="502" applyNumberFormat="0" applyProtection="0">
      <alignment horizontal="left" vertical="center" indent="1"/>
    </xf>
    <xf numFmtId="0" fontId="9" fillId="115" borderId="502" applyNumberFormat="0" applyProtection="0">
      <alignment horizontal="left" vertical="center" indent="1"/>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107" fillId="102" borderId="500"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100" fillId="49" borderId="526" applyNumberFormat="0" applyProtection="0">
      <alignment horizontal="right" vertical="center"/>
    </xf>
    <xf numFmtId="4" fontId="3" fillId="98" borderId="521" applyNumberFormat="0" applyProtection="0">
      <alignment horizontal="right" vertical="center"/>
    </xf>
    <xf numFmtId="4" fontId="3" fillId="56" borderId="527" applyNumberFormat="0" applyProtection="0">
      <alignment horizontal="right" vertical="center"/>
    </xf>
    <xf numFmtId="4" fontId="3" fillId="98" borderId="521" applyNumberFormat="0" applyProtection="0">
      <alignment horizontal="right" vertical="center"/>
    </xf>
    <xf numFmtId="0" fontId="99" fillId="60" borderId="526" applyNumberFormat="0" applyProtection="0">
      <alignment horizontal="left" vertical="top" indent="1"/>
    </xf>
    <xf numFmtId="4" fontId="3" fillId="96" borderId="521" applyNumberFormat="0" applyProtection="0">
      <alignment horizontal="left" vertical="center" indent="1"/>
    </xf>
    <xf numFmtId="4" fontId="3" fillId="56" borderId="527" applyNumberFormat="0" applyProtection="0">
      <alignment horizontal="right" vertical="center"/>
    </xf>
    <xf numFmtId="4" fontId="3" fillId="56" borderId="527" applyNumberFormat="0" applyProtection="0">
      <alignment horizontal="right" vertical="center"/>
    </xf>
    <xf numFmtId="4" fontId="3" fillId="56" borderId="527" applyNumberFormat="0" applyProtection="0">
      <alignment horizontal="right" vertical="center"/>
    </xf>
    <xf numFmtId="4" fontId="3" fillId="56" borderId="527" applyNumberFormat="0" applyProtection="0">
      <alignment horizontal="right" vertical="center"/>
    </xf>
    <xf numFmtId="4" fontId="3" fillId="56" borderId="527" applyNumberFormat="0" applyProtection="0">
      <alignment horizontal="right" vertical="center"/>
    </xf>
    <xf numFmtId="0" fontId="77" fillId="81" borderId="511" applyNumberFormat="0" applyAlignment="0" applyProtection="0"/>
    <xf numFmtId="0" fontId="77" fillId="81" borderId="511" applyNumberFormat="0" applyAlignment="0" applyProtection="0"/>
    <xf numFmtId="0" fontId="9" fillId="102" borderId="518" applyNumberFormat="0">
      <protection locked="0"/>
    </xf>
    <xf numFmtId="0" fontId="5" fillId="101" borderId="519" applyBorder="0"/>
    <xf numFmtId="4" fontId="100" fillId="61" borderId="516" applyNumberFormat="0" applyProtection="0">
      <alignment vertical="center"/>
    </xf>
    <xf numFmtId="4" fontId="102" fillId="61" borderId="516" applyNumberFormat="0" applyProtection="0">
      <alignment vertical="center"/>
    </xf>
    <xf numFmtId="4" fontId="102" fillId="61" borderId="516" applyNumberFormat="0" applyProtection="0">
      <alignment vertical="center"/>
    </xf>
    <xf numFmtId="4" fontId="102" fillId="61" borderId="516" applyNumberFormat="0" applyProtection="0">
      <alignment vertical="center"/>
    </xf>
    <xf numFmtId="4" fontId="100" fillId="61" borderId="516" applyNumberFormat="0" applyProtection="0">
      <alignment vertical="center"/>
    </xf>
    <xf numFmtId="4" fontId="102" fillId="61" borderId="516" applyNumberFormat="0" applyProtection="0">
      <alignment vertical="center"/>
    </xf>
    <xf numFmtId="4" fontId="102" fillId="61" borderId="516" applyNumberFormat="0" applyProtection="0">
      <alignment vertical="center"/>
    </xf>
    <xf numFmtId="4" fontId="102" fillId="61" borderId="516" applyNumberFormat="0" applyProtection="0">
      <alignment vertical="center"/>
    </xf>
    <xf numFmtId="4" fontId="102" fillId="61" borderId="516" applyNumberFormat="0" applyProtection="0">
      <alignment vertical="center"/>
    </xf>
    <xf numFmtId="4" fontId="102" fillId="61" borderId="516" applyNumberFormat="0" applyProtection="0">
      <alignment vertical="center"/>
    </xf>
    <xf numFmtId="4" fontId="102" fillId="61" borderId="516" applyNumberFormat="0" applyProtection="0">
      <alignment vertical="center"/>
    </xf>
    <xf numFmtId="4" fontId="102" fillId="61" borderId="516" applyNumberFormat="0" applyProtection="0">
      <alignment vertical="center"/>
    </xf>
    <xf numFmtId="4" fontId="102" fillId="61" borderId="516" applyNumberFormat="0" applyProtection="0">
      <alignment vertical="center"/>
    </xf>
    <xf numFmtId="4" fontId="103" fillId="61" borderId="516" applyNumberFormat="0" applyProtection="0">
      <alignment vertical="center"/>
    </xf>
    <xf numFmtId="4" fontId="98" fillId="103" borderId="518" applyNumberFormat="0" applyProtection="0">
      <alignment vertical="center"/>
    </xf>
    <xf numFmtId="4" fontId="98" fillId="103" borderId="518" applyNumberFormat="0" applyProtection="0">
      <alignment vertical="center"/>
    </xf>
    <xf numFmtId="4" fontId="98" fillId="103" borderId="518" applyNumberFormat="0" applyProtection="0">
      <alignment vertical="center"/>
    </xf>
    <xf numFmtId="4" fontId="103" fillId="61" borderId="516" applyNumberFormat="0" applyProtection="0">
      <alignment vertical="center"/>
    </xf>
    <xf numFmtId="4" fontId="98" fillId="103" borderId="518" applyNumberFormat="0" applyProtection="0">
      <alignment vertical="center"/>
    </xf>
    <xf numFmtId="4" fontId="98" fillId="103" borderId="518" applyNumberFormat="0" applyProtection="0">
      <alignment vertical="center"/>
    </xf>
    <xf numFmtId="4" fontId="98" fillId="103" borderId="518" applyNumberFormat="0" applyProtection="0">
      <alignment vertical="center"/>
    </xf>
    <xf numFmtId="4" fontId="98" fillId="103" borderId="518" applyNumberFormat="0" applyProtection="0">
      <alignment vertical="center"/>
    </xf>
    <xf numFmtId="4" fontId="98" fillId="103" borderId="518" applyNumberFormat="0" applyProtection="0">
      <alignment vertical="center"/>
    </xf>
    <xf numFmtId="4" fontId="98" fillId="103" borderId="518" applyNumberFormat="0" applyProtection="0">
      <alignment vertical="center"/>
    </xf>
    <xf numFmtId="4" fontId="98" fillId="103" borderId="518" applyNumberFormat="0" applyProtection="0">
      <alignment vertical="center"/>
    </xf>
    <xf numFmtId="4" fontId="98" fillId="103" borderId="518" applyNumberFormat="0" applyProtection="0">
      <alignment vertical="center"/>
    </xf>
    <xf numFmtId="4" fontId="100" fillId="61" borderId="516" applyNumberFormat="0" applyProtection="0">
      <alignment horizontal="left" vertical="center" indent="1"/>
    </xf>
    <xf numFmtId="4" fontId="102" fillId="4" borderId="516" applyNumberFormat="0" applyProtection="0">
      <alignment horizontal="left" vertical="center" indent="1"/>
    </xf>
    <xf numFmtId="4" fontId="102" fillId="4" borderId="516" applyNumberFormat="0" applyProtection="0">
      <alignment horizontal="left" vertical="center" indent="1"/>
    </xf>
    <xf numFmtId="4" fontId="102" fillId="4" borderId="516" applyNumberFormat="0" applyProtection="0">
      <alignment horizontal="left" vertical="center" indent="1"/>
    </xf>
    <xf numFmtId="4" fontId="100" fillId="61" borderId="516" applyNumberFormat="0" applyProtection="0">
      <alignment horizontal="left" vertical="center" indent="1"/>
    </xf>
    <xf numFmtId="4" fontId="102" fillId="4" borderId="516" applyNumberFormat="0" applyProtection="0">
      <alignment horizontal="left" vertical="center" indent="1"/>
    </xf>
    <xf numFmtId="4" fontId="102" fillId="4" borderId="516" applyNumberFormat="0" applyProtection="0">
      <alignment horizontal="left" vertical="center" indent="1"/>
    </xf>
    <xf numFmtId="4" fontId="102" fillId="4" borderId="516" applyNumberFormat="0" applyProtection="0">
      <alignment horizontal="left" vertical="center" indent="1"/>
    </xf>
    <xf numFmtId="4" fontId="102" fillId="4" borderId="516" applyNumberFormat="0" applyProtection="0">
      <alignment horizontal="left" vertical="center" indent="1"/>
    </xf>
    <xf numFmtId="4" fontId="102" fillId="4" borderId="516" applyNumberFormat="0" applyProtection="0">
      <alignment horizontal="left" vertical="center" indent="1"/>
    </xf>
    <xf numFmtId="4" fontId="102" fillId="4" borderId="516" applyNumberFormat="0" applyProtection="0">
      <alignment horizontal="left" vertical="center" indent="1"/>
    </xf>
    <xf numFmtId="4" fontId="102" fillId="4" borderId="516" applyNumberFormat="0" applyProtection="0">
      <alignment horizontal="left" vertical="center" indent="1"/>
    </xf>
    <xf numFmtId="4" fontId="102" fillId="4" borderId="516" applyNumberFormat="0" applyProtection="0">
      <alignment horizontal="left" vertical="center" indent="1"/>
    </xf>
    <xf numFmtId="0" fontId="100" fillId="61" borderId="516" applyNumberFormat="0" applyProtection="0">
      <alignment horizontal="left" vertical="top" indent="1"/>
    </xf>
    <xf numFmtId="0" fontId="102" fillId="61" borderId="516" applyNumberFormat="0" applyProtection="0">
      <alignment horizontal="left" vertical="top" indent="1"/>
    </xf>
    <xf numFmtId="0" fontId="102" fillId="61" borderId="516" applyNumberFormat="0" applyProtection="0">
      <alignment horizontal="left" vertical="top" indent="1"/>
    </xf>
    <xf numFmtId="0" fontId="102" fillId="61" borderId="516" applyNumberFormat="0" applyProtection="0">
      <alignment horizontal="left" vertical="top" indent="1"/>
    </xf>
    <xf numFmtId="0" fontId="100" fillId="61" borderId="516" applyNumberFormat="0" applyProtection="0">
      <alignment horizontal="left" vertical="top" indent="1"/>
    </xf>
    <xf numFmtId="0" fontId="102" fillId="61" borderId="516" applyNumberFormat="0" applyProtection="0">
      <alignment horizontal="left" vertical="top" indent="1"/>
    </xf>
    <xf numFmtId="0" fontId="102" fillId="61" borderId="516" applyNumberFormat="0" applyProtection="0">
      <alignment horizontal="left" vertical="top" indent="1"/>
    </xf>
    <xf numFmtId="0" fontId="102" fillId="61" borderId="516" applyNumberFormat="0" applyProtection="0">
      <alignment horizontal="left" vertical="top" indent="1"/>
    </xf>
    <xf numFmtId="0" fontId="102" fillId="61" borderId="516" applyNumberFormat="0" applyProtection="0">
      <alignment horizontal="left" vertical="top" indent="1"/>
    </xf>
    <xf numFmtId="0" fontId="102" fillId="61" borderId="516" applyNumberFormat="0" applyProtection="0">
      <alignment horizontal="left" vertical="top" indent="1"/>
    </xf>
    <xf numFmtId="0" fontId="102" fillId="61" borderId="516" applyNumberFormat="0" applyProtection="0">
      <alignment horizontal="left" vertical="top" indent="1"/>
    </xf>
    <xf numFmtId="0" fontId="102" fillId="61" borderId="516" applyNumberFormat="0" applyProtection="0">
      <alignment horizontal="left" vertical="top" indent="1"/>
    </xf>
    <xf numFmtId="0" fontId="102" fillId="61" borderId="516" applyNumberFormat="0" applyProtection="0">
      <alignment horizontal="left" vertical="top" indent="1"/>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100" fillId="7" borderId="516"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103" fillId="7" borderId="516"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103" fillId="7" borderId="516"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100" fillId="97" borderId="516"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100" fillId="97" borderId="516"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0" fontId="100" fillId="97" borderId="516" applyNumberFormat="0" applyProtection="0">
      <alignment horizontal="left" vertical="top" indent="1"/>
    </xf>
    <xf numFmtId="0" fontId="102" fillId="97" borderId="516" applyNumberFormat="0" applyProtection="0">
      <alignment horizontal="left" vertical="top" indent="1"/>
    </xf>
    <xf numFmtId="0" fontId="102" fillId="97" borderId="516" applyNumberFormat="0" applyProtection="0">
      <alignment horizontal="left" vertical="top" indent="1"/>
    </xf>
    <xf numFmtId="0" fontId="102" fillId="97" borderId="516" applyNumberFormat="0" applyProtection="0">
      <alignment horizontal="left" vertical="top" indent="1"/>
    </xf>
    <xf numFmtId="0" fontId="100" fillId="97" borderId="516" applyNumberFormat="0" applyProtection="0">
      <alignment horizontal="left" vertical="top" indent="1"/>
    </xf>
    <xf numFmtId="0" fontId="102" fillId="97" borderId="516" applyNumberFormat="0" applyProtection="0">
      <alignment horizontal="left" vertical="top" indent="1"/>
    </xf>
    <xf numFmtId="0" fontId="102" fillId="97" borderId="516" applyNumberFormat="0" applyProtection="0">
      <alignment horizontal="left" vertical="top" indent="1"/>
    </xf>
    <xf numFmtId="0" fontId="102" fillId="97" borderId="516" applyNumberFormat="0" applyProtection="0">
      <alignment horizontal="left" vertical="top" indent="1"/>
    </xf>
    <xf numFmtId="0" fontId="102" fillId="97" borderId="516" applyNumberFormat="0" applyProtection="0">
      <alignment horizontal="left" vertical="top" indent="1"/>
    </xf>
    <xf numFmtId="0" fontId="102" fillId="97" borderId="516" applyNumberFormat="0" applyProtection="0">
      <alignment horizontal="left" vertical="top" indent="1"/>
    </xf>
    <xf numFmtId="0" fontId="102" fillId="97" borderId="516" applyNumberFormat="0" applyProtection="0">
      <alignment horizontal="left" vertical="top" indent="1"/>
    </xf>
    <xf numFmtId="0" fontId="102" fillId="97" borderId="516" applyNumberFormat="0" applyProtection="0">
      <alignment horizontal="left" vertical="top" indent="1"/>
    </xf>
    <xf numFmtId="0" fontId="102" fillId="97" borderId="516" applyNumberFormat="0" applyProtection="0">
      <alignment horizontal="left" vertical="top"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4" fontId="105" fillId="104" borderId="517" applyNumberFormat="0" applyProtection="0">
      <alignment horizontal="left" vertical="center" indent="1"/>
    </xf>
    <xf numFmtId="0" fontId="3" fillId="105" borderId="518"/>
    <xf numFmtId="0" fontId="3" fillId="105" borderId="518"/>
    <xf numFmtId="0" fontId="3" fillId="105" borderId="518"/>
    <xf numFmtId="0" fontId="3" fillId="105" borderId="518"/>
    <xf numFmtId="0" fontId="3" fillId="105" borderId="518"/>
    <xf numFmtId="0" fontId="3" fillId="105" borderId="518"/>
    <xf numFmtId="0" fontId="3" fillId="105" borderId="518"/>
    <xf numFmtId="4" fontId="106" fillId="7" borderId="516"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6" fillId="7" borderId="516"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0" fontId="53" fillId="61" borderId="524" applyNumberFormat="0" applyFont="0" applyAlignment="0" applyProtection="0"/>
    <xf numFmtId="0" fontId="67" fillId="0" borderId="525" applyNumberFormat="0" applyFill="0" applyAlignment="0" applyProtection="0"/>
    <xf numFmtId="0" fontId="67" fillId="0" borderId="525" applyNumberFormat="0" applyFill="0" applyAlignment="0" applyProtection="0"/>
    <xf numFmtId="0" fontId="60" fillId="4" borderId="523" applyNumberFormat="0" applyAlignment="0" applyProtection="0"/>
    <xf numFmtId="0" fontId="56" fillId="4" borderId="522" applyNumberFormat="0" applyAlignment="0" applyProtection="0"/>
    <xf numFmtId="0" fontId="53" fillId="61" borderId="524" applyNumberFormat="0" applyFont="0" applyAlignment="0" applyProtection="0"/>
    <xf numFmtId="0" fontId="53" fillId="61" borderId="524" applyNumberFormat="0" applyFont="0" applyAlignment="0" applyProtection="0"/>
    <xf numFmtId="0" fontId="59" fillId="48" borderId="522" applyNumberFormat="0" applyAlignment="0" applyProtection="0"/>
    <xf numFmtId="0" fontId="59" fillId="48" borderId="522" applyNumberFormat="0" applyAlignment="0" applyProtection="0"/>
    <xf numFmtId="0" fontId="60" fillId="4" borderId="523" applyNumberFormat="0" applyAlignment="0" applyProtection="0"/>
    <xf numFmtId="0" fontId="59" fillId="48" borderId="522" applyNumberFormat="0" applyAlignment="0" applyProtection="0"/>
    <xf numFmtId="0" fontId="56" fillId="4" borderId="522" applyNumberFormat="0" applyAlignment="0" applyProtection="0"/>
    <xf numFmtId="0" fontId="56" fillId="4" borderId="522" applyNumberFormat="0" applyAlignment="0" applyProtection="0"/>
    <xf numFmtId="0" fontId="3" fillId="7" borderId="521" applyNumberFormat="0" applyProtection="0">
      <alignment horizontal="left" vertical="center" indent="1"/>
    </xf>
    <xf numFmtId="0" fontId="3" fillId="6" borderId="521" applyNumberFormat="0" applyProtection="0">
      <alignment horizontal="left" vertical="center" indent="1"/>
    </xf>
    <xf numFmtId="0" fontId="3" fillId="5" borderId="521" applyNumberFormat="0" applyProtection="0">
      <alignment horizontal="left" vertical="center" indent="1"/>
    </xf>
    <xf numFmtId="0" fontId="3" fillId="4" borderId="521" applyNumberFormat="0" applyProtection="0">
      <alignment horizontal="left" vertical="center" indent="1"/>
    </xf>
    <xf numFmtId="4" fontId="3" fillId="2" borderId="521" applyNumberFormat="0" applyProtection="0">
      <alignment horizontal="left" vertical="center" indent="1"/>
    </xf>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82" fillId="0" borderId="520" applyNumberFormat="0" applyFill="0" applyAlignment="0" applyProtection="0"/>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3" fillId="7" borderId="526" applyNumberFormat="0" applyProtection="0">
      <alignment horizontal="left" vertical="top" indent="1"/>
    </xf>
    <xf numFmtId="0" fontId="9" fillId="7" borderId="526" applyNumberFormat="0" applyProtection="0">
      <alignment horizontal="left" vertical="top"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9" fillId="7" borderId="526" applyNumberFormat="0" applyProtection="0">
      <alignment horizontal="left" vertical="center"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3" fillId="6" borderId="526" applyNumberFormat="0" applyProtection="0">
      <alignment horizontal="left" vertical="top" indent="1"/>
    </xf>
    <xf numFmtId="0" fontId="9" fillId="6" borderId="526" applyNumberFormat="0" applyProtection="0">
      <alignment horizontal="left" vertical="top"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9" fillId="6" borderId="526"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9" fillId="6" borderId="526" applyNumberFormat="0" applyProtection="0">
      <alignment horizontal="left" vertical="center"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9" fillId="97" borderId="526" applyNumberFormat="0" applyProtection="0">
      <alignment horizontal="left" vertical="top"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9" fillId="97" borderId="526"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9"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9" fillId="101" borderId="526" applyNumberFormat="0" applyProtection="0">
      <alignment horizontal="left" vertical="center" indent="1"/>
    </xf>
    <xf numFmtId="4" fontId="3" fillId="97" borderId="527" applyNumberFormat="0" applyProtection="0">
      <alignment horizontal="left" vertical="center" indent="1"/>
    </xf>
    <xf numFmtId="4" fontId="3" fillId="97" borderId="527" applyNumberFormat="0" applyProtection="0">
      <alignment horizontal="left" vertical="center" indent="1"/>
    </xf>
    <xf numFmtId="4" fontId="3" fillId="97" borderId="527" applyNumberFormat="0" applyProtection="0">
      <alignment horizontal="left" vertical="center" indent="1"/>
    </xf>
    <xf numFmtId="4" fontId="3" fillId="97" borderId="527" applyNumberFormat="0" applyProtection="0">
      <alignment horizontal="left" vertical="center" indent="1"/>
    </xf>
    <xf numFmtId="4" fontId="3" fillId="97" borderId="527" applyNumberFormat="0" applyProtection="0">
      <alignment horizontal="left" vertical="center" indent="1"/>
    </xf>
    <xf numFmtId="4" fontId="3" fillId="7" borderId="527" applyNumberFormat="0" applyProtection="0">
      <alignment horizontal="left" vertical="center" indent="1"/>
    </xf>
    <xf numFmtId="4" fontId="3" fillId="7" borderId="527" applyNumberFormat="0" applyProtection="0">
      <alignment horizontal="left" vertical="center" indent="1"/>
    </xf>
    <xf numFmtId="4" fontId="3" fillId="7" borderId="527" applyNumberFormat="0" applyProtection="0">
      <alignment horizontal="left" vertical="center" indent="1"/>
    </xf>
    <xf numFmtId="4" fontId="3" fillId="7" borderId="527" applyNumberFormat="0" applyProtection="0">
      <alignment horizontal="left" vertical="center" indent="1"/>
    </xf>
    <xf numFmtId="4" fontId="3" fillId="7" borderId="527" applyNumberFormat="0" applyProtection="0">
      <alignment horizontal="left" vertical="center" indent="1"/>
    </xf>
    <xf numFmtId="4" fontId="3" fillId="7" borderId="527" applyNumberFormat="0" applyProtection="0">
      <alignment horizontal="left" vertical="center" indent="1"/>
    </xf>
    <xf numFmtId="4" fontId="3" fillId="7" borderId="527" applyNumberFormat="0" applyProtection="0">
      <alignment horizontal="left" vertical="center" indent="1"/>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100" fillId="97" borderId="526"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9" fillId="101" borderId="527" applyNumberFormat="0" applyProtection="0">
      <alignment horizontal="left" vertical="center" indent="1"/>
    </xf>
    <xf numFmtId="4" fontId="3" fillId="100" borderId="527" applyNumberFormat="0" applyProtection="0">
      <alignment horizontal="left" vertical="center" indent="1"/>
    </xf>
    <xf numFmtId="4" fontId="3" fillId="100" borderId="527" applyNumberFormat="0" applyProtection="0">
      <alignment horizontal="left" vertical="center" indent="1"/>
    </xf>
    <xf numFmtId="4" fontId="3" fillId="100" borderId="527" applyNumberFormat="0" applyProtection="0">
      <alignment horizontal="left" vertical="center" indent="1"/>
    </xf>
    <xf numFmtId="4" fontId="3" fillId="100" borderId="527" applyNumberFormat="0" applyProtection="0">
      <alignment horizontal="left" vertical="center" indent="1"/>
    </xf>
    <xf numFmtId="4" fontId="3" fillId="100" borderId="527" applyNumberFormat="0" applyProtection="0">
      <alignment horizontal="left" vertical="center" indent="1"/>
    </xf>
    <xf numFmtId="4" fontId="3" fillId="50" borderId="521" applyNumberFormat="0" applyProtection="0">
      <alignment horizontal="right" vertical="center"/>
    </xf>
    <xf numFmtId="4" fontId="3" fillId="50" borderId="521" applyNumberFormat="0" applyProtection="0">
      <alignment horizontal="right" vertical="center"/>
    </xf>
    <xf numFmtId="4" fontId="100" fillId="50" borderId="526"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100" fillId="99" borderId="526" applyNumberFormat="0" applyProtection="0">
      <alignment horizontal="right" vertical="center"/>
    </xf>
    <xf numFmtId="4" fontId="3" fillId="57" borderId="521" applyNumberFormat="0" applyProtection="0">
      <alignment horizontal="right" vertical="center"/>
    </xf>
    <xf numFmtId="0" fontId="77" fillId="81" borderId="521" applyNumberFormat="0" applyAlignment="0" applyProtection="0"/>
    <xf numFmtId="0" fontId="77" fillId="81" borderId="521" applyNumberFormat="0" applyAlignment="0" applyProtection="0"/>
    <xf numFmtId="0" fontId="78" fillId="82" borderId="522"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8" fillId="82" borderId="522"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8" fillId="82" borderId="522"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8" fillId="82" borderId="522" applyNumberFormat="0" applyAlignment="0" applyProtection="0"/>
    <xf numFmtId="0" fontId="77" fillId="81" borderId="521" applyNumberFormat="0" applyAlignment="0" applyProtection="0"/>
    <xf numFmtId="0" fontId="77" fillId="81" borderId="521" applyNumberFormat="0" applyAlignment="0" applyProtection="0"/>
    <xf numFmtId="0" fontId="78" fillId="82" borderId="522"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8" fillId="82" borderId="522"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4" fontId="3" fillId="0" borderId="521" applyNumberFormat="0" applyProtection="0">
      <alignment horizontal="right" vertical="center"/>
    </xf>
    <xf numFmtId="0" fontId="60" fillId="4" borderId="523"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85" fillId="78" borderId="521" applyNumberFormat="0" applyAlignment="0" applyProtection="0"/>
    <xf numFmtId="0" fontId="117" fillId="48" borderId="512" applyNumberFormat="0" applyAlignment="0" applyProtection="0"/>
    <xf numFmtId="0" fontId="19" fillId="61" borderId="514" applyNumberFormat="0" applyFont="0" applyAlignment="0" applyProtection="0"/>
    <xf numFmtId="0" fontId="9" fillId="102" borderId="528" applyNumberFormat="0">
      <protection locked="0"/>
    </xf>
    <xf numFmtId="0" fontId="3" fillId="7" borderId="526" applyNumberFormat="0" applyProtection="0">
      <alignment horizontal="left" vertical="top" indent="1"/>
    </xf>
    <xf numFmtId="0" fontId="9" fillId="7" borderId="526" applyNumberFormat="0" applyProtection="0">
      <alignment horizontal="left" vertical="top" indent="1"/>
    </xf>
    <xf numFmtId="0" fontId="3" fillId="7" borderId="521" applyNumberFormat="0" applyProtection="0">
      <alignment horizontal="left" vertical="center" indent="1"/>
    </xf>
    <xf numFmtId="0" fontId="3" fillId="6" borderId="526" applyNumberFormat="0" applyProtection="0">
      <alignment horizontal="left" vertical="top" indent="1"/>
    </xf>
    <xf numFmtId="0" fontId="9" fillId="6" borderId="526" applyNumberFormat="0" applyProtection="0">
      <alignment horizontal="left" vertical="top" indent="1"/>
    </xf>
    <xf numFmtId="0" fontId="3" fillId="97" borderId="526" applyNumberFormat="0" applyProtection="0">
      <alignment horizontal="left" vertical="top" indent="1"/>
    </xf>
    <xf numFmtId="0" fontId="3" fillId="97" borderId="526" applyNumberFormat="0" applyProtection="0">
      <alignment horizontal="left" vertical="top" indent="1"/>
    </xf>
    <xf numFmtId="0" fontId="3" fillId="101" borderId="526" applyNumberFormat="0" applyProtection="0">
      <alignment horizontal="left" vertical="top" indent="1"/>
    </xf>
    <xf numFmtId="0" fontId="3" fillId="101" borderId="526" applyNumberFormat="0" applyProtection="0">
      <alignment horizontal="left" vertical="top" indent="1"/>
    </xf>
    <xf numFmtId="0" fontId="3" fillId="4" borderId="521" applyNumberFormat="0" applyProtection="0">
      <alignment horizontal="left" vertical="center" indent="1"/>
    </xf>
    <xf numFmtId="4" fontId="3" fillId="97" borderId="527" applyNumberFormat="0" applyProtection="0">
      <alignment horizontal="left" vertical="center" indent="1"/>
    </xf>
    <xf numFmtId="4" fontId="3" fillId="7" borderId="527" applyNumberFormat="0" applyProtection="0">
      <alignment horizontal="left" vertical="center" indent="1"/>
    </xf>
    <xf numFmtId="4" fontId="3" fillId="57" borderId="521" applyNumberFormat="0" applyProtection="0">
      <alignment horizontal="right" vertical="center"/>
    </xf>
    <xf numFmtId="4" fontId="3" fillId="57" borderId="521" applyNumberFormat="0" applyProtection="0">
      <alignment horizontal="right" vertical="center"/>
    </xf>
    <xf numFmtId="4" fontId="100" fillId="57" borderId="526"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100" fillId="58" borderId="526" applyNumberFormat="0" applyProtection="0">
      <alignment horizontal="right" vertical="center"/>
    </xf>
    <xf numFmtId="4" fontId="3" fillId="58"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100" fillId="54" borderId="526" applyNumberFormat="0" applyProtection="0">
      <alignment horizontal="right" vertical="center"/>
    </xf>
    <xf numFmtId="4" fontId="3" fillId="54" borderId="521" applyNumberFormat="0" applyProtection="0">
      <alignment horizontal="right" vertical="center"/>
    </xf>
    <xf numFmtId="4" fontId="100" fillId="54" borderId="526"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100" fillId="56" borderId="526" applyNumberFormat="0" applyProtection="0">
      <alignment horizontal="right" vertical="center"/>
    </xf>
    <xf numFmtId="4" fontId="3" fillId="56" borderId="527"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100" fillId="49" borderId="526"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100" fillId="44" borderId="526" applyNumberFormat="0" applyProtection="0">
      <alignment horizontal="right" vertical="center"/>
    </xf>
    <xf numFmtId="4" fontId="3" fillId="44" borderId="521" applyNumberFormat="0" applyProtection="0">
      <alignment horizontal="right" vertical="center"/>
    </xf>
    <xf numFmtId="4" fontId="100" fillId="44" borderId="526" applyNumberFormat="0" applyProtection="0">
      <alignment horizontal="right" vertical="center"/>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0" fontId="99" fillId="60" borderId="526" applyNumberFormat="0" applyProtection="0">
      <alignment horizontal="left" vertical="top" indent="1"/>
    </xf>
    <xf numFmtId="0" fontId="99" fillId="60" borderId="526" applyNumberFormat="0" applyProtection="0">
      <alignment horizontal="left" vertical="top"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96" fillId="60" borderId="526" applyNumberFormat="0" applyProtection="0">
      <alignment horizontal="left" vertical="center" indent="1"/>
    </xf>
    <xf numFmtId="4" fontId="3" fillId="96" borderId="521" applyNumberFormat="0" applyProtection="0">
      <alignment horizontal="left" vertical="center" indent="1"/>
    </xf>
    <xf numFmtId="4" fontId="96" fillId="60" borderId="526" applyNumberFormat="0" applyProtection="0">
      <alignment horizontal="left" vertical="center" indent="1"/>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2"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2" borderId="523" applyNumberFormat="0" applyAlignment="0" applyProtection="0"/>
    <xf numFmtId="0" fontId="95" fillId="81" borderId="523" applyNumberFormat="0" applyAlignment="0" applyProtection="0"/>
    <xf numFmtId="0" fontId="95" fillId="81" borderId="523" applyNumberFormat="0" applyAlignment="0" applyProtection="0"/>
    <xf numFmtId="0" fontId="95" fillId="82" borderId="523" applyNumberFormat="0" applyAlignment="0" applyProtection="0"/>
    <xf numFmtId="0" fontId="95" fillId="81" borderId="523" applyNumberForma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9" fillId="77" borderId="524"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9" fillId="77" borderId="524" applyNumberFormat="0" applyFont="0" applyAlignment="0" applyProtection="0"/>
    <xf numFmtId="0" fontId="56" fillId="4" borderId="512"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8" fillId="82" borderId="512"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77" fillId="81" borderId="511" applyNumberFormat="0" applyAlignment="0" applyProtection="0"/>
    <xf numFmtId="0" fontId="59" fillId="4" borderId="512" applyNumberFormat="0" applyAlignment="0" applyProtection="0"/>
    <xf numFmtId="0" fontId="59" fillId="48" borderId="512"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2"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85" fillId="78" borderId="511" applyNumberFormat="0" applyAlignment="0" applyProtection="0"/>
    <xf numFmtId="0" fontId="59" fillId="48" borderId="512" applyNumberFormat="0" applyAlignment="0" applyProtection="0"/>
    <xf numFmtId="0" fontId="59" fillId="48" borderId="512" applyNumberFormat="0" applyAlignment="0" applyProtection="0"/>
    <xf numFmtId="0" fontId="59" fillId="48" borderId="512" applyNumberFormat="0" applyAlignment="0" applyProtection="0"/>
    <xf numFmtId="0" fontId="59" fillId="48" borderId="512" applyNumberForma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3" fillId="77" borderId="511" applyNumberFormat="0" applyFont="0" applyAlignment="0" applyProtection="0"/>
    <xf numFmtId="0" fontId="19" fillId="61" borderId="514" applyNumberFormat="0" applyFont="0" applyAlignment="0" applyProtection="0"/>
    <xf numFmtId="0" fontId="19" fillId="61" borderId="514" applyNumberFormat="0" applyFont="0" applyAlignment="0" applyProtection="0"/>
    <xf numFmtId="0" fontId="56" fillId="4" borderId="512" applyNumberFormat="0" applyAlignment="0" applyProtection="0"/>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3" fillId="60"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98" fillId="96" borderId="511" applyNumberFormat="0" applyProtection="0">
      <alignment vertical="center"/>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96"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44"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98"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1"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4"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8"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57"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99"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50"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4" fontId="3" fillId="97" borderId="511" applyNumberFormat="0" applyProtection="0">
      <alignment horizontal="right" vertical="center"/>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4"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5"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6"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0" fontId="3" fillId="7" borderId="511" applyNumberFormat="0" applyProtection="0">
      <alignment horizontal="left" vertical="center" indent="1"/>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3" fillId="0"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4" fontId="98" fillId="13" borderId="511" applyNumberFormat="0" applyProtection="0">
      <alignment horizontal="right" vertical="center"/>
    </xf>
    <xf numFmtId="0" fontId="9" fillId="115" borderId="513" applyNumberFormat="0" applyProtection="0">
      <alignment horizontal="left" vertical="center" indent="1"/>
    </xf>
    <xf numFmtId="0" fontId="9" fillId="115" borderId="513"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4" fontId="3" fillId="2" borderId="511" applyNumberFormat="0" applyProtection="0">
      <alignment horizontal="left" vertical="center" indent="1"/>
    </xf>
    <xf numFmtId="0" fontId="9" fillId="115" borderId="513" applyNumberFormat="0" applyProtection="0">
      <alignment horizontal="left" vertical="center" indent="1"/>
    </xf>
    <xf numFmtId="0" fontId="9" fillId="115" borderId="513" applyNumberFormat="0" applyProtection="0">
      <alignment horizontal="left" vertical="center" indent="1"/>
    </xf>
    <xf numFmtId="0" fontId="9" fillId="115" borderId="513" applyNumberFormat="0" applyProtection="0">
      <alignment horizontal="left" vertical="center" indent="1"/>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4" fontId="107" fillId="102" borderId="511" applyNumberFormat="0" applyProtection="0">
      <alignment horizontal="right" vertical="center"/>
    </xf>
    <xf numFmtId="0" fontId="77" fillId="81" borderId="521" applyNumberFormat="0" applyAlignment="0" applyProtection="0"/>
    <xf numFmtId="0" fontId="77" fillId="81" borderId="521" applyNumberFormat="0" applyAlignment="0" applyProtection="0"/>
    <xf numFmtId="0" fontId="5" fillId="101" borderId="529" applyBorder="0"/>
    <xf numFmtId="4" fontId="100" fillId="61" borderId="526" applyNumberFormat="0" applyProtection="0">
      <alignment vertical="center"/>
    </xf>
    <xf numFmtId="4" fontId="102" fillId="61" borderId="526" applyNumberFormat="0" applyProtection="0">
      <alignment vertical="center"/>
    </xf>
    <xf numFmtId="4" fontId="102" fillId="61" borderId="526" applyNumberFormat="0" applyProtection="0">
      <alignment vertical="center"/>
    </xf>
    <xf numFmtId="4" fontId="102" fillId="61" borderId="526" applyNumberFormat="0" applyProtection="0">
      <alignment vertical="center"/>
    </xf>
    <xf numFmtId="4" fontId="100" fillId="61" borderId="526" applyNumberFormat="0" applyProtection="0">
      <alignment vertical="center"/>
    </xf>
    <xf numFmtId="4" fontId="102" fillId="61" borderId="526" applyNumberFormat="0" applyProtection="0">
      <alignment vertical="center"/>
    </xf>
    <xf numFmtId="4" fontId="102" fillId="61" borderId="526" applyNumberFormat="0" applyProtection="0">
      <alignment vertical="center"/>
    </xf>
    <xf numFmtId="4" fontId="102" fillId="61" borderId="526" applyNumberFormat="0" applyProtection="0">
      <alignment vertical="center"/>
    </xf>
    <xf numFmtId="4" fontId="102" fillId="61" borderId="526" applyNumberFormat="0" applyProtection="0">
      <alignment vertical="center"/>
    </xf>
    <xf numFmtId="4" fontId="102" fillId="61" borderId="526" applyNumberFormat="0" applyProtection="0">
      <alignment vertical="center"/>
    </xf>
    <xf numFmtId="4" fontId="102" fillId="61" borderId="526" applyNumberFormat="0" applyProtection="0">
      <alignment vertical="center"/>
    </xf>
    <xf numFmtId="4" fontId="102" fillId="61" borderId="526" applyNumberFormat="0" applyProtection="0">
      <alignment vertical="center"/>
    </xf>
    <xf numFmtId="4" fontId="102" fillId="61" borderId="526" applyNumberFormat="0" applyProtection="0">
      <alignment vertical="center"/>
    </xf>
    <xf numFmtId="4" fontId="103" fillId="61" borderId="526" applyNumberFormat="0" applyProtection="0">
      <alignment vertical="center"/>
    </xf>
    <xf numFmtId="4" fontId="98" fillId="103" borderId="528" applyNumberFormat="0" applyProtection="0">
      <alignment vertical="center"/>
    </xf>
    <xf numFmtId="4" fontId="98" fillId="103" borderId="528" applyNumberFormat="0" applyProtection="0">
      <alignment vertical="center"/>
    </xf>
    <xf numFmtId="4" fontId="98" fillId="103" borderId="528" applyNumberFormat="0" applyProtection="0">
      <alignment vertical="center"/>
    </xf>
    <xf numFmtId="4" fontId="103" fillId="61" borderId="526" applyNumberFormat="0" applyProtection="0">
      <alignment vertical="center"/>
    </xf>
    <xf numFmtId="4" fontId="98" fillId="103" borderId="528" applyNumberFormat="0" applyProtection="0">
      <alignment vertical="center"/>
    </xf>
    <xf numFmtId="4" fontId="98" fillId="103" borderId="528" applyNumberFormat="0" applyProtection="0">
      <alignment vertical="center"/>
    </xf>
    <xf numFmtId="4" fontId="98" fillId="103" borderId="528" applyNumberFormat="0" applyProtection="0">
      <alignment vertical="center"/>
    </xf>
    <xf numFmtId="4" fontId="98" fillId="103" borderId="528" applyNumberFormat="0" applyProtection="0">
      <alignment vertical="center"/>
    </xf>
    <xf numFmtId="4" fontId="98" fillId="103" borderId="528" applyNumberFormat="0" applyProtection="0">
      <alignment vertical="center"/>
    </xf>
    <xf numFmtId="4" fontId="98" fillId="103" borderId="528" applyNumberFormat="0" applyProtection="0">
      <alignment vertical="center"/>
    </xf>
    <xf numFmtId="4" fontId="98" fillId="103" borderId="528" applyNumberFormat="0" applyProtection="0">
      <alignment vertical="center"/>
    </xf>
    <xf numFmtId="4" fontId="98" fillId="103" borderId="528" applyNumberFormat="0" applyProtection="0">
      <alignment vertical="center"/>
    </xf>
    <xf numFmtId="4" fontId="100" fillId="61" borderId="526" applyNumberFormat="0" applyProtection="0">
      <alignment horizontal="left" vertical="center" indent="1"/>
    </xf>
    <xf numFmtId="4" fontId="102" fillId="4" borderId="526" applyNumberFormat="0" applyProtection="0">
      <alignment horizontal="left" vertical="center" indent="1"/>
    </xf>
    <xf numFmtId="4" fontId="102" fillId="4" borderId="526" applyNumberFormat="0" applyProtection="0">
      <alignment horizontal="left" vertical="center" indent="1"/>
    </xf>
    <xf numFmtId="4" fontId="102" fillId="4" borderId="526" applyNumberFormat="0" applyProtection="0">
      <alignment horizontal="left" vertical="center" indent="1"/>
    </xf>
    <xf numFmtId="4" fontId="100" fillId="61" borderId="526" applyNumberFormat="0" applyProtection="0">
      <alignment horizontal="left" vertical="center" indent="1"/>
    </xf>
    <xf numFmtId="4" fontId="102" fillId="4" borderId="526" applyNumberFormat="0" applyProtection="0">
      <alignment horizontal="left" vertical="center" indent="1"/>
    </xf>
    <xf numFmtId="4" fontId="102" fillId="4" borderId="526" applyNumberFormat="0" applyProtection="0">
      <alignment horizontal="left" vertical="center" indent="1"/>
    </xf>
    <xf numFmtId="4" fontId="102" fillId="4" borderId="526" applyNumberFormat="0" applyProtection="0">
      <alignment horizontal="left" vertical="center" indent="1"/>
    </xf>
    <xf numFmtId="4" fontId="102" fillId="4" borderId="526" applyNumberFormat="0" applyProtection="0">
      <alignment horizontal="left" vertical="center" indent="1"/>
    </xf>
    <xf numFmtId="4" fontId="102" fillId="4" borderId="526" applyNumberFormat="0" applyProtection="0">
      <alignment horizontal="left" vertical="center" indent="1"/>
    </xf>
    <xf numFmtId="4" fontId="102" fillId="4" borderId="526" applyNumberFormat="0" applyProtection="0">
      <alignment horizontal="left" vertical="center" indent="1"/>
    </xf>
    <xf numFmtId="4" fontId="102" fillId="4" borderId="526" applyNumberFormat="0" applyProtection="0">
      <alignment horizontal="left" vertical="center" indent="1"/>
    </xf>
    <xf numFmtId="4" fontId="102" fillId="4" borderId="526" applyNumberFormat="0" applyProtection="0">
      <alignment horizontal="left" vertical="center" indent="1"/>
    </xf>
    <xf numFmtId="0" fontId="100" fillId="61" borderId="526" applyNumberFormat="0" applyProtection="0">
      <alignment horizontal="left" vertical="top" indent="1"/>
    </xf>
    <xf numFmtId="0" fontId="102" fillId="61" borderId="526" applyNumberFormat="0" applyProtection="0">
      <alignment horizontal="left" vertical="top" indent="1"/>
    </xf>
    <xf numFmtId="0" fontId="102" fillId="61" borderId="526" applyNumberFormat="0" applyProtection="0">
      <alignment horizontal="left" vertical="top" indent="1"/>
    </xf>
    <xf numFmtId="0" fontId="102" fillId="61" borderId="526" applyNumberFormat="0" applyProtection="0">
      <alignment horizontal="left" vertical="top" indent="1"/>
    </xf>
    <xf numFmtId="0" fontId="100" fillId="61" borderId="526" applyNumberFormat="0" applyProtection="0">
      <alignment horizontal="left" vertical="top" indent="1"/>
    </xf>
    <xf numFmtId="0" fontId="102" fillId="61" borderId="526" applyNumberFormat="0" applyProtection="0">
      <alignment horizontal="left" vertical="top" indent="1"/>
    </xf>
    <xf numFmtId="0" fontId="102" fillId="61" borderId="526" applyNumberFormat="0" applyProtection="0">
      <alignment horizontal="left" vertical="top" indent="1"/>
    </xf>
    <xf numFmtId="0" fontId="102" fillId="61" borderId="526" applyNumberFormat="0" applyProtection="0">
      <alignment horizontal="left" vertical="top" indent="1"/>
    </xf>
    <xf numFmtId="0" fontId="102" fillId="61" borderId="526" applyNumberFormat="0" applyProtection="0">
      <alignment horizontal="left" vertical="top" indent="1"/>
    </xf>
    <xf numFmtId="0" fontId="102" fillId="61" borderId="526" applyNumberFormat="0" applyProtection="0">
      <alignment horizontal="left" vertical="top" indent="1"/>
    </xf>
    <xf numFmtId="0" fontId="102" fillId="61" borderId="526" applyNumberFormat="0" applyProtection="0">
      <alignment horizontal="left" vertical="top" indent="1"/>
    </xf>
    <xf numFmtId="0" fontId="102" fillId="61" borderId="526" applyNumberFormat="0" applyProtection="0">
      <alignment horizontal="left" vertical="top" indent="1"/>
    </xf>
    <xf numFmtId="0" fontId="102" fillId="61" borderId="526" applyNumberFormat="0" applyProtection="0">
      <alignment horizontal="left" vertical="top" indent="1"/>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100" fillId="7" borderId="526"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103" fillId="7" borderId="526"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103" fillId="7" borderId="526"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100" fillId="97" borderId="526"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100" fillId="97" borderId="526"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0" fontId="100" fillId="97" borderId="526" applyNumberFormat="0" applyProtection="0">
      <alignment horizontal="left" vertical="top" indent="1"/>
    </xf>
    <xf numFmtId="0" fontId="102" fillId="97" borderId="526" applyNumberFormat="0" applyProtection="0">
      <alignment horizontal="left" vertical="top" indent="1"/>
    </xf>
    <xf numFmtId="0" fontId="102" fillId="97" borderId="526" applyNumberFormat="0" applyProtection="0">
      <alignment horizontal="left" vertical="top" indent="1"/>
    </xf>
    <xf numFmtId="0" fontId="102" fillId="97" borderId="526" applyNumberFormat="0" applyProtection="0">
      <alignment horizontal="left" vertical="top" indent="1"/>
    </xf>
    <xf numFmtId="0" fontId="100" fillId="97" borderId="526" applyNumberFormat="0" applyProtection="0">
      <alignment horizontal="left" vertical="top" indent="1"/>
    </xf>
    <xf numFmtId="0" fontId="102" fillId="97" borderId="526" applyNumberFormat="0" applyProtection="0">
      <alignment horizontal="left" vertical="top" indent="1"/>
    </xf>
    <xf numFmtId="0" fontId="102" fillId="97" borderId="526" applyNumberFormat="0" applyProtection="0">
      <alignment horizontal="left" vertical="top" indent="1"/>
    </xf>
    <xf numFmtId="0" fontId="102" fillId="97" borderId="526" applyNumberFormat="0" applyProtection="0">
      <alignment horizontal="left" vertical="top" indent="1"/>
    </xf>
    <xf numFmtId="0" fontId="102" fillId="97" borderId="526" applyNumberFormat="0" applyProtection="0">
      <alignment horizontal="left" vertical="top" indent="1"/>
    </xf>
    <xf numFmtId="0" fontId="102" fillId="97" borderId="526" applyNumberFormat="0" applyProtection="0">
      <alignment horizontal="left" vertical="top" indent="1"/>
    </xf>
    <xf numFmtId="0" fontId="102" fillId="97" borderId="526" applyNumberFormat="0" applyProtection="0">
      <alignment horizontal="left" vertical="top" indent="1"/>
    </xf>
    <xf numFmtId="0" fontId="102" fillId="97" borderId="526" applyNumberFormat="0" applyProtection="0">
      <alignment horizontal="left" vertical="top" indent="1"/>
    </xf>
    <xf numFmtId="0" fontId="102" fillId="97" borderId="526" applyNumberFormat="0" applyProtection="0">
      <alignment horizontal="left" vertical="top"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4" fontId="105" fillId="104" borderId="527" applyNumberFormat="0" applyProtection="0">
      <alignment horizontal="left" vertical="center" indent="1"/>
    </xf>
    <xf numFmtId="0" fontId="3" fillId="105" borderId="528"/>
    <xf numFmtId="0" fontId="3" fillId="105" borderId="528"/>
    <xf numFmtId="0" fontId="3" fillId="105" borderId="528"/>
    <xf numFmtId="0" fontId="3" fillId="105" borderId="528"/>
    <xf numFmtId="0" fontId="3" fillId="105" borderId="528"/>
    <xf numFmtId="0" fontId="3" fillId="105" borderId="528"/>
    <xf numFmtId="0" fontId="3" fillId="105" borderId="528"/>
    <xf numFmtId="4" fontId="106" fillId="7" borderId="526"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6" fillId="7" borderId="526"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82" fillId="0" borderId="530" applyNumberFormat="0" applyFill="0" applyAlignment="0" applyProtection="0"/>
    <xf numFmtId="0" fontId="117" fillId="48" borderId="522" applyNumberFormat="0" applyAlignment="0" applyProtection="0"/>
    <xf numFmtId="0" fontId="19" fillId="61" borderId="524" applyNumberFormat="0" applyFont="0" applyAlignment="0" applyProtection="0"/>
    <xf numFmtId="0" fontId="56" fillId="4" borderId="522"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8" fillId="82" borderId="522"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77" fillId="81" borderId="521" applyNumberFormat="0" applyAlignment="0" applyProtection="0"/>
    <xf numFmtId="0" fontId="59" fillId="4" borderId="522" applyNumberFormat="0" applyAlignment="0" applyProtection="0"/>
    <xf numFmtId="0" fontId="59" fillId="48" borderId="522"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2"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85" fillId="78" borderId="521" applyNumberFormat="0" applyAlignment="0" applyProtection="0"/>
    <xf numFmtId="0" fontId="59" fillId="48" borderId="522" applyNumberFormat="0" applyAlignment="0" applyProtection="0"/>
    <xf numFmtId="0" fontId="59" fillId="48" borderId="522" applyNumberFormat="0" applyAlignment="0" applyProtection="0"/>
    <xf numFmtId="0" fontId="59" fillId="48" borderId="522" applyNumberFormat="0" applyAlignment="0" applyProtection="0"/>
    <xf numFmtId="0" fontId="59" fillId="48" borderId="522" applyNumberForma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3" fillId="77" borderId="521" applyNumberFormat="0" applyFont="0" applyAlignment="0" applyProtection="0"/>
    <xf numFmtId="0" fontId="19" fillId="61" borderId="524" applyNumberFormat="0" applyFont="0" applyAlignment="0" applyProtection="0"/>
    <xf numFmtId="0" fontId="19" fillId="61" borderId="524" applyNumberFormat="0" applyFont="0" applyAlignment="0" applyProtection="0"/>
    <xf numFmtId="0" fontId="56" fillId="4" borderId="522" applyNumberFormat="0" applyAlignment="0" applyProtection="0"/>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3" fillId="60"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98" fillId="96" borderId="521" applyNumberFormat="0" applyProtection="0">
      <alignment vertical="center"/>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96"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44"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98"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1"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4"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8"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57"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99"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50"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4" fontId="3" fillId="97" borderId="521" applyNumberFormat="0" applyProtection="0">
      <alignment horizontal="right" vertical="center"/>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4"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5"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6"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0" fontId="3" fillId="7" borderId="521" applyNumberFormat="0" applyProtection="0">
      <alignment horizontal="left" vertical="center" indent="1"/>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3" fillId="0"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4" fontId="98" fillId="13" borderId="521" applyNumberFormat="0" applyProtection="0">
      <alignment horizontal="right" vertical="center"/>
    </xf>
    <xf numFmtId="0" fontId="9" fillId="115" borderId="523" applyNumberFormat="0" applyProtection="0">
      <alignment horizontal="left" vertical="center" indent="1"/>
    </xf>
    <xf numFmtId="0" fontId="9" fillId="115" borderId="523"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4" fontId="3" fillId="2" borderId="521" applyNumberFormat="0" applyProtection="0">
      <alignment horizontal="left" vertical="center" indent="1"/>
    </xf>
    <xf numFmtId="0" fontId="9" fillId="115" borderId="523" applyNumberFormat="0" applyProtection="0">
      <alignment horizontal="left" vertical="center" indent="1"/>
    </xf>
    <xf numFmtId="0" fontId="9" fillId="115" borderId="523" applyNumberFormat="0" applyProtection="0">
      <alignment horizontal="left" vertical="center" indent="1"/>
    </xf>
    <xf numFmtId="0" fontId="9" fillId="115" borderId="523" applyNumberFormat="0" applyProtection="0">
      <alignment horizontal="left" vertical="center" indent="1"/>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4" fontId="107" fillId="102" borderId="521" applyNumberFormat="0" applyProtection="0">
      <alignment horizontal="right" vertical="center"/>
    </xf>
    <xf numFmtId="0" fontId="189" fillId="19" borderId="0"/>
    <xf numFmtId="0" fontId="77" fillId="81" borderId="533" applyNumberFormat="0" applyAlignment="0" applyProtection="0"/>
    <xf numFmtId="0" fontId="85" fillId="78" borderId="533" applyNumberFormat="0" applyAlignment="0" applyProtection="0"/>
    <xf numFmtId="0" fontId="3" fillId="77" borderId="533" applyNumberFormat="0" applyFont="0" applyAlignment="0" applyProtection="0"/>
    <xf numFmtId="0" fontId="95" fillId="81" borderId="534" applyNumberFormat="0" applyAlignment="0" applyProtection="0"/>
    <xf numFmtId="4" fontId="3" fillId="60" borderId="533" applyNumberFormat="0" applyProtection="0">
      <alignment vertical="center"/>
    </xf>
    <xf numFmtId="4" fontId="98" fillId="96" borderId="533" applyNumberFormat="0" applyProtection="0">
      <alignment vertical="center"/>
    </xf>
    <xf numFmtId="4" fontId="3" fillId="96" borderId="533" applyNumberFormat="0" applyProtection="0">
      <alignment horizontal="left" vertical="center" indent="1"/>
    </xf>
    <xf numFmtId="0" fontId="99" fillId="60" borderId="535" applyNumberFormat="0" applyProtection="0">
      <alignment horizontal="left" vertical="top" indent="1"/>
    </xf>
    <xf numFmtId="4" fontId="3" fillId="2" borderId="533" applyNumberFormat="0" applyProtection="0">
      <alignment horizontal="left" vertical="center" indent="1"/>
    </xf>
    <xf numFmtId="4" fontId="3" fillId="44" borderId="533" applyNumberFormat="0" applyProtection="0">
      <alignment horizontal="right" vertical="center"/>
    </xf>
    <xf numFmtId="4" fontId="3" fillId="98" borderId="533" applyNumberFormat="0" applyProtection="0">
      <alignment horizontal="right" vertical="center"/>
    </xf>
    <xf numFmtId="4" fontId="3" fillId="56" borderId="536" applyNumberFormat="0" applyProtection="0">
      <alignment horizontal="right" vertical="center"/>
    </xf>
    <xf numFmtId="4" fontId="3" fillId="51" borderId="533" applyNumberFormat="0" applyProtection="0">
      <alignment horizontal="right" vertical="center"/>
    </xf>
    <xf numFmtId="4" fontId="3" fillId="54" borderId="533" applyNumberFormat="0" applyProtection="0">
      <alignment horizontal="right" vertical="center"/>
    </xf>
    <xf numFmtId="4" fontId="3" fillId="58" borderId="533" applyNumberFormat="0" applyProtection="0">
      <alignment horizontal="right" vertical="center"/>
    </xf>
    <xf numFmtId="4" fontId="3" fillId="57" borderId="533" applyNumberFormat="0" applyProtection="0">
      <alignment horizontal="right" vertical="center"/>
    </xf>
    <xf numFmtId="4" fontId="3" fillId="99" borderId="533" applyNumberFormat="0" applyProtection="0">
      <alignment horizontal="right" vertical="center"/>
    </xf>
    <xf numFmtId="4" fontId="3" fillId="50" borderId="533" applyNumberFormat="0" applyProtection="0">
      <alignment horizontal="right" vertical="center"/>
    </xf>
    <xf numFmtId="4" fontId="3" fillId="100" borderId="536" applyNumberFormat="0" applyProtection="0">
      <alignment horizontal="left" vertical="center" indent="1"/>
    </xf>
    <xf numFmtId="4" fontId="9" fillId="101" borderId="536" applyNumberFormat="0" applyProtection="0">
      <alignment horizontal="left" vertical="center" indent="1"/>
    </xf>
    <xf numFmtId="4" fontId="9" fillId="101" borderId="536" applyNumberFormat="0" applyProtection="0">
      <alignment horizontal="left" vertical="center" indent="1"/>
    </xf>
    <xf numFmtId="4" fontId="3" fillId="97" borderId="533" applyNumberFormat="0" applyProtection="0">
      <alignment horizontal="right" vertical="center"/>
    </xf>
    <xf numFmtId="4" fontId="3" fillId="7" borderId="536" applyNumberFormat="0" applyProtection="0">
      <alignment horizontal="left" vertical="center" indent="1"/>
    </xf>
    <xf numFmtId="4" fontId="3" fillId="97" borderId="536" applyNumberFormat="0" applyProtection="0">
      <alignment horizontal="left" vertical="center" indent="1"/>
    </xf>
    <xf numFmtId="0" fontId="3" fillId="4" borderId="533" applyNumberFormat="0" applyProtection="0">
      <alignment horizontal="left" vertical="center" indent="1"/>
    </xf>
    <xf numFmtId="0" fontId="3" fillId="101" borderId="535" applyNumberFormat="0" applyProtection="0">
      <alignment horizontal="left" vertical="top" indent="1"/>
    </xf>
    <xf numFmtId="0" fontId="3" fillId="5" borderId="533" applyNumberFormat="0" applyProtection="0">
      <alignment horizontal="left" vertical="center" indent="1"/>
    </xf>
    <xf numFmtId="0" fontId="3" fillId="97" borderId="535" applyNumberFormat="0" applyProtection="0">
      <alignment horizontal="left" vertical="top" indent="1"/>
    </xf>
    <xf numFmtId="0" fontId="3" fillId="6" borderId="533" applyNumberFormat="0" applyProtection="0">
      <alignment horizontal="left" vertical="center" indent="1"/>
    </xf>
    <xf numFmtId="0" fontId="3" fillId="6" borderId="535" applyNumberFormat="0" applyProtection="0">
      <alignment horizontal="left" vertical="top" indent="1"/>
    </xf>
    <xf numFmtId="0" fontId="3" fillId="7" borderId="533" applyNumberFormat="0" applyProtection="0">
      <alignment horizontal="left" vertical="center" indent="1"/>
    </xf>
    <xf numFmtId="0" fontId="3" fillId="7" borderId="535" applyNumberFormat="0" applyProtection="0">
      <alignment horizontal="left" vertical="top" indent="1"/>
    </xf>
    <xf numFmtId="0" fontId="5" fillId="101" borderId="537" applyBorder="0"/>
    <xf numFmtId="4" fontId="102" fillId="61" borderId="535" applyNumberFormat="0" applyProtection="0">
      <alignment vertical="center"/>
    </xf>
    <xf numFmtId="4" fontId="102" fillId="4" borderId="535" applyNumberFormat="0" applyProtection="0">
      <alignment horizontal="left" vertical="center" indent="1"/>
    </xf>
    <xf numFmtId="0" fontId="102" fillId="61" borderId="535" applyNumberFormat="0" applyProtection="0">
      <alignment horizontal="left" vertical="top" indent="1"/>
    </xf>
    <xf numFmtId="4" fontId="3" fillId="0" borderId="533" applyNumberFormat="0" applyProtection="0">
      <alignment horizontal="right" vertical="center"/>
    </xf>
    <xf numFmtId="4" fontId="98" fillId="13" borderId="533" applyNumberFormat="0" applyProtection="0">
      <alignment horizontal="right" vertical="center"/>
    </xf>
    <xf numFmtId="4" fontId="3" fillId="2" borderId="533" applyNumberFormat="0" applyProtection="0">
      <alignment horizontal="left" vertical="center" indent="1"/>
    </xf>
    <xf numFmtId="0" fontId="102" fillId="97" borderId="535" applyNumberFormat="0" applyProtection="0">
      <alignment horizontal="left" vertical="top" indent="1"/>
    </xf>
    <xf numFmtId="4" fontId="105" fillId="104" borderId="536" applyNumberFormat="0" applyProtection="0">
      <alignment horizontal="left" vertical="center" indent="1"/>
    </xf>
    <xf numFmtId="4" fontId="107" fillId="102" borderId="533" applyNumberFormat="0" applyProtection="0">
      <alignment horizontal="right" vertical="center"/>
    </xf>
    <xf numFmtId="0" fontId="82" fillId="0" borderId="538" applyNumberFormat="0" applyFill="0" applyAlignment="0" applyProtection="0"/>
    <xf numFmtId="164" fontId="1" fillId="0" borderId="0" applyFont="0" applyFill="0" applyBorder="0" applyAlignment="0" applyProtection="0"/>
    <xf numFmtId="0" fontId="3" fillId="19" borderId="0"/>
    <xf numFmtId="0" fontId="3" fillId="19" borderId="0"/>
    <xf numFmtId="0" fontId="219" fillId="19" borderId="0"/>
    <xf numFmtId="0" fontId="219" fillId="19" borderId="0"/>
    <xf numFmtId="0" fontId="221" fillId="0" borderId="0"/>
    <xf numFmtId="174" fontId="9" fillId="0" borderId="0" applyFont="0" applyFill="0" applyBorder="0" applyAlignment="0" applyProtection="0"/>
  </cellStyleXfs>
  <cellXfs count="3021">
    <xf numFmtId="0" fontId="0" fillId="0" borderId="0" xfId="0"/>
    <xf numFmtId="0" fontId="2" fillId="0" borderId="0" xfId="2"/>
    <xf numFmtId="0" fontId="4" fillId="0" borderId="0" xfId="2" applyFont="1"/>
    <xf numFmtId="165" fontId="0" fillId="0" borderId="0" xfId="4" applyFont="1"/>
    <xf numFmtId="14" fontId="10" fillId="9" borderId="3" xfId="9" applyNumberFormat="1" applyFont="1" applyFill="1" applyBorder="1" applyAlignment="1">
      <alignment horizontal="center" vertical="center"/>
    </xf>
    <xf numFmtId="166" fontId="10" fillId="0" borderId="8" xfId="9" applyNumberFormat="1" applyFont="1" applyBorder="1" applyAlignment="1">
      <alignment horizontal="left" vertical="center" indent="1"/>
    </xf>
    <xf numFmtId="166" fontId="7" fillId="0" borderId="9" xfId="9" applyNumberFormat="1" applyFont="1" applyBorder="1" applyAlignment="1">
      <alignment vertical="center"/>
    </xf>
    <xf numFmtId="166" fontId="7" fillId="0" borderId="8" xfId="9" applyNumberFormat="1" applyFont="1" applyBorder="1" applyAlignment="1">
      <alignment horizontal="left" vertical="center" indent="3"/>
    </xf>
    <xf numFmtId="166" fontId="10" fillId="8" borderId="8" xfId="9" applyNumberFormat="1" applyFont="1" applyFill="1" applyBorder="1" applyAlignment="1">
      <alignment horizontal="left" vertical="center"/>
    </xf>
    <xf numFmtId="166" fontId="10" fillId="9" borderId="8" xfId="9" applyNumberFormat="1" applyFont="1" applyFill="1" applyBorder="1" applyAlignment="1">
      <alignment horizontal="left" vertical="center" indent="2"/>
    </xf>
    <xf numFmtId="166" fontId="10" fillId="9" borderId="11" xfId="9" applyNumberFormat="1" applyFont="1" applyFill="1" applyBorder="1" applyAlignment="1">
      <alignment horizontal="left" vertical="center" indent="2"/>
    </xf>
    <xf numFmtId="166" fontId="10" fillId="9" borderId="12" xfId="9" applyNumberFormat="1" applyFont="1" applyFill="1" applyBorder="1" applyAlignment="1">
      <alignment vertical="center"/>
    </xf>
    <xf numFmtId="166" fontId="10" fillId="9" borderId="11" xfId="9" applyNumberFormat="1" applyFont="1" applyFill="1" applyBorder="1" applyAlignment="1">
      <alignment horizontal="left" vertical="center" indent="1"/>
    </xf>
    <xf numFmtId="166" fontId="7" fillId="0" borderId="8" xfId="9" applyNumberFormat="1" applyFont="1" applyBorder="1" applyAlignment="1">
      <alignment vertical="center"/>
    </xf>
    <xf numFmtId="166" fontId="10" fillId="8" borderId="10" xfId="9" applyNumberFormat="1" applyFont="1" applyFill="1" applyBorder="1" applyAlignment="1">
      <alignment vertical="center"/>
    </xf>
    <xf numFmtId="166" fontId="10" fillId="9" borderId="8" xfId="9" applyNumberFormat="1" applyFont="1" applyFill="1" applyBorder="1" applyAlignment="1">
      <alignment vertical="center"/>
    </xf>
    <xf numFmtId="166" fontId="10" fillId="9" borderId="11" xfId="9" applyNumberFormat="1" applyFont="1" applyFill="1" applyBorder="1" applyAlignment="1">
      <alignment vertical="center"/>
    </xf>
    <xf numFmtId="0" fontId="13" fillId="0" borderId="0" xfId="14" applyFont="1"/>
    <xf numFmtId="0" fontId="17" fillId="0" borderId="0" xfId="0" applyFont="1"/>
    <xf numFmtId="0" fontId="18" fillId="0" borderId="0" xfId="0" applyFont="1"/>
    <xf numFmtId="165" fontId="18" fillId="0" borderId="0" xfId="0" applyNumberFormat="1" applyFont="1"/>
    <xf numFmtId="0" fontId="14" fillId="0" borderId="0" xfId="0" applyFont="1"/>
    <xf numFmtId="0" fontId="16" fillId="0" borderId="0" xfId="0" applyFont="1"/>
    <xf numFmtId="166" fontId="16" fillId="0" borderId="0" xfId="0" applyNumberFormat="1" applyFont="1"/>
    <xf numFmtId="0" fontId="13" fillId="0" borderId="36" xfId="14" applyFont="1" applyBorder="1"/>
    <xf numFmtId="0" fontId="8" fillId="0" borderId="0" xfId="0" applyFont="1"/>
    <xf numFmtId="0" fontId="20" fillId="0" borderId="0" xfId="0" applyFont="1" applyAlignment="1">
      <alignment vertical="center"/>
    </xf>
    <xf numFmtId="166" fontId="20" fillId="0" borderId="0" xfId="0" applyNumberFormat="1" applyFont="1" applyAlignment="1">
      <alignment vertical="center"/>
    </xf>
    <xf numFmtId="166" fontId="21" fillId="0" borderId="0" xfId="0" applyNumberFormat="1" applyFont="1" applyAlignment="1">
      <alignment vertical="center"/>
    </xf>
    <xf numFmtId="165" fontId="22" fillId="0" borderId="0" xfId="4" applyFont="1" applyFill="1" applyBorder="1" applyAlignment="1">
      <alignment horizontal="left" vertical="center" wrapText="1"/>
    </xf>
    <xf numFmtId="165" fontId="22" fillId="0" borderId="0" xfId="4" applyFont="1" applyFill="1" applyBorder="1" applyAlignment="1">
      <alignment horizontal="right" vertical="center" wrapText="1"/>
    </xf>
    <xf numFmtId="0" fontId="22" fillId="0" borderId="0" xfId="0" applyFont="1" applyAlignment="1">
      <alignment vertical="center"/>
    </xf>
    <xf numFmtId="165" fontId="14" fillId="0" borderId="0" xfId="0" applyNumberFormat="1" applyFont="1"/>
    <xf numFmtId="0" fontId="15" fillId="0" borderId="0" xfId="0" applyFont="1"/>
    <xf numFmtId="0" fontId="15" fillId="12" borderId="36" xfId="37" applyFont="1" applyFill="1" applyBorder="1" applyAlignment="1">
      <alignment vertical="center" wrapText="1"/>
    </xf>
    <xf numFmtId="166" fontId="15" fillId="12" borderId="37" xfId="37" applyNumberFormat="1" applyFont="1" applyFill="1" applyBorder="1" applyAlignment="1">
      <alignment vertical="center"/>
    </xf>
    <xf numFmtId="0" fontId="15" fillId="0" borderId="0" xfId="30" applyFont="1"/>
    <xf numFmtId="0" fontId="14" fillId="0" borderId="0" xfId="30" applyFont="1"/>
    <xf numFmtId="0" fontId="12" fillId="12" borderId="53" xfId="30" applyFont="1" applyFill="1" applyBorder="1" applyAlignment="1">
      <alignment horizontal="center" vertical="top" wrapText="1"/>
    </xf>
    <xf numFmtId="3" fontId="12" fillId="0" borderId="0" xfId="30" applyNumberFormat="1" applyFont="1" applyAlignment="1">
      <alignment horizontal="justify" vertical="top" wrapText="1"/>
    </xf>
    <xf numFmtId="3" fontId="14" fillId="0" borderId="0" xfId="30" applyNumberFormat="1" applyFont="1"/>
    <xf numFmtId="0" fontId="12" fillId="12" borderId="112" xfId="30" applyFont="1" applyFill="1" applyBorder="1" applyAlignment="1">
      <alignment horizontal="justify" vertical="center" wrapText="1"/>
    </xf>
    <xf numFmtId="165" fontId="12" fillId="12" borderId="95" xfId="4" applyFont="1" applyFill="1" applyBorder="1" applyAlignment="1">
      <alignment horizontal="right" vertical="center" wrapText="1"/>
    </xf>
    <xf numFmtId="165" fontId="16" fillId="0" borderId="0" xfId="30" applyNumberFormat="1" applyFont="1" applyAlignment="1">
      <alignment vertical="top"/>
    </xf>
    <xf numFmtId="165" fontId="16" fillId="0" borderId="0" xfId="30" applyNumberFormat="1" applyFont="1"/>
    <xf numFmtId="166" fontId="10" fillId="9" borderId="6" xfId="9" applyNumberFormat="1" applyFont="1" applyFill="1" applyBorder="1" applyAlignment="1">
      <alignment horizontal="center" vertical="center"/>
    </xf>
    <xf numFmtId="166" fontId="10" fillId="9" borderId="8" xfId="9" applyNumberFormat="1" applyFont="1" applyFill="1" applyBorder="1" applyAlignment="1">
      <alignment horizontal="left" vertical="center"/>
    </xf>
    <xf numFmtId="165" fontId="17" fillId="0" borderId="0" xfId="0" applyNumberFormat="1" applyFont="1"/>
    <xf numFmtId="166" fontId="10" fillId="9" borderId="11" xfId="9" applyNumberFormat="1" applyFont="1" applyFill="1" applyBorder="1" applyAlignment="1">
      <alignment horizontal="left" vertical="center"/>
    </xf>
    <xf numFmtId="166" fontId="7" fillId="0" borderId="5" xfId="9" applyNumberFormat="1" applyFont="1" applyBorder="1" applyAlignment="1">
      <alignment horizontal="left" vertical="center" indent="3"/>
    </xf>
    <xf numFmtId="165" fontId="7" fillId="0" borderId="6" xfId="4" applyFont="1" applyBorder="1" applyAlignment="1">
      <alignment vertical="center"/>
    </xf>
    <xf numFmtId="165" fontId="7" fillId="0" borderId="9" xfId="4" applyFont="1" applyBorder="1" applyAlignment="1">
      <alignment vertical="center"/>
    </xf>
    <xf numFmtId="166" fontId="10" fillId="0" borderId="115" xfId="9" applyNumberFormat="1" applyFont="1" applyBorder="1" applyAlignment="1">
      <alignment horizontal="left" vertical="center" wrapText="1" indent="3"/>
    </xf>
    <xf numFmtId="165" fontId="10" fillId="0" borderId="47" xfId="9" applyNumberFormat="1" applyFont="1" applyBorder="1" applyAlignment="1">
      <alignment vertical="center"/>
    </xf>
    <xf numFmtId="166" fontId="10" fillId="0" borderId="125" xfId="9" applyNumberFormat="1" applyFont="1" applyBorder="1" applyAlignment="1">
      <alignment horizontal="left" vertical="center"/>
    </xf>
    <xf numFmtId="165" fontId="10" fillId="0" borderId="126" xfId="9" applyNumberFormat="1" applyFont="1" applyBorder="1" applyAlignment="1">
      <alignment vertical="center"/>
    </xf>
    <xf numFmtId="166" fontId="10" fillId="9" borderId="5" xfId="9" applyNumberFormat="1" applyFont="1" applyFill="1" applyBorder="1" applyAlignment="1">
      <alignment horizontal="left" vertical="center" indent="2"/>
    </xf>
    <xf numFmtId="165" fontId="10" fillId="9" borderId="6" xfId="9" applyNumberFormat="1" applyFont="1" applyFill="1" applyBorder="1" applyAlignment="1">
      <alignment vertical="center"/>
    </xf>
    <xf numFmtId="165" fontId="7" fillId="0" borderId="9" xfId="9" applyNumberFormat="1" applyFont="1" applyBorder="1" applyAlignment="1">
      <alignment vertical="center"/>
    </xf>
    <xf numFmtId="165" fontId="10" fillId="9" borderId="12" xfId="9" applyNumberFormat="1" applyFont="1" applyFill="1" applyBorder="1" applyAlignment="1">
      <alignment vertical="center"/>
    </xf>
    <xf numFmtId="14" fontId="10" fillId="8" borderId="127" xfId="9" applyNumberFormat="1" applyFont="1" applyFill="1" applyBorder="1" applyAlignment="1">
      <alignment horizontal="center" vertical="center" wrapText="1"/>
    </xf>
    <xf numFmtId="14" fontId="10" fillId="8" borderId="128" xfId="9" applyNumberFormat="1" applyFont="1" applyFill="1" applyBorder="1" applyAlignment="1">
      <alignment horizontal="center" vertical="center" wrapText="1"/>
    </xf>
    <xf numFmtId="0" fontId="17" fillId="0" borderId="0" xfId="0" applyFont="1" applyAlignment="1">
      <alignment vertical="center"/>
    </xf>
    <xf numFmtId="14" fontId="10" fillId="9" borderId="2" xfId="9" applyNumberFormat="1" applyFont="1" applyFill="1" applyBorder="1" applyAlignment="1">
      <alignment horizontal="center" vertical="center"/>
    </xf>
    <xf numFmtId="166" fontId="10" fillId="8" borderId="129" xfId="9" applyNumberFormat="1" applyFont="1" applyFill="1" applyBorder="1" applyAlignment="1">
      <alignment horizontal="center" vertical="center"/>
    </xf>
    <xf numFmtId="166" fontId="10" fillId="8" borderId="130" xfId="9" applyNumberFormat="1" applyFont="1" applyFill="1" applyBorder="1" applyAlignment="1">
      <alignment horizontal="center" vertical="center"/>
    </xf>
    <xf numFmtId="166" fontId="7" fillId="0" borderId="131" xfId="9" applyNumberFormat="1" applyFont="1" applyBorder="1" applyAlignment="1">
      <alignment vertical="center"/>
    </xf>
    <xf numFmtId="166" fontId="7" fillId="0" borderId="72" xfId="9" applyNumberFormat="1" applyFont="1" applyBorder="1" applyAlignment="1">
      <alignment vertical="center"/>
    </xf>
    <xf numFmtId="165" fontId="7" fillId="0" borderId="8" xfId="9" applyNumberFormat="1" applyFont="1" applyBorder="1" applyAlignment="1">
      <alignment vertical="center"/>
    </xf>
    <xf numFmtId="166" fontId="10" fillId="8" borderId="8" xfId="9" applyNumberFormat="1" applyFont="1" applyFill="1" applyBorder="1" applyAlignment="1">
      <alignment vertical="center"/>
    </xf>
    <xf numFmtId="165" fontId="10" fillId="8" borderId="9" xfId="9" applyNumberFormat="1" applyFont="1" applyFill="1" applyBorder="1" applyAlignment="1">
      <alignment vertical="center"/>
    </xf>
    <xf numFmtId="166" fontId="10" fillId="9" borderId="132" xfId="9" applyNumberFormat="1" applyFont="1" applyFill="1" applyBorder="1" applyAlignment="1">
      <alignment vertical="center"/>
    </xf>
    <xf numFmtId="166" fontId="10" fillId="8" borderId="5" xfId="9" applyNumberFormat="1" applyFont="1" applyFill="1" applyBorder="1" applyAlignment="1">
      <alignment horizontal="center" vertical="top"/>
    </xf>
    <xf numFmtId="166" fontId="10" fillId="8" borderId="130" xfId="9" applyNumberFormat="1" applyFont="1" applyFill="1" applyBorder="1" applyAlignment="1">
      <alignment horizontal="center" vertical="top"/>
    </xf>
    <xf numFmtId="166" fontId="10" fillId="9" borderId="72" xfId="9" applyNumberFormat="1" applyFont="1" applyFill="1" applyBorder="1" applyAlignment="1">
      <alignment vertical="center"/>
    </xf>
    <xf numFmtId="166" fontId="7" fillId="0" borderId="129" xfId="9" applyNumberFormat="1" applyFont="1" applyBorder="1" applyAlignment="1">
      <alignment vertical="center"/>
    </xf>
    <xf numFmtId="166" fontId="10" fillId="9" borderId="131" xfId="9" applyNumberFormat="1" applyFont="1" applyFill="1" applyBorder="1" applyAlignment="1">
      <alignment vertical="center"/>
    </xf>
    <xf numFmtId="166" fontId="10" fillId="12" borderId="131" xfId="9" applyNumberFormat="1" applyFont="1" applyFill="1" applyBorder="1" applyAlignment="1">
      <alignment vertical="center"/>
    </xf>
    <xf numFmtId="165" fontId="10" fillId="0" borderId="0" xfId="9" applyNumberFormat="1" applyFont="1" applyAlignment="1">
      <alignment vertical="center"/>
    </xf>
    <xf numFmtId="166" fontId="10" fillId="0" borderId="0" xfId="9" applyNumberFormat="1" applyFont="1" applyAlignment="1">
      <alignment vertical="center"/>
    </xf>
    <xf numFmtId="166" fontId="10" fillId="0" borderId="83" xfId="9" applyNumberFormat="1" applyFont="1" applyBorder="1" applyAlignment="1">
      <alignment vertical="center"/>
    </xf>
    <xf numFmtId="166" fontId="10" fillId="0" borderId="133" xfId="9" applyNumberFormat="1" applyFont="1" applyBorder="1" applyAlignment="1">
      <alignment vertical="center"/>
    </xf>
    <xf numFmtId="166" fontId="10" fillId="0" borderId="125" xfId="9" applyNumberFormat="1" applyFont="1" applyBorder="1" applyAlignment="1">
      <alignment vertical="center"/>
    </xf>
    <xf numFmtId="166" fontId="24" fillId="0" borderId="0" xfId="9" applyNumberFormat="1" applyFont="1" applyAlignment="1">
      <alignment vertical="center"/>
    </xf>
    <xf numFmtId="166" fontId="10" fillId="8" borderId="134" xfId="9" applyNumberFormat="1" applyFont="1" applyFill="1" applyBorder="1" applyAlignment="1">
      <alignment horizontal="center" vertical="center"/>
    </xf>
    <xf numFmtId="0" fontId="7" fillId="0" borderId="19" xfId="0" applyFont="1" applyBorder="1" applyAlignment="1">
      <alignment horizontal="left" vertical="center" wrapText="1"/>
    </xf>
    <xf numFmtId="166" fontId="7" fillId="0" borderId="20" xfId="4" applyNumberFormat="1" applyFont="1" applyBorder="1" applyAlignment="1">
      <alignment horizontal="right" vertical="center" wrapText="1"/>
    </xf>
    <xf numFmtId="166" fontId="7" fillId="0" borderId="23" xfId="4" applyNumberFormat="1" applyFont="1" applyBorder="1" applyAlignment="1">
      <alignment horizontal="right" vertical="center" wrapText="1"/>
    </xf>
    <xf numFmtId="0" fontId="10" fillId="0" borderId="19" xfId="0" applyFont="1" applyBorder="1" applyAlignment="1">
      <alignment horizontal="left" vertical="center" wrapText="1"/>
    </xf>
    <xf numFmtId="166" fontId="10" fillId="0" borderId="20" xfId="4" applyNumberFormat="1" applyFont="1" applyBorder="1" applyAlignment="1">
      <alignment horizontal="right" vertical="center" wrapText="1"/>
    </xf>
    <xf numFmtId="166" fontId="10" fillId="0" borderId="23" xfId="4" applyNumberFormat="1" applyFont="1" applyBorder="1" applyAlignment="1">
      <alignment horizontal="right" vertical="center" wrapText="1"/>
    </xf>
    <xf numFmtId="0" fontId="10" fillId="8" borderId="19" xfId="0" applyFont="1" applyFill="1" applyBorder="1" applyAlignment="1">
      <alignment horizontal="left" vertical="center" wrapText="1"/>
    </xf>
    <xf numFmtId="166" fontId="10" fillId="8" borderId="20" xfId="4" applyNumberFormat="1" applyFont="1" applyFill="1" applyBorder="1" applyAlignment="1">
      <alignment vertical="center" wrapText="1"/>
    </xf>
    <xf numFmtId="166" fontId="10" fillId="8" borderId="85" xfId="4" applyNumberFormat="1" applyFont="1" applyFill="1" applyBorder="1" applyAlignment="1">
      <alignment vertical="center" wrapText="1"/>
    </xf>
    <xf numFmtId="166" fontId="7" fillId="0" borderId="85" xfId="4" applyNumberFormat="1" applyFont="1" applyBorder="1" applyAlignment="1">
      <alignment horizontal="right" vertical="center" wrapText="1"/>
    </xf>
    <xf numFmtId="166" fontId="10" fillId="0" borderId="20" xfId="4" applyNumberFormat="1" applyFont="1" applyBorder="1" applyAlignment="1">
      <alignment vertical="center" wrapText="1"/>
    </xf>
    <xf numFmtId="166" fontId="10" fillId="0" borderId="85" xfId="4" applyNumberFormat="1" applyFont="1" applyBorder="1" applyAlignment="1">
      <alignment horizontal="right" vertical="center" wrapText="1"/>
    </xf>
    <xf numFmtId="0" fontId="10" fillId="21" borderId="24" xfId="0" applyFont="1" applyFill="1" applyBorder="1" applyAlignment="1">
      <alignment horizontal="left" vertical="center" wrapText="1"/>
    </xf>
    <xf numFmtId="166" fontId="10" fillId="21" borderId="20" xfId="4" applyNumberFormat="1" applyFont="1" applyFill="1" applyBorder="1" applyAlignment="1">
      <alignment vertical="center" wrapText="1"/>
    </xf>
    <xf numFmtId="166" fontId="10" fillId="21" borderId="85" xfId="4" applyNumberFormat="1" applyFont="1" applyFill="1" applyBorder="1" applyAlignment="1">
      <alignment vertical="center" wrapText="1"/>
    </xf>
    <xf numFmtId="0" fontId="10" fillId="0" borderId="19" xfId="0" applyFont="1" applyBorder="1" applyAlignment="1">
      <alignment vertical="center" wrapText="1"/>
    </xf>
    <xf numFmtId="0" fontId="10" fillId="8" borderId="24" xfId="0" applyFont="1" applyFill="1" applyBorder="1" applyAlignment="1">
      <alignment horizontal="left" vertical="center" wrapText="1"/>
    </xf>
    <xf numFmtId="166" fontId="10" fillId="8" borderId="25" xfId="4" applyNumberFormat="1" applyFont="1" applyFill="1" applyBorder="1" applyAlignment="1">
      <alignment vertical="center" wrapText="1"/>
    </xf>
    <xf numFmtId="166" fontId="10" fillId="8" borderId="135" xfId="4" applyNumberFormat="1" applyFont="1" applyFill="1" applyBorder="1" applyAlignment="1">
      <alignment vertical="center" wrapText="1"/>
    </xf>
    <xf numFmtId="165" fontId="10" fillId="8" borderId="10" xfId="9" applyNumberFormat="1" applyFont="1" applyFill="1" applyBorder="1" applyAlignment="1">
      <alignment vertical="center"/>
    </xf>
    <xf numFmtId="166" fontId="10" fillId="8" borderId="11" xfId="9" applyNumberFormat="1" applyFont="1" applyFill="1" applyBorder="1" applyAlignment="1">
      <alignment vertical="center"/>
    </xf>
    <xf numFmtId="165" fontId="10" fillId="8" borderId="12" xfId="9" applyNumberFormat="1" applyFont="1" applyFill="1" applyBorder="1" applyAlignment="1">
      <alignment vertical="center"/>
    </xf>
    <xf numFmtId="166" fontId="10" fillId="8" borderId="6" xfId="9" applyNumberFormat="1" applyFont="1" applyFill="1" applyBorder="1" applyAlignment="1">
      <alignment horizontal="center" vertical="center"/>
    </xf>
    <xf numFmtId="0" fontId="2" fillId="0" borderId="0" xfId="46"/>
    <xf numFmtId="0" fontId="27" fillId="0" borderId="0" xfId="47" applyFont="1" applyAlignment="1" applyProtection="1">
      <alignment vertical="center" wrapText="1"/>
      <protection locked="0"/>
    </xf>
    <xf numFmtId="0" fontId="25" fillId="0" borderId="0" xfId="47" applyAlignment="1" applyProtection="1">
      <alignment vertical="center"/>
      <protection locked="0"/>
    </xf>
    <xf numFmtId="0" fontId="25" fillId="0" borderId="137" xfId="47" applyBorder="1" applyProtection="1">
      <protection locked="0"/>
    </xf>
    <xf numFmtId="0" fontId="29" fillId="0" borderId="0" xfId="47" applyFont="1" applyAlignment="1" applyProtection="1">
      <alignment horizontal="left" vertical="top"/>
      <protection locked="0"/>
    </xf>
    <xf numFmtId="0" fontId="30" fillId="0" borderId="0" xfId="47" applyFont="1" applyAlignment="1" applyProtection="1">
      <alignment vertical="top"/>
      <protection locked="0"/>
    </xf>
    <xf numFmtId="0" fontId="34" fillId="0" borderId="0" xfId="47" applyFont="1" applyProtection="1">
      <protection locked="0"/>
    </xf>
    <xf numFmtId="0" fontId="34" fillId="23" borderId="140" xfId="47" applyFont="1" applyFill="1" applyBorder="1" applyAlignment="1" applyProtection="1">
      <alignment horizontal="center" vertical="center"/>
      <protection locked="0"/>
    </xf>
    <xf numFmtId="0" fontId="34" fillId="23" borderId="140" xfId="47" applyFont="1" applyFill="1" applyBorder="1" applyAlignment="1" applyProtection="1">
      <alignment horizontal="left" vertical="center"/>
      <protection locked="0"/>
    </xf>
    <xf numFmtId="3" fontId="34" fillId="0" borderId="141" xfId="47" applyNumberFormat="1" applyFont="1" applyBorder="1" applyAlignment="1" applyProtection="1">
      <alignment horizontal="right" vertical="center"/>
      <protection locked="0"/>
    </xf>
    <xf numFmtId="0" fontId="34" fillId="0" borderId="142" xfId="47" applyFont="1" applyBorder="1" applyAlignment="1" applyProtection="1">
      <alignment horizontal="left" vertical="center"/>
      <protection locked="0"/>
    </xf>
    <xf numFmtId="166" fontId="34" fillId="0" borderId="140" xfId="47" applyNumberFormat="1" applyFont="1" applyBorder="1" applyAlignment="1" applyProtection="1">
      <alignment horizontal="right" vertical="center"/>
      <protection locked="0"/>
    </xf>
    <xf numFmtId="3" fontId="34" fillId="0" borderId="140" xfId="47" applyNumberFormat="1" applyFont="1" applyBorder="1" applyAlignment="1" applyProtection="1">
      <alignment horizontal="right" vertical="center"/>
      <protection locked="0"/>
    </xf>
    <xf numFmtId="0" fontId="25" fillId="0" borderId="144" xfId="47" applyBorder="1" applyProtection="1">
      <protection locked="0"/>
    </xf>
    <xf numFmtId="0" fontId="34" fillId="23" borderId="145" xfId="47" applyFont="1" applyFill="1" applyBorder="1" applyAlignment="1" applyProtection="1">
      <alignment horizontal="center" vertical="center"/>
      <protection locked="0"/>
    </xf>
    <xf numFmtId="0" fontId="34" fillId="23" borderId="145" xfId="47" applyFont="1" applyFill="1" applyBorder="1" applyAlignment="1" applyProtection="1">
      <alignment horizontal="right" vertical="center"/>
      <protection locked="0"/>
    </xf>
    <xf numFmtId="3" fontId="35" fillId="0" borderId="146" xfId="47" applyNumberFormat="1" applyFont="1" applyBorder="1" applyAlignment="1">
      <alignment horizontal="right" vertical="center"/>
    </xf>
    <xf numFmtId="0" fontId="25" fillId="0" borderId="147" xfId="47" applyBorder="1" applyProtection="1">
      <protection locked="0"/>
    </xf>
    <xf numFmtId="0" fontId="25" fillId="0" borderId="0" xfId="47" applyProtection="1">
      <protection locked="0"/>
    </xf>
    <xf numFmtId="3" fontId="37" fillId="0" borderId="0" xfId="47" applyNumberFormat="1" applyFont="1" applyAlignment="1">
      <alignment vertical="center"/>
    </xf>
    <xf numFmtId="0" fontId="38" fillId="0" borderId="0" xfId="47" applyFont="1" applyProtection="1">
      <protection locked="0"/>
    </xf>
    <xf numFmtId="165" fontId="3" fillId="0" borderId="153" xfId="4" applyFont="1" applyBorder="1" applyAlignment="1">
      <alignment horizontal="right" vertical="center"/>
    </xf>
    <xf numFmtId="0" fontId="4" fillId="3" borderId="0" xfId="0" applyFont="1" applyFill="1" applyAlignment="1">
      <alignment horizontal="center" vertical="center" wrapText="1"/>
    </xf>
    <xf numFmtId="14" fontId="12" fillId="9" borderId="3" xfId="9" applyNumberFormat="1" applyFont="1" applyFill="1" applyBorder="1" applyAlignment="1">
      <alignment horizontal="center" vertical="center"/>
    </xf>
    <xf numFmtId="166" fontId="12" fillId="9" borderId="6" xfId="9" applyNumberFormat="1" applyFont="1" applyFill="1" applyBorder="1" applyAlignment="1">
      <alignment horizontal="center" vertical="center"/>
    </xf>
    <xf numFmtId="166" fontId="13" fillId="0" borderId="8" xfId="9" applyNumberFormat="1" applyFont="1" applyBorder="1" applyAlignment="1">
      <alignment vertical="center"/>
    </xf>
    <xf numFmtId="165" fontId="13" fillId="0" borderId="9" xfId="9" applyNumberFormat="1" applyFont="1" applyBorder="1" applyAlignment="1">
      <alignment vertical="center"/>
    </xf>
    <xf numFmtId="166" fontId="13" fillId="0" borderId="131" xfId="9" applyNumberFormat="1" applyFont="1" applyBorder="1" applyAlignment="1">
      <alignment vertical="center"/>
    </xf>
    <xf numFmtId="166" fontId="12" fillId="8" borderId="8" xfId="9" applyNumberFormat="1" applyFont="1" applyFill="1" applyBorder="1" applyAlignment="1">
      <alignment vertical="center"/>
    </xf>
    <xf numFmtId="165" fontId="12" fillId="8" borderId="9" xfId="9" applyNumberFormat="1" applyFont="1" applyFill="1" applyBorder="1" applyAlignment="1">
      <alignment vertical="center"/>
    </xf>
    <xf numFmtId="166" fontId="12" fillId="9" borderId="8" xfId="9" applyNumberFormat="1" applyFont="1" applyFill="1" applyBorder="1" applyAlignment="1">
      <alignment vertical="center"/>
    </xf>
    <xf numFmtId="166" fontId="12" fillId="9" borderId="11" xfId="9" applyNumberFormat="1" applyFont="1" applyFill="1" applyBorder="1" applyAlignment="1">
      <alignment vertical="center"/>
    </xf>
    <xf numFmtId="165" fontId="12" fillId="9" borderId="12" xfId="9" applyNumberFormat="1" applyFont="1" applyFill="1" applyBorder="1" applyAlignment="1">
      <alignment vertical="center"/>
    </xf>
    <xf numFmtId="166" fontId="12" fillId="0" borderId="5" xfId="9" applyNumberFormat="1" applyFont="1" applyBorder="1" applyAlignment="1">
      <alignment vertical="center" wrapText="1"/>
    </xf>
    <xf numFmtId="165" fontId="13" fillId="0" borderId="6" xfId="9" applyNumberFormat="1" applyFont="1" applyBorder="1" applyAlignment="1">
      <alignment horizontal="center" vertical="center"/>
    </xf>
    <xf numFmtId="166" fontId="13" fillId="0" borderId="129" xfId="9" applyNumberFormat="1" applyFont="1" applyBorder="1" applyAlignment="1">
      <alignment vertical="center"/>
    </xf>
    <xf numFmtId="166" fontId="12" fillId="9" borderId="8" xfId="9" applyNumberFormat="1" applyFont="1" applyFill="1" applyBorder="1" applyAlignment="1">
      <alignment vertical="center" wrapText="1"/>
    </xf>
    <xf numFmtId="165" fontId="12" fillId="9" borderId="9" xfId="9" applyNumberFormat="1" applyFont="1" applyFill="1" applyBorder="1" applyAlignment="1">
      <alignment vertical="center"/>
    </xf>
    <xf numFmtId="166" fontId="12" fillId="9" borderId="131" xfId="9" applyNumberFormat="1" applyFont="1" applyFill="1" applyBorder="1" applyAlignment="1">
      <alignment vertical="center"/>
    </xf>
    <xf numFmtId="166" fontId="12" fillId="12" borderId="8" xfId="9" applyNumberFormat="1" applyFont="1" applyFill="1" applyBorder="1" applyAlignment="1">
      <alignment vertical="center"/>
    </xf>
    <xf numFmtId="165" fontId="12" fillId="12" borderId="9" xfId="9" applyNumberFormat="1" applyFont="1" applyFill="1" applyBorder="1" applyAlignment="1">
      <alignment vertical="center"/>
    </xf>
    <xf numFmtId="166" fontId="12" fillId="12" borderId="131" xfId="9" applyNumberFormat="1" applyFont="1" applyFill="1" applyBorder="1" applyAlignment="1">
      <alignment vertical="center"/>
    </xf>
    <xf numFmtId="165" fontId="12" fillId="0" borderId="0" xfId="9" applyNumberFormat="1" applyFont="1" applyAlignment="1">
      <alignment vertical="center"/>
    </xf>
    <xf numFmtId="166" fontId="12" fillId="0" borderId="0" xfId="9" applyNumberFormat="1" applyFont="1" applyAlignment="1">
      <alignment vertical="center"/>
    </xf>
    <xf numFmtId="166" fontId="12" fillId="0" borderId="125" xfId="9" applyNumberFormat="1" applyFont="1" applyBorder="1" applyAlignment="1">
      <alignment vertical="center" wrapText="1"/>
    </xf>
    <xf numFmtId="165" fontId="12" fillId="0" borderId="84" xfId="9" applyNumberFormat="1" applyFont="1" applyBorder="1" applyAlignment="1">
      <alignment vertical="center"/>
    </xf>
    <xf numFmtId="166" fontId="12" fillId="0" borderId="83" xfId="9" applyNumberFormat="1" applyFont="1" applyBorder="1" applyAlignment="1">
      <alignment vertical="center"/>
    </xf>
    <xf numFmtId="165" fontId="42" fillId="0" borderId="0" xfId="0" applyNumberFormat="1" applyFont="1"/>
    <xf numFmtId="0" fontId="42" fillId="0" borderId="0" xfId="0" applyFont="1" applyAlignment="1">
      <alignment vertical="center"/>
    </xf>
    <xf numFmtId="0" fontId="42" fillId="0" borderId="0" xfId="0" applyFont="1"/>
    <xf numFmtId="165" fontId="42" fillId="0" borderId="33" xfId="4" applyFont="1" applyBorder="1" applyAlignment="1">
      <alignment horizontal="right" vertical="center"/>
    </xf>
    <xf numFmtId="184" fontId="48" fillId="8" borderId="6" xfId="26" applyNumberFormat="1" applyFont="1" applyFill="1" applyBorder="1" applyAlignment="1">
      <alignment horizontal="center" vertical="center" wrapText="1"/>
    </xf>
    <xf numFmtId="172" fontId="12" fillId="22" borderId="51" xfId="36" applyNumberFormat="1" applyFont="1" applyFill="1" applyBorder="1" applyAlignment="1">
      <alignment horizontal="center" vertical="center" wrapText="1"/>
    </xf>
    <xf numFmtId="0" fontId="12" fillId="22" borderId="54" xfId="36" applyFont="1" applyFill="1" applyBorder="1" applyAlignment="1">
      <alignment horizontal="center" vertical="top" wrapText="1"/>
    </xf>
    <xf numFmtId="172" fontId="12" fillId="22" borderId="50" xfId="36" applyNumberFormat="1" applyFont="1" applyFill="1" applyBorder="1" applyAlignment="1">
      <alignment horizontal="center" vertical="center" wrapText="1"/>
    </xf>
    <xf numFmtId="165" fontId="13" fillId="0" borderId="109" xfId="4" applyFont="1" applyBorder="1" applyAlignment="1">
      <alignment horizontal="right" vertical="center" wrapText="1"/>
    </xf>
    <xf numFmtId="0" fontId="13" fillId="0" borderId="157" xfId="36" applyFont="1" applyBorder="1" applyAlignment="1">
      <alignment horizontal="justify" vertical="center" wrapText="1"/>
    </xf>
    <xf numFmtId="0" fontId="13" fillId="0" borderId="195" xfId="36" applyFont="1" applyBorder="1" applyAlignment="1">
      <alignment horizontal="justify" vertical="center" wrapText="1"/>
    </xf>
    <xf numFmtId="165" fontId="21" fillId="0" borderId="0" xfId="0" applyNumberFormat="1" applyFont="1" applyAlignment="1">
      <alignment horizontal="right"/>
    </xf>
    <xf numFmtId="205" fontId="21" fillId="0" borderId="0" xfId="1" applyNumberFormat="1" applyFont="1" applyFill="1" applyBorder="1"/>
    <xf numFmtId="165" fontId="21" fillId="0" borderId="205" xfId="9" quotePrefix="1" applyNumberFormat="1" applyFont="1" applyBorder="1" applyAlignment="1">
      <alignment horizontal="right" vertical="center"/>
    </xf>
    <xf numFmtId="205" fontId="21" fillId="0" borderId="206" xfId="1" quotePrefix="1" applyNumberFormat="1" applyFont="1" applyFill="1" applyBorder="1" applyAlignment="1">
      <alignment horizontal="center" vertical="center"/>
    </xf>
    <xf numFmtId="165" fontId="48" fillId="106" borderId="207" xfId="9" applyNumberFormat="1" applyFont="1" applyFill="1" applyBorder="1" applyAlignment="1">
      <alignment horizontal="right" vertical="center"/>
    </xf>
    <xf numFmtId="205" fontId="48" fillId="106" borderId="208" xfId="1" applyNumberFormat="1" applyFont="1" applyFill="1" applyBorder="1" applyAlignment="1">
      <alignment horizontal="center" vertical="center"/>
    </xf>
    <xf numFmtId="165" fontId="48" fillId="0" borderId="205" xfId="9" applyNumberFormat="1" applyFont="1" applyBorder="1" applyAlignment="1">
      <alignment horizontal="right" vertical="center"/>
    </xf>
    <xf numFmtId="205" fontId="48" fillId="0" borderId="206" xfId="1" applyNumberFormat="1" applyFont="1" applyFill="1" applyBorder="1" applyAlignment="1">
      <alignment horizontal="center" vertical="center"/>
    </xf>
    <xf numFmtId="165" fontId="21" fillId="0" borderId="205" xfId="9" applyNumberFormat="1" applyFont="1" applyBorder="1" applyAlignment="1">
      <alignment horizontal="right" vertical="center"/>
    </xf>
    <xf numFmtId="205" fontId="21" fillId="0" borderId="206" xfId="1" applyNumberFormat="1" applyFont="1" applyFill="1" applyBorder="1" applyAlignment="1">
      <alignment horizontal="center" vertical="center"/>
    </xf>
    <xf numFmtId="165" fontId="48" fillId="106" borderId="209" xfId="9" applyNumberFormat="1" applyFont="1" applyFill="1" applyBorder="1" applyAlignment="1">
      <alignment horizontal="right" vertical="center"/>
    </xf>
    <xf numFmtId="205" fontId="48" fillId="106" borderId="210" xfId="1" applyNumberFormat="1" applyFont="1" applyFill="1" applyBorder="1" applyAlignment="1">
      <alignment horizontal="center" vertical="center"/>
    </xf>
    <xf numFmtId="166" fontId="21" fillId="0" borderId="213" xfId="9" quotePrefix="1" applyNumberFormat="1" applyFont="1" applyBorder="1" applyAlignment="1">
      <alignment horizontal="right" vertical="center"/>
    </xf>
    <xf numFmtId="205" fontId="21" fillId="0" borderId="206" xfId="9" quotePrefix="1" applyNumberFormat="1" applyFont="1" applyBorder="1" applyAlignment="1">
      <alignment horizontal="center" vertical="center"/>
    </xf>
    <xf numFmtId="165" fontId="21" fillId="0" borderId="213" xfId="9" quotePrefix="1" applyNumberFormat="1" applyFont="1" applyBorder="1" applyAlignment="1">
      <alignment horizontal="right" vertical="center"/>
    </xf>
    <xf numFmtId="205" fontId="21" fillId="0" borderId="206" xfId="1" quotePrefix="1" applyNumberFormat="1" applyFont="1" applyBorder="1" applyAlignment="1">
      <alignment horizontal="center" vertical="center"/>
    </xf>
    <xf numFmtId="165" fontId="48" fillId="106" borderId="214" xfId="9" applyNumberFormat="1" applyFont="1" applyFill="1" applyBorder="1" applyAlignment="1">
      <alignment horizontal="right" vertical="center"/>
    </xf>
    <xf numFmtId="165" fontId="48" fillId="0" borderId="213" xfId="9" applyNumberFormat="1" applyFont="1" applyBorder="1" applyAlignment="1">
      <alignment horizontal="right" vertical="center"/>
    </xf>
    <xf numFmtId="205" fontId="48" fillId="0" borderId="206" xfId="9" applyNumberFormat="1" applyFont="1" applyBorder="1" applyAlignment="1">
      <alignment horizontal="center" vertical="center"/>
    </xf>
    <xf numFmtId="165" fontId="21" fillId="0" borderId="213" xfId="9" applyNumberFormat="1" applyFont="1" applyBorder="1" applyAlignment="1">
      <alignment horizontal="right" vertical="center"/>
    </xf>
    <xf numFmtId="205" fontId="21" fillId="0" borderId="206" xfId="9" applyNumberFormat="1" applyFont="1" applyBorder="1" applyAlignment="1">
      <alignment horizontal="center" vertical="center"/>
    </xf>
    <xf numFmtId="165" fontId="48" fillId="106" borderId="215" xfId="9" applyNumberFormat="1" applyFont="1" applyFill="1" applyBorder="1" applyAlignment="1">
      <alignment horizontal="right" vertical="center"/>
    </xf>
    <xf numFmtId="0" fontId="21" fillId="0" borderId="0" xfId="0" applyFont="1"/>
    <xf numFmtId="165" fontId="21" fillId="0" borderId="213" xfId="9" applyNumberFormat="1" applyFont="1" applyBorder="1" applyAlignment="1">
      <alignment vertical="center"/>
    </xf>
    <xf numFmtId="165" fontId="48" fillId="106" borderId="214" xfId="9" applyNumberFormat="1" applyFont="1" applyFill="1" applyBorder="1" applyAlignment="1">
      <alignment vertical="center"/>
    </xf>
    <xf numFmtId="165" fontId="21" fillId="0" borderId="0" xfId="9" applyNumberFormat="1" applyFont="1" applyAlignment="1">
      <alignment vertical="center"/>
    </xf>
    <xf numFmtId="205" fontId="21" fillId="0" borderId="0" xfId="1" applyNumberFormat="1" applyFont="1" applyFill="1" applyBorder="1" applyAlignment="1">
      <alignment horizontal="center" vertical="center"/>
    </xf>
    <xf numFmtId="166" fontId="21" fillId="0" borderId="0" xfId="9" applyNumberFormat="1" applyFont="1" applyAlignment="1">
      <alignment vertical="center"/>
    </xf>
    <xf numFmtId="166" fontId="48" fillId="0" borderId="0" xfId="13" applyNumberFormat="1" applyFont="1" applyAlignment="1">
      <alignment horizontal="center" vertical="center"/>
    </xf>
    <xf numFmtId="166" fontId="48" fillId="0" borderId="0" xfId="9" applyNumberFormat="1" applyFont="1" applyAlignment="1">
      <alignment vertical="center"/>
    </xf>
    <xf numFmtId="166" fontId="48" fillId="0" borderId="0" xfId="9" applyNumberFormat="1" applyFont="1" applyAlignment="1">
      <alignment horizontal="left" vertical="center"/>
    </xf>
    <xf numFmtId="165" fontId="42" fillId="0" borderId="0" xfId="10" applyFont="1"/>
    <xf numFmtId="165" fontId="21" fillId="0" borderId="213" xfId="14" applyNumberFormat="1" applyFont="1" applyBorder="1" applyAlignment="1">
      <alignment vertical="center" wrapText="1"/>
    </xf>
    <xf numFmtId="205" fontId="21" fillId="0" borderId="206" xfId="1" applyNumberFormat="1" applyFont="1" applyBorder="1" applyAlignment="1">
      <alignment horizontal="center" vertical="center" wrapText="1"/>
    </xf>
    <xf numFmtId="165" fontId="48" fillId="0" borderId="213" xfId="14" applyNumberFormat="1" applyFont="1" applyBorder="1" applyAlignment="1">
      <alignment vertical="center" wrapText="1"/>
    </xf>
    <xf numFmtId="205" fontId="48" fillId="0" borderId="206" xfId="1" applyNumberFormat="1" applyFont="1" applyBorder="1" applyAlignment="1">
      <alignment horizontal="center" vertical="center" wrapText="1"/>
    </xf>
    <xf numFmtId="165" fontId="48" fillId="106" borderId="214" xfId="14" applyNumberFormat="1" applyFont="1" applyFill="1" applyBorder="1" applyAlignment="1">
      <alignment vertical="center" wrapText="1"/>
    </xf>
    <xf numFmtId="205" fontId="48" fillId="106" borderId="208" xfId="1" applyNumberFormat="1" applyFont="1" applyFill="1" applyBorder="1" applyAlignment="1">
      <alignment horizontal="center" vertical="center" wrapText="1"/>
    </xf>
    <xf numFmtId="165" fontId="21" fillId="106" borderId="214" xfId="14" applyNumberFormat="1" applyFont="1" applyFill="1" applyBorder="1" applyAlignment="1">
      <alignment vertical="center" wrapText="1"/>
    </xf>
    <xf numFmtId="205" fontId="21" fillId="106" borderId="208" xfId="1" applyNumberFormat="1" applyFont="1" applyFill="1" applyBorder="1" applyAlignment="1">
      <alignment horizontal="center" vertical="center" wrapText="1"/>
    </xf>
    <xf numFmtId="165" fontId="48" fillId="106" borderId="215" xfId="14" applyNumberFormat="1" applyFont="1" applyFill="1" applyBorder="1" applyAlignment="1">
      <alignment vertical="center" wrapText="1"/>
    </xf>
    <xf numFmtId="205" fontId="48" fillId="106" borderId="210" xfId="1" applyNumberFormat="1" applyFont="1" applyFill="1" applyBorder="1" applyAlignment="1">
      <alignment horizontal="center" vertical="center" wrapText="1"/>
    </xf>
    <xf numFmtId="0" fontId="21" fillId="0" borderId="0" xfId="14" applyFont="1"/>
    <xf numFmtId="166" fontId="42" fillId="0" borderId="0" xfId="0" applyNumberFormat="1" applyFont="1"/>
    <xf numFmtId="165" fontId="42" fillId="0" borderId="0" xfId="4" applyFont="1"/>
    <xf numFmtId="3" fontId="2" fillId="0" borderId="0" xfId="46" applyNumberFormat="1"/>
    <xf numFmtId="0" fontId="13" fillId="0" borderId="101" xfId="37" applyFont="1" applyBorder="1" applyAlignment="1">
      <alignment vertical="center"/>
    </xf>
    <xf numFmtId="0" fontId="15" fillId="12" borderId="33" xfId="37" applyFont="1" applyFill="1" applyBorder="1" applyAlignment="1">
      <alignment vertical="center" wrapText="1"/>
    </xf>
    <xf numFmtId="166" fontId="15" fillId="12" borderId="33" xfId="37" applyNumberFormat="1" applyFont="1" applyFill="1" applyBorder="1" applyAlignment="1">
      <alignment vertical="center"/>
    </xf>
    <xf numFmtId="172" fontId="12" fillId="12" borderId="56" xfId="30" applyNumberFormat="1" applyFont="1" applyFill="1" applyBorder="1" applyAlignment="1">
      <alignment horizontal="center" vertical="center" wrapText="1"/>
    </xf>
    <xf numFmtId="0" fontId="12" fillId="12" borderId="52" xfId="30" applyFont="1" applyFill="1" applyBorder="1" applyAlignment="1">
      <alignment horizontal="justify" vertical="center" wrapText="1"/>
    </xf>
    <xf numFmtId="165" fontId="12" fillId="12" borderId="52" xfId="4" applyFont="1" applyFill="1" applyBorder="1" applyAlignment="1">
      <alignment horizontal="right" vertical="center" wrapText="1"/>
    </xf>
    <xf numFmtId="0" fontId="12" fillId="12" borderId="53" xfId="30" applyFont="1" applyFill="1" applyBorder="1" applyAlignment="1">
      <alignment horizontal="justify" vertical="center" wrapText="1"/>
    </xf>
    <xf numFmtId="165" fontId="12" fillId="12" borderId="53" xfId="4" applyFont="1" applyFill="1" applyBorder="1" applyAlignment="1">
      <alignment horizontal="right" vertical="center" wrapText="1"/>
    </xf>
    <xf numFmtId="165" fontId="12" fillId="12" borderId="52" xfId="30" applyNumberFormat="1" applyFont="1" applyFill="1" applyBorder="1" applyAlignment="1">
      <alignment horizontal="right" vertical="center" wrapText="1"/>
    </xf>
    <xf numFmtId="0" fontId="12" fillId="12" borderId="52" xfId="30" applyFont="1" applyFill="1" applyBorder="1" applyAlignment="1">
      <alignment horizontal="center" vertical="top" wrapText="1"/>
    </xf>
    <xf numFmtId="181" fontId="12" fillId="12" borderId="52" xfId="30" applyNumberFormat="1" applyFont="1" applyFill="1" applyBorder="1" applyAlignment="1">
      <alignment horizontal="justify" vertical="center" wrapText="1"/>
    </xf>
    <xf numFmtId="165" fontId="48" fillId="0" borderId="0" xfId="4" applyFont="1" applyFill="1" applyBorder="1" applyAlignment="1">
      <alignment horizontal="center" vertical="center"/>
    </xf>
    <xf numFmtId="184" fontId="48" fillId="8" borderId="243" xfId="26" applyNumberFormat="1" applyFont="1" applyFill="1" applyBorder="1" applyAlignment="1">
      <alignment horizontal="center" vertical="center" wrapText="1"/>
    </xf>
    <xf numFmtId="0" fontId="50" fillId="0" borderId="0" xfId="0" applyFont="1"/>
    <xf numFmtId="41" fontId="3" fillId="0" borderId="255" xfId="18" applyFont="1" applyBorder="1" applyAlignment="1">
      <alignment horizontal="right" vertical="center"/>
    </xf>
    <xf numFmtId="41" fontId="14" fillId="0" borderId="0" xfId="0" applyNumberFormat="1" applyFont="1"/>
    <xf numFmtId="165" fontId="0" fillId="0" borderId="0" xfId="0" applyNumberFormat="1"/>
    <xf numFmtId="166" fontId="44" fillId="0" borderId="0" xfId="0" applyNumberFormat="1" applyFont="1" applyAlignment="1">
      <alignment vertical="center"/>
    </xf>
    <xf numFmtId="0" fontId="43" fillId="0" borderId="0" xfId="0" applyFont="1" applyAlignment="1">
      <alignment horizontal="center" vertical="center"/>
    </xf>
    <xf numFmtId="165" fontId="42" fillId="0" borderId="0" xfId="0" applyNumberFormat="1" applyFont="1" applyAlignment="1">
      <alignment vertical="center"/>
    </xf>
    <xf numFmtId="165" fontId="42" fillId="0" borderId="0" xfId="18" applyNumberFormat="1" applyFont="1" applyAlignment="1">
      <alignment vertical="center"/>
    </xf>
    <xf numFmtId="0" fontId="43" fillId="0" borderId="0" xfId="0" applyFont="1" applyAlignment="1">
      <alignment vertical="center"/>
    </xf>
    <xf numFmtId="165" fontId="43" fillId="0" borderId="0" xfId="18" applyNumberFormat="1" applyFont="1" applyAlignment="1">
      <alignment vertical="center"/>
    </xf>
    <xf numFmtId="0" fontId="122" fillId="0" borderId="0" xfId="0" applyFont="1"/>
    <xf numFmtId="41" fontId="42" fillId="0" borderId="0" xfId="0" applyNumberFormat="1" applyFont="1" applyAlignment="1">
      <alignment vertical="center"/>
    </xf>
    <xf numFmtId="165" fontId="21" fillId="106" borderId="213" xfId="14" applyNumberFormat="1" applyFont="1" applyFill="1" applyBorder="1" applyAlignment="1">
      <alignment vertical="center" wrapText="1"/>
    </xf>
    <xf numFmtId="205" fontId="21" fillId="106" borderId="206" xfId="1" applyNumberFormat="1" applyFont="1" applyFill="1" applyBorder="1" applyAlignment="1">
      <alignment horizontal="center" vertical="center" wrapText="1"/>
    </xf>
    <xf numFmtId="176" fontId="48" fillId="9" borderId="167" xfId="15" applyNumberFormat="1" applyFont="1" applyFill="1" applyBorder="1" applyAlignment="1">
      <alignment horizontal="center" vertical="top" wrapText="1"/>
    </xf>
    <xf numFmtId="0" fontId="21" fillId="0" borderId="64" xfId="15" applyFont="1" applyBorder="1" applyAlignment="1">
      <alignment wrapText="1"/>
    </xf>
    <xf numFmtId="166" fontId="21" fillId="0" borderId="64" xfId="15" applyNumberFormat="1" applyFont="1" applyBorder="1" applyAlignment="1">
      <alignment horizontal="right"/>
    </xf>
    <xf numFmtId="0" fontId="22" fillId="0" borderId="0" xfId="0" applyFont="1"/>
    <xf numFmtId="165" fontId="22" fillId="0" borderId="0" xfId="4" applyFont="1"/>
    <xf numFmtId="3" fontId="42" fillId="0" borderId="0" xfId="0" applyNumberFormat="1" applyFont="1"/>
    <xf numFmtId="183" fontId="42" fillId="0" borderId="0" xfId="0" applyNumberFormat="1" applyFont="1"/>
    <xf numFmtId="3" fontId="21" fillId="0" borderId="0" xfId="0" applyNumberFormat="1" applyFont="1"/>
    <xf numFmtId="10" fontId="21" fillId="0" borderId="0" xfId="44" applyNumberFormat="1" applyFont="1"/>
    <xf numFmtId="0" fontId="48" fillId="0" borderId="0" xfId="0" applyFont="1"/>
    <xf numFmtId="3" fontId="48" fillId="0" borderId="0" xfId="0" applyNumberFormat="1" applyFont="1"/>
    <xf numFmtId="9" fontId="48" fillId="0" borderId="0" xfId="1" applyFont="1"/>
    <xf numFmtId="0" fontId="48" fillId="8" borderId="49" xfId="0" applyFont="1" applyFill="1" applyBorder="1"/>
    <xf numFmtId="10" fontId="21" fillId="0" borderId="0" xfId="0" applyNumberFormat="1" applyFont="1"/>
    <xf numFmtId="0" fontId="48" fillId="0" borderId="124" xfId="0" applyFont="1" applyBorder="1"/>
    <xf numFmtId="10" fontId="48" fillId="0" borderId="124" xfId="0" applyNumberFormat="1" applyFont="1" applyBorder="1"/>
    <xf numFmtId="10" fontId="21" fillId="0" borderId="0" xfId="1" applyNumberFormat="1" applyFont="1"/>
    <xf numFmtId="14" fontId="48" fillId="9" borderId="155" xfId="9" applyNumberFormat="1" applyFont="1" applyFill="1" applyBorder="1" applyAlignment="1">
      <alignment horizontal="center" vertical="center"/>
    </xf>
    <xf numFmtId="166" fontId="48" fillId="9" borderId="6" xfId="9" applyNumberFormat="1" applyFont="1" applyFill="1" applyBorder="1" applyAlignment="1">
      <alignment horizontal="center" vertical="top"/>
    </xf>
    <xf numFmtId="166" fontId="48" fillId="9" borderId="154" xfId="9" applyNumberFormat="1" applyFont="1" applyFill="1" applyBorder="1" applyAlignment="1">
      <alignment horizontal="center" vertical="center"/>
    </xf>
    <xf numFmtId="166" fontId="48" fillId="9" borderId="154" xfId="9" applyNumberFormat="1" applyFont="1" applyFill="1" applyBorder="1" applyAlignment="1">
      <alignment vertical="center"/>
    </xf>
    <xf numFmtId="166" fontId="21" fillId="0" borderId="154" xfId="9" applyNumberFormat="1" applyFont="1" applyBorder="1" applyAlignment="1">
      <alignment horizontal="left" vertical="center" indent="3"/>
    </xf>
    <xf numFmtId="166" fontId="21" fillId="0" borderId="154" xfId="9" applyNumberFormat="1" applyFont="1" applyBorder="1" applyAlignment="1">
      <alignment horizontal="center" vertical="center"/>
    </xf>
    <xf numFmtId="166" fontId="48" fillId="9" borderId="154" xfId="9" applyNumberFormat="1" applyFont="1" applyFill="1" applyBorder="1" applyAlignment="1">
      <alignment horizontal="left" vertical="center" indent="2"/>
    </xf>
    <xf numFmtId="166" fontId="21" fillId="0" borderId="154" xfId="9" applyNumberFormat="1" applyFont="1" applyBorder="1" applyAlignment="1">
      <alignment vertical="center"/>
    </xf>
    <xf numFmtId="166" fontId="21" fillId="0" borderId="0" xfId="0" applyNumberFormat="1" applyFont="1"/>
    <xf numFmtId="165" fontId="48" fillId="0" borderId="0" xfId="10" applyFont="1"/>
    <xf numFmtId="0" fontId="122" fillId="0" borderId="0" xfId="0" applyFont="1" applyAlignment="1">
      <alignment horizontal="left" vertical="center"/>
    </xf>
    <xf numFmtId="0" fontId="43" fillId="8" borderId="0" xfId="0" applyFont="1" applyFill="1" applyAlignment="1">
      <alignment horizontal="center" vertical="center"/>
    </xf>
    <xf numFmtId="0" fontId="21" fillId="0" borderId="0" xfId="0" quotePrefix="1" applyFont="1"/>
    <xf numFmtId="166" fontId="21" fillId="0" borderId="0" xfId="9" applyNumberFormat="1" applyFont="1"/>
    <xf numFmtId="166" fontId="48" fillId="9" borderId="154" xfId="9" applyNumberFormat="1" applyFont="1" applyFill="1" applyBorder="1" applyAlignment="1">
      <alignment horizontal="left" vertical="center" indent="3"/>
    </xf>
    <xf numFmtId="166" fontId="48" fillId="9" borderId="154" xfId="9" applyNumberFormat="1" applyFont="1" applyFill="1" applyBorder="1" applyAlignment="1">
      <alignment horizontal="left" vertical="center" indent="1"/>
    </xf>
    <xf numFmtId="166" fontId="21" fillId="9" borderId="154" xfId="9" applyNumberFormat="1" applyFont="1" applyFill="1" applyBorder="1" applyAlignment="1">
      <alignment horizontal="center" vertical="center"/>
    </xf>
    <xf numFmtId="166" fontId="21" fillId="0" borderId="0" xfId="4" applyNumberFormat="1" applyFont="1"/>
    <xf numFmtId="165" fontId="21" fillId="0" borderId="0" xfId="10" applyFont="1" applyAlignment="1">
      <alignment vertical="center"/>
    </xf>
    <xf numFmtId="166" fontId="48" fillId="0" borderId="0" xfId="4" applyNumberFormat="1" applyFont="1" applyAlignment="1">
      <alignment vertical="center"/>
    </xf>
    <xf numFmtId="165" fontId="48" fillId="0" borderId="0" xfId="10" applyFont="1" applyAlignment="1">
      <alignment vertical="center"/>
    </xf>
    <xf numFmtId="167" fontId="21" fillId="0" borderId="0" xfId="9" applyNumberFormat="1" applyFont="1"/>
    <xf numFmtId="168" fontId="21" fillId="0" borderId="0" xfId="9" applyNumberFormat="1" applyFont="1"/>
    <xf numFmtId="166" fontId="122" fillId="0" borderId="0" xfId="9" applyNumberFormat="1" applyFont="1"/>
    <xf numFmtId="0" fontId="42" fillId="0" borderId="0" xfId="0" applyFont="1" applyAlignment="1">
      <alignment horizontal="right"/>
    </xf>
    <xf numFmtId="205" fontId="42" fillId="0" borderId="0" xfId="0" applyNumberFormat="1" applyFont="1"/>
    <xf numFmtId="166" fontId="120" fillId="0" borderId="0" xfId="9" applyNumberFormat="1" applyFont="1"/>
    <xf numFmtId="166" fontId="48" fillId="0" borderId="0" xfId="0" applyNumberFormat="1" applyFont="1"/>
    <xf numFmtId="165" fontId="122" fillId="0" borderId="0" xfId="10" applyFont="1" applyAlignment="1">
      <alignment vertical="center"/>
    </xf>
    <xf numFmtId="0" fontId="21" fillId="11" borderId="0" xfId="0" applyFont="1" applyFill="1" applyAlignment="1">
      <alignment horizontal="center" vertical="center"/>
    </xf>
    <xf numFmtId="166" fontId="48" fillId="9" borderId="154" xfId="9" applyNumberFormat="1" applyFont="1" applyFill="1" applyBorder="1" applyAlignment="1">
      <alignment horizontal="left" vertical="center"/>
    </xf>
    <xf numFmtId="14" fontId="48" fillId="9" borderId="3" xfId="9" applyNumberFormat="1" applyFont="1" applyFill="1" applyBorder="1" applyAlignment="1">
      <alignment horizontal="center" vertical="center"/>
    </xf>
    <xf numFmtId="166" fontId="21" fillId="0" borderId="9" xfId="9" applyNumberFormat="1" applyFont="1" applyBorder="1" applyAlignment="1">
      <alignment vertical="center"/>
    </xf>
    <xf numFmtId="166" fontId="48" fillId="8" borderId="9" xfId="9" applyNumberFormat="1" applyFont="1" applyFill="1" applyBorder="1" applyAlignment="1">
      <alignment vertical="center"/>
    </xf>
    <xf numFmtId="166" fontId="48" fillId="9" borderId="9" xfId="9" applyNumberFormat="1" applyFont="1" applyFill="1" applyBorder="1" applyAlignment="1">
      <alignment vertical="center"/>
    </xf>
    <xf numFmtId="169" fontId="21" fillId="0" borderId="9" xfId="1" applyNumberFormat="1" applyFont="1" applyBorder="1" applyAlignment="1">
      <alignment horizontal="center" vertical="center"/>
    </xf>
    <xf numFmtId="166" fontId="48" fillId="12" borderId="9" xfId="9" applyNumberFormat="1" applyFont="1" applyFill="1" applyBorder="1" applyAlignment="1">
      <alignment vertical="center"/>
    </xf>
    <xf numFmtId="167" fontId="48" fillId="9" borderId="154" xfId="9" applyNumberFormat="1" applyFont="1" applyFill="1" applyBorder="1" applyAlignment="1">
      <alignment vertical="center"/>
    </xf>
    <xf numFmtId="166" fontId="48" fillId="0" borderId="154" xfId="12" applyNumberFormat="1" applyFont="1" applyBorder="1" applyAlignment="1">
      <alignment horizontal="left" vertical="center"/>
    </xf>
    <xf numFmtId="166" fontId="48" fillId="0" borderId="154" xfId="13" applyNumberFormat="1" applyFont="1" applyBorder="1" applyAlignment="1">
      <alignment horizontal="center" vertical="center"/>
    </xf>
    <xf numFmtId="166" fontId="48" fillId="0" borderId="9" xfId="13" applyNumberFormat="1" applyFont="1" applyBorder="1" applyAlignment="1">
      <alignment horizontal="center" vertical="center"/>
    </xf>
    <xf numFmtId="166" fontId="48" fillId="8" borderId="154" xfId="9" applyNumberFormat="1" applyFont="1" applyFill="1" applyBorder="1" applyAlignment="1">
      <alignment vertical="center"/>
    </xf>
    <xf numFmtId="166" fontId="48" fillId="0" borderId="155" xfId="12" applyNumberFormat="1" applyFont="1" applyBorder="1" applyAlignment="1">
      <alignment vertical="center"/>
    </xf>
    <xf numFmtId="166" fontId="48" fillId="0" borderId="155" xfId="13" applyNumberFormat="1" applyFont="1" applyBorder="1" applyAlignment="1">
      <alignment horizontal="center" vertical="center"/>
    </xf>
    <xf numFmtId="166" fontId="48" fillId="13" borderId="6" xfId="9" applyNumberFormat="1" applyFont="1" applyFill="1" applyBorder="1" applyAlignment="1">
      <alignment vertical="center"/>
    </xf>
    <xf numFmtId="166" fontId="48" fillId="13" borderId="6" xfId="9" applyNumberFormat="1" applyFont="1" applyFill="1" applyBorder="1" applyAlignment="1">
      <alignment horizontal="left" vertical="center"/>
    </xf>
    <xf numFmtId="166" fontId="48" fillId="13" borderId="9" xfId="9" applyNumberFormat="1" applyFont="1" applyFill="1" applyBorder="1" applyAlignment="1">
      <alignment vertical="center"/>
    </xf>
    <xf numFmtId="166" fontId="48" fillId="8" borderId="240" xfId="9" applyNumberFormat="1" applyFont="1" applyFill="1" applyBorder="1" applyAlignment="1">
      <alignment vertical="center"/>
    </xf>
    <xf numFmtId="166" fontId="48" fillId="8" borderId="259" xfId="9" applyNumberFormat="1" applyFont="1" applyFill="1" applyBorder="1" applyAlignment="1">
      <alignment vertical="center"/>
    </xf>
    <xf numFmtId="166" fontId="48" fillId="0" borderId="9" xfId="9" applyNumberFormat="1" applyFont="1" applyBorder="1" applyAlignment="1">
      <alignment horizontal="left" vertical="center"/>
    </xf>
    <xf numFmtId="166" fontId="48" fillId="9" borderId="12" xfId="9" applyNumberFormat="1" applyFont="1" applyFill="1" applyBorder="1" applyAlignment="1">
      <alignment vertical="center"/>
    </xf>
    <xf numFmtId="165" fontId="125" fillId="0" borderId="0" xfId="10" applyFont="1"/>
    <xf numFmtId="41" fontId="42" fillId="0" borderId="0" xfId="18" applyFont="1"/>
    <xf numFmtId="41" fontId="42" fillId="0" borderId="0" xfId="0" applyNumberFormat="1" applyFont="1"/>
    <xf numFmtId="165" fontId="48" fillId="2" borderId="256" xfId="4" quotePrefix="1" applyFont="1" applyFill="1" applyBorder="1" applyAlignment="1">
      <alignment horizontal="left" vertical="center" wrapText="1" indent="1"/>
    </xf>
    <xf numFmtId="182" fontId="21" fillId="0" borderId="153" xfId="176" applyNumberFormat="1" applyFont="1">
      <alignment horizontal="right" vertical="center"/>
    </xf>
    <xf numFmtId="165" fontId="21" fillId="107" borderId="255" xfId="4" applyFont="1" applyFill="1" applyBorder="1" applyAlignment="1">
      <alignment horizontal="right" vertical="center"/>
    </xf>
    <xf numFmtId="165" fontId="21" fillId="0" borderId="255" xfId="4" applyFont="1" applyBorder="1" applyAlignment="1">
      <alignment horizontal="right" vertical="center"/>
    </xf>
    <xf numFmtId="165" fontId="21" fillId="0" borderId="260" xfId="4" applyFont="1" applyBorder="1" applyAlignment="1">
      <alignment horizontal="right" vertical="center"/>
    </xf>
    <xf numFmtId="0" fontId="48" fillId="0" borderId="0" xfId="14" applyFont="1"/>
    <xf numFmtId="0" fontId="21" fillId="0" borderId="0" xfId="14" applyFont="1" applyAlignment="1">
      <alignment horizontal="center"/>
    </xf>
    <xf numFmtId="14" fontId="48" fillId="9" borderId="167" xfId="9" applyNumberFormat="1" applyFont="1" applyFill="1" applyBorder="1" applyAlignment="1">
      <alignment horizontal="center" vertical="center"/>
    </xf>
    <xf numFmtId="0" fontId="48" fillId="8" borderId="21" xfId="14" applyFont="1" applyFill="1" applyBorder="1" applyAlignment="1">
      <alignment horizontal="center" vertical="center"/>
    </xf>
    <xf numFmtId="170" fontId="21" fillId="0" borderId="0" xfId="14" applyNumberFormat="1" applyFont="1" applyAlignment="1">
      <alignment wrapText="1"/>
    </xf>
    <xf numFmtId="0" fontId="21" fillId="0" borderId="0" xfId="14" applyFont="1" applyAlignment="1">
      <alignment wrapText="1"/>
    </xf>
    <xf numFmtId="0" fontId="21" fillId="0" borderId="21" xfId="14" applyFont="1" applyBorder="1" applyAlignment="1">
      <alignment horizontal="center" vertical="center" wrapText="1"/>
    </xf>
    <xf numFmtId="0" fontId="48" fillId="8" borderId="152" xfId="14" applyFont="1" applyFill="1" applyBorder="1" applyAlignment="1">
      <alignment vertical="center" wrapText="1"/>
    </xf>
    <xf numFmtId="0" fontId="21" fillId="0" borderId="265" xfId="14" applyFont="1" applyBorder="1" applyAlignment="1">
      <alignment horizontal="left" vertical="center" wrapText="1"/>
    </xf>
    <xf numFmtId="0" fontId="21" fillId="0" borderId="265" xfId="14" applyFont="1" applyBorder="1" applyAlignment="1">
      <alignment horizontal="center" vertical="center" wrapText="1"/>
    </xf>
    <xf numFmtId="3" fontId="21" fillId="0" borderId="0" xfId="14" applyNumberFormat="1" applyFont="1" applyAlignment="1">
      <alignment horizontal="right"/>
    </xf>
    <xf numFmtId="165" fontId="22" fillId="0" borderId="0" xfId="4" applyFont="1" applyAlignment="1">
      <alignment horizontal="right"/>
    </xf>
    <xf numFmtId="3" fontId="42" fillId="0" borderId="0" xfId="0" applyNumberFormat="1" applyFont="1" applyAlignment="1">
      <alignment vertical="center"/>
    </xf>
    <xf numFmtId="166" fontId="48" fillId="9" borderId="48" xfId="17" applyNumberFormat="1" applyFont="1" applyFill="1" applyBorder="1" applyAlignment="1">
      <alignment horizontal="center" vertical="center" wrapText="1"/>
    </xf>
    <xf numFmtId="166" fontId="48" fillId="9" borderId="6" xfId="17" applyNumberFormat="1" applyFont="1" applyFill="1" applyBorder="1" applyAlignment="1">
      <alignment horizontal="center" vertical="center" wrapText="1"/>
    </xf>
    <xf numFmtId="166" fontId="42" fillId="0" borderId="0" xfId="0" applyNumberFormat="1" applyFont="1" applyAlignment="1">
      <alignment vertical="center"/>
    </xf>
    <xf numFmtId="0" fontId="21" fillId="0" borderId="0" xfId="0" applyFont="1" applyAlignment="1">
      <alignment vertical="center"/>
    </xf>
    <xf numFmtId="165" fontId="42" fillId="0" borderId="0" xfId="4" applyFont="1" applyAlignment="1">
      <alignment vertical="center"/>
    </xf>
    <xf numFmtId="0" fontId="22" fillId="0" borderId="49" xfId="0" applyFont="1" applyBorder="1" applyAlignment="1">
      <alignment vertical="center"/>
    </xf>
    <xf numFmtId="166" fontId="22" fillId="0" borderId="49" xfId="0" applyNumberFormat="1" applyFont="1" applyBorder="1" applyAlignment="1">
      <alignment vertical="center"/>
    </xf>
    <xf numFmtId="43" fontId="42" fillId="0" borderId="0" xfId="0" applyNumberFormat="1" applyFont="1" applyAlignment="1">
      <alignment vertical="center"/>
    </xf>
    <xf numFmtId="14" fontId="48" fillId="9" borderId="3" xfId="0" applyNumberFormat="1" applyFont="1" applyFill="1" applyBorder="1" applyAlignment="1">
      <alignment horizontal="center" vertical="center" wrapText="1"/>
    </xf>
    <xf numFmtId="14" fontId="48" fillId="9" borderId="4" xfId="0" applyNumberFormat="1" applyFont="1" applyFill="1" applyBorder="1" applyAlignment="1">
      <alignment horizontal="center" vertical="center" wrapText="1"/>
    </xf>
    <xf numFmtId="14" fontId="48" fillId="9" borderId="2" xfId="0" applyNumberFormat="1" applyFont="1" applyFill="1" applyBorder="1" applyAlignment="1">
      <alignment horizontal="center" vertical="center" wrapText="1"/>
    </xf>
    <xf numFmtId="166" fontId="48" fillId="9" borderId="6" xfId="0" applyNumberFormat="1" applyFont="1" applyFill="1" applyBorder="1" applyAlignment="1">
      <alignment horizontal="center" vertical="center" wrapText="1"/>
    </xf>
    <xf numFmtId="166" fontId="48" fillId="9" borderId="7" xfId="0" applyNumberFormat="1" applyFont="1" applyFill="1" applyBorder="1" applyAlignment="1">
      <alignment horizontal="center" vertical="center" wrapText="1"/>
    </xf>
    <xf numFmtId="166" fontId="48" fillId="9" borderId="5" xfId="0" applyNumberFormat="1" applyFont="1" applyFill="1" applyBorder="1" applyAlignment="1">
      <alignment horizontal="center" vertical="center" wrapText="1"/>
    </xf>
    <xf numFmtId="0" fontId="21" fillId="0" borderId="70" xfId="0" applyFont="1" applyBorder="1" applyAlignment="1">
      <alignment horizontal="center" vertical="center"/>
    </xf>
    <xf numFmtId="0" fontId="21" fillId="0" borderId="71" xfId="0" applyFont="1" applyBorder="1" applyAlignment="1">
      <alignment vertical="center"/>
    </xf>
    <xf numFmtId="0" fontId="21" fillId="0" borderId="254" xfId="0" applyFont="1" applyBorder="1" applyAlignment="1">
      <alignment vertical="center"/>
    </xf>
    <xf numFmtId="0" fontId="21" fillId="0" borderId="72" xfId="0" applyFont="1" applyBorder="1" applyAlignment="1">
      <alignment vertical="center"/>
    </xf>
    <xf numFmtId="0" fontId="21" fillId="0" borderId="70" xfId="0" applyFont="1" applyBorder="1" applyAlignment="1">
      <alignment vertical="center"/>
    </xf>
    <xf numFmtId="166" fontId="21" fillId="0" borderId="9" xfId="10" applyNumberFormat="1" applyFont="1" applyBorder="1" applyAlignment="1">
      <alignment vertical="center"/>
    </xf>
    <xf numFmtId="166" fontId="21" fillId="0" borderId="240" xfId="10" applyNumberFormat="1" applyFont="1" applyBorder="1" applyAlignment="1">
      <alignment vertical="center"/>
    </xf>
    <xf numFmtId="166" fontId="21" fillId="0" borderId="10" xfId="10" applyNumberFormat="1" applyFont="1" applyBorder="1" applyAlignment="1">
      <alignment vertical="center"/>
    </xf>
    <xf numFmtId="166" fontId="22" fillId="0" borderId="0" xfId="10" applyNumberFormat="1" applyFont="1" applyAlignment="1">
      <alignment vertical="center"/>
    </xf>
    <xf numFmtId="166" fontId="21" fillId="0" borderId="8" xfId="10" applyNumberFormat="1" applyFont="1" applyBorder="1" applyAlignment="1">
      <alignment vertical="center"/>
    </xf>
    <xf numFmtId="0" fontId="48" fillId="8" borderId="70" xfId="0" applyFont="1" applyFill="1" applyBorder="1" applyAlignment="1">
      <alignment vertical="center" wrapText="1"/>
    </xf>
    <xf numFmtId="166" fontId="48" fillId="8" borderId="9" xfId="10" applyNumberFormat="1" applyFont="1" applyFill="1" applyBorder="1" applyAlignment="1">
      <alignment vertical="center"/>
    </xf>
    <xf numFmtId="166" fontId="48" fillId="8" borderId="240" xfId="10" applyNumberFormat="1" applyFont="1" applyFill="1" applyBorder="1" applyAlignment="1">
      <alignment vertical="center"/>
    </xf>
    <xf numFmtId="166" fontId="48" fillId="8" borderId="10" xfId="10" applyNumberFormat="1" applyFont="1" applyFill="1" applyBorder="1" applyAlignment="1">
      <alignment vertical="center"/>
    </xf>
    <xf numFmtId="166" fontId="48" fillId="8" borderId="8" xfId="10" applyNumberFormat="1" applyFont="1" applyFill="1" applyBorder="1" applyAlignment="1">
      <alignment vertical="center"/>
    </xf>
    <xf numFmtId="166" fontId="48" fillId="8" borderId="70" xfId="0" applyNumberFormat="1" applyFont="1" applyFill="1" applyBorder="1" applyAlignment="1">
      <alignment vertical="center"/>
    </xf>
    <xf numFmtId="166" fontId="21" fillId="0" borderId="71" xfId="10" applyNumberFormat="1" applyFont="1" applyBorder="1" applyAlignment="1">
      <alignment vertical="center"/>
    </xf>
    <xf numFmtId="166" fontId="21" fillId="0" borderId="254" xfId="10" applyNumberFormat="1" applyFont="1" applyBorder="1" applyAlignment="1">
      <alignment vertical="center"/>
    </xf>
    <xf numFmtId="166" fontId="21" fillId="0" borderId="72" xfId="10" applyNumberFormat="1" applyFont="1" applyBorder="1" applyAlignment="1">
      <alignment vertical="center"/>
    </xf>
    <xf numFmtId="166" fontId="21" fillId="0" borderId="70" xfId="10" applyNumberFormat="1" applyFont="1" applyBorder="1" applyAlignment="1">
      <alignment vertical="center"/>
    </xf>
    <xf numFmtId="0" fontId="21" fillId="0" borderId="70" xfId="0" applyFont="1" applyBorder="1" applyAlignment="1">
      <alignment vertical="center" wrapText="1"/>
    </xf>
    <xf numFmtId="0" fontId="48" fillId="8" borderId="70" xfId="0" applyFont="1" applyFill="1" applyBorder="1" applyAlignment="1">
      <alignment vertical="center"/>
    </xf>
    <xf numFmtId="0" fontId="48" fillId="0" borderId="70" xfId="0" applyFont="1" applyBorder="1" applyAlignment="1">
      <alignment vertical="center"/>
    </xf>
    <xf numFmtId="166" fontId="48" fillId="0" borderId="71" xfId="10" applyNumberFormat="1" applyFont="1" applyFill="1" applyBorder="1" applyAlignment="1">
      <alignment vertical="center"/>
    </xf>
    <xf numFmtId="166" fontId="48" fillId="0" borderId="254" xfId="10" applyNumberFormat="1" applyFont="1" applyFill="1" applyBorder="1" applyAlignment="1">
      <alignment vertical="center"/>
    </xf>
    <xf numFmtId="166" fontId="48" fillId="0" borderId="72" xfId="10" applyNumberFormat="1" applyFont="1" applyFill="1" applyBorder="1" applyAlignment="1">
      <alignment vertical="center"/>
    </xf>
    <xf numFmtId="166" fontId="48" fillId="0" borderId="70" xfId="10" applyNumberFormat="1" applyFont="1" applyFill="1" applyBorder="1" applyAlignment="1">
      <alignment vertical="center"/>
    </xf>
    <xf numFmtId="166" fontId="125" fillId="0" borderId="0" xfId="10" applyNumberFormat="1" applyFont="1" applyAlignment="1">
      <alignment vertical="center"/>
    </xf>
    <xf numFmtId="0" fontId="21" fillId="0" borderId="73" xfId="0" applyFont="1" applyBorder="1" applyAlignment="1">
      <alignment vertical="center" wrapText="1"/>
    </xf>
    <xf numFmtId="166" fontId="21" fillId="0" borderId="241" xfId="10" applyNumberFormat="1" applyFont="1" applyBorder="1" applyAlignment="1">
      <alignment vertical="center"/>
    </xf>
    <xf numFmtId="166" fontId="21" fillId="0" borderId="47" xfId="10" applyNumberFormat="1" applyFont="1" applyBorder="1" applyAlignment="1">
      <alignment vertical="center"/>
    </xf>
    <xf numFmtId="0" fontId="21" fillId="0" borderId="30" xfId="0" applyFont="1" applyBorder="1" applyAlignment="1">
      <alignment vertical="center"/>
    </xf>
    <xf numFmtId="166" fontId="21" fillId="0" borderId="0" xfId="10" applyNumberFormat="1" applyFont="1" applyBorder="1" applyAlignment="1">
      <alignment vertical="center"/>
    </xf>
    <xf numFmtId="166" fontId="21" fillId="0" borderId="33" xfId="10" applyNumberFormat="1" applyFont="1" applyBorder="1" applyAlignment="1">
      <alignment vertical="center"/>
    </xf>
    <xf numFmtId="166" fontId="21" fillId="0" borderId="74" xfId="10" applyNumberFormat="1" applyFont="1" applyBorder="1" applyAlignment="1">
      <alignment vertical="center"/>
    </xf>
    <xf numFmtId="166" fontId="48" fillId="8" borderId="30" xfId="0" applyNumberFormat="1" applyFont="1" applyFill="1" applyBorder="1" applyAlignment="1">
      <alignment vertical="center"/>
    </xf>
    <xf numFmtId="166" fontId="48" fillId="8" borderId="33" xfId="10" applyNumberFormat="1" applyFont="1" applyFill="1" applyBorder="1" applyAlignment="1">
      <alignment vertical="center"/>
    </xf>
    <xf numFmtId="166" fontId="48" fillId="8" borderId="35" xfId="10" applyNumberFormat="1" applyFont="1" applyFill="1" applyBorder="1" applyAlignment="1">
      <alignment vertical="center"/>
    </xf>
    <xf numFmtId="166" fontId="48" fillId="8" borderId="30" xfId="10" applyNumberFormat="1" applyFont="1" applyFill="1" applyBorder="1" applyAlignment="1">
      <alignment vertical="center"/>
    </xf>
    <xf numFmtId="0" fontId="43" fillId="8" borderId="36" xfId="0" applyFont="1" applyFill="1" applyBorder="1" applyAlignment="1">
      <alignment vertical="center"/>
    </xf>
    <xf numFmtId="166" fontId="48" fillId="8" borderId="37" xfId="10" applyNumberFormat="1" applyFont="1" applyFill="1" applyBorder="1" applyAlignment="1">
      <alignment vertical="center"/>
    </xf>
    <xf numFmtId="166" fontId="48" fillId="8" borderId="38" xfId="10" applyNumberFormat="1" applyFont="1" applyFill="1" applyBorder="1" applyAlignment="1">
      <alignment vertical="center"/>
    </xf>
    <xf numFmtId="166" fontId="22" fillId="0" borderId="0" xfId="0" applyNumberFormat="1" applyFont="1" applyAlignment="1">
      <alignment vertical="center"/>
    </xf>
    <xf numFmtId="166" fontId="48" fillId="8" borderId="36" xfId="10" applyNumberFormat="1" applyFont="1" applyFill="1" applyBorder="1" applyAlignment="1">
      <alignment vertical="center"/>
    </xf>
    <xf numFmtId="165" fontId="22" fillId="0" borderId="0" xfId="0" applyNumberFormat="1" applyFont="1" applyAlignment="1">
      <alignment vertical="center"/>
    </xf>
    <xf numFmtId="165" fontId="22" fillId="0" borderId="49" xfId="10" applyFont="1" applyBorder="1" applyAlignment="1">
      <alignment vertical="center"/>
    </xf>
    <xf numFmtId="165" fontId="22" fillId="0" borderId="49" xfId="0" applyNumberFormat="1" applyFont="1" applyBorder="1" applyAlignment="1">
      <alignment vertical="center"/>
    </xf>
    <xf numFmtId="0" fontId="46" fillId="0" borderId="0" xfId="0" applyFont="1"/>
    <xf numFmtId="166" fontId="46" fillId="0" borderId="0" xfId="0" applyNumberFormat="1" applyFont="1"/>
    <xf numFmtId="0" fontId="127" fillId="0" borderId="0" xfId="0" applyFont="1"/>
    <xf numFmtId="165" fontId="127" fillId="0" borderId="0" xfId="0" applyNumberFormat="1" applyFont="1"/>
    <xf numFmtId="4" fontId="46" fillId="0" borderId="0" xfId="0" applyNumberFormat="1" applyFont="1"/>
    <xf numFmtId="0" fontId="127" fillId="0" borderId="216" xfId="0" applyFont="1" applyBorder="1"/>
    <xf numFmtId="165" fontId="127" fillId="0" borderId="216" xfId="0" applyNumberFormat="1" applyFont="1" applyBorder="1"/>
    <xf numFmtId="3" fontId="127" fillId="0" borderId="216" xfId="0" applyNumberFormat="1" applyFont="1" applyBorder="1"/>
    <xf numFmtId="165" fontId="127" fillId="0" borderId="216" xfId="4" applyFont="1" applyBorder="1"/>
    <xf numFmtId="165" fontId="46" fillId="0" borderId="0" xfId="4" applyFont="1"/>
    <xf numFmtId="10" fontId="46" fillId="0" borderId="0" xfId="1" applyNumberFormat="1" applyFont="1"/>
    <xf numFmtId="10" fontId="46" fillId="0" borderId="0" xfId="0" applyNumberFormat="1" applyFont="1"/>
    <xf numFmtId="0" fontId="129" fillId="3" borderId="0" xfId="0" applyFont="1" applyFill="1"/>
    <xf numFmtId="165" fontId="129" fillId="3" borderId="0" xfId="4" applyFont="1" applyFill="1"/>
    <xf numFmtId="0" fontId="127" fillId="0" borderId="0" xfId="0" applyFont="1" applyAlignment="1">
      <alignment horizontal="right"/>
    </xf>
    <xf numFmtId="165" fontId="127" fillId="0" borderId="0" xfId="4" applyFont="1"/>
    <xf numFmtId="176" fontId="48" fillId="8" borderId="167" xfId="15" applyNumberFormat="1" applyFont="1" applyFill="1" applyBorder="1" applyAlignment="1">
      <alignment horizontal="center" vertical="top" wrapText="1"/>
    </xf>
    <xf numFmtId="0" fontId="48" fillId="8" borderId="21" xfId="15" applyFont="1" applyFill="1" applyBorder="1" applyAlignment="1">
      <alignment horizontal="center" vertical="top" wrapText="1"/>
    </xf>
    <xf numFmtId="165" fontId="22" fillId="0" borderId="0" xfId="10" applyFont="1" applyBorder="1"/>
    <xf numFmtId="0" fontId="42" fillId="0" borderId="101" xfId="0" applyFont="1" applyBorder="1"/>
    <xf numFmtId="0" fontId="48" fillId="8" borderId="31" xfId="0" applyFont="1" applyFill="1" applyBorder="1" applyAlignment="1">
      <alignment horizontal="center" vertical="center" wrapText="1"/>
    </xf>
    <xf numFmtId="0" fontId="42" fillId="0" borderId="31" xfId="0" applyFont="1" applyBorder="1"/>
    <xf numFmtId="0" fontId="42" fillId="0" borderId="30" xfId="0" applyFont="1" applyBorder="1"/>
    <xf numFmtId="0" fontId="42" fillId="0" borderId="33" xfId="0" applyFont="1" applyBorder="1"/>
    <xf numFmtId="0" fontId="43" fillId="8" borderId="36" xfId="0" applyFont="1" applyFill="1" applyBorder="1"/>
    <xf numFmtId="166" fontId="22" fillId="0" borderId="0" xfId="0" applyNumberFormat="1" applyFont="1"/>
    <xf numFmtId="0" fontId="43" fillId="8" borderId="101" xfId="0" applyFont="1" applyFill="1" applyBorder="1" applyAlignment="1">
      <alignment horizontal="center"/>
    </xf>
    <xf numFmtId="0" fontId="43" fillId="8" borderId="81" xfId="0" applyFont="1" applyFill="1" applyBorder="1" applyAlignment="1">
      <alignment horizontal="center"/>
    </xf>
    <xf numFmtId="0" fontId="43" fillId="8" borderId="31" xfId="0" applyFont="1" applyFill="1" applyBorder="1" applyAlignment="1">
      <alignment horizontal="center"/>
    </xf>
    <xf numFmtId="3" fontId="21" fillId="18" borderId="193" xfId="0" applyNumberFormat="1" applyFont="1" applyFill="1" applyBorder="1" applyAlignment="1">
      <alignment vertical="center"/>
    </xf>
    <xf numFmtId="0" fontId="43" fillId="8" borderId="33" xfId="0" applyFont="1" applyFill="1" applyBorder="1"/>
    <xf numFmtId="3" fontId="48" fillId="9" borderId="33" xfId="10" applyNumberFormat="1" applyFont="1" applyFill="1" applyBorder="1" applyAlignment="1">
      <alignment vertical="center"/>
    </xf>
    <xf numFmtId="0" fontId="43" fillId="8" borderId="102" xfId="0" applyFont="1" applyFill="1" applyBorder="1" applyAlignment="1">
      <alignment horizontal="center"/>
    </xf>
    <xf numFmtId="0" fontId="43" fillId="8" borderId="32" xfId="0" applyFont="1" applyFill="1" applyBorder="1" applyAlignment="1">
      <alignment horizontal="center"/>
    </xf>
    <xf numFmtId="0" fontId="42" fillId="0" borderId="100" xfId="0" applyFont="1" applyBorder="1"/>
    <xf numFmtId="0" fontId="42" fillId="0" borderId="104" xfId="0" applyFont="1" applyBorder="1"/>
    <xf numFmtId="0" fontId="42" fillId="0" borderId="107" xfId="0" applyFont="1" applyBorder="1"/>
    <xf numFmtId="3" fontId="48" fillId="9" borderId="37" xfId="10" applyNumberFormat="1" applyFont="1" applyFill="1" applyBorder="1" applyAlignment="1">
      <alignment vertical="center"/>
    </xf>
    <xf numFmtId="165" fontId="48" fillId="9" borderId="37" xfId="10" applyFont="1" applyFill="1" applyBorder="1" applyAlignment="1">
      <alignment vertical="center"/>
    </xf>
    <xf numFmtId="165" fontId="21" fillId="18" borderId="0" xfId="10" applyFont="1" applyFill="1" applyBorder="1" applyAlignment="1">
      <alignment vertical="center"/>
    </xf>
    <xf numFmtId="166" fontId="21" fillId="18" borderId="0" xfId="0" applyNumberFormat="1" applyFont="1" applyFill="1" applyAlignment="1">
      <alignment horizontal="center"/>
    </xf>
    <xf numFmtId="166" fontId="42" fillId="18" borderId="0" xfId="0" applyNumberFormat="1" applyFont="1" applyFill="1" applyAlignment="1">
      <alignment horizontal="center"/>
    </xf>
    <xf numFmtId="166" fontId="48" fillId="18" borderId="0" xfId="0" applyNumberFormat="1" applyFont="1" applyFill="1" applyAlignment="1">
      <alignment horizontal="center"/>
    </xf>
    <xf numFmtId="0" fontId="43" fillId="8" borderId="100" xfId="0" applyFont="1" applyFill="1" applyBorder="1" applyAlignment="1">
      <alignment horizontal="center"/>
    </xf>
    <xf numFmtId="0" fontId="43" fillId="8" borderId="107" xfId="0" applyFont="1" applyFill="1" applyBorder="1" applyAlignment="1">
      <alignment horizontal="center"/>
    </xf>
    <xf numFmtId="166" fontId="21" fillId="18" borderId="36" xfId="0" applyNumberFormat="1" applyFont="1" applyFill="1" applyBorder="1" applyAlignment="1">
      <alignment horizontal="right"/>
    </xf>
    <xf numFmtId="166" fontId="21" fillId="18" borderId="37" xfId="0" applyNumberFormat="1" applyFont="1" applyFill="1" applyBorder="1" applyAlignment="1">
      <alignment horizontal="right"/>
    </xf>
    <xf numFmtId="186" fontId="21" fillId="18" borderId="199" xfId="0" applyNumberFormat="1" applyFont="1" applyFill="1" applyBorder="1" applyAlignment="1">
      <alignment horizontal="right"/>
    </xf>
    <xf numFmtId="166" fontId="42" fillId="18" borderId="38" xfId="0" applyNumberFormat="1" applyFont="1" applyFill="1" applyBorder="1" applyAlignment="1">
      <alignment horizontal="right"/>
    </xf>
    <xf numFmtId="179" fontId="42" fillId="0" borderId="0" xfId="0" applyNumberFormat="1" applyFont="1"/>
    <xf numFmtId="165" fontId="22" fillId="0" borderId="49" xfId="10" applyFont="1" applyBorder="1"/>
    <xf numFmtId="0" fontId="21" fillId="0" borderId="0" xfId="19" applyFont="1"/>
    <xf numFmtId="170" fontId="21" fillId="0" borderId="0" xfId="19" applyNumberFormat="1" applyFont="1"/>
    <xf numFmtId="0" fontId="22" fillId="0" borderId="0" xfId="19" applyFont="1"/>
    <xf numFmtId="3" fontId="22" fillId="0" borderId="0" xfId="19" applyNumberFormat="1" applyFont="1"/>
    <xf numFmtId="3" fontId="21" fillId="0" borderId="0" xfId="19" applyNumberFormat="1" applyFont="1"/>
    <xf numFmtId="41" fontId="43" fillId="8" borderId="33" xfId="0" applyNumberFormat="1" applyFont="1" applyFill="1" applyBorder="1" applyAlignment="1">
      <alignment horizontal="right"/>
    </xf>
    <xf numFmtId="14" fontId="43" fillId="8" borderId="101" xfId="0" applyNumberFormat="1" applyFont="1" applyFill="1" applyBorder="1" applyAlignment="1">
      <alignment horizontal="center" vertical="center" wrapText="1"/>
    </xf>
    <xf numFmtId="14" fontId="43" fillId="8" borderId="31" xfId="0" applyNumberFormat="1" applyFont="1" applyFill="1" applyBorder="1" applyAlignment="1">
      <alignment horizontal="center" vertical="center" wrapText="1"/>
    </xf>
    <xf numFmtId="3" fontId="21" fillId="0" borderId="101" xfId="17" applyNumberFormat="1" applyFont="1" applyBorder="1" applyAlignment="1">
      <alignment vertical="center"/>
    </xf>
    <xf numFmtId="187" fontId="43" fillId="8" borderId="33" xfId="0" applyNumberFormat="1" applyFont="1" applyFill="1" applyBorder="1" applyAlignment="1">
      <alignment horizontal="right"/>
    </xf>
    <xf numFmtId="0" fontId="42" fillId="0" borderId="0" xfId="0" applyFont="1" applyAlignment="1">
      <alignment horizontal="center"/>
    </xf>
    <xf numFmtId="41" fontId="42" fillId="0" borderId="0" xfId="0" applyNumberFormat="1" applyFont="1" applyAlignment="1">
      <alignment horizontal="center"/>
    </xf>
    <xf numFmtId="0" fontId="42" fillId="8" borderId="79" xfId="0" applyFont="1" applyFill="1" applyBorder="1"/>
    <xf numFmtId="0" fontId="42" fillId="8" borderId="80" xfId="0" applyFont="1" applyFill="1" applyBorder="1"/>
    <xf numFmtId="172" fontId="48" fillId="8" borderId="33" xfId="0" applyNumberFormat="1" applyFont="1" applyFill="1" applyBorder="1" applyAlignment="1">
      <alignment horizontal="center" vertical="center"/>
    </xf>
    <xf numFmtId="172" fontId="48" fillId="8" borderId="35" xfId="0" applyNumberFormat="1" applyFont="1" applyFill="1" applyBorder="1" applyAlignment="1">
      <alignment horizontal="center" vertical="center"/>
    </xf>
    <xf numFmtId="172" fontId="48" fillId="9" borderId="167" xfId="32" applyNumberFormat="1" applyFont="1" applyFill="1" applyBorder="1" applyAlignment="1">
      <alignment horizontal="center" vertical="center" wrapText="1"/>
    </xf>
    <xf numFmtId="0" fontId="42" fillId="0" borderId="36" xfId="0" applyFont="1" applyBorder="1"/>
    <xf numFmtId="0" fontId="42" fillId="0" borderId="37" xfId="0" applyFont="1" applyBorder="1"/>
    <xf numFmtId="165" fontId="42" fillId="0" borderId="37" xfId="0" applyNumberFormat="1" applyFont="1" applyBorder="1"/>
    <xf numFmtId="165" fontId="42" fillId="0" borderId="38" xfId="0" applyNumberFormat="1" applyFont="1" applyBorder="1"/>
    <xf numFmtId="0" fontId="48" fillId="9" borderId="21" xfId="32" applyFont="1" applyFill="1" applyBorder="1" applyAlignment="1">
      <alignment horizontal="center" vertical="center" wrapText="1"/>
    </xf>
    <xf numFmtId="165" fontId="22" fillId="0" borderId="0" xfId="0" applyNumberFormat="1" applyFont="1"/>
    <xf numFmtId="172" fontId="48" fillId="9" borderId="155" xfId="32" applyNumberFormat="1" applyFont="1" applyFill="1" applyBorder="1" applyAlignment="1">
      <alignment horizontal="center" vertical="center" wrapText="1"/>
    </xf>
    <xf numFmtId="0" fontId="48" fillId="9" borderId="6" xfId="16" applyFont="1" applyFill="1" applyBorder="1" applyAlignment="1">
      <alignment horizontal="center" vertical="center" wrapText="1"/>
    </xf>
    <xf numFmtId="0" fontId="21" fillId="0" borderId="265" xfId="16" applyFont="1" applyBorder="1" applyAlignment="1">
      <alignment horizontal="justify" vertical="center" wrapText="1"/>
    </xf>
    <xf numFmtId="165" fontId="21" fillId="0" borderId="265" xfId="10" applyFont="1" applyFill="1" applyBorder="1" applyAlignment="1">
      <alignment horizontal="right" vertical="center" wrapText="1"/>
    </xf>
    <xf numFmtId="0" fontId="48" fillId="8" borderId="265" xfId="32" applyFont="1" applyFill="1" applyBorder="1" applyAlignment="1">
      <alignment horizontal="justify" vertical="center" wrapText="1"/>
    </xf>
    <xf numFmtId="165" fontId="48" fillId="8" borderId="265" xfId="34" applyFont="1" applyFill="1" applyBorder="1" applyAlignment="1">
      <alignment horizontal="right" vertical="center" wrapText="1"/>
    </xf>
    <xf numFmtId="0" fontId="21" fillId="0" borderId="261" xfId="16" applyFont="1" applyBorder="1" applyAlignment="1">
      <alignment horizontal="justify" vertical="center" wrapText="1"/>
    </xf>
    <xf numFmtId="165" fontId="21" fillId="0" borderId="261" xfId="10" applyFont="1" applyBorder="1" applyAlignment="1">
      <alignment horizontal="right" vertical="center" wrapText="1"/>
    </xf>
    <xf numFmtId="0" fontId="48" fillId="9" borderId="261" xfId="16" applyFont="1" applyFill="1" applyBorder="1" applyAlignment="1">
      <alignment horizontal="justify" vertical="center" wrapText="1"/>
    </xf>
    <xf numFmtId="165" fontId="48" fillId="9" borderId="261" xfId="10" applyFont="1" applyFill="1" applyBorder="1" applyAlignment="1">
      <alignment horizontal="right" vertical="center" wrapText="1"/>
    </xf>
    <xf numFmtId="0" fontId="21" fillId="7" borderId="1" xfId="8" quotePrefix="1" applyFont="1">
      <alignment horizontal="left" vertical="center" indent="1"/>
    </xf>
    <xf numFmtId="3" fontId="21" fillId="0" borderId="0" xfId="14" applyNumberFormat="1" applyFont="1"/>
    <xf numFmtId="0" fontId="48" fillId="8" borderId="30" xfId="2" applyFont="1" applyFill="1" applyBorder="1"/>
    <xf numFmtId="14" fontId="48" fillId="8" borderId="33" xfId="2" applyNumberFormat="1" applyFont="1" applyFill="1" applyBorder="1" applyAlignment="1">
      <alignment horizontal="center" vertical="center"/>
    </xf>
    <xf numFmtId="14" fontId="48" fillId="8" borderId="35" xfId="2" applyNumberFormat="1" applyFont="1" applyFill="1" applyBorder="1" applyAlignment="1">
      <alignment horizontal="center" vertical="center"/>
    </xf>
    <xf numFmtId="176" fontId="48" fillId="9" borderId="167" xfId="14" applyNumberFormat="1" applyFont="1" applyFill="1" applyBorder="1" applyAlignment="1">
      <alignment horizontal="center" wrapText="1"/>
    </xf>
    <xf numFmtId="172" fontId="48" fillId="0" borderId="0" xfId="14" applyNumberFormat="1" applyFont="1" applyAlignment="1">
      <alignment horizontal="center" wrapText="1"/>
    </xf>
    <xf numFmtId="0" fontId="21" fillId="0" borderId="36" xfId="14" applyFont="1" applyBorder="1" applyAlignment="1">
      <alignment vertical="center"/>
    </xf>
    <xf numFmtId="166" fontId="21" fillId="0" borderId="37" xfId="14" applyNumberFormat="1" applyFont="1" applyBorder="1" applyAlignment="1">
      <alignment vertical="center"/>
    </xf>
    <xf numFmtId="166" fontId="21" fillId="0" borderId="38" xfId="14" applyNumberFormat="1" applyFont="1" applyBorder="1" applyAlignment="1">
      <alignment vertical="center"/>
    </xf>
    <xf numFmtId="17" fontId="48" fillId="9" borderId="64" xfId="14" applyNumberFormat="1" applyFont="1" applyFill="1" applyBorder="1" applyAlignment="1">
      <alignment horizontal="center" wrapText="1"/>
    </xf>
    <xf numFmtId="17" fontId="48" fillId="9" borderId="222" xfId="14" applyNumberFormat="1" applyFont="1" applyFill="1" applyBorder="1" applyAlignment="1">
      <alignment horizontal="center" wrapText="1"/>
    </xf>
    <xf numFmtId="0" fontId="48" fillId="0" borderId="0" xfId="14" applyFont="1" applyAlignment="1">
      <alignment horizontal="center" wrapText="1"/>
    </xf>
    <xf numFmtId="0" fontId="48" fillId="8" borderId="224" xfId="14" applyFont="1" applyFill="1" applyBorder="1"/>
    <xf numFmtId="166" fontId="48" fillId="8" borderId="168" xfId="14" applyNumberFormat="1" applyFont="1" applyFill="1" applyBorder="1" applyAlignment="1">
      <alignment horizontal="right"/>
    </xf>
    <xf numFmtId="166" fontId="48" fillId="8" borderId="225" xfId="14" applyNumberFormat="1" applyFont="1" applyFill="1" applyBorder="1" applyAlignment="1">
      <alignment horizontal="right"/>
    </xf>
    <xf numFmtId="3" fontId="48" fillId="0" borderId="0" xfId="14" applyNumberFormat="1" applyFont="1" applyAlignment="1">
      <alignment horizontal="right"/>
    </xf>
    <xf numFmtId="3" fontId="21" fillId="0" borderId="0" xfId="14" applyNumberFormat="1" applyFont="1" applyAlignment="1">
      <alignment horizontal="right" wrapText="1"/>
    </xf>
    <xf numFmtId="3" fontId="21" fillId="0" borderId="0" xfId="14" applyNumberFormat="1" applyFont="1" applyAlignment="1">
      <alignment wrapText="1"/>
    </xf>
    <xf numFmtId="3" fontId="48" fillId="0" borderId="0" xfId="14" applyNumberFormat="1" applyFont="1" applyAlignment="1">
      <alignment horizontal="right" wrapText="1"/>
    </xf>
    <xf numFmtId="166" fontId="21" fillId="0" borderId="0" xfId="14" applyNumberFormat="1" applyFont="1" applyAlignment="1">
      <alignment wrapText="1"/>
    </xf>
    <xf numFmtId="166" fontId="21" fillId="0" borderId="0" xfId="14" applyNumberFormat="1" applyFont="1"/>
    <xf numFmtId="0" fontId="48" fillId="8" borderId="226" xfId="14" applyFont="1" applyFill="1" applyBorder="1"/>
    <xf numFmtId="166" fontId="48" fillId="8" borderId="16" xfId="14" applyNumberFormat="1" applyFont="1" applyFill="1" applyBorder="1" applyAlignment="1">
      <alignment horizontal="right"/>
    </xf>
    <xf numFmtId="166" fontId="48" fillId="8" borderId="227" xfId="14" applyNumberFormat="1" applyFont="1" applyFill="1" applyBorder="1" applyAlignment="1">
      <alignment horizontal="right"/>
    </xf>
    <xf numFmtId="0" fontId="22" fillId="0" borderId="0" xfId="14" applyFont="1" applyAlignment="1">
      <alignment wrapText="1"/>
    </xf>
    <xf numFmtId="0" fontId="22" fillId="0" borderId="0" xfId="14" applyFont="1"/>
    <xf numFmtId="41" fontId="22" fillId="0" borderId="0" xfId="18" applyFont="1" applyBorder="1" applyAlignment="1">
      <alignment horizontal="right" wrapText="1"/>
    </xf>
    <xf numFmtId="3" fontId="22" fillId="0" borderId="0" xfId="14" applyNumberFormat="1" applyFont="1" applyAlignment="1">
      <alignment horizontal="right" wrapText="1"/>
    </xf>
    <xf numFmtId="166" fontId="22" fillId="0" borderId="0" xfId="14" applyNumberFormat="1" applyFont="1" applyAlignment="1">
      <alignment wrapText="1"/>
    </xf>
    <xf numFmtId="17" fontId="48" fillId="9" borderId="167" xfId="14" applyNumberFormat="1" applyFont="1" applyFill="1" applyBorder="1" applyAlignment="1">
      <alignment horizontal="center" vertical="center" wrapText="1"/>
    </xf>
    <xf numFmtId="0" fontId="48" fillId="9" borderId="167" xfId="14" applyFont="1" applyFill="1" applyBorder="1" applyAlignment="1">
      <alignment horizontal="center" vertical="center" wrapText="1"/>
    </xf>
    <xf numFmtId="17" fontId="48" fillId="9" borderId="21" xfId="14" applyNumberFormat="1" applyFont="1" applyFill="1" applyBorder="1" applyAlignment="1">
      <alignment horizontal="center" vertical="center" wrapText="1"/>
    </xf>
    <xf numFmtId="17" fontId="48" fillId="9" borderId="21" xfId="14" applyNumberFormat="1" applyFont="1" applyFill="1" applyBorder="1" applyAlignment="1">
      <alignment horizontal="center" wrapText="1"/>
    </xf>
    <xf numFmtId="0" fontId="48" fillId="9" borderId="21" xfId="14" applyFont="1" applyFill="1" applyBorder="1" applyAlignment="1">
      <alignment horizontal="center" wrapText="1"/>
    </xf>
    <xf numFmtId="0" fontId="48" fillId="8" borderId="152" xfId="14" applyFont="1" applyFill="1" applyBorder="1" applyAlignment="1">
      <alignment wrapText="1"/>
    </xf>
    <xf numFmtId="166" fontId="48" fillId="8" borderId="152" xfId="14" applyNumberFormat="1" applyFont="1" applyFill="1" applyBorder="1" applyAlignment="1">
      <alignment horizontal="right"/>
    </xf>
    <xf numFmtId="0" fontId="21" fillId="0" borderId="152" xfId="14" applyFont="1" applyBorder="1" applyAlignment="1">
      <alignment wrapText="1"/>
    </xf>
    <xf numFmtId="166" fontId="21" fillId="0" borderId="152" xfId="14" applyNumberFormat="1" applyFont="1" applyBorder="1" applyAlignment="1">
      <alignment horizontal="right"/>
    </xf>
    <xf numFmtId="0" fontId="21" fillId="0" borderId="21" xfId="14" applyFont="1" applyBorder="1" applyAlignment="1">
      <alignment wrapText="1"/>
    </xf>
    <xf numFmtId="0" fontId="21" fillId="0" borderId="0" xfId="14" applyFont="1" applyAlignment="1">
      <alignment vertical="center"/>
    </xf>
    <xf numFmtId="166" fontId="48" fillId="8" borderId="152" xfId="14" applyNumberFormat="1" applyFont="1" applyFill="1" applyBorder="1" applyAlignment="1">
      <alignment horizontal="right" vertical="center"/>
    </xf>
    <xf numFmtId="3" fontId="21" fillId="0" borderId="0" xfId="14" applyNumberFormat="1" applyFont="1" applyAlignment="1">
      <alignment vertical="center"/>
    </xf>
    <xf numFmtId="0" fontId="48" fillId="0" borderId="152" xfId="14" applyFont="1" applyBorder="1" applyAlignment="1">
      <alignment wrapText="1"/>
    </xf>
    <xf numFmtId="166" fontId="48" fillId="0" borderId="152" xfId="14" applyNumberFormat="1" applyFont="1" applyBorder="1" applyAlignment="1">
      <alignment horizontal="right"/>
    </xf>
    <xf numFmtId="0" fontId="48" fillId="9" borderId="152" xfId="14" applyFont="1" applyFill="1" applyBorder="1" applyAlignment="1">
      <alignment wrapText="1"/>
    </xf>
    <xf numFmtId="166" fontId="48" fillId="9" borderId="152" xfId="14" applyNumberFormat="1" applyFont="1" applyFill="1" applyBorder="1" applyAlignment="1">
      <alignment horizontal="right"/>
    </xf>
    <xf numFmtId="3" fontId="22" fillId="0" borderId="0" xfId="14" applyNumberFormat="1" applyFont="1"/>
    <xf numFmtId="174" fontId="21" fillId="0" borderId="0" xfId="22" applyFont="1"/>
    <xf numFmtId="0" fontId="48" fillId="0" borderId="152" xfId="14" applyFont="1" applyBorder="1" applyAlignment="1">
      <alignment vertical="center" wrapText="1"/>
    </xf>
    <xf numFmtId="166" fontId="48" fillId="0" borderId="152" xfId="14" applyNumberFormat="1" applyFont="1" applyBorder="1" applyAlignment="1">
      <alignment horizontal="right" vertical="center"/>
    </xf>
    <xf numFmtId="0" fontId="21" fillId="0" borderId="0" xfId="14" applyFont="1" applyAlignment="1">
      <alignment horizontal="right" wrapText="1"/>
    </xf>
    <xf numFmtId="17" fontId="48" fillId="9" borderId="60" xfId="14" applyNumberFormat="1" applyFont="1" applyFill="1" applyBorder="1" applyAlignment="1">
      <alignment horizontal="center" wrapText="1"/>
    </xf>
    <xf numFmtId="17" fontId="48" fillId="8" borderId="60" xfId="14" applyNumberFormat="1" applyFont="1" applyFill="1" applyBorder="1" applyAlignment="1">
      <alignment horizontal="center" wrapText="1"/>
    </xf>
    <xf numFmtId="17" fontId="48" fillId="8" borderId="61" xfId="14" applyNumberFormat="1" applyFont="1" applyFill="1" applyBorder="1" applyAlignment="1">
      <alignment horizontal="center" wrapText="1"/>
    </xf>
    <xf numFmtId="17" fontId="48" fillId="8" borderId="21" xfId="14" applyNumberFormat="1" applyFont="1" applyFill="1" applyBorder="1" applyAlignment="1">
      <alignment horizontal="center" wrapText="1"/>
    </xf>
    <xf numFmtId="17" fontId="48" fillId="8" borderId="22" xfId="14" applyNumberFormat="1" applyFont="1" applyFill="1" applyBorder="1" applyAlignment="1">
      <alignment horizontal="center" wrapText="1"/>
    </xf>
    <xf numFmtId="0" fontId="48" fillId="9" borderId="24" xfId="14" applyFont="1" applyFill="1" applyBorder="1" applyAlignment="1">
      <alignment wrapText="1"/>
    </xf>
    <xf numFmtId="166" fontId="48" fillId="9" borderId="25" xfId="14" applyNumberFormat="1" applyFont="1" applyFill="1" applyBorder="1" applyAlignment="1">
      <alignment horizontal="right"/>
    </xf>
    <xf numFmtId="166" fontId="48" fillId="9" borderId="26" xfId="14" applyNumberFormat="1" applyFont="1" applyFill="1" applyBorder="1" applyAlignment="1">
      <alignment horizontal="right"/>
    </xf>
    <xf numFmtId="0" fontId="48" fillId="9" borderId="265" xfId="14" applyFont="1" applyFill="1" applyBorder="1" applyAlignment="1">
      <alignment wrapText="1"/>
    </xf>
    <xf numFmtId="17" fontId="48" fillId="9" borderId="265" xfId="14" applyNumberFormat="1" applyFont="1" applyFill="1" applyBorder="1" applyAlignment="1">
      <alignment horizontal="center" wrapText="1"/>
    </xf>
    <xf numFmtId="166" fontId="48" fillId="9" borderId="265" xfId="14" applyNumberFormat="1" applyFont="1" applyFill="1" applyBorder="1" applyAlignment="1">
      <alignment horizontal="right" vertical="center" wrapText="1"/>
    </xf>
    <xf numFmtId="3" fontId="21" fillId="0" borderId="257" xfId="0" applyNumberFormat="1" applyFont="1" applyBorder="1" applyAlignment="1">
      <alignment horizontal="right"/>
    </xf>
    <xf numFmtId="0" fontId="48" fillId="0" borderId="0" xfId="14" applyFont="1" applyAlignment="1">
      <alignment wrapText="1"/>
    </xf>
    <xf numFmtId="0" fontId="21" fillId="0" borderId="21" xfId="14" applyFont="1" applyBorder="1" applyAlignment="1">
      <alignment vertical="center" wrapText="1"/>
    </xf>
    <xf numFmtId="3" fontId="21" fillId="0" borderId="21" xfId="14" applyNumberFormat="1" applyFont="1" applyBorder="1" applyAlignment="1">
      <alignment horizontal="right" vertical="center"/>
    </xf>
    <xf numFmtId="0" fontId="48" fillId="9" borderId="152" xfId="14" applyFont="1" applyFill="1" applyBorder="1" applyAlignment="1">
      <alignment vertical="center" wrapText="1"/>
    </xf>
    <xf numFmtId="3" fontId="48" fillId="9" borderId="152" xfId="14" applyNumberFormat="1" applyFont="1" applyFill="1" applyBorder="1" applyAlignment="1">
      <alignment horizontal="right" vertical="center" wrapText="1"/>
    </xf>
    <xf numFmtId="41" fontId="22" fillId="0" borderId="0" xfId="18" applyFont="1"/>
    <xf numFmtId="0" fontId="43" fillId="0" borderId="0" xfId="0" applyFont="1"/>
    <xf numFmtId="165" fontId="48" fillId="8" borderId="38" xfId="4" applyFont="1" applyFill="1" applyBorder="1" applyAlignment="1">
      <alignment horizontal="right" vertical="center"/>
    </xf>
    <xf numFmtId="0" fontId="48" fillId="8" borderId="21" xfId="14" applyFont="1" applyFill="1" applyBorder="1" applyAlignment="1">
      <alignment horizontal="center" vertical="center" wrapText="1"/>
    </xf>
    <xf numFmtId="0" fontId="48" fillId="9" borderId="191" xfId="14" applyFont="1" applyFill="1" applyBorder="1" applyAlignment="1">
      <alignment horizontal="left" vertical="center" wrapText="1"/>
    </xf>
    <xf numFmtId="0" fontId="119" fillId="0" borderId="0" xfId="14" applyFont="1"/>
    <xf numFmtId="173" fontId="119" fillId="0" borderId="0" xfId="21" applyFont="1"/>
    <xf numFmtId="0" fontId="47" fillId="0" borderId="0" xfId="14" applyFont="1"/>
    <xf numFmtId="174" fontId="47" fillId="0" borderId="0" xfId="22" applyFont="1"/>
    <xf numFmtId="175" fontId="47" fillId="0" borderId="0" xfId="22" applyNumberFormat="1" applyFont="1"/>
    <xf numFmtId="175" fontId="47" fillId="0" borderId="0" xfId="22" applyNumberFormat="1" applyFont="1" applyFill="1" applyBorder="1"/>
    <xf numFmtId="0" fontId="119" fillId="8" borderId="30" xfId="14" applyFont="1" applyFill="1" applyBorder="1"/>
    <xf numFmtId="176" fontId="47" fillId="8" borderId="33" xfId="14" applyNumberFormat="1" applyFont="1" applyFill="1" applyBorder="1" applyAlignment="1">
      <alignment horizontal="center" vertical="center"/>
    </xf>
    <xf numFmtId="176" fontId="47" fillId="8" borderId="35" xfId="14" applyNumberFormat="1" applyFont="1" applyFill="1" applyBorder="1" applyAlignment="1">
      <alignment horizontal="center" vertical="center"/>
    </xf>
    <xf numFmtId="14" fontId="119" fillId="0" borderId="0" xfId="14" applyNumberFormat="1" applyFont="1"/>
    <xf numFmtId="3" fontId="119" fillId="0" borderId="0" xfId="14" applyNumberFormat="1" applyFont="1"/>
    <xf numFmtId="166" fontId="119" fillId="0" borderId="21" xfId="14" applyNumberFormat="1" applyFont="1" applyBorder="1" applyAlignment="1">
      <alignment horizontal="right"/>
    </xf>
    <xf numFmtId="0" fontId="119" fillId="0" borderId="0" xfId="14" applyFont="1" applyAlignment="1">
      <alignment wrapText="1"/>
    </xf>
    <xf numFmtId="0" fontId="47" fillId="0" borderId="0" xfId="14" applyFont="1" applyAlignment="1">
      <alignment horizontal="center"/>
    </xf>
    <xf numFmtId="182" fontId="119" fillId="0" borderId="0" xfId="14" applyNumberFormat="1" applyFont="1"/>
    <xf numFmtId="3" fontId="47" fillId="0" borderId="0" xfId="14" applyNumberFormat="1" applyFont="1"/>
    <xf numFmtId="166" fontId="126" fillId="0" borderId="0" xfId="14" applyNumberFormat="1" applyFont="1"/>
    <xf numFmtId="174" fontId="47" fillId="0" borderId="0" xfId="22" applyFont="1" applyFill="1"/>
    <xf numFmtId="175" fontId="47" fillId="0" borderId="0" xfId="22" applyNumberFormat="1" applyFont="1" applyFill="1"/>
    <xf numFmtId="3" fontId="119" fillId="0" borderId="0" xfId="14" applyNumberFormat="1" applyFont="1" applyAlignment="1">
      <alignment horizontal="right"/>
    </xf>
    <xf numFmtId="9" fontId="119" fillId="0" borderId="0" xfId="1" applyFont="1" applyFill="1"/>
    <xf numFmtId="3" fontId="47" fillId="0" borderId="0" xfId="14" applyNumberFormat="1" applyFont="1" applyAlignment="1">
      <alignment horizontal="right"/>
    </xf>
    <xf numFmtId="3" fontId="126" fillId="0" borderId="0" xfId="14" applyNumberFormat="1" applyFont="1"/>
    <xf numFmtId="0" fontId="47" fillId="0" borderId="0" xfId="14" applyFont="1" applyAlignment="1">
      <alignment horizontal="left" vertical="center" wrapText="1"/>
    </xf>
    <xf numFmtId="3" fontId="47" fillId="0" borderId="0" xfId="14" applyNumberFormat="1" applyFont="1" applyAlignment="1">
      <alignment vertical="center" wrapText="1"/>
    </xf>
    <xf numFmtId="165" fontId="131" fillId="0" borderId="0" xfId="4" applyFont="1"/>
    <xf numFmtId="0" fontId="47" fillId="9" borderId="16" xfId="14" applyFont="1" applyFill="1" applyBorder="1" applyAlignment="1">
      <alignment horizontal="center" vertical="center" wrapText="1"/>
    </xf>
    <xf numFmtId="0" fontId="47" fillId="8" borderId="16" xfId="14" applyFont="1" applyFill="1" applyBorder="1" applyAlignment="1">
      <alignment horizontal="center" vertical="center" wrapText="1"/>
    </xf>
    <xf numFmtId="0" fontId="47" fillId="9" borderId="59" xfId="14" applyFont="1" applyFill="1" applyBorder="1" applyAlignment="1">
      <alignment horizontal="center" vertical="center" wrapText="1"/>
    </xf>
    <xf numFmtId="165" fontId="126" fillId="0" borderId="0" xfId="4" applyFont="1"/>
    <xf numFmtId="166" fontId="119" fillId="0" borderId="0" xfId="14" applyNumberFormat="1" applyFont="1"/>
    <xf numFmtId="0" fontId="47" fillId="9" borderId="167" xfId="14" applyFont="1" applyFill="1" applyBorder="1" applyAlignment="1">
      <alignment wrapText="1"/>
    </xf>
    <xf numFmtId="17" fontId="47" fillId="9" borderId="167" xfId="14" applyNumberFormat="1" applyFont="1" applyFill="1" applyBorder="1" applyAlignment="1">
      <alignment horizontal="center" wrapText="1"/>
    </xf>
    <xf numFmtId="176" fontId="47" fillId="0" borderId="0" xfId="14" applyNumberFormat="1" applyFont="1" applyAlignment="1">
      <alignment horizontal="left"/>
    </xf>
    <xf numFmtId="0" fontId="119" fillId="0" borderId="0" xfId="14" applyFont="1" applyAlignment="1">
      <alignment horizontal="center" vertical="center"/>
    </xf>
    <xf numFmtId="0" fontId="119" fillId="0" borderId="62" xfId="14" applyFont="1" applyBorder="1"/>
    <xf numFmtId="172" fontId="47" fillId="9" borderId="16" xfId="14" applyNumberFormat="1" applyFont="1" applyFill="1" applyBorder="1" applyAlignment="1">
      <alignment horizontal="center" vertical="center" wrapText="1"/>
    </xf>
    <xf numFmtId="172" fontId="47" fillId="9" borderId="59" xfId="14" applyNumberFormat="1" applyFont="1" applyFill="1" applyBorder="1" applyAlignment="1">
      <alignment horizontal="center" vertical="center" wrapText="1"/>
    </xf>
    <xf numFmtId="17" fontId="47" fillId="9" borderId="20" xfId="14" applyNumberFormat="1" applyFont="1" applyFill="1" applyBorder="1" applyAlignment="1">
      <alignment horizontal="center" wrapText="1"/>
    </xf>
    <xf numFmtId="17" fontId="47" fillId="9" borderId="23" xfId="14" applyNumberFormat="1" applyFont="1" applyFill="1" applyBorder="1" applyAlignment="1">
      <alignment horizontal="center" wrapText="1"/>
    </xf>
    <xf numFmtId="0" fontId="119" fillId="0" borderId="19" xfId="14" applyFont="1" applyBorder="1" applyAlignment="1">
      <alignment wrapText="1"/>
    </xf>
    <xf numFmtId="3" fontId="119" fillId="0" borderId="20" xfId="14" applyNumberFormat="1" applyFont="1" applyBorder="1" applyAlignment="1">
      <alignment horizontal="right"/>
    </xf>
    <xf numFmtId="3" fontId="119" fillId="0" borderId="23" xfId="14" applyNumberFormat="1" applyFont="1" applyBorder="1" applyAlignment="1">
      <alignment horizontal="right"/>
    </xf>
    <xf numFmtId="166" fontId="119" fillId="0" borderId="20" xfId="14" applyNumberFormat="1" applyFont="1" applyBorder="1" applyAlignment="1">
      <alignment horizontal="right"/>
    </xf>
    <xf numFmtId="166" fontId="119" fillId="0" borderId="23" xfId="14" applyNumberFormat="1" applyFont="1" applyBorder="1" applyAlignment="1">
      <alignment horizontal="right"/>
    </xf>
    <xf numFmtId="0" fontId="47" fillId="9" borderId="24" xfId="14" applyFont="1" applyFill="1" applyBorder="1" applyAlignment="1">
      <alignment wrapText="1"/>
    </xf>
    <xf numFmtId="166" fontId="47" fillId="9" borderId="25" xfId="14" applyNumberFormat="1" applyFont="1" applyFill="1" applyBorder="1" applyAlignment="1">
      <alignment horizontal="right" wrapText="1"/>
    </xf>
    <xf numFmtId="166" fontId="47" fillId="9" borderId="26" xfId="14" applyNumberFormat="1" applyFont="1" applyFill="1" applyBorder="1" applyAlignment="1">
      <alignment horizontal="right" wrapText="1"/>
    </xf>
    <xf numFmtId="0" fontId="47" fillId="9" borderId="265" xfId="14" applyFont="1" applyFill="1" applyBorder="1" applyAlignment="1">
      <alignment horizontal="center" vertical="center" wrapText="1"/>
    </xf>
    <xf numFmtId="0" fontId="47" fillId="8" borderId="265" xfId="14" applyFont="1" applyFill="1" applyBorder="1" applyAlignment="1">
      <alignment horizontal="center" vertical="center" wrapText="1"/>
    </xf>
    <xf numFmtId="0" fontId="47" fillId="8" borderId="265" xfId="14" applyFont="1" applyFill="1" applyBorder="1" applyAlignment="1">
      <alignment horizontal="center"/>
    </xf>
    <xf numFmtId="3" fontId="47" fillId="8" borderId="265" xfId="14" applyNumberFormat="1" applyFont="1" applyFill="1" applyBorder="1" applyAlignment="1">
      <alignment horizontal="center" vertical="center" wrapText="1"/>
    </xf>
    <xf numFmtId="0" fontId="119" fillId="0" borderId="265" xfId="14" applyFont="1" applyBorder="1"/>
    <xf numFmtId="166" fontId="119" fillId="9" borderId="265" xfId="14" applyNumberFormat="1" applyFont="1" applyFill="1" applyBorder="1" applyAlignment="1">
      <alignment horizontal="right" vertical="center" wrapText="1"/>
    </xf>
    <xf numFmtId="166" fontId="119" fillId="0" borderId="265" xfId="14" applyNumberFormat="1" applyFont="1" applyBorder="1" applyAlignment="1">
      <alignment horizontal="right"/>
    </xf>
    <xf numFmtId="166" fontId="119" fillId="8" borderId="265" xfId="14" applyNumberFormat="1" applyFont="1" applyFill="1" applyBorder="1"/>
    <xf numFmtId="166" fontId="119" fillId="8" borderId="265" xfId="14" applyNumberFormat="1" applyFont="1" applyFill="1" applyBorder="1" applyAlignment="1">
      <alignment horizontal="right"/>
    </xf>
    <xf numFmtId="166" fontId="119" fillId="8" borderId="265" xfId="14" applyNumberFormat="1" applyFont="1" applyFill="1" applyBorder="1" applyAlignment="1">
      <alignment horizontal="right" vertical="center" wrapText="1"/>
    </xf>
    <xf numFmtId="0" fontId="47" fillId="8" borderId="265" xfId="14" applyFont="1" applyFill="1" applyBorder="1"/>
    <xf numFmtId="166" fontId="47" fillId="8" borderId="265" xfId="14" applyNumberFormat="1" applyFont="1" applyFill="1" applyBorder="1" applyAlignment="1">
      <alignment horizontal="right" vertical="center" wrapText="1"/>
    </xf>
    <xf numFmtId="0" fontId="119" fillId="0" borderId="265" xfId="14" applyFont="1" applyBorder="1" applyAlignment="1">
      <alignment horizontal="left"/>
    </xf>
    <xf numFmtId="0" fontId="47" fillId="9" borderId="265" xfId="14" applyFont="1" applyFill="1" applyBorder="1" applyAlignment="1">
      <alignment horizontal="left" vertical="center" wrapText="1"/>
    </xf>
    <xf numFmtId="166" fontId="47" fillId="9" borderId="265" xfId="14" applyNumberFormat="1" applyFont="1" applyFill="1" applyBorder="1" applyAlignment="1">
      <alignment vertical="center" wrapText="1"/>
    </xf>
    <xf numFmtId="3" fontId="47" fillId="9" borderId="269" xfId="14" applyNumberFormat="1" applyFont="1" applyFill="1" applyBorder="1" applyAlignment="1">
      <alignment horizontal="center" vertical="center" wrapText="1"/>
    </xf>
    <xf numFmtId="0" fontId="119" fillId="0" borderId="268" xfId="14" applyFont="1" applyBorder="1"/>
    <xf numFmtId="166" fontId="119" fillId="9" borderId="269" xfId="14" applyNumberFormat="1" applyFont="1" applyFill="1" applyBorder="1" applyAlignment="1">
      <alignment horizontal="right" vertical="center" wrapText="1"/>
    </xf>
    <xf numFmtId="0" fontId="47" fillId="8" borderId="268" xfId="14" applyFont="1" applyFill="1" applyBorder="1"/>
    <xf numFmtId="166" fontId="47" fillId="8" borderId="265" xfId="14" applyNumberFormat="1" applyFont="1" applyFill="1" applyBorder="1"/>
    <xf numFmtId="0" fontId="119" fillId="0" borderId="268" xfId="14" applyFont="1" applyBorder="1" applyAlignment="1">
      <alignment horizontal="left"/>
    </xf>
    <xf numFmtId="0" fontId="47" fillId="9" borderId="266" xfId="14" applyFont="1" applyFill="1" applyBorder="1" applyAlignment="1">
      <alignment horizontal="left" vertical="center" wrapText="1"/>
    </xf>
    <xf numFmtId="166" fontId="47" fillId="9" borderId="166" xfId="14" applyNumberFormat="1" applyFont="1" applyFill="1" applyBorder="1" applyAlignment="1">
      <alignment vertical="center" wrapText="1"/>
    </xf>
    <xf numFmtId="166" fontId="47" fillId="8" borderId="265" xfId="14" applyNumberFormat="1" applyFont="1" applyFill="1" applyBorder="1" applyAlignment="1">
      <alignment horizontal="center" vertical="center" wrapText="1"/>
    </xf>
    <xf numFmtId="166" fontId="47" fillId="8" borderId="265" xfId="14" applyNumberFormat="1" applyFont="1" applyFill="1" applyBorder="1" applyAlignment="1">
      <alignment horizontal="center"/>
    </xf>
    <xf numFmtId="166" fontId="119" fillId="0" borderId="265" xfId="14" applyNumberFormat="1" applyFont="1" applyBorder="1"/>
    <xf numFmtId="166" fontId="47" fillId="9" borderId="265" xfId="14" applyNumberFormat="1" applyFont="1" applyFill="1" applyBorder="1" applyAlignment="1">
      <alignment horizontal="right" vertical="center" wrapText="1"/>
    </xf>
    <xf numFmtId="166" fontId="119" fillId="0" borderId="265" xfId="14" applyNumberFormat="1" applyFont="1" applyBorder="1" applyAlignment="1">
      <alignment horizontal="left"/>
    </xf>
    <xf numFmtId="166" fontId="47" fillId="9" borderId="265" xfId="14" applyNumberFormat="1" applyFont="1" applyFill="1" applyBorder="1" applyAlignment="1">
      <alignment horizontal="left" vertical="center" wrapText="1"/>
    </xf>
    <xf numFmtId="3" fontId="47" fillId="9" borderId="265" xfId="14" applyNumberFormat="1" applyFont="1" applyFill="1" applyBorder="1" applyAlignment="1">
      <alignment horizontal="center" vertical="center" wrapText="1"/>
    </xf>
    <xf numFmtId="14" fontId="48" fillId="9" borderId="48" xfId="17" applyNumberFormat="1" applyFont="1" applyFill="1" applyBorder="1" applyAlignment="1">
      <alignment horizontal="center" vertical="center" wrapText="1"/>
    </xf>
    <xf numFmtId="166" fontId="48" fillId="9" borderId="154" xfId="0" applyNumberFormat="1" applyFont="1" applyFill="1" applyBorder="1" applyAlignment="1">
      <alignment horizontal="left" vertical="center"/>
    </xf>
    <xf numFmtId="166" fontId="48" fillId="9" borderId="154" xfId="0" applyNumberFormat="1" applyFont="1" applyFill="1" applyBorder="1" applyAlignment="1">
      <alignment vertical="center"/>
    </xf>
    <xf numFmtId="165" fontId="21" fillId="0" borderId="0" xfId="4" applyFont="1" applyAlignment="1">
      <alignment vertical="center"/>
    </xf>
    <xf numFmtId="182" fontId="21" fillId="0" borderId="0" xfId="0" applyNumberFormat="1" applyFont="1" applyAlignment="1">
      <alignment vertical="center"/>
    </xf>
    <xf numFmtId="0" fontId="48" fillId="8" borderId="229" xfId="14" applyFont="1" applyFill="1" applyBorder="1" applyAlignment="1">
      <alignment horizontal="center" vertical="center" wrapText="1"/>
    </xf>
    <xf numFmtId="0" fontId="48" fillId="8" borderId="231" xfId="14" applyFont="1" applyFill="1" applyBorder="1" applyAlignment="1">
      <alignment horizontal="center" vertical="center" wrapText="1"/>
    </xf>
    <xf numFmtId="0" fontId="48" fillId="9" borderId="232" xfId="14" applyFont="1" applyFill="1" applyBorder="1" applyAlignment="1">
      <alignment horizontal="left" vertical="center" wrapText="1"/>
    </xf>
    <xf numFmtId="166" fontId="48" fillId="9" borderId="233" xfId="0" applyNumberFormat="1" applyFont="1" applyFill="1" applyBorder="1" applyAlignment="1">
      <alignment vertical="center"/>
    </xf>
    <xf numFmtId="166" fontId="48" fillId="9" borderId="234" xfId="0" applyNumberFormat="1" applyFont="1" applyFill="1" applyBorder="1" applyAlignment="1">
      <alignment vertical="center"/>
    </xf>
    <xf numFmtId="14" fontId="48" fillId="8" borderId="17" xfId="14" applyNumberFormat="1" applyFont="1" applyFill="1" applyBorder="1" applyAlignment="1">
      <alignment horizontal="center" vertical="center" wrapText="1"/>
    </xf>
    <xf numFmtId="0" fontId="48" fillId="8" borderId="17" xfId="14" applyFont="1" applyFill="1" applyBorder="1" applyAlignment="1">
      <alignment horizontal="center" vertical="center" wrapText="1"/>
    </xf>
    <xf numFmtId="0" fontId="48" fillId="8" borderId="64" xfId="14" applyFont="1" applyFill="1" applyBorder="1" applyAlignment="1">
      <alignment horizontal="center" vertical="center" wrapText="1"/>
    </xf>
    <xf numFmtId="0" fontId="48" fillId="8" borderId="65" xfId="14" applyFont="1" applyFill="1" applyBorder="1" applyAlignment="1">
      <alignment horizontal="center" vertical="center" wrapText="1"/>
    </xf>
    <xf numFmtId="0" fontId="48" fillId="0" borderId="0" xfId="14" applyFont="1" applyAlignment="1">
      <alignment vertical="center"/>
    </xf>
    <xf numFmtId="166" fontId="48" fillId="9" borderId="123" xfId="0" applyNumberFormat="1" applyFont="1" applyFill="1" applyBorder="1" applyAlignment="1">
      <alignment vertical="center"/>
    </xf>
    <xf numFmtId="0" fontId="22" fillId="0" borderId="0" xfId="0" applyFont="1" applyAlignment="1">
      <alignment horizontal="right" vertical="center"/>
    </xf>
    <xf numFmtId="182" fontId="42" fillId="0" borderId="0" xfId="0" applyNumberFormat="1" applyFont="1"/>
    <xf numFmtId="166" fontId="22" fillId="0" borderId="0" xfId="0" applyNumberFormat="1" applyFont="1" applyAlignment="1">
      <alignment horizontal="right" vertical="center"/>
    </xf>
    <xf numFmtId="0" fontId="48" fillId="15" borderId="43" xfId="0" applyFont="1" applyFill="1" applyBorder="1" applyAlignment="1">
      <alignment horizontal="center" vertical="center" wrapText="1"/>
    </xf>
    <xf numFmtId="0" fontId="48" fillId="15" borderId="99" xfId="0" applyFont="1" applyFill="1" applyBorder="1" applyAlignment="1">
      <alignment horizontal="center" vertical="center" wrapText="1"/>
    </xf>
    <xf numFmtId="3" fontId="21" fillId="0" borderId="0" xfId="0" applyNumberFormat="1" applyFont="1" applyAlignment="1">
      <alignment vertical="center"/>
    </xf>
    <xf numFmtId="0" fontId="21" fillId="0" borderId="42" xfId="0" applyFont="1" applyBorder="1" applyAlignment="1">
      <alignment vertical="center"/>
    </xf>
    <xf numFmtId="166" fontId="21" fillId="0" borderId="44" xfId="0" applyNumberFormat="1" applyFont="1" applyBorder="1" applyAlignment="1">
      <alignment vertical="center"/>
    </xf>
    <xf numFmtId="0" fontId="48" fillId="17" borderId="42" xfId="0" applyFont="1" applyFill="1" applyBorder="1" applyAlignment="1">
      <alignment vertical="center"/>
    </xf>
    <xf numFmtId="166" fontId="48" fillId="17" borderId="44" xfId="0" applyNumberFormat="1" applyFont="1" applyFill="1" applyBorder="1" applyAlignment="1">
      <alignment vertical="center"/>
    </xf>
    <xf numFmtId="0" fontId="48" fillId="17" borderId="97" xfId="0" applyFont="1" applyFill="1" applyBorder="1" applyAlignment="1">
      <alignment vertical="center"/>
    </xf>
    <xf numFmtId="0" fontId="48" fillId="15" borderId="45" xfId="0" applyFont="1" applyFill="1" applyBorder="1" applyAlignment="1">
      <alignment vertical="center"/>
    </xf>
    <xf numFmtId="166" fontId="48" fillId="15" borderId="46" xfId="0" applyNumberFormat="1" applyFont="1" applyFill="1" applyBorder="1" applyAlignment="1">
      <alignment horizontal="right" vertical="center"/>
    </xf>
    <xf numFmtId="165" fontId="22" fillId="0" borderId="0" xfId="4" applyFont="1" applyBorder="1" applyAlignment="1">
      <alignment vertical="center"/>
    </xf>
    <xf numFmtId="0" fontId="48" fillId="0" borderId="0" xfId="14" applyFont="1" applyAlignment="1">
      <alignment vertical="center" wrapText="1"/>
    </xf>
    <xf numFmtId="0" fontId="21" fillId="0" borderId="271" xfId="14" applyFont="1" applyBorder="1" applyAlignment="1">
      <alignment vertical="center"/>
    </xf>
    <xf numFmtId="166" fontId="48" fillId="9" borderId="271" xfId="14" applyNumberFormat="1" applyFont="1" applyFill="1" applyBorder="1" applyAlignment="1">
      <alignment horizontal="right" vertical="center" wrapText="1"/>
    </xf>
    <xf numFmtId="166" fontId="21" fillId="0" borderId="271" xfId="14" applyNumberFormat="1" applyFont="1" applyBorder="1" applyAlignment="1">
      <alignment horizontal="right" vertical="center"/>
    </xf>
    <xf numFmtId="166" fontId="21" fillId="8" borderId="271" xfId="14" applyNumberFormat="1" applyFont="1" applyFill="1" applyBorder="1" applyAlignment="1">
      <alignment horizontal="right" vertical="center"/>
    </xf>
    <xf numFmtId="0" fontId="21" fillId="0" borderId="272" xfId="14" applyFont="1" applyBorder="1" applyAlignment="1">
      <alignment vertical="center"/>
    </xf>
    <xf numFmtId="166" fontId="48" fillId="9" borderId="272" xfId="14" applyNumberFormat="1" applyFont="1" applyFill="1" applyBorder="1" applyAlignment="1">
      <alignment horizontal="right" vertical="center" wrapText="1"/>
    </xf>
    <xf numFmtId="166" fontId="21" fillId="0" borderId="272" xfId="14" applyNumberFormat="1" applyFont="1" applyBorder="1" applyAlignment="1">
      <alignment horizontal="right" vertical="center"/>
    </xf>
    <xf numFmtId="166" fontId="21" fillId="8" borderId="272" xfId="14" applyNumberFormat="1" applyFont="1" applyFill="1" applyBorder="1" applyAlignment="1">
      <alignment horizontal="right" vertical="center"/>
    </xf>
    <xf numFmtId="0" fontId="21" fillId="0" borderId="265" xfId="14" applyFont="1" applyBorder="1" applyAlignment="1">
      <alignment vertical="center"/>
    </xf>
    <xf numFmtId="166" fontId="21" fillId="0" borderId="265" xfId="14" applyNumberFormat="1" applyFont="1" applyBorder="1" applyAlignment="1">
      <alignment horizontal="right" vertical="center"/>
    </xf>
    <xf numFmtId="166" fontId="21" fillId="8" borderId="265" xfId="14" applyNumberFormat="1" applyFont="1" applyFill="1" applyBorder="1" applyAlignment="1">
      <alignment horizontal="right" vertical="center"/>
    </xf>
    <xf numFmtId="166" fontId="21" fillId="0" borderId="261" xfId="0" applyNumberFormat="1" applyFont="1" applyBorder="1" applyAlignment="1">
      <alignment vertical="center"/>
    </xf>
    <xf numFmtId="0" fontId="47" fillId="8" borderId="101" xfId="0" applyFont="1" applyFill="1" applyBorder="1" applyAlignment="1">
      <alignment horizontal="center" vertical="center" wrapText="1"/>
    </xf>
    <xf numFmtId="0" fontId="47" fillId="8" borderId="31" xfId="0" applyFont="1" applyFill="1" applyBorder="1" applyAlignment="1">
      <alignment horizontal="center" vertical="center" wrapText="1"/>
    </xf>
    <xf numFmtId="0" fontId="47" fillId="8" borderId="31" xfId="0" applyFont="1" applyFill="1" applyBorder="1" applyAlignment="1">
      <alignment horizontal="center" vertical="center"/>
    </xf>
    <xf numFmtId="165" fontId="47" fillId="8" borderId="33" xfId="4" applyFont="1" applyFill="1" applyBorder="1" applyAlignment="1">
      <alignment horizontal="left" vertical="center"/>
    </xf>
    <xf numFmtId="165" fontId="47" fillId="8" borderId="33" xfId="4" applyFont="1" applyFill="1" applyBorder="1" applyAlignment="1">
      <alignment horizontal="right" vertical="center"/>
    </xf>
    <xf numFmtId="166" fontId="47" fillId="8" borderId="33" xfId="4" applyNumberFormat="1" applyFont="1" applyFill="1" applyBorder="1" applyAlignment="1">
      <alignment horizontal="right" vertical="center"/>
    </xf>
    <xf numFmtId="0" fontId="133" fillId="8" borderId="69" xfId="0" applyFont="1" applyFill="1" applyBorder="1" applyAlignment="1">
      <alignment horizontal="left"/>
    </xf>
    <xf numFmtId="0" fontId="0" fillId="22" borderId="0" xfId="0" applyFill="1"/>
    <xf numFmtId="0" fontId="0" fillId="22" borderId="0" xfId="0" applyFill="1" applyAlignment="1">
      <alignment horizontal="center" vertical="center"/>
    </xf>
    <xf numFmtId="0" fontId="47" fillId="8" borderId="81" xfId="0" applyFont="1" applyFill="1" applyBorder="1" applyAlignment="1">
      <alignment horizontal="center" vertical="center"/>
    </xf>
    <xf numFmtId="0" fontId="134" fillId="0" borderId="0" xfId="0" applyFont="1"/>
    <xf numFmtId="0" fontId="135" fillId="0" borderId="0" xfId="0" applyFont="1" applyAlignment="1">
      <alignment horizontal="center"/>
    </xf>
    <xf numFmtId="0" fontId="42" fillId="0" borderId="0" xfId="0" applyFont="1" applyAlignment="1">
      <alignment horizontal="left" vertical="center"/>
    </xf>
    <xf numFmtId="41" fontId="134" fillId="0" borderId="0" xfId="18" applyFont="1"/>
    <xf numFmtId="41" fontId="135" fillId="0" borderId="0" xfId="18" applyFont="1"/>
    <xf numFmtId="0" fontId="48" fillId="8" borderId="101" xfId="0" applyFont="1" applyFill="1" applyBorder="1" applyAlignment="1">
      <alignment horizontal="center" vertical="center" wrapText="1"/>
    </xf>
    <xf numFmtId="0" fontId="48" fillId="8" borderId="31" xfId="0" applyFont="1" applyFill="1" applyBorder="1" applyAlignment="1">
      <alignment horizontal="center" vertical="center"/>
    </xf>
    <xf numFmtId="0" fontId="48" fillId="8" borderId="32" xfId="0" applyFont="1" applyFill="1" applyBorder="1" applyAlignment="1">
      <alignment horizontal="center" vertical="center"/>
    </xf>
    <xf numFmtId="165" fontId="48" fillId="8" borderId="36" xfId="4" applyFont="1" applyFill="1" applyBorder="1" applyAlignment="1">
      <alignment horizontal="left" vertical="center"/>
    </xf>
    <xf numFmtId="165" fontId="48" fillId="8" borderId="37" xfId="4" applyFont="1" applyFill="1" applyBorder="1" applyAlignment="1">
      <alignment horizontal="right" vertical="center"/>
    </xf>
    <xf numFmtId="166" fontId="48" fillId="8" borderId="37" xfId="4" applyNumberFormat="1" applyFont="1" applyFill="1" applyBorder="1" applyAlignment="1">
      <alignment horizontal="right" vertical="center"/>
    </xf>
    <xf numFmtId="0" fontId="46" fillId="0" borderId="33" xfId="0" applyFont="1" applyBorder="1" applyAlignment="1">
      <alignment horizontal="center" vertical="center"/>
    </xf>
    <xf numFmtId="0" fontId="46" fillId="0" borderId="33" xfId="0" applyFont="1" applyBorder="1"/>
    <xf numFmtId="0" fontId="46" fillId="18" borderId="33" xfId="0" applyFont="1" applyFill="1" applyBorder="1" applyAlignment="1">
      <alignment horizontal="center" vertical="center"/>
    </xf>
    <xf numFmtId="165" fontId="48" fillId="8" borderId="273" xfId="4" applyFont="1" applyFill="1" applyBorder="1" applyAlignment="1">
      <alignment horizontal="left" vertical="center"/>
    </xf>
    <xf numFmtId="165" fontId="48" fillId="8" borderId="274" xfId="4" applyFont="1" applyFill="1" applyBorder="1" applyAlignment="1">
      <alignment horizontal="right" vertical="center"/>
    </xf>
    <xf numFmtId="166" fontId="48" fillId="8" borderId="274" xfId="4" applyNumberFormat="1" applyFont="1" applyFill="1" applyBorder="1" applyAlignment="1">
      <alignment horizontal="right" vertical="center"/>
    </xf>
    <xf numFmtId="165" fontId="48" fillId="8" borderId="275" xfId="4" applyFont="1" applyFill="1" applyBorder="1" applyAlignment="1">
      <alignment horizontal="right" vertical="center"/>
    </xf>
    <xf numFmtId="0" fontId="21" fillId="18" borderId="0" xfId="0" applyFont="1" applyFill="1"/>
    <xf numFmtId="0" fontId="21" fillId="18" borderId="0" xfId="0" applyFont="1" applyFill="1" applyAlignment="1">
      <alignment horizontal="right" vertical="center"/>
    </xf>
    <xf numFmtId="166" fontId="22" fillId="0" borderId="0" xfId="18" applyNumberFormat="1" applyFont="1" applyAlignment="1">
      <alignment vertical="center"/>
    </xf>
    <xf numFmtId="166" fontId="48" fillId="8" borderId="33" xfId="26" applyNumberFormat="1" applyFont="1" applyFill="1" applyBorder="1" applyAlignment="1">
      <alignment horizontal="center" vertical="center" wrapText="1"/>
    </xf>
    <xf numFmtId="14" fontId="48" fillId="8" borderId="33" xfId="26" applyNumberFormat="1" applyFont="1" applyFill="1" applyBorder="1" applyAlignment="1">
      <alignment horizontal="center" vertical="center" wrapText="1"/>
    </xf>
    <xf numFmtId="166" fontId="48" fillId="18" borderId="101" xfId="26" applyNumberFormat="1" applyFont="1" applyFill="1" applyBorder="1" applyAlignment="1">
      <alignment horizontal="left" vertical="center" wrapText="1"/>
    </xf>
    <xf numFmtId="166" fontId="21" fillId="18" borderId="101" xfId="26" applyNumberFormat="1" applyFont="1" applyFill="1" applyBorder="1" applyAlignment="1">
      <alignment horizontal="center" vertical="center" wrapText="1"/>
    </xf>
    <xf numFmtId="165" fontId="21" fillId="18" borderId="101" xfId="10" applyFont="1" applyFill="1" applyBorder="1" applyAlignment="1">
      <alignment horizontal="right" vertical="center" wrapText="1"/>
    </xf>
    <xf numFmtId="166" fontId="21" fillId="18" borderId="105" xfId="26" applyNumberFormat="1" applyFont="1" applyFill="1" applyBorder="1" applyAlignment="1">
      <alignment horizontal="left" vertical="center" wrapText="1"/>
    </xf>
    <xf numFmtId="166" fontId="21" fillId="18" borderId="105" xfId="26" applyNumberFormat="1" applyFont="1" applyFill="1" applyBorder="1" applyAlignment="1">
      <alignment horizontal="center" vertical="center" wrapText="1"/>
    </xf>
    <xf numFmtId="166" fontId="21" fillId="18" borderId="105" xfId="26" applyNumberFormat="1" applyFont="1" applyFill="1" applyBorder="1" applyAlignment="1">
      <alignment horizontal="right" vertical="center"/>
    </xf>
    <xf numFmtId="165" fontId="21" fillId="18" borderId="105" xfId="10" applyFont="1" applyFill="1" applyBorder="1" applyAlignment="1">
      <alignment horizontal="right" vertical="center" wrapText="1"/>
    </xf>
    <xf numFmtId="166" fontId="48" fillId="8" borderId="33" xfId="26" applyNumberFormat="1" applyFont="1" applyFill="1" applyBorder="1" applyAlignment="1">
      <alignment vertical="center" wrapText="1"/>
    </xf>
    <xf numFmtId="166" fontId="48" fillId="8" borderId="33" xfId="26" applyNumberFormat="1" applyFont="1" applyFill="1" applyBorder="1" applyAlignment="1">
      <alignment horizontal="center" vertical="center"/>
    </xf>
    <xf numFmtId="166" fontId="48" fillId="8" borderId="33" xfId="26" applyNumberFormat="1" applyFont="1" applyFill="1" applyBorder="1" applyAlignment="1">
      <alignment horizontal="right" vertical="center"/>
    </xf>
    <xf numFmtId="166" fontId="21" fillId="18" borderId="33" xfId="26" applyNumberFormat="1" applyFont="1" applyFill="1" applyBorder="1" applyAlignment="1">
      <alignment horizontal="left" vertical="center" wrapText="1"/>
    </xf>
    <xf numFmtId="166" fontId="21" fillId="18" borderId="33" xfId="26" applyNumberFormat="1" applyFont="1" applyFill="1" applyBorder="1" applyAlignment="1">
      <alignment horizontal="center" vertical="center" wrapText="1"/>
    </xf>
    <xf numFmtId="166" fontId="21" fillId="18" borderId="33" xfId="10" applyNumberFormat="1" applyFont="1" applyFill="1" applyBorder="1" applyAlignment="1">
      <alignment horizontal="right" vertical="center" wrapText="1"/>
    </xf>
    <xf numFmtId="166" fontId="21" fillId="18" borderId="33" xfId="26" applyNumberFormat="1" applyFont="1" applyFill="1" applyBorder="1" applyAlignment="1">
      <alignment horizontal="center" vertical="center"/>
    </xf>
    <xf numFmtId="166" fontId="21" fillId="18" borderId="33" xfId="10" applyNumberFormat="1" applyFont="1" applyFill="1" applyBorder="1" applyAlignment="1">
      <alignment horizontal="right" vertical="center"/>
    </xf>
    <xf numFmtId="166" fontId="21" fillId="8" borderId="33" xfId="26" applyNumberFormat="1" applyFont="1" applyFill="1" applyBorder="1" applyAlignment="1">
      <alignment horizontal="center" vertical="center"/>
    </xf>
    <xf numFmtId="166" fontId="48" fillId="18" borderId="33" xfId="26" applyNumberFormat="1" applyFont="1" applyFill="1" applyBorder="1" applyAlignment="1">
      <alignment horizontal="left" vertical="center" wrapText="1"/>
    </xf>
    <xf numFmtId="166" fontId="48" fillId="18" borderId="33" xfId="26" applyNumberFormat="1" applyFont="1" applyFill="1" applyBorder="1" applyAlignment="1">
      <alignment horizontal="center" vertical="center"/>
    </xf>
    <xf numFmtId="166" fontId="48" fillId="18" borderId="33" xfId="26" applyNumberFormat="1" applyFont="1" applyFill="1" applyBorder="1" applyAlignment="1">
      <alignment horizontal="right" vertical="center"/>
    </xf>
    <xf numFmtId="166" fontId="21" fillId="18" borderId="33" xfId="26" applyNumberFormat="1" applyFont="1" applyFill="1" applyBorder="1" applyAlignment="1">
      <alignment vertical="center" wrapText="1"/>
    </xf>
    <xf numFmtId="166" fontId="21" fillId="18" borderId="33" xfId="26" applyNumberFormat="1" applyFont="1" applyFill="1" applyBorder="1" applyAlignment="1">
      <alignment horizontal="right" vertical="center"/>
    </xf>
    <xf numFmtId="3" fontId="21" fillId="18" borderId="33" xfId="26" applyNumberFormat="1" applyFont="1" applyFill="1" applyBorder="1" applyAlignment="1">
      <alignment horizontal="center" vertical="center"/>
    </xf>
    <xf numFmtId="166" fontId="48" fillId="18" borderId="33" xfId="26" applyNumberFormat="1" applyFont="1" applyFill="1" applyBorder="1" applyAlignment="1">
      <alignment horizontal="center" vertical="center" wrapText="1"/>
    </xf>
    <xf numFmtId="166" fontId="48" fillId="18" borderId="33" xfId="26" applyNumberFormat="1" applyFont="1" applyFill="1" applyBorder="1" applyAlignment="1">
      <alignment horizontal="right" vertical="center" wrapText="1"/>
    </xf>
    <xf numFmtId="188" fontId="21" fillId="18" borderId="33" xfId="26" applyNumberFormat="1" applyFont="1" applyFill="1" applyBorder="1" applyAlignment="1">
      <alignment horizontal="center" vertical="center"/>
    </xf>
    <xf numFmtId="166" fontId="21" fillId="18" borderId="33" xfId="26" applyNumberFormat="1" applyFont="1" applyFill="1" applyBorder="1" applyAlignment="1">
      <alignment horizontal="right" vertical="center" wrapText="1"/>
    </xf>
    <xf numFmtId="0" fontId="21" fillId="0" borderId="33" xfId="0" applyFont="1" applyBorder="1" applyAlignment="1">
      <alignment horizontal="center"/>
    </xf>
    <xf numFmtId="0" fontId="21" fillId="18" borderId="67" xfId="14" applyFont="1" applyFill="1" applyBorder="1"/>
    <xf numFmtId="0" fontId="21" fillId="18" borderId="68" xfId="0" applyFont="1" applyFill="1" applyBorder="1"/>
    <xf numFmtId="0" fontId="21" fillId="18" borderId="69" xfId="0" applyFont="1" applyFill="1" applyBorder="1"/>
    <xf numFmtId="166" fontId="21" fillId="18" borderId="33" xfId="0" applyNumberFormat="1" applyFont="1" applyFill="1" applyBorder="1" applyAlignment="1">
      <alignment horizontal="right" vertical="center"/>
    </xf>
    <xf numFmtId="0" fontId="21" fillId="18" borderId="67" xfId="0" applyFont="1" applyFill="1" applyBorder="1"/>
    <xf numFmtId="0" fontId="48" fillId="18" borderId="75" xfId="0" applyFont="1" applyFill="1" applyBorder="1"/>
    <xf numFmtId="0" fontId="21" fillId="18" borderId="114" xfId="0" applyFont="1" applyFill="1" applyBorder="1"/>
    <xf numFmtId="0" fontId="21" fillId="18" borderId="76" xfId="0" applyFont="1" applyFill="1" applyBorder="1"/>
    <xf numFmtId="166" fontId="48" fillId="18" borderId="37" xfId="0" applyNumberFormat="1" applyFont="1" applyFill="1" applyBorder="1" applyAlignment="1">
      <alignment horizontal="right" vertical="center"/>
    </xf>
    <xf numFmtId="166" fontId="48" fillId="18" borderId="38" xfId="0" applyNumberFormat="1" applyFont="1" applyFill="1" applyBorder="1" applyAlignment="1">
      <alignment horizontal="right" vertical="center"/>
    </xf>
    <xf numFmtId="0" fontId="42" fillId="18" borderId="0" xfId="0" applyFont="1" applyFill="1"/>
    <xf numFmtId="0" fontId="46" fillId="0" borderId="33" xfId="0" applyFont="1" applyBorder="1" applyAlignment="1">
      <alignment horizontal="left" vertical="center"/>
    </xf>
    <xf numFmtId="0" fontId="48" fillId="0" borderId="0" xfId="0" applyFont="1" applyAlignment="1">
      <alignment vertical="center"/>
    </xf>
    <xf numFmtId="184" fontId="48" fillId="8" borderId="3" xfId="26" applyNumberFormat="1" applyFont="1" applyFill="1" applyBorder="1" applyAlignment="1">
      <alignment horizontal="center" vertical="center" wrapText="1"/>
    </xf>
    <xf numFmtId="184" fontId="48" fillId="8" borderId="39" xfId="26" applyNumberFormat="1" applyFont="1" applyFill="1" applyBorder="1" applyAlignment="1">
      <alignment horizontal="center" vertical="center" wrapText="1"/>
    </xf>
    <xf numFmtId="184" fontId="48" fillId="8" borderId="7" xfId="26" applyNumberFormat="1" applyFont="1" applyFill="1" applyBorder="1" applyAlignment="1">
      <alignment horizontal="center" vertical="center" wrapText="1"/>
    </xf>
    <xf numFmtId="166" fontId="48" fillId="9" borderId="12" xfId="0" applyNumberFormat="1" applyFont="1" applyFill="1" applyBorder="1" applyAlignment="1">
      <alignment vertical="center"/>
    </xf>
    <xf numFmtId="166" fontId="48" fillId="17" borderId="261" xfId="0" applyNumberFormat="1" applyFont="1" applyFill="1" applyBorder="1" applyAlignment="1">
      <alignment vertical="center"/>
    </xf>
    <xf numFmtId="0" fontId="21" fillId="0" borderId="276" xfId="26" applyFont="1" applyBorder="1" applyAlignment="1">
      <alignment vertical="center" wrapText="1"/>
    </xf>
    <xf numFmtId="0" fontId="48" fillId="17" borderId="276" xfId="26" applyFont="1" applyFill="1" applyBorder="1" applyAlignment="1">
      <alignment vertical="center" wrapText="1"/>
    </xf>
    <xf numFmtId="0" fontId="48" fillId="8" borderId="43" xfId="0" applyFont="1" applyFill="1" applyBorder="1" applyAlignment="1">
      <alignment horizontal="center" vertical="top"/>
    </xf>
    <xf numFmtId="0" fontId="48" fillId="8" borderId="218" xfId="0" applyFont="1" applyFill="1" applyBorder="1" applyAlignment="1">
      <alignment horizontal="center" vertical="top"/>
    </xf>
    <xf numFmtId="0" fontId="48" fillId="8" borderId="44" xfId="0" applyFont="1" applyFill="1" applyBorder="1" applyAlignment="1">
      <alignment vertical="center"/>
    </xf>
    <xf numFmtId="3" fontId="48" fillId="8" borderId="44" xfId="0" applyNumberFormat="1" applyFont="1" applyFill="1" applyBorder="1" applyAlignment="1">
      <alignment vertical="center"/>
    </xf>
    <xf numFmtId="165" fontId="22" fillId="0" borderId="0" xfId="4" applyFont="1" applyBorder="1"/>
    <xf numFmtId="0" fontId="21" fillId="7" borderId="260" xfId="2689" quotePrefix="1" applyFont="1">
      <alignment horizontal="left" vertical="center" indent="1"/>
    </xf>
    <xf numFmtId="182" fontId="21" fillId="0" borderId="260" xfId="2687" applyNumberFormat="1" applyFont="1">
      <alignment horizontal="right" vertical="center"/>
    </xf>
    <xf numFmtId="0" fontId="21" fillId="0" borderId="44" xfId="0" applyFont="1" applyBorder="1" applyAlignment="1">
      <alignment vertical="center"/>
    </xf>
    <xf numFmtId="0" fontId="21" fillId="0" borderId="44" xfId="0" applyFont="1" applyBorder="1" applyAlignment="1">
      <alignment horizontal="center"/>
    </xf>
    <xf numFmtId="3" fontId="21" fillId="0" borderId="44" xfId="0" applyNumberFormat="1" applyFont="1" applyBorder="1" applyAlignment="1">
      <alignment vertical="center"/>
    </xf>
    <xf numFmtId="0" fontId="21" fillId="8" borderId="44" xfId="0" applyFont="1" applyFill="1" applyBorder="1" applyAlignment="1">
      <alignment horizontal="center"/>
    </xf>
    <xf numFmtId="0" fontId="48" fillId="8" borderId="278" xfId="0" applyFont="1" applyFill="1" applyBorder="1" applyAlignment="1">
      <alignment vertical="center"/>
    </xf>
    <xf numFmtId="0" fontId="48" fillId="8" borderId="279" xfId="0" applyFont="1" applyFill="1" applyBorder="1" applyAlignment="1">
      <alignment vertical="center"/>
    </xf>
    <xf numFmtId="3" fontId="48" fillId="8" borderId="279" xfId="0" applyNumberFormat="1" applyFont="1" applyFill="1" applyBorder="1" applyAlignment="1">
      <alignment vertical="center"/>
    </xf>
    <xf numFmtId="3" fontId="48" fillId="8" borderId="280" xfId="0" applyNumberFormat="1" applyFont="1" applyFill="1" applyBorder="1" applyAlignment="1">
      <alignment vertical="center"/>
    </xf>
    <xf numFmtId="0" fontId="21" fillId="0" borderId="0" xfId="24" applyFont="1" applyFill="1" applyAlignment="1">
      <alignment vertical="center"/>
    </xf>
    <xf numFmtId="17" fontId="48" fillId="8" borderId="237" xfId="26" applyNumberFormat="1" applyFont="1" applyFill="1" applyBorder="1" applyAlignment="1">
      <alignment horizontal="center" vertical="center"/>
    </xf>
    <xf numFmtId="17" fontId="48" fillId="8" borderId="21" xfId="26" applyNumberFormat="1" applyFont="1" applyFill="1" applyBorder="1" applyAlignment="1">
      <alignment horizontal="center" vertical="center"/>
    </xf>
    <xf numFmtId="165" fontId="21" fillId="0" borderId="0" xfId="4" applyFont="1"/>
    <xf numFmtId="0" fontId="21" fillId="0" borderId="236" xfId="26" applyFont="1" applyBorder="1" applyAlignment="1">
      <alignment vertical="center" wrapText="1"/>
    </xf>
    <xf numFmtId="166" fontId="21" fillId="0" borderId="236" xfId="0" applyNumberFormat="1" applyFont="1" applyBorder="1" applyAlignment="1">
      <alignment horizontal="right" vertical="center"/>
    </xf>
    <xf numFmtId="0" fontId="22" fillId="0" borderId="0" xfId="24" applyFont="1" applyFill="1" applyAlignment="1">
      <alignment vertical="center"/>
    </xf>
    <xf numFmtId="165" fontId="22" fillId="0" borderId="0" xfId="4" applyFont="1" applyFill="1" applyBorder="1" applyAlignment="1">
      <alignment vertical="center"/>
    </xf>
    <xf numFmtId="165" fontId="22" fillId="0" borderId="0" xfId="10" applyFont="1" applyFill="1" applyBorder="1" applyAlignment="1">
      <alignment vertical="center"/>
    </xf>
    <xf numFmtId="0" fontId="21" fillId="0" borderId="265" xfId="26" applyFont="1" applyBorder="1" applyAlignment="1">
      <alignment horizontal="left" vertical="center" wrapText="1"/>
    </xf>
    <xf numFmtId="166" fontId="21" fillId="0" borderId="265" xfId="0" applyNumberFormat="1" applyFont="1" applyBorder="1" applyAlignment="1">
      <alignment horizontal="right" vertical="center"/>
    </xf>
    <xf numFmtId="166" fontId="48" fillId="15" borderId="265" xfId="26" applyNumberFormat="1" applyFont="1" applyFill="1" applyBorder="1" applyAlignment="1">
      <alignment horizontal="right" vertical="center"/>
    </xf>
    <xf numFmtId="0" fontId="21" fillId="0" borderId="265" xfId="26" applyFont="1" applyBorder="1" applyAlignment="1">
      <alignment vertical="center" wrapText="1"/>
    </xf>
    <xf numFmtId="0" fontId="48" fillId="9" borderId="265" xfId="26" applyFont="1" applyFill="1" applyBorder="1" applyAlignment="1">
      <alignment vertical="center" wrapText="1"/>
    </xf>
    <xf numFmtId="166" fontId="48" fillId="9" borderId="265" xfId="26" applyNumberFormat="1" applyFont="1" applyFill="1" applyBorder="1" applyAlignment="1">
      <alignment vertical="center"/>
    </xf>
    <xf numFmtId="0" fontId="43" fillId="8" borderId="90" xfId="0" applyFont="1" applyFill="1" applyBorder="1" applyAlignment="1">
      <alignment horizontal="center" vertical="center" wrapText="1"/>
    </xf>
    <xf numFmtId="166" fontId="43" fillId="0" borderId="90" xfId="27" applyNumberFormat="1" applyFont="1" applyFill="1" applyBorder="1" applyAlignment="1">
      <alignment vertical="center"/>
    </xf>
    <xf numFmtId="166" fontId="43" fillId="0" borderId="90" xfId="27" applyNumberFormat="1" applyFont="1" applyBorder="1" applyAlignment="1">
      <alignment vertical="center"/>
    </xf>
    <xf numFmtId="166" fontId="42" fillId="8" borderId="90" xfId="27" applyNumberFormat="1" applyFont="1" applyFill="1" applyBorder="1" applyAlignment="1">
      <alignment vertical="center"/>
    </xf>
    <xf numFmtId="166" fontId="43" fillId="8" borderId="90" xfId="27" applyNumberFormat="1" applyFont="1" applyFill="1" applyBorder="1" applyAlignment="1">
      <alignment vertical="center"/>
    </xf>
    <xf numFmtId="166" fontId="42" fillId="0" borderId="90" xfId="27" applyNumberFormat="1" applyFont="1" applyBorder="1" applyAlignment="1">
      <alignment vertical="center"/>
    </xf>
    <xf numFmtId="166" fontId="43" fillId="8" borderId="93" xfId="27" applyNumberFormat="1" applyFont="1" applyFill="1" applyBorder="1" applyAlignment="1">
      <alignment vertical="center"/>
    </xf>
    <xf numFmtId="0" fontId="48" fillId="8" borderId="89" xfId="0" applyFont="1" applyFill="1" applyBorder="1" applyAlignment="1">
      <alignment horizontal="left" vertical="center"/>
    </xf>
    <xf numFmtId="0" fontId="43" fillId="8" borderId="91" xfId="0" applyFont="1" applyFill="1" applyBorder="1" applyAlignment="1">
      <alignment horizontal="center" vertical="center" wrapText="1"/>
    </xf>
    <xf numFmtId="0" fontId="48" fillId="0" borderId="89" xfId="0" applyFont="1" applyBorder="1" applyAlignment="1">
      <alignment horizontal="left" vertical="center"/>
    </xf>
    <xf numFmtId="166" fontId="43" fillId="0" borderId="91" xfId="27" applyNumberFormat="1" applyFont="1" applyBorder="1" applyAlignment="1">
      <alignment vertical="center"/>
    </xf>
    <xf numFmtId="166" fontId="43" fillId="8" borderId="91" xfId="27" applyNumberFormat="1" applyFont="1" applyFill="1" applyBorder="1" applyAlignment="1">
      <alignment vertical="center"/>
    </xf>
    <xf numFmtId="0" fontId="42" fillId="0" borderId="89" xfId="0" applyFont="1" applyBorder="1" applyAlignment="1">
      <alignment vertical="center"/>
    </xf>
    <xf numFmtId="0" fontId="42" fillId="0" borderId="89" xfId="0" applyFont="1" applyBorder="1" applyAlignment="1">
      <alignment vertical="center" wrapText="1"/>
    </xf>
    <xf numFmtId="0" fontId="42" fillId="0" borderId="89" xfId="0" applyFont="1" applyBorder="1" applyAlignment="1">
      <alignment horizontal="left" vertical="center"/>
    </xf>
    <xf numFmtId="166" fontId="42" fillId="0" borderId="91" xfId="27" applyNumberFormat="1" applyFont="1" applyBorder="1" applyAlignment="1">
      <alignment vertical="center"/>
    </xf>
    <xf numFmtId="0" fontId="43" fillId="8" borderId="89" xfId="0" applyFont="1" applyFill="1" applyBorder="1" applyAlignment="1">
      <alignment horizontal="left" vertical="center"/>
    </xf>
    <xf numFmtId="0" fontId="43" fillId="8" borderId="92" xfId="0" applyFont="1" applyFill="1" applyBorder="1" applyAlignment="1">
      <alignment horizontal="left" vertical="center"/>
    </xf>
    <xf numFmtId="0" fontId="48" fillId="0" borderId="0" xfId="24" applyFont="1" applyFill="1" applyAlignment="1">
      <alignment vertical="center"/>
    </xf>
    <xf numFmtId="14" fontId="48" fillId="8" borderId="101" xfId="24" applyNumberFormat="1" applyFont="1" applyFill="1" applyBorder="1" applyAlignment="1">
      <alignment horizontal="center" vertical="center"/>
    </xf>
    <xf numFmtId="0" fontId="48" fillId="8" borderId="31" xfId="24" applyFont="1" applyFill="1" applyBorder="1" applyAlignment="1">
      <alignment horizontal="center" vertical="center"/>
    </xf>
    <xf numFmtId="0" fontId="48" fillId="8" borderId="34" xfId="24" applyFont="1" applyFill="1" applyBorder="1" applyAlignment="1">
      <alignment vertical="center"/>
    </xf>
    <xf numFmtId="166" fontId="21" fillId="0" borderId="33" xfId="10" applyNumberFormat="1" applyFont="1" applyFill="1" applyBorder="1" applyAlignment="1">
      <alignment vertical="center"/>
    </xf>
    <xf numFmtId="165" fontId="22" fillId="0" borderId="0" xfId="24" applyNumberFormat="1" applyFont="1" applyFill="1" applyAlignment="1">
      <alignment vertical="center"/>
    </xf>
    <xf numFmtId="0" fontId="48" fillId="8" borderId="33" xfId="24" applyFont="1" applyFill="1" applyBorder="1" applyAlignment="1">
      <alignment horizontal="center" vertical="center" wrapText="1"/>
    </xf>
    <xf numFmtId="0" fontId="48" fillId="8" borderId="33" xfId="24" applyFont="1" applyFill="1" applyBorder="1" applyAlignment="1">
      <alignment vertical="center"/>
    </xf>
    <xf numFmtId="0" fontId="48" fillId="8" borderId="33" xfId="24" applyFont="1" applyFill="1" applyBorder="1" applyAlignment="1">
      <alignment horizontal="center" vertical="center"/>
    </xf>
    <xf numFmtId="166" fontId="48" fillId="8" borderId="69" xfId="10" applyNumberFormat="1" applyFont="1" applyFill="1" applyBorder="1" applyAlignment="1">
      <alignment vertical="center"/>
    </xf>
    <xf numFmtId="166" fontId="21" fillId="0" borderId="0" xfId="24" applyNumberFormat="1" applyFont="1" applyFill="1" applyAlignment="1">
      <alignment vertical="center"/>
    </xf>
    <xf numFmtId="166" fontId="22" fillId="0" borderId="0" xfId="24" applyNumberFormat="1" applyFont="1" applyFill="1" applyAlignment="1">
      <alignment vertical="center"/>
    </xf>
    <xf numFmtId="0" fontId="48" fillId="8" borderId="27" xfId="24" applyFont="1" applyFill="1" applyBorder="1" applyAlignment="1">
      <alignment vertical="center"/>
    </xf>
    <xf numFmtId="0" fontId="48" fillId="8" borderId="57" xfId="24" applyFont="1" applyFill="1" applyBorder="1" applyAlignment="1">
      <alignment horizontal="center" vertical="center" wrapText="1"/>
    </xf>
    <xf numFmtId="0" fontId="21" fillId="0" borderId="30" xfId="24" applyFont="1" applyFill="1" applyBorder="1" applyAlignment="1">
      <alignment vertical="center"/>
    </xf>
    <xf numFmtId="0" fontId="48" fillId="8" borderId="36" xfId="24" applyFont="1" applyFill="1" applyBorder="1" applyAlignment="1">
      <alignment vertical="center"/>
    </xf>
    <xf numFmtId="165" fontId="21" fillId="0" borderId="0" xfId="10" applyFont="1" applyFill="1" applyAlignment="1">
      <alignment vertical="center"/>
    </xf>
    <xf numFmtId="0" fontId="21" fillId="0" borderId="0" xfId="24" applyFont="1" applyFill="1" applyAlignment="1">
      <alignment horizontal="right" vertical="center"/>
    </xf>
    <xf numFmtId="0" fontId="21" fillId="0" borderId="33" xfId="24" applyFont="1" applyFill="1" applyBorder="1" applyAlignment="1">
      <alignment vertical="center"/>
    </xf>
    <xf numFmtId="0" fontId="48" fillId="0" borderId="33" xfId="24" applyFont="1" applyFill="1" applyBorder="1" applyAlignment="1">
      <alignment vertical="center"/>
    </xf>
    <xf numFmtId="0" fontId="21" fillId="18" borderId="33" xfId="24" applyFont="1" applyFill="1" applyBorder="1" applyAlignment="1">
      <alignment vertical="center"/>
    </xf>
    <xf numFmtId="166" fontId="21" fillId="18" borderId="33" xfId="10" applyNumberFormat="1" applyFont="1" applyFill="1" applyBorder="1" applyAlignment="1">
      <alignment vertical="center"/>
    </xf>
    <xf numFmtId="0" fontId="21" fillId="0" borderId="33" xfId="24" applyFont="1" applyFill="1" applyBorder="1" applyAlignment="1">
      <alignment horizontal="left" vertical="center"/>
    </xf>
    <xf numFmtId="165" fontId="21" fillId="0" borderId="33" xfId="10" applyFont="1" applyFill="1" applyBorder="1" applyAlignment="1">
      <alignment vertical="center"/>
    </xf>
    <xf numFmtId="172" fontId="48" fillId="8" borderId="241" xfId="26" applyNumberFormat="1" applyFont="1" applyFill="1" applyBorder="1" applyAlignment="1">
      <alignment horizontal="center" vertical="center" wrapText="1"/>
    </xf>
    <xf numFmtId="41" fontId="48" fillId="8" borderId="6" xfId="31" applyFont="1" applyFill="1" applyBorder="1" applyAlignment="1">
      <alignment horizontal="center" vertical="top"/>
    </xf>
    <xf numFmtId="41" fontId="22" fillId="0" borderId="0" xfId="0" applyNumberFormat="1" applyFont="1"/>
    <xf numFmtId="0" fontId="21" fillId="0" borderId="261" xfId="30" applyFont="1" applyBorder="1" applyAlignment="1">
      <alignment vertical="center"/>
    </xf>
    <xf numFmtId="187" fontId="21" fillId="0" borderId="261" xfId="31" applyNumberFormat="1" applyFont="1" applyBorder="1" applyAlignment="1">
      <alignment horizontal="right" vertical="center"/>
    </xf>
    <xf numFmtId="187" fontId="21" fillId="0" borderId="261" xfId="31" applyNumberFormat="1" applyFont="1" applyBorder="1" applyAlignment="1">
      <alignment vertical="center"/>
    </xf>
    <xf numFmtId="0" fontId="48" fillId="9" borderId="261" xfId="30" applyFont="1" applyFill="1" applyBorder="1" applyAlignment="1">
      <alignment vertical="center"/>
    </xf>
    <xf numFmtId="187" fontId="48" fillId="9" borderId="261" xfId="31" applyNumberFormat="1" applyFont="1" applyFill="1" applyBorder="1" applyAlignment="1">
      <alignment vertical="center"/>
    </xf>
    <xf numFmtId="0" fontId="43" fillId="8" borderId="239" xfId="28" applyFont="1" applyFill="1" applyBorder="1" applyAlignment="1">
      <alignment vertical="center"/>
    </xf>
    <xf numFmtId="0" fontId="43" fillId="8" borderId="198" xfId="28" applyFont="1" applyFill="1" applyBorder="1" applyAlignment="1">
      <alignment vertical="center"/>
    </xf>
    <xf numFmtId="14" fontId="124" fillId="9" borderId="56" xfId="28" applyNumberFormat="1" applyFont="1" applyFill="1" applyBorder="1" applyAlignment="1">
      <alignment vertical="center"/>
    </xf>
    <xf numFmtId="14" fontId="124" fillId="9" borderId="109" xfId="28" applyNumberFormat="1" applyFont="1" applyFill="1" applyBorder="1" applyAlignment="1">
      <alignment vertical="center"/>
    </xf>
    <xf numFmtId="14" fontId="124" fillId="9" borderId="0" xfId="28" applyNumberFormat="1" applyFont="1" applyFill="1" applyAlignment="1">
      <alignment horizontal="center" vertical="center" wrapText="1"/>
    </xf>
    <xf numFmtId="0" fontId="43" fillId="8" borderId="53" xfId="0" applyFont="1" applyFill="1" applyBorder="1" applyAlignment="1">
      <alignment horizontal="center" vertical="center"/>
    </xf>
    <xf numFmtId="0" fontId="124" fillId="9" borderId="6" xfId="28" applyFont="1" applyFill="1" applyBorder="1" applyAlignment="1">
      <alignment horizontal="center" vertical="center"/>
    </xf>
    <xf numFmtId="0" fontId="124" fillId="9" borderId="245" xfId="28" applyFont="1" applyFill="1" applyBorder="1" applyAlignment="1">
      <alignment horizontal="center" vertical="center"/>
    </xf>
    <xf numFmtId="0" fontId="130" fillId="0" borderId="244" xfId="28" applyFont="1" applyBorder="1" applyAlignment="1">
      <alignment vertical="center"/>
    </xf>
    <xf numFmtId="180" fontId="130" fillId="0" borderId="241" xfId="0" applyNumberFormat="1" applyFont="1" applyBorder="1" applyAlignment="1">
      <alignment vertical="center"/>
    </xf>
    <xf numFmtId="3" fontId="130" fillId="0" borderId="241" xfId="29" applyNumberFormat="1" applyFont="1" applyFill="1" applyBorder="1" applyAlignment="1"/>
    <xf numFmtId="3" fontId="130" fillId="0" borderId="243" xfId="29" applyNumberFormat="1" applyFont="1" applyFill="1" applyBorder="1" applyAlignment="1"/>
    <xf numFmtId="3" fontId="130" fillId="0" borderId="241" xfId="29" applyNumberFormat="1" applyFont="1" applyBorder="1" applyAlignment="1"/>
    <xf numFmtId="0" fontId="124" fillId="9" borderId="246" xfId="28" applyFont="1" applyFill="1" applyBorder="1" applyAlignment="1">
      <alignment vertical="center"/>
    </xf>
    <xf numFmtId="10" fontId="124" fillId="9" borderId="247" xfId="28" applyNumberFormat="1" applyFont="1" applyFill="1" applyBorder="1" applyAlignment="1">
      <alignment vertical="center"/>
    </xf>
    <xf numFmtId="0" fontId="124" fillId="9" borderId="247" xfId="28" applyFont="1" applyFill="1" applyBorder="1" applyAlignment="1">
      <alignment vertical="center"/>
    </xf>
    <xf numFmtId="3" fontId="124" fillId="9" borderId="247" xfId="29" applyNumberFormat="1" applyFont="1" applyFill="1" applyBorder="1" applyAlignment="1"/>
    <xf numFmtId="14" fontId="42" fillId="0" borderId="0" xfId="0" applyNumberFormat="1" applyFont="1"/>
    <xf numFmtId="14" fontId="43" fillId="8" borderId="101" xfId="0" applyNumberFormat="1" applyFont="1" applyFill="1" applyBorder="1" applyAlignment="1">
      <alignment horizontal="center" vertical="center"/>
    </xf>
    <xf numFmtId="14" fontId="43" fillId="8" borderId="194" xfId="0" applyNumberFormat="1" applyFont="1" applyFill="1" applyBorder="1" applyAlignment="1">
      <alignment horizontal="center" vertical="center"/>
    </xf>
    <xf numFmtId="165" fontId="43" fillId="8" borderId="33" xfId="10" applyFont="1" applyFill="1" applyBorder="1"/>
    <xf numFmtId="165" fontId="43" fillId="8" borderId="35" xfId="10" applyFont="1" applyFill="1" applyBorder="1"/>
    <xf numFmtId="165" fontId="21" fillId="0" borderId="33" xfId="10" applyFont="1" applyBorder="1"/>
    <xf numFmtId="0" fontId="43" fillId="0" borderId="33" xfId="0" applyFont="1" applyBorder="1"/>
    <xf numFmtId="14" fontId="48" fillId="9" borderId="241" xfId="15" applyNumberFormat="1" applyFont="1" applyFill="1" applyBorder="1" applyAlignment="1">
      <alignment horizontal="center" vertical="center" wrapText="1"/>
    </xf>
    <xf numFmtId="166" fontId="48" fillId="8" borderId="6" xfId="0" applyNumberFormat="1" applyFont="1" applyFill="1" applyBorder="1" applyAlignment="1">
      <alignment horizontal="center" vertical="top" wrapText="1"/>
    </xf>
    <xf numFmtId="165" fontId="43" fillId="8" borderId="240" xfId="4" applyFont="1" applyFill="1" applyBorder="1"/>
    <xf numFmtId="166" fontId="21" fillId="0" borderId="44" xfId="0" applyNumberFormat="1" applyFont="1" applyBorder="1" applyAlignment="1">
      <alignment horizontal="right" vertical="center" wrapText="1"/>
    </xf>
    <xf numFmtId="0" fontId="48" fillId="15" borderId="44" xfId="0" applyFont="1" applyFill="1" applyBorder="1" applyAlignment="1">
      <alignment horizontal="justify" vertical="center"/>
    </xf>
    <xf numFmtId="166" fontId="48" fillId="15" borderId="44" xfId="0" applyNumberFormat="1" applyFont="1" applyFill="1" applyBorder="1" applyAlignment="1">
      <alignment horizontal="right" vertical="center" wrapText="1"/>
    </xf>
    <xf numFmtId="0" fontId="21" fillId="0" borderId="44" xfId="0" applyFont="1" applyBorder="1" applyAlignment="1">
      <alignment horizontal="left" vertical="center"/>
    </xf>
    <xf numFmtId="176" fontId="48" fillId="9" borderId="41" xfId="15" applyNumberFormat="1" applyFont="1" applyFill="1" applyBorder="1" applyAlignment="1">
      <alignment horizontal="center" vertical="center" wrapText="1"/>
    </xf>
    <xf numFmtId="0" fontId="48" fillId="9" borderId="9" xfId="15" applyFont="1" applyFill="1" applyBorder="1" applyAlignment="1">
      <alignment horizontal="center" vertical="top" wrapText="1"/>
    </xf>
    <xf numFmtId="166" fontId="21" fillId="0" borderId="240" xfId="40" applyNumberFormat="1" applyFont="1" applyBorder="1" applyAlignment="1">
      <alignment horizontal="right" vertical="center" wrapText="1"/>
    </xf>
    <xf numFmtId="0" fontId="21" fillId="0" borderId="261" xfId="40" applyFont="1" applyBorder="1" applyAlignment="1">
      <alignment horizontal="justify" vertical="center" wrapText="1"/>
    </xf>
    <xf numFmtId="3" fontId="21" fillId="0" borderId="261" xfId="40" applyNumberFormat="1" applyFont="1" applyBorder="1" applyAlignment="1">
      <alignment horizontal="center" vertical="center" wrapText="1"/>
    </xf>
    <xf numFmtId="0" fontId="48" fillId="15" borderId="44" xfId="11" applyFont="1" applyFill="1" applyBorder="1" applyAlignment="1">
      <alignment horizontal="left" vertical="center" wrapText="1"/>
    </xf>
    <xf numFmtId="0" fontId="48" fillId="15" borderId="43" xfId="11" applyFont="1" applyFill="1" applyBorder="1" applyAlignment="1">
      <alignment horizontal="center" vertical="center" wrapText="1"/>
    </xf>
    <xf numFmtId="166" fontId="21" fillId="18" borderId="44" xfId="11" applyNumberFormat="1" applyFont="1" applyFill="1" applyBorder="1" applyAlignment="1">
      <alignment horizontal="right" vertical="center" wrapText="1"/>
    </xf>
    <xf numFmtId="166" fontId="48" fillId="15" borderId="44" xfId="11" applyNumberFormat="1" applyFont="1" applyFill="1" applyBorder="1" applyAlignment="1">
      <alignment horizontal="right" vertical="center" wrapText="1"/>
    </xf>
    <xf numFmtId="0" fontId="21" fillId="0" borderId="44" xfId="11" applyFont="1" applyBorder="1" applyAlignment="1">
      <alignment horizontal="justify" vertical="center" wrapText="1"/>
    </xf>
    <xf numFmtId="14" fontId="48" fillId="8" borderId="152" xfId="0" applyNumberFormat="1" applyFont="1" applyFill="1" applyBorder="1" applyAlignment="1">
      <alignment horizontal="center" vertical="center" wrapText="1"/>
    </xf>
    <xf numFmtId="0" fontId="48" fillId="8" borderId="152" xfId="0" applyFont="1" applyFill="1" applyBorder="1" applyAlignment="1">
      <alignment horizontal="center" vertical="center" wrapText="1"/>
    </xf>
    <xf numFmtId="0" fontId="21" fillId="0" borderId="0" xfId="0" applyFont="1" applyAlignment="1">
      <alignment horizontal="justify" vertical="top" wrapText="1"/>
    </xf>
    <xf numFmtId="0" fontId="22" fillId="0" borderId="0" xfId="0" applyFont="1" applyAlignment="1">
      <alignment horizontal="justify" vertical="top" wrapText="1"/>
    </xf>
    <xf numFmtId="166" fontId="22" fillId="0" borderId="0" xfId="1" applyNumberFormat="1" applyFont="1" applyBorder="1" applyAlignment="1">
      <alignment horizontal="right" vertical="center" wrapText="1"/>
    </xf>
    <xf numFmtId="3" fontId="22" fillId="0" borderId="0" xfId="1" applyNumberFormat="1" applyFont="1" applyBorder="1" applyAlignment="1">
      <alignment horizontal="right" vertical="center" wrapText="1"/>
    </xf>
    <xf numFmtId="14" fontId="48" fillId="8" borderId="236" xfId="0" applyNumberFormat="1" applyFont="1" applyFill="1" applyBorder="1" applyAlignment="1">
      <alignment horizontal="center" vertical="center" wrapText="1"/>
    </xf>
    <xf numFmtId="14" fontId="48" fillId="8" borderId="253" xfId="0" applyNumberFormat="1" applyFont="1" applyFill="1" applyBorder="1" applyAlignment="1">
      <alignment horizontal="center" vertical="center" wrapText="1"/>
    </xf>
    <xf numFmtId="0" fontId="48" fillId="8" borderId="236" xfId="0" applyFont="1" applyFill="1" applyBorder="1" applyAlignment="1">
      <alignment horizontal="center" vertical="center" wrapText="1"/>
    </xf>
    <xf numFmtId="172" fontId="124" fillId="8" borderId="167" xfId="0" applyNumberFormat="1" applyFont="1" applyFill="1" applyBorder="1" applyAlignment="1">
      <alignment horizontal="center" vertical="center" wrapText="1"/>
    </xf>
    <xf numFmtId="14" fontId="48" fillId="8" borderId="21" xfId="0" applyNumberFormat="1" applyFont="1" applyFill="1" applyBorder="1" applyAlignment="1">
      <alignment horizontal="center" vertical="center" wrapText="1"/>
    </xf>
    <xf numFmtId="3" fontId="22" fillId="0" borderId="0" xfId="0" applyNumberFormat="1" applyFont="1"/>
    <xf numFmtId="166" fontId="21" fillId="0" borderId="21" xfId="0" applyNumberFormat="1" applyFont="1" applyBorder="1" applyAlignment="1">
      <alignment horizontal="right" vertical="center" wrapText="1"/>
    </xf>
    <xf numFmtId="172" fontId="124" fillId="8" borderId="21" xfId="0" applyNumberFormat="1" applyFont="1" applyFill="1" applyBorder="1" applyAlignment="1">
      <alignment horizontal="center" vertical="center" wrapText="1"/>
    </xf>
    <xf numFmtId="14" fontId="48" fillId="8" borderId="21" xfId="0" applyNumberFormat="1" applyFont="1" applyFill="1" applyBorder="1" applyAlignment="1">
      <alignment horizontal="center" vertical="top" wrapText="1"/>
    </xf>
    <xf numFmtId="165" fontId="22" fillId="0" borderId="0" xfId="4" applyFont="1" applyBorder="1" applyAlignment="1">
      <alignment horizontal="right" vertical="center" wrapText="1"/>
    </xf>
    <xf numFmtId="165" fontId="22" fillId="0" borderId="0" xfId="4" applyFont="1" applyFill="1"/>
    <xf numFmtId="0" fontId="21" fillId="0" borderId="0" xfId="0" applyFont="1" applyAlignment="1">
      <alignment horizontal="justify" vertical="center" wrapText="1"/>
    </xf>
    <xf numFmtId="0" fontId="21" fillId="0" borderId="265" xfId="0" applyFont="1" applyBorder="1" applyAlignment="1">
      <alignment horizontal="justify" vertical="center" wrapText="1"/>
    </xf>
    <xf numFmtId="3" fontId="21" fillId="0" borderId="265" xfId="1" applyNumberFormat="1" applyFont="1" applyBorder="1" applyAlignment="1">
      <alignment horizontal="right" vertical="center" wrapText="1"/>
    </xf>
    <xf numFmtId="0" fontId="48" fillId="8" borderId="265" xfId="0" applyFont="1" applyFill="1" applyBorder="1" applyAlignment="1">
      <alignment horizontal="justify" vertical="center" wrapText="1"/>
    </xf>
    <xf numFmtId="166" fontId="48" fillId="8" borderId="265" xfId="1" applyNumberFormat="1" applyFont="1" applyFill="1" applyBorder="1" applyAlignment="1">
      <alignment horizontal="right" vertical="center" wrapText="1"/>
    </xf>
    <xf numFmtId="166" fontId="21" fillId="0" borderId="265" xfId="0" applyNumberFormat="1" applyFont="1" applyBorder="1" applyAlignment="1">
      <alignment horizontal="right" vertical="center" wrapText="1"/>
    </xf>
    <xf numFmtId="166" fontId="21" fillId="0" borderId="265" xfId="1" applyNumberFormat="1" applyFont="1" applyBorder="1" applyAlignment="1">
      <alignment horizontal="right" vertical="center" wrapText="1"/>
    </xf>
    <xf numFmtId="0" fontId="21" fillId="0" borderId="271" xfId="0" applyFont="1" applyBorder="1" applyAlignment="1">
      <alignment horizontal="left" vertical="center" wrapText="1"/>
    </xf>
    <xf numFmtId="0" fontId="21" fillId="0" borderId="33" xfId="0" applyFont="1" applyBorder="1" applyAlignment="1">
      <alignment horizontal="left" vertical="center" wrapText="1"/>
    </xf>
    <xf numFmtId="166" fontId="48" fillId="8" borderId="265" xfId="0" applyNumberFormat="1" applyFont="1" applyFill="1" applyBorder="1" applyAlignment="1">
      <alignment horizontal="right" vertical="center" wrapText="1"/>
    </xf>
    <xf numFmtId="0" fontId="48" fillId="0" borderId="265" xfId="0" applyFont="1" applyBorder="1" applyAlignment="1">
      <alignment horizontal="justify" vertical="center" wrapText="1"/>
    </xf>
    <xf numFmtId="3" fontId="21" fillId="0" borderId="265" xfId="0" applyNumberFormat="1" applyFont="1" applyBorder="1" applyAlignment="1">
      <alignment horizontal="right" vertical="center" wrapText="1"/>
    </xf>
    <xf numFmtId="3" fontId="21" fillId="18" borderId="265" xfId="0" applyNumberFormat="1" applyFont="1" applyFill="1" applyBorder="1" applyAlignment="1">
      <alignment horizontal="right" vertical="center" wrapText="1"/>
    </xf>
    <xf numFmtId="166" fontId="21" fillId="18" borderId="265" xfId="0" applyNumberFormat="1" applyFont="1" applyFill="1" applyBorder="1" applyAlignment="1">
      <alignment horizontal="right" vertical="center" wrapText="1"/>
    </xf>
    <xf numFmtId="166" fontId="21" fillId="0" borderId="265" xfId="0" applyNumberFormat="1" applyFont="1" applyBorder="1" applyAlignment="1">
      <alignment horizontal="justify" vertical="center" wrapText="1"/>
    </xf>
    <xf numFmtId="166" fontId="21" fillId="0" borderId="281" xfId="0" applyNumberFormat="1" applyFont="1" applyBorder="1" applyAlignment="1">
      <alignment horizontal="justify" vertical="center" wrapText="1"/>
    </xf>
    <xf numFmtId="0" fontId="48" fillId="15" borderId="44" xfId="0" applyFont="1" applyFill="1" applyBorder="1" applyAlignment="1">
      <alignment horizontal="left" vertical="center"/>
    </xf>
    <xf numFmtId="14" fontId="48" fillId="15" borderId="44" xfId="0" applyNumberFormat="1" applyFont="1" applyFill="1" applyBorder="1" applyAlignment="1">
      <alignment horizontal="center" vertical="center"/>
    </xf>
    <xf numFmtId="14" fontId="48" fillId="15" borderId="44" xfId="0" applyNumberFormat="1" applyFont="1" applyFill="1" applyBorder="1" applyAlignment="1">
      <alignment horizontal="center" vertical="center" wrapText="1"/>
    </xf>
    <xf numFmtId="0" fontId="48" fillId="15" borderId="44" xfId="0" applyFont="1" applyFill="1" applyBorder="1" applyAlignment="1">
      <alignment horizontal="left" vertical="center" wrapText="1"/>
    </xf>
    <xf numFmtId="0" fontId="48" fillId="15" borderId="44" xfId="0" applyFont="1" applyFill="1" applyBorder="1" applyAlignment="1">
      <alignment horizontal="center" vertical="center" wrapText="1"/>
    </xf>
    <xf numFmtId="171" fontId="48" fillId="15" borderId="44" xfId="4" applyNumberFormat="1" applyFont="1" applyFill="1" applyBorder="1" applyAlignment="1">
      <alignment horizontal="right" vertical="center"/>
    </xf>
    <xf numFmtId="171" fontId="22" fillId="0" borderId="0" xfId="0" applyNumberFormat="1" applyFont="1"/>
    <xf numFmtId="0" fontId="21" fillId="0" borderId="44" xfId="0" applyFont="1" applyBorder="1" applyAlignment="1">
      <alignment horizontal="left" vertical="center" wrapText="1"/>
    </xf>
    <xf numFmtId="0" fontId="21" fillId="0" borderId="44" xfId="0" applyFont="1" applyBorder="1" applyAlignment="1">
      <alignment horizontal="center" vertical="center" wrapText="1"/>
    </xf>
    <xf numFmtId="3" fontId="21" fillId="0" borderId="44" xfId="0" applyNumberFormat="1" applyFont="1" applyBorder="1" applyAlignment="1">
      <alignment horizontal="right" vertical="center"/>
    </xf>
    <xf numFmtId="166" fontId="48" fillId="0" borderId="261" xfId="9" applyNumberFormat="1" applyFont="1" applyBorder="1" applyAlignment="1">
      <alignment horizontal="left" vertical="center" indent="1"/>
    </xf>
    <xf numFmtId="166" fontId="21" fillId="0" borderId="261" xfId="9" quotePrefix="1" applyNumberFormat="1" applyFont="1" applyBorder="1" applyAlignment="1">
      <alignment horizontal="center" vertical="center"/>
    </xf>
    <xf numFmtId="166" fontId="21" fillId="0" borderId="261" xfId="9" applyNumberFormat="1" applyFont="1" applyBorder="1" applyAlignment="1">
      <alignment vertical="center"/>
    </xf>
    <xf numFmtId="166" fontId="21" fillId="0" borderId="261" xfId="9" applyNumberFormat="1" applyFont="1" applyBorder="1" applyAlignment="1">
      <alignment horizontal="left" vertical="center" indent="3"/>
    </xf>
    <xf numFmtId="166" fontId="21" fillId="0" borderId="261" xfId="9" applyNumberFormat="1" applyFont="1" applyBorder="1" applyAlignment="1">
      <alignment horizontal="center" vertical="center"/>
    </xf>
    <xf numFmtId="166" fontId="48" fillId="9" borderId="261" xfId="9" applyNumberFormat="1" applyFont="1" applyFill="1" applyBorder="1" applyAlignment="1">
      <alignment horizontal="left" vertical="center" wrapText="1"/>
    </xf>
    <xf numFmtId="166" fontId="48" fillId="9" borderId="261" xfId="9" applyNumberFormat="1" applyFont="1" applyFill="1" applyBorder="1" applyAlignment="1">
      <alignment horizontal="center" vertical="center"/>
    </xf>
    <xf numFmtId="166" fontId="48" fillId="9" borderId="261" xfId="9" applyNumberFormat="1" applyFont="1" applyFill="1" applyBorder="1" applyAlignment="1">
      <alignment vertical="center"/>
    </xf>
    <xf numFmtId="166" fontId="48" fillId="8" borderId="261" xfId="9" applyNumberFormat="1" applyFont="1" applyFill="1" applyBorder="1" applyAlignment="1">
      <alignment horizontal="left" vertical="center"/>
    </xf>
    <xf numFmtId="166" fontId="48" fillId="9" borderId="261" xfId="9" applyNumberFormat="1" applyFont="1" applyFill="1" applyBorder="1" applyAlignment="1">
      <alignment horizontal="right" vertical="center"/>
    </xf>
    <xf numFmtId="166" fontId="48" fillId="0" borderId="261" xfId="9" applyNumberFormat="1" applyFont="1" applyBorder="1" applyAlignment="1">
      <alignment horizontal="center" vertical="center"/>
    </xf>
    <xf numFmtId="166" fontId="21" fillId="0" borderId="261" xfId="10" applyNumberFormat="1" applyFont="1" applyBorder="1" applyAlignment="1">
      <alignment vertical="center"/>
    </xf>
    <xf numFmtId="166" fontId="48" fillId="0" borderId="261" xfId="9" applyNumberFormat="1" applyFont="1" applyBorder="1" applyAlignment="1">
      <alignment vertical="center"/>
    </xf>
    <xf numFmtId="166" fontId="48" fillId="9" borderId="261" xfId="9" applyNumberFormat="1" applyFont="1" applyFill="1" applyBorder="1" applyAlignment="1">
      <alignment horizontal="left" vertical="center" indent="2"/>
    </xf>
    <xf numFmtId="166" fontId="48" fillId="0" borderId="261" xfId="9" applyNumberFormat="1" applyFont="1" applyBorder="1" applyAlignment="1">
      <alignment horizontal="left" vertical="center" indent="2"/>
    </xf>
    <xf numFmtId="166" fontId="21" fillId="0" borderId="261" xfId="9" applyNumberFormat="1" applyFont="1" applyBorder="1" applyAlignment="1">
      <alignment horizontal="left" vertical="center" wrapText="1" indent="3"/>
    </xf>
    <xf numFmtId="166" fontId="48" fillId="9" borderId="261" xfId="9" applyNumberFormat="1" applyFont="1" applyFill="1" applyBorder="1" applyAlignment="1">
      <alignment horizontal="left" vertical="center" indent="3"/>
    </xf>
    <xf numFmtId="166" fontId="48" fillId="9" borderId="261" xfId="9" applyNumberFormat="1" applyFont="1" applyFill="1" applyBorder="1" applyAlignment="1">
      <alignment horizontal="left" vertical="center" indent="1"/>
    </xf>
    <xf numFmtId="166" fontId="48" fillId="0" borderId="261" xfId="9" applyNumberFormat="1" applyFont="1" applyBorder="1" applyAlignment="1">
      <alignment horizontal="left" vertical="center" wrapText="1" indent="3"/>
    </xf>
    <xf numFmtId="166" fontId="21" fillId="9" borderId="261" xfId="9" applyNumberFormat="1" applyFont="1" applyFill="1" applyBorder="1" applyAlignment="1">
      <alignment horizontal="center" vertical="center"/>
    </xf>
    <xf numFmtId="49" fontId="21" fillId="0" borderId="261" xfId="9" applyNumberFormat="1" applyFont="1" applyBorder="1" applyAlignment="1">
      <alignment horizontal="center" vertical="center"/>
    </xf>
    <xf numFmtId="166" fontId="21" fillId="0" borderId="261" xfId="9" applyNumberFormat="1" applyFont="1" applyBorder="1" applyAlignment="1">
      <alignment vertical="center" wrapText="1"/>
    </xf>
    <xf numFmtId="166" fontId="48" fillId="9" borderId="261" xfId="9" applyNumberFormat="1" applyFont="1" applyFill="1" applyBorder="1" applyAlignment="1">
      <alignment vertical="center" wrapText="1"/>
    </xf>
    <xf numFmtId="166" fontId="48" fillId="9" borderId="261" xfId="9" applyNumberFormat="1" applyFont="1" applyFill="1" applyBorder="1" applyAlignment="1">
      <alignment horizontal="left" vertical="center"/>
    </xf>
    <xf numFmtId="166" fontId="48" fillId="0" borderId="261" xfId="9" applyNumberFormat="1" applyFont="1" applyBorder="1" applyAlignment="1">
      <alignment vertical="center" wrapText="1"/>
    </xf>
    <xf numFmtId="166" fontId="21" fillId="0" borderId="261" xfId="9" applyNumberFormat="1" applyFont="1" applyBorder="1" applyAlignment="1">
      <alignment horizontal="left" vertical="center"/>
    </xf>
    <xf numFmtId="166" fontId="48" fillId="12" borderId="261" xfId="9" applyNumberFormat="1" applyFont="1" applyFill="1" applyBorder="1" applyAlignment="1">
      <alignment vertical="center"/>
    </xf>
    <xf numFmtId="166" fontId="48" fillId="12" borderId="261" xfId="9" applyNumberFormat="1" applyFont="1" applyFill="1" applyBorder="1" applyAlignment="1">
      <alignment horizontal="left" vertical="center"/>
    </xf>
    <xf numFmtId="167" fontId="21" fillId="0" borderId="261" xfId="9" applyNumberFormat="1" applyFont="1" applyBorder="1" applyAlignment="1">
      <alignment vertical="center"/>
    </xf>
    <xf numFmtId="165" fontId="21" fillId="18" borderId="261" xfId="9" applyNumberFormat="1" applyFont="1" applyFill="1" applyBorder="1" applyAlignment="1">
      <alignment vertical="center"/>
    </xf>
    <xf numFmtId="166" fontId="48" fillId="8" borderId="261" xfId="9" applyNumberFormat="1" applyFont="1" applyFill="1" applyBorder="1" applyAlignment="1">
      <alignment vertical="center" wrapText="1"/>
    </xf>
    <xf numFmtId="166" fontId="48" fillId="8" borderId="261" xfId="9" applyNumberFormat="1" applyFont="1" applyFill="1" applyBorder="1" applyAlignment="1">
      <alignment vertical="center"/>
    </xf>
    <xf numFmtId="166" fontId="21" fillId="18" borderId="261" xfId="9" applyNumberFormat="1" applyFont="1" applyFill="1" applyBorder="1" applyAlignment="1">
      <alignment vertical="center"/>
    </xf>
    <xf numFmtId="166" fontId="48" fillId="0" borderId="261" xfId="9" applyNumberFormat="1" applyFont="1" applyBorder="1" applyAlignment="1">
      <alignment horizontal="left" vertical="center"/>
    </xf>
    <xf numFmtId="170" fontId="21" fillId="18" borderId="265" xfId="14" applyNumberFormat="1" applyFont="1" applyFill="1" applyBorder="1" applyAlignment="1">
      <alignment horizontal="right" vertical="center" wrapText="1"/>
    </xf>
    <xf numFmtId="0" fontId="48" fillId="0" borderId="265" xfId="14" applyFont="1" applyBorder="1" applyAlignment="1">
      <alignment horizontal="left" vertical="center" wrapText="1"/>
    </xf>
    <xf numFmtId="0" fontId="48" fillId="0" borderId="265" xfId="14" applyFont="1" applyBorder="1" applyAlignment="1">
      <alignment horizontal="center" vertical="center" wrapText="1"/>
    </xf>
    <xf numFmtId="3" fontId="48" fillId="18" borderId="265" xfId="14" applyNumberFormat="1" applyFont="1" applyFill="1" applyBorder="1" applyAlignment="1">
      <alignment horizontal="right" vertical="center" wrapText="1"/>
    </xf>
    <xf numFmtId="0" fontId="42" fillId="0" borderId="265" xfId="14" applyFont="1" applyBorder="1" applyAlignment="1">
      <alignment horizontal="center" vertical="center" wrapText="1"/>
    </xf>
    <xf numFmtId="166" fontId="48" fillId="18" borderId="265" xfId="9" applyNumberFormat="1" applyFont="1" applyFill="1" applyBorder="1" applyAlignment="1">
      <alignment vertical="center"/>
    </xf>
    <xf numFmtId="3" fontId="21" fillId="18" borderId="265" xfId="14" applyNumberFormat="1" applyFont="1" applyFill="1" applyBorder="1" applyAlignment="1">
      <alignment horizontal="right" vertical="center" wrapText="1"/>
    </xf>
    <xf numFmtId="0" fontId="48" fillId="8" borderId="265" xfId="14" applyFont="1" applyFill="1" applyBorder="1" applyAlignment="1">
      <alignment horizontal="left" vertical="center" wrapText="1"/>
    </xf>
    <xf numFmtId="0" fontId="48" fillId="8" borderId="265" xfId="14" applyFont="1" applyFill="1" applyBorder="1" applyAlignment="1">
      <alignment horizontal="center" vertical="center" wrapText="1"/>
    </xf>
    <xf numFmtId="3" fontId="48" fillId="8" borderId="265" xfId="14" applyNumberFormat="1" applyFont="1" applyFill="1" applyBorder="1" applyAlignment="1">
      <alignment vertical="center" wrapText="1"/>
    </xf>
    <xf numFmtId="3" fontId="22" fillId="16" borderId="265" xfId="14" applyNumberFormat="1" applyFont="1" applyFill="1" applyBorder="1" applyAlignment="1">
      <alignment horizontal="right" vertical="center" wrapText="1"/>
    </xf>
    <xf numFmtId="3" fontId="21" fillId="0" borderId="265" xfId="14" applyNumberFormat="1" applyFont="1" applyBorder="1" applyAlignment="1">
      <alignment horizontal="right" vertical="center" wrapText="1"/>
    </xf>
    <xf numFmtId="166" fontId="48" fillId="8" borderId="265" xfId="9" applyNumberFormat="1" applyFont="1" applyFill="1" applyBorder="1" applyAlignment="1">
      <alignment vertical="center"/>
    </xf>
    <xf numFmtId="0" fontId="48" fillId="8" borderId="265" xfId="14" applyFont="1" applyFill="1" applyBorder="1" applyAlignment="1">
      <alignment vertical="center" wrapText="1"/>
    </xf>
    <xf numFmtId="0" fontId="21" fillId="8" borderId="265" xfId="14" applyFont="1" applyFill="1" applyBorder="1" applyAlignment="1">
      <alignment horizontal="center" vertical="center" wrapText="1"/>
    </xf>
    <xf numFmtId="3" fontId="21" fillId="8" borderId="265" xfId="14" applyNumberFormat="1" applyFont="1" applyFill="1" applyBorder="1" applyAlignment="1">
      <alignment horizontal="right" vertical="center" wrapText="1"/>
    </xf>
    <xf numFmtId="166" fontId="48" fillId="9" borderId="261" xfId="17" applyNumberFormat="1" applyFont="1" applyFill="1" applyBorder="1" applyAlignment="1">
      <alignment horizontal="left" vertical="center" wrapText="1"/>
    </xf>
    <xf numFmtId="166" fontId="48" fillId="9" borderId="261" xfId="17" applyNumberFormat="1" applyFont="1" applyFill="1" applyBorder="1" applyAlignment="1">
      <alignment horizontal="right" vertical="center"/>
    </xf>
    <xf numFmtId="166" fontId="21" fillId="13" borderId="261" xfId="17" applyNumberFormat="1" applyFont="1" applyFill="1" applyBorder="1" applyAlignment="1">
      <alignment vertical="center" wrapText="1"/>
    </xf>
    <xf numFmtId="166" fontId="48" fillId="13" borderId="261" xfId="17" applyNumberFormat="1" applyFont="1" applyFill="1" applyBorder="1" applyAlignment="1">
      <alignment horizontal="center" vertical="center" wrapText="1"/>
    </xf>
    <xf numFmtId="166" fontId="21" fillId="18" borderId="261" xfId="17" applyNumberFormat="1" applyFont="1" applyFill="1" applyBorder="1" applyAlignment="1">
      <alignment horizontal="right" vertical="center"/>
    </xf>
    <xf numFmtId="166" fontId="21" fillId="13" borderId="261" xfId="17" applyNumberFormat="1" applyFont="1" applyFill="1" applyBorder="1" applyAlignment="1">
      <alignment horizontal="center" vertical="center" wrapText="1"/>
    </xf>
    <xf numFmtId="166" fontId="48" fillId="18" borderId="261" xfId="17" applyNumberFormat="1" applyFont="1" applyFill="1" applyBorder="1" applyAlignment="1">
      <alignment horizontal="right" vertical="center"/>
    </xf>
    <xf numFmtId="166" fontId="48" fillId="8" borderId="261" xfId="17" applyNumberFormat="1" applyFont="1" applyFill="1" applyBorder="1" applyAlignment="1">
      <alignment horizontal="left" vertical="center" wrapText="1"/>
    </xf>
    <xf numFmtId="166" fontId="48" fillId="8" borderId="261" xfId="17" applyNumberFormat="1" applyFont="1" applyFill="1" applyBorder="1" applyAlignment="1">
      <alignment horizontal="right" vertical="center"/>
    </xf>
    <xf numFmtId="49" fontId="48" fillId="9" borderId="261" xfId="17" applyNumberFormat="1" applyFont="1" applyFill="1" applyBorder="1" applyAlignment="1">
      <alignment horizontal="center" vertical="center" wrapText="1"/>
    </xf>
    <xf numFmtId="166" fontId="21" fillId="8" borderId="261" xfId="17" applyNumberFormat="1" applyFont="1" applyFill="1" applyBorder="1" applyAlignment="1">
      <alignment horizontal="center" vertical="center" wrapText="1"/>
    </xf>
    <xf numFmtId="207" fontId="44" fillId="0" borderId="0" xfId="1" applyNumberFormat="1" applyFont="1" applyAlignment="1">
      <alignment vertical="center"/>
    </xf>
    <xf numFmtId="0" fontId="21" fillId="0" borderId="265" xfId="14" applyFont="1" applyBorder="1" applyAlignment="1">
      <alignment wrapText="1"/>
    </xf>
    <xf numFmtId="166" fontId="21" fillId="0" borderId="265" xfId="14" applyNumberFormat="1" applyFont="1" applyBorder="1" applyAlignment="1">
      <alignment horizontal="right"/>
    </xf>
    <xf numFmtId="0" fontId="21" fillId="0" borderId="268" xfId="14" applyFont="1" applyBorder="1" applyAlignment="1">
      <alignment wrapText="1"/>
    </xf>
    <xf numFmtId="166" fontId="48" fillId="8" borderId="265" xfId="14" applyNumberFormat="1" applyFont="1" applyFill="1" applyBorder="1" applyAlignment="1">
      <alignment horizontal="right" vertical="center"/>
    </xf>
    <xf numFmtId="166" fontId="48" fillId="8" borderId="265" xfId="14" applyNumberFormat="1" applyFont="1" applyFill="1" applyBorder="1" applyAlignment="1">
      <alignment horizontal="right"/>
    </xf>
    <xf numFmtId="0" fontId="21" fillId="0" borderId="265" xfId="14" applyFont="1" applyBorder="1"/>
    <xf numFmtId="0" fontId="21" fillId="0" borderId="166" xfId="14" applyFont="1" applyBorder="1"/>
    <xf numFmtId="166" fontId="21" fillId="0" borderId="166" xfId="14" applyNumberFormat="1" applyFont="1" applyBorder="1" applyAlignment="1">
      <alignment horizontal="right"/>
    </xf>
    <xf numFmtId="0" fontId="21" fillId="0" borderId="16" xfId="14" applyFont="1" applyBorder="1"/>
    <xf numFmtId="166" fontId="21" fillId="0" borderId="16" xfId="14" applyNumberFormat="1" applyFont="1" applyBorder="1" applyAlignment="1">
      <alignment horizontal="right" wrapText="1"/>
    </xf>
    <xf numFmtId="166" fontId="21" fillId="0" borderId="166" xfId="14" applyNumberFormat="1" applyFont="1" applyBorder="1" applyAlignment="1">
      <alignment horizontal="right" wrapText="1"/>
    </xf>
    <xf numFmtId="166" fontId="21" fillId="0" borderId="16" xfId="14" applyNumberFormat="1" applyFont="1" applyBorder="1" applyAlignment="1">
      <alignment horizontal="right"/>
    </xf>
    <xf numFmtId="0" fontId="42" fillId="0" borderId="291" xfId="0" applyFont="1" applyBorder="1" applyAlignment="1">
      <alignment horizontal="left" vertical="center" wrapText="1"/>
    </xf>
    <xf numFmtId="3" fontId="42" fillId="0" borderId="292" xfId="0" applyNumberFormat="1" applyFont="1" applyBorder="1" applyAlignment="1">
      <alignment horizontal="right" vertical="center"/>
    </xf>
    <xf numFmtId="0" fontId="42" fillId="0" borderId="293" xfId="0" applyFont="1" applyBorder="1" applyAlignment="1">
      <alignment horizontal="left" vertical="center" wrapText="1"/>
    </xf>
    <xf numFmtId="3" fontId="42" fillId="0" borderId="294" xfId="0" applyNumberFormat="1" applyFont="1" applyBorder="1" applyAlignment="1">
      <alignment horizontal="right" vertical="center"/>
    </xf>
    <xf numFmtId="0" fontId="138" fillId="14" borderId="295" xfId="0" applyFont="1" applyFill="1" applyBorder="1" applyAlignment="1">
      <alignment horizontal="center" vertical="center" wrapText="1"/>
    </xf>
    <xf numFmtId="0" fontId="138" fillId="14" borderId="296" xfId="0" applyFont="1" applyFill="1" applyBorder="1" applyAlignment="1">
      <alignment horizontal="center" vertical="center" wrapText="1"/>
    </xf>
    <xf numFmtId="0" fontId="138" fillId="14" borderId="288" xfId="0" applyFont="1" applyFill="1" applyBorder="1" applyAlignment="1">
      <alignment horizontal="left" vertical="center" wrapText="1"/>
    </xf>
    <xf numFmtId="14" fontId="138" fillId="14" borderId="289" xfId="0" applyNumberFormat="1" applyFont="1" applyFill="1" applyBorder="1" applyAlignment="1">
      <alignment horizontal="center" vertical="center" wrapText="1"/>
    </xf>
    <xf numFmtId="0" fontId="138" fillId="14" borderId="288" xfId="0" applyFont="1" applyFill="1" applyBorder="1" applyAlignment="1">
      <alignment horizontal="center" vertical="center" wrapText="1"/>
    </xf>
    <xf numFmtId="0" fontId="138" fillId="14" borderId="289" xfId="0" applyFont="1" applyFill="1" applyBorder="1" applyAlignment="1">
      <alignment horizontal="center" vertical="center" wrapText="1"/>
    </xf>
    <xf numFmtId="3" fontId="138" fillId="14" borderId="267" xfId="0" applyNumberFormat="1" applyFont="1" applyFill="1" applyBorder="1" applyAlignment="1">
      <alignment horizontal="right" vertical="center"/>
    </xf>
    <xf numFmtId="0" fontId="46" fillId="0" borderId="297" xfId="0" applyFont="1" applyBorder="1" applyAlignment="1">
      <alignment horizontal="left" vertical="center" wrapText="1"/>
    </xf>
    <xf numFmtId="3" fontId="46" fillId="0" borderId="298" xfId="0" applyNumberFormat="1" applyFont="1" applyBorder="1" applyAlignment="1">
      <alignment horizontal="right" vertical="center"/>
    </xf>
    <xf numFmtId="0" fontId="46" fillId="0" borderId="293" xfId="0" applyFont="1" applyBorder="1" applyAlignment="1">
      <alignment horizontal="left" vertical="center" wrapText="1"/>
    </xf>
    <xf numFmtId="0" fontId="46" fillId="0" borderId="299" xfId="0" applyFont="1" applyBorder="1" applyAlignment="1">
      <alignment horizontal="left" vertical="center" wrapText="1"/>
    </xf>
    <xf numFmtId="0" fontId="138" fillId="15" borderId="290" xfId="0" applyFont="1" applyFill="1" applyBorder="1" applyAlignment="1">
      <alignment horizontal="left" vertical="center" wrapText="1"/>
    </xf>
    <xf numFmtId="3" fontId="138" fillId="15" borderId="267" xfId="0" applyNumberFormat="1" applyFont="1" applyFill="1" applyBorder="1" applyAlignment="1">
      <alignment horizontal="right" vertical="center" wrapText="1"/>
    </xf>
    <xf numFmtId="0" fontId="131" fillId="0" borderId="0" xfId="0" applyFont="1" applyAlignment="1">
      <alignment horizontal="justify" vertical="center"/>
    </xf>
    <xf numFmtId="0" fontId="137" fillId="14" borderId="98" xfId="0" applyFont="1" applyFill="1" applyBorder="1" applyAlignment="1">
      <alignment horizontal="center" vertical="center" wrapText="1"/>
    </xf>
    <xf numFmtId="0" fontId="137" fillId="14" borderId="283" xfId="0" applyFont="1" applyFill="1" applyBorder="1" applyAlignment="1">
      <alignment horizontal="center" vertical="center" wrapText="1"/>
    </xf>
    <xf numFmtId="0" fontId="42" fillId="0" borderId="40" xfId="0" applyFont="1" applyBorder="1" applyAlignment="1">
      <alignment horizontal="left" vertical="center"/>
    </xf>
    <xf numFmtId="0" fontId="42" fillId="0" borderId="284" xfId="0" applyFont="1" applyBorder="1" applyAlignment="1">
      <alignment horizontal="center" vertical="center"/>
    </xf>
    <xf numFmtId="3" fontId="42" fillId="0" borderId="284" xfId="0" applyNumberFormat="1" applyFont="1" applyBorder="1" applyAlignment="1">
      <alignment horizontal="right" vertical="center"/>
    </xf>
    <xf numFmtId="0" fontId="42" fillId="0" borderId="285" xfId="0" applyFont="1" applyBorder="1" applyAlignment="1">
      <alignment horizontal="center" vertical="center"/>
    </xf>
    <xf numFmtId="0" fontId="42" fillId="0" borderId="42" xfId="0" applyFont="1" applyBorder="1" applyAlignment="1">
      <alignment horizontal="left" vertical="center"/>
    </xf>
    <xf numFmtId="0" fontId="42" fillId="0" borderId="44" xfId="0" applyFont="1" applyBorder="1" applyAlignment="1">
      <alignment horizontal="center" vertical="center"/>
    </xf>
    <xf numFmtId="3" fontId="42" fillId="0" borderId="44" xfId="0" applyNumberFormat="1" applyFont="1" applyBorder="1" applyAlignment="1">
      <alignment horizontal="right" vertical="center"/>
    </xf>
    <xf numFmtId="0" fontId="42" fillId="0" borderId="286" xfId="0" applyFont="1" applyBorder="1" applyAlignment="1">
      <alignment horizontal="center" vertical="center"/>
    </xf>
    <xf numFmtId="0" fontId="137" fillId="14" borderId="45" xfId="0" applyFont="1" applyFill="1" applyBorder="1" applyAlignment="1">
      <alignment horizontal="left" vertical="center"/>
    </xf>
    <xf numFmtId="0" fontId="137" fillId="14" borderId="46" xfId="0" applyFont="1" applyFill="1" applyBorder="1" applyAlignment="1">
      <alignment horizontal="center" vertical="center"/>
    </xf>
    <xf numFmtId="3" fontId="137" fillId="14" borderId="46" xfId="0" applyNumberFormat="1" applyFont="1" applyFill="1" applyBorder="1" applyAlignment="1">
      <alignment horizontal="right" vertical="center"/>
    </xf>
    <xf numFmtId="0" fontId="137" fillId="14" borderId="287" xfId="0" applyFont="1" applyFill="1" applyBorder="1" applyAlignment="1">
      <alignment horizontal="left" vertical="center"/>
    </xf>
    <xf numFmtId="182" fontId="3" fillId="0" borderId="260" xfId="2687" applyNumberFormat="1">
      <alignment horizontal="right" vertical="center"/>
    </xf>
    <xf numFmtId="3" fontId="43" fillId="0" borderId="0" xfId="0" applyNumberFormat="1" applyFont="1"/>
    <xf numFmtId="0" fontId="12" fillId="0" borderId="94" xfId="30" applyFont="1" applyBorder="1" applyAlignment="1">
      <alignment horizontal="justify" vertical="center" wrapText="1"/>
    </xf>
    <xf numFmtId="0" fontId="13" fillId="0" borderId="94" xfId="30" applyFont="1" applyBorder="1" applyAlignment="1">
      <alignment horizontal="justify" vertical="center" wrapText="1"/>
    </xf>
    <xf numFmtId="0" fontId="13" fillId="0" borderId="94" xfId="30" applyFont="1" applyBorder="1" applyAlignment="1">
      <alignment horizontal="left" vertical="center" wrapText="1"/>
    </xf>
    <xf numFmtId="0" fontId="12" fillId="0" borderId="52" xfId="30" applyFont="1" applyBorder="1" applyAlignment="1">
      <alignment horizontal="justify" vertical="center" wrapText="1"/>
    </xf>
    <xf numFmtId="165" fontId="12" fillId="0" borderId="52" xfId="4" applyFont="1" applyBorder="1" applyAlignment="1">
      <alignment horizontal="right" vertical="center" wrapText="1"/>
    </xf>
    <xf numFmtId="0" fontId="13" fillId="0" borderId="52" xfId="30" applyFont="1" applyBorder="1" applyAlignment="1">
      <alignment horizontal="justify" vertical="center" wrapText="1"/>
    </xf>
    <xf numFmtId="181" fontId="13" fillId="0" borderId="52" xfId="30" applyNumberFormat="1" applyFont="1" applyBorder="1" applyAlignment="1">
      <alignment horizontal="justify" vertical="center" wrapText="1"/>
    </xf>
    <xf numFmtId="0" fontId="12" fillId="0" borderId="52" xfId="30" applyFont="1" applyBorder="1" applyAlignment="1">
      <alignment vertical="top" wrapText="1"/>
    </xf>
    <xf numFmtId="0" fontId="13" fillId="0" borderId="52" xfId="30" applyFont="1" applyBorder="1" applyAlignment="1">
      <alignment vertical="top" wrapText="1"/>
    </xf>
    <xf numFmtId="0" fontId="12" fillId="12" borderId="52" xfId="30" applyFont="1" applyFill="1" applyBorder="1" applyAlignment="1">
      <alignment vertical="top" wrapText="1"/>
    </xf>
    <xf numFmtId="0" fontId="30" fillId="0" borderId="305" xfId="47" applyFont="1" applyBorder="1" applyAlignment="1" applyProtection="1">
      <alignment vertical="top" wrapText="1"/>
      <protection locked="0"/>
    </xf>
    <xf numFmtId="0" fontId="31" fillId="0" borderId="306" xfId="48" applyFont="1" applyBorder="1" applyAlignment="1" applyProtection="1">
      <alignment horizontal="center" vertical="center"/>
      <protection locked="0"/>
    </xf>
    <xf numFmtId="14" fontId="32" fillId="0" borderId="305" xfId="47" applyNumberFormat="1" applyFont="1" applyBorder="1" applyAlignment="1">
      <alignment horizontal="center" vertical="center" wrapText="1"/>
    </xf>
    <xf numFmtId="0" fontId="0" fillId="0" borderId="307" xfId="0" applyBorder="1"/>
    <xf numFmtId="0" fontId="34" fillId="0" borderId="124" xfId="47" applyFont="1" applyBorder="1" applyAlignment="1" applyProtection="1">
      <alignment horizontal="center" vertical="center"/>
      <protection locked="0"/>
    </xf>
    <xf numFmtId="0" fontId="34" fillId="0" borderId="124" xfId="47" applyFont="1" applyBorder="1" applyAlignment="1" applyProtection="1">
      <alignment horizontal="right" vertical="center"/>
      <protection locked="0"/>
    </xf>
    <xf numFmtId="3" fontId="35" fillId="0" borderId="308" xfId="47" applyNumberFormat="1" applyFont="1" applyBorder="1" applyAlignment="1">
      <alignment horizontal="right" vertical="center"/>
    </xf>
    <xf numFmtId="3" fontId="35" fillId="0" borderId="309" xfId="47" applyNumberFormat="1" applyFont="1" applyBorder="1" applyAlignment="1">
      <alignment horizontal="right" vertical="center"/>
    </xf>
    <xf numFmtId="0" fontId="34" fillId="23" borderId="124" xfId="47" applyFont="1" applyFill="1" applyBorder="1" applyAlignment="1" applyProtection="1">
      <alignment horizontal="center" vertical="center"/>
      <protection locked="0"/>
    </xf>
    <xf numFmtId="0" fontId="34" fillId="23" borderId="124" xfId="47" applyFont="1" applyFill="1" applyBorder="1" applyAlignment="1" applyProtection="1">
      <alignment horizontal="right" vertical="center"/>
      <protection locked="0"/>
    </xf>
    <xf numFmtId="166" fontId="13" fillId="0" borderId="6" xfId="9" applyNumberFormat="1" applyFont="1" applyBorder="1" applyAlignment="1">
      <alignment vertical="center" wrapText="1"/>
    </xf>
    <xf numFmtId="166" fontId="13" fillId="18" borderId="6" xfId="9" applyNumberFormat="1" applyFont="1" applyFill="1" applyBorder="1" applyAlignment="1">
      <alignment vertical="center"/>
    </xf>
    <xf numFmtId="166" fontId="12" fillId="8" borderId="261" xfId="9" applyNumberFormat="1" applyFont="1" applyFill="1" applyBorder="1" applyAlignment="1">
      <alignment horizontal="left" vertical="center"/>
    </xf>
    <xf numFmtId="166" fontId="21" fillId="0" borderId="6" xfId="9" applyNumberFormat="1" applyFont="1" applyBorder="1" applyAlignment="1">
      <alignment vertical="center" wrapText="1"/>
    </xf>
    <xf numFmtId="166" fontId="48" fillId="9" borderId="0" xfId="17" applyNumberFormat="1" applyFont="1" applyFill="1" applyAlignment="1">
      <alignment horizontal="center" vertical="center" wrapText="1"/>
    </xf>
    <xf numFmtId="166" fontId="48" fillId="9" borderId="0" xfId="17" applyNumberFormat="1" applyFont="1" applyFill="1" applyAlignment="1">
      <alignment horizontal="right" vertical="center"/>
    </xf>
    <xf numFmtId="3" fontId="45" fillId="0" borderId="283" xfId="0" applyNumberFormat="1" applyFont="1" applyBorder="1" applyAlignment="1">
      <alignment horizontal="right" vertical="center"/>
    </xf>
    <xf numFmtId="14" fontId="43" fillId="8" borderId="311" xfId="0" applyNumberFormat="1" applyFont="1" applyFill="1" applyBorder="1" applyAlignment="1">
      <alignment horizontal="center" vertical="center"/>
    </xf>
    <xf numFmtId="0" fontId="43" fillId="8" borderId="312" xfId="0" applyFont="1" applyFill="1" applyBorder="1" applyAlignment="1">
      <alignment horizontal="center"/>
    </xf>
    <xf numFmtId="0" fontId="21" fillId="18" borderId="0" xfId="10" applyNumberFormat="1" applyFont="1" applyFill="1" applyBorder="1" applyAlignment="1">
      <alignment vertical="center"/>
    </xf>
    <xf numFmtId="0" fontId="139" fillId="0" borderId="283" xfId="0" applyFont="1" applyBorder="1" applyAlignment="1">
      <alignment horizontal="right" vertical="center"/>
    </xf>
    <xf numFmtId="3" fontId="139" fillId="0" borderId="283" xfId="0" applyNumberFormat="1" applyFont="1" applyBorder="1" applyAlignment="1">
      <alignment horizontal="right" vertical="center"/>
    </xf>
    <xf numFmtId="3" fontId="140" fillId="0" borderId="283" xfId="0" applyNumberFormat="1" applyFont="1" applyBorder="1" applyAlignment="1">
      <alignment horizontal="right" vertical="center"/>
    </xf>
    <xf numFmtId="14" fontId="43" fillId="14" borderId="98" xfId="0" applyNumberFormat="1" applyFont="1" applyFill="1" applyBorder="1" applyAlignment="1">
      <alignment horizontal="center" vertical="center"/>
    </xf>
    <xf numFmtId="0" fontId="43" fillId="14" borderId="283" xfId="0" applyFont="1" applyFill="1" applyBorder="1" applyAlignment="1">
      <alignment horizontal="center" vertical="center"/>
    </xf>
    <xf numFmtId="0" fontId="43" fillId="0" borderId="282" xfId="0" applyFont="1" applyBorder="1" applyAlignment="1">
      <alignment horizontal="left" vertical="center"/>
    </xf>
    <xf numFmtId="0" fontId="42" fillId="0" borderId="283" xfId="0" applyFont="1" applyBorder="1" applyAlignment="1">
      <alignment horizontal="left" vertical="center"/>
    </xf>
    <xf numFmtId="0" fontId="42" fillId="0" borderId="282" xfId="0" applyFont="1" applyBorder="1" applyAlignment="1">
      <alignment horizontal="left" vertical="center"/>
    </xf>
    <xf numFmtId="3" fontId="42" fillId="0" borderId="283" xfId="0" applyNumberFormat="1" applyFont="1" applyBorder="1" applyAlignment="1">
      <alignment horizontal="right" vertical="center"/>
    </xf>
    <xf numFmtId="0" fontId="42" fillId="108" borderId="282" xfId="0" applyFont="1" applyFill="1" applyBorder="1" applyAlignment="1">
      <alignment horizontal="left" vertical="center"/>
    </xf>
    <xf numFmtId="3" fontId="42" fillId="108" borderId="283" xfId="0" applyNumberFormat="1" applyFont="1" applyFill="1" applyBorder="1" applyAlignment="1">
      <alignment horizontal="right" vertical="center"/>
    </xf>
    <xf numFmtId="0" fontId="42" fillId="0" borderId="283" xfId="0" applyFont="1" applyBorder="1" applyAlignment="1">
      <alignment horizontal="right" vertical="center"/>
    </xf>
    <xf numFmtId="0" fontId="43" fillId="14" borderId="282" xfId="0" applyFont="1" applyFill="1" applyBorder="1" applyAlignment="1">
      <alignment horizontal="left" vertical="center"/>
    </xf>
    <xf numFmtId="3" fontId="43" fillId="14" borderId="283" xfId="0" applyNumberFormat="1" applyFont="1" applyFill="1" applyBorder="1" applyAlignment="1">
      <alignment horizontal="right" vertical="center"/>
    </xf>
    <xf numFmtId="0" fontId="43" fillId="14" borderId="313" xfId="0" applyFont="1" applyFill="1" applyBorder="1" applyAlignment="1">
      <alignment horizontal="left" vertical="center"/>
    </xf>
    <xf numFmtId="3" fontId="45" fillId="0" borderId="0" xfId="0" applyNumberFormat="1" applyFont="1"/>
    <xf numFmtId="3" fontId="14" fillId="0" borderId="0" xfId="0" applyNumberFormat="1" applyFont="1"/>
    <xf numFmtId="9" fontId="14" fillId="0" borderId="0" xfId="0" applyNumberFormat="1" applyFont="1"/>
    <xf numFmtId="0" fontId="4" fillId="3" borderId="0" xfId="0" applyFont="1" applyFill="1" applyAlignment="1">
      <alignment horizontal="center" wrapText="1"/>
    </xf>
    <xf numFmtId="0" fontId="50" fillId="18" borderId="0" xfId="0" applyFont="1" applyFill="1"/>
    <xf numFmtId="0" fontId="3" fillId="6" borderId="320" xfId="2763" quotePrefix="1">
      <alignment horizontal="left" vertical="center" indent="1"/>
    </xf>
    <xf numFmtId="182" fontId="3" fillId="0" borderId="320" xfId="2765" applyNumberFormat="1">
      <alignment horizontal="right" vertical="center"/>
    </xf>
    <xf numFmtId="14" fontId="48" fillId="9" borderId="127" xfId="0" applyNumberFormat="1" applyFont="1" applyFill="1" applyBorder="1" applyAlignment="1">
      <alignment horizontal="center" vertical="center" wrapText="1"/>
    </xf>
    <xf numFmtId="166" fontId="48" fillId="9" borderId="129" xfId="0" applyNumberFormat="1" applyFont="1" applyFill="1" applyBorder="1" applyAlignment="1">
      <alignment horizontal="center" vertical="center" wrapText="1"/>
    </xf>
    <xf numFmtId="166" fontId="48" fillId="8" borderId="264" xfId="10" applyNumberFormat="1" applyFont="1" applyFill="1" applyBorder="1" applyAlignment="1">
      <alignment vertical="center"/>
    </xf>
    <xf numFmtId="166" fontId="21" fillId="0" borderId="264" xfId="10" applyNumberFormat="1" applyFont="1" applyBorder="1" applyAlignment="1">
      <alignment vertical="center"/>
    </xf>
    <xf numFmtId="166" fontId="48" fillId="8" borderId="76" xfId="10" applyNumberFormat="1" applyFont="1" applyFill="1" applyBorder="1" applyAlignment="1">
      <alignment vertical="center"/>
    </xf>
    <xf numFmtId="166" fontId="142" fillId="0" borderId="0" xfId="0" applyNumberFormat="1" applyFont="1"/>
    <xf numFmtId="166" fontId="89" fillId="0" borderId="0" xfId="0" applyNumberFormat="1" applyFont="1" applyAlignment="1">
      <alignment horizontal="center" vertical="center"/>
    </xf>
    <xf numFmtId="0" fontId="13" fillId="0" borderId="0" xfId="0" applyFont="1"/>
    <xf numFmtId="0" fontId="12" fillId="0" borderId="0" xfId="0" applyFont="1" applyAlignment="1">
      <alignment horizontal="left"/>
    </xf>
    <xf numFmtId="166" fontId="14" fillId="0" borderId="0" xfId="0" applyNumberFormat="1" applyFont="1"/>
    <xf numFmtId="0" fontId="13" fillId="0" borderId="0" xfId="16" applyFont="1"/>
    <xf numFmtId="165" fontId="14" fillId="0" borderId="0" xfId="34" applyFont="1"/>
    <xf numFmtId="166" fontId="21" fillId="0" borderId="310" xfId="14" applyNumberFormat="1" applyFont="1" applyBorder="1" applyAlignment="1">
      <alignment horizontal="right"/>
    </xf>
    <xf numFmtId="166" fontId="13" fillId="0" borderId="310" xfId="14" applyNumberFormat="1" applyFont="1" applyBorder="1" applyAlignment="1">
      <alignment horizontal="right"/>
    </xf>
    <xf numFmtId="0" fontId="12" fillId="0" borderId="0" xfId="0" applyFont="1" applyAlignment="1">
      <alignment vertical="center"/>
    </xf>
    <xf numFmtId="3" fontId="46" fillId="18" borderId="33" xfId="0" applyNumberFormat="1" applyFont="1" applyFill="1" applyBorder="1" applyAlignment="1">
      <alignment horizontal="right" vertical="center"/>
    </xf>
    <xf numFmtId="3" fontId="46" fillId="0" borderId="33" xfId="0" applyNumberFormat="1" applyFont="1" applyBorder="1" applyAlignment="1">
      <alignment horizontal="right" vertical="center"/>
    </xf>
    <xf numFmtId="0" fontId="13" fillId="0" borderId="0" xfId="14" applyFont="1" applyAlignment="1">
      <alignment vertical="center"/>
    </xf>
    <xf numFmtId="0" fontId="13" fillId="0" borderId="0" xfId="0" applyFont="1" applyAlignment="1">
      <alignment vertical="center"/>
    </xf>
    <xf numFmtId="0" fontId="12" fillId="0" borderId="0" xfId="14" applyFont="1" applyAlignment="1">
      <alignment vertical="center"/>
    </xf>
    <xf numFmtId="0" fontId="147" fillId="0" borderId="0" xfId="0" applyFont="1"/>
    <xf numFmtId="0" fontId="148" fillId="0" borderId="0" xfId="0" applyFont="1"/>
    <xf numFmtId="0" fontId="149" fillId="0" borderId="0" xfId="26" applyFont="1" applyAlignment="1">
      <alignment horizontal="left"/>
    </xf>
    <xf numFmtId="0" fontId="149" fillId="0" borderId="0" xfId="26" applyFont="1"/>
    <xf numFmtId="172" fontId="149" fillId="8" borderId="6" xfId="26" applyNumberFormat="1" applyFont="1" applyFill="1" applyBorder="1" applyAlignment="1">
      <alignment horizontal="center" vertical="center" wrapText="1"/>
    </xf>
    <xf numFmtId="17" fontId="149" fillId="8" borderId="6" xfId="26" applyNumberFormat="1" applyFont="1" applyFill="1" applyBorder="1" applyAlignment="1">
      <alignment horizontal="center" vertical="center" wrapText="1"/>
    </xf>
    <xf numFmtId="165" fontId="148" fillId="0" borderId="0" xfId="0" applyNumberFormat="1" applyFont="1"/>
    <xf numFmtId="0" fontId="151" fillId="0" borderId="0" xfId="0" applyFont="1"/>
    <xf numFmtId="165" fontId="151" fillId="0" borderId="0" xfId="4" applyFont="1" applyBorder="1"/>
    <xf numFmtId="3" fontId="147" fillId="0" borderId="0" xfId="0" applyNumberFormat="1" applyFont="1"/>
    <xf numFmtId="172" fontId="149" fillId="8" borderId="48" xfId="26" applyNumberFormat="1" applyFont="1" applyFill="1" applyBorder="1" applyAlignment="1">
      <alignment horizontal="center" vertical="center" wrapText="1"/>
    </xf>
    <xf numFmtId="3" fontId="151" fillId="0" borderId="48" xfId="26" applyNumberFormat="1" applyFont="1" applyBorder="1" applyAlignment="1">
      <alignment horizontal="center" vertical="center"/>
    </xf>
    <xf numFmtId="165" fontId="151" fillId="0" borderId="48" xfId="4" applyFont="1" applyBorder="1" applyAlignment="1">
      <alignment horizontal="right" vertical="center"/>
    </xf>
    <xf numFmtId="10" fontId="151" fillId="13" borderId="48" xfId="26" applyNumberFormat="1" applyFont="1" applyFill="1" applyBorder="1" applyAlignment="1">
      <alignment horizontal="center" vertical="center"/>
    </xf>
    <xf numFmtId="0" fontId="151" fillId="0" borderId="48" xfId="26" applyFont="1" applyBorder="1" applyAlignment="1">
      <alignment vertical="center" wrapText="1"/>
    </xf>
    <xf numFmtId="0" fontId="151" fillId="0" borderId="48" xfId="26" applyFont="1" applyBorder="1" applyAlignment="1">
      <alignment horizontal="center" vertical="center" wrapText="1"/>
    </xf>
    <xf numFmtId="3" fontId="151" fillId="0" borderId="48" xfId="26" applyNumberFormat="1" applyFont="1" applyBorder="1" applyAlignment="1">
      <alignment horizontal="center" vertical="center" wrapText="1"/>
    </xf>
    <xf numFmtId="182" fontId="147" fillId="0" borderId="0" xfId="0" applyNumberFormat="1" applyFont="1"/>
    <xf numFmtId="165" fontId="151" fillId="0" borderId="0" xfId="0" applyNumberFormat="1" applyFont="1"/>
    <xf numFmtId="10" fontId="151" fillId="0" borderId="0" xfId="0" applyNumberFormat="1" applyFont="1"/>
    <xf numFmtId="165" fontId="152" fillId="0" borderId="0" xfId="34" applyFont="1"/>
    <xf numFmtId="0" fontId="152" fillId="0" borderId="0" xfId="0" applyFont="1"/>
    <xf numFmtId="0" fontId="14" fillId="0" borderId="0" xfId="0" applyFont="1" applyAlignment="1">
      <alignment vertical="center"/>
    </xf>
    <xf numFmtId="0" fontId="153" fillId="0" borderId="0" xfId="0" applyFont="1" applyAlignment="1">
      <alignment vertical="center"/>
    </xf>
    <xf numFmtId="0" fontId="154" fillId="0" borderId="0" xfId="0" applyFont="1" applyAlignment="1">
      <alignment vertical="center"/>
    </xf>
    <xf numFmtId="0" fontId="15" fillId="0" borderId="0" xfId="0" applyFont="1" applyAlignment="1">
      <alignment vertical="center"/>
    </xf>
    <xf numFmtId="0" fontId="12" fillId="8" borderId="101" xfId="0" applyFont="1" applyFill="1" applyBorder="1" applyAlignment="1">
      <alignment horizontal="center" vertical="center" wrapText="1"/>
    </xf>
    <xf numFmtId="0" fontId="12" fillId="8" borderId="148" xfId="0" applyFont="1" applyFill="1" applyBorder="1" applyAlignment="1">
      <alignment horizontal="center" vertical="center" wrapText="1"/>
    </xf>
    <xf numFmtId="0" fontId="12" fillId="8" borderId="102" xfId="0" applyFont="1" applyFill="1" applyBorder="1" applyAlignment="1">
      <alignment horizontal="center" vertical="center" wrapText="1"/>
    </xf>
    <xf numFmtId="0" fontId="12" fillId="8" borderId="31" xfId="0" applyFont="1" applyFill="1" applyBorder="1" applyAlignment="1">
      <alignment horizontal="center" vertical="center"/>
    </xf>
    <xf numFmtId="0" fontId="12" fillId="8" borderId="105" xfId="0" applyFont="1" applyFill="1" applyBorder="1" applyAlignment="1">
      <alignment horizontal="center" vertical="center"/>
    </xf>
    <xf numFmtId="0" fontId="12" fillId="8" borderId="80" xfId="0" applyFont="1" applyFill="1" applyBorder="1" applyAlignment="1">
      <alignment horizontal="center" vertical="center"/>
    </xf>
    <xf numFmtId="0" fontId="12" fillId="8" borderId="32" xfId="0" applyFont="1" applyFill="1" applyBorder="1" applyAlignment="1">
      <alignment horizontal="center" vertical="center"/>
    </xf>
    <xf numFmtId="0" fontId="14" fillId="0" borderId="101" xfId="0" applyFont="1" applyBorder="1" applyAlignment="1">
      <alignment horizontal="center" vertical="center"/>
    </xf>
    <xf numFmtId="0" fontId="14" fillId="0" borderId="101" xfId="0" applyFont="1" applyBorder="1" applyAlignment="1">
      <alignment horizontal="left" vertical="center"/>
    </xf>
    <xf numFmtId="165" fontId="14" fillId="0" borderId="0" xfId="0" applyNumberFormat="1" applyFont="1" applyAlignment="1">
      <alignment vertical="center"/>
    </xf>
    <xf numFmtId="165" fontId="42" fillId="0" borderId="30" xfId="4" applyFont="1" applyBorder="1" applyAlignment="1">
      <alignment horizontal="right" vertical="center"/>
    </xf>
    <xf numFmtId="165" fontId="14" fillId="0" borderId="34" xfId="4" applyFont="1" applyBorder="1" applyAlignment="1">
      <alignment horizontal="right" vertical="center"/>
    </xf>
    <xf numFmtId="165" fontId="14" fillId="0" borderId="35" xfId="4" applyFont="1" applyBorder="1" applyAlignment="1">
      <alignment horizontal="right" vertical="center"/>
    </xf>
    <xf numFmtId="165" fontId="14" fillId="0" borderId="0" xfId="4" applyFont="1" applyBorder="1" applyAlignment="1">
      <alignment horizontal="right" vertical="center"/>
    </xf>
    <xf numFmtId="0" fontId="14" fillId="0" borderId="105" xfId="0" applyFont="1" applyBorder="1" applyAlignment="1">
      <alignment horizontal="center" vertical="center"/>
    </xf>
    <xf numFmtId="0" fontId="14" fillId="0" borderId="105" xfId="0" applyFont="1" applyBorder="1" applyAlignment="1">
      <alignment horizontal="left" vertical="center"/>
    </xf>
    <xf numFmtId="165" fontId="14" fillId="0" borderId="105" xfId="34" applyFont="1" applyBorder="1" applyAlignment="1">
      <alignment horizontal="right" vertical="center"/>
    </xf>
    <xf numFmtId="165" fontId="14" fillId="16" borderId="0" xfId="0" applyNumberFormat="1" applyFont="1" applyFill="1"/>
    <xf numFmtId="0" fontId="14" fillId="0" borderId="31" xfId="0" applyFont="1" applyBorder="1" applyAlignment="1">
      <alignment horizontal="center" vertical="center"/>
    </xf>
    <xf numFmtId="0" fontId="14" fillId="0" borderId="31" xfId="0" applyFont="1" applyBorder="1" applyAlignment="1">
      <alignment horizontal="left" vertical="center"/>
    </xf>
    <xf numFmtId="165" fontId="14" fillId="0" borderId="31" xfId="34" applyFont="1" applyBorder="1" applyAlignment="1">
      <alignment horizontal="right" vertical="center"/>
    </xf>
    <xf numFmtId="10" fontId="14" fillId="0" borderId="31" xfId="23" applyNumberFormat="1" applyFont="1" applyBorder="1" applyAlignment="1">
      <alignment horizontal="center" vertical="center"/>
    </xf>
    <xf numFmtId="0" fontId="12" fillId="8" borderId="33" xfId="0" applyFont="1" applyFill="1" applyBorder="1" applyAlignment="1">
      <alignment vertical="center"/>
    </xf>
    <xf numFmtId="165" fontId="12" fillId="8" borderId="33" xfId="4" applyFont="1" applyFill="1" applyBorder="1" applyAlignment="1">
      <alignment horizontal="right" vertical="center"/>
    </xf>
    <xf numFmtId="165" fontId="12" fillId="8" borderId="76" xfId="4" applyFont="1" applyFill="1" applyBorder="1" applyAlignment="1">
      <alignment horizontal="right" vertical="center"/>
    </xf>
    <xf numFmtId="165" fontId="12" fillId="8" borderId="38" xfId="4" applyFont="1" applyFill="1" applyBorder="1" applyAlignment="1">
      <alignment horizontal="right" vertical="center"/>
    </xf>
    <xf numFmtId="0" fontId="12" fillId="8" borderId="36" xfId="0" applyFont="1" applyFill="1" applyBorder="1" applyAlignment="1">
      <alignment vertical="center"/>
    </xf>
    <xf numFmtId="0" fontId="12" fillId="8" borderId="37" xfId="0" applyFont="1" applyFill="1" applyBorder="1" applyAlignment="1">
      <alignment vertical="center"/>
    </xf>
    <xf numFmtId="165" fontId="12" fillId="8" borderId="37" xfId="4" applyFont="1" applyFill="1" applyBorder="1" applyAlignment="1">
      <alignment horizontal="right" vertical="center"/>
    </xf>
    <xf numFmtId="10" fontId="12" fillId="8" borderId="37" xfId="1" applyNumberFormat="1" applyFont="1" applyFill="1" applyBorder="1" applyAlignment="1">
      <alignment horizontal="center" vertical="center"/>
    </xf>
    <xf numFmtId="10" fontId="12" fillId="8" borderId="38" xfId="1" applyNumberFormat="1" applyFont="1" applyFill="1" applyBorder="1" applyAlignment="1">
      <alignment horizontal="center" vertical="center"/>
    </xf>
    <xf numFmtId="187" fontId="14" fillId="0" borderId="33" xfId="34" applyNumberFormat="1" applyFont="1" applyBorder="1" applyAlignment="1">
      <alignment horizontal="right" vertical="center"/>
    </xf>
    <xf numFmtId="0" fontId="14" fillId="0" borderId="0" xfId="0" quotePrefix="1" applyFont="1"/>
    <xf numFmtId="165" fontId="15" fillId="0" borderId="0" xfId="0" applyNumberFormat="1" applyFont="1"/>
    <xf numFmtId="14" fontId="14" fillId="0" borderId="31" xfId="0" applyNumberFormat="1" applyFont="1" applyBorder="1" applyAlignment="1">
      <alignment horizontal="center" vertical="center"/>
    </xf>
    <xf numFmtId="10" fontId="14" fillId="0" borderId="31" xfId="23" applyNumberFormat="1" applyFont="1" applyFill="1" applyBorder="1" applyAlignment="1">
      <alignment horizontal="center" vertical="center"/>
    </xf>
    <xf numFmtId="0" fontId="12" fillId="8" borderId="38" xfId="0" applyFont="1" applyFill="1" applyBorder="1" applyAlignment="1">
      <alignment vertical="center"/>
    </xf>
    <xf numFmtId="0" fontId="155" fillId="8" borderId="34" xfId="0" applyFont="1" applyFill="1" applyBorder="1" applyAlignment="1">
      <alignment vertical="center"/>
    </xf>
    <xf numFmtId="0" fontId="12" fillId="8" borderId="68" xfId="0" applyFont="1" applyFill="1" applyBorder="1" applyAlignment="1">
      <alignment vertical="center"/>
    </xf>
    <xf numFmtId="0" fontId="12" fillId="8" borderId="69" xfId="0" applyFont="1" applyFill="1" applyBorder="1" applyAlignment="1">
      <alignment vertical="center"/>
    </xf>
    <xf numFmtId="0" fontId="12" fillId="8" borderId="100" xfId="0" applyFont="1" applyFill="1" applyBorder="1" applyAlignment="1">
      <alignment horizontal="center" vertical="center" wrapText="1"/>
    </xf>
    <xf numFmtId="0" fontId="12" fillId="8" borderId="107" xfId="0" applyFont="1" applyFill="1" applyBorder="1" applyAlignment="1">
      <alignment horizontal="center" vertical="center"/>
    </xf>
    <xf numFmtId="187" fontId="14" fillId="0" borderId="30" xfId="34" applyNumberFormat="1" applyFont="1" applyBorder="1" applyAlignment="1">
      <alignment horizontal="right" vertical="center"/>
    </xf>
    <xf numFmtId="187" fontId="14" fillId="0" borderId="34" xfId="34" applyNumberFormat="1" applyFont="1" applyBorder="1" applyAlignment="1">
      <alignment horizontal="right" vertical="center"/>
    </xf>
    <xf numFmtId="165" fontId="14" fillId="0" borderId="35" xfId="34" applyFont="1" applyBorder="1" applyAlignment="1">
      <alignment horizontal="right" vertical="center"/>
    </xf>
    <xf numFmtId="165" fontId="42" fillId="0" borderId="100" xfId="4" applyFont="1" applyBorder="1" applyAlignment="1">
      <alignment horizontal="right" vertical="center"/>
    </xf>
    <xf numFmtId="165" fontId="42" fillId="0" borderId="101" xfId="4" applyFont="1" applyBorder="1" applyAlignment="1">
      <alignment horizontal="right" vertical="center"/>
    </xf>
    <xf numFmtId="165" fontId="14" fillId="0" borderId="102" xfId="4" applyFont="1" applyBorder="1" applyAlignment="1">
      <alignment horizontal="right" vertical="center"/>
    </xf>
    <xf numFmtId="165" fontId="12" fillId="8" borderId="36" xfId="4" applyFont="1" applyFill="1" applyBorder="1" applyAlignment="1">
      <alignment horizontal="right" vertical="center"/>
    </xf>
    <xf numFmtId="0" fontId="155" fillId="8" borderId="116" xfId="0" applyFont="1" applyFill="1" applyBorder="1" applyAlignment="1">
      <alignment vertical="center"/>
    </xf>
    <xf numFmtId="0" fontId="12" fillId="8" borderId="117" xfId="0" applyFont="1" applyFill="1" applyBorder="1" applyAlignment="1">
      <alignment vertical="center"/>
    </xf>
    <xf numFmtId="0" fontId="12" fillId="8" borderId="118" xfId="0" applyFont="1" applyFill="1" applyBorder="1" applyAlignment="1">
      <alignment vertical="center"/>
    </xf>
    <xf numFmtId="184" fontId="48" fillId="8" borderId="262" xfId="26" applyNumberFormat="1" applyFont="1" applyFill="1" applyBorder="1" applyAlignment="1">
      <alignment horizontal="center" vertical="center" wrapText="1"/>
    </xf>
    <xf numFmtId="0" fontId="12" fillId="0" borderId="0" xfId="24" applyFont="1" applyFill="1" applyAlignment="1">
      <alignment vertical="center"/>
    </xf>
    <xf numFmtId="0" fontId="13" fillId="0" borderId="0" xfId="24" applyFont="1" applyFill="1" applyAlignment="1">
      <alignment vertical="center"/>
    </xf>
    <xf numFmtId="0" fontId="12" fillId="8" borderId="33" xfId="24" applyFont="1" applyFill="1" applyBorder="1" applyAlignment="1">
      <alignment horizontal="center" vertical="center" wrapText="1"/>
    </xf>
    <xf numFmtId="0" fontId="12" fillId="8" borderId="33" xfId="24" applyFont="1" applyFill="1" applyBorder="1" applyAlignment="1">
      <alignment vertical="center"/>
    </xf>
    <xf numFmtId="165" fontId="12" fillId="8" borderId="33" xfId="10" applyFont="1" applyFill="1" applyBorder="1" applyAlignment="1">
      <alignment horizontal="center" vertical="center"/>
    </xf>
    <xf numFmtId="165" fontId="12" fillId="8" borderId="33" xfId="10" applyFont="1" applyFill="1" applyBorder="1" applyAlignment="1">
      <alignment horizontal="left" vertical="top"/>
    </xf>
    <xf numFmtId="1" fontId="21" fillId="0" borderId="33" xfId="25" applyNumberFormat="1" applyFont="1" applyFill="1" applyBorder="1" applyAlignment="1">
      <alignment horizontal="right" vertical="center"/>
    </xf>
    <xf numFmtId="0" fontId="48" fillId="8" borderId="101" xfId="24" applyFont="1" applyFill="1" applyBorder="1" applyAlignment="1">
      <alignment vertical="center"/>
    </xf>
    <xf numFmtId="0" fontId="48" fillId="8" borderId="101" xfId="24" applyFont="1" applyFill="1" applyBorder="1" applyAlignment="1">
      <alignment horizontal="center" vertical="center"/>
    </xf>
    <xf numFmtId="0" fontId="48" fillId="8" borderId="101" xfId="24" applyFont="1" applyFill="1" applyBorder="1" applyAlignment="1">
      <alignment horizontal="center" vertical="center" wrapText="1"/>
    </xf>
    <xf numFmtId="0" fontId="48" fillId="8" borderId="31" xfId="24" applyFont="1" applyFill="1" applyBorder="1" applyAlignment="1">
      <alignment vertical="center"/>
    </xf>
    <xf numFmtId="166" fontId="48" fillId="8" borderId="31" xfId="10" applyNumberFormat="1" applyFont="1" applyFill="1" applyBorder="1" applyAlignment="1">
      <alignment vertical="center"/>
    </xf>
    <xf numFmtId="0" fontId="12" fillId="0" borderId="0" xfId="14" applyFont="1"/>
    <xf numFmtId="0" fontId="13" fillId="0" borderId="21" xfId="14" applyFont="1" applyBorder="1" applyAlignment="1">
      <alignment horizontal="justify" vertical="top" wrapText="1"/>
    </xf>
    <xf numFmtId="166" fontId="13" fillId="0" borderId="21" xfId="14" applyNumberFormat="1" applyFont="1" applyBorder="1" applyAlignment="1">
      <alignment vertical="top" wrapText="1"/>
    </xf>
    <xf numFmtId="0" fontId="12" fillId="0" borderId="0" xfId="14" applyFont="1" applyAlignment="1">
      <alignment horizontal="center" vertical="center" wrapText="1"/>
    </xf>
    <xf numFmtId="3" fontId="12" fillId="0" borderId="0" xfId="14" applyNumberFormat="1" applyFont="1" applyAlignment="1">
      <alignment vertical="center" wrapText="1"/>
    </xf>
    <xf numFmtId="0" fontId="146" fillId="0" borderId="0" xfId="0" applyFont="1" applyAlignment="1">
      <alignment horizontal="left" vertical="center" wrapText="1"/>
    </xf>
    <xf numFmtId="0" fontId="144" fillId="0" borderId="192" xfId="0" applyFont="1" applyBorder="1" applyAlignment="1">
      <alignment horizontal="justify" vertical="top" wrapText="1"/>
    </xf>
    <xf numFmtId="3" fontId="16" fillId="0" borderId="0" xfId="14" applyNumberFormat="1" applyFont="1"/>
    <xf numFmtId="3" fontId="13" fillId="0" borderId="0" xfId="14" applyNumberFormat="1" applyFont="1"/>
    <xf numFmtId="0" fontId="14" fillId="0" borderId="0" xfId="0" applyFont="1" applyAlignment="1">
      <alignment horizontal="center" vertical="center"/>
    </xf>
    <xf numFmtId="0" fontId="157" fillId="0" borderId="0" xfId="0" applyFont="1"/>
    <xf numFmtId="0" fontId="158" fillId="0" borderId="0" xfId="0" applyFont="1"/>
    <xf numFmtId="3" fontId="0" fillId="0" borderId="0" xfId="0" applyNumberFormat="1"/>
    <xf numFmtId="0" fontId="42" fillId="18" borderId="0" xfId="0" applyFont="1" applyFill="1" applyAlignment="1">
      <alignment horizontal="center" vertical="center"/>
    </xf>
    <xf numFmtId="172" fontId="48" fillId="17" borderId="63" xfId="0" applyNumberFormat="1" applyFont="1" applyFill="1" applyBorder="1" applyAlignment="1">
      <alignment horizontal="center" vertical="center" wrapText="1"/>
    </xf>
    <xf numFmtId="0" fontId="48" fillId="17" borderId="17" xfId="0" applyFont="1" applyFill="1" applyBorder="1" applyAlignment="1">
      <alignment horizontal="center" vertical="center" wrapText="1"/>
    </xf>
    <xf numFmtId="0" fontId="48" fillId="17" borderId="18" xfId="0" applyFont="1" applyFill="1" applyBorder="1" applyAlignment="1">
      <alignment horizontal="center" vertical="center" wrapText="1"/>
    </xf>
    <xf numFmtId="0" fontId="21" fillId="18" borderId="0" xfId="0" applyFont="1" applyFill="1" applyAlignment="1">
      <alignment horizontal="center" vertical="center" wrapText="1"/>
    </xf>
    <xf numFmtId="0" fontId="124" fillId="17" borderId="66" xfId="0" applyFont="1" applyFill="1" applyBorder="1" applyAlignment="1">
      <alignment horizontal="left" vertical="center" wrapText="1"/>
    </xf>
    <xf numFmtId="0" fontId="48" fillId="17" borderId="21" xfId="0" applyFont="1" applyFill="1" applyBorder="1" applyAlignment="1">
      <alignment horizontal="center" vertical="center" wrapText="1"/>
    </xf>
    <xf numFmtId="0" fontId="48" fillId="17" borderId="22" xfId="0" applyFont="1" applyFill="1" applyBorder="1" applyAlignment="1">
      <alignment horizontal="center" vertical="center" wrapText="1"/>
    </xf>
    <xf numFmtId="0" fontId="21" fillId="0" borderId="268" xfId="0" applyFont="1" applyBorder="1" applyAlignment="1">
      <alignment horizontal="justify" vertical="center" wrapText="1"/>
    </xf>
    <xf numFmtId="165" fontId="21" fillId="0" borderId="310" xfId="34" applyFont="1" applyFill="1" applyBorder="1" applyAlignment="1">
      <alignment horizontal="right" vertical="center" wrapText="1"/>
    </xf>
    <xf numFmtId="165" fontId="21" fillId="0" borderId="269" xfId="34" applyFont="1" applyFill="1" applyBorder="1" applyAlignment="1">
      <alignment horizontal="right" vertical="center" wrapText="1"/>
    </xf>
    <xf numFmtId="3" fontId="22" fillId="18" borderId="0" xfId="0" applyNumberFormat="1" applyFont="1" applyFill="1" applyAlignment="1">
      <alignment horizontal="center" vertical="center" wrapText="1"/>
    </xf>
    <xf numFmtId="0" fontId="21" fillId="0" borderId="266" xfId="0" applyFont="1" applyBorder="1" applyAlignment="1">
      <alignment horizontal="justify" vertical="center" wrapText="1"/>
    </xf>
    <xf numFmtId="165" fontId="21" fillId="0" borderId="166" xfId="34" applyFont="1" applyFill="1" applyBorder="1" applyAlignment="1">
      <alignment horizontal="right" vertical="center" wrapText="1"/>
    </xf>
    <xf numFmtId="165" fontId="21" fillId="0" borderId="270" xfId="34" applyFont="1" applyFill="1" applyBorder="1" applyAlignment="1">
      <alignment horizontal="right" vertical="center" wrapText="1"/>
    </xf>
    <xf numFmtId="0" fontId="124" fillId="109" borderId="66" xfId="0" applyFont="1" applyFill="1" applyBorder="1" applyAlignment="1">
      <alignment horizontal="left" vertical="center" wrapText="1"/>
    </xf>
    <xf numFmtId="0" fontId="124" fillId="15" borderId="14" xfId="0" applyFont="1" applyFill="1" applyBorder="1" applyAlignment="1">
      <alignment horizontal="left" vertical="center"/>
    </xf>
    <xf numFmtId="0" fontId="124" fillId="15" borderId="321" xfId="0" applyFont="1" applyFill="1" applyBorder="1" applyAlignment="1">
      <alignment horizontal="center" vertical="center" wrapText="1"/>
    </xf>
    <xf numFmtId="0" fontId="124" fillId="15" borderId="322" xfId="0" applyFont="1" applyFill="1" applyBorder="1" applyAlignment="1">
      <alignment horizontal="center" vertical="center" wrapText="1"/>
    </xf>
    <xf numFmtId="0" fontId="21" fillId="0" borderId="276" xfId="0" applyFont="1" applyBorder="1" applyAlignment="1">
      <alignment vertical="center"/>
    </xf>
    <xf numFmtId="0" fontId="21" fillId="0" borderId="261" xfId="0" applyFont="1" applyBorder="1" applyAlignment="1">
      <alignment horizontal="center" vertical="center"/>
    </xf>
    <xf numFmtId="0" fontId="21" fillId="0" borderId="277" xfId="0" applyFont="1" applyBorder="1" applyAlignment="1">
      <alignment horizontal="center" vertical="center"/>
    </xf>
    <xf numFmtId="180" fontId="21" fillId="0" borderId="277" xfId="0" applyNumberFormat="1" applyFont="1" applyBorder="1" applyAlignment="1">
      <alignment horizontal="center" vertical="center"/>
    </xf>
    <xf numFmtId="0" fontId="124" fillId="0" borderId="276" xfId="0" applyFont="1" applyBorder="1" applyAlignment="1">
      <alignment horizontal="left" vertical="center"/>
    </xf>
    <xf numFmtId="10" fontId="21" fillId="0" borderId="277" xfId="0" applyNumberFormat="1" applyFont="1" applyBorder="1" applyAlignment="1">
      <alignment horizontal="center" vertical="center"/>
    </xf>
    <xf numFmtId="0" fontId="21" fillId="0" borderId="11" xfId="0" applyFont="1" applyBorder="1" applyAlignment="1">
      <alignment vertical="center"/>
    </xf>
    <xf numFmtId="10" fontId="21" fillId="0" borderId="13" xfId="0" applyNumberFormat="1" applyFont="1" applyBorder="1" applyAlignment="1">
      <alignment horizontal="center" vertical="center"/>
    </xf>
    <xf numFmtId="14" fontId="15" fillId="8" borderId="101" xfId="0" applyNumberFormat="1" applyFont="1" applyFill="1" applyBorder="1" applyAlignment="1">
      <alignment horizontal="center" vertical="center" wrapText="1"/>
    </xf>
    <xf numFmtId="0" fontId="15" fillId="8" borderId="31" xfId="0" applyFont="1" applyFill="1" applyBorder="1" applyAlignment="1">
      <alignment horizontal="center"/>
    </xf>
    <xf numFmtId="165" fontId="13" fillId="18" borderId="101" xfId="10" applyFont="1" applyFill="1" applyBorder="1" applyAlignment="1">
      <alignment vertical="center" wrapText="1"/>
    </xf>
    <xf numFmtId="0" fontId="15" fillId="8" borderId="33" xfId="0" applyFont="1" applyFill="1" applyBorder="1"/>
    <xf numFmtId="165" fontId="15" fillId="8" borderId="33" xfId="10" applyFont="1" applyFill="1" applyBorder="1"/>
    <xf numFmtId="0" fontId="48" fillId="9" borderId="262" xfId="26" applyFont="1" applyFill="1" applyBorder="1" applyAlignment="1">
      <alignment horizontal="left" vertical="center" wrapText="1"/>
    </xf>
    <xf numFmtId="17" fontId="48" fillId="9" borderId="262" xfId="26" applyNumberFormat="1" applyFont="1" applyFill="1" applyBorder="1" applyAlignment="1">
      <alignment horizontal="center" vertical="center" wrapText="1"/>
    </xf>
    <xf numFmtId="0" fontId="48" fillId="9" borderId="6" xfId="26" applyFont="1" applyFill="1" applyBorder="1" applyAlignment="1">
      <alignment vertical="center" wrapText="1"/>
    </xf>
    <xf numFmtId="3" fontId="48" fillId="9" borderId="6" xfId="26" applyNumberFormat="1" applyFont="1" applyFill="1" applyBorder="1" applyAlignment="1">
      <alignment horizontal="center" vertical="center"/>
    </xf>
    <xf numFmtId="0" fontId="21" fillId="0" borderId="318" xfId="26" applyFont="1" applyBorder="1" applyAlignment="1">
      <alignment vertical="center" wrapText="1"/>
    </xf>
    <xf numFmtId="3" fontId="21" fillId="0" borderId="318" xfId="26" applyNumberFormat="1" applyFont="1" applyBorder="1" applyAlignment="1">
      <alignment horizontal="center" vertical="center"/>
    </xf>
    <xf numFmtId="10" fontId="21" fillId="0" borderId="318" xfId="43" applyNumberFormat="1" applyFont="1" applyBorder="1" applyAlignment="1">
      <alignment horizontal="center" vertical="center"/>
    </xf>
    <xf numFmtId="0" fontId="48" fillId="9" borderId="64" xfId="15" applyFont="1" applyFill="1" applyBorder="1" applyAlignment="1">
      <alignment horizontal="center" vertical="top" wrapText="1"/>
    </xf>
    <xf numFmtId="0" fontId="48" fillId="9" borderId="21" xfId="15" applyFont="1" applyFill="1" applyBorder="1" applyAlignment="1">
      <alignment wrapText="1"/>
    </xf>
    <xf numFmtId="3" fontId="48" fillId="9" borderId="21" xfId="15" applyNumberFormat="1" applyFont="1" applyFill="1" applyBorder="1" applyAlignment="1">
      <alignment horizontal="right"/>
    </xf>
    <xf numFmtId="0" fontId="21" fillId="0" borderId="318" xfId="15" applyFont="1" applyBorder="1" applyAlignment="1">
      <alignment wrapText="1"/>
    </xf>
    <xf numFmtId="3" fontId="21" fillId="0" borderId="318" xfId="15" applyNumberFormat="1" applyFont="1" applyBorder="1" applyAlignment="1">
      <alignment horizontal="right"/>
    </xf>
    <xf numFmtId="166" fontId="21" fillId="0" borderId="318" xfId="15" applyNumberFormat="1" applyFont="1" applyBorder="1" applyAlignment="1">
      <alignment horizontal="right"/>
    </xf>
    <xf numFmtId="0" fontId="48" fillId="8" borderId="21" xfId="15" applyFont="1" applyFill="1" applyBorder="1" applyAlignment="1">
      <alignment wrapText="1"/>
    </xf>
    <xf numFmtId="3" fontId="48" fillId="8" borderId="21" xfId="15" applyNumberFormat="1" applyFont="1" applyFill="1" applyBorder="1" applyAlignment="1">
      <alignment horizontal="right"/>
    </xf>
    <xf numFmtId="166" fontId="21" fillId="2" borderId="320" xfId="2771" quotePrefix="1" applyNumberFormat="1" applyFont="1">
      <alignment horizontal="left" vertical="center" indent="1"/>
    </xf>
    <xf numFmtId="166" fontId="21" fillId="2" borderId="153" xfId="2092" quotePrefix="1" applyNumberFormat="1" applyFont="1" applyAlignment="1">
      <alignment horizontal="left" vertical="center" wrapText="1" indent="1"/>
    </xf>
    <xf numFmtId="166" fontId="21" fillId="2" borderId="153" xfId="2096" quotePrefix="1" applyNumberFormat="1" applyFont="1" applyAlignment="1">
      <alignment horizontal="left" vertical="center" wrapText="1" indent="1"/>
    </xf>
    <xf numFmtId="166" fontId="21" fillId="6" borderId="320" xfId="2772" quotePrefix="1" applyNumberFormat="1" applyFont="1">
      <alignment horizontal="left" vertical="center" indent="1"/>
    </xf>
    <xf numFmtId="166" fontId="21" fillId="0" borderId="153" xfId="2060" applyNumberFormat="1" applyFont="1" applyAlignment="1">
      <alignment horizontal="left" vertical="center"/>
    </xf>
    <xf numFmtId="166" fontId="21" fillId="0" borderId="153" xfId="2060" applyNumberFormat="1" applyFont="1">
      <alignment horizontal="right" vertical="center"/>
    </xf>
    <xf numFmtId="0" fontId="3" fillId="6" borderId="320" xfId="2772" quotePrefix="1">
      <alignment horizontal="left" vertical="center" indent="1"/>
    </xf>
    <xf numFmtId="166" fontId="21" fillId="6" borderId="153" xfId="57" quotePrefix="1" applyNumberFormat="1" applyFont="1">
      <alignment horizontal="left" vertical="center" indent="1"/>
    </xf>
    <xf numFmtId="0" fontId="21" fillId="6" borderId="320" xfId="2772" quotePrefix="1" applyFont="1">
      <alignment horizontal="left" vertical="center" indent="1"/>
    </xf>
    <xf numFmtId="166" fontId="130" fillId="19" borderId="145" xfId="1367" applyNumberFormat="1" applyFont="1" applyBorder="1"/>
    <xf numFmtId="166" fontId="130" fillId="19" borderId="145" xfId="1367" applyNumberFormat="1" applyFont="1" applyBorder="1" applyAlignment="1">
      <alignment horizontal="left"/>
    </xf>
    <xf numFmtId="166" fontId="130" fillId="19" borderId="0" xfId="1367" applyNumberFormat="1" applyFont="1"/>
    <xf numFmtId="166" fontId="130" fillId="19" borderId="0" xfId="1367" applyNumberFormat="1" applyFont="1" applyAlignment="1">
      <alignment horizontal="left"/>
    </xf>
    <xf numFmtId="0" fontId="21" fillId="4" borderId="153" xfId="55" quotePrefix="1" applyFont="1" applyAlignment="1">
      <alignment horizontal="left" vertical="center" indent="2"/>
    </xf>
    <xf numFmtId="166" fontId="44" fillId="19" borderId="0" xfId="1367" applyNumberFormat="1" applyFont="1" applyAlignment="1">
      <alignment horizontal="left"/>
    </xf>
    <xf numFmtId="166" fontId="120" fillId="19" borderId="145" xfId="1367" applyNumberFormat="1" applyFont="1" applyBorder="1"/>
    <xf numFmtId="166" fontId="122" fillId="19" borderId="0" xfId="1367" applyNumberFormat="1" applyFont="1"/>
    <xf numFmtId="166" fontId="48" fillId="8" borderId="48" xfId="0" applyNumberFormat="1" applyFont="1" applyFill="1" applyBorder="1" applyAlignment="1">
      <alignment horizontal="center" vertical="top" wrapText="1"/>
    </xf>
    <xf numFmtId="166" fontId="48" fillId="9" borderId="6" xfId="0" applyNumberFormat="1" applyFont="1" applyFill="1" applyBorder="1" applyAlignment="1">
      <alignment horizontal="justify" vertical="center" wrapText="1"/>
    </xf>
    <xf numFmtId="165" fontId="43" fillId="8" borderId="6" xfId="4" applyFont="1" applyFill="1" applyBorder="1"/>
    <xf numFmtId="165" fontId="42" fillId="0" borderId="318" xfId="4" applyFont="1" applyBorder="1" applyAlignment="1">
      <alignment horizontal="right"/>
    </xf>
    <xf numFmtId="0" fontId="48" fillId="18" borderId="0" xfId="0" applyFont="1" applyFill="1"/>
    <xf numFmtId="166" fontId="48" fillId="18" borderId="0" xfId="0" applyNumberFormat="1" applyFont="1" applyFill="1" applyAlignment="1">
      <alignment horizontal="right" vertical="center"/>
    </xf>
    <xf numFmtId="0" fontId="11" fillId="10" borderId="0" xfId="46" applyFont="1" applyFill="1" applyAlignment="1">
      <alignment horizontal="center" vertical="center"/>
    </xf>
    <xf numFmtId="0" fontId="33" fillId="22" borderId="138" xfId="47" applyFont="1" applyFill="1" applyBorder="1" applyAlignment="1" applyProtection="1">
      <alignment horizontal="center" vertical="center" wrapText="1"/>
      <protection locked="0"/>
    </xf>
    <xf numFmtId="0" fontId="35" fillId="0" borderId="49" xfId="47" applyFont="1" applyBorder="1" applyAlignment="1" applyProtection="1">
      <alignment horizontal="left" vertical="center"/>
      <protection locked="0"/>
    </xf>
    <xf numFmtId="0" fontId="35" fillId="0" borderId="143" xfId="47" applyFont="1" applyBorder="1" applyAlignment="1" applyProtection="1">
      <alignment horizontal="left" vertical="center"/>
      <protection locked="0"/>
    </xf>
    <xf numFmtId="182" fontId="0" fillId="0" borderId="0" xfId="0" applyNumberFormat="1"/>
    <xf numFmtId="3" fontId="42" fillId="0" borderId="283" xfId="0" applyNumberFormat="1" applyFont="1" applyBorder="1" applyAlignment="1">
      <alignment horizontal="right" vertical="center" wrapText="1"/>
    </xf>
    <xf numFmtId="0" fontId="42" fillId="0" borderId="283" xfId="0" applyFont="1" applyBorder="1" applyAlignment="1">
      <alignment horizontal="right" vertical="center" wrapText="1"/>
    </xf>
    <xf numFmtId="166" fontId="21" fillId="0" borderId="261" xfId="0" applyNumberFormat="1" applyFont="1" applyBorder="1" applyAlignment="1">
      <alignment horizontal="right" vertical="center"/>
    </xf>
    <xf numFmtId="0" fontId="15" fillId="8" borderId="33" xfId="0" applyFont="1" applyFill="1" applyBorder="1" applyAlignment="1">
      <alignment horizontal="left" vertical="center" wrapText="1"/>
    </xf>
    <xf numFmtId="166" fontId="48" fillId="0" borderId="261" xfId="17" applyNumberFormat="1" applyFont="1" applyBorder="1" applyAlignment="1">
      <alignment horizontal="right" vertical="center"/>
    </xf>
    <xf numFmtId="3" fontId="161" fillId="108" borderId="283" xfId="0" applyNumberFormat="1" applyFont="1" applyFill="1" applyBorder="1" applyAlignment="1">
      <alignment horizontal="right" vertical="center"/>
    </xf>
    <xf numFmtId="0" fontId="34" fillId="23" borderId="139" xfId="47" applyFont="1" applyFill="1" applyBorder="1" applyAlignment="1" applyProtection="1">
      <alignment vertical="center"/>
      <protection locked="0"/>
    </xf>
    <xf numFmtId="166" fontId="34" fillId="0" borderId="142" xfId="47" applyNumberFormat="1" applyFont="1" applyBorder="1" applyAlignment="1" applyProtection="1">
      <alignment horizontal="right" vertical="center"/>
      <protection locked="0"/>
    </xf>
    <xf numFmtId="0" fontId="35" fillId="0" borderId="124" xfId="47" applyFont="1" applyBorder="1" applyProtection="1">
      <protection locked="0"/>
    </xf>
    <xf numFmtId="166" fontId="34" fillId="0" borderId="142" xfId="47" applyNumberFormat="1" applyFont="1" applyBorder="1" applyAlignment="1" applyProtection="1">
      <alignment horizontal="left" vertical="center"/>
      <protection locked="0"/>
    </xf>
    <xf numFmtId="3" fontId="34" fillId="0" borderId="142" xfId="47" applyNumberFormat="1" applyFont="1" applyBorder="1" applyAlignment="1" applyProtection="1">
      <alignment horizontal="right" vertical="center"/>
      <protection locked="0"/>
    </xf>
    <xf numFmtId="170" fontId="34" fillId="0" borderId="142" xfId="41" applyNumberFormat="1" applyFont="1" applyBorder="1" applyAlignment="1" applyProtection="1">
      <alignment horizontal="left" vertical="center"/>
      <protection locked="0"/>
    </xf>
    <xf numFmtId="0" fontId="34" fillId="23" borderId="139" xfId="47" applyFont="1" applyFill="1" applyBorder="1" applyAlignment="1" applyProtection="1">
      <alignment horizontal="center" vertical="center"/>
      <protection locked="0"/>
    </xf>
    <xf numFmtId="0" fontId="35" fillId="23" borderId="124" xfId="47" applyFont="1" applyFill="1" applyBorder="1" applyProtection="1">
      <protection locked="0"/>
    </xf>
    <xf numFmtId="0" fontId="35" fillId="23" borderId="145" xfId="47" applyFont="1" applyFill="1" applyBorder="1" applyProtection="1">
      <protection locked="0"/>
    </xf>
    <xf numFmtId="3" fontId="25" fillId="0" borderId="0" xfId="47" applyNumberFormat="1" applyProtection="1">
      <protection locked="0"/>
    </xf>
    <xf numFmtId="0" fontId="36" fillId="0" borderId="0" xfId="47" applyFont="1" applyProtection="1">
      <protection locked="0"/>
    </xf>
    <xf numFmtId="0" fontId="70" fillId="0" borderId="0" xfId="0" applyFont="1" applyAlignment="1">
      <alignment vertical="center" wrapText="1"/>
    </xf>
    <xf numFmtId="0" fontId="164" fillId="15" borderId="44" xfId="0" applyFont="1" applyFill="1" applyBorder="1" applyAlignment="1">
      <alignment horizontal="left" vertical="center" wrapText="1"/>
    </xf>
    <xf numFmtId="0" fontId="40" fillId="15" borderId="44" xfId="0" applyFont="1" applyFill="1" applyBorder="1" applyAlignment="1">
      <alignment horizontal="left" vertical="center" wrapText="1"/>
    </xf>
    <xf numFmtId="0" fontId="145" fillId="0" borderId="162" xfId="0" applyFont="1" applyBorder="1" applyAlignment="1">
      <alignment horizontal="left" vertical="center" wrapText="1"/>
    </xf>
    <xf numFmtId="0" fontId="145" fillId="0" borderId="162" xfId="0" applyFont="1" applyBorder="1" applyAlignment="1">
      <alignment horizontal="center" vertical="center" wrapText="1"/>
    </xf>
    <xf numFmtId="0" fontId="145" fillId="0" borderId="43" xfId="0" applyFont="1" applyBorder="1" applyAlignment="1">
      <alignment horizontal="left" vertical="center" wrapText="1"/>
    </xf>
    <xf numFmtId="0" fontId="145" fillId="0" borderId="43" xfId="0" applyFont="1" applyBorder="1" applyAlignment="1">
      <alignment horizontal="center" vertical="center" wrapText="1"/>
    </xf>
    <xf numFmtId="0" fontId="45" fillId="0" borderId="197" xfId="0" applyFont="1" applyBorder="1" applyAlignment="1">
      <alignment horizontal="left" vertical="center" wrapText="1"/>
    </xf>
    <xf numFmtId="0" fontId="45" fillId="0" borderId="196" xfId="0" applyFont="1" applyBorder="1" applyAlignment="1">
      <alignment horizontal="center" vertical="center" wrapText="1"/>
    </xf>
    <xf numFmtId="0" fontId="0" fillId="0" borderId="197" xfId="0" applyBorder="1"/>
    <xf numFmtId="0" fontId="0" fillId="0" borderId="196" xfId="0" applyBorder="1"/>
    <xf numFmtId="0" fontId="39" fillId="15" borderId="44" xfId="0" applyFont="1" applyFill="1" applyBorder="1" applyAlignment="1">
      <alignment horizontal="left" vertical="center" wrapText="1"/>
    </xf>
    <xf numFmtId="0" fontId="45" fillId="0" borderId="161" xfId="0" applyFont="1" applyBorder="1" applyAlignment="1">
      <alignment horizontal="left" vertical="center" wrapText="1"/>
    </xf>
    <xf numFmtId="0" fontId="45" fillId="0" borderId="197" xfId="0" applyFont="1" applyBorder="1" applyAlignment="1">
      <alignment horizontal="center" vertical="center" wrapText="1"/>
    </xf>
    <xf numFmtId="0" fontId="45" fillId="0" borderId="162" xfId="0" applyFont="1" applyBorder="1" applyAlignment="1">
      <alignment horizontal="left" vertical="center" wrapText="1"/>
    </xf>
    <xf numFmtId="0" fontId="45" fillId="0" borderId="43" xfId="0" applyFont="1" applyBorder="1" applyAlignment="1">
      <alignment horizontal="left" vertical="center" wrapText="1"/>
    </xf>
    <xf numFmtId="0" fontId="45" fillId="0" borderId="218" xfId="0" applyFont="1" applyBorder="1" applyAlignment="1">
      <alignment horizontal="center" vertical="center" wrapText="1"/>
    </xf>
    <xf numFmtId="0" fontId="121" fillId="0" borderId="0" xfId="2683"/>
    <xf numFmtId="0" fontId="15" fillId="8" borderId="33" xfId="0" applyFont="1" applyFill="1" applyBorder="1" applyAlignment="1">
      <alignment horizontal="center" vertical="center" wrapText="1"/>
    </xf>
    <xf numFmtId="0" fontId="167" fillId="0" borderId="0" xfId="0" applyFont="1" applyAlignment="1">
      <alignment vertical="center"/>
    </xf>
    <xf numFmtId="3" fontId="14" fillId="0" borderId="101" xfId="0" applyNumberFormat="1" applyFont="1" applyBorder="1" applyAlignment="1">
      <alignment horizontal="right" vertical="center" wrapText="1"/>
    </xf>
    <xf numFmtId="0" fontId="14" fillId="0" borderId="101" xfId="0" applyFont="1" applyBorder="1" applyAlignment="1">
      <alignment horizontal="left" vertical="center" wrapText="1"/>
    </xf>
    <xf numFmtId="166" fontId="0" fillId="0" borderId="0" xfId="0" applyNumberFormat="1"/>
    <xf numFmtId="3" fontId="14" fillId="0" borderId="31" xfId="0" applyNumberFormat="1" applyFont="1" applyBorder="1" applyAlignment="1">
      <alignment horizontal="right" vertical="center" wrapText="1"/>
    </xf>
    <xf numFmtId="0" fontId="14" fillId="0" borderId="105" xfId="0" applyFont="1" applyBorder="1" applyAlignment="1">
      <alignment horizontal="left" vertical="center" wrapText="1"/>
    </xf>
    <xf numFmtId="3" fontId="14" fillId="0" borderId="105" xfId="0" applyNumberFormat="1" applyFont="1" applyBorder="1" applyAlignment="1">
      <alignment horizontal="right" vertical="center" wrapText="1"/>
    </xf>
    <xf numFmtId="166" fontId="15" fillId="8" borderId="33" xfId="0" applyNumberFormat="1" applyFont="1" applyFill="1" applyBorder="1" applyAlignment="1">
      <alignment vertical="center"/>
    </xf>
    <xf numFmtId="0" fontId="14" fillId="0" borderId="31" xfId="0" applyFont="1" applyBorder="1" applyAlignment="1">
      <alignment horizontal="left" vertical="center" wrapText="1"/>
    </xf>
    <xf numFmtId="166" fontId="14" fillId="0" borderId="33" xfId="0" applyNumberFormat="1" applyFont="1" applyBorder="1" applyAlignment="1">
      <alignment vertical="center"/>
    </xf>
    <xf numFmtId="166" fontId="14" fillId="0" borderId="0" xfId="4" applyNumberFormat="1" applyFont="1" applyBorder="1" applyAlignment="1">
      <alignment vertical="center"/>
    </xf>
    <xf numFmtId="0" fontId="168"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166" fontId="10" fillId="9" borderId="33" xfId="9" applyNumberFormat="1" applyFont="1" applyFill="1" applyBorder="1" applyAlignment="1">
      <alignment horizontal="left" vertical="center"/>
    </xf>
    <xf numFmtId="0" fontId="11" fillId="10" borderId="149" xfId="0" applyFont="1" applyFill="1" applyBorder="1" applyAlignment="1">
      <alignment horizontal="center" vertical="center"/>
    </xf>
    <xf numFmtId="0" fontId="169" fillId="22" borderId="150" xfId="0" applyFont="1" applyFill="1" applyBorder="1" applyAlignment="1">
      <alignment horizontal="center" vertical="center" wrapText="1"/>
    </xf>
    <xf numFmtId="0" fontId="169" fillId="22" borderId="151" xfId="0" applyFont="1" applyFill="1" applyBorder="1" applyAlignment="1">
      <alignment horizontal="center" vertical="center" wrapText="1"/>
    </xf>
    <xf numFmtId="166" fontId="170" fillId="18" borderId="328" xfId="0" applyNumberFormat="1" applyFont="1" applyFill="1" applyBorder="1" applyAlignment="1">
      <alignment horizontal="right" vertical="center"/>
    </xf>
    <xf numFmtId="0" fontId="171" fillId="0" borderId="0" xfId="1364" applyFont="1"/>
    <xf numFmtId="14" fontId="171" fillId="0" borderId="0" xfId="1364" applyNumberFormat="1" applyFont="1"/>
    <xf numFmtId="0" fontId="93" fillId="0" borderId="0" xfId="1364" applyFont="1"/>
    <xf numFmtId="0" fontId="93" fillId="0" borderId="0" xfId="1364" applyFont="1" applyAlignment="1">
      <alignment horizontal="center"/>
    </xf>
    <xf numFmtId="0" fontId="172" fillId="0" borderId="0" xfId="1364" applyFont="1"/>
    <xf numFmtId="14" fontId="172" fillId="0" borderId="0" xfId="1364" applyNumberFormat="1" applyFont="1"/>
    <xf numFmtId="0" fontId="173" fillId="0" borderId="0" xfId="1364" applyFont="1"/>
    <xf numFmtId="14" fontId="173" fillId="0" borderId="0" xfId="1364" applyNumberFormat="1" applyFont="1"/>
    <xf numFmtId="15" fontId="171" fillId="0" borderId="0" xfId="1364" applyNumberFormat="1" applyFont="1"/>
    <xf numFmtId="0" fontId="171" fillId="0" borderId="329" xfId="1364" applyFont="1" applyBorder="1" applyAlignment="1">
      <alignment horizontal="center" vertical="center"/>
    </xf>
    <xf numFmtId="0" fontId="171" fillId="0" borderId="329" xfId="1364" applyFont="1" applyBorder="1" applyAlignment="1">
      <alignment horizontal="center" vertical="center" wrapText="1"/>
    </xf>
    <xf numFmtId="0" fontId="174" fillId="0" borderId="330" xfId="1364" applyFont="1" applyBorder="1"/>
    <xf numFmtId="0" fontId="93" fillId="0" borderId="331" xfId="1364" applyFont="1" applyBorder="1" applyAlignment="1">
      <alignment horizontal="center"/>
    </xf>
    <xf numFmtId="0" fontId="93" fillId="0" borderId="332" xfId="1364" applyFont="1" applyBorder="1"/>
    <xf numFmtId="0" fontId="173" fillId="0" borderId="0" xfId="1364" applyFont="1" applyAlignment="1">
      <alignment horizontal="center"/>
    </xf>
    <xf numFmtId="0" fontId="3" fillId="0" borderId="0" xfId="1364" applyFont="1"/>
    <xf numFmtId="0" fontId="93" fillId="0" borderId="334" xfId="1364" applyFont="1" applyBorder="1" applyAlignment="1">
      <alignment horizontal="center"/>
    </xf>
    <xf numFmtId="0" fontId="93" fillId="0" borderId="335" xfId="1364" applyFont="1" applyBorder="1"/>
    <xf numFmtId="0" fontId="93" fillId="0" borderId="338" xfId="1364" applyFont="1" applyBorder="1"/>
    <xf numFmtId="0" fontId="175" fillId="0" borderId="339" xfId="1364" applyFont="1" applyBorder="1" applyAlignment="1">
      <alignment horizontal="center"/>
    </xf>
    <xf numFmtId="0" fontId="93" fillId="0" borderId="216" xfId="1364" applyFont="1" applyBorder="1" applyAlignment="1">
      <alignment horizontal="center"/>
    </xf>
    <xf numFmtId="0" fontId="93" fillId="0" borderId="341" xfId="1364" applyFont="1" applyBorder="1"/>
    <xf numFmtId="0" fontId="175" fillId="0" borderId="342" xfId="1364" applyFont="1" applyBorder="1" applyAlignment="1">
      <alignment horizontal="center"/>
    </xf>
    <xf numFmtId="0" fontId="174" fillId="0" borderId="333" xfId="1364" applyFont="1" applyBorder="1" applyAlignment="1">
      <alignment vertical="center" wrapText="1"/>
    </xf>
    <xf numFmtId="0" fontId="173" fillId="0" borderId="336" xfId="1364" applyFont="1" applyBorder="1" applyAlignment="1">
      <alignment horizontal="center"/>
    </xf>
    <xf numFmtId="0" fontId="93" fillId="0" borderId="337" xfId="1364" applyFont="1" applyBorder="1"/>
    <xf numFmtId="0" fontId="93" fillId="0" borderId="338" xfId="1364" quotePrefix="1" applyFont="1" applyBorder="1"/>
    <xf numFmtId="0" fontId="93" fillId="0" borderId="337" xfId="1364" applyFont="1" applyBorder="1" applyAlignment="1">
      <alignment vertical="center" wrapText="1"/>
    </xf>
    <xf numFmtId="0" fontId="86" fillId="0" borderId="338" xfId="1205" quotePrefix="1" applyBorder="1" applyAlignment="1" applyProtection="1"/>
    <xf numFmtId="0" fontId="93" fillId="0" borderId="338" xfId="1364" quotePrefix="1" applyFont="1" applyBorder="1" applyAlignment="1">
      <alignment wrapText="1"/>
    </xf>
    <xf numFmtId="0" fontId="174" fillId="0" borderId="337" xfId="1364" applyFont="1" applyBorder="1"/>
    <xf numFmtId="182" fontId="3" fillId="0" borderId="153" xfId="2060" applyNumberFormat="1">
      <alignment horizontal="right" vertical="center"/>
    </xf>
    <xf numFmtId="0" fontId="3" fillId="7" borderId="153" xfId="1918" quotePrefix="1">
      <alignment horizontal="left" vertical="center" indent="1"/>
    </xf>
    <xf numFmtId="3" fontId="3" fillId="0" borderId="153" xfId="2060" applyNumberFormat="1">
      <alignment horizontal="right" vertical="center"/>
    </xf>
    <xf numFmtId="41" fontId="3" fillId="2" borderId="343" xfId="18" quotePrefix="1" applyFont="1" applyFill="1" applyBorder="1" applyAlignment="1">
      <alignment horizontal="left" vertical="center" wrapText="1" indent="1"/>
    </xf>
    <xf numFmtId="182" fontId="3" fillId="0" borderId="153" xfId="176" applyNumberFormat="1">
      <alignment horizontal="right" vertical="center"/>
    </xf>
    <xf numFmtId="41" fontId="0" fillId="0" borderId="0" xfId="18" applyFont="1"/>
    <xf numFmtId="14" fontId="48" fillId="9" borderId="344" xfId="9" applyNumberFormat="1" applyFont="1" applyFill="1" applyBorder="1" applyAlignment="1">
      <alignment horizontal="center" vertical="center"/>
    </xf>
    <xf numFmtId="166" fontId="21" fillId="0" borderId="345" xfId="9" applyNumberFormat="1" applyFont="1" applyBorder="1" applyAlignment="1">
      <alignment vertical="center"/>
    </xf>
    <xf numFmtId="166" fontId="48" fillId="9" borderId="345" xfId="9" applyNumberFormat="1" applyFont="1" applyFill="1" applyBorder="1" applyAlignment="1">
      <alignment vertical="center"/>
    </xf>
    <xf numFmtId="166" fontId="21" fillId="0" borderId="345" xfId="9" applyNumberFormat="1" applyFont="1" applyBorder="1" applyAlignment="1">
      <alignment horizontal="center" vertical="center"/>
    </xf>
    <xf numFmtId="167" fontId="21" fillId="0" borderId="345" xfId="9" applyNumberFormat="1" applyFont="1" applyBorder="1" applyAlignment="1">
      <alignment vertical="center"/>
    </xf>
    <xf numFmtId="166" fontId="48" fillId="0" borderId="345" xfId="13" applyNumberFormat="1" applyFont="1" applyBorder="1" applyAlignment="1">
      <alignment horizontal="center" vertical="center"/>
    </xf>
    <xf numFmtId="166" fontId="21" fillId="18" borderId="345" xfId="9" applyNumberFormat="1" applyFont="1" applyFill="1" applyBorder="1" applyAlignment="1">
      <alignment vertical="center"/>
    </xf>
    <xf numFmtId="166" fontId="48" fillId="0" borderId="345" xfId="9" applyNumberFormat="1" applyFont="1" applyBorder="1" applyAlignment="1">
      <alignment horizontal="left" vertical="center"/>
    </xf>
    <xf numFmtId="0" fontId="43" fillId="8" borderId="33" xfId="0" applyFont="1" applyFill="1" applyBorder="1" applyAlignment="1">
      <alignment horizontal="center" vertical="center"/>
    </xf>
    <xf numFmtId="14" fontId="12" fillId="9" borderId="346" xfId="9" applyNumberFormat="1" applyFont="1" applyFill="1" applyBorder="1" applyAlignment="1">
      <alignment horizontal="center" vertical="center" wrapText="1"/>
    </xf>
    <xf numFmtId="14" fontId="12" fillId="8" borderId="346" xfId="11" applyNumberFormat="1" applyFont="1" applyFill="1" applyBorder="1" applyAlignment="1">
      <alignment horizontal="center" vertical="center" wrapText="1"/>
    </xf>
    <xf numFmtId="14" fontId="48" fillId="9" borderId="0" xfId="9" applyNumberFormat="1" applyFont="1" applyFill="1" applyAlignment="1">
      <alignment horizontal="center" vertical="center"/>
    </xf>
    <xf numFmtId="166" fontId="48" fillId="8" borderId="0" xfId="9" applyNumberFormat="1" applyFont="1" applyFill="1" applyAlignment="1">
      <alignment vertical="center"/>
    </xf>
    <xf numFmtId="0" fontId="176" fillId="0" borderId="0" xfId="0" applyFont="1"/>
    <xf numFmtId="0" fontId="13" fillId="0" borderId="0" xfId="14" applyFont="1" applyAlignment="1">
      <alignment horizontal="center"/>
    </xf>
    <xf numFmtId="14" fontId="12" fillId="9" borderId="349" xfId="9" applyNumberFormat="1" applyFont="1" applyFill="1" applyBorder="1" applyAlignment="1">
      <alignment horizontal="center" vertical="center"/>
    </xf>
    <xf numFmtId="0" fontId="12" fillId="8" borderId="21" xfId="14" applyFont="1" applyFill="1" applyBorder="1" applyAlignment="1">
      <alignment horizontal="center" vertical="center"/>
    </xf>
    <xf numFmtId="3" fontId="13" fillId="18" borderId="349" xfId="14" applyNumberFormat="1" applyFont="1" applyFill="1" applyBorder="1" applyAlignment="1">
      <alignment horizontal="right" vertical="center" wrapText="1"/>
    </xf>
    <xf numFmtId="170" fontId="13" fillId="0" borderId="0" xfId="14" applyNumberFormat="1" applyFont="1" applyAlignment="1">
      <alignment wrapText="1"/>
    </xf>
    <xf numFmtId="0" fontId="13" fillId="0" borderId="0" xfId="14" applyFont="1" applyAlignment="1">
      <alignment wrapText="1"/>
    </xf>
    <xf numFmtId="0" fontId="13" fillId="0" borderId="64" xfId="14" applyFont="1" applyBorder="1" applyAlignment="1">
      <alignment horizontal="left" vertical="center" wrapText="1"/>
    </xf>
    <xf numFmtId="0" fontId="13" fillId="0" borderId="64" xfId="14" applyFont="1" applyBorder="1" applyAlignment="1">
      <alignment horizontal="center" vertical="center" wrapText="1"/>
    </xf>
    <xf numFmtId="3" fontId="13" fillId="18" borderId="64" xfId="14" applyNumberFormat="1" applyFont="1" applyFill="1" applyBorder="1" applyAlignment="1">
      <alignment horizontal="right" vertical="center" wrapText="1"/>
    </xf>
    <xf numFmtId="0" fontId="12" fillId="0" borderId="64" xfId="14" applyFont="1" applyBorder="1" applyAlignment="1">
      <alignment horizontal="left" vertical="center" wrapText="1"/>
    </xf>
    <xf numFmtId="0" fontId="12" fillId="0" borderId="64" xfId="14" applyFont="1" applyBorder="1" applyAlignment="1">
      <alignment horizontal="center" vertical="center" wrapText="1"/>
    </xf>
    <xf numFmtId="3" fontId="12" fillId="18" borderId="64" xfId="14" applyNumberFormat="1" applyFont="1" applyFill="1" applyBorder="1" applyAlignment="1">
      <alignment horizontal="right" vertical="center" wrapText="1"/>
    </xf>
    <xf numFmtId="166" fontId="13" fillId="18" borderId="64" xfId="9" applyNumberFormat="1" applyFont="1" applyFill="1" applyBorder="1" applyAlignment="1">
      <alignment vertical="center"/>
    </xf>
    <xf numFmtId="0" fontId="14" fillId="0" borderId="64" xfId="14" applyFont="1" applyBorder="1" applyAlignment="1">
      <alignment horizontal="center" vertical="center" wrapText="1"/>
    </xf>
    <xf numFmtId="166" fontId="12" fillId="18" borderId="64" xfId="9" applyNumberFormat="1" applyFont="1" applyFill="1" applyBorder="1" applyAlignment="1">
      <alignment vertical="center"/>
    </xf>
    <xf numFmtId="0" fontId="13" fillId="0" borderId="21" xfId="14" applyFont="1" applyBorder="1" applyAlignment="1">
      <alignment horizontal="left" vertical="center" wrapText="1"/>
    </xf>
    <xf numFmtId="0" fontId="13" fillId="0" borderId="21" xfId="14" applyFont="1" applyBorder="1" applyAlignment="1">
      <alignment horizontal="center" vertical="center" wrapText="1"/>
    </xf>
    <xf numFmtId="166" fontId="12" fillId="18" borderId="350" xfId="9" applyNumberFormat="1" applyFont="1" applyFill="1" applyBorder="1" applyAlignment="1">
      <alignment vertical="center"/>
    </xf>
    <xf numFmtId="3" fontId="12" fillId="8" borderId="348" xfId="14" applyNumberFormat="1" applyFont="1" applyFill="1" applyBorder="1" applyAlignment="1">
      <alignment vertical="center" wrapText="1"/>
    </xf>
    <xf numFmtId="166" fontId="13" fillId="18" borderId="351" xfId="9" applyNumberFormat="1" applyFont="1" applyFill="1" applyBorder="1" applyAlignment="1">
      <alignment vertical="center"/>
    </xf>
    <xf numFmtId="166" fontId="13" fillId="18" borderId="352" xfId="9" applyNumberFormat="1" applyFont="1" applyFill="1" applyBorder="1" applyAlignment="1">
      <alignment vertical="center"/>
    </xf>
    <xf numFmtId="3" fontId="16" fillId="16" borderId="64" xfId="14" applyNumberFormat="1" applyFont="1" applyFill="1" applyBorder="1" applyAlignment="1">
      <alignment horizontal="right" vertical="center" wrapText="1"/>
    </xf>
    <xf numFmtId="166" fontId="12" fillId="8" borderId="351" xfId="9" applyNumberFormat="1" applyFont="1" applyFill="1" applyBorder="1" applyAlignment="1">
      <alignment vertical="center"/>
    </xf>
    <xf numFmtId="3" fontId="16" fillId="16" borderId="348" xfId="14" applyNumberFormat="1" applyFont="1" applyFill="1" applyBorder="1" applyAlignment="1">
      <alignment horizontal="right" vertical="center" wrapText="1"/>
    </xf>
    <xf numFmtId="3" fontId="12" fillId="18" borderId="349" xfId="14" applyNumberFormat="1" applyFont="1" applyFill="1" applyBorder="1" applyAlignment="1">
      <alignment horizontal="right" vertical="center" wrapText="1"/>
    </xf>
    <xf numFmtId="166" fontId="13" fillId="18" borderId="350" xfId="9" applyNumberFormat="1" applyFont="1" applyFill="1" applyBorder="1" applyAlignment="1">
      <alignment vertical="center"/>
    </xf>
    <xf numFmtId="3" fontId="13" fillId="8" borderId="348" xfId="14" applyNumberFormat="1" applyFont="1" applyFill="1" applyBorder="1" applyAlignment="1">
      <alignment horizontal="right" vertical="center" wrapText="1"/>
    </xf>
    <xf numFmtId="3" fontId="13" fillId="18" borderId="348" xfId="14" applyNumberFormat="1" applyFont="1" applyFill="1" applyBorder="1" applyAlignment="1">
      <alignment horizontal="right" vertical="center" wrapText="1"/>
    </xf>
    <xf numFmtId="3" fontId="13" fillId="0" borderId="0" xfId="14" applyNumberFormat="1" applyFont="1" applyAlignment="1">
      <alignment horizontal="right"/>
    </xf>
    <xf numFmtId="165" fontId="12" fillId="8" borderId="347" xfId="10" applyFont="1" applyFill="1" applyBorder="1" applyAlignment="1">
      <alignment horizontal="center" vertical="center" wrapText="1"/>
    </xf>
    <xf numFmtId="17" fontId="12" fillId="8" borderId="347" xfId="42" applyNumberFormat="1" applyFont="1" applyFill="1" applyBorder="1" applyAlignment="1">
      <alignment horizontal="center" vertical="center" wrapText="1"/>
    </xf>
    <xf numFmtId="0" fontId="12" fillId="9" borderId="347" xfId="0" applyFont="1" applyFill="1" applyBorder="1" applyAlignment="1">
      <alignment vertical="center"/>
    </xf>
    <xf numFmtId="166" fontId="12" fillId="9" borderId="6" xfId="10" applyNumberFormat="1" applyFont="1" applyFill="1" applyBorder="1" applyAlignment="1">
      <alignment vertical="center"/>
    </xf>
    <xf numFmtId="10" fontId="12" fillId="9" borderId="6" xfId="0" applyNumberFormat="1" applyFont="1" applyFill="1" applyBorder="1" applyAlignment="1">
      <alignment horizontal="center" vertical="center"/>
    </xf>
    <xf numFmtId="10" fontId="12" fillId="9" borderId="347" xfId="0" applyNumberFormat="1" applyFont="1" applyFill="1" applyBorder="1" applyAlignment="1">
      <alignment horizontal="center" vertical="center"/>
    </xf>
    <xf numFmtId="0" fontId="15" fillId="8" borderId="0" xfId="0" applyFont="1" applyFill="1"/>
    <xf numFmtId="165" fontId="14" fillId="0" borderId="0" xfId="4" applyFont="1"/>
    <xf numFmtId="10" fontId="14" fillId="0" borderId="0" xfId="1" applyNumberFormat="1" applyFont="1"/>
    <xf numFmtId="10" fontId="14" fillId="0" borderId="0" xfId="0" applyNumberFormat="1" applyFont="1"/>
    <xf numFmtId="3" fontId="21" fillId="0" borderId="318" xfId="15" applyNumberFormat="1" applyFont="1" applyBorder="1" applyAlignment="1">
      <alignment wrapText="1"/>
    </xf>
    <xf numFmtId="0" fontId="12" fillId="9" borderId="348" xfId="0" applyFont="1" applyFill="1" applyBorder="1" applyAlignment="1">
      <alignment horizontal="center" vertical="center" wrapText="1"/>
    </xf>
    <xf numFmtId="3" fontId="13" fillId="0" borderId="348" xfId="41" applyNumberFormat="1" applyFont="1" applyBorder="1" applyAlignment="1">
      <alignment horizontal="left" vertical="center" wrapText="1"/>
    </xf>
    <xf numFmtId="3" fontId="13" fillId="0" borderId="348" xfId="41" applyNumberFormat="1" applyFont="1" applyBorder="1" applyAlignment="1">
      <alignment horizontal="right" vertical="center" wrapText="1"/>
    </xf>
    <xf numFmtId="3" fontId="13" fillId="0" borderId="348" xfId="41" applyNumberFormat="1" applyFont="1" applyBorder="1" applyAlignment="1">
      <alignment horizontal="center" vertical="center" wrapText="1"/>
    </xf>
    <xf numFmtId="176" fontId="15" fillId="8" borderId="101" xfId="0" applyNumberFormat="1" applyFont="1" applyFill="1" applyBorder="1" applyAlignment="1">
      <alignment horizontal="center"/>
    </xf>
    <xf numFmtId="166" fontId="14" fillId="0" borderId="33" xfId="0" applyNumberFormat="1" applyFont="1" applyBorder="1" applyAlignment="1">
      <alignment horizontal="right"/>
    </xf>
    <xf numFmtId="166" fontId="14" fillId="0" borderId="33" xfId="0" applyNumberFormat="1" applyFont="1" applyBorder="1" applyAlignment="1">
      <alignment horizontal="right" vertical="center" wrapText="1"/>
    </xf>
    <xf numFmtId="166" fontId="15" fillId="8" borderId="33" xfId="0" applyNumberFormat="1" applyFont="1" applyFill="1" applyBorder="1" applyAlignment="1">
      <alignment horizontal="right"/>
    </xf>
    <xf numFmtId="0" fontId="144" fillId="0" borderId="0" xfId="0" applyFont="1"/>
    <xf numFmtId="0" fontId="146" fillId="0" borderId="0" xfId="0" applyFont="1" applyAlignment="1">
      <alignment wrapText="1"/>
    </xf>
    <xf numFmtId="172" fontId="146" fillId="9" borderId="355" xfId="0" applyNumberFormat="1" applyFont="1" applyFill="1" applyBorder="1" applyAlignment="1">
      <alignment horizontal="center" wrapText="1"/>
    </xf>
    <xf numFmtId="17" fontId="146" fillId="9" borderId="356" xfId="0" applyNumberFormat="1" applyFont="1" applyFill="1" applyBorder="1" applyAlignment="1">
      <alignment horizontal="center" wrapText="1"/>
    </xf>
    <xf numFmtId="0" fontId="146" fillId="9" borderId="257" xfId="0" applyFont="1" applyFill="1" applyBorder="1" applyAlignment="1">
      <alignment wrapText="1"/>
    </xf>
    <xf numFmtId="3" fontId="146" fillId="9" borderId="257" xfId="0" applyNumberFormat="1" applyFont="1" applyFill="1" applyBorder="1" applyAlignment="1">
      <alignment horizontal="right" wrapText="1"/>
    </xf>
    <xf numFmtId="14" fontId="12" fillId="8" borderId="17" xfId="14" applyNumberFormat="1" applyFont="1" applyFill="1" applyBorder="1" applyAlignment="1">
      <alignment horizontal="center" vertical="center" wrapText="1"/>
    </xf>
    <xf numFmtId="14" fontId="12" fillId="8" borderId="18" xfId="14" applyNumberFormat="1" applyFont="1" applyFill="1" applyBorder="1" applyAlignment="1">
      <alignment horizontal="center" vertical="center" wrapText="1"/>
    </xf>
    <xf numFmtId="14" fontId="12" fillId="15" borderId="41" xfId="0" applyNumberFormat="1" applyFont="1" applyFill="1" applyBorder="1" applyAlignment="1">
      <alignment horizontal="center" vertical="center" wrapText="1"/>
    </xf>
    <xf numFmtId="0" fontId="13" fillId="0" borderId="42" xfId="0" applyFont="1" applyBorder="1" applyAlignment="1">
      <alignment vertical="center"/>
    </xf>
    <xf numFmtId="0" fontId="12" fillId="22" borderId="53" xfId="36" applyFont="1" applyFill="1" applyBorder="1" applyAlignment="1">
      <alignment horizontal="center" vertical="top" wrapText="1"/>
    </xf>
    <xf numFmtId="166" fontId="13" fillId="18" borderId="33" xfId="26" applyNumberFormat="1" applyFont="1" applyFill="1" applyBorder="1" applyAlignment="1">
      <alignment horizontal="center" vertical="center"/>
    </xf>
    <xf numFmtId="165" fontId="43" fillId="0" borderId="0" xfId="0" applyNumberFormat="1" applyFont="1"/>
    <xf numFmtId="165" fontId="44" fillId="0" borderId="0" xfId="0" applyNumberFormat="1" applyFont="1"/>
    <xf numFmtId="0" fontId="12" fillId="8" borderId="106" xfId="0" applyFont="1" applyFill="1" applyBorder="1" applyAlignment="1">
      <alignment horizontal="center" vertical="center"/>
    </xf>
    <xf numFmtId="3" fontId="12" fillId="8" borderId="37" xfId="4" applyNumberFormat="1" applyFont="1" applyFill="1" applyBorder="1" applyAlignment="1">
      <alignment horizontal="right" vertical="center"/>
    </xf>
    <xf numFmtId="165" fontId="14" fillId="0" borderId="69" xfId="4" applyFont="1" applyBorder="1" applyAlignment="1">
      <alignment horizontal="right" vertical="center"/>
    </xf>
    <xf numFmtId="165" fontId="14" fillId="0" borderId="33" xfId="4" applyFont="1" applyBorder="1" applyAlignment="1">
      <alignment horizontal="right" vertical="center"/>
    </xf>
    <xf numFmtId="187" fontId="14" fillId="0" borderId="35" xfId="34" applyNumberFormat="1" applyFont="1" applyBorder="1" applyAlignment="1">
      <alignment horizontal="right" vertical="center"/>
    </xf>
    <xf numFmtId="172" fontId="12" fillId="8" borderId="161" xfId="26" applyNumberFormat="1" applyFont="1" applyFill="1" applyBorder="1" applyAlignment="1">
      <alignment horizontal="center" vertical="center" wrapText="1"/>
    </xf>
    <xf numFmtId="166" fontId="14" fillId="0" borderId="90" xfId="27" applyNumberFormat="1" applyFont="1" applyBorder="1" applyAlignment="1">
      <alignment vertical="center"/>
    </xf>
    <xf numFmtId="166" fontId="15" fillId="8" borderId="90" xfId="27" applyNumberFormat="1" applyFont="1" applyFill="1" applyBorder="1" applyAlignment="1">
      <alignment vertical="center"/>
    </xf>
    <xf numFmtId="14" fontId="12" fillId="8" borderId="101" xfId="24" applyNumberFormat="1" applyFont="1" applyFill="1" applyBorder="1" applyAlignment="1">
      <alignment horizontal="center" vertical="center"/>
    </xf>
    <xf numFmtId="182" fontId="21" fillId="0" borderId="0" xfId="24" applyNumberFormat="1" applyFont="1" applyFill="1" applyAlignment="1">
      <alignment vertical="center"/>
    </xf>
    <xf numFmtId="0" fontId="43" fillId="8" borderId="33" xfId="0" applyFont="1" applyFill="1" applyBorder="1" applyAlignment="1">
      <alignment vertical="center"/>
    </xf>
    <xf numFmtId="14" fontId="43" fillId="8" borderId="33" xfId="0" applyNumberFormat="1" applyFont="1" applyFill="1" applyBorder="1" applyAlignment="1">
      <alignment horizontal="center" vertical="center"/>
    </xf>
    <xf numFmtId="0" fontId="42" fillId="0" borderId="105" xfId="0" applyFont="1" applyBorder="1" applyAlignment="1">
      <alignment vertical="center"/>
    </xf>
    <xf numFmtId="0" fontId="42" fillId="0" borderId="105" xfId="0" applyFont="1" applyBorder="1" applyAlignment="1">
      <alignment horizontal="center" vertical="center"/>
    </xf>
    <xf numFmtId="10" fontId="42" fillId="0" borderId="105" xfId="0" applyNumberFormat="1" applyFont="1" applyBorder="1" applyAlignment="1">
      <alignment vertical="center"/>
    </xf>
    <xf numFmtId="0" fontId="42" fillId="0" borderId="31" xfId="0" applyFont="1" applyBorder="1" applyAlignment="1">
      <alignment vertical="center"/>
    </xf>
    <xf numFmtId="0" fontId="42" fillId="0" borderId="31" xfId="0" applyFont="1" applyBorder="1" applyAlignment="1">
      <alignment horizontal="center" vertical="center"/>
    </xf>
    <xf numFmtId="3" fontId="42" fillId="0" borderId="31" xfId="0" applyNumberFormat="1" applyFont="1" applyBorder="1" applyAlignment="1">
      <alignment vertical="center"/>
    </xf>
    <xf numFmtId="0" fontId="42" fillId="0" borderId="52" xfId="0" applyFont="1" applyBorder="1" applyAlignment="1">
      <alignment horizontal="center" vertical="center" wrapText="1"/>
    </xf>
    <xf numFmtId="0" fontId="42" fillId="0" borderId="52" xfId="0" applyFont="1" applyBorder="1" applyAlignment="1">
      <alignment horizontal="left" vertical="center" wrapText="1"/>
    </xf>
    <xf numFmtId="0" fontId="137" fillId="15" borderId="56" xfId="0" applyFont="1" applyFill="1" applyBorder="1" applyAlignment="1">
      <alignment horizontal="center" vertical="center" wrapText="1"/>
    </xf>
    <xf numFmtId="0" fontId="137" fillId="15" borderId="109" xfId="0" applyFont="1" applyFill="1" applyBorder="1" applyAlignment="1">
      <alignment horizontal="center" vertical="center" wrapText="1"/>
    </xf>
    <xf numFmtId="14" fontId="137" fillId="15" borderId="109" xfId="0" applyNumberFormat="1" applyFont="1" applyFill="1" applyBorder="1" applyAlignment="1">
      <alignment horizontal="center" vertical="center" wrapText="1"/>
    </xf>
    <xf numFmtId="0" fontId="42" fillId="15" borderId="53" xfId="0" applyFont="1" applyFill="1" applyBorder="1" applyAlignment="1">
      <alignment vertical="center" wrapText="1"/>
    </xf>
    <xf numFmtId="0" fontId="137" fillId="15" borderId="53" xfId="0" applyFont="1" applyFill="1" applyBorder="1" applyAlignment="1">
      <alignment horizontal="center" vertical="center" wrapText="1"/>
    </xf>
    <xf numFmtId="0" fontId="13" fillId="0" borderId="357" xfId="42" applyFont="1" applyBorder="1" applyAlignment="1">
      <alignment horizontal="left" vertical="center" wrapText="1"/>
    </xf>
    <xf numFmtId="166" fontId="13" fillId="0" borderId="357" xfId="10" applyNumberFormat="1" applyFont="1" applyBorder="1" applyAlignment="1">
      <alignment horizontal="right" vertical="center"/>
    </xf>
    <xf numFmtId="10" fontId="13" fillId="0" borderId="357" xfId="0" applyNumberFormat="1" applyFont="1" applyBorder="1" applyAlignment="1">
      <alignment horizontal="center" vertical="center"/>
    </xf>
    <xf numFmtId="176" fontId="48" fillId="9" borderId="237" xfId="14" applyNumberFormat="1" applyFont="1" applyFill="1" applyBorder="1" applyAlignment="1">
      <alignment horizontal="center" wrapText="1"/>
    </xf>
    <xf numFmtId="3" fontId="48" fillId="9" borderId="64" xfId="14" applyNumberFormat="1" applyFont="1" applyFill="1" applyBorder="1" applyAlignment="1">
      <alignment horizontal="center" wrapText="1"/>
    </xf>
    <xf numFmtId="0" fontId="21" fillId="0" borderId="318" xfId="14" applyFont="1" applyBorder="1"/>
    <xf numFmtId="166" fontId="21" fillId="0" borderId="318" xfId="14" applyNumberFormat="1" applyFont="1" applyBorder="1" applyAlignment="1">
      <alignment horizontal="right"/>
    </xf>
    <xf numFmtId="0" fontId="48" fillId="17" borderId="318" xfId="14" applyFont="1" applyFill="1" applyBorder="1"/>
    <xf numFmtId="166" fontId="48" fillId="17" borderId="318" xfId="14" applyNumberFormat="1" applyFont="1" applyFill="1" applyBorder="1" applyAlignment="1">
      <alignment horizontal="right"/>
    </xf>
    <xf numFmtId="0" fontId="21" fillId="0" borderId="318" xfId="14" applyFont="1" applyBorder="1" applyAlignment="1">
      <alignment horizontal="left"/>
    </xf>
    <xf numFmtId="0" fontId="48" fillId="8" borderId="21" xfId="14" applyFont="1" applyFill="1" applyBorder="1"/>
    <xf numFmtId="166" fontId="48" fillId="8" borderId="21" xfId="14" applyNumberFormat="1" applyFont="1" applyFill="1" applyBorder="1" applyAlignment="1">
      <alignment horizontal="right"/>
    </xf>
    <xf numFmtId="172" fontId="48" fillId="9" borderId="152" xfId="14" applyNumberFormat="1" applyFont="1" applyFill="1" applyBorder="1" applyAlignment="1">
      <alignment horizontal="center" vertical="center" wrapText="1"/>
    </xf>
    <xf numFmtId="17" fontId="48" fillId="9" borderId="152" xfId="14" applyNumberFormat="1" applyFont="1" applyFill="1" applyBorder="1" applyAlignment="1">
      <alignment horizontal="center" wrapText="1"/>
    </xf>
    <xf numFmtId="166" fontId="48" fillId="9" borderId="152" xfId="14" applyNumberFormat="1" applyFont="1" applyFill="1" applyBorder="1" applyAlignment="1">
      <alignment horizontal="right" wrapText="1"/>
    </xf>
    <xf numFmtId="17" fontId="48" fillId="0" borderId="152" xfId="14" applyNumberFormat="1" applyFont="1" applyBorder="1" applyAlignment="1">
      <alignment horizontal="center" vertical="center" wrapText="1"/>
    </xf>
    <xf numFmtId="166" fontId="21" fillId="0" borderId="21" xfId="14" applyNumberFormat="1" applyFont="1" applyBorder="1" applyAlignment="1">
      <alignment horizontal="right"/>
    </xf>
    <xf numFmtId="0" fontId="21" fillId="0" borderId="358" xfId="0" applyFont="1" applyBorder="1"/>
    <xf numFmtId="3" fontId="12" fillId="8" borderId="105" xfId="0" applyNumberFormat="1" applyFont="1" applyFill="1" applyBorder="1" applyAlignment="1">
      <alignment horizontal="center" vertical="center"/>
    </xf>
    <xf numFmtId="0" fontId="15" fillId="8" borderId="105" xfId="0" applyFont="1" applyFill="1" applyBorder="1" applyAlignment="1">
      <alignment horizontal="center" vertical="top" wrapText="1"/>
    </xf>
    <xf numFmtId="3" fontId="12" fillId="8" borderId="31" xfId="0" applyNumberFormat="1" applyFont="1" applyFill="1" applyBorder="1" applyAlignment="1">
      <alignment horizontal="center" vertical="center"/>
    </xf>
    <xf numFmtId="0" fontId="15" fillId="8" borderId="31" xfId="0" applyFont="1" applyFill="1" applyBorder="1" applyAlignment="1">
      <alignment horizontal="center" vertical="top" wrapText="1"/>
    </xf>
    <xf numFmtId="0" fontId="14" fillId="0" borderId="34" xfId="0" applyFont="1" applyBorder="1"/>
    <xf numFmtId="0" fontId="157" fillId="0" borderId="69" xfId="0" applyFont="1" applyBorder="1"/>
    <xf numFmtId="0" fontId="15" fillId="8" borderId="34" xfId="0" applyFont="1" applyFill="1" applyBorder="1" applyAlignment="1">
      <alignment horizontal="center"/>
    </xf>
    <xf numFmtId="0" fontId="143" fillId="8" borderId="69" xfId="0" applyFont="1" applyFill="1" applyBorder="1" applyAlignment="1">
      <alignment horizontal="center"/>
    </xf>
    <xf numFmtId="0" fontId="15" fillId="8" borderId="33" xfId="0" applyFont="1" applyFill="1" applyBorder="1" applyAlignment="1">
      <alignment horizontal="center"/>
    </xf>
    <xf numFmtId="3" fontId="15" fillId="8" borderId="33" xfId="4" applyNumberFormat="1" applyFont="1" applyFill="1" applyBorder="1" applyAlignment="1">
      <alignment horizontal="right"/>
    </xf>
    <xf numFmtId="165" fontId="15" fillId="8" borderId="33" xfId="4" applyFont="1" applyFill="1" applyBorder="1" applyAlignment="1">
      <alignment horizontal="right"/>
    </xf>
    <xf numFmtId="0" fontId="13" fillId="0" borderId="0" xfId="20" applyFont="1"/>
    <xf numFmtId="184" fontId="12" fillId="8" borderId="3" xfId="26" applyNumberFormat="1" applyFont="1" applyFill="1" applyBorder="1" applyAlignment="1">
      <alignment horizontal="center" vertical="center" wrapText="1"/>
    </xf>
    <xf numFmtId="184" fontId="12" fillId="8" borderId="39" xfId="26" applyNumberFormat="1" applyFont="1" applyFill="1" applyBorder="1" applyAlignment="1">
      <alignment horizontal="center" vertical="center" wrapText="1"/>
    </xf>
    <xf numFmtId="184" fontId="12" fillId="8" borderId="6" xfId="26" applyNumberFormat="1" applyFont="1" applyFill="1" applyBorder="1" applyAlignment="1">
      <alignment horizontal="center" vertical="center" wrapText="1"/>
    </xf>
    <xf numFmtId="184" fontId="12" fillId="8" borderId="7" xfId="26" applyNumberFormat="1" applyFont="1" applyFill="1" applyBorder="1" applyAlignment="1">
      <alignment horizontal="center" vertical="center" wrapText="1"/>
    </xf>
    <xf numFmtId="14" fontId="177" fillId="15" borderId="162" xfId="0" applyNumberFormat="1" applyFont="1" applyFill="1" applyBorder="1" applyAlignment="1">
      <alignment horizontal="center" vertical="center" wrapText="1"/>
    </xf>
    <xf numFmtId="172" fontId="12" fillId="8" borderId="101" xfId="19" applyNumberFormat="1" applyFont="1" applyFill="1" applyBorder="1" applyAlignment="1">
      <alignment horizontal="center" vertical="center" wrapText="1"/>
    </xf>
    <xf numFmtId="172" fontId="12" fillId="8" borderId="359" xfId="19" applyNumberFormat="1" applyFont="1" applyFill="1" applyBorder="1" applyAlignment="1">
      <alignment horizontal="center" vertical="center" wrapText="1"/>
    </xf>
    <xf numFmtId="0" fontId="12" fillId="8" borderId="221" xfId="19" applyFont="1" applyFill="1" applyBorder="1" applyAlignment="1">
      <alignment vertical="center"/>
    </xf>
    <xf numFmtId="170" fontId="12" fillId="8" borderId="221" xfId="41" applyNumberFormat="1" applyFont="1" applyFill="1" applyBorder="1" applyAlignment="1">
      <alignment vertical="center" wrapText="1"/>
    </xf>
    <xf numFmtId="3" fontId="0" fillId="0" borderId="33" xfId="0" applyNumberFormat="1" applyBorder="1"/>
    <xf numFmtId="3" fontId="145" fillId="0" borderId="0" xfId="0" applyNumberFormat="1" applyFont="1"/>
    <xf numFmtId="0" fontId="178" fillId="8" borderId="69" xfId="0" applyFont="1" applyFill="1" applyBorder="1" applyAlignment="1">
      <alignment horizontal="left"/>
    </xf>
    <xf numFmtId="0" fontId="179" fillId="8" borderId="101" xfId="0" applyFont="1" applyFill="1" applyBorder="1" applyAlignment="1">
      <alignment horizontal="center" vertical="center" wrapText="1"/>
    </xf>
    <xf numFmtId="0" fontId="179" fillId="8" borderId="31" xfId="0" applyFont="1" applyFill="1" applyBorder="1" applyAlignment="1">
      <alignment horizontal="center" vertical="center" wrapText="1"/>
    </xf>
    <xf numFmtId="0" fontId="179" fillId="8" borderId="31" xfId="0" applyFont="1" applyFill="1" applyBorder="1" applyAlignment="1">
      <alignment horizontal="center" vertical="center"/>
    </xf>
    <xf numFmtId="0" fontId="179" fillId="8" borderId="81" xfId="0" applyFont="1" applyFill="1" applyBorder="1" applyAlignment="1">
      <alignment horizontal="center" vertical="center"/>
    </xf>
    <xf numFmtId="166" fontId="13" fillId="0" borderId="64" xfId="14" applyNumberFormat="1" applyFont="1" applyBorder="1" applyAlignment="1">
      <alignment horizontal="right"/>
    </xf>
    <xf numFmtId="184" fontId="48" fillId="8" borderId="360" xfId="26" applyNumberFormat="1" applyFont="1" applyFill="1" applyBorder="1" applyAlignment="1">
      <alignment horizontal="center" vertical="center" wrapText="1"/>
    </xf>
    <xf numFmtId="207" fontId="42" fillId="0" borderId="52" xfId="1" applyNumberFormat="1" applyFont="1" applyBorder="1" applyAlignment="1">
      <alignment horizontal="right" vertical="center" wrapText="1"/>
    </xf>
    <xf numFmtId="0" fontId="181" fillId="15" borderId="362" xfId="0" applyFont="1" applyFill="1" applyBorder="1" applyAlignment="1">
      <alignment horizontal="center" vertical="center" wrapText="1"/>
    </xf>
    <xf numFmtId="0" fontId="181" fillId="15" borderId="267" xfId="0" applyFont="1" applyFill="1" applyBorder="1" applyAlignment="1">
      <alignment horizontal="center" vertical="center" wrapText="1"/>
    </xf>
    <xf numFmtId="0" fontId="181" fillId="15" borderId="363" xfId="0" applyFont="1" applyFill="1" applyBorder="1" applyAlignment="1">
      <alignment horizontal="center" vertical="center" wrapText="1"/>
    </xf>
    <xf numFmtId="0" fontId="181" fillId="15" borderId="364" xfId="0" applyFont="1" applyFill="1" applyBorder="1" applyAlignment="1">
      <alignment horizontal="center" vertical="center" wrapText="1"/>
    </xf>
    <xf numFmtId="0" fontId="182" fillId="0" borderId="152" xfId="14" applyFont="1" applyBorder="1" applyAlignment="1">
      <alignment vertical="center" wrapText="1"/>
    </xf>
    <xf numFmtId="0" fontId="183" fillId="8" borderId="152" xfId="14" applyFont="1" applyFill="1" applyBorder="1" applyAlignment="1">
      <alignment vertical="center" wrapText="1"/>
    </xf>
    <xf numFmtId="3" fontId="183" fillId="8" borderId="152" xfId="14" applyNumberFormat="1" applyFont="1" applyFill="1" applyBorder="1" applyAlignment="1">
      <alignment horizontal="right" vertical="center"/>
    </xf>
    <xf numFmtId="0" fontId="137" fillId="12" borderId="283" xfId="0" applyFont="1" applyFill="1" applyBorder="1" applyAlignment="1">
      <alignment horizontal="center" vertical="center" wrapText="1"/>
    </xf>
    <xf numFmtId="0" fontId="42" fillId="0" borderId="282" xfId="0" applyFont="1" applyBorder="1" applyAlignment="1">
      <alignment horizontal="justify" vertical="center" wrapText="1"/>
    </xf>
    <xf numFmtId="0" fontId="43" fillId="0" borderId="282" xfId="0" applyFont="1" applyBorder="1" applyAlignment="1">
      <alignment horizontal="justify" vertical="center" wrapText="1"/>
    </xf>
    <xf numFmtId="3" fontId="43" fillId="0" borderId="283" xfId="0" applyNumberFormat="1" applyFont="1" applyBorder="1" applyAlignment="1">
      <alignment horizontal="right" vertical="center" wrapText="1"/>
    </xf>
    <xf numFmtId="0" fontId="137" fillId="12" borderId="282" xfId="0" applyFont="1" applyFill="1" applyBorder="1" applyAlignment="1">
      <alignment horizontal="justify" vertical="center" wrapText="1"/>
    </xf>
    <xf numFmtId="3" fontId="137" fillId="12" borderId="283" xfId="0" applyNumberFormat="1" applyFont="1" applyFill="1" applyBorder="1" applyAlignment="1">
      <alignment horizontal="right" vertical="center" wrapText="1"/>
    </xf>
    <xf numFmtId="166" fontId="47" fillId="0" borderId="0" xfId="14" applyNumberFormat="1" applyFont="1"/>
    <xf numFmtId="2" fontId="46" fillId="0" borderId="33" xfId="0" applyNumberFormat="1" applyFont="1" applyBorder="1" applyAlignment="1">
      <alignment horizontal="center" vertical="center"/>
    </xf>
    <xf numFmtId="0" fontId="46" fillId="18" borderId="33" xfId="0" applyFont="1" applyFill="1" applyBorder="1" applyAlignment="1">
      <alignment horizontal="left" vertical="center"/>
    </xf>
    <xf numFmtId="2" fontId="46" fillId="18" borderId="33" xfId="0" applyNumberFormat="1" applyFont="1" applyFill="1" applyBorder="1" applyAlignment="1">
      <alignment horizontal="center" vertical="center"/>
    </xf>
    <xf numFmtId="166" fontId="34" fillId="16" borderId="140" xfId="47" applyNumberFormat="1" applyFont="1" applyFill="1" applyBorder="1" applyAlignment="1" applyProtection="1">
      <alignment horizontal="right" vertical="center"/>
      <protection locked="0"/>
    </xf>
    <xf numFmtId="166" fontId="152" fillId="0" borderId="328" xfId="0" applyNumberFormat="1" applyFont="1" applyBorder="1" applyAlignment="1">
      <alignment horizontal="right" vertical="center"/>
    </xf>
    <xf numFmtId="166" fontId="170" fillId="0" borderId="328" xfId="0" applyNumberFormat="1" applyFont="1" applyBorder="1" applyAlignment="1">
      <alignment horizontal="right" vertical="center"/>
    </xf>
    <xf numFmtId="166" fontId="15" fillId="22" borderId="90" xfId="0" applyNumberFormat="1" applyFont="1" applyFill="1" applyBorder="1" applyAlignment="1">
      <alignment vertical="center"/>
    </xf>
    <xf numFmtId="0" fontId="13" fillId="8" borderId="30" xfId="14" applyFont="1" applyFill="1" applyBorder="1"/>
    <xf numFmtId="176" fontId="12" fillId="8" borderId="33" xfId="14" applyNumberFormat="1" applyFont="1" applyFill="1" applyBorder="1" applyAlignment="1">
      <alignment horizontal="center" vertical="center"/>
    </xf>
    <xf numFmtId="166" fontId="14" fillId="0" borderId="37" xfId="2" applyNumberFormat="1" applyFont="1" applyBorder="1" applyAlignment="1">
      <alignment horizontal="right" vertical="center"/>
    </xf>
    <xf numFmtId="0" fontId="12" fillId="0" borderId="0" xfId="14" applyFont="1" applyAlignment="1">
      <alignment horizontal="left"/>
    </xf>
    <xf numFmtId="165" fontId="13" fillId="0" borderId="0" xfId="34" applyFont="1"/>
    <xf numFmtId="182" fontId="0" fillId="110" borderId="0" xfId="0" applyNumberFormat="1" applyFill="1"/>
    <xf numFmtId="166" fontId="21" fillId="0" borderId="261" xfId="17" applyNumberFormat="1" applyFont="1" applyBorder="1" applyAlignment="1">
      <alignment horizontal="right" vertical="center"/>
    </xf>
    <xf numFmtId="180" fontId="0" fillId="0" borderId="0" xfId="0" applyNumberFormat="1"/>
    <xf numFmtId="10" fontId="180" fillId="0" borderId="0" xfId="0" applyNumberFormat="1" applyFont="1"/>
    <xf numFmtId="10" fontId="0" fillId="0" borderId="0" xfId="0" applyNumberFormat="1"/>
    <xf numFmtId="180" fontId="130" fillId="110" borderId="241" xfId="0" applyNumberFormat="1" applyFont="1" applyFill="1" applyBorder="1" applyAlignment="1">
      <alignment vertical="center"/>
    </xf>
    <xf numFmtId="10" fontId="42" fillId="0" borderId="0" xfId="0" applyNumberFormat="1" applyFont="1"/>
    <xf numFmtId="166" fontId="48" fillId="9" borderId="0" xfId="17" applyNumberFormat="1" applyFont="1" applyFill="1" applyAlignment="1">
      <alignment horizontal="left" vertical="center"/>
    </xf>
    <xf numFmtId="3" fontId="185" fillId="0" borderId="0" xfId="0" applyNumberFormat="1" applyFont="1"/>
    <xf numFmtId="3" fontId="186" fillId="15" borderId="366" xfId="0" applyNumberFormat="1" applyFont="1" applyFill="1" applyBorder="1" applyAlignment="1">
      <alignment horizontal="right" vertical="center"/>
    </xf>
    <xf numFmtId="166" fontId="42" fillId="16" borderId="0" xfId="0" applyNumberFormat="1" applyFont="1" applyFill="1"/>
    <xf numFmtId="180" fontId="45" fillId="0" borderId="164" xfId="1" applyNumberFormat="1" applyFont="1" applyBorder="1" applyAlignment="1">
      <alignment horizontal="right" vertical="center" wrapText="1"/>
    </xf>
    <xf numFmtId="0" fontId="40" fillId="12" borderId="82" xfId="0" applyFont="1" applyFill="1" applyBorder="1" applyAlignment="1">
      <alignment horizontal="center" vertical="center" wrapText="1"/>
    </xf>
    <xf numFmtId="0" fontId="40" fillId="12" borderId="283" xfId="0" applyFont="1" applyFill="1" applyBorder="1" applyAlignment="1">
      <alignment horizontal="center" vertical="center"/>
    </xf>
    <xf numFmtId="14" fontId="40" fillId="12" borderId="98" xfId="0" applyNumberFormat="1" applyFont="1" applyFill="1" applyBorder="1" applyAlignment="1">
      <alignment horizontal="center" vertical="center" wrapText="1"/>
    </xf>
    <xf numFmtId="3" fontId="160" fillId="0" borderId="0" xfId="0" applyNumberFormat="1" applyFont="1"/>
    <xf numFmtId="165" fontId="21" fillId="0" borderId="374" xfId="34" applyFont="1" applyFill="1" applyBorder="1" applyAlignment="1">
      <alignment horizontal="right" vertical="center" wrapText="1"/>
    </xf>
    <xf numFmtId="165" fontId="13" fillId="0" borderId="52" xfId="4" applyFont="1" applyFill="1" applyBorder="1" applyAlignment="1">
      <alignment horizontal="right" vertical="center" wrapText="1"/>
    </xf>
    <xf numFmtId="0" fontId="45" fillId="0" borderId="289" xfId="0" applyFont="1" applyBorder="1" applyAlignment="1">
      <alignment horizontal="right" vertical="center"/>
    </xf>
    <xf numFmtId="3" fontId="45" fillId="0" borderId="289" xfId="0" applyNumberFormat="1" applyFont="1" applyBorder="1" applyAlignment="1">
      <alignment horizontal="right" vertical="center"/>
    </xf>
    <xf numFmtId="0" fontId="141" fillId="0" borderId="0" xfId="0" applyFont="1"/>
    <xf numFmtId="182" fontId="3" fillId="0" borderId="375" xfId="2821" applyNumberFormat="1">
      <alignment horizontal="right" vertical="center"/>
    </xf>
    <xf numFmtId="14" fontId="48" fillId="9" borderId="127" xfId="9" applyNumberFormat="1" applyFont="1" applyFill="1" applyBorder="1" applyAlignment="1">
      <alignment horizontal="center" vertical="center" wrapText="1"/>
    </xf>
    <xf numFmtId="166" fontId="13" fillId="18" borderId="377" xfId="0" applyNumberFormat="1" applyFont="1" applyFill="1" applyBorder="1" applyAlignment="1">
      <alignment horizontal="right" vertical="center"/>
    </xf>
    <xf numFmtId="0" fontId="13" fillId="0" borderId="0" xfId="19" applyFont="1"/>
    <xf numFmtId="0" fontId="16" fillId="0" borderId="0" xfId="19" applyFont="1"/>
    <xf numFmtId="165" fontId="16" fillId="0" borderId="0" xfId="4" applyFont="1"/>
    <xf numFmtId="0" fontId="21" fillId="6" borderId="320" xfId="2772" quotePrefix="1" applyNumberFormat="1" applyFont="1" applyAlignment="1">
      <alignment horizontal="left" vertical="center" indent="4"/>
    </xf>
    <xf numFmtId="0" fontId="3" fillId="6" borderId="320" xfId="2772" quotePrefix="1" applyNumberFormat="1" applyAlignment="1">
      <alignment horizontal="left" vertical="center" indent="4"/>
    </xf>
    <xf numFmtId="0" fontId="3" fillId="6" borderId="320" xfId="2763" quotePrefix="1" applyNumberFormat="1" applyAlignment="1">
      <alignment horizontal="left" vertical="center" indent="4"/>
    </xf>
    <xf numFmtId="0" fontId="21" fillId="6" borderId="153" xfId="57" quotePrefix="1" applyNumberFormat="1" applyFont="1" applyAlignment="1">
      <alignment horizontal="left" vertical="center" indent="4"/>
    </xf>
    <xf numFmtId="206" fontId="3" fillId="0" borderId="153" xfId="2067" applyNumberFormat="1">
      <alignment horizontal="right" vertical="center"/>
    </xf>
    <xf numFmtId="182" fontId="3" fillId="0" borderId="153" xfId="2067" applyNumberFormat="1">
      <alignment horizontal="right" vertical="center"/>
    </xf>
    <xf numFmtId="14" fontId="12" fillId="9" borderId="379" xfId="9" applyNumberFormat="1" applyFont="1" applyFill="1" applyBorder="1" applyAlignment="1">
      <alignment horizontal="center" vertical="center"/>
    </xf>
    <xf numFmtId="0" fontId="13" fillId="0" borderId="379" xfId="14" applyFont="1" applyBorder="1" applyAlignment="1">
      <alignment horizontal="left" vertical="center" wrapText="1"/>
    </xf>
    <xf numFmtId="0" fontId="13" fillId="0" borderId="379" xfId="14" applyFont="1" applyBorder="1" applyAlignment="1">
      <alignment horizontal="center" vertical="center" wrapText="1"/>
    </xf>
    <xf numFmtId="3" fontId="13" fillId="18" borderId="379" xfId="14" applyNumberFormat="1" applyFont="1" applyFill="1" applyBorder="1" applyAlignment="1">
      <alignment horizontal="right" vertical="center" wrapText="1"/>
    </xf>
    <xf numFmtId="0" fontId="12" fillId="8" borderId="378" xfId="14" applyFont="1" applyFill="1" applyBorder="1" applyAlignment="1">
      <alignment horizontal="left" vertical="center" wrapText="1"/>
    </xf>
    <xf numFmtId="0" fontId="12" fillId="8" borderId="378" xfId="14" applyFont="1" applyFill="1" applyBorder="1" applyAlignment="1">
      <alignment horizontal="center" vertical="center" wrapText="1"/>
    </xf>
    <xf numFmtId="3" fontId="12" fillId="8" borderId="378" xfId="14" applyNumberFormat="1" applyFont="1" applyFill="1" applyBorder="1" applyAlignment="1">
      <alignment vertical="center" wrapText="1"/>
    </xf>
    <xf numFmtId="0" fontId="13" fillId="0" borderId="378" xfId="14" applyFont="1" applyBorder="1" applyAlignment="1">
      <alignment horizontal="left" vertical="center" wrapText="1"/>
    </xf>
    <xf numFmtId="0" fontId="13" fillId="0" borderId="378" xfId="14" applyFont="1" applyBorder="1" applyAlignment="1">
      <alignment horizontal="center" vertical="center" wrapText="1"/>
    </xf>
    <xf numFmtId="166" fontId="12" fillId="8" borderId="380" xfId="9" applyNumberFormat="1" applyFont="1" applyFill="1" applyBorder="1" applyAlignment="1">
      <alignment vertical="center"/>
    </xf>
    <xf numFmtId="0" fontId="12" fillId="0" borderId="379" xfId="14" applyFont="1" applyBorder="1" applyAlignment="1">
      <alignment horizontal="left" vertical="center" wrapText="1"/>
    </xf>
    <xf numFmtId="0" fontId="12" fillId="0" borderId="379" xfId="14" applyFont="1" applyBorder="1" applyAlignment="1">
      <alignment horizontal="center" vertical="center" wrapText="1"/>
    </xf>
    <xf numFmtId="3" fontId="12" fillId="18" borderId="379" xfId="14" applyNumberFormat="1" applyFont="1" applyFill="1" applyBorder="1" applyAlignment="1">
      <alignment horizontal="right" vertical="center" wrapText="1"/>
    </xf>
    <xf numFmtId="0" fontId="12" fillId="8" borderId="381" xfId="14" applyFont="1" applyFill="1" applyBorder="1" applyAlignment="1">
      <alignment horizontal="left" vertical="center" wrapText="1"/>
    </xf>
    <xf numFmtId="0" fontId="12" fillId="8" borderId="378" xfId="14" applyFont="1" applyFill="1" applyBorder="1" applyAlignment="1">
      <alignment vertical="center" wrapText="1"/>
    </xf>
    <xf numFmtId="0" fontId="13" fillId="8" borderId="378" xfId="14" applyFont="1" applyFill="1" applyBorder="1" applyAlignment="1">
      <alignment horizontal="center" vertical="center" wrapText="1"/>
    </xf>
    <xf numFmtId="3" fontId="13" fillId="8" borderId="378" xfId="14" applyNumberFormat="1" applyFont="1" applyFill="1" applyBorder="1" applyAlignment="1">
      <alignment horizontal="right" vertical="center" wrapText="1"/>
    </xf>
    <xf numFmtId="3" fontId="0" fillId="111" borderId="0" xfId="0" applyNumberFormat="1" applyFill="1"/>
    <xf numFmtId="3" fontId="141" fillId="0" borderId="0" xfId="0" applyNumberFormat="1" applyFont="1"/>
    <xf numFmtId="3" fontId="43" fillId="0" borderId="0" xfId="0" applyNumberFormat="1" applyFont="1" applyAlignment="1">
      <alignment vertical="center"/>
    </xf>
    <xf numFmtId="166" fontId="122" fillId="0" borderId="0" xfId="0" applyNumberFormat="1" applyFont="1" applyAlignment="1">
      <alignment vertical="center"/>
    </xf>
    <xf numFmtId="166" fontId="188" fillId="0" borderId="0" xfId="0" applyNumberFormat="1" applyFont="1" applyAlignment="1">
      <alignment vertical="center"/>
    </xf>
    <xf numFmtId="165" fontId="122" fillId="0" borderId="0" xfId="0" applyNumberFormat="1" applyFont="1" applyAlignment="1">
      <alignment vertical="center"/>
    </xf>
    <xf numFmtId="0" fontId="122" fillId="0" borderId="0" xfId="0" applyFont="1" applyAlignment="1">
      <alignment vertical="center"/>
    </xf>
    <xf numFmtId="166" fontId="187" fillId="0" borderId="0" xfId="17" applyNumberFormat="1" applyFont="1" applyAlignment="1">
      <alignment vertical="center"/>
    </xf>
    <xf numFmtId="166" fontId="122" fillId="18" borderId="0" xfId="17" applyNumberFormat="1" applyFont="1" applyFill="1" applyAlignment="1">
      <alignment horizontal="right" vertical="center"/>
    </xf>
    <xf numFmtId="166" fontId="48" fillId="9" borderId="382" xfId="17" applyNumberFormat="1" applyFont="1" applyFill="1" applyBorder="1" applyAlignment="1">
      <alignment horizontal="left" vertical="center" wrapText="1"/>
    </xf>
    <xf numFmtId="49" fontId="48" fillId="9" borderId="382" xfId="17" applyNumberFormat="1" applyFont="1" applyFill="1" applyBorder="1" applyAlignment="1">
      <alignment horizontal="center" vertical="center" wrapText="1"/>
    </xf>
    <xf numFmtId="166" fontId="48" fillId="9" borderId="382" xfId="17" applyNumberFormat="1" applyFont="1" applyFill="1" applyBorder="1" applyAlignment="1">
      <alignment horizontal="right" vertical="center"/>
    </xf>
    <xf numFmtId="166" fontId="48" fillId="9" borderId="376" xfId="17" applyNumberFormat="1" applyFont="1" applyFill="1" applyBorder="1" applyAlignment="1">
      <alignment horizontal="center" vertical="center" wrapText="1"/>
    </xf>
    <xf numFmtId="165" fontId="42" fillId="0" borderId="44" xfId="4" applyFont="1" applyBorder="1"/>
    <xf numFmtId="165" fontId="21" fillId="0" borderId="52" xfId="36" applyNumberFormat="1" applyFont="1" applyBorder="1" applyAlignment="1">
      <alignment horizontal="right" vertical="center" wrapText="1"/>
    </xf>
    <xf numFmtId="165" fontId="48" fillId="0" borderId="52" xfId="36" applyNumberFormat="1" applyFont="1" applyBorder="1" applyAlignment="1">
      <alignment horizontal="right" vertical="center" wrapText="1"/>
    </xf>
    <xf numFmtId="184" fontId="12" fillId="8" borderId="4" xfId="26" applyNumberFormat="1" applyFont="1" applyFill="1" applyBorder="1" applyAlignment="1">
      <alignment horizontal="center" vertical="center" wrapText="1"/>
    </xf>
    <xf numFmtId="3" fontId="45" fillId="0" borderId="391" xfId="0" applyNumberFormat="1" applyFont="1" applyBorder="1" applyAlignment="1">
      <alignment vertical="center"/>
    </xf>
    <xf numFmtId="3" fontId="45" fillId="0" borderId="52" xfId="0" applyNumberFormat="1" applyFont="1" applyBorder="1" applyAlignment="1">
      <alignment horizontal="right" vertical="center" wrapText="1"/>
    </xf>
    <xf numFmtId="3" fontId="43" fillId="0" borderId="52" xfId="0" applyNumberFormat="1" applyFont="1" applyBorder="1" applyAlignment="1">
      <alignment horizontal="right" vertical="center" wrapText="1"/>
    </xf>
    <xf numFmtId="3" fontId="43" fillId="0" borderId="393" xfId="0" applyNumberFormat="1" applyFont="1" applyBorder="1" applyAlignment="1">
      <alignment horizontal="right" vertical="center" wrapText="1"/>
    </xf>
    <xf numFmtId="3" fontId="39" fillId="0" borderId="52" xfId="0" applyNumberFormat="1" applyFont="1" applyBorder="1" applyAlignment="1">
      <alignment horizontal="right" vertical="center" wrapText="1"/>
    </xf>
    <xf numFmtId="0" fontId="12" fillId="12" borderId="94" xfId="30" applyFont="1" applyFill="1" applyBorder="1" applyAlignment="1">
      <alignment horizontal="justify" vertical="center" wrapText="1"/>
    </xf>
    <xf numFmtId="41" fontId="13" fillId="0" borderId="52" xfId="1267" applyFont="1" applyFill="1" applyBorder="1" applyAlignment="1">
      <alignment horizontal="right" vertical="center" wrapText="1"/>
    </xf>
    <xf numFmtId="166" fontId="13" fillId="0" borderId="394" xfId="37" applyNumberFormat="1" applyFont="1" applyBorder="1" applyAlignment="1">
      <alignment vertical="center"/>
    </xf>
    <xf numFmtId="181" fontId="12" fillId="12" borderId="53" xfId="39" applyNumberFormat="1" applyFont="1" applyFill="1" applyBorder="1" applyAlignment="1">
      <alignment horizontal="right" vertical="center" wrapText="1"/>
    </xf>
    <xf numFmtId="0" fontId="13" fillId="0" borderId="395" xfId="26" applyFont="1" applyBorder="1" applyAlignment="1">
      <alignment vertical="center" wrapText="1"/>
    </xf>
    <xf numFmtId="166" fontId="13" fillId="0" borderId="395" xfId="0" applyNumberFormat="1" applyFont="1" applyBorder="1" applyAlignment="1">
      <alignment vertical="center"/>
    </xf>
    <xf numFmtId="0" fontId="12" fillId="17" borderId="395" xfId="26" applyFont="1" applyFill="1" applyBorder="1" applyAlignment="1">
      <alignment vertical="center" wrapText="1"/>
    </xf>
    <xf numFmtId="170" fontId="12" fillId="17" borderId="395" xfId="41" applyNumberFormat="1" applyFont="1" applyFill="1" applyBorder="1" applyAlignment="1">
      <alignment vertical="center"/>
    </xf>
    <xf numFmtId="0" fontId="12" fillId="9" borderId="395" xfId="0" applyFont="1" applyFill="1" applyBorder="1" applyAlignment="1">
      <alignment vertical="center"/>
    </xf>
    <xf numFmtId="170" fontId="12" fillId="9" borderId="395" xfId="41" applyNumberFormat="1" applyFont="1" applyFill="1" applyBorder="1" applyAlignment="1">
      <alignment vertical="center"/>
    </xf>
    <xf numFmtId="166" fontId="12" fillId="17" borderId="395" xfId="0" applyNumberFormat="1" applyFont="1" applyFill="1" applyBorder="1" applyAlignment="1">
      <alignment vertical="center"/>
    </xf>
    <xf numFmtId="166" fontId="12" fillId="9" borderId="395" xfId="0" applyNumberFormat="1" applyFont="1" applyFill="1" applyBorder="1" applyAlignment="1">
      <alignment vertical="center"/>
    </xf>
    <xf numFmtId="0" fontId="12" fillId="9" borderId="395" xfId="40" applyFont="1" applyFill="1" applyBorder="1" applyAlignment="1">
      <alignment horizontal="left" vertical="center" wrapText="1"/>
    </xf>
    <xf numFmtId="0" fontId="12" fillId="9" borderId="395" xfId="40" applyFont="1" applyFill="1" applyBorder="1" applyAlignment="1">
      <alignment horizontal="center" vertical="center" wrapText="1"/>
    </xf>
    <xf numFmtId="172" fontId="12" fillId="9" borderId="397" xfId="15" applyNumberFormat="1" applyFont="1" applyFill="1" applyBorder="1" applyAlignment="1">
      <alignment horizontal="center" vertical="center" wrapText="1"/>
    </xf>
    <xf numFmtId="0" fontId="12" fillId="9" borderId="6" xfId="15" applyFont="1" applyFill="1" applyBorder="1" applyAlignment="1">
      <alignment horizontal="center" vertical="top" wrapText="1"/>
    </xf>
    <xf numFmtId="0" fontId="12" fillId="9" borderId="129" xfId="15" applyFont="1" applyFill="1" applyBorder="1" applyAlignment="1">
      <alignment horizontal="center" vertical="top" wrapText="1"/>
    </xf>
    <xf numFmtId="166" fontId="12" fillId="9" borderId="395" xfId="40" applyNumberFormat="1" applyFont="1" applyFill="1" applyBorder="1" applyAlignment="1">
      <alignment horizontal="right" vertical="center" wrapText="1"/>
    </xf>
    <xf numFmtId="166" fontId="13" fillId="0" borderId="48" xfId="40" applyNumberFormat="1" applyFont="1" applyBorder="1" applyAlignment="1">
      <alignment horizontal="right" vertical="center" wrapText="1"/>
    </xf>
    <xf numFmtId="0" fontId="13" fillId="0" borderId="395" xfId="40" applyFont="1" applyBorder="1" applyAlignment="1">
      <alignment vertical="center" wrapText="1"/>
    </xf>
    <xf numFmtId="166" fontId="13" fillId="0" borderId="395" xfId="40" applyNumberFormat="1" applyFont="1" applyBorder="1" applyAlignment="1">
      <alignment horizontal="right" vertical="center" wrapText="1"/>
    </xf>
    <xf numFmtId="166" fontId="13" fillId="0" borderId="398" xfId="40" applyNumberFormat="1" applyFont="1" applyBorder="1" applyAlignment="1">
      <alignment horizontal="right" vertical="center" wrapText="1"/>
    </xf>
    <xf numFmtId="166" fontId="13" fillId="0" borderId="396" xfId="1" applyNumberFormat="1" applyFont="1" applyBorder="1" applyAlignment="1">
      <alignment horizontal="right" vertical="center" wrapText="1"/>
    </xf>
    <xf numFmtId="166" fontId="21" fillId="0" borderId="396" xfId="1" applyNumberFormat="1" applyFont="1" applyBorder="1" applyAlignment="1">
      <alignment horizontal="right" vertical="center" wrapText="1"/>
    </xf>
    <xf numFmtId="208" fontId="21" fillId="112" borderId="0" xfId="0" applyNumberFormat="1" applyFont="1" applyFill="1"/>
    <xf numFmtId="3" fontId="34" fillId="16" borderId="142" xfId="47" applyNumberFormat="1" applyFont="1" applyFill="1" applyBorder="1" applyAlignment="1" applyProtection="1">
      <alignment horizontal="right" vertical="center"/>
      <protection locked="0"/>
    </xf>
    <xf numFmtId="166" fontId="21" fillId="0" borderId="407" xfId="9" applyNumberFormat="1" applyFont="1" applyBorder="1" applyAlignment="1">
      <alignment vertical="center"/>
    </xf>
    <xf numFmtId="166" fontId="48" fillId="0" borderId="407" xfId="9" applyNumberFormat="1" applyFont="1" applyBorder="1" applyAlignment="1">
      <alignment vertical="center"/>
    </xf>
    <xf numFmtId="3" fontId="3" fillId="0" borderId="153" xfId="2067" applyNumberFormat="1">
      <alignment horizontal="right" vertical="center"/>
    </xf>
    <xf numFmtId="3" fontId="3" fillId="2" borderId="153" xfId="2096" quotePrefix="1" applyNumberFormat="1" applyAlignment="1">
      <alignment horizontal="center" vertical="center" wrapText="1"/>
    </xf>
    <xf numFmtId="165" fontId="21" fillId="18" borderId="414" xfId="9" applyNumberFormat="1" applyFont="1" applyFill="1" applyBorder="1" applyAlignment="1">
      <alignment vertical="center"/>
    </xf>
    <xf numFmtId="0" fontId="159" fillId="0" borderId="56" xfId="0" applyFont="1" applyBorder="1" applyAlignment="1">
      <alignment vertical="center" wrapText="1"/>
    </xf>
    <xf numFmtId="0" fontId="159" fillId="0" borderId="56" xfId="0" applyFont="1" applyBorder="1" applyAlignment="1">
      <alignment horizontal="center" vertical="center" wrapText="1"/>
    </xf>
    <xf numFmtId="0" fontId="159" fillId="0" borderId="109" xfId="0" applyFont="1" applyBorder="1" applyAlignment="1">
      <alignment vertical="center" wrapText="1"/>
    </xf>
    <xf numFmtId="0" fontId="159" fillId="0" borderId="109" xfId="0" applyFont="1" applyBorder="1" applyAlignment="1">
      <alignment horizontal="center" vertical="center" wrapText="1"/>
    </xf>
    <xf numFmtId="166" fontId="159" fillId="0" borderId="109" xfId="41" applyNumberFormat="1" applyFont="1" applyBorder="1" applyAlignment="1">
      <alignment horizontal="right" vertical="center" wrapText="1"/>
    </xf>
    <xf numFmtId="0" fontId="13" fillId="0" borderId="415" xfId="0" applyFont="1" applyBorder="1" applyAlignment="1">
      <alignment vertical="center" wrapText="1"/>
    </xf>
    <xf numFmtId="0" fontId="13" fillId="0" borderId="415" xfId="0" applyFont="1" applyBorder="1" applyAlignment="1">
      <alignment horizontal="center" vertical="center" wrapText="1"/>
    </xf>
    <xf numFmtId="170" fontId="13" fillId="0" borderId="415" xfId="41" applyNumberFormat="1" applyFont="1" applyBorder="1" applyAlignment="1">
      <alignment horizontal="right" vertical="center" wrapText="1"/>
    </xf>
    <xf numFmtId="0" fontId="13" fillId="0" borderId="105" xfId="0" applyFont="1" applyBorder="1" applyAlignment="1">
      <alignment vertical="center" wrapText="1"/>
    </xf>
    <xf numFmtId="0" fontId="13" fillId="0" borderId="105" xfId="0" applyFont="1" applyBorder="1" applyAlignment="1">
      <alignment horizontal="center" vertical="center" wrapText="1"/>
    </xf>
    <xf numFmtId="170" fontId="13" fillId="0" borderId="105" xfId="41" applyNumberFormat="1" applyFont="1" applyBorder="1" applyAlignment="1">
      <alignment horizontal="right" vertical="center" wrapText="1"/>
    </xf>
    <xf numFmtId="165" fontId="14" fillId="0" borderId="0" xfId="34" applyFont="1" applyFill="1"/>
    <xf numFmtId="166" fontId="13" fillId="0" borderId="48" xfId="9" applyNumberFormat="1" applyFont="1" applyBorder="1" applyAlignment="1">
      <alignment vertical="center"/>
    </xf>
    <xf numFmtId="165" fontId="48" fillId="106" borderId="213" xfId="14" applyNumberFormat="1" applyFont="1" applyFill="1" applyBorder="1" applyAlignment="1">
      <alignment vertical="center" wrapText="1"/>
    </xf>
    <xf numFmtId="205" fontId="48" fillId="106" borderId="206" xfId="1" applyNumberFormat="1" applyFont="1" applyFill="1" applyBorder="1" applyAlignment="1">
      <alignment horizontal="center" vertical="center" wrapText="1"/>
    </xf>
    <xf numFmtId="0" fontId="182" fillId="0" borderId="416" xfId="0" applyFont="1" applyBorder="1" applyAlignment="1">
      <alignment horizontal="left" vertical="center" wrapText="1"/>
    </xf>
    <xf numFmtId="0" fontId="13" fillId="0" borderId="417" xfId="14" applyFont="1" applyBorder="1" applyAlignment="1">
      <alignment horizontal="center" vertical="center" wrapText="1"/>
    </xf>
    <xf numFmtId="41" fontId="42" fillId="0" borderId="0" xfId="18" applyFont="1" applyAlignment="1">
      <alignment vertical="center"/>
    </xf>
    <xf numFmtId="166" fontId="13" fillId="0" borderId="0" xfId="9" applyNumberFormat="1" applyFont="1" applyAlignment="1">
      <alignment vertical="center"/>
    </xf>
    <xf numFmtId="170" fontId="14" fillId="0" borderId="0" xfId="41" applyNumberFormat="1" applyFont="1"/>
    <xf numFmtId="166" fontId="150" fillId="18" borderId="418" xfId="17" applyNumberFormat="1" applyFont="1" applyFill="1" applyBorder="1" applyAlignment="1">
      <alignment horizontal="right" vertical="center"/>
    </xf>
    <xf numFmtId="3" fontId="46" fillId="18" borderId="33" xfId="0" applyNumberFormat="1" applyFont="1" applyFill="1" applyBorder="1" applyAlignment="1">
      <alignment horizontal="center" vertical="center"/>
    </xf>
    <xf numFmtId="3" fontId="128" fillId="18" borderId="33" xfId="0" applyNumberFormat="1" applyFont="1" applyFill="1" applyBorder="1" applyAlignment="1">
      <alignment horizontal="right" vertical="center"/>
    </xf>
    <xf numFmtId="166" fontId="48" fillId="9" borderId="0" xfId="0" applyNumberFormat="1" applyFont="1" applyFill="1" applyAlignment="1">
      <alignment vertical="center"/>
    </xf>
    <xf numFmtId="166" fontId="48" fillId="9" borderId="0" xfId="14" applyNumberFormat="1" applyFont="1" applyFill="1" applyAlignment="1">
      <alignment horizontal="right" vertical="center" wrapText="1"/>
    </xf>
    <xf numFmtId="0" fontId="48" fillId="8" borderId="0" xfId="14" applyFont="1" applyFill="1" applyAlignment="1">
      <alignment horizontal="center" vertical="center" wrapText="1"/>
    </xf>
    <xf numFmtId="14" fontId="12" fillId="8" borderId="0" xfId="14" applyNumberFormat="1" applyFont="1" applyFill="1" applyAlignment="1">
      <alignment horizontal="center" vertical="center" wrapText="1"/>
    </xf>
    <xf numFmtId="0" fontId="3" fillId="6" borderId="419" xfId="2987" quotePrefix="1">
      <alignment horizontal="left" vertical="center" indent="1"/>
    </xf>
    <xf numFmtId="0" fontId="3" fillId="4" borderId="419" xfId="2983" quotePrefix="1">
      <alignment horizontal="left" vertical="center" indent="1"/>
    </xf>
    <xf numFmtId="3" fontId="3" fillId="0" borderId="419" xfId="2995" applyNumberFormat="1">
      <alignment horizontal="right" vertical="center"/>
    </xf>
    <xf numFmtId="206" fontId="3" fillId="0" borderId="419" xfId="2995" applyNumberFormat="1">
      <alignment horizontal="right" vertical="center"/>
    </xf>
    <xf numFmtId="0" fontId="3" fillId="5" borderId="419" xfId="2985" quotePrefix="1">
      <alignment horizontal="left" vertical="center" indent="1"/>
    </xf>
    <xf numFmtId="182" fontId="3" fillId="0" borderId="419" xfId="2995" applyNumberFormat="1">
      <alignment horizontal="right" vertical="center"/>
    </xf>
    <xf numFmtId="0" fontId="3" fillId="7" borderId="419" xfId="2989" quotePrefix="1">
      <alignment horizontal="left" vertical="center" indent="1"/>
    </xf>
    <xf numFmtId="0" fontId="3" fillId="2" borderId="419" xfId="2967" quotePrefix="1" applyNumberFormat="1">
      <alignment horizontal="left" vertical="center" indent="1"/>
    </xf>
    <xf numFmtId="0" fontId="3" fillId="4" borderId="419" xfId="2983" quotePrefix="1" applyAlignment="1">
      <alignment horizontal="left" vertical="center" indent="2"/>
    </xf>
    <xf numFmtId="0" fontId="3" fillId="5" borderId="419" xfId="2985" quotePrefix="1" applyAlignment="1">
      <alignment horizontal="left" vertical="center" indent="3"/>
    </xf>
    <xf numFmtId="0" fontId="3" fillId="6" borderId="419" xfId="2987" quotePrefix="1" applyAlignment="1">
      <alignment horizontal="left" vertical="center" indent="4"/>
    </xf>
    <xf numFmtId="0" fontId="3" fillId="7" borderId="419" xfId="2989" quotePrefix="1" applyAlignment="1">
      <alignment horizontal="left" vertical="center" indent="5"/>
    </xf>
    <xf numFmtId="0" fontId="3" fillId="7" borderId="419" xfId="2989" quotePrefix="1" applyAlignment="1">
      <alignment horizontal="left" vertical="center" indent="6"/>
    </xf>
    <xf numFmtId="0" fontId="3" fillId="7" borderId="419" xfId="2989" quotePrefix="1" applyAlignment="1">
      <alignment horizontal="left" vertical="center" indent="7"/>
    </xf>
    <xf numFmtId="0" fontId="3" fillId="2" borderId="419" xfId="2997" quotePrefix="1" applyNumberFormat="1" applyAlignment="1">
      <alignment horizontal="left" vertical="center" wrapText="1" indent="1"/>
    </xf>
    <xf numFmtId="0" fontId="167" fillId="18" borderId="0" xfId="0" applyFont="1" applyFill="1"/>
    <xf numFmtId="0" fontId="190" fillId="18" borderId="158" xfId="30" applyFont="1" applyFill="1" applyBorder="1" applyAlignment="1">
      <alignment horizontal="center" vertical="top" wrapText="1"/>
    </xf>
    <xf numFmtId="3" fontId="191" fillId="18" borderId="82" xfId="0" applyNumberFormat="1" applyFont="1" applyFill="1" applyBorder="1" applyAlignment="1">
      <alignment horizontal="right" vertical="center" wrapText="1"/>
    </xf>
    <xf numFmtId="3" fontId="50" fillId="18" borderId="0" xfId="0" applyNumberFormat="1" applyFont="1" applyFill="1"/>
    <xf numFmtId="0" fontId="191" fillId="18" borderId="82" xfId="0" applyFont="1" applyFill="1" applyBorder="1" applyAlignment="1">
      <alignment horizontal="right" vertical="center" wrapText="1"/>
    </xf>
    <xf numFmtId="3" fontId="192" fillId="18" borderId="82" xfId="0" applyNumberFormat="1" applyFont="1" applyFill="1" applyBorder="1" applyAlignment="1">
      <alignment horizontal="right" vertical="center" wrapText="1"/>
    </xf>
    <xf numFmtId="3" fontId="192" fillId="18" borderId="283" xfId="0" applyNumberFormat="1" applyFont="1" applyFill="1" applyBorder="1" applyAlignment="1">
      <alignment horizontal="right" vertical="center" wrapText="1"/>
    </xf>
    <xf numFmtId="165" fontId="190" fillId="18" borderId="54" xfId="4" applyFont="1" applyFill="1" applyBorder="1" applyAlignment="1">
      <alignment horizontal="right" vertical="center" wrapText="1"/>
    </xf>
    <xf numFmtId="165" fontId="190" fillId="18" borderId="55" xfId="4" applyFont="1" applyFill="1" applyBorder="1" applyAlignment="1">
      <alignment horizontal="right" vertical="center" wrapText="1"/>
    </xf>
    <xf numFmtId="165" fontId="167" fillId="18" borderId="0" xfId="30" applyNumberFormat="1" applyFont="1" applyFill="1"/>
    <xf numFmtId="172" fontId="190" fillId="18" borderId="113" xfId="30" applyNumberFormat="1" applyFont="1" applyFill="1" applyBorder="1" applyAlignment="1">
      <alignment horizontal="center" vertical="center" wrapText="1"/>
    </xf>
    <xf numFmtId="165" fontId="167" fillId="18" borderId="0" xfId="0" applyNumberFormat="1" applyFont="1" applyFill="1"/>
    <xf numFmtId="9" fontId="167" fillId="18" borderId="0" xfId="0" applyNumberFormat="1" applyFont="1" applyFill="1"/>
    <xf numFmtId="165" fontId="12" fillId="0" borderId="56" xfId="4" applyFont="1" applyBorder="1" applyAlignment="1">
      <alignment horizontal="right" vertical="center" wrapText="1"/>
    </xf>
    <xf numFmtId="166" fontId="13" fillId="18" borderId="33" xfId="10" applyNumberFormat="1" applyFont="1" applyFill="1" applyBorder="1" applyAlignment="1">
      <alignment horizontal="right" vertical="center" wrapText="1"/>
    </xf>
    <xf numFmtId="0" fontId="3" fillId="7" borderId="419" xfId="2989" quotePrefix="1" applyNumberFormat="1" applyAlignment="1">
      <alignment horizontal="left" vertical="center" indent="7"/>
    </xf>
    <xf numFmtId="0" fontId="3" fillId="7" borderId="419" xfId="2989" quotePrefix="1" applyNumberFormat="1" applyAlignment="1">
      <alignment horizontal="left" vertical="center" indent="6"/>
    </xf>
    <xf numFmtId="0" fontId="3" fillId="7" borderId="153" xfId="1918" quotePrefix="1" applyNumberFormat="1" applyAlignment="1">
      <alignment horizontal="left" vertical="center" indent="7"/>
    </xf>
    <xf numFmtId="0" fontId="14" fillId="0" borderId="90" xfId="0" applyFont="1" applyBorder="1" applyAlignment="1">
      <alignment vertical="center"/>
    </xf>
    <xf numFmtId="0" fontId="12" fillId="8" borderId="33" xfId="24" applyFont="1" applyFill="1" applyBorder="1" applyAlignment="1">
      <alignment horizontal="left" vertical="center" wrapText="1"/>
    </xf>
    <xf numFmtId="166" fontId="12" fillId="8" borderId="33" xfId="10" applyNumberFormat="1" applyFont="1" applyFill="1" applyBorder="1" applyAlignment="1">
      <alignment vertical="center"/>
    </xf>
    <xf numFmtId="170" fontId="14" fillId="111" borderId="0" xfId="41" applyNumberFormat="1" applyFont="1" applyFill="1"/>
    <xf numFmtId="3" fontId="14" fillId="111" borderId="0" xfId="0" applyNumberFormat="1" applyFont="1" applyFill="1"/>
    <xf numFmtId="0" fontId="143" fillId="0" borderId="0" xfId="0" applyFont="1" applyAlignment="1">
      <alignment horizontal="left"/>
    </xf>
    <xf numFmtId="3" fontId="143" fillId="0" borderId="0" xfId="0" applyNumberFormat="1" applyFont="1"/>
    <xf numFmtId="3" fontId="143" fillId="0" borderId="0" xfId="0" applyNumberFormat="1" applyFont="1" applyAlignment="1">
      <alignment horizontal="center"/>
    </xf>
    <xf numFmtId="176" fontId="12" fillId="17" borderId="399" xfId="0" applyNumberFormat="1" applyFont="1" applyFill="1" applyBorder="1" applyAlignment="1">
      <alignment horizontal="center" vertical="center" wrapText="1"/>
    </xf>
    <xf numFmtId="0" fontId="12" fillId="9" borderId="425" xfId="14" applyFont="1" applyFill="1" applyBorder="1" applyAlignment="1">
      <alignment horizontal="center" vertical="center" wrapText="1"/>
    </xf>
    <xf numFmtId="176" fontId="12" fillId="9" borderId="425" xfId="14" applyNumberFormat="1" applyFont="1" applyFill="1" applyBorder="1" applyAlignment="1">
      <alignment horizontal="center" wrapText="1"/>
    </xf>
    <xf numFmtId="14" fontId="12" fillId="9" borderId="425" xfId="14" applyNumberFormat="1" applyFont="1" applyFill="1" applyBorder="1" applyAlignment="1">
      <alignment horizontal="center" vertical="center" wrapText="1"/>
    </xf>
    <xf numFmtId="0" fontId="12" fillId="9" borderId="425" xfId="14" applyFont="1" applyFill="1" applyBorder="1" applyAlignment="1">
      <alignment horizontal="left" vertical="center" wrapText="1"/>
    </xf>
    <xf numFmtId="166" fontId="12" fillId="9" borderId="425" xfId="14" applyNumberFormat="1" applyFont="1" applyFill="1" applyBorder="1" applyAlignment="1">
      <alignment vertical="center" wrapText="1"/>
    </xf>
    <xf numFmtId="0" fontId="13" fillId="0" borderId="425" xfId="14" applyFont="1" applyBorder="1" applyAlignment="1">
      <alignment horizontal="justify" vertical="top" wrapText="1"/>
    </xf>
    <xf numFmtId="166" fontId="13" fillId="0" borderId="425" xfId="14" applyNumberFormat="1" applyFont="1" applyBorder="1" applyAlignment="1">
      <alignment vertical="top" wrapText="1"/>
    </xf>
    <xf numFmtId="0" fontId="15" fillId="8" borderId="33" xfId="0" applyFont="1" applyFill="1" applyBorder="1" applyAlignment="1">
      <alignment horizontal="center" vertical="center"/>
    </xf>
    <xf numFmtId="43" fontId="0" fillId="0" borderId="0" xfId="41" applyFont="1"/>
    <xf numFmtId="0" fontId="14" fillId="0" borderId="101" xfId="0" applyFont="1" applyBorder="1" applyAlignment="1">
      <alignment horizontal="left" vertical="center" indent="1"/>
    </xf>
    <xf numFmtId="0" fontId="14" fillId="0" borderId="31" xfId="0" applyFont="1" applyBorder="1" applyAlignment="1">
      <alignment horizontal="left" vertical="center" indent="1"/>
    </xf>
    <xf numFmtId="0" fontId="15" fillId="8" borderId="33" xfId="0" applyFont="1" applyFill="1" applyBorder="1" applyAlignment="1">
      <alignment vertical="center"/>
    </xf>
    <xf numFmtId="166" fontId="14" fillId="0" borderId="101" xfId="0" applyNumberFormat="1" applyFont="1" applyBorder="1" applyAlignment="1">
      <alignment vertical="center"/>
    </xf>
    <xf numFmtId="166" fontId="14" fillId="0" borderId="31" xfId="0" applyNumberFormat="1" applyFont="1" applyBorder="1" applyAlignment="1">
      <alignment vertical="center"/>
    </xf>
    <xf numFmtId="0" fontId="14" fillId="0" borderId="105" xfId="0" applyFont="1" applyBorder="1" applyAlignment="1">
      <alignment horizontal="left" vertical="center" indent="1"/>
    </xf>
    <xf numFmtId="166" fontId="14" fillId="0" borderId="105" xfId="4" applyNumberFormat="1" applyFont="1" applyBorder="1" applyAlignment="1">
      <alignment vertical="center"/>
    </xf>
    <xf numFmtId="166" fontId="14" fillId="0" borderId="105" xfId="0" applyNumberFormat="1" applyFont="1" applyBorder="1" applyAlignment="1">
      <alignment vertical="center"/>
    </xf>
    <xf numFmtId="0" fontId="14" fillId="0" borderId="33" xfId="0" applyFont="1" applyBorder="1" applyAlignment="1">
      <alignment vertical="center"/>
    </xf>
    <xf numFmtId="168" fontId="15" fillId="8" borderId="33" xfId="0" applyNumberFormat="1" applyFont="1" applyFill="1" applyBorder="1" applyAlignment="1">
      <alignment vertical="center"/>
    </xf>
    <xf numFmtId="0" fontId="193" fillId="0" borderId="0" xfId="0" applyFont="1"/>
    <xf numFmtId="0" fontId="40" fillId="14" borderId="34" xfId="0" applyFont="1" applyFill="1" applyBorder="1" applyAlignment="1">
      <alignment horizontal="center" vertical="center" wrapText="1"/>
    </xf>
    <xf numFmtId="0" fontId="40" fillId="14" borderId="429" xfId="0" applyFont="1" applyFill="1" applyBorder="1" applyAlignment="1">
      <alignment horizontal="center" vertical="center" wrapText="1"/>
    </xf>
    <xf numFmtId="166" fontId="14" fillId="0" borderId="101" xfId="4" applyNumberFormat="1" applyFont="1" applyBorder="1" applyAlignment="1">
      <alignment vertical="center"/>
    </xf>
    <xf numFmtId="170" fontId="0" fillId="0" borderId="0" xfId="0" applyNumberFormat="1"/>
    <xf numFmtId="0" fontId="14" fillId="0" borderId="101" xfId="0" applyFont="1" applyBorder="1" applyAlignment="1">
      <alignment vertical="center"/>
    </xf>
    <xf numFmtId="43" fontId="14" fillId="0" borderId="0" xfId="41" applyFont="1" applyFill="1" applyAlignment="1">
      <alignment vertical="center"/>
    </xf>
    <xf numFmtId="43" fontId="14" fillId="106" borderId="0" xfId="41" applyFont="1" applyFill="1" applyAlignment="1">
      <alignment vertical="center"/>
    </xf>
    <xf numFmtId="0" fontId="121" fillId="0" borderId="0" xfId="2683" applyAlignment="1">
      <alignment vertical="center"/>
    </xf>
    <xf numFmtId="14" fontId="8" fillId="8" borderId="101" xfId="0" applyNumberFormat="1" applyFont="1" applyFill="1" applyBorder="1" applyAlignment="1">
      <alignment horizontal="center" vertical="center"/>
    </xf>
    <xf numFmtId="0" fontId="8" fillId="8" borderId="31" xfId="0" applyFont="1" applyFill="1" applyBorder="1" applyAlignment="1">
      <alignment horizontal="center" vertical="center"/>
    </xf>
    <xf numFmtId="0" fontId="17" fillId="0" borderId="101" xfId="0" applyFont="1" applyBorder="1" applyAlignment="1">
      <alignment horizontal="left" vertical="center" indent="1"/>
    </xf>
    <xf numFmtId="166" fontId="17" fillId="0" borderId="101" xfId="0" applyNumberFormat="1" applyFont="1" applyBorder="1" applyAlignment="1">
      <alignment vertical="center"/>
    </xf>
    <xf numFmtId="0" fontId="17" fillId="0" borderId="31" xfId="0" applyFont="1" applyBorder="1" applyAlignment="1">
      <alignment horizontal="left" vertical="center" indent="1"/>
    </xf>
    <xf numFmtId="166" fontId="17" fillId="0" borderId="31" xfId="0" applyNumberFormat="1" applyFont="1" applyBorder="1" applyAlignment="1">
      <alignment vertical="center"/>
    </xf>
    <xf numFmtId="0" fontId="8" fillId="8" borderId="33" xfId="0" applyFont="1" applyFill="1" applyBorder="1" applyAlignment="1">
      <alignment vertical="center"/>
    </xf>
    <xf numFmtId="166" fontId="8" fillId="8" borderId="33" xfId="0" applyNumberFormat="1" applyFont="1" applyFill="1" applyBorder="1" applyAlignment="1">
      <alignment vertical="center"/>
    </xf>
    <xf numFmtId="0" fontId="17" fillId="0" borderId="33" xfId="0" applyFont="1" applyBorder="1" applyAlignment="1">
      <alignment horizontal="left" vertical="center" indent="1"/>
    </xf>
    <xf numFmtId="166" fontId="17" fillId="0" borderId="33" xfId="0" applyNumberFormat="1" applyFont="1" applyBorder="1" applyAlignment="1">
      <alignment vertical="center"/>
    </xf>
    <xf numFmtId="0" fontId="17" fillId="0" borderId="105" xfId="0" applyFont="1" applyBorder="1" applyAlignment="1">
      <alignment horizontal="left" vertical="center" indent="1"/>
    </xf>
    <xf numFmtId="166" fontId="17" fillId="0" borderId="105" xfId="0" applyNumberFormat="1" applyFont="1" applyBorder="1" applyAlignment="1">
      <alignment vertical="center"/>
    </xf>
    <xf numFmtId="0" fontId="17" fillId="0" borderId="33" xfId="0" applyFont="1" applyBorder="1" applyAlignment="1">
      <alignment vertical="center"/>
    </xf>
    <xf numFmtId="168" fontId="8" fillId="8" borderId="33" xfId="0" applyNumberFormat="1" applyFont="1" applyFill="1" applyBorder="1" applyAlignment="1">
      <alignment vertical="center"/>
    </xf>
    <xf numFmtId="0" fontId="17" fillId="0" borderId="160" xfId="0" applyFont="1" applyBorder="1" applyAlignment="1">
      <alignment vertical="center"/>
    </xf>
    <xf numFmtId="0" fontId="13" fillId="0" borderId="33" xfId="36" applyFont="1" applyBorder="1" applyAlignment="1">
      <alignment horizontal="center" vertical="center" wrapText="1"/>
    </xf>
    <xf numFmtId="0" fontId="13" fillId="0" borderId="33" xfId="36" applyFont="1" applyBorder="1" applyAlignment="1">
      <alignment horizontal="left" vertical="center" wrapText="1"/>
    </xf>
    <xf numFmtId="0" fontId="14" fillId="0" borderId="33" xfId="36" applyFont="1" applyBorder="1" applyAlignment="1">
      <alignment horizontal="left" vertical="center"/>
    </xf>
    <xf numFmtId="3" fontId="14" fillId="0" borderId="33" xfId="36" applyNumberFormat="1" applyFont="1" applyBorder="1" applyAlignment="1">
      <alignment vertical="center" wrapText="1"/>
    </xf>
    <xf numFmtId="170" fontId="13" fillId="0" borderId="33" xfId="41" applyNumberFormat="1" applyFont="1" applyBorder="1" applyAlignment="1">
      <alignment horizontal="right" vertical="center" wrapText="1"/>
    </xf>
    <xf numFmtId="41" fontId="13" fillId="0" borderId="33" xfId="32" applyNumberFormat="1" applyFont="1" applyBorder="1" applyAlignment="1">
      <alignment horizontal="right" vertical="center" wrapText="1"/>
    </xf>
    <xf numFmtId="0" fontId="14" fillId="0" borderId="33" xfId="36" applyFont="1" applyBorder="1" applyAlignment="1">
      <alignment vertical="center" wrapText="1"/>
    </xf>
    <xf numFmtId="0" fontId="14" fillId="0" borderId="33" xfId="36" applyFont="1" applyBorder="1" applyAlignment="1">
      <alignment horizontal="left" vertical="center" wrapText="1"/>
    </xf>
    <xf numFmtId="0" fontId="14" fillId="0" borderId="33" xfId="36" applyFont="1" applyBorder="1" applyAlignment="1">
      <alignment horizontal="center" vertical="center" wrapText="1"/>
    </xf>
    <xf numFmtId="3" fontId="13" fillId="18" borderId="33" xfId="0" applyNumberFormat="1" applyFont="1" applyFill="1" applyBorder="1" applyAlignment="1">
      <alignment vertical="center"/>
    </xf>
    <xf numFmtId="3" fontId="13" fillId="18" borderId="510" xfId="0" applyNumberFormat="1" applyFont="1" applyFill="1" applyBorder="1" applyAlignment="1">
      <alignment vertical="center"/>
    </xf>
    <xf numFmtId="166" fontId="12" fillId="17" borderId="33" xfId="10" applyNumberFormat="1" applyFont="1" applyFill="1" applyBorder="1"/>
    <xf numFmtId="172" fontId="12" fillId="9" borderId="101" xfId="26" applyNumberFormat="1" applyFont="1" applyFill="1" applyBorder="1" applyAlignment="1">
      <alignment horizontal="center" vertical="center" wrapText="1"/>
    </xf>
    <xf numFmtId="0" fontId="12" fillId="9" borderId="31" xfId="0" applyFont="1" applyFill="1" applyBorder="1" applyAlignment="1">
      <alignment horizontal="center" vertical="top"/>
    </xf>
    <xf numFmtId="0" fontId="15" fillId="17" borderId="33" xfId="0" applyFont="1" applyFill="1" applyBorder="1"/>
    <xf numFmtId="166" fontId="12" fillId="17" borderId="33" xfId="0" applyNumberFormat="1" applyFont="1" applyFill="1" applyBorder="1" applyAlignment="1">
      <alignment vertical="center"/>
    </xf>
    <xf numFmtId="0" fontId="14" fillId="0" borderId="33" xfId="0" applyFont="1" applyBorder="1" applyAlignment="1">
      <alignment horizontal="center"/>
    </xf>
    <xf numFmtId="41" fontId="14" fillId="0" borderId="33" xfId="18" applyFont="1" applyBorder="1" applyAlignment="1">
      <alignment horizontal="center"/>
    </xf>
    <xf numFmtId="179" fontId="14" fillId="0" borderId="33" xfId="50" applyNumberFormat="1" applyFont="1" applyBorder="1" applyAlignment="1">
      <alignment horizontal="center"/>
    </xf>
    <xf numFmtId="166" fontId="122" fillId="18" borderId="0" xfId="0" applyNumberFormat="1" applyFont="1" applyFill="1" applyAlignment="1">
      <alignment horizontal="center"/>
    </xf>
    <xf numFmtId="0" fontId="152" fillId="18" borderId="531" xfId="0" applyFont="1" applyFill="1" applyBorder="1" applyAlignment="1">
      <alignment horizontal="center"/>
    </xf>
    <xf numFmtId="0" fontId="152" fillId="0" borderId="0" xfId="0" applyFont="1" applyAlignment="1">
      <alignment vertical="center"/>
    </xf>
    <xf numFmtId="3" fontId="152" fillId="0" borderId="0" xfId="0" applyNumberFormat="1" applyFont="1" applyAlignment="1">
      <alignment vertical="center"/>
    </xf>
    <xf numFmtId="0" fontId="198" fillId="14" borderId="282" xfId="0" applyFont="1" applyFill="1" applyBorder="1" applyAlignment="1">
      <alignment horizontal="left" vertical="center"/>
    </xf>
    <xf numFmtId="0" fontId="198" fillId="14" borderId="283" xfId="0" applyFont="1" applyFill="1" applyBorder="1" applyAlignment="1">
      <alignment horizontal="right" vertical="center"/>
    </xf>
    <xf numFmtId="166" fontId="170" fillId="14" borderId="283" xfId="0" applyNumberFormat="1" applyFont="1" applyFill="1" applyBorder="1" applyAlignment="1">
      <alignment horizontal="right" vertical="center"/>
    </xf>
    <xf numFmtId="43" fontId="152" fillId="0" borderId="0" xfId="41" applyFont="1" applyAlignment="1">
      <alignment vertical="center"/>
    </xf>
    <xf numFmtId="0" fontId="198" fillId="14" borderId="289" xfId="0" applyFont="1" applyFill="1" applyBorder="1" applyAlignment="1">
      <alignment horizontal="center" vertical="center" wrapText="1"/>
    </xf>
    <xf numFmtId="0" fontId="199" fillId="0" borderId="44" xfId="0" applyFont="1" applyBorder="1" applyAlignment="1">
      <alignment horizontal="center" vertical="center"/>
    </xf>
    <xf numFmtId="0" fontId="199" fillId="0" borderId="44" xfId="0" applyFont="1" applyBorder="1" applyAlignment="1">
      <alignment horizontal="left" vertical="center"/>
    </xf>
    <xf numFmtId="166" fontId="198" fillId="0" borderId="44" xfId="0" applyNumberFormat="1" applyFont="1" applyBorder="1" applyAlignment="1">
      <alignment horizontal="right" vertical="center"/>
    </xf>
    <xf numFmtId="166" fontId="199" fillId="0" borderId="44" xfId="0" applyNumberFormat="1" applyFont="1" applyBorder="1" applyAlignment="1">
      <alignment horizontal="right" vertical="center"/>
    </xf>
    <xf numFmtId="166" fontId="152" fillId="0" borderId="0" xfId="0" applyNumberFormat="1" applyFont="1" applyAlignment="1">
      <alignment vertical="center"/>
    </xf>
    <xf numFmtId="166" fontId="21" fillId="0" borderId="532" xfId="17" applyNumberFormat="1" applyFont="1" applyBorder="1" applyAlignment="1">
      <alignment horizontal="right" vertical="center"/>
    </xf>
    <xf numFmtId="17" fontId="48" fillId="16" borderId="167" xfId="14" applyNumberFormat="1" applyFont="1" applyFill="1" applyBorder="1" applyAlignment="1">
      <alignment horizontal="center" vertical="center" wrapText="1"/>
    </xf>
    <xf numFmtId="17" fontId="48" fillId="16" borderId="21" xfId="14" applyNumberFormat="1" applyFont="1" applyFill="1" applyBorder="1" applyAlignment="1">
      <alignment horizontal="center" wrapText="1"/>
    </xf>
    <xf numFmtId="166" fontId="48" fillId="16" borderId="152" xfId="14" applyNumberFormat="1" applyFont="1" applyFill="1" applyBorder="1" applyAlignment="1">
      <alignment horizontal="right"/>
    </xf>
    <xf numFmtId="166" fontId="21" fillId="16" borderId="152" xfId="14" applyNumberFormat="1" applyFont="1" applyFill="1" applyBorder="1" applyAlignment="1">
      <alignment horizontal="right"/>
    </xf>
    <xf numFmtId="166" fontId="48" fillId="16" borderId="152" xfId="14" applyNumberFormat="1" applyFont="1" applyFill="1" applyBorder="1" applyAlignment="1">
      <alignment horizontal="right" vertical="center"/>
    </xf>
    <xf numFmtId="0" fontId="119" fillId="16" borderId="0" xfId="14" applyFont="1" applyFill="1"/>
    <xf numFmtId="0" fontId="46" fillId="16" borderId="0" xfId="0" applyFont="1" applyFill="1"/>
    <xf numFmtId="182" fontId="3" fillId="0" borderId="432" xfId="5754" applyNumberFormat="1">
      <alignment horizontal="right" vertical="center"/>
    </xf>
    <xf numFmtId="0" fontId="3" fillId="6" borderId="533" xfId="15898" quotePrefix="1" applyNumberFormat="1" applyAlignment="1">
      <alignment horizontal="left" vertical="center" indent="4"/>
    </xf>
    <xf numFmtId="0" fontId="3" fillId="6" borderId="533" xfId="15898" quotePrefix="1">
      <alignment horizontal="left" vertical="center" indent="1"/>
    </xf>
    <xf numFmtId="182" fontId="3" fillId="0" borderId="533" xfId="15906" applyNumberFormat="1">
      <alignment horizontal="right" vertical="center"/>
    </xf>
    <xf numFmtId="3" fontId="3" fillId="0" borderId="533" xfId="15906" applyNumberFormat="1">
      <alignment horizontal="right" vertical="center"/>
    </xf>
    <xf numFmtId="206" fontId="3" fillId="0" borderId="533" xfId="15906" applyNumberFormat="1">
      <alignment horizontal="right" vertical="center"/>
    </xf>
    <xf numFmtId="0" fontId="3" fillId="5" borderId="533" xfId="15896" quotePrefix="1">
      <alignment horizontal="left" vertical="center" indent="1"/>
    </xf>
    <xf numFmtId="0" fontId="3" fillId="7" borderId="533" xfId="15900" quotePrefix="1">
      <alignment horizontal="left" vertical="center" indent="1"/>
    </xf>
    <xf numFmtId="0" fontId="3" fillId="5" borderId="533" xfId="15896" quotePrefix="1" applyAlignment="1">
      <alignment horizontal="left" vertical="center" indent="3"/>
    </xf>
    <xf numFmtId="0" fontId="14" fillId="0" borderId="101" xfId="36" applyFont="1" applyBorder="1" applyAlignment="1">
      <alignment horizontal="center" vertical="center" wrapText="1"/>
    </xf>
    <xf numFmtId="0" fontId="13" fillId="0" borderId="540" xfId="0" applyFont="1" applyBorder="1" applyAlignment="1">
      <alignment horizontal="center" vertical="center" wrapText="1"/>
    </xf>
    <xf numFmtId="0" fontId="13" fillId="0" borderId="33" xfId="0" applyFont="1" applyBorder="1" applyAlignment="1">
      <alignment horizontal="center" vertical="center" wrapText="1"/>
    </xf>
    <xf numFmtId="0" fontId="200" fillId="0" borderId="0" xfId="0" applyFont="1"/>
    <xf numFmtId="3" fontId="201" fillId="0" borderId="391" xfId="0" applyNumberFormat="1" applyFont="1" applyBorder="1" applyAlignment="1">
      <alignment vertical="center"/>
    </xf>
    <xf numFmtId="3" fontId="201" fillId="0" borderId="390" xfId="0" applyNumberFormat="1" applyFont="1" applyBorder="1" applyAlignment="1">
      <alignment vertical="center"/>
    </xf>
    <xf numFmtId="166" fontId="200" fillId="0" borderId="33" xfId="37" applyNumberFormat="1" applyFont="1" applyBorder="1" applyAlignment="1">
      <alignment vertical="center"/>
    </xf>
    <xf numFmtId="166" fontId="200" fillId="0" borderId="0" xfId="0" applyNumberFormat="1" applyFont="1"/>
    <xf numFmtId="41" fontId="200" fillId="0" borderId="0" xfId="0" applyNumberFormat="1" applyFont="1"/>
    <xf numFmtId="165" fontId="200" fillId="0" borderId="0" xfId="0" applyNumberFormat="1" applyFont="1"/>
    <xf numFmtId="3" fontId="201" fillId="0" borderId="0" xfId="0" applyNumberFormat="1" applyFont="1"/>
    <xf numFmtId="172" fontId="202" fillId="18" borderId="198" xfId="30" applyNumberFormat="1" applyFont="1" applyFill="1" applyBorder="1" applyAlignment="1">
      <alignment horizontal="center" vertical="center" wrapText="1"/>
    </xf>
    <xf numFmtId="172" fontId="202" fillId="18" borderId="56" xfId="30" applyNumberFormat="1" applyFont="1" applyFill="1" applyBorder="1" applyAlignment="1">
      <alignment horizontal="center" vertical="center" wrapText="1"/>
    </xf>
    <xf numFmtId="0" fontId="202" fillId="18" borderId="159" xfId="30" applyFont="1" applyFill="1" applyBorder="1" applyAlignment="1">
      <alignment horizontal="center" vertical="top" wrapText="1"/>
    </xf>
    <xf numFmtId="0" fontId="202" fillId="18" borderId="53" xfId="30" applyFont="1" applyFill="1" applyBorder="1" applyAlignment="1">
      <alignment horizontal="center" vertical="top" wrapText="1"/>
    </xf>
    <xf numFmtId="3" fontId="203" fillId="18" borderId="52" xfId="0" applyNumberFormat="1" applyFont="1" applyFill="1" applyBorder="1" applyAlignment="1">
      <alignment horizontal="right" vertical="center"/>
    </xf>
    <xf numFmtId="3" fontId="203" fillId="18" borderId="392" xfId="0" applyNumberFormat="1" applyFont="1" applyFill="1" applyBorder="1" applyAlignment="1">
      <alignment horizontal="right" vertical="center"/>
    </xf>
    <xf numFmtId="165" fontId="202" fillId="18" borderId="238" xfId="4" applyFont="1" applyFill="1" applyBorder="1" applyAlignment="1">
      <alignment horizontal="right" vertical="center" wrapText="1"/>
    </xf>
    <xf numFmtId="165" fontId="202" fillId="18" borderId="52" xfId="4" applyFont="1" applyFill="1" applyBorder="1" applyAlignment="1">
      <alignment horizontal="right" vertical="center" wrapText="1"/>
    </xf>
    <xf numFmtId="165" fontId="200" fillId="18" borderId="0" xfId="30" applyNumberFormat="1" applyFont="1" applyFill="1"/>
    <xf numFmtId="0" fontId="200" fillId="18" borderId="0" xfId="0" applyFont="1" applyFill="1"/>
    <xf numFmtId="172" fontId="202" fillId="18" borderId="239" xfId="30" applyNumberFormat="1" applyFont="1" applyFill="1" applyBorder="1" applyAlignment="1">
      <alignment horizontal="center" vertical="center" wrapText="1"/>
    </xf>
    <xf numFmtId="165" fontId="200" fillId="18" borderId="52" xfId="4" applyFont="1" applyFill="1" applyBorder="1" applyAlignment="1">
      <alignment horizontal="right" vertical="center" wrapText="1"/>
    </xf>
    <xf numFmtId="14" fontId="204" fillId="18" borderId="98" xfId="0" applyNumberFormat="1" applyFont="1" applyFill="1" applyBorder="1" applyAlignment="1">
      <alignment horizontal="center" vertical="center" wrapText="1"/>
    </xf>
    <xf numFmtId="14" fontId="204" fillId="18" borderId="82" xfId="0" applyNumberFormat="1" applyFont="1" applyFill="1" applyBorder="1" applyAlignment="1">
      <alignment horizontal="center" vertical="center" wrapText="1"/>
    </xf>
    <xf numFmtId="0" fontId="204" fillId="18" borderId="283" xfId="0" applyFont="1" applyFill="1" applyBorder="1" applyAlignment="1">
      <alignment horizontal="center" vertical="center" wrapText="1"/>
    </xf>
    <xf numFmtId="3" fontId="203" fillId="18" borderId="283" xfId="0" applyNumberFormat="1" applyFont="1" applyFill="1" applyBorder="1" applyAlignment="1">
      <alignment horizontal="right" vertical="center"/>
    </xf>
    <xf numFmtId="0" fontId="203" fillId="18" borderId="283" xfId="0" applyFont="1" applyFill="1" applyBorder="1" applyAlignment="1">
      <alignment horizontal="right" vertical="center"/>
    </xf>
    <xf numFmtId="3" fontId="145" fillId="0" borderId="283" xfId="0" applyNumberFormat="1" applyFont="1" applyBorder="1" applyAlignment="1">
      <alignment horizontal="right" vertical="center"/>
    </xf>
    <xf numFmtId="180" fontId="120" fillId="116" borderId="539" xfId="0" applyNumberFormat="1" applyFont="1" applyFill="1" applyBorder="1" applyAlignment="1">
      <alignment horizontal="center" vertical="center"/>
    </xf>
    <xf numFmtId="0" fontId="42" fillId="0" borderId="541" xfId="0" applyFont="1" applyBorder="1"/>
    <xf numFmtId="0" fontId="42" fillId="0" borderId="542" xfId="0" applyFont="1" applyBorder="1"/>
    <xf numFmtId="0" fontId="42" fillId="0" borderId="543" xfId="0" applyFont="1" applyBorder="1"/>
    <xf numFmtId="0" fontId="43" fillId="0" borderId="337" xfId="0" applyFont="1" applyBorder="1"/>
    <xf numFmtId="0" fontId="42" fillId="0" borderId="544" xfId="0" applyFont="1" applyBorder="1"/>
    <xf numFmtId="41" fontId="43" fillId="0" borderId="0" xfId="18" applyFont="1" applyBorder="1"/>
    <xf numFmtId="41" fontId="42" fillId="0" borderId="0" xfId="18" applyFont="1" applyBorder="1"/>
    <xf numFmtId="41" fontId="46" fillId="110" borderId="0" xfId="18" applyFont="1" applyFill="1" applyBorder="1"/>
    <xf numFmtId="3" fontId="42" fillId="0" borderId="544" xfId="0" applyNumberFormat="1" applyFont="1" applyBorder="1"/>
    <xf numFmtId="0" fontId="205" fillId="0" borderId="0" xfId="0" applyFont="1"/>
    <xf numFmtId="41" fontId="43" fillId="0" borderId="0" xfId="18" applyFont="1" applyAlignment="1">
      <alignment vertical="center"/>
    </xf>
    <xf numFmtId="169" fontId="200" fillId="18" borderId="0" xfId="1" applyNumberFormat="1" applyFont="1" applyFill="1"/>
    <xf numFmtId="10" fontId="200" fillId="18" borderId="0" xfId="0" applyNumberFormat="1" applyFont="1" applyFill="1"/>
    <xf numFmtId="0" fontId="202" fillId="18" borderId="0" xfId="0" applyFont="1" applyFill="1" applyAlignment="1">
      <alignment horizontal="right"/>
    </xf>
    <xf numFmtId="10" fontId="180" fillId="0" borderId="52" xfId="0" applyNumberFormat="1" applyFont="1" applyBorder="1" applyAlignment="1">
      <alignment horizontal="right" vertical="center"/>
    </xf>
    <xf numFmtId="10" fontId="13" fillId="0" borderId="545" xfId="1" quotePrefix="1" applyNumberFormat="1" applyFont="1" applyFill="1" applyBorder="1" applyAlignment="1">
      <alignment horizontal="right" vertical="center"/>
    </xf>
    <xf numFmtId="181" fontId="14" fillId="0" borderId="109" xfId="30" applyNumberFormat="1" applyFont="1" applyBorder="1" applyAlignment="1">
      <alignment vertical="center"/>
    </xf>
    <xf numFmtId="0" fontId="13" fillId="0" borderId="546" xfId="14" applyFont="1" applyBorder="1"/>
    <xf numFmtId="181" fontId="14" fillId="0" borderId="548" xfId="30" applyNumberFormat="1" applyFont="1" applyBorder="1" applyAlignment="1">
      <alignment vertical="center"/>
    </xf>
    <xf numFmtId="0" fontId="137" fillId="14" borderId="290" xfId="0" applyFont="1" applyFill="1" applyBorder="1" applyAlignment="1">
      <alignment horizontal="left" vertical="center"/>
    </xf>
    <xf numFmtId="165" fontId="21" fillId="0" borderId="0" xfId="0" applyNumberFormat="1" applyFont="1"/>
    <xf numFmtId="166" fontId="13" fillId="0" borderId="109" xfId="0" applyNumberFormat="1" applyFont="1" applyBorder="1" applyAlignment="1">
      <alignment horizontal="right" vertical="center"/>
    </xf>
    <xf numFmtId="14" fontId="12" fillId="9" borderId="454" xfId="9" applyNumberFormat="1" applyFont="1" applyFill="1" applyBorder="1" applyAlignment="1">
      <alignment horizontal="center" vertical="center"/>
    </xf>
    <xf numFmtId="3" fontId="13" fillId="18" borderId="454" xfId="14" applyNumberFormat="1" applyFont="1" applyFill="1" applyBorder="1" applyAlignment="1">
      <alignment horizontal="right" vertical="center" wrapText="1"/>
    </xf>
    <xf numFmtId="3" fontId="12" fillId="8" borderId="462" xfId="14" applyNumberFormat="1" applyFont="1" applyFill="1" applyBorder="1" applyAlignment="1">
      <alignment vertical="center" wrapText="1"/>
    </xf>
    <xf numFmtId="166" fontId="13" fillId="18" borderId="380" xfId="9" applyNumberFormat="1" applyFont="1" applyFill="1" applyBorder="1" applyAlignment="1">
      <alignment vertical="center"/>
    </xf>
    <xf numFmtId="3" fontId="16" fillId="16" borderId="462" xfId="14" applyNumberFormat="1" applyFont="1" applyFill="1" applyBorder="1" applyAlignment="1">
      <alignment horizontal="right" vertical="center" wrapText="1"/>
    </xf>
    <xf numFmtId="3" fontId="12" fillId="18" borderId="454" xfId="14" applyNumberFormat="1" applyFont="1" applyFill="1" applyBorder="1" applyAlignment="1">
      <alignment horizontal="right" vertical="center" wrapText="1"/>
    </xf>
    <xf numFmtId="3" fontId="13" fillId="8" borderId="462" xfId="14" applyNumberFormat="1" applyFont="1" applyFill="1" applyBorder="1" applyAlignment="1">
      <alignment horizontal="right" vertical="center" wrapText="1"/>
    </xf>
    <xf numFmtId="3" fontId="13" fillId="18" borderId="462" xfId="14" applyNumberFormat="1" applyFont="1" applyFill="1" applyBorder="1" applyAlignment="1">
      <alignment horizontal="right" vertical="center" wrapText="1"/>
    </xf>
    <xf numFmtId="14" fontId="40" fillId="14" borderId="296" xfId="0" applyNumberFormat="1" applyFont="1" applyFill="1" applyBorder="1" applyAlignment="1">
      <alignment horizontal="center" vertical="center" wrapText="1"/>
    </xf>
    <xf numFmtId="0" fontId="40" fillId="14" borderId="267" xfId="0" applyFont="1" applyFill="1" applyBorder="1" applyAlignment="1">
      <alignment horizontal="center" vertical="center" wrapText="1"/>
    </xf>
    <xf numFmtId="3" fontId="40" fillId="14" borderId="361" xfId="0" applyNumberFormat="1" applyFont="1" applyFill="1" applyBorder="1" applyAlignment="1">
      <alignment horizontal="right" vertical="center"/>
    </xf>
    <xf numFmtId="0" fontId="45" fillId="0" borderId="163" xfId="0" applyFont="1" applyBorder="1" applyAlignment="1">
      <alignment horizontal="justify" vertical="center" wrapText="1"/>
    </xf>
    <xf numFmtId="3" fontId="45" fillId="0" borderId="82" xfId="0" applyNumberFormat="1" applyFont="1" applyBorder="1" applyAlignment="1">
      <alignment horizontal="right" vertical="center" wrapText="1"/>
    </xf>
    <xf numFmtId="166" fontId="13" fillId="0" borderId="0" xfId="14" applyNumberFormat="1" applyFont="1" applyAlignment="1">
      <alignment wrapText="1"/>
    </xf>
    <xf numFmtId="166" fontId="13" fillId="0" borderId="0" xfId="14" applyNumberFormat="1" applyFont="1"/>
    <xf numFmtId="0" fontId="202" fillId="0" borderId="0" xfId="0" applyFont="1"/>
    <xf numFmtId="0" fontId="202" fillId="0" borderId="0" xfId="0" applyFont="1" applyAlignment="1">
      <alignment horizontal="center" vertical="center"/>
    </xf>
    <xf numFmtId="0" fontId="40" fillId="12" borderId="156" xfId="0" applyFont="1" applyFill="1" applyBorder="1" applyAlignment="1">
      <alignment horizontal="left" vertical="center" wrapText="1"/>
    </xf>
    <xf numFmtId="0" fontId="40" fillId="12" borderId="283" xfId="0" applyFont="1" applyFill="1" applyBorder="1" applyAlignment="1">
      <alignment horizontal="center" vertical="center" wrapText="1"/>
    </xf>
    <xf numFmtId="0" fontId="40" fillId="12" borderId="163" xfId="0" applyFont="1" applyFill="1" applyBorder="1" applyAlignment="1">
      <alignment horizontal="justify" vertical="center" wrapText="1"/>
    </xf>
    <xf numFmtId="3" fontId="40" fillId="12" borderId="82" xfId="0" applyNumberFormat="1" applyFont="1" applyFill="1" applyBorder="1" applyAlignment="1">
      <alignment horizontal="right" vertical="center" wrapText="1"/>
    </xf>
    <xf numFmtId="0" fontId="40" fillId="12" borderId="282" xfId="0" applyFont="1" applyFill="1" applyBorder="1" applyAlignment="1">
      <alignment horizontal="left" vertical="center" wrapText="1"/>
    </xf>
    <xf numFmtId="41" fontId="14" fillId="0" borderId="0" xfId="18" applyFont="1"/>
    <xf numFmtId="0" fontId="14" fillId="0" borderId="90" xfId="0" applyFont="1" applyBorder="1" applyAlignment="1">
      <alignment vertical="center" wrapText="1"/>
    </xf>
    <xf numFmtId="0" fontId="12" fillId="8" borderId="90" xfId="0" applyFont="1" applyFill="1" applyBorder="1" applyAlignment="1">
      <alignment horizontal="left" vertical="center"/>
    </xf>
    <xf numFmtId="0" fontId="15" fillId="8" borderId="90" xfId="0" applyFont="1" applyFill="1" applyBorder="1" applyAlignment="1">
      <alignment horizontal="center" vertical="center" wrapText="1"/>
    </xf>
    <xf numFmtId="0" fontId="12" fillId="0" borderId="90" xfId="0" applyFont="1" applyBorder="1" applyAlignment="1">
      <alignment horizontal="left" vertical="center"/>
    </xf>
    <xf numFmtId="166" fontId="15" fillId="0" borderId="90" xfId="27" applyNumberFormat="1" applyFont="1" applyFill="1" applyBorder="1" applyAlignment="1">
      <alignment vertical="center"/>
    </xf>
    <xf numFmtId="166" fontId="15" fillId="0" borderId="90" xfId="27" applyNumberFormat="1" applyFont="1" applyBorder="1" applyAlignment="1">
      <alignment vertical="center"/>
    </xf>
    <xf numFmtId="166" fontId="14" fillId="8" borderId="90" xfId="27" applyNumberFormat="1" applyFont="1" applyFill="1" applyBorder="1" applyAlignment="1">
      <alignment vertical="center"/>
    </xf>
    <xf numFmtId="166" fontId="15" fillId="8" borderId="549" xfId="27" applyNumberFormat="1" applyFont="1" applyFill="1" applyBorder="1" applyAlignment="1">
      <alignment vertical="center"/>
    </xf>
    <xf numFmtId="166" fontId="14" fillId="16" borderId="90" xfId="27" applyNumberFormat="1" applyFont="1" applyFill="1" applyBorder="1" applyAlignment="1">
      <alignment vertical="center"/>
    </xf>
    <xf numFmtId="0" fontId="14" fillId="0" borderId="90" xfId="0" applyFont="1" applyBorder="1" applyAlignment="1">
      <alignment horizontal="left" vertical="center"/>
    </xf>
    <xf numFmtId="0" fontId="15" fillId="8" borderId="90" xfId="0" applyFont="1" applyFill="1" applyBorder="1" applyAlignment="1">
      <alignment horizontal="left" vertical="center"/>
    </xf>
    <xf numFmtId="166" fontId="15" fillId="8" borderId="93" xfId="27" applyNumberFormat="1" applyFont="1" applyFill="1" applyBorder="1" applyAlignment="1">
      <alignment vertical="center"/>
    </xf>
    <xf numFmtId="166" fontId="14" fillId="0" borderId="90" xfId="27" applyNumberFormat="1" applyFont="1" applyFill="1" applyBorder="1" applyAlignment="1">
      <alignment vertical="center"/>
    </xf>
    <xf numFmtId="166" fontId="42" fillId="0" borderId="90" xfId="27" applyNumberFormat="1" applyFont="1" applyFill="1" applyBorder="1" applyAlignment="1">
      <alignment vertical="center"/>
    </xf>
    <xf numFmtId="0" fontId="3" fillId="7" borderId="533" xfId="15900" quotePrefix="1" applyAlignment="1">
      <alignment horizontal="left" vertical="center" indent="7"/>
    </xf>
    <xf numFmtId="165" fontId="3" fillId="110" borderId="153" xfId="4" applyFont="1" applyFill="1" applyBorder="1" applyAlignment="1">
      <alignment horizontal="right" vertical="center"/>
    </xf>
    <xf numFmtId="165" fontId="3" fillId="117" borderId="153" xfId="4" applyFont="1" applyFill="1" applyBorder="1" applyAlignment="1">
      <alignment horizontal="right" vertical="center"/>
    </xf>
    <xf numFmtId="166" fontId="48" fillId="9" borderId="6" xfId="9" applyNumberFormat="1" applyFont="1" applyFill="1" applyBorder="1" applyAlignment="1">
      <alignment vertical="center"/>
    </xf>
    <xf numFmtId="170" fontId="182" fillId="0" borderId="462" xfId="0" applyNumberFormat="1" applyFont="1" applyBorder="1" applyAlignment="1">
      <alignment horizontal="right" vertical="center" wrapText="1"/>
    </xf>
    <xf numFmtId="0" fontId="21" fillId="0" borderId="265" xfId="32" applyFont="1" applyBorder="1" applyAlignment="1">
      <alignment horizontal="justify" vertical="center" wrapText="1"/>
    </xf>
    <xf numFmtId="165" fontId="21" fillId="0" borderId="265" xfId="32" applyNumberFormat="1" applyFont="1" applyBorder="1" applyAlignment="1">
      <alignment horizontal="right" vertical="center" wrapText="1"/>
    </xf>
    <xf numFmtId="14" fontId="137" fillId="14" borderId="327" xfId="0" applyNumberFormat="1" applyFont="1" applyFill="1" applyBorder="1" applyAlignment="1">
      <alignment horizontal="center" vertical="center"/>
    </xf>
    <xf numFmtId="14" fontId="137" fillId="14" borderId="283" xfId="0" applyNumberFormat="1" applyFont="1" applyFill="1" applyBorder="1" applyAlignment="1">
      <alignment horizontal="center" vertical="center" wrapText="1"/>
    </xf>
    <xf numFmtId="0" fontId="137" fillId="14" borderId="283" xfId="0" applyFont="1" applyFill="1" applyBorder="1" applyAlignment="1">
      <alignment horizontal="center" vertical="center"/>
    </xf>
    <xf numFmtId="0" fontId="180" fillId="0" borderId="282" xfId="0" applyFont="1" applyBorder="1" applyAlignment="1">
      <alignment vertical="center"/>
    </xf>
    <xf numFmtId="0" fontId="180" fillId="0" borderId="283" xfId="0" applyFont="1" applyBorder="1" applyAlignment="1">
      <alignment horizontal="center" vertical="center"/>
    </xf>
    <xf numFmtId="10" fontId="180" fillId="0" borderId="283" xfId="0" applyNumberFormat="1" applyFont="1" applyBorder="1" applyAlignment="1">
      <alignment horizontal="center" vertical="center"/>
    </xf>
    <xf numFmtId="0" fontId="21" fillId="0" borderId="0" xfId="15" applyFont="1" applyAlignment="1">
      <alignment wrapText="1"/>
    </xf>
    <xf numFmtId="166" fontId="21" fillId="0" borderId="0" xfId="15" applyNumberFormat="1" applyFont="1" applyAlignment="1">
      <alignment horizontal="right"/>
    </xf>
    <xf numFmtId="3" fontId="21" fillId="0" borderId="0" xfId="15" applyNumberFormat="1" applyFont="1" applyAlignment="1">
      <alignment wrapText="1"/>
    </xf>
    <xf numFmtId="0" fontId="21" fillId="0" borderId="528" xfId="15" applyFont="1" applyBorder="1" applyAlignment="1">
      <alignment wrapText="1"/>
    </xf>
    <xf numFmtId="166" fontId="21" fillId="0" borderId="528" xfId="15" applyNumberFormat="1" applyFont="1" applyBorder="1" applyAlignment="1">
      <alignment horizontal="right"/>
    </xf>
    <xf numFmtId="0" fontId="14" fillId="0" borderId="31" xfId="0" applyFont="1" applyBorder="1"/>
    <xf numFmtId="3" fontId="42" fillId="0" borderId="0" xfId="0" applyNumberFormat="1" applyFont="1" applyAlignment="1">
      <alignment horizontal="right"/>
    </xf>
    <xf numFmtId="41" fontId="42" fillId="16" borderId="0" xfId="0" applyNumberFormat="1" applyFont="1" applyFill="1" applyAlignment="1">
      <alignment horizontal="center"/>
    </xf>
    <xf numFmtId="0" fontId="146" fillId="8" borderId="355" xfId="0" applyFont="1" applyFill="1" applyBorder="1" applyAlignment="1">
      <alignment wrapText="1"/>
    </xf>
    <xf numFmtId="176" fontId="146" fillId="8" borderId="355" xfId="0" applyNumberFormat="1" applyFont="1" applyFill="1" applyBorder="1" applyAlignment="1">
      <alignment horizontal="center" vertical="center" wrapText="1"/>
    </xf>
    <xf numFmtId="176" fontId="146" fillId="8" borderId="355" xfId="0" applyNumberFormat="1" applyFont="1" applyFill="1" applyBorder="1" applyAlignment="1">
      <alignment horizontal="center" wrapText="1"/>
    </xf>
    <xf numFmtId="0" fontId="146" fillId="8" borderId="551" xfId="0" applyFont="1" applyFill="1" applyBorder="1" applyAlignment="1">
      <alignment wrapText="1"/>
    </xf>
    <xf numFmtId="176" fontId="146" fillId="8" borderId="551" xfId="0" applyNumberFormat="1" applyFont="1" applyFill="1" applyBorder="1" applyAlignment="1">
      <alignment horizontal="center" vertical="center" wrapText="1"/>
    </xf>
    <xf numFmtId="176" fontId="146" fillId="8" borderId="551" xfId="0" applyNumberFormat="1" applyFont="1" applyFill="1" applyBorder="1" applyAlignment="1">
      <alignment horizontal="center" wrapText="1"/>
    </xf>
    <xf numFmtId="0" fontId="146" fillId="8" borderId="356" xfId="0" applyFont="1" applyFill="1" applyBorder="1" applyAlignment="1">
      <alignment horizontal="center" wrapText="1"/>
    </xf>
    <xf numFmtId="0" fontId="146" fillId="8" borderId="356" xfId="0" applyFont="1" applyFill="1" applyBorder="1" applyAlignment="1">
      <alignment horizontal="center"/>
    </xf>
    <xf numFmtId="0" fontId="144" fillId="0" borderId="257" xfId="0" applyFont="1" applyBorder="1"/>
    <xf numFmtId="3" fontId="144" fillId="0" borderId="257" xfId="0" applyNumberFormat="1" applyFont="1" applyBorder="1" applyAlignment="1">
      <alignment horizontal="right"/>
    </xf>
    <xf numFmtId="9" fontId="144" fillId="0" borderId="257" xfId="23" applyFont="1" applyFill="1" applyBorder="1" applyAlignment="1">
      <alignment horizontal="center"/>
    </xf>
    <xf numFmtId="0" fontId="144" fillId="0" borderId="257" xfId="0" applyFont="1" applyBorder="1" applyAlignment="1">
      <alignment horizontal="left"/>
    </xf>
    <xf numFmtId="0" fontId="146" fillId="8" borderId="257" xfId="0" applyFont="1" applyFill="1" applyBorder="1"/>
    <xf numFmtId="3" fontId="146" fillId="8" borderId="257" xfId="0" applyNumberFormat="1" applyFont="1" applyFill="1" applyBorder="1" applyAlignment="1">
      <alignment horizontal="right"/>
    </xf>
    <xf numFmtId="9" fontId="146" fillId="8" borderId="257" xfId="23" applyFont="1" applyFill="1" applyBorder="1" applyAlignment="1">
      <alignment horizontal="center"/>
    </xf>
    <xf numFmtId="0" fontId="146" fillId="0" borderId="0" xfId="0" applyFont="1"/>
    <xf numFmtId="0" fontId="138" fillId="14" borderId="290" xfId="0" applyFont="1" applyFill="1" applyBorder="1" applyAlignment="1">
      <alignment vertical="center"/>
    </xf>
    <xf numFmtId="0" fontId="138" fillId="15" borderId="290" xfId="0" applyFont="1" applyFill="1" applyBorder="1" applyAlignment="1">
      <alignment vertical="center" wrapText="1"/>
    </xf>
    <xf numFmtId="0" fontId="138" fillId="14" borderId="361" xfId="0" applyFont="1" applyFill="1" applyBorder="1" applyAlignment="1">
      <alignment horizontal="center" vertical="center" wrapText="1"/>
    </xf>
    <xf numFmtId="0" fontId="138" fillId="14" borderId="267" xfId="0" applyFont="1" applyFill="1" applyBorder="1" applyAlignment="1">
      <alignment horizontal="center" vertical="center" wrapText="1"/>
    </xf>
    <xf numFmtId="0" fontId="138" fillId="14" borderId="267" xfId="0" applyFont="1" applyFill="1" applyBorder="1" applyAlignment="1">
      <alignment horizontal="center" vertical="center"/>
    </xf>
    <xf numFmtId="0" fontId="46" fillId="0" borderId="290" xfId="0" applyFont="1" applyBorder="1" applyAlignment="1">
      <alignment vertical="center"/>
    </xf>
    <xf numFmtId="3" fontId="207" fillId="15" borderId="267" xfId="0" applyNumberFormat="1" applyFont="1" applyFill="1" applyBorder="1" applyAlignment="1">
      <alignment horizontal="right" vertical="center" wrapText="1"/>
    </xf>
    <xf numFmtId="3" fontId="46" fillId="0" borderId="267" xfId="0" applyNumberFormat="1" applyFont="1" applyBorder="1" applyAlignment="1">
      <alignment horizontal="right" vertical="center"/>
    </xf>
    <xf numFmtId="0" fontId="46" fillId="0" borderId="267" xfId="0" applyFont="1" applyBorder="1" applyAlignment="1">
      <alignment horizontal="right" vertical="center"/>
    </xf>
    <xf numFmtId="3" fontId="138" fillId="14" borderId="267" xfId="0" applyNumberFormat="1" applyFont="1" applyFill="1" applyBorder="1" applyAlignment="1">
      <alignment horizontal="right" vertical="center" wrapText="1"/>
    </xf>
    <xf numFmtId="0" fontId="138" fillId="14" borderId="267" xfId="0" applyFont="1" applyFill="1" applyBorder="1" applyAlignment="1">
      <alignment horizontal="right" vertical="center" wrapText="1"/>
    </xf>
    <xf numFmtId="0" fontId="207" fillId="15" borderId="267" xfId="0" applyFont="1" applyFill="1" applyBorder="1" applyAlignment="1">
      <alignment horizontal="right" vertical="center" wrapText="1"/>
    </xf>
    <xf numFmtId="0" fontId="138" fillId="15" borderId="267" xfId="0" applyFont="1" applyFill="1" applyBorder="1" applyAlignment="1">
      <alignment horizontal="right" vertical="center" wrapText="1"/>
    </xf>
    <xf numFmtId="0" fontId="138" fillId="14" borderId="267" xfId="0" applyFont="1" applyFill="1" applyBorder="1" applyAlignment="1">
      <alignment horizontal="right" vertical="center"/>
    </xf>
    <xf numFmtId="0" fontId="13" fillId="0" borderId="109" xfId="36" applyFont="1" applyBorder="1" applyAlignment="1">
      <alignment horizontal="justify" vertical="center" wrapText="1"/>
    </xf>
    <xf numFmtId="0" fontId="45" fillId="0" borderId="0" xfId="0" applyFont="1" applyAlignment="1">
      <alignment horizontal="justify" vertical="center" wrapText="1"/>
    </xf>
    <xf numFmtId="3" fontId="45" fillId="0" borderId="0" xfId="0" applyNumberFormat="1" applyFont="1" applyAlignment="1">
      <alignment horizontal="right" vertical="center" wrapText="1"/>
    </xf>
    <xf numFmtId="165" fontId="13" fillId="0" borderId="56" xfId="4" applyFont="1" applyBorder="1" applyAlignment="1">
      <alignment horizontal="right" vertical="center" wrapText="1"/>
    </xf>
    <xf numFmtId="165" fontId="13" fillId="0" borderId="109" xfId="4" applyFont="1" applyFill="1" applyBorder="1" applyAlignment="1">
      <alignment horizontal="right" vertical="center" wrapText="1"/>
    </xf>
    <xf numFmtId="165" fontId="16" fillId="0" borderId="0" xfId="0" applyNumberFormat="1" applyFont="1"/>
    <xf numFmtId="172" fontId="149" fillId="8" borderId="539" xfId="26" applyNumberFormat="1" applyFont="1" applyFill="1" applyBorder="1" applyAlignment="1">
      <alignment horizontal="center" vertical="center" wrapText="1"/>
    </xf>
    <xf numFmtId="3" fontId="151" fillId="0" borderId="539" xfId="26" applyNumberFormat="1" applyFont="1" applyBorder="1" applyAlignment="1">
      <alignment horizontal="center" vertical="center"/>
    </xf>
    <xf numFmtId="165" fontId="151" fillId="0" borderId="539" xfId="4" applyFont="1" applyBorder="1" applyAlignment="1">
      <alignment horizontal="right" vertical="center"/>
    </xf>
    <xf numFmtId="165" fontId="149" fillId="9" borderId="552" xfId="4" applyFont="1" applyFill="1" applyBorder="1" applyAlignment="1">
      <alignment vertical="center" wrapText="1"/>
    </xf>
    <xf numFmtId="10" fontId="151" fillId="13" borderId="539" xfId="26" applyNumberFormat="1" applyFont="1" applyFill="1" applyBorder="1" applyAlignment="1">
      <alignment horizontal="center" vertical="center"/>
    </xf>
    <xf numFmtId="0" fontId="151" fillId="0" borderId="539" xfId="26" applyFont="1" applyBorder="1" applyAlignment="1">
      <alignment vertical="center" wrapText="1"/>
    </xf>
    <xf numFmtId="0" fontId="151" fillId="0" borderId="539" xfId="26" applyFont="1" applyBorder="1" applyAlignment="1">
      <alignment horizontal="center" vertical="center" wrapText="1"/>
    </xf>
    <xf numFmtId="3" fontId="151" fillId="0" borderId="539" xfId="26" applyNumberFormat="1" applyFont="1" applyBorder="1" applyAlignment="1">
      <alignment horizontal="center" vertical="center" wrapText="1"/>
    </xf>
    <xf numFmtId="0" fontId="149" fillId="9" borderId="532" xfId="26" applyFont="1" applyFill="1" applyBorder="1" applyAlignment="1">
      <alignment horizontal="center" vertical="center" wrapText="1"/>
    </xf>
    <xf numFmtId="0" fontId="149" fillId="9" borderId="532" xfId="26" applyFont="1" applyFill="1" applyBorder="1" applyAlignment="1">
      <alignment vertical="center" wrapText="1"/>
    </xf>
    <xf numFmtId="165" fontId="149" fillId="9" borderId="532" xfId="4" applyFont="1" applyFill="1" applyBorder="1" applyAlignment="1">
      <alignment vertical="center" wrapText="1"/>
    </xf>
    <xf numFmtId="3" fontId="149" fillId="9" borderId="532" xfId="26" applyNumberFormat="1" applyFont="1" applyFill="1" applyBorder="1" applyAlignment="1">
      <alignment vertical="center" wrapText="1"/>
    </xf>
    <xf numFmtId="3" fontId="149" fillId="9" borderId="532" xfId="26" applyNumberFormat="1" applyFont="1" applyFill="1" applyBorder="1" applyAlignment="1">
      <alignment horizontal="right" vertical="center" wrapText="1"/>
    </xf>
    <xf numFmtId="211" fontId="149" fillId="8" borderId="48" xfId="26" applyNumberFormat="1" applyFont="1" applyFill="1" applyBorder="1" applyAlignment="1">
      <alignment horizontal="center" vertical="center" wrapText="1"/>
    </xf>
    <xf numFmtId="165" fontId="42" fillId="0" borderId="0" xfId="0" applyNumberFormat="1" applyFont="1" applyAlignment="1">
      <alignment horizontal="left"/>
    </xf>
    <xf numFmtId="0" fontId="14" fillId="16" borderId="0" xfId="0" applyFont="1" applyFill="1" applyAlignment="1">
      <alignment vertical="center"/>
    </xf>
    <xf numFmtId="165" fontId="42" fillId="16" borderId="0" xfId="0" applyNumberFormat="1" applyFont="1" applyFill="1" applyAlignment="1">
      <alignment horizontal="left"/>
    </xf>
    <xf numFmtId="49" fontId="14" fillId="0" borderId="0" xfId="0" quotePrefix="1" applyNumberFormat="1" applyFont="1"/>
    <xf numFmtId="165" fontId="13" fillId="0" borderId="101" xfId="34" applyFont="1" applyBorder="1" applyAlignment="1">
      <alignment horizontal="right" vertical="center"/>
    </xf>
    <xf numFmtId="0" fontId="12" fillId="8" borderId="558" xfId="0" applyFont="1" applyFill="1" applyBorder="1" applyAlignment="1">
      <alignment horizontal="center" vertical="center" wrapText="1"/>
    </xf>
    <xf numFmtId="0" fontId="12" fillId="8" borderId="559" xfId="0" applyFont="1" applyFill="1" applyBorder="1" applyAlignment="1">
      <alignment horizontal="center" vertical="center" wrapText="1"/>
    </xf>
    <xf numFmtId="0" fontId="12" fillId="8" borderId="560" xfId="0" applyFont="1" applyFill="1" applyBorder="1" applyAlignment="1">
      <alignment horizontal="center" vertical="center"/>
    </xf>
    <xf numFmtId="0" fontId="12" fillId="8" borderId="561" xfId="0" applyFont="1" applyFill="1" applyBorder="1" applyAlignment="1">
      <alignment horizontal="center" vertical="center"/>
    </xf>
    <xf numFmtId="165" fontId="42" fillId="0" borderId="562" xfId="4" applyFont="1" applyBorder="1" applyAlignment="1">
      <alignment horizontal="right" vertical="center"/>
    </xf>
    <xf numFmtId="165" fontId="14" fillId="0" borderId="563" xfId="4" applyFont="1" applyBorder="1" applyAlignment="1">
      <alignment horizontal="right" vertical="center"/>
    </xf>
    <xf numFmtId="10" fontId="12" fillId="8" borderId="33" xfId="1" applyNumberFormat="1" applyFont="1" applyFill="1" applyBorder="1" applyAlignment="1">
      <alignment horizontal="center" vertical="center"/>
    </xf>
    <xf numFmtId="49" fontId="42" fillId="0" borderId="0" xfId="0" applyNumberFormat="1" applyFont="1"/>
    <xf numFmtId="165" fontId="12" fillId="8" borderId="564" xfId="4" applyFont="1" applyFill="1" applyBorder="1" applyAlignment="1">
      <alignment horizontal="right" vertical="center"/>
    </xf>
    <xf numFmtId="165" fontId="12" fillId="8" borderId="565" xfId="4" applyFont="1" applyFill="1" applyBorder="1" applyAlignment="1">
      <alignment horizontal="right" vertical="center"/>
    </xf>
    <xf numFmtId="165" fontId="12" fillId="8" borderId="566" xfId="4" applyFont="1" applyFill="1" applyBorder="1" applyAlignment="1">
      <alignment horizontal="right" vertical="center"/>
    </xf>
    <xf numFmtId="0" fontId="14" fillId="0" borderId="100" xfId="0" applyFont="1" applyBorder="1" applyAlignment="1">
      <alignment horizontal="center" vertical="center"/>
    </xf>
    <xf numFmtId="165" fontId="14" fillId="0" borderId="101" xfId="4" applyFont="1" applyBorder="1" applyAlignment="1">
      <alignment horizontal="right" vertical="center"/>
    </xf>
    <xf numFmtId="165" fontId="14" fillId="0" borderId="101" xfId="4" applyFont="1" applyFill="1" applyBorder="1" applyAlignment="1">
      <alignment horizontal="right" vertical="center"/>
    </xf>
    <xf numFmtId="10" fontId="14" fillId="0" borderId="101" xfId="1" applyNumberFormat="1" applyFont="1" applyBorder="1" applyAlignment="1">
      <alignment horizontal="center" vertical="center"/>
    </xf>
    <xf numFmtId="10" fontId="14" fillId="0" borderId="102" xfId="1" applyNumberFormat="1" applyFont="1" applyBorder="1" applyAlignment="1">
      <alignment horizontal="center" vertical="center"/>
    </xf>
    <xf numFmtId="0" fontId="14" fillId="0" borderId="104" xfId="0" applyFont="1" applyBorder="1" applyAlignment="1">
      <alignment horizontal="center" vertical="center"/>
    </xf>
    <xf numFmtId="165" fontId="14" fillId="0" borderId="105" xfId="4" applyFont="1" applyBorder="1" applyAlignment="1">
      <alignment horizontal="right" vertical="center"/>
    </xf>
    <xf numFmtId="165" fontId="14" fillId="0" borderId="105" xfId="4" applyFont="1" applyFill="1" applyBorder="1" applyAlignment="1">
      <alignment horizontal="right" vertical="center"/>
    </xf>
    <xf numFmtId="10" fontId="14" fillId="0" borderId="105" xfId="1" applyNumberFormat="1" applyFont="1" applyBorder="1" applyAlignment="1">
      <alignment horizontal="center" vertical="center"/>
    </xf>
    <xf numFmtId="10" fontId="14" fillId="0" borderId="106" xfId="1" applyNumberFormat="1" applyFont="1" applyBorder="1" applyAlignment="1">
      <alignment horizontal="center" vertical="center"/>
    </xf>
    <xf numFmtId="10" fontId="14" fillId="0" borderId="105" xfId="1" applyNumberFormat="1" applyFont="1" applyFill="1" applyBorder="1" applyAlignment="1">
      <alignment horizontal="center" vertical="center"/>
    </xf>
    <xf numFmtId="10" fontId="14" fillId="0" borderId="106" xfId="1" applyNumberFormat="1" applyFont="1" applyFill="1" applyBorder="1" applyAlignment="1">
      <alignment horizontal="center" vertical="center"/>
    </xf>
    <xf numFmtId="165" fontId="12" fillId="8" borderId="33" xfId="41" applyNumberFormat="1" applyFont="1" applyFill="1" applyBorder="1" applyAlignment="1">
      <alignment horizontal="right" vertical="center"/>
    </xf>
    <xf numFmtId="184" fontId="48" fillId="8" borderId="539" xfId="26" applyNumberFormat="1" applyFont="1" applyFill="1" applyBorder="1" applyAlignment="1">
      <alignment horizontal="center" vertical="center" wrapText="1"/>
    </xf>
    <xf numFmtId="176" fontId="12" fillId="9" borderId="454" xfId="15" applyNumberFormat="1" applyFont="1" applyFill="1" applyBorder="1" applyAlignment="1">
      <alignment horizontal="center" vertical="center" wrapText="1"/>
    </xf>
    <xf numFmtId="176" fontId="12" fillId="9" borderId="567" xfId="15" applyNumberFormat="1" applyFont="1" applyFill="1" applyBorder="1" applyAlignment="1">
      <alignment vertical="center" wrapText="1"/>
    </xf>
    <xf numFmtId="176" fontId="12" fillId="9" borderId="568" xfId="15" applyNumberFormat="1" applyFont="1" applyFill="1" applyBorder="1" applyAlignment="1">
      <alignment vertical="center" wrapText="1"/>
    </xf>
    <xf numFmtId="176" fontId="12" fillId="9" borderId="569" xfId="15" applyNumberFormat="1" applyFont="1" applyFill="1" applyBorder="1" applyAlignment="1">
      <alignment vertical="center" wrapText="1"/>
    </xf>
    <xf numFmtId="176" fontId="12" fillId="9" borderId="21" xfId="15" applyNumberFormat="1" applyFont="1" applyFill="1" applyBorder="1" applyAlignment="1">
      <alignment horizontal="center" vertical="center" wrapText="1"/>
    </xf>
    <xf numFmtId="170" fontId="12" fillId="8" borderId="221" xfId="15913" applyNumberFormat="1" applyFont="1" applyFill="1" applyBorder="1" applyAlignment="1">
      <alignment vertical="center"/>
    </xf>
    <xf numFmtId="0" fontId="0" fillId="0" borderId="0" xfId="0" applyAlignment="1">
      <alignment horizontal="center" wrapText="1"/>
    </xf>
    <xf numFmtId="165" fontId="0" fillId="0" borderId="0" xfId="4" applyFont="1" applyAlignment="1">
      <alignment horizontal="center" wrapText="1"/>
    </xf>
    <xf numFmtId="170" fontId="0" fillId="0" borderId="0" xfId="0" applyNumberFormat="1" applyAlignment="1">
      <alignment horizontal="center" wrapText="1"/>
    </xf>
    <xf numFmtId="0" fontId="12" fillId="8" borderId="462" xfId="45" applyFont="1" applyFill="1" applyBorder="1" applyAlignment="1">
      <alignment horizontal="center" vertical="center"/>
    </xf>
    <xf numFmtId="0" fontId="12" fillId="8" borderId="454" xfId="45" applyFont="1" applyFill="1" applyBorder="1" applyAlignment="1">
      <alignment horizontal="center" vertical="center"/>
    </xf>
    <xf numFmtId="14" fontId="12" fillId="8" borderId="64" xfId="45" applyNumberFormat="1" applyFont="1" applyFill="1" applyBorder="1" applyAlignment="1">
      <alignment horizontal="center" vertical="center"/>
    </xf>
    <xf numFmtId="0" fontId="14" fillId="0" borderId="64" xfId="0" applyFont="1" applyBorder="1"/>
    <xf numFmtId="0" fontId="14" fillId="0" borderId="64" xfId="0" applyFont="1" applyBorder="1" applyAlignment="1">
      <alignment horizontal="center" vertical="center"/>
    </xf>
    <xf numFmtId="170" fontId="14" fillId="0" borderId="64" xfId="41" applyNumberFormat="1" applyFont="1" applyBorder="1"/>
    <xf numFmtId="170" fontId="12" fillId="8" borderId="462" xfId="41" applyNumberFormat="1" applyFont="1" applyFill="1" applyBorder="1" applyAlignment="1">
      <alignment horizontal="center" vertical="center"/>
    </xf>
    <xf numFmtId="170" fontId="14" fillId="0" borderId="0" xfId="0" applyNumberFormat="1" applyFont="1"/>
    <xf numFmtId="0" fontId="208" fillId="0" borderId="0" xfId="0" pivotButton="1" applyFont="1"/>
    <xf numFmtId="0" fontId="208" fillId="0" borderId="0" xfId="0" applyFont="1"/>
    <xf numFmtId="182" fontId="21" fillId="0" borderId="33" xfId="24" applyNumberFormat="1" applyFont="1" applyFill="1" applyBorder="1" applyAlignment="1">
      <alignment vertical="center"/>
    </xf>
    <xf numFmtId="0" fontId="48" fillId="8" borderId="37" xfId="24" applyFont="1" applyFill="1" applyBorder="1" applyAlignment="1">
      <alignment vertical="center"/>
    </xf>
    <xf numFmtId="170" fontId="13" fillId="0" borderId="105" xfId="41" applyNumberFormat="1" applyFont="1" applyFill="1" applyBorder="1" applyAlignment="1">
      <alignment horizontal="right" vertical="center" wrapText="1"/>
    </xf>
    <xf numFmtId="0" fontId="206" fillId="8" borderId="52" xfId="19" applyFont="1" applyFill="1" applyBorder="1" applyAlignment="1">
      <alignment horizontal="center" vertical="center" wrapText="1"/>
    </xf>
    <xf numFmtId="172" fontId="206" fillId="8" borderId="56" xfId="19" applyNumberFormat="1" applyFont="1" applyFill="1" applyBorder="1" applyAlignment="1">
      <alignment horizontal="center" vertical="center" wrapText="1"/>
    </xf>
    <xf numFmtId="172" fontId="206" fillId="8" borderId="53" xfId="19" applyNumberFormat="1" applyFont="1" applyFill="1" applyBorder="1" applyAlignment="1">
      <alignment horizontal="center" vertical="center" wrapText="1"/>
    </xf>
    <xf numFmtId="0" fontId="206" fillId="8" borderId="52" xfId="19" applyFont="1" applyFill="1" applyBorder="1" applyAlignment="1">
      <alignment horizontal="left" vertical="center"/>
    </xf>
    <xf numFmtId="3" fontId="206" fillId="8" borderId="52" xfId="19" applyNumberFormat="1" applyFont="1" applyFill="1" applyBorder="1" applyAlignment="1">
      <alignment horizontal="right" vertical="center" wrapText="1"/>
    </xf>
    <xf numFmtId="166" fontId="13" fillId="0" borderId="462" xfId="14" applyNumberFormat="1" applyFont="1" applyBorder="1" applyAlignment="1">
      <alignment horizontal="right" vertical="center"/>
    </xf>
    <xf numFmtId="172" fontId="48" fillId="24" borderId="167" xfId="32" applyNumberFormat="1" applyFont="1" applyFill="1" applyBorder="1" applyAlignment="1">
      <alignment horizontal="center" vertical="center" wrapText="1"/>
    </xf>
    <xf numFmtId="0" fontId="48" fillId="24" borderId="21" xfId="32" applyFont="1" applyFill="1" applyBorder="1" applyAlignment="1">
      <alignment horizontal="center" vertical="center" wrapText="1"/>
    </xf>
    <xf numFmtId="0" fontId="48" fillId="24" borderId="265" xfId="32" applyFont="1" applyFill="1" applyBorder="1" applyAlignment="1">
      <alignment horizontal="justify" vertical="center" wrapText="1"/>
    </xf>
    <xf numFmtId="165" fontId="48" fillId="24" borderId="265" xfId="32" applyNumberFormat="1" applyFont="1" applyFill="1" applyBorder="1" applyAlignment="1">
      <alignment horizontal="right" vertical="center" wrapText="1"/>
    </xf>
    <xf numFmtId="3" fontId="42" fillId="0" borderId="292" xfId="0" applyNumberFormat="1" applyFont="1" applyBorder="1" applyAlignment="1">
      <alignment horizontal="left" vertical="center"/>
    </xf>
    <xf numFmtId="3" fontId="42" fillId="0" borderId="294" xfId="0" applyNumberFormat="1" applyFont="1" applyBorder="1" applyAlignment="1">
      <alignment horizontal="left" vertical="center"/>
    </xf>
    <xf numFmtId="0" fontId="182" fillId="0" borderId="571" xfId="14" applyFont="1" applyBorder="1" applyAlignment="1">
      <alignment vertical="center" wrapText="1"/>
    </xf>
    <xf numFmtId="3" fontId="89" fillId="0" borderId="572" xfId="0" applyNumberFormat="1" applyFont="1" applyBorder="1" applyAlignment="1">
      <alignment horizontal="right" vertical="center"/>
    </xf>
    <xf numFmtId="0" fontId="182" fillId="0" borderId="462" xfId="14" applyFont="1" applyBorder="1" applyAlignment="1">
      <alignment vertical="center" wrapText="1"/>
    </xf>
    <xf numFmtId="14" fontId="40" fillId="12" borderId="574" xfId="0" applyNumberFormat="1" applyFont="1" applyFill="1" applyBorder="1" applyAlignment="1">
      <alignment horizontal="center" vertical="center" wrapText="1"/>
    </xf>
    <xf numFmtId="0" fontId="40" fillId="12" borderId="576" xfId="0" applyFont="1" applyFill="1" applyBorder="1" applyAlignment="1">
      <alignment horizontal="center" vertical="center" wrapText="1"/>
    </xf>
    <xf numFmtId="0" fontId="45" fillId="0" borderId="577" xfId="0" applyFont="1" applyBorder="1" applyAlignment="1">
      <alignment horizontal="justify" vertical="center" wrapText="1"/>
    </xf>
    <xf numFmtId="3" fontId="45" fillId="0" borderId="578" xfId="0" applyNumberFormat="1" applyFont="1" applyBorder="1" applyAlignment="1">
      <alignment horizontal="right" vertical="center" wrapText="1"/>
    </xf>
    <xf numFmtId="0" fontId="13" fillId="0" borderId="579" xfId="36" applyFont="1" applyBorder="1" applyAlignment="1">
      <alignment horizontal="justify" vertical="center" wrapText="1"/>
    </xf>
    <xf numFmtId="0" fontId="12" fillId="12" borderId="580" xfId="30" applyFont="1" applyFill="1" applyBorder="1" applyAlignment="1">
      <alignment horizontal="justify" vertical="center" wrapText="1"/>
    </xf>
    <xf numFmtId="165" fontId="12" fillId="12" borderId="580" xfId="4" applyFont="1" applyFill="1" applyBorder="1" applyAlignment="1">
      <alignment horizontal="right" vertical="center" wrapText="1"/>
    </xf>
    <xf numFmtId="0" fontId="45" fillId="0" borderId="581" xfId="0" applyFont="1" applyBorder="1" applyAlignment="1">
      <alignment horizontal="justify" vertical="center" wrapText="1"/>
    </xf>
    <xf numFmtId="165" fontId="13" fillId="0" borderId="52" xfId="4" applyFont="1" applyBorder="1" applyAlignment="1">
      <alignment horizontal="right" vertical="center" wrapText="1"/>
    </xf>
    <xf numFmtId="0" fontId="13" fillId="0" borderId="94" xfId="36" applyFont="1" applyBorder="1" applyAlignment="1">
      <alignment horizontal="justify" vertical="center" wrapText="1"/>
    </xf>
    <xf numFmtId="0" fontId="14" fillId="0" borderId="52" xfId="0" applyFont="1" applyBorder="1"/>
    <xf numFmtId="0" fontId="45" fillId="0" borderId="582" xfId="0" applyFont="1" applyBorder="1" applyAlignment="1">
      <alignment horizontal="justify" vertical="center" wrapText="1"/>
    </xf>
    <xf numFmtId="3" fontId="150" fillId="0" borderId="532" xfId="26" applyNumberFormat="1" applyFont="1" applyBorder="1" applyAlignment="1">
      <alignment horizontal="center" vertical="center"/>
    </xf>
    <xf numFmtId="3" fontId="150" fillId="0" borderId="532" xfId="4" applyNumberFormat="1" applyFont="1" applyBorder="1" applyAlignment="1">
      <alignment horizontal="right" vertical="center"/>
    </xf>
    <xf numFmtId="10" fontId="150" fillId="18" borderId="532" xfId="26" applyNumberFormat="1" applyFont="1" applyFill="1" applyBorder="1" applyAlignment="1">
      <alignment horizontal="center" vertical="center"/>
    </xf>
    <xf numFmtId="10" fontId="150" fillId="13" borderId="532" xfId="26" applyNumberFormat="1" applyFont="1" applyFill="1" applyBorder="1" applyAlignment="1">
      <alignment horizontal="center" vertical="center"/>
    </xf>
    <xf numFmtId="0" fontId="150" fillId="0" borderId="532" xfId="26" applyFont="1" applyBorder="1" applyAlignment="1">
      <alignment vertical="center" wrapText="1"/>
    </xf>
    <xf numFmtId="0" fontId="150" fillId="0" borderId="532" xfId="26" applyFont="1" applyBorder="1" applyAlignment="1">
      <alignment horizontal="center" vertical="center" wrapText="1"/>
    </xf>
    <xf numFmtId="3" fontId="150" fillId="0" borderId="532" xfId="26" applyNumberFormat="1" applyFont="1" applyBorder="1" applyAlignment="1">
      <alignment horizontal="center" vertical="center" wrapText="1"/>
    </xf>
    <xf numFmtId="177" fontId="150" fillId="18" borderId="532" xfId="4" applyNumberFormat="1" applyFont="1" applyFill="1" applyBorder="1" applyAlignment="1">
      <alignment horizontal="right" vertical="center"/>
    </xf>
    <xf numFmtId="166" fontId="21" fillId="0" borderId="462" xfId="0" applyNumberFormat="1" applyFont="1" applyBorder="1" applyAlignment="1">
      <alignment horizontal="right" vertical="center"/>
    </xf>
    <xf numFmtId="0" fontId="48" fillId="8" borderId="0" xfId="14" applyFont="1" applyFill="1" applyAlignment="1">
      <alignment horizontal="center" vertical="center"/>
    </xf>
    <xf numFmtId="170" fontId="21" fillId="18" borderId="0" xfId="14" applyNumberFormat="1" applyFont="1" applyFill="1" applyAlignment="1">
      <alignment horizontal="right" vertical="center" wrapText="1"/>
    </xf>
    <xf numFmtId="3" fontId="48" fillId="18" borderId="0" xfId="14" applyNumberFormat="1" applyFont="1" applyFill="1" applyAlignment="1">
      <alignment horizontal="right" vertical="center" wrapText="1"/>
    </xf>
    <xf numFmtId="166" fontId="48" fillId="18" borderId="0" xfId="9" applyNumberFormat="1" applyFont="1" applyFill="1" applyAlignment="1">
      <alignment vertical="center"/>
    </xf>
    <xf numFmtId="3" fontId="21" fillId="18" borderId="0" xfId="14" applyNumberFormat="1" applyFont="1" applyFill="1" applyAlignment="1">
      <alignment horizontal="right" vertical="center" wrapText="1"/>
    </xf>
    <xf numFmtId="3" fontId="48" fillId="8" borderId="0" xfId="14" applyNumberFormat="1" applyFont="1" applyFill="1" applyAlignment="1">
      <alignment vertical="center" wrapText="1"/>
    </xf>
    <xf numFmtId="3" fontId="22" fillId="16" borderId="0" xfId="14" applyNumberFormat="1" applyFont="1" applyFill="1" applyAlignment="1">
      <alignment horizontal="right" vertical="center" wrapText="1"/>
    </xf>
    <xf numFmtId="3" fontId="21" fillId="8" borderId="0" xfId="14" applyNumberFormat="1" applyFont="1" applyFill="1" applyAlignment="1">
      <alignment horizontal="right" vertical="center" wrapText="1"/>
    </xf>
    <xf numFmtId="3" fontId="21" fillId="0" borderId="0" xfId="14" applyNumberFormat="1" applyFont="1" applyAlignment="1">
      <alignment horizontal="right" vertical="center" wrapText="1"/>
    </xf>
    <xf numFmtId="3" fontId="180" fillId="0" borderId="0" xfId="0" applyNumberFormat="1" applyFont="1"/>
    <xf numFmtId="0" fontId="14" fillId="0" borderId="33" xfId="0" applyFont="1" applyBorder="1"/>
    <xf numFmtId="3" fontId="13" fillId="16" borderId="379" xfId="14" applyNumberFormat="1" applyFont="1" applyFill="1" applyBorder="1" applyAlignment="1">
      <alignment horizontal="right" vertical="center" wrapText="1"/>
    </xf>
    <xf numFmtId="1" fontId="199" fillId="0" borderId="44" xfId="0" applyNumberFormat="1" applyFont="1" applyBorder="1" applyAlignment="1">
      <alignment horizontal="center" vertical="center"/>
    </xf>
    <xf numFmtId="1" fontId="199" fillId="0" borderId="44" xfId="0" applyNumberFormat="1" applyFont="1" applyBorder="1" applyAlignment="1">
      <alignment horizontal="left" vertical="center"/>
    </xf>
    <xf numFmtId="41" fontId="198" fillId="0" borderId="44" xfId="18" applyFont="1" applyBorder="1" applyAlignment="1">
      <alignment horizontal="right" vertical="center"/>
    </xf>
    <xf numFmtId="41" fontId="199" fillId="0" borderId="44" xfId="18" applyFont="1" applyBorder="1" applyAlignment="1">
      <alignment horizontal="right" vertical="center"/>
    </xf>
    <xf numFmtId="0" fontId="13" fillId="0" borderId="221" xfId="0" applyFont="1" applyBorder="1" applyAlignment="1">
      <alignment vertical="center" wrapText="1"/>
    </xf>
    <xf numFmtId="170" fontId="13" fillId="0" borderId="31" xfId="15913" applyNumberFormat="1" applyFont="1" applyBorder="1" applyAlignment="1">
      <alignment horizontal="right" vertical="center" wrapText="1"/>
    </xf>
    <xf numFmtId="0" fontId="13" fillId="0" borderId="33" xfId="0" applyFont="1" applyBorder="1" applyAlignment="1">
      <alignment vertical="center" wrapText="1"/>
    </xf>
    <xf numFmtId="170" fontId="13" fillId="0" borderId="33" xfId="15913" applyNumberFormat="1" applyFont="1" applyBorder="1" applyAlignment="1">
      <alignment horizontal="right" vertical="center" wrapText="1"/>
    </xf>
    <xf numFmtId="0" fontId="13" fillId="0" borderId="219" xfId="0" applyFont="1" applyBorder="1" applyAlignment="1">
      <alignment vertical="center" wrapText="1"/>
    </xf>
    <xf numFmtId="170" fontId="13" fillId="0" borderId="219" xfId="15913" applyNumberFormat="1" applyFont="1" applyBorder="1" applyAlignment="1">
      <alignment horizontal="right" vertical="center" wrapText="1"/>
    </xf>
    <xf numFmtId="0" fontId="14" fillId="8" borderId="103" xfId="0" applyFont="1" applyFill="1" applyBorder="1"/>
    <xf numFmtId="0" fontId="14" fillId="8" borderId="104" xfId="0" applyFont="1" applyFill="1" applyBorder="1"/>
    <xf numFmtId="166" fontId="13" fillId="18" borderId="105" xfId="0" applyNumberFormat="1" applyFont="1" applyFill="1" applyBorder="1"/>
    <xf numFmtId="166" fontId="14" fillId="113" borderId="0" xfId="0" applyNumberFormat="1" applyFont="1" applyFill="1"/>
    <xf numFmtId="0" fontId="14" fillId="8" borderId="107" xfId="0" applyFont="1" applyFill="1" applyBorder="1"/>
    <xf numFmtId="0" fontId="45" fillId="0" borderId="105" xfId="0" applyFont="1" applyBorder="1"/>
    <xf numFmtId="0" fontId="15" fillId="8" borderId="30" xfId="0" applyFont="1" applyFill="1" applyBorder="1"/>
    <xf numFmtId="166" fontId="15" fillId="8" borderId="33" xfId="0" applyNumberFormat="1" applyFont="1" applyFill="1" applyBorder="1"/>
    <xf numFmtId="166" fontId="15" fillId="8" borderId="35" xfId="0" applyNumberFormat="1" applyFont="1" applyFill="1" applyBorder="1"/>
    <xf numFmtId="166" fontId="15" fillId="8" borderId="30" xfId="0" applyNumberFormat="1" applyFont="1" applyFill="1" applyBorder="1"/>
    <xf numFmtId="0" fontId="14" fillId="0" borderId="30" xfId="0" applyFont="1" applyBorder="1"/>
    <xf numFmtId="0" fontId="14" fillId="0" borderId="35" xfId="0" applyFont="1" applyBorder="1"/>
    <xf numFmtId="166" fontId="14" fillId="0" borderId="30" xfId="0" applyNumberFormat="1" applyFont="1" applyBorder="1"/>
    <xf numFmtId="166" fontId="14" fillId="0" borderId="33" xfId="0" applyNumberFormat="1" applyFont="1" applyBorder="1"/>
    <xf numFmtId="166" fontId="14" fillId="0" borderId="35" xfId="0" applyNumberFormat="1" applyFont="1" applyBorder="1"/>
    <xf numFmtId="165" fontId="14" fillId="0" borderId="30" xfId="10" applyFont="1" applyBorder="1"/>
    <xf numFmtId="0" fontId="12" fillId="9" borderId="33" xfId="0" applyFont="1" applyFill="1" applyBorder="1" applyAlignment="1">
      <alignment vertical="center"/>
    </xf>
    <xf numFmtId="166" fontId="12" fillId="9" borderId="33" xfId="10" applyNumberFormat="1" applyFont="1" applyFill="1" applyBorder="1" applyAlignment="1">
      <alignment vertical="center"/>
    </xf>
    <xf numFmtId="165" fontId="12" fillId="8" borderId="30" xfId="10" applyFont="1" applyFill="1" applyBorder="1"/>
    <xf numFmtId="166" fontId="12" fillId="8" borderId="33" xfId="0" applyNumberFormat="1" applyFont="1" applyFill="1" applyBorder="1"/>
    <xf numFmtId="166" fontId="12" fillId="8" borderId="35" xfId="0" applyNumberFormat="1" applyFont="1" applyFill="1" applyBorder="1"/>
    <xf numFmtId="166" fontId="12" fillId="8" borderId="30" xfId="0" applyNumberFormat="1" applyFont="1" applyFill="1" applyBorder="1"/>
    <xf numFmtId="0" fontId="12" fillId="0" borderId="0" xfId="0" applyFont="1"/>
    <xf numFmtId="3" fontId="12" fillId="0" borderId="0" xfId="0" applyNumberFormat="1" applyFont="1"/>
    <xf numFmtId="165" fontId="12" fillId="8" borderId="30" xfId="0" applyNumberFormat="1" applyFont="1" applyFill="1" applyBorder="1"/>
    <xf numFmtId="179" fontId="14" fillId="0" borderId="30" xfId="0" applyNumberFormat="1" applyFont="1" applyBorder="1"/>
    <xf numFmtId="0" fontId="13" fillId="0" borderId="0" xfId="0" applyFont="1" applyAlignment="1">
      <alignment horizontal="justify"/>
    </xf>
    <xf numFmtId="0" fontId="14" fillId="0" borderId="30" xfId="0" applyFont="1" applyBorder="1" applyAlignment="1">
      <alignment wrapText="1"/>
    </xf>
    <xf numFmtId="0" fontId="15" fillId="8" borderId="36" xfId="0" applyFont="1" applyFill="1" applyBorder="1"/>
    <xf numFmtId="166" fontId="15" fillId="8" borderId="37" xfId="0" applyNumberFormat="1" applyFont="1" applyFill="1" applyBorder="1"/>
    <xf numFmtId="166" fontId="15" fillId="8" borderId="38" xfId="0" applyNumberFormat="1" applyFont="1" applyFill="1" applyBorder="1"/>
    <xf numFmtId="166" fontId="15" fillId="8" borderId="36" xfId="0" applyNumberFormat="1" applyFont="1" applyFill="1" applyBorder="1"/>
    <xf numFmtId="165" fontId="16" fillId="0" borderId="0" xfId="10" applyFont="1"/>
    <xf numFmtId="0" fontId="45" fillId="0" borderId="0" xfId="0" applyFont="1"/>
    <xf numFmtId="0" fontId="206" fillId="9" borderId="105" xfId="0" applyFont="1" applyFill="1" applyBorder="1" applyAlignment="1">
      <alignment horizontal="center" vertical="center" wrapText="1"/>
    </xf>
    <xf numFmtId="0" fontId="206" fillId="15" borderId="105" xfId="0" applyFont="1" applyFill="1" applyBorder="1" applyAlignment="1">
      <alignment horizontal="center" vertical="center" wrapText="1"/>
    </xf>
    <xf numFmtId="0" fontId="206" fillId="9" borderId="31" xfId="0" applyFont="1" applyFill="1" applyBorder="1" applyAlignment="1">
      <alignment horizontal="center" vertical="top"/>
    </xf>
    <xf numFmtId="165" fontId="45" fillId="0" borderId="0" xfId="34" applyFont="1"/>
    <xf numFmtId="0" fontId="197" fillId="8" borderId="33" xfId="0" applyFont="1" applyFill="1" applyBorder="1"/>
    <xf numFmtId="166" fontId="206" fillId="8" borderId="33" xfId="0" applyNumberFormat="1" applyFont="1" applyFill="1" applyBorder="1"/>
    <xf numFmtId="166" fontId="45" fillId="0" borderId="0" xfId="0" applyNumberFormat="1" applyFont="1"/>
    <xf numFmtId="0" fontId="15" fillId="0" borderId="0" xfId="0" applyFont="1" applyAlignment="1">
      <alignment horizontal="left" wrapText="1"/>
    </xf>
    <xf numFmtId="17" fontId="14" fillId="0" borderId="0" xfId="0" applyNumberFormat="1" applyFont="1"/>
    <xf numFmtId="0" fontId="14" fillId="0" borderId="0" xfId="0" applyFont="1" applyAlignment="1">
      <alignment horizontal="left" wrapText="1"/>
    </xf>
    <xf numFmtId="0" fontId="12" fillId="9" borderId="16" xfId="14" applyFont="1" applyFill="1" applyBorder="1" applyAlignment="1">
      <alignment horizontal="center" vertical="center" wrapText="1"/>
    </xf>
    <xf numFmtId="0" fontId="12" fillId="8" borderId="16" xfId="14" applyFont="1" applyFill="1" applyBorder="1" applyAlignment="1">
      <alignment horizontal="center" vertical="center" wrapText="1"/>
    </xf>
    <xf numFmtId="0" fontId="12" fillId="9" borderId="59" xfId="14" applyFont="1" applyFill="1" applyBorder="1" applyAlignment="1">
      <alignment horizontal="center" vertical="center" wrapText="1"/>
    </xf>
    <xf numFmtId="0" fontId="12" fillId="9" borderId="454" xfId="14" applyFont="1" applyFill="1" applyBorder="1" applyAlignment="1">
      <alignment horizontal="center" vertical="center" wrapText="1"/>
    </xf>
    <xf numFmtId="0" fontId="12" fillId="8" borderId="454" xfId="14" applyFont="1" applyFill="1" applyBorder="1" applyAlignment="1">
      <alignment horizontal="center"/>
    </xf>
    <xf numFmtId="3" fontId="12" fillId="9" borderId="584" xfId="14" applyNumberFormat="1" applyFont="1" applyFill="1" applyBorder="1" applyAlignment="1">
      <alignment horizontal="center" vertical="center" wrapText="1"/>
    </xf>
    <xf numFmtId="0" fontId="13" fillId="0" borderId="454" xfId="14" applyFont="1" applyBorder="1"/>
    <xf numFmtId="166" fontId="13" fillId="9" borderId="454" xfId="14" applyNumberFormat="1" applyFont="1" applyFill="1" applyBorder="1" applyAlignment="1">
      <alignment horizontal="right" vertical="center" wrapText="1"/>
    </xf>
    <xf numFmtId="166" fontId="13" fillId="0" borderId="454" xfId="14" applyNumberFormat="1" applyFont="1" applyBorder="1" applyAlignment="1">
      <alignment horizontal="right"/>
    </xf>
    <xf numFmtId="166" fontId="13" fillId="8" borderId="454" xfId="14" applyNumberFormat="1" applyFont="1" applyFill="1" applyBorder="1"/>
    <xf numFmtId="166" fontId="13" fillId="8" borderId="454" xfId="14" applyNumberFormat="1" applyFont="1" applyFill="1" applyBorder="1" applyAlignment="1">
      <alignment horizontal="right"/>
    </xf>
    <xf numFmtId="166" fontId="13" fillId="8" borderId="454" xfId="14" applyNumberFormat="1" applyFont="1" applyFill="1" applyBorder="1" applyAlignment="1">
      <alignment horizontal="right" vertical="center" wrapText="1"/>
    </xf>
    <xf numFmtId="0" fontId="13" fillId="0" borderId="64" xfId="14" applyFont="1" applyBorder="1"/>
    <xf numFmtId="166" fontId="13" fillId="9" borderId="64" xfId="14" applyNumberFormat="1" applyFont="1" applyFill="1" applyBorder="1" applyAlignment="1">
      <alignment horizontal="right" vertical="center" wrapText="1"/>
    </xf>
    <xf numFmtId="166" fontId="13" fillId="8" borderId="64" xfId="14" applyNumberFormat="1" applyFont="1" applyFill="1" applyBorder="1"/>
    <xf numFmtId="166" fontId="13" fillId="8" borderId="64" xfId="14" applyNumberFormat="1" applyFont="1" applyFill="1" applyBorder="1" applyAlignment="1">
      <alignment horizontal="right"/>
    </xf>
    <xf numFmtId="0" fontId="12" fillId="8" borderId="21" xfId="14" applyFont="1" applyFill="1" applyBorder="1"/>
    <xf numFmtId="166" fontId="12" fillId="8" borderId="21" xfId="14" applyNumberFormat="1" applyFont="1" applyFill="1" applyBorder="1" applyAlignment="1">
      <alignment horizontal="right" vertical="center" wrapText="1"/>
    </xf>
    <xf numFmtId="0" fontId="13" fillId="0" borderId="64" xfId="14" applyFont="1" applyBorder="1" applyAlignment="1">
      <alignment horizontal="left"/>
    </xf>
    <xf numFmtId="0" fontId="13" fillId="0" borderId="21" xfId="14" applyFont="1" applyBorder="1"/>
    <xf numFmtId="166" fontId="13" fillId="9" borderId="21" xfId="14" applyNumberFormat="1" applyFont="1" applyFill="1" applyBorder="1" applyAlignment="1">
      <alignment horizontal="right" vertical="center" wrapText="1"/>
    </xf>
    <xf numFmtId="166" fontId="13" fillId="0" borderId="21" xfId="14" applyNumberFormat="1" applyFont="1" applyBorder="1" applyAlignment="1">
      <alignment horizontal="right"/>
    </xf>
    <xf numFmtId="166" fontId="13" fillId="8" borderId="21" xfId="14" applyNumberFormat="1" applyFont="1" applyFill="1" applyBorder="1"/>
    <xf numFmtId="166" fontId="13" fillId="8" borderId="21" xfId="14" applyNumberFormat="1" applyFont="1" applyFill="1" applyBorder="1" applyAlignment="1">
      <alignment horizontal="right"/>
    </xf>
    <xf numFmtId="0" fontId="12" fillId="8" borderId="462" xfId="14" applyFont="1" applyFill="1" applyBorder="1"/>
    <xf numFmtId="166" fontId="12" fillId="8" borderId="462" xfId="14" applyNumberFormat="1" applyFont="1" applyFill="1" applyBorder="1" applyAlignment="1">
      <alignment horizontal="right" vertical="center" wrapText="1"/>
    </xf>
    <xf numFmtId="0" fontId="12" fillId="9" borderId="462" xfId="14" applyFont="1" applyFill="1" applyBorder="1" applyAlignment="1">
      <alignment horizontal="left" vertical="center" wrapText="1"/>
    </xf>
    <xf numFmtId="166" fontId="12" fillId="9" borderId="462" xfId="14" applyNumberFormat="1" applyFont="1" applyFill="1" applyBorder="1" applyAlignment="1">
      <alignment vertical="center" wrapText="1"/>
    </xf>
    <xf numFmtId="0" fontId="12" fillId="9" borderId="462" xfId="14" applyFont="1" applyFill="1" applyBorder="1" applyAlignment="1">
      <alignment horizontal="center" vertical="center" wrapText="1"/>
    </xf>
    <xf numFmtId="166" fontId="12" fillId="8" borderId="462" xfId="14" applyNumberFormat="1" applyFont="1" applyFill="1" applyBorder="1" applyAlignment="1">
      <alignment horizontal="center" vertical="center" wrapText="1"/>
    </xf>
    <xf numFmtId="0" fontId="12" fillId="8" borderId="462" xfId="14" applyFont="1" applyFill="1" applyBorder="1" applyAlignment="1">
      <alignment horizontal="center" vertical="center" wrapText="1"/>
    </xf>
    <xf numFmtId="166" fontId="12" fillId="8" borderId="454" xfId="14" applyNumberFormat="1" applyFont="1" applyFill="1" applyBorder="1" applyAlignment="1">
      <alignment horizontal="center"/>
    </xf>
    <xf numFmtId="3" fontId="12" fillId="9" borderId="454" xfId="14" applyNumberFormat="1" applyFont="1" applyFill="1" applyBorder="1" applyAlignment="1">
      <alignment horizontal="center" vertical="center" wrapText="1"/>
    </xf>
    <xf numFmtId="166" fontId="12" fillId="8" borderId="64" xfId="14" applyNumberFormat="1" applyFont="1" applyFill="1" applyBorder="1"/>
    <xf numFmtId="166" fontId="12" fillId="9" borderId="64" xfId="14" applyNumberFormat="1" applyFont="1" applyFill="1" applyBorder="1" applyAlignment="1">
      <alignment horizontal="right" vertical="center" wrapText="1"/>
    </xf>
    <xf numFmtId="166" fontId="12" fillId="8" borderId="64" xfId="14" applyNumberFormat="1" applyFont="1" applyFill="1" applyBorder="1" applyAlignment="1">
      <alignment horizontal="right" vertical="center" wrapText="1"/>
    </xf>
    <xf numFmtId="0" fontId="12" fillId="9" borderId="21" xfId="14" applyFont="1" applyFill="1" applyBorder="1" applyAlignment="1">
      <alignment horizontal="left" vertical="center" wrapText="1"/>
    </xf>
    <xf numFmtId="166" fontId="12" fillId="9" borderId="21" xfId="14" applyNumberFormat="1" applyFont="1" applyFill="1" applyBorder="1" applyAlignment="1">
      <alignment vertical="center" wrapText="1"/>
    </xf>
    <xf numFmtId="166" fontId="12" fillId="8" borderId="21" xfId="14" applyNumberFormat="1" applyFont="1" applyFill="1" applyBorder="1" applyAlignment="1">
      <alignment vertical="center" wrapText="1"/>
    </xf>
    <xf numFmtId="14" fontId="12" fillId="20" borderId="454" xfId="14" applyNumberFormat="1" applyFont="1" applyFill="1" applyBorder="1" applyAlignment="1">
      <alignment horizontal="center" vertical="center" wrapText="1"/>
    </xf>
    <xf numFmtId="17" fontId="12" fillId="9" borderId="21" xfId="14" applyNumberFormat="1" applyFont="1" applyFill="1" applyBorder="1" applyAlignment="1">
      <alignment horizontal="center" vertical="center" wrapText="1"/>
    </xf>
    <xf numFmtId="0" fontId="12" fillId="9" borderId="462" xfId="14" applyFont="1" applyFill="1" applyBorder="1" applyAlignment="1">
      <alignment vertical="center" wrapText="1"/>
    </xf>
    <xf numFmtId="3" fontId="12" fillId="9" borderId="462" xfId="14" applyNumberFormat="1" applyFont="1" applyFill="1" applyBorder="1" applyAlignment="1">
      <alignment vertical="center" wrapText="1"/>
    </xf>
    <xf numFmtId="0" fontId="12" fillId="8" borderId="454" xfId="45" applyFont="1" applyFill="1" applyBorder="1" applyAlignment="1">
      <alignment horizontal="center" vertical="justify"/>
    </xf>
    <xf numFmtId="0" fontId="12" fillId="8" borderId="21" xfId="45" applyFont="1" applyFill="1" applyBorder="1" applyAlignment="1">
      <alignment horizontal="center"/>
    </xf>
    <xf numFmtId="0" fontId="12" fillId="0" borderId="454" xfId="45" applyFont="1" applyBorder="1"/>
    <xf numFmtId="0" fontId="13" fillId="0" borderId="454" xfId="45" applyFont="1" applyBorder="1"/>
    <xf numFmtId="0" fontId="12" fillId="8" borderId="462" xfId="45" applyFont="1" applyFill="1" applyBorder="1"/>
    <xf numFmtId="3" fontId="12" fillId="8" borderId="462" xfId="45" applyNumberFormat="1" applyFont="1" applyFill="1" applyBorder="1"/>
    <xf numFmtId="3" fontId="12" fillId="0" borderId="454" xfId="45" applyNumberFormat="1" applyFont="1" applyBorder="1"/>
    <xf numFmtId="0" fontId="13" fillId="0" borderId="462" xfId="45" applyFont="1" applyBorder="1"/>
    <xf numFmtId="3" fontId="13" fillId="0" borderId="462" xfId="45" applyNumberFormat="1" applyFont="1" applyBorder="1"/>
    <xf numFmtId="0" fontId="13" fillId="0" borderId="585" xfId="24" applyFont="1" applyFill="1" applyBorder="1" applyAlignment="1">
      <alignment vertical="center"/>
    </xf>
    <xf numFmtId="10" fontId="13" fillId="0" borderId="52" xfId="25" applyNumberFormat="1" applyFont="1" applyFill="1" applyBorder="1" applyAlignment="1">
      <alignment horizontal="center" vertical="center"/>
    </xf>
    <xf numFmtId="166" fontId="13" fillId="0" borderId="52" xfId="10" applyNumberFormat="1" applyFont="1" applyFill="1" applyBorder="1" applyAlignment="1">
      <alignment vertical="center"/>
    </xf>
    <xf numFmtId="166" fontId="13" fillId="0" borderId="6" xfId="16" applyNumberFormat="1" applyFont="1" applyBorder="1" applyAlignment="1">
      <alignment horizontal="left" vertical="center" wrapText="1"/>
    </xf>
    <xf numFmtId="176" fontId="12" fillId="17" borderId="588" xfId="0" applyNumberFormat="1" applyFont="1" applyFill="1" applyBorder="1" applyAlignment="1">
      <alignment horizontal="center" vertical="center" wrapText="1"/>
    </xf>
    <xf numFmtId="14" fontId="14" fillId="0" borderId="0" xfId="0" applyNumberFormat="1" applyFont="1"/>
    <xf numFmtId="166" fontId="48" fillId="9" borderId="590" xfId="9" applyNumberFormat="1" applyFont="1" applyFill="1" applyBorder="1" applyAlignment="1">
      <alignment vertical="center"/>
    </xf>
    <xf numFmtId="165" fontId="21" fillId="0" borderId="591" xfId="4" applyFont="1" applyBorder="1" applyAlignment="1">
      <alignment horizontal="right" vertical="center"/>
    </xf>
    <xf numFmtId="0" fontId="13" fillId="0" borderId="462" xfId="14" applyFont="1" applyBorder="1" applyAlignment="1">
      <alignment vertical="center" wrapText="1"/>
    </xf>
    <xf numFmtId="3" fontId="13" fillId="0" borderId="462" xfId="14" quotePrefix="1" applyNumberFormat="1" applyFont="1" applyBorder="1" applyAlignment="1">
      <alignment horizontal="right" vertical="center"/>
    </xf>
    <xf numFmtId="165" fontId="13" fillId="0" borderId="462" xfId="34" quotePrefix="1" applyFont="1" applyBorder="1" applyAlignment="1">
      <alignment horizontal="right" vertical="center"/>
    </xf>
    <xf numFmtId="0" fontId="42" fillId="16" borderId="0" xfId="0" applyFont="1" applyFill="1"/>
    <xf numFmtId="41" fontId="209" fillId="24" borderId="528" xfId="18" applyFont="1" applyFill="1" applyBorder="1" applyAlignment="1" applyProtection="1">
      <alignment horizontal="right" wrapText="1"/>
      <protection locked="0"/>
    </xf>
    <xf numFmtId="41" fontId="206" fillId="9" borderId="31" xfId="18" applyFont="1" applyFill="1" applyBorder="1" applyAlignment="1">
      <alignment horizontal="center" vertical="top"/>
    </xf>
    <xf numFmtId="41" fontId="13" fillId="18" borderId="105" xfId="18" applyFont="1" applyFill="1" applyBorder="1"/>
    <xf numFmtId="41" fontId="206" fillId="8" borderId="33" xfId="18" applyFont="1" applyFill="1" applyBorder="1"/>
    <xf numFmtId="41" fontId="45" fillId="0" borderId="0" xfId="18" applyFont="1"/>
    <xf numFmtId="212" fontId="14" fillId="0" borderId="547" xfId="30" applyNumberFormat="1" applyFont="1" applyBorder="1" applyAlignment="1">
      <alignment vertical="center"/>
    </xf>
    <xf numFmtId="213" fontId="14" fillId="0" borderId="0" xfId="0" applyNumberFormat="1" applyFont="1"/>
    <xf numFmtId="0" fontId="20" fillId="16" borderId="0" xfId="0" applyFont="1" applyFill="1" applyAlignment="1">
      <alignment vertical="center"/>
    </xf>
    <xf numFmtId="0" fontId="14" fillId="16" borderId="0" xfId="0" applyFont="1" applyFill="1"/>
    <xf numFmtId="165" fontId="21" fillId="0" borderId="33" xfId="10" applyFont="1" applyFill="1" applyBorder="1"/>
    <xf numFmtId="0" fontId="21" fillId="0" borderId="100" xfId="24" applyFont="1" applyFill="1" applyBorder="1" applyAlignment="1">
      <alignment vertical="center"/>
    </xf>
    <xf numFmtId="165" fontId="21" fillId="0" borderId="101" xfId="10" applyFont="1" applyFill="1" applyBorder="1" applyAlignment="1"/>
    <xf numFmtId="0" fontId="13" fillId="0" borderId="101" xfId="24" applyFont="1" applyFill="1" applyBorder="1" applyAlignment="1">
      <alignment vertical="center"/>
    </xf>
    <xf numFmtId="17" fontId="21" fillId="0" borderId="0" xfId="24" applyNumberFormat="1" applyFont="1" applyFill="1" applyAlignment="1">
      <alignment vertical="center"/>
    </xf>
    <xf numFmtId="17" fontId="48" fillId="0" borderId="0" xfId="24" applyNumberFormat="1" applyFont="1" applyFill="1" applyAlignment="1">
      <alignment vertical="center"/>
    </xf>
    <xf numFmtId="3" fontId="210" fillId="0" borderId="592" xfId="0" applyNumberFormat="1" applyFont="1" applyBorder="1"/>
    <xf numFmtId="165" fontId="48" fillId="0" borderId="0" xfId="10" applyFont="1" applyFill="1" applyAlignment="1">
      <alignment vertical="center"/>
    </xf>
    <xf numFmtId="165" fontId="21" fillId="0" borderId="0" xfId="34" applyFont="1" applyFill="1" applyBorder="1" applyAlignment="1">
      <alignment horizontal="right" vertical="center" wrapText="1"/>
    </xf>
    <xf numFmtId="0" fontId="211" fillId="0" borderId="528" xfId="0" applyFont="1" applyBorder="1" applyAlignment="1">
      <alignment vertical="center"/>
    </xf>
    <xf numFmtId="0" fontId="212" fillId="0" borderId="528" xfId="0" applyFont="1" applyBorder="1" applyAlignment="1">
      <alignment vertical="center"/>
    </xf>
    <xf numFmtId="0" fontId="213" fillId="3" borderId="528" xfId="0" applyFont="1" applyFill="1" applyBorder="1" applyAlignment="1">
      <alignment vertical="center"/>
    </xf>
    <xf numFmtId="0" fontId="214" fillId="0" borderId="318" xfId="1364" applyFont="1" applyBorder="1" applyAlignment="1">
      <alignment horizontal="center"/>
    </xf>
    <xf numFmtId="0" fontId="214" fillId="0" borderId="336" xfId="1364" applyFont="1" applyBorder="1" applyAlignment="1">
      <alignment horizontal="center"/>
    </xf>
    <xf numFmtId="0" fontId="214" fillId="0" borderId="339" xfId="1364" applyFont="1" applyBorder="1" applyAlignment="1">
      <alignment horizontal="center"/>
    </xf>
    <xf numFmtId="0" fontId="214" fillId="0" borderId="342" xfId="1364" applyFont="1" applyBorder="1" applyAlignment="1">
      <alignment horizontal="center"/>
    </xf>
    <xf numFmtId="0" fontId="214" fillId="0" borderId="339" xfId="1364" applyFont="1" applyBorder="1" applyAlignment="1">
      <alignment horizontal="center" vertical="center"/>
    </xf>
    <xf numFmtId="167" fontId="21" fillId="0" borderId="532" xfId="9" applyNumberFormat="1" applyFont="1" applyBorder="1" applyAlignment="1">
      <alignment vertical="center"/>
    </xf>
    <xf numFmtId="166" fontId="21" fillId="16" borderId="0" xfId="9" applyNumberFormat="1" applyFont="1" applyFill="1"/>
    <xf numFmtId="165" fontId="22" fillId="18" borderId="0" xfId="34" applyFont="1" applyFill="1" applyBorder="1" applyAlignment="1">
      <alignment horizontal="center" vertical="center" wrapText="1"/>
    </xf>
    <xf numFmtId="0" fontId="42" fillId="0" borderId="0" xfId="0" applyFont="1" applyAlignment="1">
      <alignment horizontal="center" vertical="center"/>
    </xf>
    <xf numFmtId="166" fontId="14" fillId="0" borderId="31" xfId="4" applyNumberFormat="1" applyFont="1" applyFill="1" applyBorder="1" applyAlignment="1">
      <alignment vertical="center"/>
    </xf>
    <xf numFmtId="0" fontId="48" fillId="8" borderId="101" xfId="24" applyFont="1" applyFill="1" applyBorder="1" applyAlignment="1">
      <alignment horizontal="left" vertical="center"/>
    </xf>
    <xf numFmtId="0" fontId="48" fillId="8" borderId="31" xfId="24" applyFont="1" applyFill="1" applyBorder="1" applyAlignment="1">
      <alignment horizontal="left" vertical="center"/>
    </xf>
    <xf numFmtId="0" fontId="0" fillId="0" borderId="0" xfId="0" applyAlignment="1">
      <alignment horizontal="left"/>
    </xf>
    <xf numFmtId="0" fontId="0" fillId="0" borderId="0" xfId="0" pivotButton="1"/>
    <xf numFmtId="41" fontId="43" fillId="0" borderId="0" xfId="18" applyFont="1"/>
    <xf numFmtId="14" fontId="48" fillId="9" borderId="539" xfId="15" applyNumberFormat="1" applyFont="1" applyFill="1" applyBorder="1" applyAlignment="1">
      <alignment horizontal="center" vertical="center" wrapText="1"/>
    </xf>
    <xf numFmtId="165" fontId="42" fillId="0" borderId="528" xfId="4" applyFont="1" applyBorder="1" applyAlignment="1">
      <alignment horizontal="right"/>
    </xf>
    <xf numFmtId="14" fontId="48" fillId="9" borderId="0" xfId="9" applyNumberFormat="1" applyFont="1" applyFill="1" applyAlignment="1">
      <alignment horizontal="center" vertical="center" wrapText="1"/>
    </xf>
    <xf numFmtId="166" fontId="48" fillId="9" borderId="0" xfId="9" applyNumberFormat="1" applyFont="1" applyFill="1" applyAlignment="1">
      <alignment horizontal="center" vertical="top"/>
    </xf>
    <xf numFmtId="166" fontId="48" fillId="9" borderId="0" xfId="9" applyNumberFormat="1" applyFont="1" applyFill="1" applyAlignment="1">
      <alignment vertical="center"/>
    </xf>
    <xf numFmtId="166" fontId="21" fillId="0" borderId="0" xfId="9" applyNumberFormat="1" applyFont="1" applyAlignment="1">
      <alignment horizontal="center" vertical="center"/>
    </xf>
    <xf numFmtId="166" fontId="48" fillId="12" borderId="0" xfId="9" applyNumberFormat="1" applyFont="1" applyFill="1" applyAlignment="1">
      <alignment vertical="center"/>
    </xf>
    <xf numFmtId="167" fontId="21" fillId="0" borderId="0" xfId="9" applyNumberFormat="1" applyFont="1" applyAlignment="1">
      <alignment vertical="center"/>
    </xf>
    <xf numFmtId="167" fontId="48" fillId="9" borderId="0" xfId="9" applyNumberFormat="1" applyFont="1" applyFill="1" applyAlignment="1">
      <alignment vertical="center"/>
    </xf>
    <xf numFmtId="14" fontId="12" fillId="8" borderId="0" xfId="11" applyNumberFormat="1" applyFont="1" applyFill="1" applyAlignment="1">
      <alignment horizontal="center" vertical="center" wrapText="1"/>
    </xf>
    <xf numFmtId="166" fontId="48" fillId="13" borderId="0" xfId="9" applyNumberFormat="1" applyFont="1" applyFill="1" applyAlignment="1">
      <alignment vertical="center"/>
    </xf>
    <xf numFmtId="165" fontId="21" fillId="18" borderId="0" xfId="9" applyNumberFormat="1" applyFont="1" applyFill="1" applyAlignment="1">
      <alignment vertical="center"/>
    </xf>
    <xf numFmtId="166" fontId="13" fillId="0" borderId="0" xfId="9" applyNumberFormat="1" applyFont="1" applyAlignment="1">
      <alignment vertical="center" wrapText="1"/>
    </xf>
    <xf numFmtId="166" fontId="48" fillId="8" borderId="0" xfId="9" applyNumberFormat="1" applyFont="1" applyFill="1" applyAlignment="1">
      <alignment vertical="center" wrapText="1"/>
    </xf>
    <xf numFmtId="166" fontId="21" fillId="18" borderId="0" xfId="9" applyNumberFormat="1" applyFont="1" applyFill="1" applyAlignment="1">
      <alignment vertical="center"/>
    </xf>
    <xf numFmtId="3" fontId="130" fillId="0" borderId="539" xfId="29" applyNumberFormat="1" applyFont="1" applyFill="1" applyBorder="1" applyAlignment="1"/>
    <xf numFmtId="3" fontId="130" fillId="0" borderId="539" xfId="29" applyNumberFormat="1" applyFont="1" applyBorder="1" applyAlignment="1"/>
    <xf numFmtId="3" fontId="124" fillId="9" borderId="595" xfId="29" applyNumberFormat="1" applyFont="1" applyFill="1" applyBorder="1" applyAlignment="1"/>
    <xf numFmtId="0" fontId="13" fillId="0" borderId="532" xfId="40" applyFont="1" applyBorder="1" applyAlignment="1">
      <alignment horizontal="justify" vertical="center" wrapText="1"/>
    </xf>
    <xf numFmtId="3" fontId="13" fillId="0" borderId="532" xfId="40" applyNumberFormat="1" applyFont="1" applyBorder="1" applyAlignment="1">
      <alignment horizontal="center" vertical="center" wrapText="1"/>
    </xf>
    <xf numFmtId="166" fontId="13" fillId="0" borderId="532" xfId="40" applyNumberFormat="1" applyFont="1" applyBorder="1" applyAlignment="1">
      <alignment horizontal="right" vertical="center" wrapText="1"/>
    </xf>
    <xf numFmtId="182" fontId="43" fillId="0" borderId="0" xfId="0" applyNumberFormat="1" applyFont="1"/>
    <xf numFmtId="41" fontId="13" fillId="0" borderId="33" xfId="24" applyNumberFormat="1" applyFont="1" applyFill="1" applyBorder="1" applyAlignment="1">
      <alignment vertical="center"/>
    </xf>
    <xf numFmtId="3" fontId="210" fillId="0" borderId="0" xfId="0" applyNumberFormat="1" applyFont="1"/>
    <xf numFmtId="14" fontId="48" fillId="8" borderId="101" xfId="24" applyNumberFormat="1" applyFont="1" applyFill="1" applyBorder="1" applyAlignment="1">
      <alignment horizontal="center" vertical="center" wrapText="1"/>
    </xf>
    <xf numFmtId="0" fontId="215" fillId="0" borderId="0" xfId="0" applyFont="1"/>
    <xf numFmtId="170" fontId="14" fillId="16" borderId="0" xfId="41" applyNumberFormat="1" applyFont="1" applyFill="1"/>
    <xf numFmtId="170" fontId="14" fillId="16" borderId="0" xfId="0" applyNumberFormat="1" applyFont="1" applyFill="1"/>
    <xf numFmtId="186" fontId="48" fillId="18" borderId="199" xfId="0" applyNumberFormat="1" applyFont="1" applyFill="1" applyBorder="1" applyAlignment="1">
      <alignment horizontal="right"/>
    </xf>
    <xf numFmtId="166" fontId="152" fillId="0" borderId="0" xfId="0" applyNumberFormat="1" applyFont="1" applyAlignment="1">
      <alignment horizontal="right" vertical="center"/>
    </xf>
    <xf numFmtId="3" fontId="146" fillId="8" borderId="257" xfId="0" applyNumberFormat="1" applyFont="1" applyFill="1" applyBorder="1"/>
    <xf numFmtId="3" fontId="126" fillId="118" borderId="0" xfId="14" applyNumberFormat="1" applyFont="1" applyFill="1"/>
    <xf numFmtId="176" fontId="12" fillId="17" borderId="426" xfId="0" applyNumberFormat="1" applyFont="1" applyFill="1" applyBorder="1" applyAlignment="1">
      <alignment horizontal="center" vertical="center" wrapText="1"/>
    </xf>
    <xf numFmtId="0" fontId="15" fillId="17" borderId="427" xfId="0" applyFont="1" applyFill="1" applyBorder="1" applyAlignment="1">
      <alignment horizontal="center"/>
    </xf>
    <xf numFmtId="179" fontId="13" fillId="0" borderId="90" xfId="41" applyNumberFormat="1" applyFont="1" applyFill="1" applyBorder="1" applyAlignment="1">
      <alignment horizontal="right" vertical="center"/>
    </xf>
    <xf numFmtId="3" fontId="216" fillId="0" borderId="82" xfId="0" applyNumberFormat="1" applyFont="1" applyBorder="1" applyAlignment="1">
      <alignment horizontal="right" vertical="center"/>
    </xf>
    <xf numFmtId="0" fontId="13" fillId="0" borderId="200" xfId="0" applyFont="1" applyBorder="1" applyAlignment="1">
      <alignment horizontal="left" vertical="center"/>
    </xf>
    <xf numFmtId="0" fontId="143" fillId="0" borderId="0" xfId="0" applyFont="1"/>
    <xf numFmtId="0" fontId="216" fillId="0" borderId="90" xfId="0" applyFont="1" applyBorder="1"/>
    <xf numFmtId="0" fontId="15" fillId="24" borderId="90" xfId="0" applyFont="1" applyFill="1" applyBorder="1" applyAlignment="1">
      <alignment horizontal="center" vertical="center"/>
    </xf>
    <xf numFmtId="179" fontId="12" fillId="24" borderId="90" xfId="41" applyNumberFormat="1" applyFont="1" applyFill="1" applyBorder="1" applyAlignment="1">
      <alignment horizontal="right" vertical="center"/>
    </xf>
    <xf numFmtId="0" fontId="14" fillId="0" borderId="0" xfId="0" applyFont="1" applyAlignment="1">
      <alignment horizontal="center"/>
    </xf>
    <xf numFmtId="14" fontId="15" fillId="0" borderId="0" xfId="0" applyNumberFormat="1" applyFont="1" applyAlignment="1">
      <alignment horizontal="center" vertical="center"/>
    </xf>
    <xf numFmtId="0" fontId="12" fillId="9" borderId="462" xfId="2611" applyFont="1" applyFill="1" applyBorder="1" applyAlignment="1">
      <alignment horizontal="center" vertical="center" wrapText="1"/>
    </xf>
    <xf numFmtId="209" fontId="13" fillId="0" borderId="0" xfId="20" applyNumberFormat="1" applyFont="1"/>
    <xf numFmtId="166" fontId="48" fillId="9" borderId="532" xfId="17" applyNumberFormat="1" applyFont="1" applyFill="1" applyBorder="1" applyAlignment="1">
      <alignment horizontal="right" vertical="center"/>
    </xf>
    <xf numFmtId="0" fontId="43" fillId="16" borderId="98" xfId="0" applyFont="1" applyFill="1" applyBorder="1" applyAlignment="1">
      <alignment horizontal="center" vertical="center" wrapText="1"/>
    </xf>
    <xf numFmtId="14" fontId="43" fillId="16" borderId="82" xfId="0" applyNumberFormat="1" applyFont="1" applyFill="1" applyBorder="1" applyAlignment="1">
      <alignment horizontal="center" vertical="center" wrapText="1"/>
    </xf>
    <xf numFmtId="0" fontId="43" fillId="16" borderId="324" xfId="0" applyFont="1" applyFill="1" applyBorder="1" applyAlignment="1">
      <alignment horizontal="center" vertical="center" wrapText="1"/>
    </xf>
    <xf numFmtId="0" fontId="45" fillId="16" borderId="325" xfId="0" applyFont="1" applyFill="1" applyBorder="1" applyAlignment="1">
      <alignment horizontal="left" vertical="center" wrapText="1"/>
    </xf>
    <xf numFmtId="3" fontId="45" fillId="16" borderId="326" xfId="0" applyNumberFormat="1" applyFont="1" applyFill="1" applyBorder="1" applyAlignment="1">
      <alignment horizontal="right" vertical="center"/>
    </xf>
    <xf numFmtId="0" fontId="45" fillId="16" borderId="326" xfId="0" applyFont="1" applyFill="1" applyBorder="1" applyAlignment="1">
      <alignment horizontal="right" vertical="center"/>
    </xf>
    <xf numFmtId="0" fontId="39" fillId="16" borderId="282" xfId="0" applyFont="1" applyFill="1" applyBorder="1" applyAlignment="1">
      <alignment horizontal="left" vertical="center" wrapText="1"/>
    </xf>
    <xf numFmtId="3" fontId="39" fillId="16" borderId="283" xfId="0" applyNumberFormat="1" applyFont="1" applyFill="1" applyBorder="1" applyAlignment="1">
      <alignment horizontal="right" vertical="center"/>
    </xf>
    <xf numFmtId="0" fontId="39" fillId="16" borderId="283" xfId="0" applyFont="1" applyFill="1" applyBorder="1" applyAlignment="1">
      <alignment horizontal="right" vertical="center"/>
    </xf>
    <xf numFmtId="0" fontId="45" fillId="16" borderId="282" xfId="0" applyFont="1" applyFill="1" applyBorder="1" applyAlignment="1">
      <alignment horizontal="left" vertical="center" wrapText="1"/>
    </xf>
    <xf numFmtId="3" fontId="45" fillId="16" borderId="283" xfId="0" applyNumberFormat="1" applyFont="1" applyFill="1" applyBorder="1" applyAlignment="1">
      <alignment horizontal="right" vertical="center"/>
    </xf>
    <xf numFmtId="0" fontId="45" fillId="16" borderId="283" xfId="0" applyFont="1" applyFill="1" applyBorder="1" applyAlignment="1">
      <alignment horizontal="right" vertical="center"/>
    </xf>
    <xf numFmtId="0" fontId="39" fillId="16" borderId="282" xfId="0" applyFont="1" applyFill="1" applyBorder="1" applyAlignment="1">
      <alignment horizontal="left" vertical="center"/>
    </xf>
    <xf numFmtId="0" fontId="0" fillId="16" borderId="0" xfId="0" applyFill="1" applyAlignment="1">
      <alignment vertical="center"/>
    </xf>
    <xf numFmtId="0" fontId="48" fillId="16" borderId="0" xfId="0" applyFont="1" applyFill="1"/>
    <xf numFmtId="0" fontId="21" fillId="16" borderId="0" xfId="0" applyFont="1" applyFill="1"/>
    <xf numFmtId="166" fontId="48" fillId="16" borderId="0" xfId="0" applyNumberFormat="1" applyFont="1" applyFill="1" applyAlignment="1">
      <alignment horizontal="right" vertical="center"/>
    </xf>
    <xf numFmtId="166" fontId="22" fillId="16" borderId="0" xfId="18" applyNumberFormat="1" applyFont="1" applyFill="1" applyAlignment="1">
      <alignment vertical="center"/>
    </xf>
    <xf numFmtId="165" fontId="13" fillId="16" borderId="52" xfId="36" applyNumberFormat="1" applyFont="1" applyFill="1" applyBorder="1" applyAlignment="1">
      <alignment horizontal="right" vertical="center" wrapText="1"/>
    </xf>
    <xf numFmtId="165" fontId="12" fillId="16" borderId="52" xfId="36" applyNumberFormat="1" applyFont="1" applyFill="1" applyBorder="1" applyAlignment="1">
      <alignment horizontal="right" vertical="center" wrapText="1"/>
    </xf>
    <xf numFmtId="207" fontId="14" fillId="0" borderId="0" xfId="1" applyNumberFormat="1" applyFont="1"/>
    <xf numFmtId="0" fontId="12" fillId="8" borderId="64" xfId="45" applyFont="1" applyFill="1" applyBorder="1" applyAlignment="1">
      <alignment horizontal="center" vertical="center"/>
    </xf>
    <xf numFmtId="0" fontId="12" fillId="8" borderId="596" xfId="45" applyFont="1" applyFill="1" applyBorder="1" applyAlignment="1">
      <alignment horizontal="center" vertical="center"/>
    </xf>
    <xf numFmtId="14" fontId="14" fillId="0" borderId="64" xfId="0" applyNumberFormat="1" applyFont="1" applyBorder="1" applyAlignment="1">
      <alignment horizontal="center" vertical="center"/>
    </xf>
    <xf numFmtId="3" fontId="13" fillId="0" borderId="0" xfId="20" applyNumberFormat="1" applyFont="1"/>
    <xf numFmtId="9" fontId="48" fillId="9" borderId="6" xfId="43" applyFont="1" applyFill="1" applyBorder="1" applyAlignment="1">
      <alignment horizontal="center" vertical="center"/>
    </xf>
    <xf numFmtId="0" fontId="217" fillId="15" borderId="462" xfId="36" applyFont="1" applyFill="1" applyBorder="1" applyAlignment="1">
      <alignment horizontal="center" vertical="center" wrapText="1"/>
    </xf>
    <xf numFmtId="0" fontId="217" fillId="15" borderId="462" xfId="0" applyFont="1" applyFill="1" applyBorder="1" applyAlignment="1">
      <alignment horizontal="center" vertical="center" wrapText="1"/>
    </xf>
    <xf numFmtId="0" fontId="14" fillId="0" borderId="462" xfId="36" applyFont="1" applyBorder="1" applyAlignment="1">
      <alignment horizontal="center" vertical="center" wrapText="1"/>
    </xf>
    <xf numFmtId="0" fontId="14" fillId="0" borderId="462" xfId="36" applyFont="1" applyBorder="1" applyAlignment="1">
      <alignment horizontal="left" vertical="center" wrapText="1"/>
    </xf>
    <xf numFmtId="0" fontId="14" fillId="0" borderId="462" xfId="0" applyFont="1" applyBorder="1" applyAlignment="1">
      <alignment horizontal="center" vertical="center" wrapText="1"/>
    </xf>
    <xf numFmtId="170" fontId="13" fillId="0" borderId="462" xfId="32" applyNumberFormat="1" applyFont="1" applyBorder="1" applyAlignment="1">
      <alignment horizontal="right" vertical="center" wrapText="1"/>
    </xf>
    <xf numFmtId="0" fontId="14" fillId="0" borderId="462" xfId="36" applyFont="1" applyBorder="1" applyAlignment="1">
      <alignment horizontal="left" vertical="center"/>
    </xf>
    <xf numFmtId="0" fontId="13" fillId="0" borderId="462" xfId="36" applyFont="1" applyBorder="1" applyAlignment="1">
      <alignment horizontal="center" vertical="center" wrapText="1"/>
    </xf>
    <xf numFmtId="0" fontId="13" fillId="0" borderId="462" xfId="36" applyFont="1" applyBorder="1" applyAlignment="1">
      <alignment horizontal="left" vertical="center" wrapText="1"/>
    </xf>
    <xf numFmtId="0" fontId="14" fillId="0" borderId="597" xfId="36" applyFont="1" applyBorder="1" applyAlignment="1">
      <alignment horizontal="center" vertical="center" wrapText="1"/>
    </xf>
    <xf numFmtId="0" fontId="14" fillId="0" borderId="597" xfId="36" applyFont="1" applyBorder="1" applyAlignment="1">
      <alignment vertical="center" wrapText="1"/>
    </xf>
    <xf numFmtId="0" fontId="14" fillId="0" borderId="597" xfId="36" applyFont="1" applyBorder="1" applyAlignment="1">
      <alignment horizontal="left" vertical="center" wrapText="1"/>
    </xf>
    <xf numFmtId="0" fontId="14" fillId="0" borderId="597" xfId="0" applyFont="1" applyBorder="1" applyAlignment="1">
      <alignment horizontal="center" vertical="center" wrapText="1"/>
    </xf>
    <xf numFmtId="170" fontId="13" fillId="0" borderId="597" xfId="32" applyNumberFormat="1" applyFont="1" applyBorder="1" applyAlignment="1">
      <alignment horizontal="right" vertical="center" wrapText="1"/>
    </xf>
    <xf numFmtId="172" fontId="12" fillId="9" borderId="454" xfId="14" applyNumberFormat="1" applyFont="1" applyFill="1" applyBorder="1" applyAlignment="1">
      <alignment horizontal="center" vertical="center" wrapText="1"/>
    </xf>
    <xf numFmtId="172" fontId="12" fillId="9" borderId="596" xfId="14" applyNumberFormat="1" applyFont="1" applyFill="1" applyBorder="1" applyAlignment="1">
      <alignment horizontal="center" vertical="center" wrapText="1"/>
    </xf>
    <xf numFmtId="166" fontId="12" fillId="8" borderId="462" xfId="14" applyNumberFormat="1" applyFont="1" applyFill="1" applyBorder="1" applyAlignment="1">
      <alignment horizontal="right" vertical="center"/>
    </xf>
    <xf numFmtId="166" fontId="13" fillId="18" borderId="64" xfId="14" applyNumberFormat="1" applyFont="1" applyFill="1" applyBorder="1" applyAlignment="1">
      <alignment horizontal="right"/>
    </xf>
    <xf numFmtId="166" fontId="13" fillId="18" borderId="596" xfId="14" applyNumberFormat="1" applyFont="1" applyFill="1" applyBorder="1" applyAlignment="1">
      <alignment horizontal="right"/>
    </xf>
    <xf numFmtId="166" fontId="13" fillId="0" borderId="596" xfId="14" applyNumberFormat="1" applyFont="1" applyBorder="1" applyAlignment="1">
      <alignment horizontal="right"/>
    </xf>
    <xf numFmtId="166" fontId="13" fillId="0" borderId="462" xfId="14" applyNumberFormat="1" applyFont="1" applyBorder="1" applyAlignment="1">
      <alignment horizontal="right"/>
    </xf>
    <xf numFmtId="0" fontId="12" fillId="8" borderId="454" xfId="14" applyFont="1" applyFill="1" applyBorder="1" applyAlignment="1">
      <alignment wrapText="1"/>
    </xf>
    <xf numFmtId="176" fontId="12" fillId="8" borderId="454" xfId="14" applyNumberFormat="1" applyFont="1" applyFill="1" applyBorder="1" applyAlignment="1">
      <alignment horizontal="center" vertical="center" wrapText="1"/>
    </xf>
    <xf numFmtId="0" fontId="12" fillId="8" borderId="64" xfId="14" applyFont="1" applyFill="1" applyBorder="1" applyAlignment="1">
      <alignment horizontal="center" wrapText="1"/>
    </xf>
    <xf numFmtId="0" fontId="12" fillId="8" borderId="596" xfId="14" applyFont="1" applyFill="1" applyBorder="1" applyAlignment="1">
      <alignment horizontal="center"/>
    </xf>
    <xf numFmtId="3" fontId="12" fillId="8" borderId="462" xfId="14" applyNumberFormat="1" applyFont="1" applyFill="1" applyBorder="1" applyAlignment="1">
      <alignment horizontal="right"/>
    </xf>
    <xf numFmtId="165" fontId="12" fillId="8" borderId="462" xfId="32" applyNumberFormat="1" applyFont="1" applyFill="1" applyBorder="1" applyAlignment="1">
      <alignment horizontal="right" vertical="center" wrapText="1"/>
    </xf>
    <xf numFmtId="0" fontId="13" fillId="0" borderId="462" xfId="14" applyFont="1" applyBorder="1"/>
    <xf numFmtId="3" fontId="13" fillId="0" borderId="462" xfId="14" applyNumberFormat="1" applyFont="1" applyBorder="1" applyAlignment="1">
      <alignment horizontal="right"/>
    </xf>
    <xf numFmtId="0" fontId="13" fillId="0" borderId="462" xfId="14" applyFont="1" applyBorder="1" applyAlignment="1">
      <alignment horizontal="left"/>
    </xf>
    <xf numFmtId="165" fontId="13" fillId="0" borderId="462" xfId="32" applyNumberFormat="1" applyFont="1" applyBorder="1" applyAlignment="1">
      <alignment horizontal="right" vertical="center" wrapText="1"/>
    </xf>
    <xf numFmtId="181" fontId="14" fillId="0" borderId="52" xfId="30" applyNumberFormat="1" applyFont="1" applyBorder="1" applyAlignment="1">
      <alignment vertical="center"/>
    </xf>
    <xf numFmtId="0" fontId="13" fillId="18" borderId="604" xfId="1364" applyFont="1" applyFill="1" applyBorder="1" applyAlignment="1">
      <alignment vertical="top"/>
    </xf>
    <xf numFmtId="0" fontId="14" fillId="0" borderId="605" xfId="0" applyFont="1" applyBorder="1"/>
    <xf numFmtId="165" fontId="13" fillId="0" borderId="606" xfId="34" applyFont="1" applyFill="1" applyBorder="1"/>
    <xf numFmtId="177" fontId="13" fillId="0" borderId="607" xfId="1364" applyNumberFormat="1" applyFont="1" applyBorder="1" applyAlignment="1">
      <alignment horizontal="right" vertical="top"/>
    </xf>
    <xf numFmtId="0" fontId="13" fillId="18" borderId="608" xfId="1364" applyFont="1" applyFill="1" applyBorder="1" applyAlignment="1">
      <alignment vertical="top"/>
    </xf>
    <xf numFmtId="0" fontId="14" fillId="0" borderId="609" xfId="0" applyFont="1" applyBorder="1"/>
    <xf numFmtId="165" fontId="13" fillId="0" borderId="609" xfId="34" applyFont="1" applyFill="1" applyBorder="1"/>
    <xf numFmtId="177" fontId="13" fillId="0" borderId="610" xfId="1364" applyNumberFormat="1" applyFont="1" applyBorder="1" applyAlignment="1">
      <alignment horizontal="right" vertical="top"/>
    </xf>
    <xf numFmtId="0" fontId="13" fillId="0" borderId="608" xfId="1364" applyFont="1" applyBorder="1" applyAlignment="1">
      <alignment vertical="top"/>
    </xf>
    <xf numFmtId="0" fontId="15" fillId="15" borderId="609" xfId="0" applyFont="1" applyFill="1" applyBorder="1" applyAlignment="1">
      <alignment horizontal="left" vertical="center"/>
    </xf>
    <xf numFmtId="0" fontId="15" fillId="15" borderId="609" xfId="0" applyFont="1" applyFill="1" applyBorder="1" applyAlignment="1">
      <alignment horizontal="center" vertical="center"/>
    </xf>
    <xf numFmtId="3" fontId="15" fillId="15" borderId="609" xfId="0" applyNumberFormat="1" applyFont="1" applyFill="1" applyBorder="1" applyAlignment="1">
      <alignment horizontal="right" vertical="center"/>
    </xf>
    <xf numFmtId="3" fontId="15" fillId="15" borderId="609" xfId="0" applyNumberFormat="1" applyFont="1" applyFill="1" applyBorder="1" applyAlignment="1">
      <alignment horizontal="center" vertical="center"/>
    </xf>
    <xf numFmtId="172" fontId="206" fillId="15" borderId="101" xfId="26" applyNumberFormat="1" applyFont="1" applyFill="1" applyBorder="1" applyAlignment="1">
      <alignment horizontal="center" vertical="center" wrapText="1"/>
    </xf>
    <xf numFmtId="0" fontId="206" fillId="15" borderId="105" xfId="36" applyFont="1" applyFill="1" applyBorder="1" applyAlignment="1">
      <alignment horizontal="center" vertical="top" wrapText="1"/>
    </xf>
    <xf numFmtId="166" fontId="39" fillId="15" borderId="33" xfId="37" applyNumberFormat="1" applyFont="1" applyFill="1" applyBorder="1" applyAlignment="1">
      <alignment vertical="center"/>
    </xf>
    <xf numFmtId="4" fontId="42" fillId="0" borderId="52" xfId="18" applyNumberFormat="1" applyFont="1" applyBorder="1" applyAlignment="1">
      <alignment horizontal="right" vertical="center" wrapText="1"/>
    </xf>
    <xf numFmtId="4" fontId="42" fillId="0" borderId="52" xfId="1" applyNumberFormat="1" applyFont="1" applyBorder="1" applyAlignment="1">
      <alignment horizontal="right" vertical="center" wrapText="1"/>
    </xf>
    <xf numFmtId="3" fontId="21" fillId="18" borderId="0" xfId="10" applyNumberFormat="1" applyFont="1" applyFill="1" applyBorder="1" applyAlignment="1">
      <alignment vertical="center"/>
    </xf>
    <xf numFmtId="3" fontId="13" fillId="0" borderId="379" xfId="14" applyNumberFormat="1" applyFont="1" applyBorder="1" applyAlignment="1">
      <alignment horizontal="right" vertical="center" wrapText="1"/>
    </xf>
    <xf numFmtId="1" fontId="218" fillId="107" borderId="528" xfId="0" applyNumberFormat="1" applyFont="1" applyFill="1" applyBorder="1"/>
    <xf numFmtId="165" fontId="21" fillId="0" borderId="35" xfId="10" applyFont="1" applyFill="1" applyBorder="1"/>
    <xf numFmtId="0" fontId="176" fillId="16" borderId="0" xfId="0" applyFont="1" applyFill="1"/>
    <xf numFmtId="0" fontId="0" fillId="16" borderId="0" xfId="0" applyFill="1"/>
    <xf numFmtId="165" fontId="3" fillId="16" borderId="153" xfId="4" applyFont="1" applyFill="1" applyBorder="1" applyAlignment="1">
      <alignment horizontal="right" vertical="center"/>
    </xf>
    <xf numFmtId="182" fontId="0" fillId="16" borderId="0" xfId="0" applyNumberFormat="1" applyFill="1"/>
    <xf numFmtId="166" fontId="21" fillId="18" borderId="44" xfId="0" applyNumberFormat="1" applyFont="1" applyFill="1" applyBorder="1" applyAlignment="1">
      <alignment horizontal="right" vertical="center" wrapText="1"/>
    </xf>
    <xf numFmtId="0" fontId="3" fillId="2" borderId="384" xfId="2827" quotePrefix="1" applyNumberFormat="1">
      <alignment horizontal="left" vertical="center" indent="1"/>
    </xf>
    <xf numFmtId="0" fontId="3" fillId="2" borderId="384" xfId="2828" quotePrefix="1" applyNumberFormat="1" applyAlignment="1">
      <alignment horizontal="left" vertical="center" wrapText="1" indent="1"/>
    </xf>
    <xf numFmtId="0" fontId="3" fillId="6" borderId="384" xfId="2829" quotePrefix="1" applyNumberFormat="1" applyAlignment="1">
      <alignment horizontal="left" vertical="center" indent="4"/>
    </xf>
    <xf numFmtId="0" fontId="3" fillId="6" borderId="384" xfId="2829" quotePrefix="1">
      <alignment horizontal="left" vertical="center" indent="1"/>
    </xf>
    <xf numFmtId="182" fontId="3" fillId="0" borderId="384" xfId="2830" applyNumberFormat="1">
      <alignment horizontal="right" vertical="center"/>
    </xf>
    <xf numFmtId="3" fontId="3" fillId="0" borderId="384" xfId="2830" applyNumberFormat="1">
      <alignment horizontal="right" vertical="center"/>
    </xf>
    <xf numFmtId="206" fontId="3" fillId="0" borderId="384" xfId="2830" applyNumberFormat="1">
      <alignment horizontal="right" vertical="center"/>
    </xf>
    <xf numFmtId="0" fontId="3" fillId="5" borderId="384" xfId="2831" quotePrefix="1" applyAlignment="1">
      <alignment horizontal="left" vertical="center" indent="3"/>
    </xf>
    <xf numFmtId="0" fontId="3" fillId="5" borderId="384" xfId="2831" quotePrefix="1">
      <alignment horizontal="left" vertical="center" indent="1"/>
    </xf>
    <xf numFmtId="0" fontId="3" fillId="7" borderId="384" xfId="2832" quotePrefix="1" applyNumberFormat="1" applyAlignment="1">
      <alignment horizontal="left" vertical="center" indent="5"/>
    </xf>
    <xf numFmtId="0" fontId="3" fillId="7" borderId="384" xfId="2832" quotePrefix="1">
      <alignment horizontal="left" vertical="center" indent="1"/>
    </xf>
    <xf numFmtId="0" fontId="3" fillId="6" borderId="384" xfId="2829" quotePrefix="1" applyAlignment="1">
      <alignment horizontal="left" vertical="center" indent="4"/>
    </xf>
    <xf numFmtId="0" fontId="3" fillId="4" borderId="384" xfId="2833" quotePrefix="1" applyAlignment="1">
      <alignment horizontal="left" vertical="center" indent="2"/>
    </xf>
    <xf numFmtId="0" fontId="3" fillId="4" borderId="384" xfId="2833" quotePrefix="1">
      <alignment horizontal="left" vertical="center" indent="1"/>
    </xf>
    <xf numFmtId="0" fontId="206" fillId="15" borderId="105" xfId="36" applyFont="1" applyFill="1" applyBorder="1" applyAlignment="1">
      <alignment horizontal="left" vertical="center" wrapText="1"/>
    </xf>
    <xf numFmtId="166" fontId="159" fillId="0" borderId="31" xfId="37" applyNumberFormat="1" applyFont="1" applyBorder="1" applyAlignment="1">
      <alignment vertical="center"/>
    </xf>
    <xf numFmtId="0" fontId="3" fillId="16" borderId="320" xfId="2764" quotePrefix="1" applyNumberFormat="1" applyFill="1" applyAlignment="1">
      <alignment horizontal="left" vertical="center" indent="7"/>
    </xf>
    <xf numFmtId="0" fontId="3" fillId="16" borderId="320" xfId="2764" quotePrefix="1" applyFill="1">
      <alignment horizontal="left" vertical="center" indent="1"/>
    </xf>
    <xf numFmtId="3" fontId="3" fillId="16" borderId="320" xfId="2765" applyNumberFormat="1" applyFill="1">
      <alignment horizontal="right" vertical="center"/>
    </xf>
    <xf numFmtId="182" fontId="3" fillId="16" borderId="320" xfId="2765" applyNumberFormat="1" applyFill="1">
      <alignment horizontal="right" vertical="center"/>
    </xf>
    <xf numFmtId="14" fontId="124" fillId="9" borderId="109" xfId="28" applyNumberFormat="1" applyFont="1" applyFill="1" applyBorder="1" applyAlignment="1">
      <alignment horizontal="center" vertical="center"/>
    </xf>
    <xf numFmtId="0" fontId="15" fillId="8" borderId="31" xfId="0" applyFont="1" applyFill="1" applyBorder="1" applyAlignment="1">
      <alignment horizontal="center" wrapText="1"/>
    </xf>
    <xf numFmtId="165" fontId="13" fillId="0" borderId="101" xfId="10" applyFont="1" applyBorder="1" applyAlignment="1">
      <alignment vertical="center"/>
    </xf>
    <xf numFmtId="166" fontId="13" fillId="0" borderId="454" xfId="1" applyNumberFormat="1" applyFont="1" applyBorder="1" applyAlignment="1">
      <alignment horizontal="right" vertical="center" wrapText="1"/>
    </xf>
    <xf numFmtId="166" fontId="13" fillId="0" borderId="454" xfId="1" applyNumberFormat="1" applyFont="1" applyFill="1" applyBorder="1" applyAlignment="1">
      <alignment horizontal="right" vertical="center" wrapText="1"/>
    </xf>
    <xf numFmtId="166" fontId="13" fillId="0" borderId="64" xfId="0" applyNumberFormat="1" applyFont="1" applyBorder="1" applyAlignment="1">
      <alignment horizontal="right" vertical="center" wrapText="1"/>
    </xf>
    <xf numFmtId="180" fontId="21" fillId="0" borderId="532" xfId="0" applyNumberFormat="1" applyFont="1" applyBorder="1" applyAlignment="1">
      <alignment horizontal="center" vertical="center"/>
    </xf>
    <xf numFmtId="0" fontId="21" fillId="0" borderId="532" xfId="0" applyFont="1" applyBorder="1" applyAlignment="1">
      <alignment horizontal="center" vertical="center"/>
    </xf>
    <xf numFmtId="0" fontId="42" fillId="0" borderId="611" xfId="0" applyFont="1" applyBorder="1" applyAlignment="1">
      <alignment vertical="center"/>
    </xf>
    <xf numFmtId="166" fontId="13" fillId="0" borderId="596" xfId="0" applyNumberFormat="1" applyFont="1" applyBorder="1" applyAlignment="1">
      <alignment horizontal="right" vertical="center" wrapText="1"/>
    </xf>
    <xf numFmtId="10" fontId="21" fillId="0" borderId="552" xfId="0" applyNumberFormat="1" applyFont="1" applyBorder="1" applyAlignment="1">
      <alignment horizontal="center" vertical="center"/>
    </xf>
    <xf numFmtId="10" fontId="21" fillId="0" borderId="532" xfId="0" applyNumberFormat="1" applyFont="1" applyBorder="1" applyAlignment="1">
      <alignment horizontal="center" vertical="center"/>
    </xf>
    <xf numFmtId="41" fontId="159" fillId="0" borderId="101" xfId="1267" applyFont="1" applyFill="1" applyBorder="1" applyAlignment="1">
      <alignment horizontal="right" vertical="center" wrapText="1"/>
    </xf>
    <xf numFmtId="0" fontId="159" fillId="0" borderId="101" xfId="36" applyFont="1" applyBorder="1" applyAlignment="1">
      <alignment horizontal="justify" vertical="center" wrapText="1"/>
    </xf>
    <xf numFmtId="0" fontId="3" fillId="4" borderId="533" xfId="15894" quotePrefix="1">
      <alignment horizontal="left" vertical="center" indent="1"/>
    </xf>
    <xf numFmtId="0" fontId="3" fillId="2" borderId="533" xfId="15878" quotePrefix="1" applyNumberFormat="1">
      <alignment horizontal="left" vertical="center" indent="1"/>
    </xf>
    <xf numFmtId="0" fontId="3" fillId="4" borderId="533" xfId="15894" quotePrefix="1" applyAlignment="1">
      <alignment horizontal="left" vertical="center" indent="2"/>
    </xf>
    <xf numFmtId="0" fontId="3" fillId="6" borderId="533" xfId="15898" quotePrefix="1" applyAlignment="1">
      <alignment horizontal="left" vertical="center" indent="4"/>
    </xf>
    <xf numFmtId="0" fontId="3" fillId="7" borderId="533" xfId="15900" quotePrefix="1" applyAlignment="1">
      <alignment horizontal="left" vertical="center" indent="5"/>
    </xf>
    <xf numFmtId="0" fontId="3" fillId="7" borderId="533" xfId="15900" quotePrefix="1" applyAlignment="1">
      <alignment horizontal="left" vertical="center" indent="6"/>
    </xf>
    <xf numFmtId="0" fontId="3" fillId="2" borderId="533" xfId="15908" quotePrefix="1" applyNumberFormat="1" applyAlignment="1">
      <alignment horizontal="left" vertical="center" wrapText="1" indent="1"/>
    </xf>
    <xf numFmtId="0" fontId="159" fillId="0" borderId="31" xfId="36" applyFont="1" applyBorder="1" applyAlignment="1">
      <alignment horizontal="justify" vertical="center" wrapText="1"/>
    </xf>
    <xf numFmtId="0" fontId="128" fillId="0" borderId="0" xfId="0" applyFont="1"/>
    <xf numFmtId="172" fontId="47" fillId="9" borderId="101" xfId="26" applyNumberFormat="1" applyFont="1" applyFill="1" applyBorder="1" applyAlignment="1">
      <alignment horizontal="center" vertical="center" wrapText="1"/>
    </xf>
    <xf numFmtId="0" fontId="47" fillId="9" borderId="31" xfId="0" applyFont="1" applyFill="1" applyBorder="1" applyAlignment="1">
      <alignment horizontal="center" vertical="top"/>
    </xf>
    <xf numFmtId="0" fontId="46" fillId="0" borderId="105" xfId="0" applyFont="1" applyBorder="1"/>
    <xf numFmtId="3" fontId="119" fillId="0" borderId="105" xfId="0" applyNumberFormat="1" applyFont="1" applyBorder="1" applyAlignment="1">
      <alignment vertical="center"/>
    </xf>
    <xf numFmtId="0" fontId="46" fillId="0" borderId="31" xfId="0" applyFont="1" applyBorder="1"/>
    <xf numFmtId="3" fontId="119" fillId="0" borderId="31" xfId="0" applyNumberFormat="1" applyFont="1" applyBorder="1" applyAlignment="1">
      <alignment vertical="center"/>
    </xf>
    <xf numFmtId="0" fontId="128" fillId="17" borderId="33" xfId="0" applyFont="1" applyFill="1" applyBorder="1"/>
    <xf numFmtId="166" fontId="47" fillId="17" borderId="33" xfId="0" applyNumberFormat="1" applyFont="1" applyFill="1" applyBorder="1" applyAlignment="1">
      <alignment vertical="center"/>
    </xf>
    <xf numFmtId="186" fontId="119" fillId="0" borderId="31" xfId="0" applyNumberFormat="1" applyFont="1" applyBorder="1"/>
    <xf numFmtId="166" fontId="47" fillId="17" borderId="33" xfId="10" applyNumberFormat="1" applyFont="1" applyFill="1" applyBorder="1"/>
    <xf numFmtId="0" fontId="126" fillId="0" borderId="0" xfId="0" applyFont="1"/>
    <xf numFmtId="166" fontId="126" fillId="0" borderId="0" xfId="0" applyNumberFormat="1" applyFont="1"/>
    <xf numFmtId="0" fontId="124" fillId="9" borderId="613" xfId="28" applyFont="1" applyFill="1" applyBorder="1" applyAlignment="1">
      <alignment horizontal="center" vertical="center"/>
    </xf>
    <xf numFmtId="0" fontId="124" fillId="9" borderId="612" xfId="28" applyFont="1" applyFill="1" applyBorder="1" applyAlignment="1">
      <alignment horizontal="center" vertical="center"/>
    </xf>
    <xf numFmtId="0" fontId="220" fillId="0" borderId="0" xfId="0" applyFont="1"/>
    <xf numFmtId="0" fontId="21" fillId="0" borderId="33" xfId="24" applyFont="1" applyFill="1" applyBorder="1" applyAlignment="1">
      <alignment vertical="center" wrapText="1"/>
    </xf>
    <xf numFmtId="0" fontId="21" fillId="0" borderId="160" xfId="24" applyFont="1" applyFill="1" applyBorder="1" applyAlignment="1">
      <alignment vertical="center"/>
    </xf>
    <xf numFmtId="0" fontId="43" fillId="8" borderId="33" xfId="0" applyFont="1" applyFill="1" applyBorder="1" applyAlignment="1">
      <alignment vertical="center" wrapText="1"/>
    </xf>
    <xf numFmtId="0" fontId="43" fillId="8" borderId="58" xfId="0" applyFont="1" applyFill="1" applyBorder="1" applyAlignment="1">
      <alignment vertical="center" wrapText="1"/>
    </xf>
    <xf numFmtId="41" fontId="200" fillId="0" borderId="578" xfId="0" applyNumberFormat="1" applyFont="1" applyBorder="1"/>
    <xf numFmtId="10" fontId="13" fillId="0" borderId="0" xfId="1" applyNumberFormat="1" applyFont="1"/>
    <xf numFmtId="0" fontId="3" fillId="7" borderId="533" xfId="15900" quotePrefix="1" applyAlignment="1">
      <alignment horizontal="center" vertical="center"/>
    </xf>
    <xf numFmtId="165" fontId="13" fillId="0" borderId="101" xfId="34" applyFont="1" applyBorder="1" applyAlignment="1">
      <alignment horizontal="left" vertical="center"/>
    </xf>
    <xf numFmtId="165" fontId="13" fillId="0" borderId="101" xfId="34" applyFont="1" applyBorder="1" applyAlignment="1">
      <alignment horizontal="center" vertical="center"/>
    </xf>
    <xf numFmtId="165" fontId="13" fillId="0" borderId="101" xfId="34" applyFont="1" applyBorder="1" applyAlignment="1">
      <alignment vertical="center"/>
    </xf>
    <xf numFmtId="0" fontId="13" fillId="0" borderId="33" xfId="0" applyFont="1" applyBorder="1" applyAlignment="1">
      <alignment horizontal="left" vertical="center"/>
    </xf>
    <xf numFmtId="10" fontId="13" fillId="0" borderId="33" xfId="23" applyNumberFormat="1" applyFont="1" applyFill="1" applyBorder="1" applyAlignment="1">
      <alignment horizontal="center" vertical="center"/>
    </xf>
    <xf numFmtId="0" fontId="13" fillId="0" borderId="33" xfId="0" applyFont="1" applyBorder="1" applyAlignment="1">
      <alignment horizontal="center" vertical="center"/>
    </xf>
    <xf numFmtId="165" fontId="13" fillId="0" borderId="33" xfId="34" applyFont="1" applyFill="1" applyBorder="1" applyAlignment="1">
      <alignment horizontal="right" vertical="center"/>
    </xf>
    <xf numFmtId="0" fontId="13" fillId="16" borderId="33" xfId="0" applyFont="1" applyFill="1" applyBorder="1" applyAlignment="1">
      <alignment horizontal="center" vertical="center"/>
    </xf>
    <xf numFmtId="0" fontId="13" fillId="16" borderId="33" xfId="0" applyFont="1" applyFill="1" applyBorder="1" applyAlignment="1">
      <alignment horizontal="left" vertical="center"/>
    </xf>
    <xf numFmtId="165" fontId="13" fillId="16" borderId="33" xfId="34" applyFont="1" applyFill="1" applyBorder="1" applyAlignment="1">
      <alignment horizontal="right" vertical="center"/>
    </xf>
    <xf numFmtId="10" fontId="13" fillId="16" borderId="33" xfId="23" applyNumberFormat="1" applyFont="1" applyFill="1" applyBorder="1" applyAlignment="1">
      <alignment horizontal="center" vertical="center"/>
    </xf>
    <xf numFmtId="165" fontId="13" fillId="0" borderId="33" xfId="34" applyFont="1" applyBorder="1" applyAlignment="1">
      <alignment horizontal="right" vertical="center"/>
    </xf>
    <xf numFmtId="0" fontId="14" fillId="0" borderId="33" xfId="0" applyFont="1" applyBorder="1" applyAlignment="1">
      <alignment horizontal="center" vertical="center"/>
    </xf>
    <xf numFmtId="0" fontId="14" fillId="0" borderId="33" xfId="0" applyFont="1" applyBorder="1" applyAlignment="1">
      <alignment horizontal="left" vertical="center"/>
    </xf>
    <xf numFmtId="165" fontId="14" fillId="0" borderId="33" xfId="34" applyFont="1" applyBorder="1" applyAlignment="1">
      <alignment horizontal="right" vertical="center"/>
    </xf>
    <xf numFmtId="10" fontId="14" fillId="0" borderId="33" xfId="23" applyNumberFormat="1" applyFont="1" applyBorder="1" applyAlignment="1">
      <alignment horizontal="center" vertical="center"/>
    </xf>
    <xf numFmtId="177" fontId="14" fillId="0" borderId="33" xfId="0" applyNumberFormat="1" applyFont="1" applyBorder="1" applyAlignment="1">
      <alignment horizontal="center" vertical="center"/>
    </xf>
    <xf numFmtId="0" fontId="156" fillId="0" borderId="33" xfId="0" applyFont="1" applyBorder="1" applyAlignment="1">
      <alignment horizontal="center" vertical="center"/>
    </xf>
    <xf numFmtId="177" fontId="156" fillId="0" borderId="33" xfId="0" applyNumberFormat="1" applyFont="1" applyBorder="1" applyAlignment="1">
      <alignment horizontal="center" vertical="center"/>
    </xf>
    <xf numFmtId="165" fontId="156" fillId="0" borderId="33" xfId="34" applyFont="1" applyBorder="1" applyAlignment="1">
      <alignment horizontal="right" vertical="center"/>
    </xf>
    <xf numFmtId="0" fontId="156" fillId="0" borderId="33" xfId="0" applyFont="1" applyBorder="1" applyAlignment="1">
      <alignment horizontal="left" vertical="center"/>
    </xf>
    <xf numFmtId="10" fontId="156" fillId="0" borderId="33" xfId="23" applyNumberFormat="1" applyFont="1" applyBorder="1" applyAlignment="1">
      <alignment horizontal="center" vertical="center"/>
    </xf>
    <xf numFmtId="14" fontId="14" fillId="0" borderId="33" xfId="0" applyNumberFormat="1" applyFont="1" applyBorder="1" applyAlignment="1">
      <alignment horizontal="center" vertical="center"/>
    </xf>
    <xf numFmtId="14" fontId="156" fillId="0" borderId="33" xfId="0" applyNumberFormat="1" applyFont="1" applyBorder="1" applyAlignment="1">
      <alignment horizontal="center" vertical="center"/>
    </xf>
    <xf numFmtId="10" fontId="14" fillId="0" borderId="33" xfId="23" applyNumberFormat="1" applyFont="1" applyFill="1" applyBorder="1" applyAlignment="1">
      <alignment horizontal="center" vertical="center"/>
    </xf>
    <xf numFmtId="0" fontId="12" fillId="18" borderId="33" xfId="9" applyFont="1" applyFill="1" applyBorder="1" applyAlignment="1">
      <alignment vertical="center" wrapText="1"/>
    </xf>
    <xf numFmtId="166" fontId="12" fillId="18" borderId="33" xfId="0" applyNumberFormat="1" applyFont="1" applyFill="1" applyBorder="1"/>
    <xf numFmtId="0" fontId="13" fillId="18" borderId="33" xfId="9" applyFont="1" applyFill="1" applyBorder="1" applyAlignment="1">
      <alignment vertical="center" wrapText="1"/>
    </xf>
    <xf numFmtId="166" fontId="13" fillId="18" borderId="33" xfId="0" applyNumberFormat="1" applyFont="1" applyFill="1" applyBorder="1"/>
    <xf numFmtId="186" fontId="13" fillId="18" borderId="33" xfId="0" applyNumberFormat="1" applyFont="1" applyFill="1" applyBorder="1"/>
    <xf numFmtId="166" fontId="12" fillId="18" borderId="33" xfId="9" applyNumberFormat="1" applyFont="1" applyFill="1" applyBorder="1" applyAlignment="1">
      <alignment horizontal="right" vertical="center"/>
    </xf>
    <xf numFmtId="0" fontId="45" fillId="0" borderId="33" xfId="0" applyFont="1" applyBorder="1"/>
    <xf numFmtId="41" fontId="13" fillId="18" borderId="33" xfId="18" applyFont="1" applyFill="1" applyBorder="1"/>
    <xf numFmtId="170" fontId="21" fillId="16" borderId="265" xfId="14" applyNumberFormat="1" applyFont="1" applyFill="1" applyBorder="1" applyAlignment="1">
      <alignment horizontal="right" vertical="center" wrapText="1"/>
    </xf>
    <xf numFmtId="166" fontId="143" fillId="9" borderId="33" xfId="0" applyNumberFormat="1" applyFont="1" applyFill="1" applyBorder="1" applyAlignment="1">
      <alignment vertical="center" wrapText="1"/>
    </xf>
    <xf numFmtId="166" fontId="12" fillId="9" borderId="33" xfId="9" applyNumberFormat="1" applyFont="1" applyFill="1" applyBorder="1" applyAlignment="1">
      <alignment horizontal="center" vertical="center" wrapText="1"/>
    </xf>
    <xf numFmtId="166" fontId="12" fillId="0" borderId="105" xfId="9" applyNumberFormat="1" applyFont="1" applyBorder="1" applyAlignment="1">
      <alignment vertical="center"/>
    </xf>
    <xf numFmtId="166" fontId="13" fillId="0" borderId="105" xfId="2060" applyNumberFormat="1" applyFont="1" applyBorder="1">
      <alignment horizontal="right" vertical="center"/>
    </xf>
    <xf numFmtId="166" fontId="13" fillId="0" borderId="105" xfId="9" applyNumberFormat="1" applyFont="1" applyBorder="1" applyAlignment="1">
      <alignment vertical="center" wrapText="1"/>
    </xf>
    <xf numFmtId="166" fontId="13" fillId="0" borderId="105" xfId="9" applyNumberFormat="1" applyFont="1" applyBorder="1" applyAlignment="1">
      <alignment horizontal="left" vertical="center" indent="3"/>
    </xf>
    <xf numFmtId="166" fontId="12" fillId="0" borderId="101" xfId="9" applyNumberFormat="1" applyFont="1" applyBorder="1" applyAlignment="1">
      <alignment vertical="center" wrapText="1"/>
    </xf>
    <xf numFmtId="166" fontId="13" fillId="0" borderId="101" xfId="2060" applyNumberFormat="1" applyFont="1" applyBorder="1">
      <alignment horizontal="right" vertical="center"/>
    </xf>
    <xf numFmtId="166" fontId="13" fillId="0" borderId="105" xfId="9" applyNumberFormat="1" applyFont="1" applyBorder="1" applyAlignment="1">
      <alignment vertical="center"/>
    </xf>
    <xf numFmtId="166" fontId="13" fillId="0" borderId="31" xfId="9" applyNumberFormat="1" applyFont="1" applyBorder="1" applyAlignment="1">
      <alignment vertical="center" wrapText="1"/>
    </xf>
    <xf numFmtId="166" fontId="13" fillId="0" borderId="31" xfId="2060" applyNumberFormat="1" applyFont="1" applyBorder="1">
      <alignment horizontal="right" vertical="center"/>
    </xf>
    <xf numFmtId="3" fontId="3" fillId="0" borderId="615" xfId="15918" quotePrefix="1" applyNumberFormat="1" applyFont="1" applyBorder="1" applyAlignment="1">
      <alignment horizontal="left" indent="4"/>
    </xf>
    <xf numFmtId="3" fontId="222" fillId="0" borderId="616" xfId="15919" applyNumberFormat="1" applyFont="1" applyBorder="1" applyAlignment="1">
      <alignment horizontal="right"/>
    </xf>
    <xf numFmtId="3" fontId="3" fillId="0" borderId="615" xfId="15918" applyNumberFormat="1" applyFont="1" applyBorder="1" applyAlignment="1">
      <alignment horizontal="left" indent="3"/>
    </xf>
    <xf numFmtId="3" fontId="5" fillId="119" borderId="615" xfId="0" applyNumberFormat="1" applyFont="1" applyFill="1" applyBorder="1" applyAlignment="1">
      <alignment horizontal="left" indent="3"/>
    </xf>
    <xf numFmtId="3" fontId="223" fillId="119" borderId="616" xfId="15919" applyNumberFormat="1" applyFont="1" applyFill="1" applyBorder="1" applyAlignment="1">
      <alignment horizontal="right"/>
    </xf>
    <xf numFmtId="0" fontId="47" fillId="16" borderId="0" xfId="14" applyFont="1" applyFill="1"/>
    <xf numFmtId="3" fontId="46" fillId="0" borderId="0" xfId="0" applyNumberFormat="1" applyFont="1"/>
    <xf numFmtId="176" fontId="12" fillId="9" borderId="596" xfId="15" applyNumberFormat="1" applyFont="1" applyFill="1" applyBorder="1" applyAlignment="1">
      <alignment horizontal="center" vertical="center" wrapText="1"/>
    </xf>
    <xf numFmtId="170" fontId="13" fillId="15" borderId="105" xfId="15913" applyNumberFormat="1" applyFont="1" applyFill="1" applyBorder="1" applyAlignment="1">
      <alignment horizontal="right" vertical="center" wrapText="1"/>
    </xf>
    <xf numFmtId="166" fontId="13" fillId="0" borderId="454" xfId="14" applyNumberFormat="1" applyFont="1" applyBorder="1" applyAlignment="1">
      <alignment vertical="top" wrapText="1"/>
    </xf>
    <xf numFmtId="0" fontId="13" fillId="0" borderId="462" xfId="14" applyFont="1" applyBorder="1" applyAlignment="1">
      <alignment horizontal="justify" vertical="top" wrapText="1"/>
    </xf>
    <xf numFmtId="166" fontId="13" fillId="0" borderId="462" xfId="14" applyNumberFormat="1" applyFont="1" applyBorder="1" applyAlignment="1">
      <alignment vertical="top" wrapText="1"/>
    </xf>
    <xf numFmtId="0" fontId="13" fillId="0" borderId="454" xfId="14" applyFont="1" applyBorder="1" applyAlignment="1">
      <alignment horizontal="justify" vertical="top" wrapText="1"/>
    </xf>
    <xf numFmtId="166" fontId="12" fillId="9" borderId="462" xfId="14" applyNumberFormat="1" applyFont="1" applyFill="1" applyBorder="1" applyAlignment="1">
      <alignment horizontal="right" vertical="center" wrapText="1"/>
    </xf>
    <xf numFmtId="14" fontId="12" fillId="15" borderId="101" xfId="0" applyNumberFormat="1" applyFont="1" applyFill="1" applyBorder="1" applyAlignment="1">
      <alignment horizontal="center" vertical="center" wrapText="1"/>
    </xf>
    <xf numFmtId="0" fontId="12" fillId="15" borderId="31" xfId="0" applyFont="1" applyFill="1" applyBorder="1" applyAlignment="1">
      <alignment horizontal="center" vertical="center" wrapText="1"/>
    </xf>
    <xf numFmtId="0" fontId="13" fillId="0" borderId="33" xfId="0" applyFont="1" applyBorder="1" applyAlignment="1">
      <alignment horizontal="left" vertical="center" wrapText="1"/>
    </xf>
    <xf numFmtId="43" fontId="13" fillId="0" borderId="33" xfId="41" applyFont="1" applyBorder="1" applyAlignment="1">
      <alignment horizontal="right" vertical="center"/>
    </xf>
    <xf numFmtId="172" fontId="206" fillId="9" borderId="101" xfId="26" applyNumberFormat="1" applyFont="1" applyFill="1" applyBorder="1" applyAlignment="1">
      <alignment horizontal="center" vertical="center" wrapText="1"/>
    </xf>
    <xf numFmtId="0" fontId="45" fillId="0" borderId="101" xfId="0" applyFont="1" applyBorder="1"/>
    <xf numFmtId="166" fontId="13" fillId="0" borderId="101" xfId="0" applyNumberFormat="1" applyFont="1" applyBorder="1" applyAlignment="1">
      <alignment horizontal="right" vertical="center"/>
    </xf>
    <xf numFmtId="166" fontId="13" fillId="0" borderId="31" xfId="0" applyNumberFormat="1" applyFont="1" applyBorder="1" applyAlignment="1">
      <alignment horizontal="right" vertical="center"/>
    </xf>
    <xf numFmtId="166" fontId="13" fillId="0" borderId="33" xfId="0" applyNumberFormat="1" applyFont="1" applyBorder="1" applyAlignment="1">
      <alignment horizontal="right" vertical="center"/>
    </xf>
    <xf numFmtId="166" fontId="14" fillId="18" borderId="0" xfId="0" applyNumberFormat="1" applyFont="1" applyFill="1" applyAlignment="1">
      <alignment horizontal="center"/>
    </xf>
    <xf numFmtId="0" fontId="224" fillId="0" borderId="0" xfId="0" applyFont="1" applyAlignment="1">
      <alignment horizontal="justify" vertical="center"/>
    </xf>
    <xf numFmtId="0" fontId="40" fillId="14" borderId="156" xfId="0" applyFont="1" applyFill="1" applyBorder="1" applyAlignment="1">
      <alignment horizontal="center" vertical="center" wrapText="1"/>
    </xf>
    <xf numFmtId="0" fontId="40" fillId="14" borderId="282" xfId="0" applyFont="1" applyFill="1" applyBorder="1" applyAlignment="1">
      <alignment horizontal="center" vertical="center" wrapText="1"/>
    </xf>
    <xf numFmtId="14" fontId="40" fillId="14" borderId="98" xfId="0" applyNumberFormat="1" applyFont="1" applyFill="1" applyBorder="1" applyAlignment="1">
      <alignment horizontal="center" vertical="center" wrapText="1"/>
    </xf>
    <xf numFmtId="0" fontId="40" fillId="14" borderId="283" xfId="0" applyFont="1" applyFill="1" applyBorder="1" applyAlignment="1">
      <alignment horizontal="center" vertical="center" wrapText="1"/>
    </xf>
    <xf numFmtId="0" fontId="45" fillId="0" borderId="163" xfId="0" applyFont="1" applyBorder="1" applyAlignment="1">
      <alignment horizontal="left" vertical="center" wrapText="1"/>
    </xf>
    <xf numFmtId="0" fontId="45" fillId="0" borderId="82" xfId="0" applyFont="1" applyBorder="1" applyAlignment="1">
      <alignment horizontal="left" vertical="center" wrapText="1"/>
    </xf>
    <xf numFmtId="0" fontId="45" fillId="0" borderId="82" xfId="0" applyFont="1" applyBorder="1" applyAlignment="1">
      <alignment horizontal="center" vertical="center" wrapText="1"/>
    </xf>
    <xf numFmtId="0" fontId="45" fillId="0" borderId="82" xfId="0" applyFont="1" applyBorder="1" applyAlignment="1">
      <alignment horizontal="right" vertical="center" wrapText="1"/>
    </xf>
    <xf numFmtId="0" fontId="145" fillId="108" borderId="82" xfId="0" applyFont="1" applyFill="1" applyBorder="1" applyAlignment="1">
      <alignment horizontal="right" vertical="center"/>
    </xf>
    <xf numFmtId="3" fontId="145" fillId="108" borderId="82" xfId="0" applyNumberFormat="1" applyFont="1" applyFill="1" applyBorder="1" applyAlignment="1">
      <alignment horizontal="right" vertical="center"/>
    </xf>
    <xf numFmtId="3" fontId="40" fillId="14" borderId="366" xfId="0" applyNumberFormat="1" applyFont="1" applyFill="1" applyBorder="1" applyAlignment="1">
      <alignment horizontal="right" vertical="center" wrapText="1"/>
    </xf>
    <xf numFmtId="3" fontId="40" fillId="15" borderId="361" xfId="0" applyNumberFormat="1" applyFont="1" applyFill="1" applyBorder="1" applyAlignment="1">
      <alignment horizontal="right" vertical="center"/>
    </xf>
    <xf numFmtId="165" fontId="14" fillId="0" borderId="33" xfId="34" applyFont="1" applyBorder="1" applyAlignment="1">
      <alignment horizontal="center" vertical="center"/>
    </xf>
    <xf numFmtId="182" fontId="2" fillId="0" borderId="0" xfId="2" applyNumberFormat="1"/>
    <xf numFmtId="3" fontId="45" fillId="0" borderId="163" xfId="0" applyNumberFormat="1" applyFont="1" applyBorder="1" applyAlignment="1">
      <alignment horizontal="right" vertical="center"/>
    </xf>
    <xf numFmtId="166" fontId="21" fillId="120" borderId="261" xfId="9" applyNumberFormat="1" applyFont="1" applyFill="1" applyBorder="1" applyAlignment="1">
      <alignment vertical="center"/>
    </xf>
    <xf numFmtId="3" fontId="39" fillId="0" borderId="0" xfId="0" applyNumberFormat="1" applyFont="1"/>
    <xf numFmtId="165" fontId="3" fillId="0" borderId="0" xfId="4" applyFont="1" applyBorder="1" applyAlignment="1">
      <alignment horizontal="right" vertical="center"/>
    </xf>
    <xf numFmtId="3" fontId="39" fillId="0" borderId="282" xfId="0" applyNumberFormat="1" applyFont="1" applyBorder="1" applyAlignment="1">
      <alignment horizontal="right" vertical="center"/>
    </xf>
    <xf numFmtId="166" fontId="21" fillId="0" borderId="48" xfId="9" applyNumberFormat="1" applyFont="1" applyBorder="1" applyAlignment="1">
      <alignment vertical="center"/>
    </xf>
    <xf numFmtId="166" fontId="48" fillId="9" borderId="0" xfId="9" applyNumberFormat="1" applyFont="1" applyFill="1" applyAlignment="1">
      <alignment horizontal="right" vertical="center"/>
    </xf>
    <xf numFmtId="166" fontId="13" fillId="16" borderId="31" xfId="37" applyNumberFormat="1" applyFont="1" applyFill="1" applyBorder="1" applyAlignment="1">
      <alignment vertical="center"/>
    </xf>
    <xf numFmtId="0" fontId="40" fillId="12" borderId="163" xfId="0" applyFont="1" applyFill="1" applyBorder="1" applyAlignment="1">
      <alignment horizontal="left" vertical="center" wrapText="1"/>
    </xf>
    <xf numFmtId="0" fontId="40" fillId="15" borderId="617" xfId="0" applyFont="1" applyFill="1" applyBorder="1" applyAlignment="1">
      <alignment vertical="center" wrapText="1"/>
    </xf>
    <xf numFmtId="14" fontId="40" fillId="15" borderId="618" xfId="0" applyNumberFormat="1" applyFont="1" applyFill="1" applyBorder="1" applyAlignment="1">
      <alignment horizontal="center" vertical="center" wrapText="1"/>
    </xf>
    <xf numFmtId="0" fontId="40" fillId="15" borderId="619" xfId="0" applyFont="1" applyFill="1" applyBorder="1" applyAlignment="1">
      <alignment horizontal="center" vertical="center" wrapText="1"/>
    </xf>
    <xf numFmtId="0" fontId="225" fillId="0" borderId="617" xfId="0" applyFont="1" applyBorder="1" applyAlignment="1">
      <alignment vertical="center" wrapText="1"/>
    </xf>
    <xf numFmtId="0" fontId="39" fillId="0" borderId="617" xfId="0" applyFont="1" applyBorder="1" applyAlignment="1">
      <alignment vertical="center" wrapText="1"/>
    </xf>
    <xf numFmtId="166" fontId="39" fillId="14" borderId="617" xfId="0" applyNumberFormat="1" applyFont="1" applyFill="1" applyBorder="1" applyAlignment="1">
      <alignment vertical="center"/>
    </xf>
    <xf numFmtId="0" fontId="45" fillId="0" borderId="618" xfId="0" applyFont="1" applyBorder="1" applyAlignment="1">
      <alignment vertical="center" wrapText="1"/>
    </xf>
    <xf numFmtId="166" fontId="45" fillId="108" borderId="618" xfId="0" applyNumberFormat="1" applyFont="1" applyFill="1" applyBorder="1" applyAlignment="1">
      <alignment vertical="center"/>
    </xf>
    <xf numFmtId="0" fontId="45" fillId="0" borderId="619" xfId="0" applyFont="1" applyBorder="1" applyAlignment="1">
      <alignment vertical="center" wrapText="1"/>
    </xf>
    <xf numFmtId="170" fontId="45" fillId="0" borderId="618" xfId="41" applyNumberFormat="1" applyFont="1" applyBorder="1" applyAlignment="1">
      <alignment vertical="center"/>
    </xf>
    <xf numFmtId="170" fontId="45" fillId="0" borderId="619" xfId="41" applyNumberFormat="1" applyFont="1" applyBorder="1" applyAlignment="1">
      <alignment vertical="center"/>
    </xf>
    <xf numFmtId="41" fontId="21" fillId="16" borderId="0" xfId="18" applyFont="1" applyFill="1"/>
    <xf numFmtId="166" fontId="13" fillId="0" borderId="6" xfId="10" applyNumberFormat="1" applyFont="1" applyBorder="1" applyAlignment="1">
      <alignment vertical="center"/>
    </xf>
    <xf numFmtId="166" fontId="13" fillId="16" borderId="6" xfId="10" applyNumberFormat="1" applyFont="1" applyFill="1" applyBorder="1" applyAlignment="1">
      <alignment vertical="center"/>
    </xf>
    <xf numFmtId="166" fontId="13" fillId="0" borderId="539" xfId="9" applyNumberFormat="1" applyFont="1" applyBorder="1" applyAlignment="1">
      <alignment vertical="center" wrapText="1"/>
    </xf>
    <xf numFmtId="166" fontId="13" fillId="0" borderId="6" xfId="9" applyNumberFormat="1" applyFont="1" applyBorder="1" applyAlignment="1">
      <alignment vertical="center"/>
    </xf>
    <xf numFmtId="166" fontId="48" fillId="16" borderId="0" xfId="9" applyNumberFormat="1" applyFont="1" applyFill="1"/>
    <xf numFmtId="166" fontId="21" fillId="16" borderId="265" xfId="0" applyNumberFormat="1" applyFont="1" applyFill="1" applyBorder="1" applyAlignment="1">
      <alignment horizontal="right" vertical="center" wrapText="1"/>
    </xf>
    <xf numFmtId="166" fontId="150" fillId="16" borderId="6" xfId="17" applyNumberFormat="1" applyFont="1" applyFill="1" applyBorder="1" applyAlignment="1">
      <alignment horizontal="right" vertical="center"/>
    </xf>
    <xf numFmtId="166" fontId="13" fillId="120" borderId="539" xfId="9" applyNumberFormat="1" applyFont="1" applyFill="1" applyBorder="1" applyAlignment="1">
      <alignment vertical="center"/>
    </xf>
    <xf numFmtId="166" fontId="21" fillId="120" borderId="265" xfId="14" applyNumberFormat="1" applyFont="1" applyFill="1" applyBorder="1" applyAlignment="1">
      <alignment horizontal="right"/>
    </xf>
    <xf numFmtId="0" fontId="13" fillId="120" borderId="454" xfId="14" applyFont="1" applyFill="1" applyBorder="1" applyAlignment="1">
      <alignment wrapText="1"/>
    </xf>
    <xf numFmtId="166" fontId="13" fillId="120" borderId="454" xfId="14" applyNumberFormat="1" applyFont="1" applyFill="1" applyBorder="1" applyAlignment="1">
      <alignment horizontal="right"/>
    </xf>
    <xf numFmtId="170" fontId="45" fillId="0" borderId="619" xfId="41" quotePrefix="1" applyNumberFormat="1" applyFont="1" applyFill="1" applyBorder="1" applyAlignment="1">
      <alignment vertical="center"/>
    </xf>
    <xf numFmtId="3" fontId="45" fillId="120" borderId="391" xfId="0" applyNumberFormat="1" applyFont="1" applyFill="1" applyBorder="1" applyAlignment="1">
      <alignment vertical="center"/>
    </xf>
    <xf numFmtId="166" fontId="13" fillId="120" borderId="33" xfId="37" applyNumberFormat="1" applyFont="1" applyFill="1" applyBorder="1" applyAlignment="1">
      <alignment vertical="center"/>
    </xf>
    <xf numFmtId="0" fontId="13" fillId="120" borderId="109" xfId="36" applyFont="1" applyFill="1" applyBorder="1" applyAlignment="1">
      <alignment horizontal="justify" vertical="center" wrapText="1"/>
    </xf>
    <xf numFmtId="165" fontId="13" fillId="120" borderId="109" xfId="4" applyFont="1" applyFill="1" applyBorder="1" applyAlignment="1">
      <alignment horizontal="right" vertical="center" wrapText="1"/>
    </xf>
    <xf numFmtId="3" fontId="130" fillId="120" borderId="241" xfId="29" applyNumberFormat="1" applyFont="1" applyFill="1" applyBorder="1" applyAlignment="1"/>
    <xf numFmtId="166" fontId="21" fillId="120" borderId="265" xfId="0" applyNumberFormat="1" applyFont="1" applyFill="1" applyBorder="1" applyAlignment="1">
      <alignment horizontal="right" vertical="center" wrapText="1"/>
    </xf>
    <xf numFmtId="166" fontId="13" fillId="120" borderId="64" xfId="0" applyNumberFormat="1" applyFont="1" applyFill="1" applyBorder="1" applyAlignment="1">
      <alignment horizontal="right" vertical="center" wrapText="1"/>
    </xf>
    <xf numFmtId="1" fontId="226" fillId="107" borderId="528" xfId="0" applyNumberFormat="1" applyFont="1" applyFill="1" applyBorder="1" applyAlignment="1">
      <alignment horizontal="right"/>
    </xf>
    <xf numFmtId="170" fontId="13" fillId="0" borderId="0" xfId="19" applyNumberFormat="1" applyFont="1"/>
    <xf numFmtId="166" fontId="21" fillId="121" borderId="0" xfId="24" applyNumberFormat="1" applyFont="1" applyFill="1" applyAlignment="1">
      <alignment vertical="center"/>
    </xf>
    <xf numFmtId="0" fontId="42" fillId="0" borderId="528" xfId="0" applyFont="1" applyBorder="1"/>
    <xf numFmtId="41" fontId="43" fillId="0" borderId="145" xfId="18" applyFont="1" applyBorder="1"/>
    <xf numFmtId="41" fontId="42" fillId="0" borderId="528" xfId="18" applyFont="1" applyBorder="1"/>
    <xf numFmtId="41" fontId="42" fillId="16" borderId="0" xfId="0" applyNumberFormat="1" applyFont="1" applyFill="1"/>
    <xf numFmtId="0" fontId="42" fillId="122" borderId="0" xfId="0" applyFont="1" applyFill="1"/>
    <xf numFmtId="166" fontId="21" fillId="122" borderId="271" xfId="14" applyNumberFormat="1" applyFont="1" applyFill="1" applyBorder="1" applyAlignment="1">
      <alignment horizontal="right" vertical="center"/>
    </xf>
    <xf numFmtId="166" fontId="21" fillId="121" borderId="271" xfId="14" applyNumberFormat="1" applyFont="1" applyFill="1" applyBorder="1" applyAlignment="1">
      <alignment horizontal="right" vertical="center"/>
    </xf>
    <xf numFmtId="41" fontId="43" fillId="0" borderId="0" xfId="0" applyNumberFormat="1" applyFont="1"/>
    <xf numFmtId="0" fontId="43" fillId="8" borderId="0" xfId="0" applyFont="1" applyFill="1" applyAlignment="1">
      <alignment horizontal="center" vertical="center"/>
    </xf>
    <xf numFmtId="166" fontId="48" fillId="9" borderId="155" xfId="9" applyNumberFormat="1" applyFont="1" applyFill="1" applyBorder="1" applyAlignment="1">
      <alignment horizontal="left" vertical="center"/>
    </xf>
    <xf numFmtId="166" fontId="48" fillId="9" borderId="6" xfId="9" applyNumberFormat="1" applyFont="1" applyFill="1" applyBorder="1" applyAlignment="1">
      <alignment horizontal="left" vertical="center"/>
    </xf>
    <xf numFmtId="166" fontId="48" fillId="9" borderId="155" xfId="9" applyNumberFormat="1" applyFont="1" applyFill="1" applyBorder="1" applyAlignment="1">
      <alignment horizontal="center" vertical="center"/>
    </xf>
    <xf numFmtId="166" fontId="48" fillId="9" borderId="6" xfId="9" applyNumberFormat="1" applyFont="1" applyFill="1" applyBorder="1" applyAlignment="1">
      <alignment horizontal="center" vertical="center"/>
    </xf>
    <xf numFmtId="165" fontId="48" fillId="106" borderId="201" xfId="9" applyNumberFormat="1" applyFont="1" applyFill="1" applyBorder="1" applyAlignment="1">
      <alignment horizontal="center" vertical="center"/>
    </xf>
    <xf numFmtId="165" fontId="48" fillId="106" borderId="203" xfId="9" applyNumberFormat="1" applyFont="1" applyFill="1" applyBorder="1" applyAlignment="1">
      <alignment horizontal="center" vertical="center"/>
    </xf>
    <xf numFmtId="205" fontId="48" fillId="106" borderId="202" xfId="1" applyNumberFormat="1" applyFont="1" applyFill="1" applyBorder="1" applyAlignment="1">
      <alignment horizontal="center" vertical="center"/>
    </xf>
    <xf numFmtId="205" fontId="48" fillId="106" borderId="204" xfId="1" applyNumberFormat="1" applyFont="1" applyFill="1" applyBorder="1" applyAlignment="1">
      <alignment horizontal="center" vertical="center"/>
    </xf>
    <xf numFmtId="166" fontId="48" fillId="106" borderId="211" xfId="9" applyNumberFormat="1" applyFont="1" applyFill="1" applyBorder="1" applyAlignment="1">
      <alignment horizontal="center" vertical="center"/>
    </xf>
    <xf numFmtId="166" fontId="48" fillId="106" borderId="212" xfId="9" applyNumberFormat="1" applyFont="1" applyFill="1" applyBorder="1" applyAlignment="1">
      <alignment horizontal="center" vertical="center"/>
    </xf>
    <xf numFmtId="205" fontId="48" fillId="106" borderId="202" xfId="9" applyNumberFormat="1" applyFont="1" applyFill="1" applyBorder="1" applyAlignment="1">
      <alignment horizontal="center" vertical="center"/>
    </xf>
    <xf numFmtId="205" fontId="48" fillId="106" borderId="204" xfId="9" applyNumberFormat="1" applyFont="1" applyFill="1" applyBorder="1" applyAlignment="1">
      <alignment horizontal="center" vertical="center"/>
    </xf>
    <xf numFmtId="166" fontId="12" fillId="9" borderId="263" xfId="9" applyNumberFormat="1" applyFont="1" applyFill="1" applyBorder="1" applyAlignment="1">
      <alignment horizontal="center" vertical="center"/>
    </xf>
    <xf numFmtId="166" fontId="12" fillId="9" borderId="254" xfId="9" applyNumberFormat="1" applyFont="1" applyFill="1" applyBorder="1" applyAlignment="1">
      <alignment horizontal="center" vertical="center"/>
    </xf>
    <xf numFmtId="166" fontId="12" fillId="9" borderId="264" xfId="9" applyNumberFormat="1" applyFont="1" applyFill="1" applyBorder="1" applyAlignment="1">
      <alignment horizontal="center" vertical="center"/>
    </xf>
    <xf numFmtId="0" fontId="120" fillId="10" borderId="0" xfId="0" applyFont="1" applyFill="1" applyAlignment="1">
      <alignment horizontal="center" vertical="center"/>
    </xf>
    <xf numFmtId="166" fontId="48" fillId="9" borderId="154" xfId="9" applyNumberFormat="1" applyFont="1" applyFill="1" applyBorder="1" applyAlignment="1">
      <alignment horizontal="left" vertical="center"/>
    </xf>
    <xf numFmtId="165" fontId="48" fillId="106" borderId="211" xfId="9" applyNumberFormat="1" applyFont="1" applyFill="1" applyBorder="1" applyAlignment="1">
      <alignment horizontal="center" vertical="center"/>
    </xf>
    <xf numFmtId="165" fontId="48" fillId="106" borderId="212" xfId="9" applyNumberFormat="1" applyFont="1" applyFill="1" applyBorder="1" applyAlignment="1">
      <alignment horizontal="center" vertical="center"/>
    </xf>
    <xf numFmtId="166" fontId="48" fillId="9" borderId="155" xfId="12" applyNumberFormat="1" applyFont="1" applyFill="1" applyBorder="1" applyAlignment="1">
      <alignment horizontal="left" vertical="center"/>
    </xf>
    <xf numFmtId="166" fontId="21" fillId="0" borderId="48" xfId="0" applyNumberFormat="1" applyFont="1" applyBorder="1" applyAlignment="1">
      <alignment vertical="center"/>
    </xf>
    <xf numFmtId="165" fontId="48" fillId="0" borderId="0" xfId="4" applyFont="1" applyFill="1" applyBorder="1" applyAlignment="1">
      <alignment horizontal="center" vertical="center"/>
    </xf>
    <xf numFmtId="0" fontId="48" fillId="8" borderId="152" xfId="14" applyFont="1" applyFill="1" applyBorder="1" applyAlignment="1">
      <alignment horizontal="left" vertical="center"/>
    </xf>
    <xf numFmtId="0" fontId="48" fillId="8" borderId="152" xfId="14" applyFont="1" applyFill="1" applyBorder="1" applyAlignment="1">
      <alignment horizontal="center" vertical="center"/>
    </xf>
    <xf numFmtId="165" fontId="48" fillId="106" borderId="211" xfId="14" applyNumberFormat="1" applyFont="1" applyFill="1" applyBorder="1" applyAlignment="1">
      <alignment horizontal="center" vertical="center"/>
    </xf>
    <xf numFmtId="165" fontId="48" fillId="106" borderId="212" xfId="14" applyNumberFormat="1" applyFont="1" applyFill="1" applyBorder="1" applyAlignment="1">
      <alignment horizontal="center" vertical="center"/>
    </xf>
    <xf numFmtId="205" fontId="48" fillId="106" borderId="202" xfId="14" applyNumberFormat="1" applyFont="1" applyFill="1" applyBorder="1" applyAlignment="1">
      <alignment horizontal="center" vertical="center"/>
    </xf>
    <xf numFmtId="205" fontId="48" fillId="106" borderId="204" xfId="14" applyNumberFormat="1" applyFont="1" applyFill="1" applyBorder="1" applyAlignment="1">
      <alignment horizontal="center" vertical="center"/>
    </xf>
    <xf numFmtId="166" fontId="48" fillId="9" borderId="383" xfId="17" applyNumberFormat="1" applyFont="1" applyFill="1" applyBorder="1" applyAlignment="1">
      <alignment horizontal="center" vertical="center" wrapText="1"/>
    </xf>
    <xf numFmtId="166" fontId="48" fillId="9" borderId="376" xfId="17" applyNumberFormat="1" applyFont="1" applyFill="1" applyBorder="1" applyAlignment="1">
      <alignment horizontal="center" vertical="center" wrapText="1"/>
    </xf>
    <xf numFmtId="166" fontId="48" fillId="9" borderId="48" xfId="17" applyNumberFormat="1" applyFont="1" applyFill="1" applyBorder="1" applyAlignment="1">
      <alignment horizontal="center" vertical="center" wrapText="1"/>
    </xf>
    <xf numFmtId="166" fontId="48" fillId="9" borderId="154" xfId="17" applyNumberFormat="1" applyFont="1" applyFill="1" applyBorder="1" applyAlignment="1">
      <alignment horizontal="center" vertical="center" wrapText="1"/>
    </xf>
    <xf numFmtId="166" fontId="48" fillId="9" borderId="240" xfId="17" applyNumberFormat="1" applyFont="1" applyFill="1" applyBorder="1" applyAlignment="1">
      <alignment horizontal="center" vertical="center" wrapText="1"/>
    </xf>
    <xf numFmtId="166" fontId="48" fillId="9" borderId="155" xfId="17" applyNumberFormat="1" applyFont="1" applyFill="1" applyBorder="1" applyAlignment="1">
      <alignment horizontal="center" vertical="center" wrapText="1"/>
    </xf>
    <xf numFmtId="166" fontId="48" fillId="9" borderId="6" xfId="17" applyNumberFormat="1" applyFont="1" applyFill="1" applyBorder="1" applyAlignment="1">
      <alignment horizontal="center" vertical="center" wrapText="1"/>
    </xf>
    <xf numFmtId="0" fontId="137" fillId="14" borderId="156" xfId="0" applyFont="1" applyFill="1" applyBorder="1" applyAlignment="1">
      <alignment horizontal="center" vertical="center" wrapText="1"/>
    </xf>
    <xf numFmtId="0" fontId="137" fillId="14" borderId="163" xfId="0" applyFont="1" applyFill="1" applyBorder="1" applyAlignment="1">
      <alignment horizontal="center" vertical="center" wrapText="1"/>
    </xf>
    <xf numFmtId="0" fontId="137" fillId="14" borderId="282" xfId="0" applyFont="1" applyFill="1" applyBorder="1" applyAlignment="1">
      <alignment horizontal="center" vertical="center" wrapText="1"/>
    </xf>
    <xf numFmtId="0" fontId="137" fillId="14" borderId="373" xfId="0" applyFont="1" applyFill="1" applyBorder="1" applyAlignment="1">
      <alignment horizontal="center" vertical="center"/>
    </xf>
    <xf numFmtId="0" fontId="137" fillId="14" borderId="550" xfId="0" applyFont="1" applyFill="1" applyBorder="1" applyAlignment="1">
      <alignment horizontal="center" vertical="center"/>
    </xf>
    <xf numFmtId="0" fontId="43" fillId="15" borderId="52" xfId="0" applyFont="1" applyFill="1" applyBorder="1" applyAlignment="1">
      <alignment horizontal="center" vertical="center" wrapText="1"/>
    </xf>
    <xf numFmtId="0" fontId="137" fillId="15" borderId="52" xfId="0" applyFont="1" applyFill="1" applyBorder="1" applyAlignment="1">
      <alignment horizontal="center" vertical="center" wrapText="1"/>
    </xf>
    <xf numFmtId="0" fontId="137" fillId="14" borderId="156" xfId="0" applyFont="1" applyFill="1" applyBorder="1" applyAlignment="1">
      <alignment horizontal="center" vertical="center"/>
    </xf>
    <xf numFmtId="0" fontId="137" fillId="14" borderId="163" xfId="0" applyFont="1" applyFill="1" applyBorder="1" applyAlignment="1">
      <alignment horizontal="center" vertical="center"/>
    </xf>
    <xf numFmtId="0" fontId="137" fillId="14" borderId="282" xfId="0" applyFont="1" applyFill="1" applyBorder="1" applyAlignment="1">
      <alignment horizontal="center" vertical="center"/>
    </xf>
    <xf numFmtId="166" fontId="48" fillId="8" borderId="2" xfId="0" applyNumberFormat="1" applyFont="1" applyFill="1" applyBorder="1" applyAlignment="1">
      <alignment horizontal="left" vertical="center"/>
    </xf>
    <xf numFmtId="166" fontId="48" fillId="8" borderId="5" xfId="0" applyNumberFormat="1" applyFont="1" applyFill="1" applyBorder="1" applyAlignment="1">
      <alignment horizontal="left" vertical="center"/>
    </xf>
    <xf numFmtId="0" fontId="12" fillId="14" borderId="33" xfId="0" applyFont="1" applyFill="1" applyBorder="1" applyAlignment="1">
      <alignment horizontal="left" vertical="center"/>
    </xf>
    <xf numFmtId="166" fontId="89" fillId="0" borderId="0" xfId="0" applyNumberFormat="1" applyFont="1" applyAlignment="1">
      <alignment horizontal="justify" vertical="top" wrapText="1"/>
    </xf>
    <xf numFmtId="17" fontId="12" fillId="8" borderId="0" xfId="42" applyNumberFormat="1" applyFont="1" applyFill="1" applyAlignment="1">
      <alignment horizontal="center" vertical="center" wrapText="1"/>
    </xf>
    <xf numFmtId="17" fontId="12" fillId="8" borderId="353" xfId="42" applyNumberFormat="1" applyFont="1" applyFill="1" applyBorder="1" applyAlignment="1">
      <alignment horizontal="center" vertical="center" wrapText="1"/>
    </xf>
    <xf numFmtId="17" fontId="12" fillId="8" borderId="354" xfId="42" applyNumberFormat="1" applyFont="1" applyFill="1" applyBorder="1" applyAlignment="1">
      <alignment horizontal="center" vertical="center" wrapText="1"/>
    </xf>
    <xf numFmtId="0" fontId="12" fillId="8" borderId="346" xfId="42" applyFont="1" applyFill="1" applyBorder="1" applyAlignment="1">
      <alignment horizontal="left" vertical="center" wrapText="1"/>
    </xf>
    <xf numFmtId="0" fontId="12" fillId="8" borderId="6" xfId="42" applyFont="1" applyFill="1" applyBorder="1" applyAlignment="1">
      <alignment horizontal="left" vertical="center" wrapText="1"/>
    </xf>
    <xf numFmtId="0" fontId="48" fillId="9" borderId="152" xfId="15" applyFont="1" applyFill="1" applyBorder="1" applyAlignment="1">
      <alignment horizontal="left" vertical="center" wrapText="1"/>
    </xf>
    <xf numFmtId="0" fontId="48" fillId="9" borderId="237" xfId="15" applyFont="1" applyFill="1" applyBorder="1" applyAlignment="1">
      <alignment horizontal="left" vertical="center" wrapText="1"/>
    </xf>
    <xf numFmtId="0" fontId="48" fillId="8" borderId="167" xfId="15" applyFont="1" applyFill="1" applyBorder="1" applyAlignment="1">
      <alignment horizontal="center" vertical="center" wrapText="1"/>
    </xf>
    <xf numFmtId="0" fontId="48" fillId="8" borderId="21" xfId="15" applyFont="1" applyFill="1" applyBorder="1" applyAlignment="1">
      <alignment horizontal="center" vertical="center" wrapText="1"/>
    </xf>
    <xf numFmtId="0" fontId="39" fillId="15" borderId="34" xfId="0" applyFont="1" applyFill="1" applyBorder="1" applyAlignment="1">
      <alignment horizontal="center"/>
    </xf>
    <xf numFmtId="0" fontId="39" fillId="15" borderId="68" xfId="0" applyFont="1" applyFill="1" applyBorder="1" applyAlignment="1">
      <alignment horizontal="center"/>
    </xf>
    <xf numFmtId="0" fontId="39" fillId="15" borderId="69" xfId="0" applyFont="1" applyFill="1" applyBorder="1" applyAlignment="1">
      <alignment horizontal="center"/>
    </xf>
    <xf numFmtId="41" fontId="39" fillId="15" borderId="101" xfId="18" applyFont="1" applyFill="1" applyBorder="1" applyAlignment="1">
      <alignment horizontal="center" vertical="center" wrapText="1"/>
    </xf>
    <xf numFmtId="41" fontId="39" fillId="15" borderId="105" xfId="18" applyFont="1" applyFill="1" applyBorder="1" applyAlignment="1">
      <alignment horizontal="center" vertical="center" wrapText="1"/>
    </xf>
    <xf numFmtId="49" fontId="39" fillId="15" borderId="101" xfId="0" applyNumberFormat="1" applyFont="1" applyFill="1" applyBorder="1" applyAlignment="1">
      <alignment horizontal="center" vertical="center" wrapText="1"/>
    </xf>
    <xf numFmtId="49" fontId="39" fillId="15" borderId="105" xfId="0" applyNumberFormat="1" applyFont="1" applyFill="1" applyBorder="1" applyAlignment="1">
      <alignment horizontal="center" vertical="center" wrapText="1"/>
    </xf>
    <xf numFmtId="0" fontId="39" fillId="15" borderId="101" xfId="0" applyFont="1" applyFill="1" applyBorder="1" applyAlignment="1">
      <alignment horizontal="center" vertical="center"/>
    </xf>
    <xf numFmtId="0" fontId="39" fillId="15" borderId="105" xfId="0" applyFont="1" applyFill="1" applyBorder="1" applyAlignment="1">
      <alignment horizontal="center" vertical="center"/>
    </xf>
    <xf numFmtId="0" fontId="39" fillId="15" borderId="31" xfId="0" applyFont="1" applyFill="1" applyBorder="1" applyAlignment="1">
      <alignment horizontal="center" vertical="center"/>
    </xf>
    <xf numFmtId="0" fontId="12" fillId="8" borderId="58" xfId="0" applyFont="1" applyFill="1" applyBorder="1" applyAlignment="1">
      <alignment horizontal="center" vertical="center" wrapText="1"/>
    </xf>
    <xf numFmtId="0" fontId="12" fillId="8" borderId="35" xfId="0" applyFont="1" applyFill="1" applyBorder="1" applyAlignment="1">
      <alignment horizontal="center" vertical="center" wrapText="1"/>
    </xf>
    <xf numFmtId="0" fontId="12" fillId="8" borderId="33" xfId="0" applyFont="1" applyFill="1" applyBorder="1" applyAlignment="1">
      <alignment horizontal="left" vertical="center"/>
    </xf>
    <xf numFmtId="0" fontId="12" fillId="8" borderId="28" xfId="0" applyFont="1" applyFill="1" applyBorder="1" applyAlignment="1">
      <alignment horizontal="center" vertical="center" wrapText="1"/>
    </xf>
    <xf numFmtId="0" fontId="12" fillId="8" borderId="105" xfId="0" applyFont="1" applyFill="1" applyBorder="1" applyAlignment="1">
      <alignment horizontal="center" vertical="center" wrapText="1"/>
    </xf>
    <xf numFmtId="0" fontId="12" fillId="8" borderId="31" xfId="0" applyFont="1" applyFill="1" applyBorder="1" applyAlignment="1">
      <alignment horizontal="center" vertical="center" wrapText="1"/>
    </xf>
    <xf numFmtId="0" fontId="12" fillId="8" borderId="29" xfId="0" applyFont="1" applyFill="1" applyBorder="1" applyAlignment="1">
      <alignment horizontal="center" vertical="center" wrapText="1"/>
    </xf>
    <xf numFmtId="0" fontId="12" fillId="8" borderId="106" xfId="0" applyFont="1" applyFill="1" applyBorder="1" applyAlignment="1">
      <alignment horizontal="center" vertical="center" wrapText="1"/>
    </xf>
    <xf numFmtId="0" fontId="12" fillId="8" borderId="32" xfId="0" applyFont="1" applyFill="1" applyBorder="1" applyAlignment="1">
      <alignment horizontal="center" vertical="center" wrapText="1"/>
    </xf>
    <xf numFmtId="0" fontId="12" fillId="8" borderId="27" xfId="0" applyFont="1" applyFill="1" applyBorder="1" applyAlignment="1">
      <alignment horizontal="center" vertical="center" wrapText="1"/>
    </xf>
    <xf numFmtId="0" fontId="12" fillId="8" borderId="30" xfId="0" applyFont="1" applyFill="1" applyBorder="1" applyAlignment="1">
      <alignment horizontal="center" vertical="center" wrapText="1"/>
    </xf>
    <xf numFmtId="0" fontId="12" fillId="8" borderId="57" xfId="0" applyFont="1" applyFill="1" applyBorder="1" applyAlignment="1">
      <alignment horizontal="center" vertical="center" wrapText="1"/>
    </xf>
    <xf numFmtId="0" fontId="12" fillId="8" borderId="33" xfId="0" applyFont="1" applyFill="1" applyBorder="1" applyAlignment="1">
      <alignment horizontal="center" vertical="center" wrapText="1"/>
    </xf>
    <xf numFmtId="0" fontId="12" fillId="9" borderId="33" xfId="0" applyFont="1" applyFill="1" applyBorder="1" applyAlignment="1">
      <alignment horizontal="left" vertical="center"/>
    </xf>
    <xf numFmtId="0" fontId="43" fillId="8" borderId="34" xfId="0" applyFont="1" applyFill="1" applyBorder="1" applyAlignment="1">
      <alignment horizontal="center" wrapText="1"/>
    </xf>
    <xf numFmtId="0" fontId="43" fillId="8" borderId="68" xfId="0" applyFont="1" applyFill="1" applyBorder="1" applyAlignment="1">
      <alignment horizontal="center" wrapText="1"/>
    </xf>
    <xf numFmtId="0" fontId="43" fillId="8" borderId="69" xfId="0" applyFont="1" applyFill="1" applyBorder="1" applyAlignment="1">
      <alignment horizontal="center" wrapText="1"/>
    </xf>
    <xf numFmtId="0" fontId="43" fillId="8" borderId="101" xfId="0" applyFont="1" applyFill="1" applyBorder="1" applyAlignment="1">
      <alignment horizontal="center" vertical="center" wrapText="1"/>
    </xf>
    <xf numFmtId="0" fontId="43" fillId="8" borderId="105" xfId="0" applyFont="1" applyFill="1" applyBorder="1" applyAlignment="1">
      <alignment horizontal="center" vertical="center" wrapText="1"/>
    </xf>
    <xf numFmtId="0" fontId="43" fillId="8" borderId="31" xfId="0" applyFont="1" applyFill="1" applyBorder="1" applyAlignment="1">
      <alignment horizontal="center" vertical="center" wrapText="1"/>
    </xf>
    <xf numFmtId="0" fontId="43" fillId="8" borderId="148" xfId="0" applyFont="1" applyFill="1" applyBorder="1" applyAlignment="1">
      <alignment horizontal="center" vertical="center" wrapText="1"/>
    </xf>
    <xf numFmtId="0" fontId="43" fillId="8" borderId="80" xfId="0" applyFont="1" applyFill="1" applyBorder="1" applyAlignment="1">
      <alignment horizontal="center" vertical="center" wrapText="1"/>
    </xf>
    <xf numFmtId="3" fontId="12" fillId="8" borderId="33" xfId="0" applyNumberFormat="1" applyFont="1" applyFill="1" applyBorder="1" applyAlignment="1">
      <alignment horizontal="center" vertical="center"/>
    </xf>
    <xf numFmtId="3" fontId="12" fillId="8" borderId="101" xfId="0" applyNumberFormat="1" applyFont="1" applyFill="1" applyBorder="1" applyAlignment="1">
      <alignment horizontal="center" vertical="center"/>
    </xf>
    <xf numFmtId="0" fontId="43" fillId="8" borderId="30" xfId="0" applyFont="1" applyFill="1" applyBorder="1" applyAlignment="1">
      <alignment horizontal="center" vertical="center"/>
    </xf>
    <xf numFmtId="0" fontId="43" fillId="8" borderId="33" xfId="0" applyFont="1" applyFill="1" applyBorder="1" applyAlignment="1">
      <alignment horizontal="center" vertical="center"/>
    </xf>
    <xf numFmtId="0" fontId="43" fillId="8" borderId="33" xfId="0" applyFont="1" applyFill="1" applyBorder="1" applyAlignment="1">
      <alignment horizontal="center" vertical="center" wrapText="1"/>
    </xf>
    <xf numFmtId="0" fontId="43" fillId="8" borderId="35" xfId="0" applyFont="1" applyFill="1" applyBorder="1" applyAlignment="1">
      <alignment horizontal="center" vertical="center" wrapText="1"/>
    </xf>
    <xf numFmtId="14" fontId="43" fillId="8" borderId="34" xfId="0" applyNumberFormat="1" applyFont="1" applyFill="1" applyBorder="1" applyAlignment="1">
      <alignment horizontal="center" vertical="center" wrapText="1"/>
    </xf>
    <xf numFmtId="14" fontId="43" fillId="8" borderId="68" xfId="0" applyNumberFormat="1" applyFont="1" applyFill="1" applyBorder="1" applyAlignment="1">
      <alignment horizontal="center" vertical="center" wrapText="1"/>
    </xf>
    <xf numFmtId="14" fontId="43" fillId="8" borderId="69" xfId="0" applyNumberFormat="1" applyFont="1" applyFill="1" applyBorder="1" applyAlignment="1">
      <alignment horizontal="center" vertical="center" wrapText="1"/>
    </xf>
    <xf numFmtId="14" fontId="43" fillId="8" borderId="116" xfId="0" applyNumberFormat="1" applyFont="1" applyFill="1" applyBorder="1" applyAlignment="1">
      <alignment horizontal="center" vertical="center" wrapText="1"/>
    </xf>
    <xf numFmtId="14" fontId="43" fillId="8" borderId="117" xfId="0" applyNumberFormat="1" applyFont="1" applyFill="1" applyBorder="1" applyAlignment="1">
      <alignment horizontal="center" vertical="center" wrapText="1"/>
    </xf>
    <xf numFmtId="14" fontId="43" fillId="8" borderId="614" xfId="0" applyNumberFormat="1" applyFont="1" applyFill="1" applyBorder="1" applyAlignment="1">
      <alignment horizontal="center" vertical="center" wrapText="1"/>
    </xf>
    <xf numFmtId="0" fontId="43" fillId="8" borderId="100" xfId="0" applyFont="1" applyFill="1" applyBorder="1" applyAlignment="1">
      <alignment horizontal="center" vertical="center" wrapText="1"/>
    </xf>
    <xf numFmtId="0" fontId="43" fillId="8" borderId="104" xfId="0" applyFont="1" applyFill="1" applyBorder="1" applyAlignment="1">
      <alignment horizontal="center" vertical="center" wrapText="1"/>
    </xf>
    <xf numFmtId="0" fontId="43" fillId="8" borderId="107" xfId="0" applyFont="1" applyFill="1" applyBorder="1" applyAlignment="1">
      <alignment horizontal="center" vertical="center" wrapText="1"/>
    </xf>
    <xf numFmtId="0" fontId="43" fillId="8" borderId="33" xfId="0" applyFont="1" applyFill="1" applyBorder="1" applyAlignment="1">
      <alignment horizontal="center" wrapText="1"/>
    </xf>
    <xf numFmtId="0" fontId="43" fillId="8" borderId="35" xfId="0" applyFont="1" applyFill="1" applyBorder="1" applyAlignment="1">
      <alignment horizontal="center" wrapText="1"/>
    </xf>
    <xf numFmtId="3" fontId="12" fillId="8" borderId="33" xfId="0" applyNumberFormat="1" applyFont="1" applyFill="1" applyBorder="1" applyAlignment="1">
      <alignment horizontal="center" vertical="center" wrapText="1"/>
    </xf>
    <xf numFmtId="0" fontId="206" fillId="9" borderId="101" xfId="0" applyFont="1" applyFill="1" applyBorder="1" applyAlignment="1">
      <alignment vertical="center"/>
    </xf>
    <xf numFmtId="0" fontId="206" fillId="9" borderId="31" xfId="0" applyFont="1" applyFill="1" applyBorder="1" applyAlignment="1">
      <alignment vertical="center"/>
    </xf>
    <xf numFmtId="0" fontId="206" fillId="8" borderId="52" xfId="19" applyFont="1" applyFill="1" applyBorder="1" applyAlignment="1">
      <alignment horizontal="center" vertical="center" wrapText="1"/>
    </xf>
    <xf numFmtId="0" fontId="159" fillId="8" borderId="52" xfId="19" applyFont="1" applyFill="1" applyBorder="1" applyAlignment="1">
      <alignment vertical="center"/>
    </xf>
    <xf numFmtId="0" fontId="40" fillId="14" borderId="373" xfId="0" applyFont="1" applyFill="1" applyBorder="1" applyAlignment="1">
      <alignment horizontal="left" vertical="center"/>
    </xf>
    <xf numFmtId="0" fontId="40" fillId="14" borderId="550" xfId="0" applyFont="1" applyFill="1" applyBorder="1" applyAlignment="1">
      <alignment horizontal="left" vertical="center"/>
    </xf>
    <xf numFmtId="0" fontId="40" fillId="14" borderId="366" xfId="0" applyFont="1" applyFill="1" applyBorder="1" applyAlignment="1">
      <alignment horizontal="left" vertical="center"/>
    </xf>
    <xf numFmtId="0" fontId="40" fillId="14" borderId="156" xfId="0" applyFont="1" applyFill="1" applyBorder="1" applyAlignment="1">
      <alignment horizontal="center" vertical="center" wrapText="1"/>
    </xf>
    <xf numFmtId="0" fontId="40" fillId="14" borderId="282" xfId="0" applyFont="1" applyFill="1" applyBorder="1" applyAlignment="1">
      <alignment horizontal="center" vertical="center" wrapText="1"/>
    </xf>
    <xf numFmtId="0" fontId="12" fillId="8" borderId="219" xfId="19" applyFont="1" applyFill="1" applyBorder="1" applyAlignment="1">
      <alignment horizontal="center" vertical="center" wrapText="1"/>
    </xf>
    <xf numFmtId="0" fontId="12" fillId="8" borderId="220" xfId="19" applyFont="1" applyFill="1" applyBorder="1" applyAlignment="1">
      <alignment horizontal="center" vertical="center" wrapText="1"/>
    </xf>
    <xf numFmtId="0" fontId="13" fillId="8" borderId="220" xfId="19" applyFont="1" applyFill="1" applyBorder="1" applyAlignment="1">
      <alignment vertical="center"/>
    </xf>
    <xf numFmtId="0" fontId="12" fillId="9" borderId="462" xfId="2611" applyFont="1" applyFill="1" applyBorder="1" applyAlignment="1">
      <alignment horizontal="center" vertical="center" wrapText="1"/>
    </xf>
    <xf numFmtId="0" fontId="217" fillId="15" borderId="462" xfId="36" applyFont="1" applyFill="1" applyBorder="1" applyAlignment="1">
      <alignment horizontal="center" vertical="center" wrapText="1"/>
    </xf>
    <xf numFmtId="0" fontId="217" fillId="15" borderId="462" xfId="0" applyFont="1" applyFill="1" applyBorder="1" applyAlignment="1">
      <alignment horizontal="center" vertical="center" wrapText="1"/>
    </xf>
    <xf numFmtId="14" fontId="12" fillId="9" borderId="462" xfId="2611" quotePrefix="1" applyNumberFormat="1" applyFont="1" applyFill="1" applyBorder="1" applyAlignment="1">
      <alignment horizontal="center" vertical="center" wrapText="1"/>
    </xf>
    <xf numFmtId="14" fontId="12" fillId="9" borderId="462" xfId="20" quotePrefix="1" applyNumberFormat="1" applyFont="1" applyFill="1" applyBorder="1" applyAlignment="1">
      <alignment horizontal="center" vertical="center" wrapText="1"/>
    </xf>
    <xf numFmtId="14" fontId="43" fillId="8" borderId="101" xfId="0" applyNumberFormat="1" applyFont="1" applyFill="1" applyBorder="1" applyAlignment="1">
      <alignment horizontal="center" vertical="center" wrapText="1"/>
    </xf>
    <xf numFmtId="0" fontId="42" fillId="0" borderId="31" xfId="0" applyFont="1" applyBorder="1" applyAlignment="1">
      <alignment horizontal="center" vertical="center" wrapText="1"/>
    </xf>
    <xf numFmtId="0" fontId="48" fillId="9" borderId="152" xfId="32" applyFont="1" applyFill="1" applyBorder="1" applyAlignment="1">
      <alignment horizontal="left" vertical="center" wrapText="1"/>
    </xf>
    <xf numFmtId="0" fontId="43" fillId="8" borderId="154" xfId="0" applyFont="1" applyFill="1" applyBorder="1" applyAlignment="1">
      <alignment vertical="center"/>
    </xf>
    <xf numFmtId="0" fontId="14" fillId="0" borderId="0" xfId="0" applyFont="1" applyAlignment="1">
      <alignment horizontal="justify" vertical="top" wrapText="1"/>
    </xf>
    <xf numFmtId="0" fontId="129" fillId="8" borderId="77" xfId="0" applyFont="1" applyFill="1" applyBorder="1" applyAlignment="1">
      <alignment horizontal="center" vertical="center"/>
    </xf>
    <xf numFmtId="0" fontId="129" fillId="8" borderId="78" xfId="0" applyFont="1" applyFill="1" applyBorder="1" applyAlignment="1">
      <alignment horizontal="center" vertical="center"/>
    </xf>
    <xf numFmtId="0" fontId="47" fillId="8" borderId="57" xfId="0" applyFont="1" applyFill="1" applyBorder="1" applyAlignment="1">
      <alignment horizontal="center" vertical="center"/>
    </xf>
    <xf numFmtId="0" fontId="47" fillId="8" borderId="58" xfId="0" applyFont="1" applyFill="1" applyBorder="1" applyAlignment="1">
      <alignment horizontal="center" vertical="center"/>
    </xf>
    <xf numFmtId="0" fontId="48" fillId="24" borderId="152" xfId="32" applyFont="1" applyFill="1" applyBorder="1" applyAlignment="1">
      <alignment horizontal="left" vertical="center" wrapText="1"/>
    </xf>
    <xf numFmtId="0" fontId="14" fillId="0" borderId="0" xfId="0" applyFont="1" applyAlignment="1">
      <alignment horizontal="justify" vertical="center" wrapText="1"/>
    </xf>
    <xf numFmtId="0" fontId="14" fillId="0" borderId="34" xfId="0" applyFont="1" applyBorder="1" applyAlignment="1">
      <alignment horizontal="left"/>
    </xf>
    <xf numFmtId="0" fontId="14" fillId="0" borderId="68" xfId="0" applyFont="1" applyBorder="1" applyAlignment="1">
      <alignment horizontal="left"/>
    </xf>
    <xf numFmtId="0" fontId="14" fillId="0" borderId="69" xfId="0" applyFont="1" applyBorder="1" applyAlignment="1">
      <alignment horizontal="left"/>
    </xf>
    <xf numFmtId="0" fontId="14" fillId="0" borderId="34" xfId="0" applyFont="1" applyBorder="1" applyAlignment="1">
      <alignment horizontal="left" vertical="center" wrapText="1"/>
    </xf>
    <xf numFmtId="0" fontId="14" fillId="0" borderId="68" xfId="0" applyFont="1" applyBorder="1" applyAlignment="1">
      <alignment horizontal="left" vertical="center" wrapText="1"/>
    </xf>
    <xf numFmtId="0" fontId="14" fillId="0" borderId="69" xfId="0" applyFont="1" applyBorder="1" applyAlignment="1">
      <alignment horizontal="left" vertical="center" wrapText="1"/>
    </xf>
    <xf numFmtId="0" fontId="15" fillId="8" borderId="34" xfId="0" applyFont="1" applyFill="1" applyBorder="1" applyAlignment="1">
      <alignment horizontal="left"/>
    </xf>
    <xf numFmtId="0" fontId="15" fillId="8" borderId="68" xfId="0" applyFont="1" applyFill="1" applyBorder="1" applyAlignment="1">
      <alignment horizontal="left"/>
    </xf>
    <xf numFmtId="0" fontId="15" fillId="8" borderId="69" xfId="0" applyFont="1" applyFill="1" applyBorder="1" applyAlignment="1">
      <alignment horizontal="left"/>
    </xf>
    <xf numFmtId="0" fontId="15" fillId="8" borderId="194" xfId="0" applyFont="1" applyFill="1" applyBorder="1" applyAlignment="1">
      <alignment horizontal="left" vertical="center"/>
    </xf>
    <xf numFmtId="0" fontId="15" fillId="8" borderId="223" xfId="0" applyFont="1" applyFill="1" applyBorder="1" applyAlignment="1">
      <alignment horizontal="left" vertical="center"/>
    </xf>
    <xf numFmtId="0" fontId="15" fillId="8" borderId="148" xfId="0" applyFont="1" applyFill="1" applyBorder="1" applyAlignment="1">
      <alignment horizontal="left" vertical="center"/>
    </xf>
    <xf numFmtId="0" fontId="15" fillId="8" borderId="81" xfId="0" applyFont="1" applyFill="1" applyBorder="1" applyAlignment="1">
      <alignment horizontal="left" vertical="center"/>
    </xf>
    <xf numFmtId="0" fontId="15" fillId="8" borderId="121" xfId="0" applyFont="1" applyFill="1" applyBorder="1" applyAlignment="1">
      <alignment horizontal="left" vertical="center"/>
    </xf>
    <xf numFmtId="0" fontId="15" fillId="8" borderId="80" xfId="0" applyFont="1" applyFill="1" applyBorder="1" applyAlignment="1">
      <alignment horizontal="left" vertical="center"/>
    </xf>
    <xf numFmtId="0" fontId="206" fillId="15" borderId="101" xfId="36" applyFont="1" applyFill="1" applyBorder="1" applyAlignment="1">
      <alignment horizontal="left" vertical="center" wrapText="1"/>
    </xf>
    <xf numFmtId="0" fontId="206" fillId="15" borderId="31" xfId="36" applyFont="1" applyFill="1" applyBorder="1" applyAlignment="1">
      <alignment horizontal="left" vertical="center" wrapText="1"/>
    </xf>
    <xf numFmtId="0" fontId="47" fillId="9" borderId="33" xfId="0" applyFont="1" applyFill="1" applyBorder="1" applyAlignment="1">
      <alignment horizontal="left" vertical="center"/>
    </xf>
    <xf numFmtId="176" fontId="48" fillId="9" borderId="16" xfId="14" applyNumberFormat="1" applyFont="1" applyFill="1" applyBorder="1" applyAlignment="1">
      <alignment horizontal="center" wrapText="1"/>
    </xf>
    <xf numFmtId="176" fontId="48" fillId="9" borderId="59" xfId="14" applyNumberFormat="1" applyFont="1" applyFill="1" applyBorder="1" applyAlignment="1">
      <alignment horizontal="center" wrapText="1"/>
    </xf>
    <xf numFmtId="178" fontId="48" fillId="0" borderId="0" xfId="14" applyNumberFormat="1" applyFont="1" applyAlignment="1">
      <alignment horizontal="left"/>
    </xf>
    <xf numFmtId="0" fontId="48" fillId="9" borderId="152" xfId="14" applyFont="1" applyFill="1" applyBorder="1" applyAlignment="1">
      <alignment horizontal="left" vertical="center"/>
    </xf>
    <xf numFmtId="0" fontId="48" fillId="0" borderId="0" xfId="14" applyFont="1" applyAlignment="1">
      <alignment horizontal="left"/>
    </xf>
    <xf numFmtId="0" fontId="48" fillId="8" borderId="27" xfId="2" applyFont="1" applyFill="1" applyBorder="1" applyAlignment="1">
      <alignment horizontal="center" vertical="center"/>
    </xf>
    <xf numFmtId="0" fontId="48" fillId="8" borderId="57" xfId="2" applyFont="1" applyFill="1" applyBorder="1" applyAlignment="1">
      <alignment horizontal="center" vertical="center"/>
    </xf>
    <xf numFmtId="0" fontId="48" fillId="8" borderId="58" xfId="2" applyFont="1" applyFill="1" applyBorder="1" applyAlignment="1">
      <alignment horizontal="center" vertical="center"/>
    </xf>
    <xf numFmtId="0" fontId="48" fillId="8" borderId="167" xfId="14" applyFont="1" applyFill="1" applyBorder="1" applyAlignment="1">
      <alignment horizontal="left" vertical="center" wrapText="1"/>
    </xf>
    <xf numFmtId="0" fontId="48" fillId="8" borderId="21" xfId="14" applyFont="1" applyFill="1" applyBorder="1" applyAlignment="1">
      <alignment horizontal="left" vertical="center" wrapText="1"/>
    </xf>
    <xf numFmtId="0" fontId="40" fillId="15" borderId="617" xfId="0" applyFont="1" applyFill="1" applyBorder="1" applyAlignment="1">
      <alignment vertical="center" wrapText="1"/>
    </xf>
    <xf numFmtId="0" fontId="48" fillId="8" borderId="15" xfId="14" applyFont="1" applyFill="1" applyBorder="1" applyAlignment="1">
      <alignment horizontal="left" vertical="center" wrapText="1"/>
    </xf>
    <xf numFmtId="0" fontId="48" fillId="8" borderId="19" xfId="14" applyFont="1" applyFill="1" applyBorder="1" applyAlignment="1">
      <alignment horizontal="left" vertical="center" wrapText="1"/>
    </xf>
    <xf numFmtId="0" fontId="146" fillId="9" borderId="355" xfId="0" applyFont="1" applyFill="1" applyBorder="1" applyAlignment="1">
      <alignment horizontal="center" vertical="center" wrapText="1"/>
    </xf>
    <xf numFmtId="0" fontId="146" fillId="9" borderId="356" xfId="0" applyFont="1" applyFill="1" applyBorder="1" applyAlignment="1">
      <alignment horizontal="center" vertical="center" wrapText="1"/>
    </xf>
    <xf numFmtId="0" fontId="48" fillId="9" borderId="167" xfId="14" applyFont="1" applyFill="1" applyBorder="1" applyAlignment="1">
      <alignment horizontal="center" vertical="center" wrapText="1"/>
    </xf>
    <xf numFmtId="0" fontId="48" fillId="9" borderId="21" xfId="14" applyFont="1" applyFill="1" applyBorder="1" applyAlignment="1">
      <alignment horizontal="center" vertical="center" wrapText="1"/>
    </xf>
    <xf numFmtId="0" fontId="12" fillId="9" borderId="462" xfId="14" applyFont="1" applyFill="1" applyBorder="1" applyAlignment="1">
      <alignment horizontal="center" vertical="center" wrapText="1"/>
    </xf>
    <xf numFmtId="0" fontId="12" fillId="9" borderId="454" xfId="14" applyFont="1" applyFill="1" applyBorder="1" applyAlignment="1">
      <alignment horizontal="center" vertical="center" wrapText="1"/>
    </xf>
    <xf numFmtId="0" fontId="138" fillId="15" borderId="295" xfId="0" applyFont="1" applyFill="1" applyBorder="1" applyAlignment="1">
      <alignment horizontal="center" vertical="center" wrapText="1"/>
    </xf>
    <xf numFmtId="0" fontId="138" fillId="15" borderId="290" xfId="0" applyFont="1" applyFill="1" applyBorder="1" applyAlignment="1">
      <alignment horizontal="center" vertical="center" wrapText="1"/>
    </xf>
    <xf numFmtId="0" fontId="12" fillId="9" borderId="15" xfId="14" applyFont="1" applyFill="1" applyBorder="1" applyAlignment="1">
      <alignment horizontal="center" vertical="center" wrapText="1"/>
    </xf>
    <xf numFmtId="0" fontId="12" fillId="9" borderId="583" xfId="14" applyFont="1" applyFill="1" applyBorder="1" applyAlignment="1">
      <alignment horizontal="center" vertical="center" wrapText="1"/>
    </xf>
    <xf numFmtId="0" fontId="21" fillId="0" borderId="265" xfId="14" applyFont="1" applyBorder="1" applyAlignment="1">
      <alignment horizontal="left" wrapText="1"/>
    </xf>
    <xf numFmtId="17" fontId="12" fillId="9" borderId="598" xfId="14" applyNumberFormat="1" applyFont="1" applyFill="1" applyBorder="1" applyAlignment="1">
      <alignment horizontal="left" vertical="center" wrapText="1"/>
    </xf>
    <xf numFmtId="17" fontId="12" fillId="9" borderId="599" xfId="14" applyNumberFormat="1" applyFont="1" applyFill="1" applyBorder="1" applyAlignment="1">
      <alignment horizontal="left" vertical="center" wrapText="1"/>
    </xf>
    <xf numFmtId="17" fontId="12" fillId="9" borderId="600" xfId="14" applyNumberFormat="1" applyFont="1" applyFill="1" applyBorder="1" applyAlignment="1">
      <alignment horizontal="left" vertical="center" wrapText="1"/>
    </xf>
    <xf numFmtId="17" fontId="12" fillId="9" borderId="601" xfId="14" applyNumberFormat="1" applyFont="1" applyFill="1" applyBorder="1" applyAlignment="1">
      <alignment horizontal="left" vertical="center" wrapText="1"/>
    </xf>
    <xf numFmtId="17" fontId="12" fillId="9" borderId="602" xfId="14" applyNumberFormat="1" applyFont="1" applyFill="1" applyBorder="1" applyAlignment="1">
      <alignment horizontal="left" vertical="center" wrapText="1"/>
    </xf>
    <xf numFmtId="17" fontId="12" fillId="9" borderId="603" xfId="14" applyNumberFormat="1" applyFont="1" applyFill="1" applyBorder="1" applyAlignment="1">
      <alignment horizontal="left" vertical="center" wrapText="1"/>
    </xf>
    <xf numFmtId="0" fontId="13" fillId="0" borderId="454" xfId="14" applyFont="1" applyBorder="1" applyAlignment="1">
      <alignment horizontal="left" wrapText="1"/>
    </xf>
    <xf numFmtId="17" fontId="12" fillId="9" borderId="567" xfId="14" applyNumberFormat="1" applyFont="1" applyFill="1" applyBorder="1" applyAlignment="1">
      <alignment horizontal="left" vertical="center" wrapText="1"/>
    </xf>
    <xf numFmtId="17" fontId="12" fillId="9" borderId="568" xfId="14" applyNumberFormat="1" applyFont="1" applyFill="1" applyBorder="1" applyAlignment="1">
      <alignment horizontal="left" vertical="center" wrapText="1"/>
    </xf>
    <xf numFmtId="17" fontId="12" fillId="9" borderId="569" xfId="14" applyNumberFormat="1" applyFont="1" applyFill="1" applyBorder="1" applyAlignment="1">
      <alignment horizontal="left" vertical="center" wrapText="1"/>
    </xf>
    <xf numFmtId="0" fontId="13" fillId="0" borderId="598" xfId="14" applyFont="1" applyBorder="1" applyAlignment="1">
      <alignment horizontal="left" wrapText="1"/>
    </xf>
    <xf numFmtId="0" fontId="13" fillId="0" borderId="599" xfId="14" applyFont="1" applyBorder="1" applyAlignment="1">
      <alignment horizontal="left" wrapText="1"/>
    </xf>
    <xf numFmtId="0" fontId="13" fillId="0" borderId="600" xfId="14" applyFont="1" applyBorder="1" applyAlignment="1">
      <alignment horizontal="left" wrapText="1"/>
    </xf>
    <xf numFmtId="0" fontId="13" fillId="0" borderId="596" xfId="14" applyFont="1" applyBorder="1" applyAlignment="1">
      <alignment horizontal="left" wrapText="1"/>
    </xf>
    <xf numFmtId="0" fontId="13" fillId="0" borderId="64" xfId="14" applyFont="1" applyBorder="1" applyAlignment="1">
      <alignment horizontal="left" wrapText="1"/>
    </xf>
    <xf numFmtId="17" fontId="48" fillId="9" borderId="265" xfId="14" applyNumberFormat="1" applyFont="1" applyFill="1" applyBorder="1" applyAlignment="1">
      <alignment horizontal="left" vertical="center" wrapText="1"/>
    </xf>
    <xf numFmtId="166" fontId="47" fillId="9" borderId="237" xfId="14" applyNumberFormat="1" applyFont="1" applyFill="1" applyBorder="1" applyAlignment="1">
      <alignment horizontal="center" vertical="center" wrapText="1"/>
    </xf>
    <xf numFmtId="166" fontId="47" fillId="9" borderId="21" xfId="14" applyNumberFormat="1" applyFont="1" applyFill="1" applyBorder="1" applyAlignment="1">
      <alignment horizontal="center" vertical="center" wrapText="1"/>
    </xf>
    <xf numFmtId="0" fontId="47" fillId="8" borderId="116" xfId="2" applyFont="1" applyFill="1" applyBorder="1" applyAlignment="1">
      <alignment horizontal="center" vertical="center"/>
    </xf>
    <xf numFmtId="0" fontId="47" fillId="8" borderId="117" xfId="2" applyFont="1" applyFill="1" applyBorder="1" applyAlignment="1">
      <alignment horizontal="center" vertical="center"/>
    </xf>
    <xf numFmtId="0" fontId="47" fillId="8" borderId="118" xfId="2" applyFont="1" applyFill="1" applyBorder="1" applyAlignment="1">
      <alignment horizontal="center" vertical="center"/>
    </xf>
    <xf numFmtId="178" fontId="146" fillId="0" borderId="0" xfId="0" applyNumberFormat="1" applyFont="1" applyAlignment="1">
      <alignment horizontal="left"/>
    </xf>
    <xf numFmtId="0" fontId="48" fillId="9" borderId="310" xfId="14" applyFont="1" applyFill="1" applyBorder="1" applyAlignment="1">
      <alignment horizontal="left" vertical="center" wrapText="1"/>
    </xf>
    <xf numFmtId="0" fontId="48" fillId="9" borderId="237" xfId="14" applyFont="1" applyFill="1" applyBorder="1" applyAlignment="1">
      <alignment horizontal="left" vertical="center" wrapText="1"/>
    </xf>
    <xf numFmtId="0" fontId="48" fillId="9" borderId="310" xfId="14" applyFont="1" applyFill="1" applyBorder="1" applyAlignment="1">
      <alignment horizontal="center"/>
    </xf>
    <xf numFmtId="0" fontId="119" fillId="0" borderId="0" xfId="14" applyFont="1" applyAlignment="1">
      <alignment horizontal="left" wrapText="1"/>
    </xf>
    <xf numFmtId="176" fontId="146" fillId="8" borderId="355" xfId="0" applyNumberFormat="1" applyFont="1" applyFill="1" applyBorder="1" applyAlignment="1">
      <alignment horizontal="center" vertical="center" wrapText="1"/>
    </xf>
    <xf numFmtId="176" fontId="146" fillId="8" borderId="551" xfId="0" applyNumberFormat="1" applyFont="1" applyFill="1" applyBorder="1" applyAlignment="1">
      <alignment horizontal="center" vertical="center" wrapText="1"/>
    </xf>
    <xf numFmtId="0" fontId="13" fillId="0" borderId="567" xfId="14" applyFont="1" applyBorder="1" applyAlignment="1">
      <alignment horizontal="left" wrapText="1"/>
    </xf>
    <xf numFmtId="0" fontId="13" fillId="0" borderId="568" xfId="14" applyFont="1" applyBorder="1" applyAlignment="1">
      <alignment horizontal="left" wrapText="1"/>
    </xf>
    <xf numFmtId="0" fontId="13" fillId="0" borderId="569" xfId="14" applyFont="1" applyBorder="1" applyAlignment="1">
      <alignment horizontal="left" wrapText="1"/>
    </xf>
    <xf numFmtId="0" fontId="48" fillId="9" borderId="152" xfId="14" applyFont="1" applyFill="1" applyBorder="1" applyAlignment="1">
      <alignment horizontal="center" vertical="center" wrapText="1"/>
    </xf>
    <xf numFmtId="0" fontId="47" fillId="9" borderId="15" xfId="14" applyFont="1" applyFill="1" applyBorder="1" applyAlignment="1">
      <alignment horizontal="left" vertical="center" wrapText="1"/>
    </xf>
    <xf numFmtId="0" fontId="47" fillId="9" borderId="19" xfId="14" applyFont="1" applyFill="1" applyBorder="1" applyAlignment="1">
      <alignment horizontal="left" vertical="center" wrapText="1"/>
    </xf>
    <xf numFmtId="17" fontId="48" fillId="9" borderId="165" xfId="14" applyNumberFormat="1" applyFont="1" applyFill="1" applyBorder="1" applyAlignment="1">
      <alignment vertical="center" wrapText="1"/>
    </xf>
    <xf numFmtId="17" fontId="48" fillId="9" borderId="300" xfId="14" applyNumberFormat="1" applyFont="1" applyFill="1" applyBorder="1" applyAlignment="1">
      <alignment vertical="center" wrapText="1"/>
    </xf>
    <xf numFmtId="17" fontId="48" fillId="9" borderId="242" xfId="14" applyNumberFormat="1" applyFont="1" applyFill="1" applyBorder="1" applyAlignment="1">
      <alignment vertical="center" wrapText="1"/>
    </xf>
    <xf numFmtId="17" fontId="48" fillId="0" borderId="165" xfId="14" applyNumberFormat="1" applyFont="1" applyBorder="1" applyAlignment="1">
      <alignment horizontal="center" vertical="center" wrapText="1"/>
    </xf>
    <xf numFmtId="17" fontId="48" fillId="0" borderId="300" xfId="14" applyNumberFormat="1" applyFont="1" applyBorder="1" applyAlignment="1">
      <alignment horizontal="center" vertical="center" wrapText="1"/>
    </xf>
    <xf numFmtId="17" fontId="48" fillId="0" borderId="242" xfId="14" applyNumberFormat="1" applyFont="1" applyBorder="1" applyAlignment="1">
      <alignment horizontal="center" vertical="center" wrapText="1"/>
    </xf>
    <xf numFmtId="0" fontId="47" fillId="9" borderId="237" xfId="14" applyFont="1" applyFill="1" applyBorder="1" applyAlignment="1">
      <alignment horizontal="center" vertical="center" wrapText="1"/>
    </xf>
    <xf numFmtId="0" fontId="47" fillId="9" borderId="21" xfId="14" applyFont="1" applyFill="1" applyBorder="1" applyAlignment="1">
      <alignment horizontal="center" vertical="center" wrapText="1"/>
    </xf>
    <xf numFmtId="0" fontId="47" fillId="9" borderId="63" xfId="14" applyFont="1" applyFill="1" applyBorder="1" applyAlignment="1">
      <alignment horizontal="center" vertical="center" wrapText="1"/>
    </xf>
    <xf numFmtId="0" fontId="47" fillId="9" borderId="66" xfId="14" applyFont="1" applyFill="1" applyBorder="1" applyAlignment="1">
      <alignment horizontal="center" vertical="center" wrapText="1"/>
    </xf>
    <xf numFmtId="0" fontId="21" fillId="0" borderId="165" xfId="14" applyFont="1" applyBorder="1" applyAlignment="1">
      <alignment horizontal="left" wrapText="1"/>
    </xf>
    <xf numFmtId="0" fontId="21" fillId="0" borderId="300" xfId="14" applyFont="1" applyBorder="1" applyAlignment="1">
      <alignment horizontal="left" wrapText="1"/>
    </xf>
    <xf numFmtId="0" fontId="21" fillId="0" borderId="242" xfId="14" applyFont="1" applyBorder="1" applyAlignment="1">
      <alignment horizontal="left" wrapText="1"/>
    </xf>
    <xf numFmtId="17" fontId="48" fillId="9" borderId="165" xfId="14" applyNumberFormat="1" applyFont="1" applyFill="1" applyBorder="1" applyAlignment="1">
      <alignment horizontal="left" vertical="center" wrapText="1"/>
    </xf>
    <xf numFmtId="17" fontId="48" fillId="9" borderId="136" xfId="14" applyNumberFormat="1" applyFont="1" applyFill="1" applyBorder="1" applyAlignment="1">
      <alignment horizontal="left" vertical="center" wrapText="1"/>
    </xf>
    <xf numFmtId="17" fontId="48" fillId="9" borderId="217" xfId="14" applyNumberFormat="1" applyFont="1" applyFill="1" applyBorder="1" applyAlignment="1">
      <alignment horizontal="left" vertical="center" wrapText="1"/>
    </xf>
    <xf numFmtId="0" fontId="47" fillId="9" borderId="265" xfId="14" applyFont="1" applyFill="1" applyBorder="1" applyAlignment="1">
      <alignment horizontal="center" vertical="center" wrapText="1"/>
    </xf>
    <xf numFmtId="0" fontId="12" fillId="9" borderId="454" xfId="14" applyFont="1" applyFill="1" applyBorder="1" applyAlignment="1">
      <alignment horizontal="left" vertical="center" wrapText="1"/>
    </xf>
    <xf numFmtId="0" fontId="12" fillId="9" borderId="21" xfId="14" applyFont="1" applyFill="1" applyBorder="1" applyAlignment="1">
      <alignment horizontal="left" vertical="center" wrapText="1"/>
    </xf>
    <xf numFmtId="0" fontId="12" fillId="0" borderId="0" xfId="14" applyFont="1" applyAlignment="1">
      <alignment horizontal="left" vertical="center" wrapText="1"/>
    </xf>
    <xf numFmtId="0" fontId="13" fillId="0" borderId="0" xfId="14" applyFont="1" applyAlignment="1">
      <alignment horizontal="left" vertical="center" wrapText="1"/>
    </xf>
    <xf numFmtId="0" fontId="12" fillId="0" borderId="0" xfId="14" applyFont="1" applyAlignment="1">
      <alignment horizontal="left" vertical="center"/>
    </xf>
    <xf numFmtId="0" fontId="13" fillId="0" borderId="0" xfId="14" applyFont="1" applyAlignment="1">
      <alignment horizontal="left" vertical="center"/>
    </xf>
    <xf numFmtId="14" fontId="181" fillId="15" borderId="365" xfId="0" applyNumberFormat="1" applyFont="1" applyFill="1" applyBorder="1" applyAlignment="1">
      <alignment horizontal="center" vertical="center"/>
    </xf>
    <xf numFmtId="14" fontId="181" fillId="15" borderId="296" xfId="0" applyNumberFormat="1" applyFont="1" applyFill="1" applyBorder="1" applyAlignment="1">
      <alignment horizontal="center" vertical="center"/>
    </xf>
    <xf numFmtId="0" fontId="181" fillId="15" borderId="363" xfId="0" applyFont="1" applyFill="1" applyBorder="1" applyAlignment="1">
      <alignment horizontal="center" vertical="center" wrapText="1"/>
    </xf>
    <xf numFmtId="0" fontId="181" fillId="15" borderId="267" xfId="0" applyFont="1" applyFill="1" applyBorder="1" applyAlignment="1">
      <alignment horizontal="center" vertical="center" wrapText="1"/>
    </xf>
    <xf numFmtId="0" fontId="48" fillId="0" borderId="0" xfId="14" applyFont="1" applyAlignment="1">
      <alignment horizontal="left" vertical="center" wrapText="1"/>
    </xf>
    <xf numFmtId="0" fontId="21" fillId="0" borderId="0" xfId="14" applyFont="1" applyAlignment="1">
      <alignment horizontal="left" vertical="center" wrapText="1"/>
    </xf>
    <xf numFmtId="166" fontId="48" fillId="9" borderId="155" xfId="0" applyNumberFormat="1" applyFont="1" applyFill="1" applyBorder="1" applyAlignment="1">
      <alignment horizontal="left" vertical="center" wrapText="1"/>
    </xf>
    <xf numFmtId="166" fontId="48" fillId="9" borderId="48" xfId="0" applyNumberFormat="1" applyFont="1" applyFill="1" applyBorder="1" applyAlignment="1">
      <alignment horizontal="left" vertical="center" wrapText="1"/>
    </xf>
    <xf numFmtId="166" fontId="48" fillId="9" borderId="6" xfId="0" applyNumberFormat="1" applyFont="1" applyFill="1" applyBorder="1" applyAlignment="1">
      <alignment horizontal="left" vertical="center" wrapText="1"/>
    </xf>
    <xf numFmtId="166" fontId="48" fillId="9" borderId="228" xfId="0" applyNumberFormat="1" applyFont="1" applyFill="1" applyBorder="1" applyAlignment="1">
      <alignment horizontal="left" vertical="center" wrapText="1"/>
    </xf>
    <xf numFmtId="166" fontId="48" fillId="9" borderId="230" xfId="0" applyNumberFormat="1" applyFont="1" applyFill="1" applyBorder="1" applyAlignment="1">
      <alignment horizontal="left" vertical="center" wrapText="1"/>
    </xf>
    <xf numFmtId="166" fontId="48" fillId="9" borderId="2" xfId="0" applyNumberFormat="1" applyFont="1" applyFill="1" applyBorder="1" applyAlignment="1">
      <alignment horizontal="left" vertical="center" wrapText="1"/>
    </xf>
    <xf numFmtId="166" fontId="48" fillId="9" borderId="96" xfId="0" applyNumberFormat="1" applyFont="1" applyFill="1" applyBorder="1" applyAlignment="1">
      <alignment horizontal="left" vertical="center" wrapText="1"/>
    </xf>
    <xf numFmtId="0" fontId="48" fillId="15" borderId="40" xfId="0" applyFont="1" applyFill="1" applyBorder="1" applyAlignment="1">
      <alignment vertical="center" wrapText="1"/>
    </xf>
    <xf numFmtId="0" fontId="48" fillId="15" borderId="42" xfId="0" applyFont="1" applyFill="1" applyBorder="1" applyAlignment="1">
      <alignment vertical="center" wrapText="1"/>
    </xf>
    <xf numFmtId="0" fontId="181" fillId="15" borderId="295" xfId="0" applyFont="1" applyFill="1" applyBorder="1" applyAlignment="1">
      <alignment vertical="center" wrapText="1"/>
    </xf>
    <xf numFmtId="0" fontId="181" fillId="15" borderId="288" xfId="0" applyFont="1" applyFill="1" applyBorder="1" applyAlignment="1">
      <alignment vertical="center" wrapText="1"/>
    </xf>
    <xf numFmtId="0" fontId="181" fillId="15" borderId="290" xfId="0" applyFont="1" applyFill="1" applyBorder="1" applyAlignment="1">
      <alignment vertical="center" wrapText="1"/>
    </xf>
    <xf numFmtId="0" fontId="179" fillId="8" borderId="101" xfId="0" applyFont="1" applyFill="1" applyBorder="1" applyAlignment="1">
      <alignment horizontal="center" vertical="center" wrapText="1"/>
    </xf>
    <xf numFmtId="0" fontId="179" fillId="8" borderId="105" xfId="0" applyFont="1" applyFill="1" applyBorder="1" applyAlignment="1">
      <alignment horizontal="center" vertical="center" wrapText="1"/>
    </xf>
    <xf numFmtId="0" fontId="179" fillId="8" borderId="31" xfId="0" applyFont="1" applyFill="1" applyBorder="1" applyAlignment="1">
      <alignment horizontal="center" vertical="center" wrapText="1"/>
    </xf>
    <xf numFmtId="0" fontId="47" fillId="8" borderId="33" xfId="0" applyFont="1" applyFill="1" applyBorder="1" applyAlignment="1">
      <alignment horizontal="center" vertical="center" wrapText="1"/>
    </xf>
    <xf numFmtId="0" fontId="47" fillId="8" borderId="101" xfId="0" applyFont="1" applyFill="1" applyBorder="1" applyAlignment="1">
      <alignment horizontal="center" vertical="center" wrapText="1"/>
    </xf>
    <xf numFmtId="0" fontId="47" fillId="8" borderId="105" xfId="0" applyFont="1" applyFill="1" applyBorder="1" applyAlignment="1">
      <alignment horizontal="center" vertical="center" wrapText="1"/>
    </xf>
    <xf numFmtId="0" fontId="48" fillId="8" borderId="101" xfId="0" applyFont="1" applyFill="1" applyBorder="1" applyAlignment="1">
      <alignment horizontal="center" vertical="center" wrapText="1"/>
    </xf>
    <xf numFmtId="0" fontId="48" fillId="8" borderId="105" xfId="0" applyFont="1" applyFill="1" applyBorder="1" applyAlignment="1">
      <alignment horizontal="center" vertical="center" wrapText="1"/>
    </xf>
    <xf numFmtId="0" fontId="48" fillId="8" borderId="33" xfId="0" applyFont="1" applyFill="1" applyBorder="1" applyAlignment="1">
      <alignment horizontal="center" vertical="center" wrapText="1"/>
    </xf>
    <xf numFmtId="0" fontId="178" fillId="8" borderId="34" xfId="0" applyFont="1" applyFill="1" applyBorder="1" applyAlignment="1">
      <alignment horizontal="left"/>
    </xf>
    <xf numFmtId="0" fontId="178" fillId="8" borderId="68" xfId="0" applyFont="1" applyFill="1" applyBorder="1" applyAlignment="1">
      <alignment horizontal="left"/>
    </xf>
    <xf numFmtId="0" fontId="179" fillId="8" borderId="33" xfId="0" applyFont="1" applyFill="1" applyBorder="1" applyAlignment="1">
      <alignment horizontal="center" vertical="center" wrapText="1"/>
    </xf>
    <xf numFmtId="0" fontId="47" fillId="8" borderId="31" xfId="0" applyFont="1" applyFill="1" applyBorder="1" applyAlignment="1">
      <alignment horizontal="center" vertical="center" wrapText="1"/>
    </xf>
    <xf numFmtId="0" fontId="155" fillId="8" borderId="34" xfId="0" applyFont="1" applyFill="1" applyBorder="1" applyAlignment="1">
      <alignment horizontal="left"/>
    </xf>
    <xf numFmtId="0" fontId="155" fillId="8" borderId="68" xfId="0" applyFont="1" applyFill="1" applyBorder="1" applyAlignment="1">
      <alignment horizontal="left"/>
    </xf>
    <xf numFmtId="0" fontId="155" fillId="8" borderId="69" xfId="0" applyFont="1" applyFill="1" applyBorder="1" applyAlignment="1">
      <alignment horizontal="left"/>
    </xf>
    <xf numFmtId="0" fontId="42" fillId="0" borderId="0" xfId="0" applyFont="1" applyAlignment="1">
      <alignment horizontal="left" vertical="center"/>
    </xf>
    <xf numFmtId="0" fontId="11" fillId="10" borderId="149" xfId="0" applyFont="1" applyFill="1" applyBorder="1" applyAlignment="1">
      <alignment horizontal="center" vertical="center"/>
    </xf>
    <xf numFmtId="0" fontId="179" fillId="8" borderId="194" xfId="0" applyFont="1" applyFill="1" applyBorder="1" applyAlignment="1">
      <alignment horizontal="center" vertical="center" wrapText="1"/>
    </xf>
    <xf numFmtId="0" fontId="179" fillId="8" borderId="160" xfId="0" applyFont="1" applyFill="1" applyBorder="1" applyAlignment="1">
      <alignment horizontal="center" vertical="center" wrapText="1"/>
    </xf>
    <xf numFmtId="0" fontId="136" fillId="0" borderId="0" xfId="0" applyFont="1" applyAlignment="1">
      <alignment horizontal="center" vertical="center"/>
    </xf>
    <xf numFmtId="0" fontId="47" fillId="8" borderId="194" xfId="0" applyFont="1" applyFill="1" applyBorder="1" applyAlignment="1">
      <alignment horizontal="center" vertical="center" wrapText="1"/>
    </xf>
    <xf numFmtId="0" fontId="47" fillId="8" borderId="160" xfId="0" applyFont="1" applyFill="1" applyBorder="1" applyAlignment="1">
      <alignment horizontal="center" vertical="center" wrapText="1"/>
    </xf>
    <xf numFmtId="0" fontId="132" fillId="8" borderId="116" xfId="0" applyFont="1" applyFill="1" applyBorder="1" applyAlignment="1">
      <alignment horizontal="left"/>
    </xf>
    <xf numFmtId="0" fontId="132" fillId="8" borderId="117" xfId="0" applyFont="1" applyFill="1" applyBorder="1" applyAlignment="1">
      <alignment horizontal="left"/>
    </xf>
    <xf numFmtId="0" fontId="132" fillId="8" borderId="118" xfId="0" applyFont="1" applyFill="1" applyBorder="1" applyAlignment="1">
      <alignment horizontal="left"/>
    </xf>
    <xf numFmtId="0" fontId="48" fillId="8" borderId="102" xfId="0" applyFont="1" applyFill="1" applyBorder="1" applyAlignment="1">
      <alignment horizontal="center" vertical="center" wrapText="1"/>
    </xf>
    <xf numFmtId="0" fontId="48" fillId="8" borderId="106" xfId="0" applyFont="1" applyFill="1" applyBorder="1" applyAlignment="1">
      <alignment horizontal="center" vertical="center" wrapText="1"/>
    </xf>
    <xf numFmtId="0" fontId="48" fillId="8" borderId="100" xfId="0" applyFont="1" applyFill="1" applyBorder="1" applyAlignment="1">
      <alignment horizontal="center" vertical="center" wrapText="1"/>
    </xf>
    <xf numFmtId="0" fontId="48" fillId="8" borderId="104" xfId="0" applyFont="1" applyFill="1" applyBorder="1" applyAlignment="1">
      <alignment horizontal="center" vertical="center" wrapText="1"/>
    </xf>
    <xf numFmtId="0" fontId="48" fillId="8" borderId="107" xfId="0" applyFont="1" applyFill="1" applyBorder="1" applyAlignment="1">
      <alignment horizontal="center" vertical="center" wrapText="1"/>
    </xf>
    <xf numFmtId="0" fontId="198" fillId="14" borderId="156" xfId="0" applyFont="1" applyFill="1" applyBorder="1" applyAlignment="1">
      <alignment horizontal="center" vertical="center" wrapText="1"/>
    </xf>
    <xf numFmtId="0" fontId="198" fillId="14" borderId="163" xfId="0" applyFont="1" applyFill="1" applyBorder="1" applyAlignment="1">
      <alignment horizontal="center" vertical="center" wrapText="1"/>
    </xf>
    <xf numFmtId="0" fontId="40" fillId="12" borderId="156" xfId="0" applyFont="1" applyFill="1" applyBorder="1" applyAlignment="1">
      <alignment vertical="center" wrapText="1"/>
    </xf>
    <xf numFmtId="0" fontId="40" fillId="12" borderId="163" xfId="0" applyFont="1" applyFill="1" applyBorder="1" applyAlignment="1">
      <alignment vertical="center" wrapText="1"/>
    </xf>
    <xf numFmtId="0" fontId="40" fillId="12" borderId="282" xfId="0" applyFont="1" applyFill="1" applyBorder="1" applyAlignment="1">
      <alignment vertical="center" wrapText="1"/>
    </xf>
    <xf numFmtId="0" fontId="12" fillId="22" borderId="110" xfId="36" applyFont="1" applyFill="1" applyBorder="1" applyAlignment="1">
      <alignment horizontal="left" vertical="center" wrapText="1"/>
    </xf>
    <xf numFmtId="0" fontId="12" fillId="22" borderId="111" xfId="36" applyFont="1" applyFill="1" applyBorder="1" applyAlignment="1">
      <alignment horizontal="left" vertical="center" wrapText="1"/>
    </xf>
    <xf numFmtId="14" fontId="40" fillId="12" borderId="373" xfId="0" applyNumberFormat="1" applyFont="1" applyFill="1" applyBorder="1" applyAlignment="1">
      <alignment horizontal="center" vertical="center"/>
    </xf>
    <xf numFmtId="14" fontId="40" fillId="12" borderId="366" xfId="0" applyNumberFormat="1" applyFont="1" applyFill="1" applyBorder="1" applyAlignment="1">
      <alignment horizontal="center" vertical="center"/>
    </xf>
    <xf numFmtId="0" fontId="40" fillId="12" borderId="573" xfId="0" applyFont="1" applyFill="1" applyBorder="1" applyAlignment="1">
      <alignment vertical="center" wrapText="1"/>
    </xf>
    <xf numFmtId="0" fontId="40" fillId="12" borderId="575" xfId="0" applyFont="1" applyFill="1" applyBorder="1" applyAlignment="1">
      <alignment vertical="center" wrapText="1"/>
    </xf>
    <xf numFmtId="0" fontId="40" fillId="12" borderId="156" xfId="0" applyFont="1" applyFill="1" applyBorder="1" applyAlignment="1">
      <alignment horizontal="left" vertical="center" wrapText="1"/>
    </xf>
    <xf numFmtId="0" fontId="40" fillId="12" borderId="282" xfId="0" applyFont="1" applyFill="1" applyBorder="1" applyAlignment="1">
      <alignment horizontal="left" vertical="center" wrapText="1"/>
    </xf>
    <xf numFmtId="0" fontId="137" fillId="12" borderId="156" xfId="0" applyFont="1" applyFill="1" applyBorder="1" applyAlignment="1">
      <alignment vertical="center" wrapText="1"/>
    </xf>
    <xf numFmtId="0" fontId="137" fillId="12" borderId="163" xfId="0" applyFont="1" applyFill="1" applyBorder="1" applyAlignment="1">
      <alignment vertical="center" wrapText="1"/>
    </xf>
    <xf numFmtId="0" fontId="137" fillId="12" borderId="282" xfId="0" applyFont="1" applyFill="1" applyBorder="1" applyAlignment="1">
      <alignment vertical="center" wrapText="1"/>
    </xf>
    <xf numFmtId="14" fontId="137" fillId="12" borderId="156" xfId="0" applyNumberFormat="1" applyFont="1" applyFill="1" applyBorder="1" applyAlignment="1">
      <alignment horizontal="center" vertical="center" wrapText="1"/>
    </xf>
    <xf numFmtId="14" fontId="137" fillId="12" borderId="163" xfId="0" applyNumberFormat="1" applyFont="1" applyFill="1" applyBorder="1" applyAlignment="1">
      <alignment horizontal="center" vertical="center" wrapText="1"/>
    </xf>
    <xf numFmtId="0" fontId="12" fillId="12" borderId="56" xfId="30" applyFont="1" applyFill="1" applyBorder="1" applyAlignment="1">
      <alignment horizontal="left" vertical="center" wrapText="1"/>
    </xf>
    <xf numFmtId="0" fontId="12" fillId="12" borderId="53" xfId="30" applyFont="1" applyFill="1" applyBorder="1" applyAlignment="1">
      <alignment horizontal="left" vertical="center" wrapText="1"/>
    </xf>
    <xf numFmtId="0" fontId="12" fillId="8" borderId="103" xfId="0" applyFont="1" applyFill="1" applyBorder="1" applyAlignment="1">
      <alignment horizontal="center" vertical="center"/>
    </xf>
    <xf numFmtId="0" fontId="12" fillId="8" borderId="28" xfId="0" applyFont="1" applyFill="1" applyBorder="1" applyAlignment="1">
      <alignment horizontal="center" vertical="center"/>
    </xf>
    <xf numFmtId="0" fontId="12" fillId="8" borderId="29" xfId="0" applyFont="1" applyFill="1" applyBorder="1" applyAlignment="1">
      <alignment horizontal="center" vertical="center"/>
    </xf>
    <xf numFmtId="3" fontId="12" fillId="12" borderId="56" xfId="30" applyNumberFormat="1" applyFont="1" applyFill="1" applyBorder="1" applyAlignment="1">
      <alignment horizontal="left" vertical="center" wrapText="1"/>
    </xf>
    <xf numFmtId="3" fontId="12" fillId="12" borderId="53" xfId="30" applyNumberFormat="1" applyFont="1" applyFill="1" applyBorder="1" applyAlignment="1">
      <alignment horizontal="left" vertical="center" wrapText="1"/>
    </xf>
    <xf numFmtId="0" fontId="43" fillId="16" borderId="156" xfId="0" applyFont="1" applyFill="1" applyBorder="1" applyAlignment="1">
      <alignment horizontal="left" vertical="center" wrapText="1"/>
    </xf>
    <xf numFmtId="0" fontId="43" fillId="16" borderId="163" xfId="0" applyFont="1" applyFill="1" applyBorder="1" applyAlignment="1">
      <alignment horizontal="left" vertical="center" wrapText="1"/>
    </xf>
    <xf numFmtId="0" fontId="43" fillId="16" borderId="323" xfId="0" applyFont="1" applyFill="1" applyBorder="1" applyAlignment="1">
      <alignment horizontal="left" vertical="center" wrapText="1"/>
    </xf>
    <xf numFmtId="0" fontId="43" fillId="16" borderId="156" xfId="0" applyFont="1" applyFill="1" applyBorder="1" applyAlignment="1">
      <alignment horizontal="center" vertical="center" wrapText="1"/>
    </xf>
    <xf numFmtId="0" fontId="43" fillId="16" borderId="163" xfId="0" applyFont="1" applyFill="1" applyBorder="1" applyAlignment="1">
      <alignment horizontal="center" vertical="center" wrapText="1"/>
    </xf>
    <xf numFmtId="166" fontId="48" fillId="8" borderId="33" xfId="26" applyNumberFormat="1" applyFont="1" applyFill="1" applyBorder="1" applyAlignment="1">
      <alignment horizontal="left" vertical="center" wrapText="1"/>
    </xf>
    <xf numFmtId="166" fontId="48" fillId="8" borderId="33" xfId="26" applyNumberFormat="1" applyFont="1" applyFill="1" applyBorder="1" applyAlignment="1">
      <alignment horizontal="center" vertical="center" wrapText="1"/>
    </xf>
    <xf numFmtId="0" fontId="48" fillId="18" borderId="27" xfId="0" applyFont="1" applyFill="1" applyBorder="1" applyAlignment="1">
      <alignment horizontal="center" vertical="center"/>
    </xf>
    <xf numFmtId="0" fontId="48" fillId="18" borderId="57" xfId="0" applyFont="1" applyFill="1" applyBorder="1" applyAlignment="1">
      <alignment horizontal="center" vertical="center"/>
    </xf>
    <xf numFmtId="0" fontId="48" fillId="18" borderId="58" xfId="0" applyFont="1" applyFill="1" applyBorder="1" applyAlignment="1">
      <alignment horizontal="center" vertical="center"/>
    </xf>
    <xf numFmtId="0" fontId="47" fillId="8" borderId="532" xfId="26" applyFont="1" applyFill="1" applyBorder="1" applyAlignment="1">
      <alignment horizontal="center" vertical="center" wrapText="1"/>
    </xf>
    <xf numFmtId="0" fontId="149" fillId="8" borderId="532" xfId="26" applyFont="1" applyFill="1" applyBorder="1" applyAlignment="1">
      <alignment horizontal="center" vertical="center" wrapText="1"/>
    </xf>
    <xf numFmtId="17" fontId="149" fillId="8" borderId="532" xfId="26" applyNumberFormat="1" applyFont="1" applyFill="1" applyBorder="1" applyAlignment="1">
      <alignment horizontal="center" vertical="center" wrapText="1"/>
    </xf>
    <xf numFmtId="0" fontId="149" fillId="8" borderId="539" xfId="26" applyFont="1" applyFill="1" applyBorder="1" applyAlignment="1">
      <alignment horizontal="center" vertical="center" wrapText="1"/>
    </xf>
    <xf numFmtId="0" fontId="149" fillId="8" borderId="48" xfId="26" applyFont="1" applyFill="1" applyBorder="1" applyAlignment="1">
      <alignment horizontal="center" vertical="center" wrapText="1"/>
    </xf>
    <xf numFmtId="0" fontId="149" fillId="8" borderId="6" xfId="26" applyFont="1" applyFill="1" applyBorder="1" applyAlignment="1">
      <alignment horizontal="center" vertical="center" wrapText="1"/>
    </xf>
    <xf numFmtId="17" fontId="149" fillId="8" borderId="539" xfId="26" applyNumberFormat="1" applyFont="1" applyFill="1" applyBorder="1" applyAlignment="1">
      <alignment horizontal="center" vertical="center" wrapText="1"/>
    </xf>
    <xf numFmtId="17" fontId="149" fillId="8" borderId="48" xfId="26" applyNumberFormat="1" applyFont="1" applyFill="1" applyBorder="1" applyAlignment="1">
      <alignment horizontal="center" vertical="center" wrapText="1"/>
    </xf>
    <xf numFmtId="17" fontId="149" fillId="8" borderId="6" xfId="26" applyNumberFormat="1" applyFont="1" applyFill="1" applyBorder="1" applyAlignment="1">
      <alignment horizontal="center" vertical="center" wrapText="1"/>
    </xf>
    <xf numFmtId="0" fontId="155" fillId="8" borderId="116" xfId="0" applyFont="1" applyFill="1" applyBorder="1" applyAlignment="1">
      <alignment horizontal="left" vertical="center"/>
    </xf>
    <xf numFmtId="0" fontId="155" fillId="8" borderId="117" xfId="0" applyFont="1" applyFill="1" applyBorder="1" applyAlignment="1">
      <alignment horizontal="left" vertical="center"/>
    </xf>
    <xf numFmtId="0" fontId="155" fillId="8" borderId="118" xfId="0" applyFont="1" applyFill="1" applyBorder="1" applyAlignment="1">
      <alignment horizontal="left" vertical="center"/>
    </xf>
    <xf numFmtId="0" fontId="12" fillId="8" borderId="100" xfId="0" applyFont="1" applyFill="1" applyBorder="1" applyAlignment="1">
      <alignment horizontal="center" vertical="center" wrapText="1"/>
    </xf>
    <xf numFmtId="0" fontId="12" fillId="8" borderId="104" xfId="0" applyFont="1" applyFill="1" applyBorder="1" applyAlignment="1">
      <alignment horizontal="center" vertical="center" wrapText="1"/>
    </xf>
    <xf numFmtId="0" fontId="12" fillId="8" borderId="107" xfId="0" applyFont="1" applyFill="1" applyBorder="1" applyAlignment="1">
      <alignment horizontal="center" vertical="center" wrapText="1"/>
    </xf>
    <xf numFmtId="0" fontId="12" fillId="8" borderId="101" xfId="0" applyFont="1" applyFill="1" applyBorder="1" applyAlignment="1">
      <alignment horizontal="center" vertical="center" wrapText="1"/>
    </xf>
    <xf numFmtId="0" fontId="12" fillId="8" borderId="33" xfId="0" applyFont="1" applyFill="1" applyBorder="1" applyAlignment="1">
      <alignment horizontal="center" vertical="center"/>
    </xf>
    <xf numFmtId="0" fontId="12" fillId="8" borderId="102" xfId="0" applyFont="1" applyFill="1" applyBorder="1" applyAlignment="1">
      <alignment horizontal="center" vertical="center" wrapText="1"/>
    </xf>
    <xf numFmtId="0" fontId="155" fillId="8" borderId="34" xfId="0" applyFont="1" applyFill="1" applyBorder="1" applyAlignment="1">
      <alignment horizontal="left" vertical="center"/>
    </xf>
    <xf numFmtId="0" fontId="155" fillId="8" borderId="68" xfId="0" applyFont="1" applyFill="1" applyBorder="1" applyAlignment="1">
      <alignment horizontal="left" vertical="center"/>
    </xf>
    <xf numFmtId="0" fontId="155" fillId="8" borderId="69" xfId="0" applyFont="1" applyFill="1" applyBorder="1" applyAlignment="1">
      <alignment horizontal="left" vertical="center"/>
    </xf>
    <xf numFmtId="0" fontId="12" fillId="8" borderId="77" xfId="0" applyFont="1" applyFill="1" applyBorder="1" applyAlignment="1">
      <alignment horizontal="center" vertical="center"/>
    </xf>
    <xf numFmtId="0" fontId="12" fillId="8" borderId="119" xfId="0" applyFont="1" applyFill="1" applyBorder="1" applyAlignment="1">
      <alignment horizontal="center" vertical="center"/>
    </xf>
    <xf numFmtId="0" fontId="12" fillId="8" borderId="120" xfId="0" applyFont="1" applyFill="1" applyBorder="1" applyAlignment="1">
      <alignment horizontal="center" vertical="center"/>
    </xf>
    <xf numFmtId="0" fontId="12" fillId="8" borderId="79" xfId="0" applyFont="1" applyFill="1" applyBorder="1" applyAlignment="1">
      <alignment horizontal="center" vertical="center"/>
    </xf>
    <xf numFmtId="0" fontId="12" fillId="8" borderId="121" xfId="0" applyFont="1" applyFill="1" applyBorder="1" applyAlignment="1">
      <alignment horizontal="center" vertical="center"/>
    </xf>
    <xf numFmtId="0" fontId="12" fillId="8" borderId="122" xfId="0" applyFont="1" applyFill="1" applyBorder="1" applyAlignment="1">
      <alignment horizontal="center" vertical="center"/>
    </xf>
    <xf numFmtId="0" fontId="12" fillId="8" borderId="553" xfId="0" applyFont="1" applyFill="1" applyBorder="1" applyAlignment="1">
      <alignment horizontal="center" vertical="center"/>
    </xf>
    <xf numFmtId="0" fontId="12" fillId="8" borderId="554" xfId="0" applyFont="1" applyFill="1" applyBorder="1" applyAlignment="1">
      <alignment horizontal="center" vertical="center"/>
    </xf>
    <xf numFmtId="0" fontId="12" fillId="8" borderId="555" xfId="0" applyFont="1" applyFill="1" applyBorder="1" applyAlignment="1">
      <alignment horizontal="center" vertical="center"/>
    </xf>
    <xf numFmtId="0" fontId="12" fillId="8" borderId="556" xfId="0" applyFont="1" applyFill="1" applyBorder="1" applyAlignment="1">
      <alignment horizontal="center" vertical="center"/>
    </xf>
    <xf numFmtId="0" fontId="12" fillId="8" borderId="557" xfId="0" applyFont="1" applyFill="1" applyBorder="1" applyAlignment="1">
      <alignment horizontal="center" vertical="center"/>
    </xf>
    <xf numFmtId="0" fontId="12" fillId="8" borderId="34" xfId="0" applyFont="1" applyFill="1" applyBorder="1" applyAlignment="1">
      <alignment horizontal="center" vertical="center"/>
    </xf>
    <xf numFmtId="0" fontId="12" fillId="8" borderId="68" xfId="0" applyFont="1" applyFill="1" applyBorder="1" applyAlignment="1">
      <alignment horizontal="center" vertical="center"/>
    </xf>
    <xf numFmtId="0" fontId="12" fillId="8" borderId="69" xfId="0" applyFont="1" applyFill="1" applyBorder="1" applyAlignment="1">
      <alignment horizontal="center" vertical="center"/>
    </xf>
    <xf numFmtId="0" fontId="48" fillId="9" borderId="261" xfId="0" applyFont="1" applyFill="1" applyBorder="1" applyAlignment="1">
      <alignment horizontal="left" vertical="center" wrapText="1"/>
    </xf>
    <xf numFmtId="0" fontId="12" fillId="9" borderId="2" xfId="0" applyFont="1" applyFill="1" applyBorder="1" applyAlignment="1">
      <alignment horizontal="left" vertical="center" wrapText="1"/>
    </xf>
    <xf numFmtId="0" fontId="12" fillId="9" borderId="5" xfId="0" applyFont="1" applyFill="1" applyBorder="1" applyAlignment="1">
      <alignment horizontal="left" vertical="center" wrapText="1"/>
    </xf>
    <xf numFmtId="0" fontId="48" fillId="9" borderId="2" xfId="0" applyFont="1" applyFill="1" applyBorder="1" applyAlignment="1">
      <alignment horizontal="left" vertical="center" wrapText="1"/>
    </xf>
    <xf numFmtId="0" fontId="48" fillId="9" borderId="5" xfId="0" applyFont="1" applyFill="1" applyBorder="1" applyAlignment="1">
      <alignment horizontal="left" vertical="center" wrapText="1"/>
    </xf>
    <xf numFmtId="0" fontId="13" fillId="8" borderId="462" xfId="45" applyFont="1" applyFill="1" applyBorder="1" applyAlignment="1">
      <alignment horizontal="center"/>
    </xf>
    <xf numFmtId="172" fontId="12" fillId="8" borderId="462" xfId="26" applyNumberFormat="1" applyFont="1" applyFill="1" applyBorder="1" applyAlignment="1">
      <alignment horizontal="center" vertical="center" wrapText="1"/>
    </xf>
    <xf numFmtId="0" fontId="12" fillId="8" borderId="462" xfId="45" applyFont="1" applyFill="1" applyBorder="1" applyAlignment="1">
      <alignment horizontal="center" vertical="center" wrapText="1"/>
    </xf>
    <xf numFmtId="0" fontId="12" fillId="8" borderId="462" xfId="45" applyFont="1" applyFill="1" applyBorder="1" applyAlignment="1">
      <alignment horizontal="center" vertical="center"/>
    </xf>
    <xf numFmtId="176" fontId="12" fillId="9" borderId="454" xfId="15" applyNumberFormat="1" applyFont="1" applyFill="1" applyBorder="1" applyAlignment="1">
      <alignment horizontal="center" vertical="center" wrapText="1"/>
    </xf>
    <xf numFmtId="176" fontId="12" fillId="9" borderId="64" xfId="15" applyNumberFormat="1" applyFont="1" applyFill="1" applyBorder="1" applyAlignment="1">
      <alignment horizontal="center" vertical="center" wrapText="1"/>
    </xf>
    <xf numFmtId="176" fontId="12" fillId="9" borderId="570" xfId="15" applyNumberFormat="1" applyFont="1" applyFill="1" applyBorder="1" applyAlignment="1">
      <alignment horizontal="center" vertical="center" wrapText="1"/>
    </xf>
    <xf numFmtId="0" fontId="48" fillId="8" borderId="161" xfId="0" applyFont="1" applyFill="1" applyBorder="1" applyAlignment="1">
      <alignment horizontal="left" vertical="center"/>
    </xf>
    <xf numFmtId="0" fontId="48" fillId="8" borderId="43" xfId="0" applyFont="1" applyFill="1" applyBorder="1" applyAlignment="1">
      <alignment horizontal="left" vertical="center"/>
    </xf>
    <xf numFmtId="0" fontId="48" fillId="8" borderId="161" xfId="0" applyFont="1" applyFill="1" applyBorder="1" applyAlignment="1">
      <alignment horizontal="center" vertical="center"/>
    </xf>
    <xf numFmtId="0" fontId="48" fillId="8" borderId="43" xfId="0" applyFont="1" applyFill="1" applyBorder="1" applyAlignment="1">
      <alignment horizontal="center" vertical="center"/>
    </xf>
    <xf numFmtId="0" fontId="48" fillId="8" borderId="237" xfId="26" applyFont="1" applyFill="1" applyBorder="1" applyAlignment="1">
      <alignment horizontal="left" vertical="center" wrapText="1"/>
    </xf>
    <xf numFmtId="0" fontId="48" fillId="8" borderId="64" xfId="26" applyFont="1" applyFill="1" applyBorder="1" applyAlignment="1">
      <alignment horizontal="left" vertical="center" wrapText="1"/>
    </xf>
    <xf numFmtId="0" fontId="48" fillId="8" borderId="21" xfId="26" applyFont="1" applyFill="1" applyBorder="1" applyAlignment="1">
      <alignment horizontal="left" vertical="center" wrapText="1"/>
    </xf>
    <xf numFmtId="172" fontId="48" fillId="8" borderId="236" xfId="26" applyNumberFormat="1" applyFont="1" applyFill="1" applyBorder="1" applyAlignment="1">
      <alignment horizontal="center" vertical="center"/>
    </xf>
    <xf numFmtId="0" fontId="12" fillId="8" borderId="90" xfId="0" applyFont="1" applyFill="1" applyBorder="1" applyAlignment="1">
      <alignment horizontal="left" vertical="center"/>
    </xf>
    <xf numFmtId="14" fontId="12" fillId="8" borderId="90" xfId="0" applyNumberFormat="1" applyFont="1" applyFill="1" applyBorder="1" applyAlignment="1">
      <alignment horizontal="center" vertical="center"/>
    </xf>
    <xf numFmtId="0" fontId="12" fillId="8" borderId="90" xfId="0" applyFont="1" applyFill="1" applyBorder="1" applyAlignment="1">
      <alignment horizontal="center" vertical="center"/>
    </xf>
    <xf numFmtId="0" fontId="48" fillId="8" borderId="86" xfId="0" applyFont="1" applyFill="1" applyBorder="1" applyAlignment="1">
      <alignment horizontal="left" vertical="center"/>
    </xf>
    <xf numFmtId="0" fontId="48" fillId="8" borderId="89" xfId="0" applyFont="1" applyFill="1" applyBorder="1" applyAlignment="1">
      <alignment horizontal="left" vertical="center"/>
    </xf>
    <xf numFmtId="14" fontId="12" fillId="8" borderId="87" xfId="0" applyNumberFormat="1" applyFont="1" applyFill="1" applyBorder="1" applyAlignment="1">
      <alignment horizontal="center" vertical="center"/>
    </xf>
    <xf numFmtId="0" fontId="12" fillId="8" borderId="87" xfId="0" applyFont="1" applyFill="1" applyBorder="1" applyAlignment="1">
      <alignment horizontal="center" vertical="center"/>
    </xf>
    <xf numFmtId="0" fontId="12" fillId="8" borderId="88" xfId="0" applyFont="1" applyFill="1" applyBorder="1" applyAlignment="1">
      <alignment horizontal="center" vertical="center"/>
    </xf>
    <xf numFmtId="0" fontId="43" fillId="14" borderId="156" xfId="0" applyFont="1" applyFill="1" applyBorder="1" applyAlignment="1">
      <alignment horizontal="left" vertical="center" wrapText="1"/>
    </xf>
    <xf numFmtId="0" fontId="43" fillId="14" borderId="282" xfId="0" applyFont="1" applyFill="1" applyBorder="1" applyAlignment="1">
      <alignment horizontal="left" vertical="center" wrapText="1"/>
    </xf>
    <xf numFmtId="0" fontId="48" fillId="8" borderId="101" xfId="24" applyFont="1" applyFill="1" applyBorder="1" applyAlignment="1">
      <alignment horizontal="left" vertical="center"/>
    </xf>
    <xf numFmtId="0" fontId="48" fillId="8" borderId="31" xfId="24" applyFont="1" applyFill="1" applyBorder="1" applyAlignment="1">
      <alignment horizontal="left" vertical="center"/>
    </xf>
    <xf numFmtId="0" fontId="48" fillId="8" borderId="101" xfId="24" applyFont="1" applyFill="1" applyBorder="1" applyAlignment="1">
      <alignment horizontal="left" vertical="center" wrapText="1"/>
    </xf>
    <xf numFmtId="0" fontId="48" fillId="8" borderId="31" xfId="24" applyFont="1" applyFill="1" applyBorder="1" applyAlignment="1">
      <alignment horizontal="left" vertical="center" wrapText="1"/>
    </xf>
    <xf numFmtId="0" fontId="48" fillId="8" borderId="240" xfId="30" applyFont="1" applyFill="1" applyBorder="1" applyAlignment="1">
      <alignment horizontal="left" vertical="center"/>
    </xf>
    <xf numFmtId="172" fontId="43" fillId="8" borderId="94" xfId="28" applyNumberFormat="1" applyFont="1" applyFill="1" applyBorder="1" applyAlignment="1">
      <alignment horizontal="center" vertical="center"/>
    </xf>
    <xf numFmtId="172" fontId="43" fillId="8" borderId="238" xfId="28" applyNumberFormat="1" applyFont="1" applyFill="1" applyBorder="1" applyAlignment="1">
      <alignment horizontal="center" vertical="center"/>
    </xf>
    <xf numFmtId="172" fontId="43" fillId="8" borderId="258" xfId="28" applyNumberFormat="1" applyFont="1" applyFill="1" applyBorder="1" applyAlignment="1">
      <alignment horizontal="center" vertical="center"/>
    </xf>
    <xf numFmtId="172" fontId="43" fillId="8" borderId="159" xfId="28" applyNumberFormat="1" applyFont="1" applyFill="1" applyBorder="1" applyAlignment="1">
      <alignment horizontal="center" vertical="center"/>
    </xf>
    <xf numFmtId="0" fontId="43" fillId="8" borderId="94" xfId="28" applyFont="1" applyFill="1" applyBorder="1" applyAlignment="1">
      <alignment horizontal="center" vertical="center"/>
    </xf>
    <xf numFmtId="0" fontId="43" fillId="8" borderId="108" xfId="28" applyFont="1" applyFill="1" applyBorder="1" applyAlignment="1">
      <alignment horizontal="center" vertical="center"/>
    </xf>
    <xf numFmtId="0" fontId="43" fillId="8" borderId="238" xfId="28" applyFont="1" applyFill="1" applyBorder="1" applyAlignment="1">
      <alignment horizontal="center" vertical="center"/>
    </xf>
    <xf numFmtId="0" fontId="43" fillId="8" borderId="52" xfId="28" applyFont="1" applyFill="1" applyBorder="1" applyAlignment="1">
      <alignment horizontal="left" vertical="center"/>
    </xf>
    <xf numFmtId="0" fontId="43" fillId="8" borderId="52" xfId="0" applyFont="1" applyFill="1" applyBorder="1" applyAlignment="1">
      <alignment horizontal="center" vertical="center"/>
    </xf>
    <xf numFmtId="172" fontId="43" fillId="8" borderId="52" xfId="28" applyNumberFormat="1" applyFont="1" applyFill="1" applyBorder="1" applyAlignment="1">
      <alignment horizontal="center" vertical="center"/>
    </xf>
    <xf numFmtId="0" fontId="15" fillId="8" borderId="33" xfId="0" applyFont="1" applyFill="1" applyBorder="1" applyAlignment="1">
      <alignment horizontal="left" vertical="center" wrapText="1"/>
    </xf>
    <xf numFmtId="0" fontId="43" fillId="8" borderId="33" xfId="0" applyFont="1" applyFill="1" applyBorder="1" applyAlignment="1">
      <alignment horizontal="left" vertical="center" wrapText="1"/>
    </xf>
    <xf numFmtId="166" fontId="48" fillId="8" borderId="262" xfId="0" applyNumberFormat="1" applyFont="1" applyFill="1" applyBorder="1" applyAlignment="1">
      <alignment horizontal="left" vertical="center" wrapText="1"/>
    </xf>
    <xf numFmtId="166" fontId="48" fillId="8" borderId="48" xfId="0" applyNumberFormat="1" applyFont="1" applyFill="1" applyBorder="1" applyAlignment="1">
      <alignment horizontal="left" vertical="center" wrapText="1"/>
    </xf>
    <xf numFmtId="166" fontId="48" fillId="8" borderId="539" xfId="0" applyNumberFormat="1" applyFont="1" applyFill="1" applyBorder="1" applyAlignment="1">
      <alignment horizontal="left" vertical="center" wrapText="1"/>
    </xf>
    <xf numFmtId="0" fontId="48" fillId="14" borderId="44" xfId="0" applyFont="1" applyFill="1" applyBorder="1" applyAlignment="1">
      <alignment horizontal="left" vertical="center"/>
    </xf>
    <xf numFmtId="0" fontId="48" fillId="14" borderId="593" xfId="0" applyFont="1" applyFill="1" applyBorder="1" applyAlignment="1">
      <alignment horizontal="left" vertical="center"/>
    </xf>
    <xf numFmtId="0" fontId="48" fillId="14" borderId="594" xfId="0" applyFont="1" applyFill="1" applyBorder="1" applyAlignment="1">
      <alignment horizontal="left" vertical="center"/>
    </xf>
    <xf numFmtId="0" fontId="12" fillId="9" borderId="395" xfId="40" applyFont="1" applyFill="1" applyBorder="1" applyAlignment="1">
      <alignment horizontal="left" vertical="center" wrapText="1"/>
    </xf>
    <xf numFmtId="0" fontId="12" fillId="9" borderId="395" xfId="40" applyFont="1" applyFill="1" applyBorder="1" applyAlignment="1">
      <alignment horizontal="center" vertical="center" wrapText="1"/>
    </xf>
    <xf numFmtId="0" fontId="48" fillId="15" borderId="44" xfId="11" applyFont="1" applyFill="1" applyBorder="1" applyAlignment="1">
      <alignment horizontal="left" vertical="center" wrapText="1"/>
    </xf>
    <xf numFmtId="166" fontId="10" fillId="9" borderId="2" xfId="9" applyNumberFormat="1" applyFont="1" applyFill="1" applyBorder="1" applyAlignment="1">
      <alignment horizontal="left" vertical="center"/>
    </xf>
    <xf numFmtId="166" fontId="10" fillId="9" borderId="5" xfId="9" applyNumberFormat="1" applyFont="1" applyFill="1" applyBorder="1" applyAlignment="1">
      <alignment horizontal="left" vertical="center"/>
    </xf>
    <xf numFmtId="166" fontId="10" fillId="9" borderId="14" xfId="9" applyNumberFormat="1" applyFont="1" applyFill="1" applyBorder="1" applyAlignment="1">
      <alignment horizontal="left" vertical="center"/>
    </xf>
    <xf numFmtId="166" fontId="10" fillId="9" borderId="8" xfId="9" applyNumberFormat="1" applyFont="1" applyFill="1" applyBorder="1" applyAlignment="1">
      <alignment horizontal="left" vertical="center"/>
    </xf>
    <xf numFmtId="166" fontId="12" fillId="9" borderId="2" xfId="9" applyNumberFormat="1" applyFont="1" applyFill="1" applyBorder="1" applyAlignment="1">
      <alignment horizontal="left" vertical="center"/>
    </xf>
    <xf numFmtId="166" fontId="12" fillId="9" borderId="5" xfId="9" applyNumberFormat="1" applyFont="1" applyFill="1" applyBorder="1" applyAlignment="1">
      <alignment horizontal="left" vertical="center"/>
    </xf>
    <xf numFmtId="0" fontId="10" fillId="8" borderId="15" xfId="14" applyFont="1" applyFill="1" applyBorder="1" applyAlignment="1">
      <alignment horizontal="left" vertical="center"/>
    </xf>
    <xf numFmtId="0" fontId="10" fillId="8" borderId="19" xfId="14" applyFont="1" applyFill="1" applyBorder="1" applyAlignment="1">
      <alignment horizontal="left" vertical="center"/>
    </xf>
    <xf numFmtId="0" fontId="48" fillId="8" borderId="152" xfId="0" applyFont="1" applyFill="1" applyBorder="1" applyAlignment="1">
      <alignment horizontal="left" vertical="center" wrapText="1"/>
    </xf>
    <xf numFmtId="172" fontId="48" fillId="8" borderId="152" xfId="0" applyNumberFormat="1" applyFont="1" applyFill="1" applyBorder="1" applyAlignment="1">
      <alignment horizontal="center" vertical="center" wrapText="1"/>
    </xf>
    <xf numFmtId="172" fontId="48" fillId="8" borderId="250" xfId="0" applyNumberFormat="1" applyFont="1" applyFill="1" applyBorder="1" applyAlignment="1">
      <alignment horizontal="center" vertical="center" wrapText="1"/>
    </xf>
    <xf numFmtId="172" fontId="48" fillId="8" borderId="251" xfId="0" applyNumberFormat="1" applyFont="1" applyFill="1" applyBorder="1" applyAlignment="1">
      <alignment horizontal="center" vertical="center" wrapText="1"/>
    </xf>
    <xf numFmtId="172" fontId="48" fillId="8" borderId="249" xfId="0" applyNumberFormat="1" applyFont="1" applyFill="1" applyBorder="1" applyAlignment="1">
      <alignment horizontal="center" vertical="center" wrapText="1"/>
    </xf>
    <xf numFmtId="0" fontId="48" fillId="8" borderId="167" xfId="0" applyFont="1" applyFill="1" applyBorder="1" applyAlignment="1">
      <alignment horizontal="center" vertical="center" wrapText="1"/>
    </xf>
    <xf numFmtId="0" fontId="48" fillId="8" borderId="64" xfId="0" applyFont="1" applyFill="1" applyBorder="1" applyAlignment="1">
      <alignment horizontal="center" vertical="center" wrapText="1"/>
    </xf>
    <xf numFmtId="0" fontId="48" fillId="8" borderId="21" xfId="0" applyFont="1" applyFill="1" applyBorder="1" applyAlignment="1">
      <alignment horizontal="center" vertical="center" wrapText="1"/>
    </xf>
    <xf numFmtId="0" fontId="48" fillId="8" borderId="248" xfId="0" applyFont="1" applyFill="1" applyBorder="1" applyAlignment="1">
      <alignment horizontal="center" vertical="center" wrapText="1"/>
    </xf>
    <xf numFmtId="0" fontId="48" fillId="8" borderId="252" xfId="0" applyFont="1" applyFill="1" applyBorder="1" applyAlignment="1">
      <alignment horizontal="center" vertical="center" wrapText="1"/>
    </xf>
    <xf numFmtId="0" fontId="48" fillId="8" borderId="235" xfId="0" applyFont="1" applyFill="1" applyBorder="1" applyAlignment="1">
      <alignment horizontal="center" vertical="center" wrapText="1"/>
    </xf>
    <xf numFmtId="0" fontId="15" fillId="17" borderId="426" xfId="0" applyFont="1" applyFill="1" applyBorder="1" applyAlignment="1">
      <alignment horizontal="center" vertical="center"/>
    </xf>
    <xf numFmtId="0" fontId="15" fillId="17" borderId="427" xfId="0" applyFont="1" applyFill="1" applyBorder="1" applyAlignment="1">
      <alignment horizontal="center" vertical="center"/>
    </xf>
    <xf numFmtId="0" fontId="143" fillId="17" borderId="586" xfId="0" applyFont="1" applyFill="1" applyBorder="1" applyAlignment="1">
      <alignment horizontal="center" vertical="center"/>
    </xf>
    <xf numFmtId="0" fontId="143" fillId="17" borderId="587" xfId="0" applyFont="1" applyFill="1" applyBorder="1" applyAlignment="1">
      <alignment horizontal="center" vertical="center"/>
    </xf>
    <xf numFmtId="0" fontId="143" fillId="17" borderId="400" xfId="0" applyFont="1" applyFill="1" applyBorder="1" applyAlignment="1">
      <alignment horizontal="center" vertical="center" wrapText="1"/>
    </xf>
    <xf numFmtId="0" fontId="143" fillId="17" borderId="589" xfId="0" applyFont="1" applyFill="1" applyBorder="1" applyAlignment="1">
      <alignment horizontal="center" vertical="center" wrapText="1"/>
    </xf>
    <xf numFmtId="0" fontId="15" fillId="17" borderId="426" xfId="0" applyFont="1" applyFill="1" applyBorder="1" applyAlignment="1">
      <alignment horizontal="center" vertical="center" wrapText="1"/>
    </xf>
    <xf numFmtId="0" fontId="15" fillId="17" borderId="427" xfId="0" applyFont="1" applyFill="1" applyBorder="1" applyAlignment="1">
      <alignment horizontal="center" vertical="center" wrapText="1"/>
    </xf>
    <xf numFmtId="0" fontId="12" fillId="9" borderId="425" xfId="14" applyFont="1" applyFill="1" applyBorder="1" applyAlignment="1">
      <alignment horizontal="center" vertical="center" wrapText="1"/>
    </xf>
    <xf numFmtId="0" fontId="162" fillId="0" borderId="0" xfId="0" applyFont="1" applyAlignment="1">
      <alignment vertical="center" wrapText="1"/>
    </xf>
    <xf numFmtId="0" fontId="70" fillId="0" borderId="0" xfId="0" applyFont="1" applyAlignment="1">
      <alignment vertical="center" wrapText="1"/>
    </xf>
    <xf numFmtId="166" fontId="38" fillId="0" borderId="0" xfId="46" applyNumberFormat="1" applyFont="1" applyAlignment="1">
      <alignment horizontal="left" vertical="top" wrapText="1"/>
    </xf>
    <xf numFmtId="0" fontId="165" fillId="0" borderId="0" xfId="0" applyFont="1" applyAlignment="1">
      <alignment vertical="center" wrapText="1"/>
    </xf>
    <xf numFmtId="0" fontId="70" fillId="0" borderId="327" xfId="0" applyFont="1" applyBorder="1" applyAlignment="1">
      <alignment vertical="center" wrapText="1"/>
    </xf>
    <xf numFmtId="0" fontId="15" fillId="8" borderId="33" xfId="0" applyFont="1" applyFill="1" applyBorder="1" applyAlignment="1">
      <alignment horizontal="left" vertical="center"/>
    </xf>
    <xf numFmtId="14" fontId="15" fillId="8" borderId="28" xfId="0" applyNumberFormat="1" applyFont="1" applyFill="1" applyBorder="1" applyAlignment="1">
      <alignment horizontal="center" vertical="center"/>
    </xf>
    <xf numFmtId="14" fontId="15" fillId="8" borderId="29" xfId="0" applyNumberFormat="1" applyFont="1" applyFill="1" applyBorder="1" applyAlignment="1">
      <alignment horizontal="center" vertical="center"/>
    </xf>
    <xf numFmtId="0" fontId="15" fillId="8" borderId="31" xfId="0" applyFont="1" applyFill="1" applyBorder="1" applyAlignment="1">
      <alignment horizontal="center" vertical="center"/>
    </xf>
    <xf numFmtId="0" fontId="15" fillId="8" borderId="160" xfId="0" applyFont="1" applyFill="1" applyBorder="1" applyAlignment="1">
      <alignment horizontal="center" vertical="center"/>
    </xf>
    <xf numFmtId="0" fontId="15" fillId="8" borderId="428" xfId="0" applyFont="1" applyFill="1" applyBorder="1" applyAlignment="1">
      <alignment horizontal="center" vertical="center"/>
    </xf>
    <xf numFmtId="0" fontId="15" fillId="8" borderId="101" xfId="0" applyFont="1" applyFill="1" applyBorder="1" applyAlignment="1">
      <alignment horizontal="left" vertical="center"/>
    </xf>
    <xf numFmtId="0" fontId="15" fillId="8" borderId="105" xfId="0" applyFont="1" applyFill="1" applyBorder="1" applyAlignment="1">
      <alignment horizontal="left" vertical="center"/>
    </xf>
    <xf numFmtId="0" fontId="15" fillId="8" borderId="31" xfId="0" applyFont="1" applyFill="1" applyBorder="1" applyAlignment="1">
      <alignment horizontal="left" vertical="center"/>
    </xf>
    <xf numFmtId="14" fontId="15" fillId="8" borderId="194" xfId="0" applyNumberFormat="1" applyFont="1" applyFill="1" applyBorder="1" applyAlignment="1">
      <alignment horizontal="center" vertical="center"/>
    </xf>
    <xf numFmtId="14" fontId="15" fillId="8" borderId="148" xfId="0" applyNumberFormat="1" applyFont="1" applyFill="1" applyBorder="1" applyAlignment="1">
      <alignment horizontal="center" vertical="center"/>
    </xf>
    <xf numFmtId="0" fontId="8" fillId="8" borderId="33" xfId="0" applyFont="1" applyFill="1" applyBorder="1" applyAlignment="1">
      <alignment horizontal="left" vertical="center"/>
    </xf>
    <xf numFmtId="0" fontId="30" fillId="0" borderId="305" xfId="47" applyFont="1" applyBorder="1" applyAlignment="1" applyProtection="1">
      <alignment horizontal="center" vertical="top" wrapText="1"/>
      <protection locked="0"/>
    </xf>
    <xf numFmtId="0" fontId="33" fillId="22" borderId="138" xfId="47" applyFont="1" applyFill="1" applyBorder="1" applyAlignment="1" applyProtection="1">
      <alignment vertical="center" wrapText="1"/>
      <protection locked="0"/>
    </xf>
    <xf numFmtId="0" fontId="33" fillId="22" borderId="138" xfId="47" applyFont="1" applyFill="1" applyBorder="1" applyAlignment="1" applyProtection="1">
      <alignment horizontal="center" vertical="center" wrapText="1"/>
      <protection locked="0"/>
    </xf>
    <xf numFmtId="0" fontId="26" fillId="0" borderId="0" xfId="47" applyFont="1" applyAlignment="1" applyProtection="1">
      <alignment horizontal="left" vertical="center"/>
      <protection locked="0"/>
    </xf>
    <xf numFmtId="0" fontId="28" fillId="0" borderId="0" xfId="47" applyFont="1" applyAlignment="1" applyProtection="1">
      <alignment horizontal="left" vertical="center"/>
      <protection locked="0"/>
    </xf>
    <xf numFmtId="0" fontId="27" fillId="0" borderId="137" xfId="47" applyFont="1" applyBorder="1" applyAlignment="1">
      <alignment horizontal="left" vertical="center"/>
    </xf>
    <xf numFmtId="0" fontId="35" fillId="0" borderId="49" xfId="47" applyFont="1" applyBorder="1" applyAlignment="1" applyProtection="1">
      <alignment horizontal="left" vertical="center"/>
      <protection locked="0"/>
    </xf>
    <xf numFmtId="0" fontId="35" fillId="0" borderId="143" xfId="47" applyFont="1" applyBorder="1" applyAlignment="1" applyProtection="1">
      <alignment horizontal="left" vertical="center"/>
      <protection locked="0"/>
    </xf>
    <xf numFmtId="0" fontId="174" fillId="0" borderId="333" xfId="1364" applyFont="1" applyBorder="1" applyAlignment="1">
      <alignment horizontal="left" vertical="center" wrapText="1"/>
    </xf>
    <xf numFmtId="0" fontId="174" fillId="0" borderId="337" xfId="1364" applyFont="1" applyBorder="1" applyAlignment="1">
      <alignment horizontal="left" vertical="center" wrapText="1"/>
    </xf>
    <xf numFmtId="0" fontId="174" fillId="0" borderId="340" xfId="1364" applyFont="1" applyBorder="1" applyAlignment="1">
      <alignment horizontal="left" vertical="center" wrapText="1"/>
    </xf>
    <xf numFmtId="0" fontId="174" fillId="0" borderId="333" xfId="1364" applyFont="1" applyBorder="1" applyAlignment="1">
      <alignment horizontal="center" vertical="center" wrapText="1"/>
    </xf>
    <xf numFmtId="0" fontId="174" fillId="0" borderId="337" xfId="1364" applyFont="1" applyBorder="1" applyAlignment="1">
      <alignment horizontal="center" vertical="center" wrapText="1"/>
    </xf>
    <xf numFmtId="0" fontId="174" fillId="0" borderId="340" xfId="1364" applyFont="1" applyBorder="1" applyAlignment="1">
      <alignment horizontal="center" vertical="center" wrapText="1"/>
    </xf>
    <xf numFmtId="0" fontId="12" fillId="8" borderId="378" xfId="14" applyFont="1" applyFill="1" applyBorder="1" applyAlignment="1">
      <alignment horizontal="left" vertical="center"/>
    </xf>
    <xf numFmtId="0" fontId="12" fillId="8" borderId="378" xfId="14" applyFont="1" applyFill="1" applyBorder="1" applyAlignment="1">
      <alignment horizontal="center" vertical="center"/>
    </xf>
  </cellXfs>
  <cellStyles count="15920">
    <cellStyle name="0,0_x000d__x000a_NA_x000d__x000a_" xfId="15" xr:uid="{00000000-0005-0000-0000-000000000000}"/>
    <cellStyle name="0,0_x000d__x000a_NA_x000d__x000a_ 2" xfId="192" xr:uid="{00000000-0005-0000-0000-000001000000}"/>
    <cellStyle name="0,0_x000d__x000a_NA_x000d__x000a_ 2 2" xfId="5226" xr:uid="{FF4577B6-9BE0-4771-8A66-A6706FC965B6}"/>
    <cellStyle name="0,0_x000d__x000a_NA_x000d__x000a_ 3" xfId="5227" xr:uid="{B3659A5D-B133-4D5D-8B29-9651DDFFD74F}"/>
    <cellStyle name="20% - Accent1" xfId="66" xr:uid="{00000000-0005-0000-0000-000002000000}"/>
    <cellStyle name="20% - Accent2" xfId="67" xr:uid="{00000000-0005-0000-0000-000003000000}"/>
    <cellStyle name="20% - Accent3" xfId="68" xr:uid="{00000000-0005-0000-0000-000004000000}"/>
    <cellStyle name="20% - Accent4" xfId="69" xr:uid="{00000000-0005-0000-0000-000005000000}"/>
    <cellStyle name="20% - Accent5" xfId="70" xr:uid="{00000000-0005-0000-0000-000006000000}"/>
    <cellStyle name="20% - Accent6" xfId="71" xr:uid="{00000000-0005-0000-0000-000007000000}"/>
    <cellStyle name="20% - akcent 1" xfId="72" xr:uid="{00000000-0005-0000-0000-000008000000}"/>
    <cellStyle name="20% - akcent 2" xfId="73" xr:uid="{00000000-0005-0000-0000-000009000000}"/>
    <cellStyle name="20% - akcent 3" xfId="74" xr:uid="{00000000-0005-0000-0000-00000A000000}"/>
    <cellStyle name="20% - akcent 4" xfId="75" xr:uid="{00000000-0005-0000-0000-00000B000000}"/>
    <cellStyle name="20% - akcent 5" xfId="76" xr:uid="{00000000-0005-0000-0000-00000C000000}"/>
    <cellStyle name="20% - akcent 6" xfId="77" xr:uid="{00000000-0005-0000-0000-00000D000000}"/>
    <cellStyle name="20% - Énfasis1 10" xfId="2421" xr:uid="{00000000-0005-0000-0000-00000E000000}"/>
    <cellStyle name="20% - Énfasis1 11" xfId="78" xr:uid="{00000000-0005-0000-0000-00000F000000}"/>
    <cellStyle name="20% - Énfasis1 2" xfId="193" xr:uid="{00000000-0005-0000-0000-000010000000}"/>
    <cellStyle name="20% - Énfasis1 2 2" xfId="194" xr:uid="{00000000-0005-0000-0000-000011000000}"/>
    <cellStyle name="20% - Énfasis1 2 3" xfId="5228" xr:uid="{EDD11C83-5E66-436E-BE57-05BDB0CBFD98}"/>
    <cellStyle name="20% - Énfasis1 3" xfId="195" xr:uid="{00000000-0005-0000-0000-000012000000}"/>
    <cellStyle name="20% - Énfasis1 3 2" xfId="2422" xr:uid="{00000000-0005-0000-0000-000013000000}"/>
    <cellStyle name="20% - Énfasis1 4" xfId="196" xr:uid="{00000000-0005-0000-0000-000014000000}"/>
    <cellStyle name="20% - Énfasis1 4 2" xfId="2423" xr:uid="{00000000-0005-0000-0000-000015000000}"/>
    <cellStyle name="20% - Énfasis1 5" xfId="197" xr:uid="{00000000-0005-0000-0000-000016000000}"/>
    <cellStyle name="20% - Énfasis1 5 2" xfId="2424" xr:uid="{00000000-0005-0000-0000-000017000000}"/>
    <cellStyle name="20% - Énfasis1 6" xfId="198" xr:uid="{00000000-0005-0000-0000-000018000000}"/>
    <cellStyle name="20% - Énfasis1 6 2" xfId="2425" xr:uid="{00000000-0005-0000-0000-000019000000}"/>
    <cellStyle name="20% - Énfasis1 7" xfId="2426" xr:uid="{00000000-0005-0000-0000-00001A000000}"/>
    <cellStyle name="20% - Énfasis1 7 2" xfId="2427" xr:uid="{00000000-0005-0000-0000-00001B000000}"/>
    <cellStyle name="20% - Énfasis1 8" xfId="2428" xr:uid="{00000000-0005-0000-0000-00001C000000}"/>
    <cellStyle name="20% - Énfasis1 8 2" xfId="2429" xr:uid="{00000000-0005-0000-0000-00001D000000}"/>
    <cellStyle name="20% - Énfasis1 9" xfId="2430" xr:uid="{00000000-0005-0000-0000-00001E000000}"/>
    <cellStyle name="20% - Énfasis1 9 2" xfId="2431" xr:uid="{00000000-0005-0000-0000-00001F000000}"/>
    <cellStyle name="20% - Énfasis2 10" xfId="2432" xr:uid="{00000000-0005-0000-0000-000020000000}"/>
    <cellStyle name="20% - Énfasis2 11" xfId="79" xr:uid="{00000000-0005-0000-0000-000021000000}"/>
    <cellStyle name="20% - Énfasis2 2" xfId="199" xr:uid="{00000000-0005-0000-0000-000022000000}"/>
    <cellStyle name="20% - Énfasis2 2 2" xfId="200" xr:uid="{00000000-0005-0000-0000-000023000000}"/>
    <cellStyle name="20% - Énfasis2 2 3" xfId="5229" xr:uid="{83F28958-73E6-4800-BE2E-7A542BB4EFB1}"/>
    <cellStyle name="20% - Énfasis2 3" xfId="201" xr:uid="{00000000-0005-0000-0000-000024000000}"/>
    <cellStyle name="20% - Énfasis2 3 2" xfId="2433" xr:uid="{00000000-0005-0000-0000-000025000000}"/>
    <cellStyle name="20% - Énfasis2 4" xfId="202" xr:uid="{00000000-0005-0000-0000-000026000000}"/>
    <cellStyle name="20% - Énfasis2 4 2" xfId="2434" xr:uid="{00000000-0005-0000-0000-000027000000}"/>
    <cellStyle name="20% - Énfasis2 5" xfId="203" xr:uid="{00000000-0005-0000-0000-000028000000}"/>
    <cellStyle name="20% - Énfasis2 5 2" xfId="2435" xr:uid="{00000000-0005-0000-0000-000029000000}"/>
    <cellStyle name="20% - Énfasis2 6" xfId="204" xr:uid="{00000000-0005-0000-0000-00002A000000}"/>
    <cellStyle name="20% - Énfasis2 6 2" xfId="2436" xr:uid="{00000000-0005-0000-0000-00002B000000}"/>
    <cellStyle name="20% - Énfasis2 7" xfId="2437" xr:uid="{00000000-0005-0000-0000-00002C000000}"/>
    <cellStyle name="20% - Énfasis2 7 2" xfId="2438" xr:uid="{00000000-0005-0000-0000-00002D000000}"/>
    <cellStyle name="20% - Énfasis2 8" xfId="2439" xr:uid="{00000000-0005-0000-0000-00002E000000}"/>
    <cellStyle name="20% - Énfasis2 8 2" xfId="2440" xr:uid="{00000000-0005-0000-0000-00002F000000}"/>
    <cellStyle name="20% - Énfasis2 9" xfId="2441" xr:uid="{00000000-0005-0000-0000-000030000000}"/>
    <cellStyle name="20% - Énfasis2 9 2" xfId="2442" xr:uid="{00000000-0005-0000-0000-000031000000}"/>
    <cellStyle name="20% - Énfasis3 10" xfId="2443" xr:uid="{00000000-0005-0000-0000-000032000000}"/>
    <cellStyle name="20% - Énfasis3 11" xfId="80" xr:uid="{00000000-0005-0000-0000-000033000000}"/>
    <cellStyle name="20% - Énfasis3 2" xfId="205" xr:uid="{00000000-0005-0000-0000-000034000000}"/>
    <cellStyle name="20% - Énfasis3 2 2" xfId="206" xr:uid="{00000000-0005-0000-0000-000035000000}"/>
    <cellStyle name="20% - Énfasis3 2 3" xfId="5230" xr:uid="{897180F1-A22E-451C-99B6-C26533C9F6F8}"/>
    <cellStyle name="20% - Énfasis3 3" xfId="207" xr:uid="{00000000-0005-0000-0000-000036000000}"/>
    <cellStyle name="20% - Énfasis3 3 2" xfId="2444" xr:uid="{00000000-0005-0000-0000-000037000000}"/>
    <cellStyle name="20% - Énfasis3 4" xfId="208" xr:uid="{00000000-0005-0000-0000-000038000000}"/>
    <cellStyle name="20% - Énfasis3 4 2" xfId="2445" xr:uid="{00000000-0005-0000-0000-000039000000}"/>
    <cellStyle name="20% - Énfasis3 5" xfId="209" xr:uid="{00000000-0005-0000-0000-00003A000000}"/>
    <cellStyle name="20% - Énfasis3 5 2" xfId="2446" xr:uid="{00000000-0005-0000-0000-00003B000000}"/>
    <cellStyle name="20% - Énfasis3 6" xfId="210" xr:uid="{00000000-0005-0000-0000-00003C000000}"/>
    <cellStyle name="20% - Énfasis3 6 2" xfId="2447" xr:uid="{00000000-0005-0000-0000-00003D000000}"/>
    <cellStyle name="20% - Énfasis3 7" xfId="2448" xr:uid="{00000000-0005-0000-0000-00003E000000}"/>
    <cellStyle name="20% - Énfasis3 7 2" xfId="2449" xr:uid="{00000000-0005-0000-0000-00003F000000}"/>
    <cellStyle name="20% - Énfasis3 8" xfId="2450" xr:uid="{00000000-0005-0000-0000-000040000000}"/>
    <cellStyle name="20% - Énfasis3 8 2" xfId="2451" xr:uid="{00000000-0005-0000-0000-000041000000}"/>
    <cellStyle name="20% - Énfasis3 9" xfId="2452" xr:uid="{00000000-0005-0000-0000-000042000000}"/>
    <cellStyle name="20% - Énfasis3 9 2" xfId="2453" xr:uid="{00000000-0005-0000-0000-000043000000}"/>
    <cellStyle name="20% - Énfasis4 10" xfId="2454" xr:uid="{00000000-0005-0000-0000-000044000000}"/>
    <cellStyle name="20% - Énfasis4 11" xfId="81" xr:uid="{00000000-0005-0000-0000-000045000000}"/>
    <cellStyle name="20% - Énfasis4 2" xfId="211" xr:uid="{00000000-0005-0000-0000-000046000000}"/>
    <cellStyle name="20% - Énfasis4 2 2" xfId="212" xr:uid="{00000000-0005-0000-0000-000047000000}"/>
    <cellStyle name="20% - Énfasis4 2 3" xfId="5231" xr:uid="{105A96B4-60B9-4C87-807C-1F8404F1EB4D}"/>
    <cellStyle name="20% - Énfasis4 3" xfId="213" xr:uid="{00000000-0005-0000-0000-000048000000}"/>
    <cellStyle name="20% - Énfasis4 3 2" xfId="2455" xr:uid="{00000000-0005-0000-0000-000049000000}"/>
    <cellStyle name="20% - Énfasis4 4" xfId="214" xr:uid="{00000000-0005-0000-0000-00004A000000}"/>
    <cellStyle name="20% - Énfasis4 4 2" xfId="2456" xr:uid="{00000000-0005-0000-0000-00004B000000}"/>
    <cellStyle name="20% - Énfasis4 5" xfId="215" xr:uid="{00000000-0005-0000-0000-00004C000000}"/>
    <cellStyle name="20% - Énfasis4 5 2" xfId="2457" xr:uid="{00000000-0005-0000-0000-00004D000000}"/>
    <cellStyle name="20% - Énfasis4 6" xfId="216" xr:uid="{00000000-0005-0000-0000-00004E000000}"/>
    <cellStyle name="20% - Énfasis4 6 2" xfId="2458" xr:uid="{00000000-0005-0000-0000-00004F000000}"/>
    <cellStyle name="20% - Énfasis4 7" xfId="2459" xr:uid="{00000000-0005-0000-0000-000050000000}"/>
    <cellStyle name="20% - Énfasis4 7 2" xfId="2460" xr:uid="{00000000-0005-0000-0000-000051000000}"/>
    <cellStyle name="20% - Énfasis4 8" xfId="2461" xr:uid="{00000000-0005-0000-0000-000052000000}"/>
    <cellStyle name="20% - Énfasis4 8 2" xfId="2462" xr:uid="{00000000-0005-0000-0000-000053000000}"/>
    <cellStyle name="20% - Énfasis4 9" xfId="2463" xr:uid="{00000000-0005-0000-0000-000054000000}"/>
    <cellStyle name="20% - Énfasis4 9 2" xfId="2464" xr:uid="{00000000-0005-0000-0000-000055000000}"/>
    <cellStyle name="20% - Énfasis5 10" xfId="2465" xr:uid="{00000000-0005-0000-0000-000056000000}"/>
    <cellStyle name="20% - Énfasis5 11" xfId="82" xr:uid="{00000000-0005-0000-0000-000057000000}"/>
    <cellStyle name="20% - Énfasis5 2" xfId="217" xr:uid="{00000000-0005-0000-0000-000058000000}"/>
    <cellStyle name="20% - Énfasis5 2 2" xfId="218" xr:uid="{00000000-0005-0000-0000-000059000000}"/>
    <cellStyle name="20% - Énfasis5 2 3" xfId="5232" xr:uid="{26556358-B7C4-42CB-956A-E77F66B2BEC4}"/>
    <cellStyle name="20% - Énfasis5 3" xfId="219" xr:uid="{00000000-0005-0000-0000-00005A000000}"/>
    <cellStyle name="20% - Énfasis5 3 2" xfId="2466" xr:uid="{00000000-0005-0000-0000-00005B000000}"/>
    <cellStyle name="20% - Énfasis5 4" xfId="220" xr:uid="{00000000-0005-0000-0000-00005C000000}"/>
    <cellStyle name="20% - Énfasis5 4 2" xfId="2467" xr:uid="{00000000-0005-0000-0000-00005D000000}"/>
    <cellStyle name="20% - Énfasis5 5" xfId="221" xr:uid="{00000000-0005-0000-0000-00005E000000}"/>
    <cellStyle name="20% - Énfasis5 5 2" xfId="2468" xr:uid="{00000000-0005-0000-0000-00005F000000}"/>
    <cellStyle name="20% - Énfasis5 6" xfId="222" xr:uid="{00000000-0005-0000-0000-000060000000}"/>
    <cellStyle name="20% - Énfasis5 6 2" xfId="2469" xr:uid="{00000000-0005-0000-0000-000061000000}"/>
    <cellStyle name="20% - Énfasis5 7" xfId="2470" xr:uid="{00000000-0005-0000-0000-000062000000}"/>
    <cellStyle name="20% - Énfasis5 7 2" xfId="2471" xr:uid="{00000000-0005-0000-0000-000063000000}"/>
    <cellStyle name="20% - Énfasis5 8" xfId="2472" xr:uid="{00000000-0005-0000-0000-000064000000}"/>
    <cellStyle name="20% - Énfasis5 8 2" xfId="2473" xr:uid="{00000000-0005-0000-0000-000065000000}"/>
    <cellStyle name="20% - Énfasis5 9" xfId="2474" xr:uid="{00000000-0005-0000-0000-000066000000}"/>
    <cellStyle name="20% - Énfasis5 9 2" xfId="2475" xr:uid="{00000000-0005-0000-0000-000067000000}"/>
    <cellStyle name="20% - Énfasis6 10" xfId="2476" xr:uid="{00000000-0005-0000-0000-000068000000}"/>
    <cellStyle name="20% - Énfasis6 11" xfId="83" xr:uid="{00000000-0005-0000-0000-000069000000}"/>
    <cellStyle name="20% - Énfasis6 2" xfId="223" xr:uid="{00000000-0005-0000-0000-00006A000000}"/>
    <cellStyle name="20% - Énfasis6 2 2" xfId="224" xr:uid="{00000000-0005-0000-0000-00006B000000}"/>
    <cellStyle name="20% - Énfasis6 2 3" xfId="5233" xr:uid="{106E0538-5374-4CF1-B9BD-64C6747EBCAE}"/>
    <cellStyle name="20% - Énfasis6 3" xfId="225" xr:uid="{00000000-0005-0000-0000-00006C000000}"/>
    <cellStyle name="20% - Énfasis6 3 2" xfId="2477" xr:uid="{00000000-0005-0000-0000-00006D000000}"/>
    <cellStyle name="20% - Énfasis6 4" xfId="226" xr:uid="{00000000-0005-0000-0000-00006E000000}"/>
    <cellStyle name="20% - Énfasis6 4 2" xfId="2478" xr:uid="{00000000-0005-0000-0000-00006F000000}"/>
    <cellStyle name="20% - Énfasis6 5" xfId="227" xr:uid="{00000000-0005-0000-0000-000070000000}"/>
    <cellStyle name="20% - Énfasis6 5 2" xfId="2479" xr:uid="{00000000-0005-0000-0000-000071000000}"/>
    <cellStyle name="20% - Énfasis6 6" xfId="228" xr:uid="{00000000-0005-0000-0000-000072000000}"/>
    <cellStyle name="20% - Énfasis6 6 2" xfId="2480" xr:uid="{00000000-0005-0000-0000-000073000000}"/>
    <cellStyle name="20% - Énfasis6 7" xfId="2481" xr:uid="{00000000-0005-0000-0000-000074000000}"/>
    <cellStyle name="20% - Énfasis6 7 2" xfId="2482" xr:uid="{00000000-0005-0000-0000-000075000000}"/>
    <cellStyle name="20% - Énfasis6 8" xfId="2483" xr:uid="{00000000-0005-0000-0000-000076000000}"/>
    <cellStyle name="20% - Énfasis6 8 2" xfId="2484" xr:uid="{00000000-0005-0000-0000-000077000000}"/>
    <cellStyle name="20% - Énfasis6 9" xfId="2485" xr:uid="{00000000-0005-0000-0000-000078000000}"/>
    <cellStyle name="20% - Énfasis6 9 2" xfId="2486" xr:uid="{00000000-0005-0000-0000-000079000000}"/>
    <cellStyle name="40% - Accent1" xfId="84" xr:uid="{00000000-0005-0000-0000-00007A000000}"/>
    <cellStyle name="40% - Accent2" xfId="85" xr:uid="{00000000-0005-0000-0000-00007B000000}"/>
    <cellStyle name="40% - Accent3" xfId="86" xr:uid="{00000000-0005-0000-0000-00007C000000}"/>
    <cellStyle name="40% - Accent4" xfId="87" xr:uid="{00000000-0005-0000-0000-00007D000000}"/>
    <cellStyle name="40% - Accent5" xfId="88" xr:uid="{00000000-0005-0000-0000-00007E000000}"/>
    <cellStyle name="40% - Accent6" xfId="89" xr:uid="{00000000-0005-0000-0000-00007F000000}"/>
    <cellStyle name="40% - akcent 1" xfId="90" xr:uid="{00000000-0005-0000-0000-000080000000}"/>
    <cellStyle name="40% - akcent 2" xfId="91" xr:uid="{00000000-0005-0000-0000-000081000000}"/>
    <cellStyle name="40% - akcent 3" xfId="92" xr:uid="{00000000-0005-0000-0000-000082000000}"/>
    <cellStyle name="40% - akcent 4" xfId="93" xr:uid="{00000000-0005-0000-0000-000083000000}"/>
    <cellStyle name="40% - akcent 5" xfId="94" xr:uid="{00000000-0005-0000-0000-000084000000}"/>
    <cellStyle name="40% - akcent 6" xfId="95" xr:uid="{00000000-0005-0000-0000-000085000000}"/>
    <cellStyle name="40% - Énfasis1 10" xfId="2487" xr:uid="{00000000-0005-0000-0000-000086000000}"/>
    <cellStyle name="40% - Énfasis1 11" xfId="96" xr:uid="{00000000-0005-0000-0000-000087000000}"/>
    <cellStyle name="40% - Énfasis1 2" xfId="229" xr:uid="{00000000-0005-0000-0000-000088000000}"/>
    <cellStyle name="40% - Énfasis1 2 2" xfId="230" xr:uid="{00000000-0005-0000-0000-000089000000}"/>
    <cellStyle name="40% - Énfasis1 2 3" xfId="5234" xr:uid="{65324C04-5C0F-4A3E-92B2-5D519DE5BF82}"/>
    <cellStyle name="40% - Énfasis1 3" xfId="231" xr:uid="{00000000-0005-0000-0000-00008A000000}"/>
    <cellStyle name="40% - Énfasis1 3 2" xfId="2488" xr:uid="{00000000-0005-0000-0000-00008B000000}"/>
    <cellStyle name="40% - Énfasis1 4" xfId="232" xr:uid="{00000000-0005-0000-0000-00008C000000}"/>
    <cellStyle name="40% - Énfasis1 4 2" xfId="2489" xr:uid="{00000000-0005-0000-0000-00008D000000}"/>
    <cellStyle name="40% - Énfasis1 5" xfId="233" xr:uid="{00000000-0005-0000-0000-00008E000000}"/>
    <cellStyle name="40% - Énfasis1 5 2" xfId="2490" xr:uid="{00000000-0005-0000-0000-00008F000000}"/>
    <cellStyle name="40% - Énfasis1 6" xfId="234" xr:uid="{00000000-0005-0000-0000-000090000000}"/>
    <cellStyle name="40% - Énfasis1 6 2" xfId="2491" xr:uid="{00000000-0005-0000-0000-000091000000}"/>
    <cellStyle name="40% - Énfasis1 7" xfId="2492" xr:uid="{00000000-0005-0000-0000-000092000000}"/>
    <cellStyle name="40% - Énfasis1 7 2" xfId="2493" xr:uid="{00000000-0005-0000-0000-000093000000}"/>
    <cellStyle name="40% - Énfasis1 8" xfId="2494" xr:uid="{00000000-0005-0000-0000-000094000000}"/>
    <cellStyle name="40% - Énfasis1 8 2" xfId="2495" xr:uid="{00000000-0005-0000-0000-000095000000}"/>
    <cellStyle name="40% - Énfasis1 9" xfId="2496" xr:uid="{00000000-0005-0000-0000-000096000000}"/>
    <cellStyle name="40% - Énfasis1 9 2" xfId="2497" xr:uid="{00000000-0005-0000-0000-000097000000}"/>
    <cellStyle name="40% - Énfasis2 10" xfId="2498" xr:uid="{00000000-0005-0000-0000-000098000000}"/>
    <cellStyle name="40% - Énfasis2 11" xfId="97" xr:uid="{00000000-0005-0000-0000-000099000000}"/>
    <cellStyle name="40% - Énfasis2 2" xfId="235" xr:uid="{00000000-0005-0000-0000-00009A000000}"/>
    <cellStyle name="40% - Énfasis2 2 2" xfId="236" xr:uid="{00000000-0005-0000-0000-00009B000000}"/>
    <cellStyle name="40% - Énfasis2 2 3" xfId="5235" xr:uid="{D336228F-DE17-4152-8764-6F5827D2BC08}"/>
    <cellStyle name="40% - Énfasis2 3" xfId="237" xr:uid="{00000000-0005-0000-0000-00009C000000}"/>
    <cellStyle name="40% - Énfasis2 3 2" xfId="2499" xr:uid="{00000000-0005-0000-0000-00009D000000}"/>
    <cellStyle name="40% - Énfasis2 4" xfId="238" xr:uid="{00000000-0005-0000-0000-00009E000000}"/>
    <cellStyle name="40% - Énfasis2 4 2" xfId="2500" xr:uid="{00000000-0005-0000-0000-00009F000000}"/>
    <cellStyle name="40% - Énfasis2 5" xfId="239" xr:uid="{00000000-0005-0000-0000-0000A0000000}"/>
    <cellStyle name="40% - Énfasis2 5 2" xfId="2501" xr:uid="{00000000-0005-0000-0000-0000A1000000}"/>
    <cellStyle name="40% - Énfasis2 6" xfId="240" xr:uid="{00000000-0005-0000-0000-0000A2000000}"/>
    <cellStyle name="40% - Énfasis2 6 2" xfId="2502" xr:uid="{00000000-0005-0000-0000-0000A3000000}"/>
    <cellStyle name="40% - Énfasis2 7" xfId="2503" xr:uid="{00000000-0005-0000-0000-0000A4000000}"/>
    <cellStyle name="40% - Énfasis2 7 2" xfId="2504" xr:uid="{00000000-0005-0000-0000-0000A5000000}"/>
    <cellStyle name="40% - Énfasis2 8" xfId="2505" xr:uid="{00000000-0005-0000-0000-0000A6000000}"/>
    <cellStyle name="40% - Énfasis2 8 2" xfId="2506" xr:uid="{00000000-0005-0000-0000-0000A7000000}"/>
    <cellStyle name="40% - Énfasis2 9" xfId="2507" xr:uid="{00000000-0005-0000-0000-0000A8000000}"/>
    <cellStyle name="40% - Énfasis2 9 2" xfId="2508" xr:uid="{00000000-0005-0000-0000-0000A9000000}"/>
    <cellStyle name="40% - Énfasis3 10" xfId="2509" xr:uid="{00000000-0005-0000-0000-0000AA000000}"/>
    <cellStyle name="40% - Énfasis3 11" xfId="98" xr:uid="{00000000-0005-0000-0000-0000AB000000}"/>
    <cellStyle name="40% - Énfasis3 2" xfId="241" xr:uid="{00000000-0005-0000-0000-0000AC000000}"/>
    <cellStyle name="40% - Énfasis3 2 2" xfId="242" xr:uid="{00000000-0005-0000-0000-0000AD000000}"/>
    <cellStyle name="40% - Énfasis3 2 3" xfId="5236" xr:uid="{DDD53D12-CFAC-4B28-BDA9-22BCF0CD39E2}"/>
    <cellStyle name="40% - Énfasis3 3" xfId="243" xr:uid="{00000000-0005-0000-0000-0000AE000000}"/>
    <cellStyle name="40% - Énfasis3 3 2" xfId="2510" xr:uid="{00000000-0005-0000-0000-0000AF000000}"/>
    <cellStyle name="40% - Énfasis3 4" xfId="244" xr:uid="{00000000-0005-0000-0000-0000B0000000}"/>
    <cellStyle name="40% - Énfasis3 4 2" xfId="2511" xr:uid="{00000000-0005-0000-0000-0000B1000000}"/>
    <cellStyle name="40% - Énfasis3 5" xfId="245" xr:uid="{00000000-0005-0000-0000-0000B2000000}"/>
    <cellStyle name="40% - Énfasis3 5 2" xfId="2512" xr:uid="{00000000-0005-0000-0000-0000B3000000}"/>
    <cellStyle name="40% - Énfasis3 6" xfId="246" xr:uid="{00000000-0005-0000-0000-0000B4000000}"/>
    <cellStyle name="40% - Énfasis3 6 2" xfId="2513" xr:uid="{00000000-0005-0000-0000-0000B5000000}"/>
    <cellStyle name="40% - Énfasis3 7" xfId="2514" xr:uid="{00000000-0005-0000-0000-0000B6000000}"/>
    <cellStyle name="40% - Énfasis3 7 2" xfId="2515" xr:uid="{00000000-0005-0000-0000-0000B7000000}"/>
    <cellStyle name="40% - Énfasis3 8" xfId="2516" xr:uid="{00000000-0005-0000-0000-0000B8000000}"/>
    <cellStyle name="40% - Énfasis3 8 2" xfId="2517" xr:uid="{00000000-0005-0000-0000-0000B9000000}"/>
    <cellStyle name="40% - Énfasis3 9" xfId="2518" xr:uid="{00000000-0005-0000-0000-0000BA000000}"/>
    <cellStyle name="40% - Énfasis3 9 2" xfId="2519" xr:uid="{00000000-0005-0000-0000-0000BB000000}"/>
    <cellStyle name="40% - Énfasis4 10" xfId="2520" xr:uid="{00000000-0005-0000-0000-0000BC000000}"/>
    <cellStyle name="40% - Énfasis4 11" xfId="99" xr:uid="{00000000-0005-0000-0000-0000BD000000}"/>
    <cellStyle name="40% - Énfasis4 2" xfId="247" xr:uid="{00000000-0005-0000-0000-0000BE000000}"/>
    <cellStyle name="40% - Énfasis4 2 2" xfId="248" xr:uid="{00000000-0005-0000-0000-0000BF000000}"/>
    <cellStyle name="40% - Énfasis4 2 3" xfId="5237" xr:uid="{C0C135C8-5310-4955-A3EC-CAB8FB65CD0E}"/>
    <cellStyle name="40% - Énfasis4 3" xfId="249" xr:uid="{00000000-0005-0000-0000-0000C0000000}"/>
    <cellStyle name="40% - Énfasis4 3 2" xfId="2521" xr:uid="{00000000-0005-0000-0000-0000C1000000}"/>
    <cellStyle name="40% - Énfasis4 4" xfId="250" xr:uid="{00000000-0005-0000-0000-0000C2000000}"/>
    <cellStyle name="40% - Énfasis4 4 2" xfId="2522" xr:uid="{00000000-0005-0000-0000-0000C3000000}"/>
    <cellStyle name="40% - Énfasis4 5" xfId="251" xr:uid="{00000000-0005-0000-0000-0000C4000000}"/>
    <cellStyle name="40% - Énfasis4 5 2" xfId="2523" xr:uid="{00000000-0005-0000-0000-0000C5000000}"/>
    <cellStyle name="40% - Énfasis4 6" xfId="252" xr:uid="{00000000-0005-0000-0000-0000C6000000}"/>
    <cellStyle name="40% - Énfasis4 6 2" xfId="2524" xr:uid="{00000000-0005-0000-0000-0000C7000000}"/>
    <cellStyle name="40% - Énfasis4 7" xfId="2525" xr:uid="{00000000-0005-0000-0000-0000C8000000}"/>
    <cellStyle name="40% - Énfasis4 7 2" xfId="2526" xr:uid="{00000000-0005-0000-0000-0000C9000000}"/>
    <cellStyle name="40% - Énfasis4 8" xfId="2527" xr:uid="{00000000-0005-0000-0000-0000CA000000}"/>
    <cellStyle name="40% - Énfasis4 8 2" xfId="2528" xr:uid="{00000000-0005-0000-0000-0000CB000000}"/>
    <cellStyle name="40% - Énfasis4 9" xfId="2529" xr:uid="{00000000-0005-0000-0000-0000CC000000}"/>
    <cellStyle name="40% - Énfasis4 9 2" xfId="2530" xr:uid="{00000000-0005-0000-0000-0000CD000000}"/>
    <cellStyle name="40% - Énfasis5 10" xfId="2531" xr:uid="{00000000-0005-0000-0000-0000CE000000}"/>
    <cellStyle name="40% - Énfasis5 11" xfId="100" xr:uid="{00000000-0005-0000-0000-0000CF000000}"/>
    <cellStyle name="40% - Énfasis5 2" xfId="253" xr:uid="{00000000-0005-0000-0000-0000D0000000}"/>
    <cellStyle name="40% - Énfasis5 2 2" xfId="254" xr:uid="{00000000-0005-0000-0000-0000D1000000}"/>
    <cellStyle name="40% - Énfasis5 2 3" xfId="5238" xr:uid="{6343F07A-93C0-41B6-A1CF-88BDB73AB4DB}"/>
    <cellStyle name="40% - Énfasis5 3" xfId="255" xr:uid="{00000000-0005-0000-0000-0000D2000000}"/>
    <cellStyle name="40% - Énfasis5 3 2" xfId="2532" xr:uid="{00000000-0005-0000-0000-0000D3000000}"/>
    <cellStyle name="40% - Énfasis5 4" xfId="256" xr:uid="{00000000-0005-0000-0000-0000D4000000}"/>
    <cellStyle name="40% - Énfasis5 4 2" xfId="2533" xr:uid="{00000000-0005-0000-0000-0000D5000000}"/>
    <cellStyle name="40% - Énfasis5 5" xfId="257" xr:uid="{00000000-0005-0000-0000-0000D6000000}"/>
    <cellStyle name="40% - Énfasis5 5 2" xfId="2534" xr:uid="{00000000-0005-0000-0000-0000D7000000}"/>
    <cellStyle name="40% - Énfasis5 6" xfId="258" xr:uid="{00000000-0005-0000-0000-0000D8000000}"/>
    <cellStyle name="40% - Énfasis5 6 2" xfId="2535" xr:uid="{00000000-0005-0000-0000-0000D9000000}"/>
    <cellStyle name="40% - Énfasis5 7" xfId="2536" xr:uid="{00000000-0005-0000-0000-0000DA000000}"/>
    <cellStyle name="40% - Énfasis5 7 2" xfId="2537" xr:uid="{00000000-0005-0000-0000-0000DB000000}"/>
    <cellStyle name="40% - Énfasis5 8" xfId="2538" xr:uid="{00000000-0005-0000-0000-0000DC000000}"/>
    <cellStyle name="40% - Énfasis5 8 2" xfId="2539" xr:uid="{00000000-0005-0000-0000-0000DD000000}"/>
    <cellStyle name="40% - Énfasis5 9" xfId="2540" xr:uid="{00000000-0005-0000-0000-0000DE000000}"/>
    <cellStyle name="40% - Énfasis5 9 2" xfId="2541" xr:uid="{00000000-0005-0000-0000-0000DF000000}"/>
    <cellStyle name="40% - Énfasis6 10" xfId="2542" xr:uid="{00000000-0005-0000-0000-0000E0000000}"/>
    <cellStyle name="40% - Énfasis6 11" xfId="101" xr:uid="{00000000-0005-0000-0000-0000E1000000}"/>
    <cellStyle name="40% - Énfasis6 2" xfId="259" xr:uid="{00000000-0005-0000-0000-0000E2000000}"/>
    <cellStyle name="40% - Énfasis6 2 2" xfId="260" xr:uid="{00000000-0005-0000-0000-0000E3000000}"/>
    <cellStyle name="40% - Énfasis6 2 3" xfId="5239" xr:uid="{9B791F2B-DAC5-46E9-B283-FB745AB9D02D}"/>
    <cellStyle name="40% - Énfasis6 3" xfId="261" xr:uid="{00000000-0005-0000-0000-0000E4000000}"/>
    <cellStyle name="40% - Énfasis6 3 2" xfId="2543" xr:uid="{00000000-0005-0000-0000-0000E5000000}"/>
    <cellStyle name="40% - Énfasis6 4" xfId="262" xr:uid="{00000000-0005-0000-0000-0000E6000000}"/>
    <cellStyle name="40% - Énfasis6 4 2" xfId="2544" xr:uid="{00000000-0005-0000-0000-0000E7000000}"/>
    <cellStyle name="40% - Énfasis6 5" xfId="263" xr:uid="{00000000-0005-0000-0000-0000E8000000}"/>
    <cellStyle name="40% - Énfasis6 5 2" xfId="2545" xr:uid="{00000000-0005-0000-0000-0000E9000000}"/>
    <cellStyle name="40% - Énfasis6 6" xfId="264" xr:uid="{00000000-0005-0000-0000-0000EA000000}"/>
    <cellStyle name="40% - Énfasis6 6 2" xfId="2546" xr:uid="{00000000-0005-0000-0000-0000EB000000}"/>
    <cellStyle name="40% - Énfasis6 7" xfId="2547" xr:uid="{00000000-0005-0000-0000-0000EC000000}"/>
    <cellStyle name="40% - Énfasis6 7 2" xfId="2548" xr:uid="{00000000-0005-0000-0000-0000ED000000}"/>
    <cellStyle name="40% - Énfasis6 8" xfId="2549" xr:uid="{00000000-0005-0000-0000-0000EE000000}"/>
    <cellStyle name="40% - Énfasis6 8 2" xfId="2550" xr:uid="{00000000-0005-0000-0000-0000EF000000}"/>
    <cellStyle name="40% - Énfasis6 9" xfId="2551" xr:uid="{00000000-0005-0000-0000-0000F0000000}"/>
    <cellStyle name="40% - Énfasis6 9 2" xfId="2552" xr:uid="{00000000-0005-0000-0000-0000F1000000}"/>
    <cellStyle name="60% - Accent1" xfId="102" xr:uid="{00000000-0005-0000-0000-0000F2000000}"/>
    <cellStyle name="60% - Accent2" xfId="103" xr:uid="{00000000-0005-0000-0000-0000F3000000}"/>
    <cellStyle name="60% - Accent3" xfId="104" xr:uid="{00000000-0005-0000-0000-0000F4000000}"/>
    <cellStyle name="60% - Accent4" xfId="105" xr:uid="{00000000-0005-0000-0000-0000F5000000}"/>
    <cellStyle name="60% - Accent5" xfId="106" xr:uid="{00000000-0005-0000-0000-0000F6000000}"/>
    <cellStyle name="60% - Accent6" xfId="107" xr:uid="{00000000-0005-0000-0000-0000F7000000}"/>
    <cellStyle name="60% - akcent 1" xfId="108" xr:uid="{00000000-0005-0000-0000-0000F8000000}"/>
    <cellStyle name="60% - akcent 2" xfId="109" xr:uid="{00000000-0005-0000-0000-0000F9000000}"/>
    <cellStyle name="60% - akcent 3" xfId="110" xr:uid="{00000000-0005-0000-0000-0000FA000000}"/>
    <cellStyle name="60% - akcent 4" xfId="111" xr:uid="{00000000-0005-0000-0000-0000FB000000}"/>
    <cellStyle name="60% - akcent 5" xfId="112" xr:uid="{00000000-0005-0000-0000-0000FC000000}"/>
    <cellStyle name="60% - akcent 6" xfId="113" xr:uid="{00000000-0005-0000-0000-0000FD000000}"/>
    <cellStyle name="60% - Énfasis1 10" xfId="114" xr:uid="{00000000-0005-0000-0000-0000FE000000}"/>
    <cellStyle name="60% - Énfasis1 2" xfId="265" xr:uid="{00000000-0005-0000-0000-0000FF000000}"/>
    <cellStyle name="60% - Énfasis1 2 2" xfId="266" xr:uid="{00000000-0005-0000-0000-000000010000}"/>
    <cellStyle name="60% - Énfasis1 3" xfId="267" xr:uid="{00000000-0005-0000-0000-000001010000}"/>
    <cellStyle name="60% - Énfasis1 4" xfId="268" xr:uid="{00000000-0005-0000-0000-000002010000}"/>
    <cellStyle name="60% - Énfasis1 5" xfId="269" xr:uid="{00000000-0005-0000-0000-000003010000}"/>
    <cellStyle name="60% - Énfasis1 6" xfId="270" xr:uid="{00000000-0005-0000-0000-000004010000}"/>
    <cellStyle name="60% - Énfasis1 7" xfId="2553" xr:uid="{00000000-0005-0000-0000-000005010000}"/>
    <cellStyle name="60% - Énfasis1 8" xfId="2554" xr:uid="{00000000-0005-0000-0000-000006010000}"/>
    <cellStyle name="60% - Énfasis1 9" xfId="2555" xr:uid="{00000000-0005-0000-0000-000007010000}"/>
    <cellStyle name="60% - Énfasis2 10" xfId="115" xr:uid="{00000000-0005-0000-0000-000008010000}"/>
    <cellStyle name="60% - Énfasis2 2" xfId="271" xr:uid="{00000000-0005-0000-0000-000009010000}"/>
    <cellStyle name="60% - Énfasis2 2 2" xfId="272" xr:uid="{00000000-0005-0000-0000-00000A010000}"/>
    <cellStyle name="60% - Énfasis2 3" xfId="273" xr:uid="{00000000-0005-0000-0000-00000B010000}"/>
    <cellStyle name="60% - Énfasis2 4" xfId="274" xr:uid="{00000000-0005-0000-0000-00000C010000}"/>
    <cellStyle name="60% - Énfasis2 5" xfId="275" xr:uid="{00000000-0005-0000-0000-00000D010000}"/>
    <cellStyle name="60% - Énfasis2 6" xfId="276" xr:uid="{00000000-0005-0000-0000-00000E010000}"/>
    <cellStyle name="60% - Énfasis2 7" xfId="2556" xr:uid="{00000000-0005-0000-0000-00000F010000}"/>
    <cellStyle name="60% - Énfasis2 8" xfId="2557" xr:uid="{00000000-0005-0000-0000-000010010000}"/>
    <cellStyle name="60% - Énfasis2 9" xfId="2558" xr:uid="{00000000-0005-0000-0000-000011010000}"/>
    <cellStyle name="60% - Énfasis3 10" xfId="116" xr:uid="{00000000-0005-0000-0000-000012010000}"/>
    <cellStyle name="60% - Énfasis3 2" xfId="277" xr:uid="{00000000-0005-0000-0000-000013010000}"/>
    <cellStyle name="60% - Énfasis3 2 2" xfId="278" xr:uid="{00000000-0005-0000-0000-000014010000}"/>
    <cellStyle name="60% - Énfasis3 3" xfId="279" xr:uid="{00000000-0005-0000-0000-000015010000}"/>
    <cellStyle name="60% - Énfasis3 4" xfId="280" xr:uid="{00000000-0005-0000-0000-000016010000}"/>
    <cellStyle name="60% - Énfasis3 5" xfId="281" xr:uid="{00000000-0005-0000-0000-000017010000}"/>
    <cellStyle name="60% - Énfasis3 6" xfId="282" xr:uid="{00000000-0005-0000-0000-000018010000}"/>
    <cellStyle name="60% - Énfasis3 7" xfId="2559" xr:uid="{00000000-0005-0000-0000-000019010000}"/>
    <cellStyle name="60% - Énfasis3 8" xfId="2560" xr:uid="{00000000-0005-0000-0000-00001A010000}"/>
    <cellStyle name="60% - Énfasis3 9" xfId="2561" xr:uid="{00000000-0005-0000-0000-00001B010000}"/>
    <cellStyle name="60% - Énfasis4 10" xfId="117" xr:uid="{00000000-0005-0000-0000-00001C010000}"/>
    <cellStyle name="60% - Énfasis4 2" xfId="283" xr:uid="{00000000-0005-0000-0000-00001D010000}"/>
    <cellStyle name="60% - Énfasis4 2 2" xfId="284" xr:uid="{00000000-0005-0000-0000-00001E010000}"/>
    <cellStyle name="60% - Énfasis4 3" xfId="285" xr:uid="{00000000-0005-0000-0000-00001F010000}"/>
    <cellStyle name="60% - Énfasis4 4" xfId="286" xr:uid="{00000000-0005-0000-0000-000020010000}"/>
    <cellStyle name="60% - Énfasis4 5" xfId="287" xr:uid="{00000000-0005-0000-0000-000021010000}"/>
    <cellStyle name="60% - Énfasis4 6" xfId="288" xr:uid="{00000000-0005-0000-0000-000022010000}"/>
    <cellStyle name="60% - Énfasis4 7" xfId="2562" xr:uid="{00000000-0005-0000-0000-000023010000}"/>
    <cellStyle name="60% - Énfasis4 8" xfId="2563" xr:uid="{00000000-0005-0000-0000-000024010000}"/>
    <cellStyle name="60% - Énfasis4 9" xfId="2564" xr:uid="{00000000-0005-0000-0000-000025010000}"/>
    <cellStyle name="60% - Énfasis5 10" xfId="118" xr:uid="{00000000-0005-0000-0000-000026010000}"/>
    <cellStyle name="60% - Énfasis5 2" xfId="289" xr:uid="{00000000-0005-0000-0000-000027010000}"/>
    <cellStyle name="60% - Énfasis5 2 2" xfId="290" xr:uid="{00000000-0005-0000-0000-000028010000}"/>
    <cellStyle name="60% - Énfasis5 3" xfId="291" xr:uid="{00000000-0005-0000-0000-000029010000}"/>
    <cellStyle name="60% - Énfasis5 4" xfId="292" xr:uid="{00000000-0005-0000-0000-00002A010000}"/>
    <cellStyle name="60% - Énfasis5 5" xfId="293" xr:uid="{00000000-0005-0000-0000-00002B010000}"/>
    <cellStyle name="60% - Énfasis5 6" xfId="294" xr:uid="{00000000-0005-0000-0000-00002C010000}"/>
    <cellStyle name="60% - Énfasis5 7" xfId="2565" xr:uid="{00000000-0005-0000-0000-00002D010000}"/>
    <cellStyle name="60% - Énfasis5 8" xfId="2566" xr:uid="{00000000-0005-0000-0000-00002E010000}"/>
    <cellStyle name="60% - Énfasis5 9" xfId="2567" xr:uid="{00000000-0005-0000-0000-00002F010000}"/>
    <cellStyle name="60% - Énfasis6 10" xfId="119" xr:uid="{00000000-0005-0000-0000-000030010000}"/>
    <cellStyle name="60% - Énfasis6 2" xfId="295" xr:uid="{00000000-0005-0000-0000-000031010000}"/>
    <cellStyle name="60% - Énfasis6 2 2" xfId="296" xr:uid="{00000000-0005-0000-0000-000032010000}"/>
    <cellStyle name="60% - Énfasis6 3" xfId="297" xr:uid="{00000000-0005-0000-0000-000033010000}"/>
    <cellStyle name="60% - Énfasis6 4" xfId="298" xr:uid="{00000000-0005-0000-0000-000034010000}"/>
    <cellStyle name="60% - Énfasis6 5" xfId="299" xr:uid="{00000000-0005-0000-0000-000035010000}"/>
    <cellStyle name="60% - Énfasis6 6" xfId="300" xr:uid="{00000000-0005-0000-0000-000036010000}"/>
    <cellStyle name="60% - Énfasis6 7" xfId="2568" xr:uid="{00000000-0005-0000-0000-000037010000}"/>
    <cellStyle name="60% - Énfasis6 8" xfId="2569" xr:uid="{00000000-0005-0000-0000-000038010000}"/>
    <cellStyle name="60% - Énfasis6 9" xfId="2570" xr:uid="{00000000-0005-0000-0000-000039010000}"/>
    <cellStyle name="A3 297 x 420 mm" xfId="301" xr:uid="{00000000-0005-0000-0000-00003A010000}"/>
    <cellStyle name="Accent1" xfId="120" xr:uid="{00000000-0005-0000-0000-00003B010000}"/>
    <cellStyle name="Accent1 - 20%" xfId="302" xr:uid="{00000000-0005-0000-0000-00003C010000}"/>
    <cellStyle name="Accent1 - 20% 10" xfId="303" xr:uid="{00000000-0005-0000-0000-00003D010000}"/>
    <cellStyle name="Accent1 - 20% 11" xfId="304" xr:uid="{00000000-0005-0000-0000-00003E010000}"/>
    <cellStyle name="Accent1 - 20% 12" xfId="5240" xr:uid="{67484955-05A6-417E-A87E-823766F382E2}"/>
    <cellStyle name="Accent1 - 20% 13" xfId="5241" xr:uid="{8DE12232-9550-4629-BB7D-32A13D3D534A}"/>
    <cellStyle name="Accent1 - 20% 2" xfId="305" xr:uid="{00000000-0005-0000-0000-00003F010000}"/>
    <cellStyle name="Accent1 - 20% 2 2" xfId="306" xr:uid="{00000000-0005-0000-0000-000040010000}"/>
    <cellStyle name="Accent1 - 20% 2 2 2" xfId="307" xr:uid="{00000000-0005-0000-0000-000041010000}"/>
    <cellStyle name="Accent1 - 20% 3" xfId="308" xr:uid="{00000000-0005-0000-0000-000042010000}"/>
    <cellStyle name="Accent1 - 20% 3 2" xfId="5242" xr:uid="{F33C4228-95B2-4836-B50F-BE1C6DD3B0CA}"/>
    <cellStyle name="Accent1 - 20% 4" xfId="309" xr:uid="{00000000-0005-0000-0000-000043010000}"/>
    <cellStyle name="Accent1 - 20% 4 2" xfId="5243" xr:uid="{BEA2ABF2-7FE8-4394-81A3-A47883BD1FD3}"/>
    <cellStyle name="Accent1 - 20% 5" xfId="310" xr:uid="{00000000-0005-0000-0000-000044010000}"/>
    <cellStyle name="Accent1 - 20% 5 2" xfId="5244" xr:uid="{A0241346-E722-4A73-AE1B-29211ED34803}"/>
    <cellStyle name="Accent1 - 20% 6" xfId="311" xr:uid="{00000000-0005-0000-0000-000045010000}"/>
    <cellStyle name="Accent1 - 20% 6 2" xfId="5246" xr:uid="{D8E551AF-494C-425A-B387-B537FBD39FE1}"/>
    <cellStyle name="Accent1 - 20% 6 3" xfId="5245" xr:uid="{8EF76F48-12F6-4634-B624-340ED1BB7F01}"/>
    <cellStyle name="Accent1 - 20% 7" xfId="312" xr:uid="{00000000-0005-0000-0000-000046010000}"/>
    <cellStyle name="Accent1 - 20% 8" xfId="313" xr:uid="{00000000-0005-0000-0000-000047010000}"/>
    <cellStyle name="Accent1 - 20% 8 2" xfId="5247" xr:uid="{304BF00F-0ADA-4D64-8F37-4D8612079DCB}"/>
    <cellStyle name="Accent1 - 20% 9" xfId="314" xr:uid="{00000000-0005-0000-0000-000048010000}"/>
    <cellStyle name="Accent1 - 20%_Combinación de negocios - AA-IAMv3" xfId="5248" xr:uid="{589301E5-D5B7-43FC-BE41-8BC6E9C67073}"/>
    <cellStyle name="Accent1 - 40%" xfId="315" xr:uid="{00000000-0005-0000-0000-00004A010000}"/>
    <cellStyle name="Accent1 - 40% 10" xfId="316" xr:uid="{00000000-0005-0000-0000-00004B010000}"/>
    <cellStyle name="Accent1 - 40% 11" xfId="317" xr:uid="{00000000-0005-0000-0000-00004C010000}"/>
    <cellStyle name="Accent1 - 40% 12" xfId="5249" xr:uid="{0AD02138-E67F-4525-9DB5-F1B8A804E98D}"/>
    <cellStyle name="Accent1 - 40% 13" xfId="5250" xr:uid="{22460284-C833-4A27-AD4D-6FF63EC5EC5E}"/>
    <cellStyle name="Accent1 - 40% 2" xfId="318" xr:uid="{00000000-0005-0000-0000-00004D010000}"/>
    <cellStyle name="Accent1 - 40% 2 2" xfId="319" xr:uid="{00000000-0005-0000-0000-00004E010000}"/>
    <cellStyle name="Accent1 - 40% 2 2 2" xfId="320" xr:uid="{00000000-0005-0000-0000-00004F010000}"/>
    <cellStyle name="Accent1 - 40% 3" xfId="321" xr:uid="{00000000-0005-0000-0000-000050010000}"/>
    <cellStyle name="Accent1 - 40% 3 2" xfId="5251" xr:uid="{4F2A4842-0F06-4EDC-BCC3-A780072ED83B}"/>
    <cellStyle name="Accent1 - 40% 4" xfId="322" xr:uid="{00000000-0005-0000-0000-000051010000}"/>
    <cellStyle name="Accent1 - 40% 4 2" xfId="5252" xr:uid="{B6BAD90C-7233-4928-A353-723D632DAD3B}"/>
    <cellStyle name="Accent1 - 40% 5" xfId="323" xr:uid="{00000000-0005-0000-0000-000052010000}"/>
    <cellStyle name="Accent1 - 40% 5 2" xfId="5253" xr:uid="{37E097D9-EE88-4ECE-8483-BD366EA2FDB6}"/>
    <cellStyle name="Accent1 - 40% 6" xfId="324" xr:uid="{00000000-0005-0000-0000-000053010000}"/>
    <cellStyle name="Accent1 - 40% 6 2" xfId="5255" xr:uid="{ED991F28-1AD5-4103-98A2-A97BE3E9F98F}"/>
    <cellStyle name="Accent1 - 40% 6 3" xfId="5254" xr:uid="{F95E2626-B1D5-406D-B376-1B56E434604B}"/>
    <cellStyle name="Accent1 - 40% 7" xfId="325" xr:uid="{00000000-0005-0000-0000-000054010000}"/>
    <cellStyle name="Accent1 - 40% 8" xfId="326" xr:uid="{00000000-0005-0000-0000-000055010000}"/>
    <cellStyle name="Accent1 - 40% 8 2" xfId="5256" xr:uid="{68B8F70D-887B-4C87-98C5-103110719C8A}"/>
    <cellStyle name="Accent1 - 40% 9" xfId="327" xr:uid="{00000000-0005-0000-0000-000056010000}"/>
    <cellStyle name="Accent1 - 40%_Combinación de negocios - AA-IAMv3" xfId="5257" xr:uid="{5B59206F-9FAF-48F6-8E66-BE40BEA0E51B}"/>
    <cellStyle name="Accent1 - 60%" xfId="328" xr:uid="{00000000-0005-0000-0000-000058010000}"/>
    <cellStyle name="Accent1 - 60% 10" xfId="329" xr:uid="{00000000-0005-0000-0000-000059010000}"/>
    <cellStyle name="Accent1 - 60% 11" xfId="330" xr:uid="{00000000-0005-0000-0000-00005A010000}"/>
    <cellStyle name="Accent1 - 60% 2" xfId="331" xr:uid="{00000000-0005-0000-0000-00005B010000}"/>
    <cellStyle name="Accent1 - 60% 2 2" xfId="332" xr:uid="{00000000-0005-0000-0000-00005C010000}"/>
    <cellStyle name="Accent1 - 60% 2 2 2" xfId="333" xr:uid="{00000000-0005-0000-0000-00005D010000}"/>
    <cellStyle name="Accent1 - 60% 3" xfId="334" xr:uid="{00000000-0005-0000-0000-00005E010000}"/>
    <cellStyle name="Accent1 - 60% 4" xfId="335" xr:uid="{00000000-0005-0000-0000-00005F010000}"/>
    <cellStyle name="Accent1 - 60% 5" xfId="336" xr:uid="{00000000-0005-0000-0000-000060010000}"/>
    <cellStyle name="Accent1 - 60% 6" xfId="337" xr:uid="{00000000-0005-0000-0000-000061010000}"/>
    <cellStyle name="Accent1 - 60% 7" xfId="338" xr:uid="{00000000-0005-0000-0000-000062010000}"/>
    <cellStyle name="Accent1 - 60% 8" xfId="339" xr:uid="{00000000-0005-0000-0000-000063010000}"/>
    <cellStyle name="Accent1 - 60% 9" xfId="340" xr:uid="{00000000-0005-0000-0000-000064010000}"/>
    <cellStyle name="Accent2" xfId="121" xr:uid="{00000000-0005-0000-0000-000065010000}"/>
    <cellStyle name="Accent2 - 20%" xfId="341" xr:uid="{00000000-0005-0000-0000-000066010000}"/>
    <cellStyle name="Accent2 - 20% 10" xfId="342" xr:uid="{00000000-0005-0000-0000-000067010000}"/>
    <cellStyle name="Accent2 - 20% 11" xfId="343" xr:uid="{00000000-0005-0000-0000-000068010000}"/>
    <cellStyle name="Accent2 - 20% 12" xfId="5258" xr:uid="{399D5183-731F-4783-B499-8BBC8A5B337E}"/>
    <cellStyle name="Accent2 - 20% 13" xfId="5259" xr:uid="{BA775739-DE14-4A97-8433-142AD25BB4A2}"/>
    <cellStyle name="Accent2 - 20% 2" xfId="344" xr:uid="{00000000-0005-0000-0000-000069010000}"/>
    <cellStyle name="Accent2 - 20% 2 2" xfId="345" xr:uid="{00000000-0005-0000-0000-00006A010000}"/>
    <cellStyle name="Accent2 - 20% 2 2 2" xfId="346" xr:uid="{00000000-0005-0000-0000-00006B010000}"/>
    <cellStyle name="Accent2 - 20% 3" xfId="347" xr:uid="{00000000-0005-0000-0000-00006C010000}"/>
    <cellStyle name="Accent2 - 20% 3 2" xfId="5260" xr:uid="{F04CC518-1852-48FD-AD50-F7E45A66419A}"/>
    <cellStyle name="Accent2 - 20% 4" xfId="348" xr:uid="{00000000-0005-0000-0000-00006D010000}"/>
    <cellStyle name="Accent2 - 20% 4 2" xfId="5261" xr:uid="{508EDFAF-4F3C-488A-A6B6-4A1A9C19DD61}"/>
    <cellStyle name="Accent2 - 20% 5" xfId="349" xr:uid="{00000000-0005-0000-0000-00006E010000}"/>
    <cellStyle name="Accent2 - 20% 5 2" xfId="5262" xr:uid="{811D02B0-9F66-49D8-ACEC-EAF7827CFE56}"/>
    <cellStyle name="Accent2 - 20% 6" xfId="350" xr:uid="{00000000-0005-0000-0000-00006F010000}"/>
    <cellStyle name="Accent2 - 20% 6 2" xfId="5264" xr:uid="{E11E2EDE-B7E9-46A4-A9C7-31489F9D959F}"/>
    <cellStyle name="Accent2 - 20% 6 3" xfId="5263" xr:uid="{51339F5A-C036-408E-9CCF-0E476C293C18}"/>
    <cellStyle name="Accent2 - 20% 7" xfId="351" xr:uid="{00000000-0005-0000-0000-000070010000}"/>
    <cellStyle name="Accent2 - 20% 8" xfId="352" xr:uid="{00000000-0005-0000-0000-000071010000}"/>
    <cellStyle name="Accent2 - 20% 8 2" xfId="5265" xr:uid="{B50F347A-43D4-4125-920E-AC0AE8070087}"/>
    <cellStyle name="Accent2 - 20% 9" xfId="353" xr:uid="{00000000-0005-0000-0000-000072010000}"/>
    <cellStyle name="Accent2 - 20%_Combinación de negocios - AA-IAMv3" xfId="5266" xr:uid="{B826306A-260E-45D2-8379-16C1F021E392}"/>
    <cellStyle name="Accent2 - 40%" xfId="354" xr:uid="{00000000-0005-0000-0000-000074010000}"/>
    <cellStyle name="Accent2 - 40% 10" xfId="355" xr:uid="{00000000-0005-0000-0000-000075010000}"/>
    <cellStyle name="Accent2 - 40% 11" xfId="356" xr:uid="{00000000-0005-0000-0000-000076010000}"/>
    <cellStyle name="Accent2 - 40% 12" xfId="5267" xr:uid="{20D6DEFA-887C-47F8-A2F6-4133501415A9}"/>
    <cellStyle name="Accent2 - 40% 13" xfId="5268" xr:uid="{F53B993A-9F45-44C3-A535-EB11744801D9}"/>
    <cellStyle name="Accent2 - 40% 2" xfId="357" xr:uid="{00000000-0005-0000-0000-000077010000}"/>
    <cellStyle name="Accent2 - 40% 2 2" xfId="358" xr:uid="{00000000-0005-0000-0000-000078010000}"/>
    <cellStyle name="Accent2 - 40% 2 2 2" xfId="359" xr:uid="{00000000-0005-0000-0000-000079010000}"/>
    <cellStyle name="Accent2 - 40% 3" xfId="360" xr:uid="{00000000-0005-0000-0000-00007A010000}"/>
    <cellStyle name="Accent2 - 40% 3 2" xfId="5269" xr:uid="{1BB599F5-55AF-47F9-9E16-8FD2C79DF322}"/>
    <cellStyle name="Accent2 - 40% 4" xfId="361" xr:uid="{00000000-0005-0000-0000-00007B010000}"/>
    <cellStyle name="Accent2 - 40% 4 2" xfId="5270" xr:uid="{87253E2A-8BB3-476D-A70D-927CEBA0F078}"/>
    <cellStyle name="Accent2 - 40% 5" xfId="362" xr:uid="{00000000-0005-0000-0000-00007C010000}"/>
    <cellStyle name="Accent2 - 40% 5 2" xfId="5271" xr:uid="{93943884-40FE-4174-AF7D-80CE3DD3646F}"/>
    <cellStyle name="Accent2 - 40% 6" xfId="363" xr:uid="{00000000-0005-0000-0000-00007D010000}"/>
    <cellStyle name="Accent2 - 40% 6 2" xfId="5273" xr:uid="{3B04CFA0-5C26-4F24-99CB-21688D8CF1A3}"/>
    <cellStyle name="Accent2 - 40% 6 3" xfId="5272" xr:uid="{7EBF5A4C-FF7B-4C93-9E47-06C1E59530E5}"/>
    <cellStyle name="Accent2 - 40% 7" xfId="364" xr:uid="{00000000-0005-0000-0000-00007E010000}"/>
    <cellStyle name="Accent2 - 40% 8" xfId="365" xr:uid="{00000000-0005-0000-0000-00007F010000}"/>
    <cellStyle name="Accent2 - 40% 8 2" xfId="5274" xr:uid="{43FA9184-FA08-49C3-BA0D-FC7C3B673136}"/>
    <cellStyle name="Accent2 - 40% 9" xfId="366" xr:uid="{00000000-0005-0000-0000-000080010000}"/>
    <cellStyle name="Accent2 - 40%_Combinación de negocios - AA-IAMv3" xfId="5275" xr:uid="{B58A8DC5-D65E-4F71-A174-5C203AFC2C64}"/>
    <cellStyle name="Accent2 - 60%" xfId="367" xr:uid="{00000000-0005-0000-0000-000082010000}"/>
    <cellStyle name="Accent2 - 60% 10" xfId="368" xr:uid="{00000000-0005-0000-0000-000083010000}"/>
    <cellStyle name="Accent2 - 60% 11" xfId="369" xr:uid="{00000000-0005-0000-0000-000084010000}"/>
    <cellStyle name="Accent2 - 60% 2" xfId="370" xr:uid="{00000000-0005-0000-0000-000085010000}"/>
    <cellStyle name="Accent2 - 60% 2 2" xfId="371" xr:uid="{00000000-0005-0000-0000-000086010000}"/>
    <cellStyle name="Accent2 - 60% 2 2 2" xfId="372" xr:uid="{00000000-0005-0000-0000-000087010000}"/>
    <cellStyle name="Accent2 - 60% 3" xfId="373" xr:uid="{00000000-0005-0000-0000-000088010000}"/>
    <cellStyle name="Accent2 - 60% 4" xfId="374" xr:uid="{00000000-0005-0000-0000-000089010000}"/>
    <cellStyle name="Accent2 - 60% 5" xfId="375" xr:uid="{00000000-0005-0000-0000-00008A010000}"/>
    <cellStyle name="Accent2 - 60% 6" xfId="376" xr:uid="{00000000-0005-0000-0000-00008B010000}"/>
    <cellStyle name="Accent2 - 60% 7" xfId="377" xr:uid="{00000000-0005-0000-0000-00008C010000}"/>
    <cellStyle name="Accent2 - 60% 8" xfId="378" xr:uid="{00000000-0005-0000-0000-00008D010000}"/>
    <cellStyle name="Accent2 - 60% 9" xfId="379" xr:uid="{00000000-0005-0000-0000-00008E010000}"/>
    <cellStyle name="Accent3" xfId="122" xr:uid="{00000000-0005-0000-0000-00008F010000}"/>
    <cellStyle name="Accent3 - 20%" xfId="380" xr:uid="{00000000-0005-0000-0000-000090010000}"/>
    <cellStyle name="Accent3 - 20% 10" xfId="381" xr:uid="{00000000-0005-0000-0000-000091010000}"/>
    <cellStyle name="Accent3 - 20% 11" xfId="382" xr:uid="{00000000-0005-0000-0000-000092010000}"/>
    <cellStyle name="Accent3 - 20% 12" xfId="5276" xr:uid="{5580412C-6FCA-4997-8BB9-2081B1CA5A48}"/>
    <cellStyle name="Accent3 - 20% 13" xfId="5277" xr:uid="{3D46E4B4-0D40-42A0-8FE0-33BAB7D225E0}"/>
    <cellStyle name="Accent3 - 20% 2" xfId="383" xr:uid="{00000000-0005-0000-0000-000093010000}"/>
    <cellStyle name="Accent3 - 20% 2 2" xfId="384" xr:uid="{00000000-0005-0000-0000-000094010000}"/>
    <cellStyle name="Accent3 - 20% 2 2 2" xfId="385" xr:uid="{00000000-0005-0000-0000-000095010000}"/>
    <cellStyle name="Accent3 - 20% 3" xfId="386" xr:uid="{00000000-0005-0000-0000-000096010000}"/>
    <cellStyle name="Accent3 - 20% 3 2" xfId="5278" xr:uid="{E4CFF743-9640-4858-A5EB-7BA113204504}"/>
    <cellStyle name="Accent3 - 20% 4" xfId="387" xr:uid="{00000000-0005-0000-0000-000097010000}"/>
    <cellStyle name="Accent3 - 20% 4 2" xfId="5279" xr:uid="{703856AC-2EE2-4F42-9EAD-1D0BDFB4A096}"/>
    <cellStyle name="Accent3 - 20% 5" xfId="388" xr:uid="{00000000-0005-0000-0000-000098010000}"/>
    <cellStyle name="Accent3 - 20% 5 2" xfId="5280" xr:uid="{AEF7C976-DC61-43A7-A89A-B173C09807A9}"/>
    <cellStyle name="Accent3 - 20% 6" xfId="389" xr:uid="{00000000-0005-0000-0000-000099010000}"/>
    <cellStyle name="Accent3 - 20% 6 2" xfId="5282" xr:uid="{DC7DCB5C-30EB-41BA-A3EC-F434357C0B4B}"/>
    <cellStyle name="Accent3 - 20% 6 3" xfId="5281" xr:uid="{B47537C1-9B71-48EC-A8E8-6D142FE59BF4}"/>
    <cellStyle name="Accent3 - 20% 7" xfId="390" xr:uid="{00000000-0005-0000-0000-00009A010000}"/>
    <cellStyle name="Accent3 - 20% 8" xfId="391" xr:uid="{00000000-0005-0000-0000-00009B010000}"/>
    <cellStyle name="Accent3 - 20% 8 2" xfId="5283" xr:uid="{72A4D481-A449-4EF9-9569-87F235913CD1}"/>
    <cellStyle name="Accent3 - 20% 9" xfId="392" xr:uid="{00000000-0005-0000-0000-00009C010000}"/>
    <cellStyle name="Accent3 - 20%_Combinación de negocios - AA-IAMv3" xfId="5284" xr:uid="{F7012A3C-7591-4457-95F3-A5EE425979F9}"/>
    <cellStyle name="Accent3 - 40%" xfId="393" xr:uid="{00000000-0005-0000-0000-00009E010000}"/>
    <cellStyle name="Accent3 - 40% 10" xfId="394" xr:uid="{00000000-0005-0000-0000-00009F010000}"/>
    <cellStyle name="Accent3 - 40% 11" xfId="395" xr:uid="{00000000-0005-0000-0000-0000A0010000}"/>
    <cellStyle name="Accent3 - 40% 12" xfId="5285" xr:uid="{BE29E325-C923-40ED-B308-7213680D40C3}"/>
    <cellStyle name="Accent3 - 40% 13" xfId="5286" xr:uid="{97DE7764-2151-4FC9-8D49-340D977385ED}"/>
    <cellStyle name="Accent3 - 40% 2" xfId="396" xr:uid="{00000000-0005-0000-0000-0000A1010000}"/>
    <cellStyle name="Accent3 - 40% 2 2" xfId="397" xr:uid="{00000000-0005-0000-0000-0000A2010000}"/>
    <cellStyle name="Accent3 - 40% 2 2 2" xfId="398" xr:uid="{00000000-0005-0000-0000-0000A3010000}"/>
    <cellStyle name="Accent3 - 40% 3" xfId="399" xr:uid="{00000000-0005-0000-0000-0000A4010000}"/>
    <cellStyle name="Accent3 - 40% 3 2" xfId="5287" xr:uid="{A7D7FF4D-5142-4C66-BAA0-26A3FF19A313}"/>
    <cellStyle name="Accent3 - 40% 4" xfId="400" xr:uid="{00000000-0005-0000-0000-0000A5010000}"/>
    <cellStyle name="Accent3 - 40% 4 2" xfId="5288" xr:uid="{B0A684A7-B38E-4B8C-93B6-DE5DACF8A148}"/>
    <cellStyle name="Accent3 - 40% 5" xfId="401" xr:uid="{00000000-0005-0000-0000-0000A6010000}"/>
    <cellStyle name="Accent3 - 40% 5 2" xfId="5289" xr:uid="{A533592E-A7D9-4FDB-98D2-842D39ED3CA8}"/>
    <cellStyle name="Accent3 - 40% 6" xfId="402" xr:uid="{00000000-0005-0000-0000-0000A7010000}"/>
    <cellStyle name="Accent3 - 40% 6 2" xfId="5291" xr:uid="{D605318B-F0B7-4870-A4CE-804C0DABF9F5}"/>
    <cellStyle name="Accent3 - 40% 6 3" xfId="5290" xr:uid="{4B544B90-9B6A-4996-BE42-D721D1021965}"/>
    <cellStyle name="Accent3 - 40% 7" xfId="403" xr:uid="{00000000-0005-0000-0000-0000A8010000}"/>
    <cellStyle name="Accent3 - 40% 8" xfId="404" xr:uid="{00000000-0005-0000-0000-0000A9010000}"/>
    <cellStyle name="Accent3 - 40% 8 2" xfId="5292" xr:uid="{AEDD03DC-056A-4658-875F-73954737184D}"/>
    <cellStyle name="Accent3 - 40% 9" xfId="405" xr:uid="{00000000-0005-0000-0000-0000AA010000}"/>
    <cellStyle name="Accent3 - 40%_Combinación de negocios - AA-IAMv3" xfId="5293" xr:uid="{864EB891-E5BD-4C8F-AB59-D1CD8C2E3AF2}"/>
    <cellStyle name="Accent3 - 60%" xfId="406" xr:uid="{00000000-0005-0000-0000-0000AC010000}"/>
    <cellStyle name="Accent3 - 60% 10" xfId="407" xr:uid="{00000000-0005-0000-0000-0000AD010000}"/>
    <cellStyle name="Accent3 - 60% 11" xfId="408" xr:uid="{00000000-0005-0000-0000-0000AE010000}"/>
    <cellStyle name="Accent3 - 60% 2" xfId="409" xr:uid="{00000000-0005-0000-0000-0000AF010000}"/>
    <cellStyle name="Accent3 - 60% 2 2" xfId="410" xr:uid="{00000000-0005-0000-0000-0000B0010000}"/>
    <cellStyle name="Accent3 - 60% 2 2 2" xfId="411" xr:uid="{00000000-0005-0000-0000-0000B1010000}"/>
    <cellStyle name="Accent3 - 60% 3" xfId="412" xr:uid="{00000000-0005-0000-0000-0000B2010000}"/>
    <cellStyle name="Accent3 - 60% 4" xfId="413" xr:uid="{00000000-0005-0000-0000-0000B3010000}"/>
    <cellStyle name="Accent3 - 60% 5" xfId="414" xr:uid="{00000000-0005-0000-0000-0000B4010000}"/>
    <cellStyle name="Accent3 - 60% 6" xfId="415" xr:uid="{00000000-0005-0000-0000-0000B5010000}"/>
    <cellStyle name="Accent3 - 60% 7" xfId="416" xr:uid="{00000000-0005-0000-0000-0000B6010000}"/>
    <cellStyle name="Accent3 - 60% 8" xfId="417" xr:uid="{00000000-0005-0000-0000-0000B7010000}"/>
    <cellStyle name="Accent3 - 60% 9" xfId="418" xr:uid="{00000000-0005-0000-0000-0000B8010000}"/>
    <cellStyle name="Accent4" xfId="123" xr:uid="{00000000-0005-0000-0000-0000B9010000}"/>
    <cellStyle name="Accent4 - 20%" xfId="419" xr:uid="{00000000-0005-0000-0000-0000BA010000}"/>
    <cellStyle name="Accent4 - 20% 10" xfId="420" xr:uid="{00000000-0005-0000-0000-0000BB010000}"/>
    <cellStyle name="Accent4 - 20% 11" xfId="421" xr:uid="{00000000-0005-0000-0000-0000BC010000}"/>
    <cellStyle name="Accent4 - 20% 12" xfId="5294" xr:uid="{CCB87F38-EFE8-4D9C-BD19-F3D61F3D5E6C}"/>
    <cellStyle name="Accent4 - 20% 13" xfId="5295" xr:uid="{76AF68AF-C00E-4B0F-9BC5-EF1449BE0B60}"/>
    <cellStyle name="Accent4 - 20% 2" xfId="422" xr:uid="{00000000-0005-0000-0000-0000BD010000}"/>
    <cellStyle name="Accent4 - 20% 2 2" xfId="423" xr:uid="{00000000-0005-0000-0000-0000BE010000}"/>
    <cellStyle name="Accent4 - 20% 2 2 2" xfId="424" xr:uid="{00000000-0005-0000-0000-0000BF010000}"/>
    <cellStyle name="Accent4 - 20% 3" xfId="425" xr:uid="{00000000-0005-0000-0000-0000C0010000}"/>
    <cellStyle name="Accent4 - 20% 3 2" xfId="5296" xr:uid="{79F9A494-8869-4B7A-89EE-E4A0840092E5}"/>
    <cellStyle name="Accent4 - 20% 4" xfId="426" xr:uid="{00000000-0005-0000-0000-0000C1010000}"/>
    <cellStyle name="Accent4 - 20% 4 2" xfId="5297" xr:uid="{B156BBCC-792B-41B2-A3DA-E28293BC2503}"/>
    <cellStyle name="Accent4 - 20% 5" xfId="427" xr:uid="{00000000-0005-0000-0000-0000C2010000}"/>
    <cellStyle name="Accent4 - 20% 5 2" xfId="5298" xr:uid="{92398153-B9D9-4E95-8C92-6062E368F8D2}"/>
    <cellStyle name="Accent4 - 20% 6" xfId="428" xr:uid="{00000000-0005-0000-0000-0000C3010000}"/>
    <cellStyle name="Accent4 - 20% 6 2" xfId="5300" xr:uid="{53BC557F-6A7B-4595-9DBB-35231B692D3A}"/>
    <cellStyle name="Accent4 - 20% 6 3" xfId="5299" xr:uid="{87266025-43CE-499E-950D-5DE6ED401408}"/>
    <cellStyle name="Accent4 - 20% 7" xfId="429" xr:uid="{00000000-0005-0000-0000-0000C4010000}"/>
    <cellStyle name="Accent4 - 20% 8" xfId="430" xr:uid="{00000000-0005-0000-0000-0000C5010000}"/>
    <cellStyle name="Accent4 - 20% 8 2" xfId="5301" xr:uid="{EE8D69AB-BFB0-4A0A-9659-875BEDD2EB97}"/>
    <cellStyle name="Accent4 - 20% 9" xfId="431" xr:uid="{00000000-0005-0000-0000-0000C6010000}"/>
    <cellStyle name="Accent4 - 20%_Combinación de negocios - AA-IAMv3" xfId="5302" xr:uid="{60DD2D8F-F415-46A9-97AE-BD30DD0CA0C5}"/>
    <cellStyle name="Accent4 - 40%" xfId="432" xr:uid="{00000000-0005-0000-0000-0000C8010000}"/>
    <cellStyle name="Accent4 - 40% 10" xfId="433" xr:uid="{00000000-0005-0000-0000-0000C9010000}"/>
    <cellStyle name="Accent4 - 40% 11" xfId="434" xr:uid="{00000000-0005-0000-0000-0000CA010000}"/>
    <cellStyle name="Accent4 - 40% 12" xfId="5303" xr:uid="{CB00E40F-9E7C-47D7-BE6D-81EAD9219A6E}"/>
    <cellStyle name="Accent4 - 40% 13" xfId="5304" xr:uid="{B45453AB-249E-4454-B645-E1E4BBFB83DD}"/>
    <cellStyle name="Accent4 - 40% 2" xfId="435" xr:uid="{00000000-0005-0000-0000-0000CB010000}"/>
    <cellStyle name="Accent4 - 40% 2 2" xfId="436" xr:uid="{00000000-0005-0000-0000-0000CC010000}"/>
    <cellStyle name="Accent4 - 40% 2 2 2" xfId="437" xr:uid="{00000000-0005-0000-0000-0000CD010000}"/>
    <cellStyle name="Accent4 - 40% 3" xfId="438" xr:uid="{00000000-0005-0000-0000-0000CE010000}"/>
    <cellStyle name="Accent4 - 40% 3 2" xfId="5305" xr:uid="{DA60E195-C3A6-4601-833B-04561490F829}"/>
    <cellStyle name="Accent4 - 40% 4" xfId="439" xr:uid="{00000000-0005-0000-0000-0000CF010000}"/>
    <cellStyle name="Accent4 - 40% 4 2" xfId="5306" xr:uid="{4353A77D-D7B3-4799-8DA7-2A6B6F293570}"/>
    <cellStyle name="Accent4 - 40% 5" xfId="440" xr:uid="{00000000-0005-0000-0000-0000D0010000}"/>
    <cellStyle name="Accent4 - 40% 5 2" xfId="5307" xr:uid="{7B1A06D3-FF43-4B69-B686-3FB536DB7BAC}"/>
    <cellStyle name="Accent4 - 40% 6" xfId="441" xr:uid="{00000000-0005-0000-0000-0000D1010000}"/>
    <cellStyle name="Accent4 - 40% 6 2" xfId="5309" xr:uid="{C1D87E3C-CCEF-4518-A66A-8E67F42C110D}"/>
    <cellStyle name="Accent4 - 40% 6 3" xfId="5308" xr:uid="{8905DE98-3F81-46F5-B459-67B10F52014B}"/>
    <cellStyle name="Accent4 - 40% 7" xfId="442" xr:uid="{00000000-0005-0000-0000-0000D2010000}"/>
    <cellStyle name="Accent4 - 40% 8" xfId="443" xr:uid="{00000000-0005-0000-0000-0000D3010000}"/>
    <cellStyle name="Accent4 - 40% 8 2" xfId="5310" xr:uid="{ACBF3A67-52B5-4285-8BAB-28FAF1FD1112}"/>
    <cellStyle name="Accent4 - 40% 9" xfId="444" xr:uid="{00000000-0005-0000-0000-0000D4010000}"/>
    <cellStyle name="Accent4 - 40%_Combinación de negocios - AA-IAMv3" xfId="5311" xr:uid="{514A6F5B-072E-4BDB-9CA2-D5D432BD137F}"/>
    <cellStyle name="Accent4 - 60%" xfId="445" xr:uid="{00000000-0005-0000-0000-0000D6010000}"/>
    <cellStyle name="Accent4 - 60% 10" xfId="446" xr:uid="{00000000-0005-0000-0000-0000D7010000}"/>
    <cellStyle name="Accent4 - 60% 11" xfId="447" xr:uid="{00000000-0005-0000-0000-0000D8010000}"/>
    <cellStyle name="Accent4 - 60% 2" xfId="448" xr:uid="{00000000-0005-0000-0000-0000D9010000}"/>
    <cellStyle name="Accent4 - 60% 2 2" xfId="449" xr:uid="{00000000-0005-0000-0000-0000DA010000}"/>
    <cellStyle name="Accent4 - 60% 2 2 2" xfId="450" xr:uid="{00000000-0005-0000-0000-0000DB010000}"/>
    <cellStyle name="Accent4 - 60% 3" xfId="451" xr:uid="{00000000-0005-0000-0000-0000DC010000}"/>
    <cellStyle name="Accent4 - 60% 4" xfId="452" xr:uid="{00000000-0005-0000-0000-0000DD010000}"/>
    <cellStyle name="Accent4 - 60% 5" xfId="453" xr:uid="{00000000-0005-0000-0000-0000DE010000}"/>
    <cellStyle name="Accent4 - 60% 6" xfId="454" xr:uid="{00000000-0005-0000-0000-0000DF010000}"/>
    <cellStyle name="Accent4 - 60% 7" xfId="455" xr:uid="{00000000-0005-0000-0000-0000E0010000}"/>
    <cellStyle name="Accent4 - 60% 8" xfId="456" xr:uid="{00000000-0005-0000-0000-0000E1010000}"/>
    <cellStyle name="Accent4 - 60% 9" xfId="457" xr:uid="{00000000-0005-0000-0000-0000E2010000}"/>
    <cellStyle name="Accent5" xfId="124" xr:uid="{00000000-0005-0000-0000-0000E3010000}"/>
    <cellStyle name="Accent5 - 20%" xfId="458" xr:uid="{00000000-0005-0000-0000-0000E4010000}"/>
    <cellStyle name="Accent5 - 20% 10" xfId="459" xr:uid="{00000000-0005-0000-0000-0000E5010000}"/>
    <cellStyle name="Accent5 - 20% 11" xfId="460" xr:uid="{00000000-0005-0000-0000-0000E6010000}"/>
    <cellStyle name="Accent5 - 20% 12" xfId="5312" xr:uid="{B9F2C8D4-A617-43AB-B0BE-B5EF79548E1D}"/>
    <cellStyle name="Accent5 - 20% 13" xfId="5313" xr:uid="{9D0A624B-E334-45FC-8614-395B24D1D8F5}"/>
    <cellStyle name="Accent5 - 20% 2" xfId="461" xr:uid="{00000000-0005-0000-0000-0000E7010000}"/>
    <cellStyle name="Accent5 - 20% 2 2" xfId="462" xr:uid="{00000000-0005-0000-0000-0000E8010000}"/>
    <cellStyle name="Accent5 - 20% 2 2 2" xfId="463" xr:uid="{00000000-0005-0000-0000-0000E9010000}"/>
    <cellStyle name="Accent5 - 20% 3" xfId="464" xr:uid="{00000000-0005-0000-0000-0000EA010000}"/>
    <cellStyle name="Accent5 - 20% 3 2" xfId="5314" xr:uid="{9974A40D-51E2-4E3E-A3B5-E70AE6D5848A}"/>
    <cellStyle name="Accent5 - 20% 4" xfId="465" xr:uid="{00000000-0005-0000-0000-0000EB010000}"/>
    <cellStyle name="Accent5 - 20% 4 2" xfId="5315" xr:uid="{3BA800E6-3897-4217-97EF-CE2C82EC6FA7}"/>
    <cellStyle name="Accent5 - 20% 5" xfId="466" xr:uid="{00000000-0005-0000-0000-0000EC010000}"/>
    <cellStyle name="Accent5 - 20% 5 2" xfId="5316" xr:uid="{BA15B56A-1550-4C81-AE37-68F8A2881418}"/>
    <cellStyle name="Accent5 - 20% 6" xfId="467" xr:uid="{00000000-0005-0000-0000-0000ED010000}"/>
    <cellStyle name="Accent5 - 20% 6 2" xfId="5318" xr:uid="{1C0C199C-9914-4DAC-B4D3-2DD28D467EE0}"/>
    <cellStyle name="Accent5 - 20% 6 3" xfId="5317" xr:uid="{BFAD9581-84BD-49DB-9422-7B41F105B646}"/>
    <cellStyle name="Accent5 - 20% 7" xfId="468" xr:uid="{00000000-0005-0000-0000-0000EE010000}"/>
    <cellStyle name="Accent5 - 20% 8" xfId="469" xr:uid="{00000000-0005-0000-0000-0000EF010000}"/>
    <cellStyle name="Accent5 - 20% 8 2" xfId="5319" xr:uid="{89A6ABA1-272E-48A8-8C1E-13BAA27B4970}"/>
    <cellStyle name="Accent5 - 20% 9" xfId="470" xr:uid="{00000000-0005-0000-0000-0000F0010000}"/>
    <cellStyle name="Accent5 - 20%_Combinación de negocios - AA-IAMv3" xfId="5320" xr:uid="{EBE17EDA-DF09-4405-8012-97AC5FC63495}"/>
    <cellStyle name="Accent5 - 40%" xfId="471" xr:uid="{00000000-0005-0000-0000-0000F2010000}"/>
    <cellStyle name="Accent5 - 40% 2" xfId="472" xr:uid="{00000000-0005-0000-0000-0000F3010000}"/>
    <cellStyle name="Accent5 - 40% 2 2" xfId="5321" xr:uid="{F086242B-DA7D-4589-8FD2-6092AC73319E}"/>
    <cellStyle name="Accent5 - 40% 3" xfId="473" xr:uid="{00000000-0005-0000-0000-0000F4010000}"/>
    <cellStyle name="Accent5 - 40% 3 2" xfId="5322" xr:uid="{0D3BB62C-3F0D-40E6-9006-717BFF785F3F}"/>
    <cellStyle name="Accent5 - 40% 4" xfId="474" xr:uid="{00000000-0005-0000-0000-0000F5010000}"/>
    <cellStyle name="Accent5 - 40% 4 2" xfId="5323" xr:uid="{B34190E8-CCC3-4156-A918-84C9D65D7ED9}"/>
    <cellStyle name="Accent5 - 40% 5" xfId="475" xr:uid="{00000000-0005-0000-0000-0000F6010000}"/>
    <cellStyle name="Accent5 - 40% 5 2" xfId="5324" xr:uid="{35C43C34-0D52-4ED0-803B-F275D6CFAB47}"/>
    <cellStyle name="Accent5 - 40% 6" xfId="476" xr:uid="{00000000-0005-0000-0000-0000F7010000}"/>
    <cellStyle name="Accent5 - 40% 6 2" xfId="5325" xr:uid="{F8F21208-E18F-4387-88D1-84705F959915}"/>
    <cellStyle name="Accent5 - 40% 7" xfId="5326" xr:uid="{57F186C2-76A9-467A-81A6-57ED203EA6F4}"/>
    <cellStyle name="Accent5 - 40% 8" xfId="5327" xr:uid="{0A4FBA5B-AAA3-4A8C-83E4-D275EC9C86DA}"/>
    <cellStyle name="Accent5 - 40% 9" xfId="5328" xr:uid="{B54FB635-FC5E-414C-BCAB-DBFF8C2AAAA8}"/>
    <cellStyle name="Accent5 - 40%_Combinación de negocios - AA-IAMv3" xfId="5329" xr:uid="{DEC6D2AF-FE4C-4002-BC6E-C6396480E920}"/>
    <cellStyle name="Accent5 - 60%" xfId="477" xr:uid="{00000000-0005-0000-0000-0000F9010000}"/>
    <cellStyle name="Accent5 - 60% 10" xfId="478" xr:uid="{00000000-0005-0000-0000-0000FA010000}"/>
    <cellStyle name="Accent5 - 60% 11" xfId="479" xr:uid="{00000000-0005-0000-0000-0000FB010000}"/>
    <cellStyle name="Accent5 - 60% 2" xfId="480" xr:uid="{00000000-0005-0000-0000-0000FC010000}"/>
    <cellStyle name="Accent5 - 60% 2 2" xfId="481" xr:uid="{00000000-0005-0000-0000-0000FD010000}"/>
    <cellStyle name="Accent5 - 60% 2 2 2" xfId="482" xr:uid="{00000000-0005-0000-0000-0000FE010000}"/>
    <cellStyle name="Accent5 - 60% 3" xfId="483" xr:uid="{00000000-0005-0000-0000-0000FF010000}"/>
    <cellStyle name="Accent5 - 60% 4" xfId="484" xr:uid="{00000000-0005-0000-0000-000000020000}"/>
    <cellStyle name="Accent5 - 60% 5" xfId="485" xr:uid="{00000000-0005-0000-0000-000001020000}"/>
    <cellStyle name="Accent5 - 60% 6" xfId="486" xr:uid="{00000000-0005-0000-0000-000002020000}"/>
    <cellStyle name="Accent5 - 60% 7" xfId="487" xr:uid="{00000000-0005-0000-0000-000003020000}"/>
    <cellStyle name="Accent5 - 60% 8" xfId="488" xr:uid="{00000000-0005-0000-0000-000004020000}"/>
    <cellStyle name="Accent5 - 60% 9" xfId="489" xr:uid="{00000000-0005-0000-0000-000005020000}"/>
    <cellStyle name="Accent6" xfId="125" xr:uid="{00000000-0005-0000-0000-000006020000}"/>
    <cellStyle name="Accent6 - 20%" xfId="490" xr:uid="{00000000-0005-0000-0000-000007020000}"/>
    <cellStyle name="Accent6 - 20% 2" xfId="491" xr:uid="{00000000-0005-0000-0000-000008020000}"/>
    <cellStyle name="Accent6 - 20% 2 2" xfId="5330" xr:uid="{312D5A7F-3C0C-4277-BB19-EBE250A27975}"/>
    <cellStyle name="Accent6 - 20% 3" xfId="492" xr:uid="{00000000-0005-0000-0000-000009020000}"/>
    <cellStyle name="Accent6 - 20% 3 2" xfId="5331" xr:uid="{01B407C9-4494-47F1-BC2A-7CEA45DEE4A9}"/>
    <cellStyle name="Accent6 - 20% 4" xfId="493" xr:uid="{00000000-0005-0000-0000-00000A020000}"/>
    <cellStyle name="Accent6 - 20% 4 2" xfId="5332" xr:uid="{A35F72AA-DE13-4825-B6F7-3F62629F2C7C}"/>
    <cellStyle name="Accent6 - 20% 5" xfId="494" xr:uid="{00000000-0005-0000-0000-00000B020000}"/>
    <cellStyle name="Accent6 - 20% 5 2" xfId="5333" xr:uid="{0F1A8B59-808B-44ED-8D4E-27CC33A03DAA}"/>
    <cellStyle name="Accent6 - 20% 6" xfId="495" xr:uid="{00000000-0005-0000-0000-00000C020000}"/>
    <cellStyle name="Accent6 - 20% 6 2" xfId="5334" xr:uid="{7CCD7E4D-68D2-4167-840C-FD0E825F55C7}"/>
    <cellStyle name="Accent6 - 20% 7" xfId="5335" xr:uid="{3DA81038-80D1-47E2-89B5-05B9C65F411C}"/>
    <cellStyle name="Accent6 - 20% 8" xfId="5336" xr:uid="{34815180-6E72-4D00-AAD3-5B126309D4D8}"/>
    <cellStyle name="Accent6 - 20% 9" xfId="5337" xr:uid="{EE9F893F-AB36-432E-A4E1-79125BCB1516}"/>
    <cellStyle name="Accent6 - 20%_Combinación de negocios - AA-IAMv3" xfId="5338" xr:uid="{85139F8F-810B-4247-8483-E95A6738EB13}"/>
    <cellStyle name="Accent6 - 40%" xfId="496" xr:uid="{00000000-0005-0000-0000-00000E020000}"/>
    <cellStyle name="Accent6 - 40% 10" xfId="497" xr:uid="{00000000-0005-0000-0000-00000F020000}"/>
    <cellStyle name="Accent6 - 40% 11" xfId="498" xr:uid="{00000000-0005-0000-0000-000010020000}"/>
    <cellStyle name="Accent6 - 40% 12" xfId="5339" xr:uid="{9F9CFF16-4653-4E04-9270-42D42017EC15}"/>
    <cellStyle name="Accent6 - 40% 13" xfId="5340" xr:uid="{94921788-1710-407B-AA66-346CB6C0C1FA}"/>
    <cellStyle name="Accent6 - 40% 2" xfId="499" xr:uid="{00000000-0005-0000-0000-000011020000}"/>
    <cellStyle name="Accent6 - 40% 2 2" xfId="500" xr:uid="{00000000-0005-0000-0000-000012020000}"/>
    <cellStyle name="Accent6 - 40% 2 2 2" xfId="501" xr:uid="{00000000-0005-0000-0000-000013020000}"/>
    <cellStyle name="Accent6 - 40% 3" xfId="502" xr:uid="{00000000-0005-0000-0000-000014020000}"/>
    <cellStyle name="Accent6 - 40% 3 2" xfId="5341" xr:uid="{F908D863-5FBB-41AD-BC2F-1C12C3E13AF9}"/>
    <cellStyle name="Accent6 - 40% 4" xfId="503" xr:uid="{00000000-0005-0000-0000-000015020000}"/>
    <cellStyle name="Accent6 - 40% 4 2" xfId="5342" xr:uid="{5F117AD7-34BB-4B20-903D-28DB6BE4AC0D}"/>
    <cellStyle name="Accent6 - 40% 5" xfId="504" xr:uid="{00000000-0005-0000-0000-000016020000}"/>
    <cellStyle name="Accent6 - 40% 5 2" xfId="5343" xr:uid="{A1F17D53-5006-4ADF-B37A-F5C9EA41868F}"/>
    <cellStyle name="Accent6 - 40% 6" xfId="505" xr:uid="{00000000-0005-0000-0000-000017020000}"/>
    <cellStyle name="Accent6 - 40% 6 2" xfId="5345" xr:uid="{AB36DAE0-D0BA-4229-8AC5-AEA96043A3E3}"/>
    <cellStyle name="Accent6 - 40% 6 3" xfId="5344" xr:uid="{095FCF89-B1C1-4003-B2D5-5924853CBAD2}"/>
    <cellStyle name="Accent6 - 40% 7" xfId="506" xr:uid="{00000000-0005-0000-0000-000018020000}"/>
    <cellStyle name="Accent6 - 40% 8" xfId="507" xr:uid="{00000000-0005-0000-0000-000019020000}"/>
    <cellStyle name="Accent6 - 40% 8 2" xfId="5346" xr:uid="{8C2218CB-FA94-492A-8CE4-1E8F9E793255}"/>
    <cellStyle name="Accent6 - 40% 9" xfId="508" xr:uid="{00000000-0005-0000-0000-00001A020000}"/>
    <cellStyle name="Accent6 - 40%_Combinación de negocios - AA-IAMv3" xfId="5347" xr:uid="{073CEDE4-4ABD-464D-A5C7-32007CA798F6}"/>
    <cellStyle name="Accent6 - 60%" xfId="509" xr:uid="{00000000-0005-0000-0000-00001C020000}"/>
    <cellStyle name="Accent6 - 60% 10" xfId="510" xr:uid="{00000000-0005-0000-0000-00001D020000}"/>
    <cellStyle name="Accent6 - 60% 11" xfId="511" xr:uid="{00000000-0005-0000-0000-00001E020000}"/>
    <cellStyle name="Accent6 - 60% 2" xfId="512" xr:uid="{00000000-0005-0000-0000-00001F020000}"/>
    <cellStyle name="Accent6 - 60% 2 2" xfId="513" xr:uid="{00000000-0005-0000-0000-000020020000}"/>
    <cellStyle name="Accent6 - 60% 2 2 2" xfId="514" xr:uid="{00000000-0005-0000-0000-000021020000}"/>
    <cellStyle name="Accent6 - 60% 3" xfId="515" xr:uid="{00000000-0005-0000-0000-000022020000}"/>
    <cellStyle name="Accent6 - 60% 4" xfId="516" xr:uid="{00000000-0005-0000-0000-000023020000}"/>
    <cellStyle name="Accent6 - 60% 5" xfId="517" xr:uid="{00000000-0005-0000-0000-000024020000}"/>
    <cellStyle name="Accent6 - 60% 6" xfId="518" xr:uid="{00000000-0005-0000-0000-000025020000}"/>
    <cellStyle name="Accent6 - 60% 7" xfId="519" xr:uid="{00000000-0005-0000-0000-000026020000}"/>
    <cellStyle name="Accent6 - 60% 8" xfId="520" xr:uid="{00000000-0005-0000-0000-000027020000}"/>
    <cellStyle name="Accent6 - 60% 9" xfId="521" xr:uid="{00000000-0005-0000-0000-000028020000}"/>
    <cellStyle name="Akcent 1" xfId="126" xr:uid="{00000000-0005-0000-0000-000029020000}"/>
    <cellStyle name="Akcent 2" xfId="127" xr:uid="{00000000-0005-0000-0000-00002A020000}"/>
    <cellStyle name="Akcent 3" xfId="128" xr:uid="{00000000-0005-0000-0000-00002B020000}"/>
    <cellStyle name="Akcent 4" xfId="129" xr:uid="{00000000-0005-0000-0000-00002C020000}"/>
    <cellStyle name="Akcent 5" xfId="130" xr:uid="{00000000-0005-0000-0000-00002D020000}"/>
    <cellStyle name="Akcent 6" xfId="131" xr:uid="{00000000-0005-0000-0000-00002E020000}"/>
    <cellStyle name="Bad" xfId="132" xr:uid="{00000000-0005-0000-0000-00002F020000}"/>
    <cellStyle name="Buena 10" xfId="522" xr:uid="{00000000-0005-0000-0000-000030020000}"/>
    <cellStyle name="Buena 10 2" xfId="523" xr:uid="{00000000-0005-0000-0000-000031020000}"/>
    <cellStyle name="Buena 10 3" xfId="524" xr:uid="{00000000-0005-0000-0000-000032020000}"/>
    <cellStyle name="Buena 10 4" xfId="525" xr:uid="{00000000-0005-0000-0000-000033020000}"/>
    <cellStyle name="Buena 10 5" xfId="526" xr:uid="{00000000-0005-0000-0000-000034020000}"/>
    <cellStyle name="Buena 11" xfId="527" xr:uid="{00000000-0005-0000-0000-000035020000}"/>
    <cellStyle name="Buena 12" xfId="528" xr:uid="{00000000-0005-0000-0000-000036020000}"/>
    <cellStyle name="Buena 13" xfId="529" xr:uid="{00000000-0005-0000-0000-000037020000}"/>
    <cellStyle name="Buena 14" xfId="530" xr:uid="{00000000-0005-0000-0000-000038020000}"/>
    <cellStyle name="Buena 2" xfId="531" xr:uid="{00000000-0005-0000-0000-000039020000}"/>
    <cellStyle name="Buena 2 2" xfId="532" xr:uid="{00000000-0005-0000-0000-00003A020000}"/>
    <cellStyle name="Buena 2 3" xfId="533" xr:uid="{00000000-0005-0000-0000-00003B020000}"/>
    <cellStyle name="Buena 2 4" xfId="534" xr:uid="{00000000-0005-0000-0000-00003C020000}"/>
    <cellStyle name="Buena 2 5" xfId="535" xr:uid="{00000000-0005-0000-0000-00003D020000}"/>
    <cellStyle name="Buena 2 6" xfId="536" xr:uid="{00000000-0005-0000-0000-00003E020000}"/>
    <cellStyle name="Buena 3" xfId="537" xr:uid="{00000000-0005-0000-0000-00003F020000}"/>
    <cellStyle name="Buena 3 2" xfId="538" xr:uid="{00000000-0005-0000-0000-000040020000}"/>
    <cellStyle name="Buena 3 3" xfId="539" xr:uid="{00000000-0005-0000-0000-000041020000}"/>
    <cellStyle name="Buena 3 4" xfId="540" xr:uid="{00000000-0005-0000-0000-000042020000}"/>
    <cellStyle name="Buena 3 5" xfId="541" xr:uid="{00000000-0005-0000-0000-000043020000}"/>
    <cellStyle name="Buena 4" xfId="542" xr:uid="{00000000-0005-0000-0000-000044020000}"/>
    <cellStyle name="Buena 4 2" xfId="543" xr:uid="{00000000-0005-0000-0000-000045020000}"/>
    <cellStyle name="Buena 4 3" xfId="544" xr:uid="{00000000-0005-0000-0000-000046020000}"/>
    <cellStyle name="Buena 4 4" xfId="545" xr:uid="{00000000-0005-0000-0000-000047020000}"/>
    <cellStyle name="Buena 4 5" xfId="546" xr:uid="{00000000-0005-0000-0000-000048020000}"/>
    <cellStyle name="Buena 5" xfId="547" xr:uid="{00000000-0005-0000-0000-000049020000}"/>
    <cellStyle name="Buena 5 2" xfId="548" xr:uid="{00000000-0005-0000-0000-00004A020000}"/>
    <cellStyle name="Buena 5 3" xfId="549" xr:uid="{00000000-0005-0000-0000-00004B020000}"/>
    <cellStyle name="Buena 5 4" xfId="550" xr:uid="{00000000-0005-0000-0000-00004C020000}"/>
    <cellStyle name="Buena 5 5" xfId="551" xr:uid="{00000000-0005-0000-0000-00004D020000}"/>
    <cellStyle name="Buena 6" xfId="552" xr:uid="{00000000-0005-0000-0000-00004E020000}"/>
    <cellStyle name="Buena 6 2" xfId="553" xr:uid="{00000000-0005-0000-0000-00004F020000}"/>
    <cellStyle name="Buena 6 2 2" xfId="5348" xr:uid="{CFF43D42-F4A5-4025-AE33-49C45A03CA0E}"/>
    <cellStyle name="Buena 6 3" xfId="554" xr:uid="{00000000-0005-0000-0000-000050020000}"/>
    <cellStyle name="Buena 6 4" xfId="555" xr:uid="{00000000-0005-0000-0000-000051020000}"/>
    <cellStyle name="Buena 6 5" xfId="556" xr:uid="{00000000-0005-0000-0000-000052020000}"/>
    <cellStyle name="Buena 7" xfId="557" xr:uid="{00000000-0005-0000-0000-000053020000}"/>
    <cellStyle name="Buena 7 2" xfId="558" xr:uid="{00000000-0005-0000-0000-000054020000}"/>
    <cellStyle name="Buena 7 3" xfId="559" xr:uid="{00000000-0005-0000-0000-000055020000}"/>
    <cellStyle name="Buena 7 4" xfId="560" xr:uid="{00000000-0005-0000-0000-000056020000}"/>
    <cellStyle name="Buena 7 5" xfId="561" xr:uid="{00000000-0005-0000-0000-000057020000}"/>
    <cellStyle name="Buena 8" xfId="562" xr:uid="{00000000-0005-0000-0000-000058020000}"/>
    <cellStyle name="Buena 8 2" xfId="563" xr:uid="{00000000-0005-0000-0000-000059020000}"/>
    <cellStyle name="Buena 8 3" xfId="564" xr:uid="{00000000-0005-0000-0000-00005A020000}"/>
    <cellStyle name="Buena 8 4" xfId="565" xr:uid="{00000000-0005-0000-0000-00005B020000}"/>
    <cellStyle name="Buena 8 5" xfId="566" xr:uid="{00000000-0005-0000-0000-00005C020000}"/>
    <cellStyle name="Buena 9" xfId="567" xr:uid="{00000000-0005-0000-0000-00005D020000}"/>
    <cellStyle name="Buena 9 2" xfId="568" xr:uid="{00000000-0005-0000-0000-00005E020000}"/>
    <cellStyle name="Buena 9 3" xfId="569" xr:uid="{00000000-0005-0000-0000-00005F020000}"/>
    <cellStyle name="Buena 9 4" xfId="570" xr:uid="{00000000-0005-0000-0000-000060020000}"/>
    <cellStyle name="Buena 9 5" xfId="571" xr:uid="{00000000-0005-0000-0000-000061020000}"/>
    <cellStyle name="Bueno 2" xfId="2653" xr:uid="{00000000-0005-0000-0000-000062020000}"/>
    <cellStyle name="Bueno 3" xfId="133" xr:uid="{00000000-0005-0000-0000-000063020000}"/>
    <cellStyle name="Cabece - Estilo3" xfId="572" xr:uid="{00000000-0005-0000-0000-000064020000}"/>
    <cellStyle name="Cabecera 1" xfId="573" xr:uid="{00000000-0005-0000-0000-000065020000}"/>
    <cellStyle name="Cabecera 2" xfId="574" xr:uid="{00000000-0005-0000-0000-000066020000}"/>
    <cellStyle name="Calculation" xfId="134" xr:uid="{00000000-0005-0000-0000-000067020000}"/>
    <cellStyle name="Calculation 10" xfId="12319" xr:uid="{3273D385-783E-4ADD-A425-6D450B6AEF3D}"/>
    <cellStyle name="Calculation 11" xfId="13503" xr:uid="{3554F914-E4BF-4245-B623-1DE2C2CECA8B}"/>
    <cellStyle name="Calculation 12" xfId="14545" xr:uid="{5DBA4207-82BE-47C4-95A0-137EC36345DF}"/>
    <cellStyle name="Calculation 2" xfId="5349" xr:uid="{938BC48F-CF90-46D8-A148-DC9CD87F0EEC}"/>
    <cellStyle name="Calculation 2 10" xfId="15473" xr:uid="{D877A582-F696-4EEB-BFFB-757A964C0254}"/>
    <cellStyle name="Calculation 2 2" xfId="6825" xr:uid="{F200DCFF-13DA-45E8-B4EA-B9E16779D8A5}"/>
    <cellStyle name="Calculation 2 3" xfId="8046" xr:uid="{40216C88-B508-42C7-BE70-236D8CF34E71}"/>
    <cellStyle name="Calculation 2 4" xfId="9301" xr:uid="{A2435419-A3C3-459F-B864-03CEDA288D46}"/>
    <cellStyle name="Calculation 2 5" xfId="10532" xr:uid="{2EFF3076-1764-4044-A7A8-C4E87EFCBD2F}"/>
    <cellStyle name="Calculation 2 6" xfId="11712" xr:uid="{D6552E60-860B-4BE7-8C09-0174A69C0694}"/>
    <cellStyle name="Calculation 2 7" xfId="12829" xr:uid="{D698F45C-5978-4A03-A686-C2452018C036}"/>
    <cellStyle name="Calculation 2 8" xfId="13938" xr:uid="{BBA207DB-4AE7-4461-BDC4-CC0CCD1BDD90}"/>
    <cellStyle name="Calculation 2 9" xfId="14881" xr:uid="{29D66570-7B33-4A52-B95B-2C8B48F16EE1}"/>
    <cellStyle name="Calculation 3" xfId="3129" xr:uid="{D6541DBE-0062-4403-BFB4-6CF78998CF47}"/>
    <cellStyle name="Calculation 4" xfId="4815" xr:uid="{854791C9-3671-4005-BDDB-694CE079CCAF}"/>
    <cellStyle name="Calculation 5" xfId="6297" xr:uid="{0408FE88-9EDB-4B53-9EC7-D6EAC9778BD0}"/>
    <cellStyle name="Calculation 6" xfId="7520" xr:uid="{C0600D5F-3704-45F4-A2A1-512B913AD5C5}"/>
    <cellStyle name="Calculation 7" xfId="8766" xr:uid="{D1800C01-9948-46FB-BCC3-E39FF3ACE69D}"/>
    <cellStyle name="Calculation 8" xfId="10011" xr:uid="{44B10A52-B773-42BC-B05F-350D4AD8CDC4}"/>
    <cellStyle name="Calculation 9" xfId="11238" xr:uid="{BEA044B1-ADD3-49D5-97B6-89ABA1239228}"/>
    <cellStyle name="Cálculo 10" xfId="575" xr:uid="{00000000-0005-0000-0000-000068020000}"/>
    <cellStyle name="Cálculo 10 10" xfId="9162" xr:uid="{5520B90C-3932-4B87-AA6B-F30BFDC6284C}"/>
    <cellStyle name="Cálculo 10 11" xfId="10405" xr:uid="{17D8DE75-DF81-4E59-966A-CF45CE0B151E}"/>
    <cellStyle name="Cálculo 10 12" xfId="4799" xr:uid="{989A52B1-3C60-4BAE-84F2-66F9A87DC3DD}"/>
    <cellStyle name="Cálculo 10 13" xfId="12692" xr:uid="{2FF8FCA0-00FC-47FA-8803-7208EEA0CDFC}"/>
    <cellStyle name="Cálculo 10 14" xfId="13785" xr:uid="{6D615456-5532-4AE4-A2FC-F102770206DA}"/>
    <cellStyle name="Cálculo 10 15" xfId="14777" xr:uid="{FC349E8D-D7A3-4602-BF6E-FFA6E2EF048C}"/>
    <cellStyle name="Cálculo 10 2" xfId="576" xr:uid="{00000000-0005-0000-0000-000069020000}"/>
    <cellStyle name="Cálculo 10 2 10" xfId="12689" xr:uid="{FF810CFB-0C12-4DF5-9D42-C0E066EA3B68}"/>
    <cellStyle name="Cálculo 10 2 11" xfId="13784" xr:uid="{CD0FEBF3-8732-4A9C-9684-3CD1848F1312}"/>
    <cellStyle name="Cálculo 10 2 12" xfId="14776" xr:uid="{66751AE9-7190-4D89-9A2D-4AF8D438060F}"/>
    <cellStyle name="Cálculo 10 2 2" xfId="5350" xr:uid="{914F84CC-AF4C-4E1B-89F2-41FF1D471808}"/>
    <cellStyle name="Cálculo 10 2 2 10" xfId="15474" xr:uid="{47D02243-3599-45DF-A591-703E74DB93B6}"/>
    <cellStyle name="Cálculo 10 2 2 2" xfId="6826" xr:uid="{2028E201-A453-4AAE-BE73-7E3E213AB837}"/>
    <cellStyle name="Cálculo 10 2 2 3" xfId="8047" xr:uid="{E721D211-DA7D-4E13-817A-13E33D3831B7}"/>
    <cellStyle name="Cálculo 10 2 2 4" xfId="9302" xr:uid="{DE741A04-C3FF-44AC-804D-C12FA2DFD3D2}"/>
    <cellStyle name="Cálculo 10 2 2 5" xfId="10533" xr:uid="{6A7462ED-5F21-4E21-97A5-B8CDC22F5137}"/>
    <cellStyle name="Cálculo 10 2 2 6" xfId="11713" xr:uid="{8A15DEC0-92E3-4AA7-A09B-FEC2BA6E8311}"/>
    <cellStyle name="Cálculo 10 2 2 7" xfId="12830" xr:uid="{9A0B5F82-1D76-457B-84F2-40C1B11D43F1}"/>
    <cellStyle name="Cálculo 10 2 2 8" xfId="13939" xr:uid="{0FB4813C-13BC-4B85-95A3-D5C34C1F812B}"/>
    <cellStyle name="Cálculo 10 2 2 9" xfId="14882" xr:uid="{7D1B3D50-B76D-4E50-A087-8732B5865C66}"/>
    <cellStyle name="Cálculo 10 2 3" xfId="3524" xr:uid="{5B8E9F88-35CB-40B9-9FBE-71CCEAAE3911}"/>
    <cellStyle name="Cálculo 10 2 4" xfId="3861" xr:uid="{3FFD2E9C-62B2-46D5-880C-7FCD55ED4CF7}"/>
    <cellStyle name="Cálculo 10 2 5" xfId="6631" xr:uid="{C19BAFE3-81D8-4E91-8962-E7655EBA8FE7}"/>
    <cellStyle name="Cálculo 10 2 6" xfId="6374" xr:uid="{E1125FBC-6101-4525-8FBF-57E626563F1B}"/>
    <cellStyle name="Cálculo 10 2 7" xfId="9159" xr:uid="{1445F199-4E4F-4E02-AAF5-0832333E392A}"/>
    <cellStyle name="Cálculo 10 2 8" xfId="10402" xr:uid="{064DB05E-EFCE-465D-AE14-6835B2F1AF7B}"/>
    <cellStyle name="Cálculo 10 2 9" xfId="6304" xr:uid="{C1D29886-77F2-4D52-852A-DA640177F0E8}"/>
    <cellStyle name="Cálculo 10 3" xfId="577" xr:uid="{00000000-0005-0000-0000-00006A020000}"/>
    <cellStyle name="Cálculo 10 3 10" xfId="12638" xr:uid="{737D29A3-46A5-4A3A-BAE7-BBDE947062EB}"/>
    <cellStyle name="Cálculo 10 3 11" xfId="13783" xr:uid="{23F55540-A01E-4760-8539-6A845D9683B7}"/>
    <cellStyle name="Cálculo 10 3 12" xfId="14772" xr:uid="{FACB939D-0AD0-4F47-B03D-CF80C0AABEA0}"/>
    <cellStyle name="Cálculo 10 3 2" xfId="5351" xr:uid="{0510113C-1F27-4ACE-AE7A-522AB01BBE3B}"/>
    <cellStyle name="Cálculo 10 3 2 10" xfId="15475" xr:uid="{1C946F59-2931-4668-8A11-08A58A64995F}"/>
    <cellStyle name="Cálculo 10 3 2 2" xfId="6827" xr:uid="{5ACCBAD9-8B2B-44DF-8393-15B51E4221F8}"/>
    <cellStyle name="Cálculo 10 3 2 3" xfId="8048" xr:uid="{850A3ECD-5791-4746-8687-328B8B45339D}"/>
    <cellStyle name="Cálculo 10 3 2 4" xfId="9303" xr:uid="{71BA51F0-086C-41D0-9261-E046430B0C33}"/>
    <cellStyle name="Cálculo 10 3 2 5" xfId="10534" xr:uid="{4127A699-2AC7-4009-82A6-D19856F090E3}"/>
    <cellStyle name="Cálculo 10 3 2 6" xfId="11714" xr:uid="{61CE27B4-69D0-4F65-9C9E-4A1501F430DD}"/>
    <cellStyle name="Cálculo 10 3 2 7" xfId="12831" xr:uid="{7467A0D4-BB45-46DA-B04C-51B10A0BC955}"/>
    <cellStyle name="Cálculo 10 3 2 8" xfId="13940" xr:uid="{A83E7323-9183-4ACD-8DDB-3017E60A6A0C}"/>
    <cellStyle name="Cálculo 10 3 2 9" xfId="14883" xr:uid="{7FE8F2C1-7B0B-4BE7-9F4B-E2E2C8E33DB9}"/>
    <cellStyle name="Cálculo 10 3 3" xfId="3525" xr:uid="{C017FC05-42D3-4903-A203-6C28716FEBEB}"/>
    <cellStyle name="Cálculo 10 3 4" xfId="3860" xr:uid="{2A993E2F-0C63-44ED-A09A-834ABE902A7F}"/>
    <cellStyle name="Cálculo 10 3 5" xfId="6630" xr:uid="{461B0EDB-69D0-4B3E-AF52-A3D615BDF104}"/>
    <cellStyle name="Cálculo 10 3 6" xfId="7854" xr:uid="{2299463F-5F7D-43EE-B8B3-69C540137960}"/>
    <cellStyle name="Cálculo 10 3 7" xfId="9099" xr:uid="{561CD037-EDD3-4E75-84E0-FBA126C72D90}"/>
    <cellStyle name="Cálculo 10 3 8" xfId="10347" xr:uid="{D5F4C009-C363-42B4-A7CF-A12440C68C9A}"/>
    <cellStyle name="Cálculo 10 3 9" xfId="6303" xr:uid="{6B2B619A-B513-4827-A667-7E785341BAE6}"/>
    <cellStyle name="Cálculo 10 4" xfId="578" xr:uid="{00000000-0005-0000-0000-00006B020000}"/>
    <cellStyle name="Cálculo 10 4 10" xfId="12637" xr:uid="{DE1CE3F2-0DE9-45B9-B736-BA6765BDD579}"/>
    <cellStyle name="Cálculo 10 4 11" xfId="13782" xr:uid="{1FB81634-6D87-4602-BC16-F5E1C31F4BCE}"/>
    <cellStyle name="Cálculo 10 4 12" xfId="14771" xr:uid="{7BCE733B-73EF-4B08-AECF-DE2C5B55A171}"/>
    <cellStyle name="Cálculo 10 4 2" xfId="5352" xr:uid="{D48997CC-D9D3-4CD9-8962-90228F7D08D3}"/>
    <cellStyle name="Cálculo 10 4 2 10" xfId="15476" xr:uid="{BB280B67-49B8-43CC-9288-100E34785354}"/>
    <cellStyle name="Cálculo 10 4 2 2" xfId="6828" xr:uid="{1993D5E1-1E50-4651-A9E1-BE58616D162B}"/>
    <cellStyle name="Cálculo 10 4 2 3" xfId="8049" xr:uid="{4AC9DE88-8F54-48D6-947F-59CF928CCC08}"/>
    <cellStyle name="Cálculo 10 4 2 4" xfId="9304" xr:uid="{ACEA2D6B-3003-4E2E-A2DD-8681B503172A}"/>
    <cellStyle name="Cálculo 10 4 2 5" xfId="10535" xr:uid="{37ACBD1A-CB7A-4A07-9545-064954D985D8}"/>
    <cellStyle name="Cálculo 10 4 2 6" xfId="11715" xr:uid="{962E59CF-7BF9-4AD2-AAC7-D3FD0E98E6AC}"/>
    <cellStyle name="Cálculo 10 4 2 7" xfId="12832" xr:uid="{CBB088E7-D719-4876-A0F8-C69679504B02}"/>
    <cellStyle name="Cálculo 10 4 2 8" xfId="13941" xr:uid="{3137BDB9-8D08-4704-82C4-8E3AAEBE5A9C}"/>
    <cellStyle name="Cálculo 10 4 2 9" xfId="14884" xr:uid="{A4A61B47-3DC5-41AB-B62F-8D1C31F6740B}"/>
    <cellStyle name="Cálculo 10 4 3" xfId="3526" xr:uid="{959010AD-A295-42F6-B36A-AA3C99669927}"/>
    <cellStyle name="Cálculo 10 4 4" xfId="3859" xr:uid="{830D72F0-6C78-470E-AC72-677D3022AA33}"/>
    <cellStyle name="Cálculo 10 4 5" xfId="6629" xr:uid="{F5DF02AD-5B18-49A8-8B4B-AFDB4E0B0C63}"/>
    <cellStyle name="Cálculo 10 4 6" xfId="7853" xr:uid="{DF4F61C5-99BC-42EA-833D-17930A39004C}"/>
    <cellStyle name="Cálculo 10 4 7" xfId="9098" xr:uid="{9F1D226F-E115-43D0-B19A-B3DC2873EE3C}"/>
    <cellStyle name="Cálculo 10 4 8" xfId="10346" xr:uid="{FCB31117-0614-4665-9601-A501DF6799E6}"/>
    <cellStyle name="Cálculo 10 4 9" xfId="6302" xr:uid="{22FE0EE5-B65E-4CC7-96C4-32868397E80B}"/>
    <cellStyle name="Cálculo 10 5" xfId="579" xr:uid="{00000000-0005-0000-0000-00006C020000}"/>
    <cellStyle name="Cálculo 10 5 10" xfId="12636" xr:uid="{F693E285-63BE-44A0-9A18-8B24D8196E41}"/>
    <cellStyle name="Cálculo 10 5 11" xfId="13781" xr:uid="{D0204409-0CE9-4085-AE10-31B39C0636A8}"/>
    <cellStyle name="Cálculo 10 5 12" xfId="14770" xr:uid="{325B61BB-889C-4AE9-8830-B3120558A459}"/>
    <cellStyle name="Cálculo 10 5 2" xfId="5353" xr:uid="{ADCC3ACD-7590-4498-A5AC-734B0B575CF0}"/>
    <cellStyle name="Cálculo 10 5 2 10" xfId="15477" xr:uid="{BF3AEEF5-71D9-42BB-A3D5-1AC5E23E62C5}"/>
    <cellStyle name="Cálculo 10 5 2 2" xfId="6829" xr:uid="{271889BB-5CCF-4712-BAB7-35E8E6478C77}"/>
    <cellStyle name="Cálculo 10 5 2 3" xfId="8050" xr:uid="{FB6E8597-5B98-4E09-A834-534B2F7107AB}"/>
    <cellStyle name="Cálculo 10 5 2 4" xfId="9305" xr:uid="{59AEAEAD-4DC2-41D6-8320-F4C52F8D0DA7}"/>
    <cellStyle name="Cálculo 10 5 2 5" xfId="10536" xr:uid="{BF678BDF-CD51-4168-A34F-428FD5C62D16}"/>
    <cellStyle name="Cálculo 10 5 2 6" xfId="11716" xr:uid="{F19FF1B1-C007-42B7-BE6C-71C2396C065F}"/>
    <cellStyle name="Cálculo 10 5 2 7" xfId="12833" xr:uid="{BFFB7CFD-2727-4367-95F7-1C1798A18020}"/>
    <cellStyle name="Cálculo 10 5 2 8" xfId="13942" xr:uid="{79EB092A-B155-434A-9AE1-4B6E1631F681}"/>
    <cellStyle name="Cálculo 10 5 2 9" xfId="14885" xr:uid="{57993FDE-4F74-4B01-83B6-F317D716345B}"/>
    <cellStyle name="Cálculo 10 5 3" xfId="3527" xr:uid="{77A4747B-AF82-4348-9566-3BDE38407537}"/>
    <cellStyle name="Cálculo 10 5 4" xfId="3858" xr:uid="{ACE31D27-475F-48D4-A3D9-905A10150E58}"/>
    <cellStyle name="Cálculo 10 5 5" xfId="6628" xr:uid="{B16A2666-D564-42A4-B4EF-E53CDE0DBE9D}"/>
    <cellStyle name="Cálculo 10 5 6" xfId="7852" xr:uid="{7BFF10B8-A7B7-43F2-A003-A1137363878A}"/>
    <cellStyle name="Cálculo 10 5 7" xfId="9097" xr:uid="{92AD7CA5-1811-4C9A-B4E3-D988B2D55ABC}"/>
    <cellStyle name="Cálculo 10 5 8" xfId="10345" xr:uid="{3CAA29DC-9F1A-483C-B5C9-719E7F816ADA}"/>
    <cellStyle name="Cálculo 10 5 9" xfId="6301" xr:uid="{8969C4AA-AD87-4EFF-9CDB-E5C2A5E955C6}"/>
    <cellStyle name="Cálculo 10 6" xfId="3523" xr:uid="{1A1FDB58-C03E-474E-9026-96ADBB3DAFA5}"/>
    <cellStyle name="Cálculo 10 7" xfId="3862" xr:uid="{55A7D8E5-03A0-4A7D-898E-ACC9135B0BA5}"/>
    <cellStyle name="Cálculo 10 8" xfId="6632" xr:uid="{C7B5857B-1A88-435B-8152-07507B582041}"/>
    <cellStyle name="Cálculo 10 9" xfId="3873" xr:uid="{6446F916-F526-46F6-809C-BF7E606D5B1A}"/>
    <cellStyle name="Cálculo 11" xfId="580" xr:uid="{00000000-0005-0000-0000-00006D020000}"/>
    <cellStyle name="Cálculo 11 10" xfId="13780" xr:uid="{B9B23DC3-E32A-4613-B6FD-0F051E92288C}"/>
    <cellStyle name="Cálculo 11 11" xfId="14769" xr:uid="{A8400EE8-9969-4034-9205-03EF466C2821}"/>
    <cellStyle name="Cálculo 11 2" xfId="3528" xr:uid="{CD5ED9D0-225E-48A3-BBC1-5A27F71D038F}"/>
    <cellStyle name="Cálculo 11 3" xfId="3857" xr:uid="{5D9277E9-6B56-405B-9B93-96010D5FCEA9}"/>
    <cellStyle name="Cálculo 11 4" xfId="6627" xr:uid="{79255AEC-22C2-42ED-A557-2BF5A56E3025}"/>
    <cellStyle name="Cálculo 11 5" xfId="7851" xr:uid="{1E162697-770C-4AB8-B735-BE6F189EA1BC}"/>
    <cellStyle name="Cálculo 11 6" xfId="9096" xr:uid="{F50E2E57-AA91-44E2-A036-8F051699BE9E}"/>
    <cellStyle name="Cálculo 11 7" xfId="10344" xr:uid="{D93352D8-119B-401D-8689-2FA5EC1BC9E7}"/>
    <cellStyle name="Cálculo 11 8" xfId="6300" xr:uid="{21169DE4-B932-47BB-94A9-B24A8588122A}"/>
    <cellStyle name="Cálculo 11 9" xfId="12635" xr:uid="{B97EA7BA-B9FC-4725-886D-FA28D0508B2E}"/>
    <cellStyle name="Cálculo 12" xfId="581" xr:uid="{00000000-0005-0000-0000-00006E020000}"/>
    <cellStyle name="Cálculo 12 10" xfId="13779" xr:uid="{6A34A415-7983-466E-A095-B9CBEF718F14}"/>
    <cellStyle name="Cálculo 12 11" xfId="14768" xr:uid="{24687708-8701-494B-8E29-06F0696BD343}"/>
    <cellStyle name="Cálculo 12 2" xfId="3529" xr:uid="{431EA6EF-130F-4B89-927D-A4B68C96FDC5}"/>
    <cellStyle name="Cálculo 12 3" xfId="3144" xr:uid="{7717D829-8DEF-41D0-A0C9-0DEE4E488637}"/>
    <cellStyle name="Cálculo 12 4" xfId="6626" xr:uid="{F2F70F31-EB3D-4397-B847-9ACD63808FD5}"/>
    <cellStyle name="Cálculo 12 5" xfId="7850" xr:uid="{95C24799-41DC-4270-92C3-7215AE44FF22}"/>
    <cellStyle name="Cálculo 12 6" xfId="9095" xr:uid="{021FDEEE-A6CB-4AA6-85A5-63E58662328B}"/>
    <cellStyle name="Cálculo 12 7" xfId="10343" xr:uid="{09CAD865-500E-49B9-819F-3EE3DC6EFB4B}"/>
    <cellStyle name="Cálculo 12 8" xfId="6299" xr:uid="{FABB9558-C895-4595-A2DA-484CFF1BC61E}"/>
    <cellStyle name="Cálculo 12 9" xfId="12634" xr:uid="{A311AE70-9E9D-4ECB-B7B8-E5B97EB36095}"/>
    <cellStyle name="Cálculo 13" xfId="582" xr:uid="{00000000-0005-0000-0000-00006F020000}"/>
    <cellStyle name="Cálculo 13 10" xfId="13778" xr:uid="{A871E5A1-7C98-407D-8FA4-C6965D820321}"/>
    <cellStyle name="Cálculo 13 11" xfId="14767" xr:uid="{E0389BD9-FAF7-466A-89AA-4DD74E3BCE10}"/>
    <cellStyle name="Cálculo 13 2" xfId="3530" xr:uid="{0EE503DE-2250-4336-BEE7-2F8182BF6E76}"/>
    <cellStyle name="Cálculo 13 3" xfId="3856" xr:uid="{5BBD3147-8DA7-411A-BFCF-72534BF085A3}"/>
    <cellStyle name="Cálculo 13 4" xfId="6625" xr:uid="{D89A18EC-7EE0-4278-9704-BA81051728C9}"/>
    <cellStyle name="Cálculo 13 5" xfId="7849" xr:uid="{3B290F2D-4CEE-48A9-8094-2303BF4E2ACC}"/>
    <cellStyle name="Cálculo 13 6" xfId="9094" xr:uid="{76ED5CA0-A6E1-4D66-976D-FDC9635AA23D}"/>
    <cellStyle name="Cálculo 13 7" xfId="10342" xr:uid="{6132A559-2947-4431-B7B1-EBF4ED94C631}"/>
    <cellStyle name="Cálculo 13 8" xfId="8774" xr:uid="{4B83162A-8A72-4E73-A869-F236298D24CD}"/>
    <cellStyle name="Cálculo 13 9" xfId="12633" xr:uid="{DF2634B3-6724-4AFA-B207-FA2450A5ED7A}"/>
    <cellStyle name="Cálculo 14" xfId="583" xr:uid="{00000000-0005-0000-0000-000070020000}"/>
    <cellStyle name="Cálculo 14 10" xfId="10527" xr:uid="{4F1BF773-227E-4E67-9E5D-8E78596B7A42}"/>
    <cellStyle name="Cálculo 14 11" xfId="14766" xr:uid="{C98F5370-2AA9-49B8-AF63-1802CA3E349A}"/>
    <cellStyle name="Cálculo 14 2" xfId="3531" xr:uid="{0F2D11FC-FB67-4081-B782-50799BCAA87A}"/>
    <cellStyle name="Cálculo 14 3" xfId="3855" xr:uid="{E85F075D-BC68-42CA-95C8-92B33F19B6BE}"/>
    <cellStyle name="Cálculo 14 4" xfId="3426" xr:uid="{F0C93569-BCA7-4AA7-989B-15A7B0EDA36B}"/>
    <cellStyle name="Cálculo 14 5" xfId="7848" xr:uid="{6CAA25D4-E255-414D-BE26-F30CA4E16413}"/>
    <cellStyle name="Cálculo 14 6" xfId="9093" xr:uid="{9C9C489C-E891-476C-BB6E-16CB031A896E}"/>
    <cellStyle name="Cálculo 14 7" xfId="10341" xr:uid="{3542A5A1-70F4-48E8-8C28-CF94D568E76B}"/>
    <cellStyle name="Cálculo 14 8" xfId="8773" xr:uid="{0E4B46AA-30AD-47EE-B411-B52E888C2199}"/>
    <cellStyle name="Cálculo 14 9" xfId="12632" xr:uid="{5B8A7328-239B-4590-A123-C378FEC5C7DE}"/>
    <cellStyle name="Cálculo 15" xfId="135" xr:uid="{00000000-0005-0000-0000-000071020000}"/>
    <cellStyle name="Cálculo 15 10" xfId="13502" xr:uid="{CFD07DA6-BFE9-412F-953A-14DB27B9872B}"/>
    <cellStyle name="Cálculo 15 11" xfId="14544" xr:uid="{F395244C-4D8F-4180-9E85-C2D2F8FE0174}"/>
    <cellStyle name="Cálculo 15 2" xfId="3130" xr:uid="{D19CC60A-9604-4008-947B-2BCC21E5D133}"/>
    <cellStyle name="Cálculo 15 3" xfId="4814" xr:uid="{D1A3917F-664F-4E91-8109-E429931879A6}"/>
    <cellStyle name="Cálculo 15 4" xfId="6296" xr:uid="{BC1AB7E5-762D-4CDB-B71D-75C9B5322285}"/>
    <cellStyle name="Cálculo 15 5" xfId="7519" xr:uid="{CBCF191B-67E0-4434-8DAC-2775F689DDB4}"/>
    <cellStyle name="Cálculo 15 6" xfId="8765" xr:uid="{CE6321C4-F632-46EE-942E-3C3F98C5B05F}"/>
    <cellStyle name="Cálculo 15 7" xfId="10010" xr:uid="{F52A0ACC-ABB4-4484-9735-3DD93F5A350B}"/>
    <cellStyle name="Cálculo 15 8" xfId="11237" xr:uid="{6CF34A79-BA3F-4765-9E37-D4381B844329}"/>
    <cellStyle name="Cálculo 15 9" xfId="12318" xr:uid="{BC8E0107-BFD0-461F-A8B3-5AF09A574FDD}"/>
    <cellStyle name="Cálculo 16" xfId="2692" xr:uid="{00000000-0005-0000-0000-000072020000}"/>
    <cellStyle name="Cálculo 17" xfId="2740" xr:uid="{00000000-0005-0000-0000-000073020000}"/>
    <cellStyle name="Cálculo 18" xfId="2781" xr:uid="{6177CE8E-9F96-4852-92A0-8C799241067B}"/>
    <cellStyle name="Cálculo 19" xfId="2871" xr:uid="{42A2D243-9F6A-4580-A6AA-3EAA81833516}"/>
    <cellStyle name="Cálculo 2" xfId="584" xr:uid="{00000000-0005-0000-0000-000074020000}"/>
    <cellStyle name="Cálculo 2 10" xfId="3425" xr:uid="{45232A9D-09EA-4F6B-9399-B59A678431F5}"/>
    <cellStyle name="Cálculo 2 11" xfId="7847" xr:uid="{01B4E7F8-E418-4EC7-91CF-28E5EAB8DD2E}"/>
    <cellStyle name="Cálculo 2 12" xfId="9092" xr:uid="{1CD89241-54F7-4A5B-8605-BB0A5369EC50}"/>
    <cellStyle name="Cálculo 2 13" xfId="10340" xr:uid="{9FABA95C-184C-432E-9A84-4520E3638FA2}"/>
    <cellStyle name="Cálculo 2 14" xfId="8772" xr:uid="{11B304DB-6075-4E55-8D3D-7213F2B411AA}"/>
    <cellStyle name="Cálculo 2 15" xfId="12631" xr:uid="{9067B73D-A1AF-4C62-A7CA-C4135EBABE17}"/>
    <cellStyle name="Cálculo 2 16" xfId="4798" xr:uid="{0C92FCDA-111B-45E1-96E7-EEBA629712D3}"/>
    <cellStyle name="Cálculo 2 17" xfId="14765" xr:uid="{334C71D8-8260-4BE2-B41F-60657FB78D8D}"/>
    <cellStyle name="Cálculo 2 2" xfId="585" xr:uid="{00000000-0005-0000-0000-000075020000}"/>
    <cellStyle name="Cálculo 2 2 10" xfId="12630" xr:uid="{A5C59CF0-158E-4CA5-BB3A-FFC5DB9D328C}"/>
    <cellStyle name="Cálculo 2 2 11" xfId="12381" xr:uid="{A11AB1EC-39FD-4B23-BA42-E93B51E00C72}"/>
    <cellStyle name="Cálculo 2 2 12" xfId="14764" xr:uid="{9A1731F9-0710-4F55-B5A7-58AA6F15D109}"/>
    <cellStyle name="Cálculo 2 2 2" xfId="5355" xr:uid="{D9095433-361C-402E-9309-057804C630D6}"/>
    <cellStyle name="Cálculo 2 2 2 10" xfId="15479" xr:uid="{6C3893E2-121C-47BD-8304-A6AE9E26EB99}"/>
    <cellStyle name="Cálculo 2 2 2 2" xfId="6831" xr:uid="{BD7D8054-BAD9-4953-8D1F-D71B491CDF01}"/>
    <cellStyle name="Cálculo 2 2 2 3" xfId="8052" xr:uid="{78C269DD-570A-42B1-9E74-89CF2471DCA8}"/>
    <cellStyle name="Cálculo 2 2 2 4" xfId="9307" xr:uid="{AB9981D9-640A-49E6-B429-A53772DD0625}"/>
    <cellStyle name="Cálculo 2 2 2 5" xfId="10538" xr:uid="{8C1B827D-3A2C-4FFE-9056-D267D4A14E22}"/>
    <cellStyle name="Cálculo 2 2 2 6" xfId="11718" xr:uid="{1BEE43C1-0D83-43B5-81AA-EE4CD36D0C36}"/>
    <cellStyle name="Cálculo 2 2 2 7" xfId="12835" xr:uid="{32DBD205-8AD7-4127-9CB6-66FDFAD40D28}"/>
    <cellStyle name="Cálculo 2 2 2 8" xfId="13944" xr:uid="{266D05F1-7C46-4125-95A3-77F9D543AA16}"/>
    <cellStyle name="Cálculo 2 2 2 9" xfId="14887" xr:uid="{010B7D7C-CA2D-4107-B074-26CFEEA7F854}"/>
    <cellStyle name="Cálculo 2 2 3" xfId="3533" xr:uid="{EC411E09-C7BD-4A13-A0F0-F5F9F77DD5C3}"/>
    <cellStyle name="Cálculo 2 2 4" xfId="3853" xr:uid="{36C2553F-897E-4F3F-B540-70E55AB30238}"/>
    <cellStyle name="Cálculo 2 2 5" xfId="4891" xr:uid="{BAAA32B3-DBEB-4FE8-BCA5-79FE00A29C15}"/>
    <cellStyle name="Cálculo 2 2 6" xfId="7846" xr:uid="{92842A02-2A8B-49F9-9A1D-2644115D8A5D}"/>
    <cellStyle name="Cálculo 2 2 7" xfId="9091" xr:uid="{8171E198-8FC5-492C-BACE-27B77AD4E7BA}"/>
    <cellStyle name="Cálculo 2 2 8" xfId="10339" xr:uid="{7391B58F-85F6-4A89-B6E5-75621DC9B2CD}"/>
    <cellStyle name="Cálculo 2 2 9" xfId="8771" xr:uid="{31795316-71D6-47C2-87FA-93EAE29DA365}"/>
    <cellStyle name="Cálculo 2 3" xfId="586" xr:uid="{00000000-0005-0000-0000-000076020000}"/>
    <cellStyle name="Cálculo 2 3 10" xfId="3770" xr:uid="{5A003C92-0929-4544-877E-9F8C2C3C4EA5}"/>
    <cellStyle name="Cálculo 2 3 11" xfId="13777" xr:uid="{D1BDFB30-7B26-4CD2-80FA-82F1343D1DC9}"/>
    <cellStyle name="Cálculo 2 3 12" xfId="13937" xr:uid="{73E31CB4-E10B-4DF2-81B4-DCD8B3D4A11C}"/>
    <cellStyle name="Cálculo 2 3 2" xfId="5356" xr:uid="{2BA3F563-ADA1-4D3B-BD24-25D05A42E3D7}"/>
    <cellStyle name="Cálculo 2 3 2 10" xfId="15480" xr:uid="{33016324-2237-4D7B-8379-F3435E1A9FAC}"/>
    <cellStyle name="Cálculo 2 3 2 2" xfId="6832" xr:uid="{4913D696-05B3-493A-AC62-4D90C50F38CD}"/>
    <cellStyle name="Cálculo 2 3 2 3" xfId="8053" xr:uid="{BD98C0E2-9218-4563-9C74-7BDCE054C7AE}"/>
    <cellStyle name="Cálculo 2 3 2 4" xfId="9308" xr:uid="{38F9866D-538F-4D78-9CF1-938246A7DE3C}"/>
    <cellStyle name="Cálculo 2 3 2 5" xfId="10539" xr:uid="{26FEB883-CFF5-4A1A-B8AC-58C7CEEAB96A}"/>
    <cellStyle name="Cálculo 2 3 2 6" xfId="11719" xr:uid="{7D73E1EE-724E-4EC5-AF67-147FFC79D74D}"/>
    <cellStyle name="Cálculo 2 3 2 7" xfId="12836" xr:uid="{806A715A-A298-4E38-9EDE-D16E829EB09E}"/>
    <cellStyle name="Cálculo 2 3 2 8" xfId="13945" xr:uid="{18921EBB-39FA-4E0C-B92C-7E6A26DD0650}"/>
    <cellStyle name="Cálculo 2 3 2 9" xfId="14888" xr:uid="{4995889E-DDF5-4C98-9E87-088987DBE04B}"/>
    <cellStyle name="Cálculo 2 3 3" xfId="3534" xr:uid="{6824E262-9A5B-408B-ADD8-ADF94F13F366}"/>
    <cellStyle name="Cálculo 2 3 4" xfId="3852" xr:uid="{B082558E-045C-46D3-AF8C-DD3878A7964A}"/>
    <cellStyle name="Cálculo 2 3 5" xfId="6624" xr:uid="{CE524261-2752-49CC-B92E-881EB5530A51}"/>
    <cellStyle name="Cálculo 2 3 6" xfId="7845" xr:uid="{A2370CD8-686B-47A6-B5C9-7DFBE69999DF}"/>
    <cellStyle name="Cálculo 2 3 7" xfId="6934" xr:uid="{31E6DAF4-03F9-4CC3-BBB2-C9A7A9DC6CC3}"/>
    <cellStyle name="Cálculo 2 3 8" xfId="8148" xr:uid="{142C0A9F-166C-4474-BD5F-0006BC211CEB}"/>
    <cellStyle name="Cálculo 2 3 9" xfId="8770" xr:uid="{8CC74B64-FC36-44E4-A4BD-3B4FA0C8422D}"/>
    <cellStyle name="Cálculo 2 4" xfId="587" xr:uid="{00000000-0005-0000-0000-000077020000}"/>
    <cellStyle name="Cálculo 2 4 10" xfId="10009" xr:uid="{5DF1863F-75C8-4B80-85C8-EE82B71163B5}"/>
    <cellStyle name="Cálculo 2 4 11" xfId="13776" xr:uid="{456D03CB-0FE3-4697-B702-28BFE44AD98A}"/>
    <cellStyle name="Cálculo 2 4 12" xfId="3772" xr:uid="{FC32CF5A-D073-4E33-9EAA-A38B5E827E2D}"/>
    <cellStyle name="Cálculo 2 4 2" xfId="5357" xr:uid="{AB33D416-8227-43E0-90B4-A0376FB5606E}"/>
    <cellStyle name="Cálculo 2 4 2 10" xfId="15481" xr:uid="{338FFAD6-3FDD-4A89-A8FE-22A735548598}"/>
    <cellStyle name="Cálculo 2 4 2 2" xfId="6833" xr:uid="{CB2FC482-461D-4111-904F-2F93DE76E1F0}"/>
    <cellStyle name="Cálculo 2 4 2 3" xfId="8054" xr:uid="{16551062-8D1B-4C1E-AEE3-109320A55152}"/>
    <cellStyle name="Cálculo 2 4 2 4" xfId="9309" xr:uid="{4196CD4E-40BD-4652-87DA-72AC27FAC308}"/>
    <cellStyle name="Cálculo 2 4 2 5" xfId="10540" xr:uid="{DE297D99-3352-42DA-8101-0FD870756110}"/>
    <cellStyle name="Cálculo 2 4 2 6" xfId="11720" xr:uid="{C6E520BA-2A90-4FEA-9E7E-AF2A19B83155}"/>
    <cellStyle name="Cálculo 2 4 2 7" xfId="12837" xr:uid="{FAD73A2F-9F8A-495C-8A8D-3E83585205BC}"/>
    <cellStyle name="Cálculo 2 4 2 8" xfId="13946" xr:uid="{4600F470-3E29-493D-B1C0-BA98F87C968B}"/>
    <cellStyle name="Cálculo 2 4 2 9" xfId="14889" xr:uid="{27B45147-F934-44AF-92FD-EBA4F929ED9B}"/>
    <cellStyle name="Cálculo 2 4 3" xfId="3535" xr:uid="{86A6E368-BA35-4B66-BB4D-ECDE24F110D8}"/>
    <cellStyle name="Cálculo 2 4 4" xfId="3851" xr:uid="{474CEECA-B278-411A-B17E-E0D7F52CA322}"/>
    <cellStyle name="Cálculo 2 4 5" xfId="6623" xr:uid="{82E16F6C-C0EE-45F2-8900-24C9F50EA890}"/>
    <cellStyle name="Cálculo 2 4 6" xfId="7844" xr:uid="{749517F8-AC39-43E5-94A4-8DF666FB7095}"/>
    <cellStyle name="Cálculo 2 4 7" xfId="6638" xr:uid="{3AD40386-124A-47B7-9D94-6B872581C0A7}"/>
    <cellStyle name="Cálculo 2 4 8" xfId="8147" xr:uid="{13006552-DBAB-4CFF-8770-7B5B04871DCF}"/>
    <cellStyle name="Cálculo 2 4 9" xfId="8769" xr:uid="{2AB9D94E-41D9-465E-9261-5BC616302BE2}"/>
    <cellStyle name="Cálculo 2 5" xfId="588" xr:uid="{00000000-0005-0000-0000-000078020000}"/>
    <cellStyle name="Cálculo 2 5 10" xfId="11302" xr:uid="{4D593BA4-0C9B-4521-B5B7-60C277512F46}"/>
    <cellStyle name="Cálculo 2 5 11" xfId="13775" xr:uid="{2F99B562-7F4E-42FD-B9FE-99E1E2614E4D}"/>
    <cellStyle name="Cálculo 2 5 12" xfId="13563" xr:uid="{5361E0DF-8AEF-4858-B69C-7F04AE7B58EF}"/>
    <cellStyle name="Cálculo 2 5 2" xfId="5358" xr:uid="{A1C4888A-8605-4DE4-94E3-82F93B7947F5}"/>
    <cellStyle name="Cálculo 2 5 2 10" xfId="15482" xr:uid="{33F3F9AC-E94F-4FFA-A202-6F250BD70AD3}"/>
    <cellStyle name="Cálculo 2 5 2 2" xfId="6834" xr:uid="{6DD036D9-A09C-4FBB-8211-071E72013CD1}"/>
    <cellStyle name="Cálculo 2 5 2 3" xfId="8055" xr:uid="{578D4C40-DE29-4221-BB56-C2F7C27AEC00}"/>
    <cellStyle name="Cálculo 2 5 2 4" xfId="9310" xr:uid="{3C4E4EA8-98DE-4676-881F-B83CB9064873}"/>
    <cellStyle name="Cálculo 2 5 2 5" xfId="10541" xr:uid="{63098D84-01A2-4B75-A8D8-2EFAC32B8AEA}"/>
    <cellStyle name="Cálculo 2 5 2 6" xfId="11721" xr:uid="{7E3039C1-BFED-4536-ABE1-19455E887B5C}"/>
    <cellStyle name="Cálculo 2 5 2 7" xfId="12838" xr:uid="{1630E161-9724-4330-BBD1-001A7CD21215}"/>
    <cellStyle name="Cálculo 2 5 2 8" xfId="13947" xr:uid="{81D674A3-751A-4C56-A794-033FAF317762}"/>
    <cellStyle name="Cálculo 2 5 2 9" xfId="14890" xr:uid="{32249C08-98D9-4A23-A655-DA2FFA59A0F6}"/>
    <cellStyle name="Cálculo 2 5 3" xfId="3536" xr:uid="{E09440C0-D59A-4B3E-83CA-E496E03A2A45}"/>
    <cellStyle name="Cálculo 2 5 4" xfId="3850" xr:uid="{4285F90C-57A8-4C8F-A084-CEE017791A3D}"/>
    <cellStyle name="Cálculo 2 5 5" xfId="6622" xr:uid="{631BCECA-718D-40A7-BA44-74583478FF78}"/>
    <cellStyle name="Cálculo 2 5 6" xfId="7843" xr:uid="{DAB4192E-D6E1-4790-8808-150CDBE1C4EC}"/>
    <cellStyle name="Cálculo 2 5 7" xfId="7596" xr:uid="{45A7E2EA-8A33-4420-AD8F-6D93A60107CC}"/>
    <cellStyle name="Cálculo 2 5 8" xfId="8840" xr:uid="{04543EE2-23CE-4FDE-9707-EE957CE0C111}"/>
    <cellStyle name="Cálculo 2 5 9" xfId="8768" xr:uid="{EAAB4944-9F1A-4032-9C35-01E30DF5738A}"/>
    <cellStyle name="Cálculo 2 6" xfId="589" xr:uid="{00000000-0005-0000-0000-000079020000}"/>
    <cellStyle name="Cálculo 2 6 10" xfId="12629" xr:uid="{EC93900F-779B-4312-9C62-9B3087E1B61D}"/>
    <cellStyle name="Cálculo 2 6 11" xfId="13774" xr:uid="{86B47C73-57BA-4240-B93E-35DB0C9D96B7}"/>
    <cellStyle name="Cálculo 2 6 12" xfId="14763" xr:uid="{BBFDE795-4BB1-45EB-9E3B-DBBB69AEEDD3}"/>
    <cellStyle name="Cálculo 2 6 2" xfId="5359" xr:uid="{743C932A-AA09-439E-B78C-D8154A13D217}"/>
    <cellStyle name="Cálculo 2 6 2 10" xfId="15483" xr:uid="{059939A9-215D-4609-965B-1B1028350273}"/>
    <cellStyle name="Cálculo 2 6 2 2" xfId="6835" xr:uid="{B6C49C78-BE51-4894-964B-729F90998740}"/>
    <cellStyle name="Cálculo 2 6 2 3" xfId="8056" xr:uid="{DF793D03-F92C-483C-9B4C-A70A688AF4AC}"/>
    <cellStyle name="Cálculo 2 6 2 4" xfId="9311" xr:uid="{EC1E47AE-3890-48C7-B2C2-8FABD0FF692F}"/>
    <cellStyle name="Cálculo 2 6 2 5" xfId="10542" xr:uid="{D95A818D-4E42-41BF-8EB0-E96E807D6307}"/>
    <cellStyle name="Cálculo 2 6 2 6" xfId="11722" xr:uid="{C5DA5149-7279-4BE8-AFB6-064661FB1073}"/>
    <cellStyle name="Cálculo 2 6 2 7" xfId="12839" xr:uid="{2F047FC7-C4AC-4CCC-AC32-5182082410B5}"/>
    <cellStyle name="Cálculo 2 6 2 8" xfId="13948" xr:uid="{369F99AF-4037-4AE8-A72B-BA4AC59AC339}"/>
    <cellStyle name="Cálculo 2 6 2 9" xfId="14891" xr:uid="{25033934-A7CB-4FBB-9E4E-19A0399963D7}"/>
    <cellStyle name="Cálculo 2 6 3" xfId="3537" xr:uid="{1E77D6C9-5138-4C54-A3C0-8CBE434B87AA}"/>
    <cellStyle name="Cálculo 2 6 4" xfId="3849" xr:uid="{917113E3-8029-4DB7-B02C-8C2A1908B8A1}"/>
    <cellStyle name="Cálculo 2 6 5" xfId="6621" xr:uid="{3D45A8D2-48F9-4AE9-95F4-4E1B39FA9EBE}"/>
    <cellStyle name="Cálculo 2 6 6" xfId="7842" xr:uid="{F1DC36EF-521F-470B-8463-1AE8C9851DD4}"/>
    <cellStyle name="Cálculo 2 6 7" xfId="9090" xr:uid="{08721D22-7329-4A8C-B91B-0DDE4A072EBD}"/>
    <cellStyle name="Cálculo 2 6 8" xfId="10338" xr:uid="{6BE4A1D5-BBAC-4FD4-8978-41C785F6EB15}"/>
    <cellStyle name="Cálculo 2 6 9" xfId="7501" xr:uid="{1EE909CA-C517-44C7-A52E-B018AD86CF30}"/>
    <cellStyle name="Cálculo 2 7" xfId="2834" xr:uid="{CC53C0DE-7066-4796-80D6-61E44427B796}"/>
    <cellStyle name="Cálculo 2 7 10" xfId="14886" xr:uid="{11238A56-5F3C-4319-9741-99281CC6494C}"/>
    <cellStyle name="Cálculo 2 7 11" xfId="15478" xr:uid="{D3D69723-A234-4E83-8410-C28F9CF3513E}"/>
    <cellStyle name="Cálculo 2 7 2" xfId="5354" xr:uid="{064CE7C0-876F-414C-AEDC-AE5B5CF9916E}"/>
    <cellStyle name="Cálculo 2 7 3" xfId="6830" xr:uid="{5CA3BC97-C1D8-498E-B263-36E35803884B}"/>
    <cellStyle name="Cálculo 2 7 4" xfId="8051" xr:uid="{B06E0D23-A2EC-4FE8-BBB2-8DDCB59955DF}"/>
    <cellStyle name="Cálculo 2 7 5" xfId="9306" xr:uid="{5738D18C-D63E-4177-9187-663F4B889707}"/>
    <cellStyle name="Cálculo 2 7 6" xfId="10537" xr:uid="{4FBFB0DF-C452-4F4C-B702-2A23C216AF7F}"/>
    <cellStyle name="Cálculo 2 7 7" xfId="11717" xr:uid="{12B3ACE2-46C0-4C57-A9F9-5DC55ED3BD7E}"/>
    <cellStyle name="Cálculo 2 7 8" xfId="12834" xr:uid="{5A4B10A1-D4B4-4D8F-A0D3-ECC6A0FFFFAF}"/>
    <cellStyle name="Cálculo 2 7 9" xfId="13943" xr:uid="{9EB8A07E-7FE5-4B7B-B124-A7E2A10A7516}"/>
    <cellStyle name="Cálculo 2 8" xfId="3532" xr:uid="{785FF324-7931-43B6-B147-394886E657A0}"/>
    <cellStyle name="Cálculo 2 9" xfId="3854" xr:uid="{EA8A51AB-0DA8-4656-A1D6-A4ABD182AD9F}"/>
    <cellStyle name="Cálculo 20" xfId="2915" xr:uid="{6E47822D-A04E-4A29-9430-EF825ACB7F85}"/>
    <cellStyle name="Cálculo 21" xfId="2959" xr:uid="{3B88CFE0-1481-426C-A528-9420C0FEEE68}"/>
    <cellStyle name="Cálculo 22" xfId="15870" xr:uid="{DEB6C11F-BF5B-4937-89D5-660887F740CE}"/>
    <cellStyle name="Cálculo 3" xfId="590" xr:uid="{00000000-0005-0000-0000-00007A020000}"/>
    <cellStyle name="Cálculo 3 10" xfId="7841" xr:uid="{530CB96D-D785-4C4D-8857-F562C9A15CFB}"/>
    <cellStyle name="Cálculo 3 11" xfId="9089" xr:uid="{A0EF3E60-74BE-4B9A-9348-0DFD06AD5213}"/>
    <cellStyle name="Cálculo 3 12" xfId="10337" xr:uid="{127FD6B9-0344-4E3D-9725-FA9BB5EAB453}"/>
    <cellStyle name="Cálculo 3 13" xfId="7502" xr:uid="{65046F3B-B93B-424F-B21E-E5569342F2DB}"/>
    <cellStyle name="Cálculo 3 14" xfId="12628" xr:uid="{EF74CEB4-E6A4-478B-8D1D-4789691229BD}"/>
    <cellStyle name="Cálculo 3 15" xfId="13773" xr:uid="{00575998-10E8-45D0-B9D1-05ADA46B1CD0}"/>
    <cellStyle name="Cálculo 3 16" xfId="14762" xr:uid="{72447663-3C5A-4FA3-8CC5-8981761A7822}"/>
    <cellStyle name="Cálculo 3 2" xfId="591" xr:uid="{00000000-0005-0000-0000-00007B020000}"/>
    <cellStyle name="Cálculo 3 2 10" xfId="12627" xr:uid="{06880AC9-EADC-4C6C-8AAF-0592083BD5CA}"/>
    <cellStyle name="Cálculo 3 2 11" xfId="13772" xr:uid="{2A3CD7F1-D076-4D24-BCAF-0BE4915A8128}"/>
    <cellStyle name="Cálculo 3 2 12" xfId="14761" xr:uid="{FA0CEDCA-1FA2-4BDD-9D4D-05839E95C3DC}"/>
    <cellStyle name="Cálculo 3 2 2" xfId="5361" xr:uid="{15484669-19D9-4052-8160-0DC895CADC7A}"/>
    <cellStyle name="Cálculo 3 2 2 10" xfId="15485" xr:uid="{14B7EBFE-291D-435B-9893-03E110329260}"/>
    <cellStyle name="Cálculo 3 2 2 2" xfId="6837" xr:uid="{5732AE00-F6EB-4053-9CED-D79C2D74494D}"/>
    <cellStyle name="Cálculo 3 2 2 3" xfId="8058" xr:uid="{3951AE6E-9CD7-42BE-8727-CFEB65C11861}"/>
    <cellStyle name="Cálculo 3 2 2 4" xfId="9313" xr:uid="{C3BE0542-6E1F-4642-ADC2-CCE010043C22}"/>
    <cellStyle name="Cálculo 3 2 2 5" xfId="10544" xr:uid="{1196C52A-B6DE-462E-8D1E-FFC5FAD3509E}"/>
    <cellStyle name="Cálculo 3 2 2 6" xfId="11724" xr:uid="{0539DD02-8C51-49C9-AC7D-BB86106AB11A}"/>
    <cellStyle name="Cálculo 3 2 2 7" xfId="12841" xr:uid="{F94E8685-38D6-4872-879A-759532431179}"/>
    <cellStyle name="Cálculo 3 2 2 8" xfId="13950" xr:uid="{10DF448C-73D6-4C1F-8EE3-58EDC31213B2}"/>
    <cellStyle name="Cálculo 3 2 2 9" xfId="14893" xr:uid="{2D1708BF-DFB1-4B1C-9BD4-C91029457AAD}"/>
    <cellStyle name="Cálculo 3 2 3" xfId="3539" xr:uid="{5257897E-7274-47A9-B8E5-95C4B862457D}"/>
    <cellStyle name="Cálculo 3 2 4" xfId="3847" xr:uid="{6105BDD9-3006-4EB3-874A-EA15B5B82411}"/>
    <cellStyle name="Cálculo 3 2 5" xfId="6619" xr:uid="{6F830C8F-31BF-432F-AB60-74906D12CA2C}"/>
    <cellStyle name="Cálculo 3 2 6" xfId="7840" xr:uid="{21274FD0-346D-4F80-B4BD-49EE32AC7ED2}"/>
    <cellStyle name="Cálculo 3 2 7" xfId="9088" xr:uid="{16969DF2-266B-485C-BA2B-54DE476263B4}"/>
    <cellStyle name="Cálculo 3 2 8" xfId="10336" xr:uid="{732D979A-26D4-4C35-A732-E620B5BCB9CA}"/>
    <cellStyle name="Cálculo 3 2 9" xfId="9996" xr:uid="{B177DA49-1B00-44EA-AD92-9C377BC3351B}"/>
    <cellStyle name="Cálculo 3 3" xfId="592" xr:uid="{00000000-0005-0000-0000-00007C020000}"/>
    <cellStyle name="Cálculo 3 3 10" xfId="12626" xr:uid="{D41E72F4-FC6B-4D01-9D8A-E4297E5BFEB4}"/>
    <cellStyle name="Cálculo 3 3 11" xfId="13771" xr:uid="{F1EABB96-1E2B-423E-B025-631857915737}"/>
    <cellStyle name="Cálculo 3 3 12" xfId="14760" xr:uid="{FC2AFC08-AA4B-460F-B14F-C87334A9CDFF}"/>
    <cellStyle name="Cálculo 3 3 2" xfId="5362" xr:uid="{21FB9667-B133-4F2E-A61B-6BFA95BD4B8A}"/>
    <cellStyle name="Cálculo 3 3 2 10" xfId="15486" xr:uid="{00A2B381-A58A-4BA5-AED7-4B8A3F650A8B}"/>
    <cellStyle name="Cálculo 3 3 2 2" xfId="6838" xr:uid="{56A478F2-433A-4756-95E5-5AB13A83F702}"/>
    <cellStyle name="Cálculo 3 3 2 3" xfId="8059" xr:uid="{8EA41A1B-9504-461D-84BF-49F3008957D8}"/>
    <cellStyle name="Cálculo 3 3 2 4" xfId="9314" xr:uid="{FC2B001C-29CA-4A55-9C9B-5F57206154E4}"/>
    <cellStyle name="Cálculo 3 3 2 5" xfId="10545" xr:uid="{B404424E-F912-4E41-B95F-A90AD7345E22}"/>
    <cellStyle name="Cálculo 3 3 2 6" xfId="11725" xr:uid="{027E4E4E-E799-44E6-9C74-C5916950F145}"/>
    <cellStyle name="Cálculo 3 3 2 7" xfId="12842" xr:uid="{7941E8BC-3597-41E9-8D83-DC3A54B76365}"/>
    <cellStyle name="Cálculo 3 3 2 8" xfId="13951" xr:uid="{50107223-BAD4-439E-8FE2-EE72FF86BFC0}"/>
    <cellStyle name="Cálculo 3 3 2 9" xfId="14894" xr:uid="{51324050-A748-4729-A1E8-BD7CB37F18C4}"/>
    <cellStyle name="Cálculo 3 3 3" xfId="3540" xr:uid="{76518798-BB25-48F1-BA6C-71B67D9936A1}"/>
    <cellStyle name="Cálculo 3 3 4" xfId="5224" xr:uid="{048439B7-275A-406C-AC20-03AEB07CCB33}"/>
    <cellStyle name="Cálculo 3 3 5" xfId="6618" xr:uid="{5E85F97A-02B4-4B63-8864-23D45FD951D5}"/>
    <cellStyle name="Cálculo 3 3 6" xfId="7839" xr:uid="{E08CA769-1978-4294-BDB3-3997687FE370}"/>
    <cellStyle name="Cálculo 3 3 7" xfId="9087" xr:uid="{A499FFEE-F4E9-48B3-A904-83448DA42314}"/>
    <cellStyle name="Cálculo 3 3 8" xfId="10335" xr:uid="{7BF0DA86-5174-4D45-A98B-B3C953469F22}"/>
    <cellStyle name="Cálculo 3 3 9" xfId="7503" xr:uid="{3D95A0B5-3468-4F79-A414-92A8825D936C}"/>
    <cellStyle name="Cálculo 3 4" xfId="593" xr:uid="{00000000-0005-0000-0000-00007D020000}"/>
    <cellStyle name="Cálculo 3 4 10" xfId="12625" xr:uid="{187D7398-D2C9-41D4-8B03-D74700C2B333}"/>
    <cellStyle name="Cálculo 3 4 11" xfId="13770" xr:uid="{2086609E-CB37-481E-BD9F-DD59CF7A378D}"/>
    <cellStyle name="Cálculo 3 4 12" xfId="14759" xr:uid="{3B70EBB5-AC23-4926-ABCD-C18345C6C1C2}"/>
    <cellStyle name="Cálculo 3 4 2" xfId="5363" xr:uid="{60A470E7-D4DB-4EAF-834B-4EE3D350AA19}"/>
    <cellStyle name="Cálculo 3 4 2 10" xfId="15487" xr:uid="{287ABE3D-D2AF-47FC-8136-AFDC2ADB39A6}"/>
    <cellStyle name="Cálculo 3 4 2 2" xfId="6839" xr:uid="{25B236BA-1F53-46B6-90FF-35FCA0652B00}"/>
    <cellStyle name="Cálculo 3 4 2 3" xfId="8060" xr:uid="{D68B3DD5-7222-4D2A-A0F6-881536B7443A}"/>
    <cellStyle name="Cálculo 3 4 2 4" xfId="9315" xr:uid="{0192FBF2-3A8E-403A-A291-27D78DC4DA33}"/>
    <cellStyle name="Cálculo 3 4 2 5" xfId="10546" xr:uid="{83661789-E9C7-40B7-9CC3-F4A92DFD4468}"/>
    <cellStyle name="Cálculo 3 4 2 6" xfId="11726" xr:uid="{65F4ACFF-BA3D-48D5-921D-ADDF74E94270}"/>
    <cellStyle name="Cálculo 3 4 2 7" xfId="12843" xr:uid="{DEE30AC8-C24A-45F4-BD4A-BF19C4EAB648}"/>
    <cellStyle name="Cálculo 3 4 2 8" xfId="13952" xr:uid="{137B46BE-C370-48B8-B8EC-AB34EE239718}"/>
    <cellStyle name="Cálculo 3 4 2 9" xfId="14895" xr:uid="{EC5E7EF0-68CB-44A7-9C0F-394BC418F55D}"/>
    <cellStyle name="Cálculo 3 4 3" xfId="3541" xr:uid="{18205159-5B59-41C0-A85B-8EA4AF4EE7CC}"/>
    <cellStyle name="Cálculo 3 4 4" xfId="3846" xr:uid="{394E1B23-6AF0-4DF1-B4A2-90FFAAC20A36}"/>
    <cellStyle name="Cálculo 3 4 5" xfId="6617" xr:uid="{4B2B52B8-E8C9-4BAF-9B45-EFC993181566}"/>
    <cellStyle name="Cálculo 3 4 6" xfId="7838" xr:uid="{04E54CE7-EA0A-4EB4-9440-4B7E80EFAAB9}"/>
    <cellStyle name="Cálculo 3 4 7" xfId="9086" xr:uid="{C77B05F0-14B9-46CC-A341-E5686DF8C654}"/>
    <cellStyle name="Cálculo 3 4 8" xfId="10334" xr:uid="{76003C8B-0A79-4D99-ABA7-8C6A5A5E55D1}"/>
    <cellStyle name="Cálculo 3 4 9" xfId="7504" xr:uid="{D492224D-D67B-4ED4-977E-16AA3959E090}"/>
    <cellStyle name="Cálculo 3 5" xfId="594" xr:uid="{00000000-0005-0000-0000-00007E020000}"/>
    <cellStyle name="Cálculo 3 5 10" xfId="12624" xr:uid="{D93D4FC1-128B-4944-B303-C24CC190E1AC}"/>
    <cellStyle name="Cálculo 3 5 11" xfId="13769" xr:uid="{A3A3C6DC-35A9-4107-890C-096F390A3E23}"/>
    <cellStyle name="Cálculo 3 5 12" xfId="14758" xr:uid="{BD61CD9E-CD4F-4D99-B70B-D18B43951E04}"/>
    <cellStyle name="Cálculo 3 5 2" xfId="5364" xr:uid="{0CF90F20-E437-4F8D-813F-54945C548DFD}"/>
    <cellStyle name="Cálculo 3 5 2 10" xfId="15488" xr:uid="{992E378A-E60B-4DC8-BC42-5EB0E7A948CF}"/>
    <cellStyle name="Cálculo 3 5 2 2" xfId="6840" xr:uid="{6A30E0F1-0E13-4D7A-B41F-34650AAD67EB}"/>
    <cellStyle name="Cálculo 3 5 2 3" xfId="8061" xr:uid="{CBEB2F1F-3CEF-4296-A618-8DBD3800D15B}"/>
    <cellStyle name="Cálculo 3 5 2 4" xfId="9316" xr:uid="{617E55F6-1F50-4571-997E-D2DBA0634D21}"/>
    <cellStyle name="Cálculo 3 5 2 5" xfId="10547" xr:uid="{0FB41011-C94C-4917-AAB4-21CB25A149E1}"/>
    <cellStyle name="Cálculo 3 5 2 6" xfId="11727" xr:uid="{9460BFFE-9342-4AEF-9D99-FFCBCA2AB951}"/>
    <cellStyle name="Cálculo 3 5 2 7" xfId="12844" xr:uid="{657472A9-83A6-4B2D-A3DC-7E329B64D323}"/>
    <cellStyle name="Cálculo 3 5 2 8" xfId="13953" xr:uid="{C6309B47-3E1F-4B6D-9CDA-60232F24F16F}"/>
    <cellStyle name="Cálculo 3 5 2 9" xfId="14896" xr:uid="{9B068B07-16AF-461E-8253-9EB590EDFACE}"/>
    <cellStyle name="Cálculo 3 5 3" xfId="3542" xr:uid="{A2CFBD2A-3595-454E-ADE9-032F1F13976F}"/>
    <cellStyle name="Cálculo 3 5 4" xfId="3845" xr:uid="{9B566920-AC24-446C-AFD6-060BBD748C9D}"/>
    <cellStyle name="Cálculo 3 5 5" xfId="6616" xr:uid="{25FC462F-455E-49EB-9A1F-28269EBE1FC8}"/>
    <cellStyle name="Cálculo 3 5 6" xfId="7837" xr:uid="{36D6080B-63D2-4A1D-8026-824044051BE0}"/>
    <cellStyle name="Cálculo 3 5 7" xfId="9085" xr:uid="{D69A1FCF-9444-415D-94C4-434A19F0F40D}"/>
    <cellStyle name="Cálculo 3 5 8" xfId="10333" xr:uid="{4DF03438-C530-46DF-8393-DC0714FF80AA}"/>
    <cellStyle name="Cálculo 3 5 9" xfId="6298" xr:uid="{D2A4582F-E830-4F06-B6C5-5AE2AA28E068}"/>
    <cellStyle name="Cálculo 3 6" xfId="5360" xr:uid="{115F1D62-8E49-4127-B569-AC711714542F}"/>
    <cellStyle name="Cálculo 3 6 10" xfId="15484" xr:uid="{16E6BBFE-FC30-42B4-BAC1-8D9A318A39E4}"/>
    <cellStyle name="Cálculo 3 6 2" xfId="6836" xr:uid="{BF235274-C2AF-490E-B064-3C05AD0CB837}"/>
    <cellStyle name="Cálculo 3 6 3" xfId="8057" xr:uid="{42D08A96-8B2F-4FF4-95EA-9CC1CBF00412}"/>
    <cellStyle name="Cálculo 3 6 4" xfId="9312" xr:uid="{12AC7178-AB13-42F7-B115-2684EADE594E}"/>
    <cellStyle name="Cálculo 3 6 5" xfId="10543" xr:uid="{154E60F1-1923-4A9D-979E-B0CFC2BFD6CA}"/>
    <cellStyle name="Cálculo 3 6 6" xfId="11723" xr:uid="{6E52ADDF-1679-45AF-B640-518A3C86448A}"/>
    <cellStyle name="Cálculo 3 6 7" xfId="12840" xr:uid="{1CE02D9D-1971-43A8-8C95-448E05F9C462}"/>
    <cellStyle name="Cálculo 3 6 8" xfId="13949" xr:uid="{68F480E2-3943-4E00-BDF8-8EAA3E024305}"/>
    <cellStyle name="Cálculo 3 6 9" xfId="14892" xr:uid="{0E16330A-D595-4115-84C1-23E8F16306A4}"/>
    <cellStyle name="Cálculo 3 7" xfId="3538" xr:uid="{4C43AC1E-7F44-484A-AAAF-313465416044}"/>
    <cellStyle name="Cálculo 3 8" xfId="3848" xr:uid="{ADD5B53E-3846-4DA3-AEA1-60704F6DA093}"/>
    <cellStyle name="Cálculo 3 9" xfId="6620" xr:uid="{8960B2DD-0AB5-48B6-9EB1-73050E10E945}"/>
    <cellStyle name="Cálculo 4" xfId="595" xr:uid="{00000000-0005-0000-0000-00007F020000}"/>
    <cellStyle name="Cálculo 4 10" xfId="7836" xr:uid="{516C90B8-C50A-4EDD-8531-44CFE9D5C82A}"/>
    <cellStyle name="Cálculo 4 11" xfId="9084" xr:uid="{5DD71B14-021D-4663-9AFD-C0FD757D6CA8}"/>
    <cellStyle name="Cálculo 4 12" xfId="10332" xr:uid="{EBEB16F2-E72B-4DA1-A81A-8E5257F4F4E1}"/>
    <cellStyle name="Cálculo 4 13" xfId="4800" xr:uid="{09351602-8599-46CD-ADD8-7C367E4EDB6A}"/>
    <cellStyle name="Cálculo 4 14" xfId="12623" xr:uid="{E1C451A9-FBEC-4096-8340-B8DA101C1180}"/>
    <cellStyle name="Cálculo 4 15" xfId="13768" xr:uid="{8B4DF9D5-A571-4DE0-A010-BED4BC8BC7F2}"/>
    <cellStyle name="Cálculo 4 16" xfId="14757" xr:uid="{93A89111-6C57-49DD-A732-185410774D84}"/>
    <cellStyle name="Cálculo 4 2" xfId="596" xr:uid="{00000000-0005-0000-0000-000080020000}"/>
    <cellStyle name="Cálculo 4 2 10" xfId="12622" xr:uid="{A95F448C-6673-4BC8-BB38-AA476FB328FF}"/>
    <cellStyle name="Cálculo 4 2 11" xfId="13767" xr:uid="{416F4CC1-9365-4D70-A9F1-EF5FFA76A50B}"/>
    <cellStyle name="Cálculo 4 2 12" xfId="14756" xr:uid="{C88A1A55-CF5D-474F-B811-1DB7327D2BFA}"/>
    <cellStyle name="Cálculo 4 2 2" xfId="5366" xr:uid="{A543E9E4-60C4-47AC-9C27-D8D0CE519541}"/>
    <cellStyle name="Cálculo 4 2 2 10" xfId="15490" xr:uid="{3C5E57DF-1470-4C81-98FA-5C7A1642D7E1}"/>
    <cellStyle name="Cálculo 4 2 2 2" xfId="6842" xr:uid="{F40E8281-5035-47EE-9938-DED5D5BBB897}"/>
    <cellStyle name="Cálculo 4 2 2 3" xfId="8063" xr:uid="{E6957F42-1A52-4000-96C4-0D1AFEFD58DA}"/>
    <cellStyle name="Cálculo 4 2 2 4" xfId="9318" xr:uid="{451C78E8-6C99-4A10-8EF5-6B0B29CE2F8B}"/>
    <cellStyle name="Cálculo 4 2 2 5" xfId="10549" xr:uid="{DC86A69B-D8DE-4961-8757-17973468DD6C}"/>
    <cellStyle name="Cálculo 4 2 2 6" xfId="11729" xr:uid="{3CD920BD-61A1-4D94-8368-9815134DE952}"/>
    <cellStyle name="Cálculo 4 2 2 7" xfId="12846" xr:uid="{1961A1E2-F526-484F-B3E5-630955EA0DBC}"/>
    <cellStyle name="Cálculo 4 2 2 8" xfId="13955" xr:uid="{95F820FD-56FB-47A4-8092-7C353CF6228B}"/>
    <cellStyle name="Cálculo 4 2 2 9" xfId="14898" xr:uid="{03F265DD-A322-4086-B439-8CA2377173ED}"/>
    <cellStyle name="Cálculo 4 2 3" xfId="3544" xr:uid="{CCB0EAB3-5009-4722-9E24-99F0541519B3}"/>
    <cellStyle name="Cálculo 4 2 4" xfId="3844" xr:uid="{10248AF7-93DF-4FD6-9C18-E85FF6F25C55}"/>
    <cellStyle name="Cálculo 4 2 5" xfId="6614" xr:uid="{1A34B83B-3503-4077-8D6E-4A6DE3C3C052}"/>
    <cellStyle name="Cálculo 4 2 6" xfId="7835" xr:uid="{EBF9EC63-F2B4-4BAB-8F00-AD35E519B831}"/>
    <cellStyle name="Cálculo 4 2 7" xfId="9083" xr:uid="{E6E6AE1F-97F8-4D9F-AAAD-1DD2E548924A}"/>
    <cellStyle name="Cálculo 4 2 8" xfId="10331" xr:uid="{1FAD3C33-2C74-4F0D-BB71-270E46FE945A}"/>
    <cellStyle name="Cálculo 4 2 9" xfId="3404" xr:uid="{9F1A46E0-AA1F-4804-99A8-221CA04D4877}"/>
    <cellStyle name="Cálculo 4 3" xfId="597" xr:uid="{00000000-0005-0000-0000-000081020000}"/>
    <cellStyle name="Cálculo 4 3 10" xfId="12621" xr:uid="{83587C60-2708-4FEC-84DF-A23024311E7F}"/>
    <cellStyle name="Cálculo 4 3 11" xfId="13766" xr:uid="{64E183B5-8302-45FE-AD26-B26EDF1FBA91}"/>
    <cellStyle name="Cálculo 4 3 12" xfId="14755" xr:uid="{A5168A9B-E97E-4399-970D-5AA6CAC36B19}"/>
    <cellStyle name="Cálculo 4 3 2" xfId="5367" xr:uid="{3CE4F990-E20F-4329-8D60-AB9EB40C6E03}"/>
    <cellStyle name="Cálculo 4 3 2 10" xfId="15491" xr:uid="{396A3938-B73D-4D4D-B586-0472A1195EC6}"/>
    <cellStyle name="Cálculo 4 3 2 2" xfId="6843" xr:uid="{F28E0C57-5323-432A-BA17-AF30783FAFCA}"/>
    <cellStyle name="Cálculo 4 3 2 3" xfId="8064" xr:uid="{E5FC5815-7871-46BE-A594-9D59800E1570}"/>
    <cellStyle name="Cálculo 4 3 2 4" xfId="9319" xr:uid="{BBEBA2EA-7909-4304-AC70-FDF304DE581A}"/>
    <cellStyle name="Cálculo 4 3 2 5" xfId="10550" xr:uid="{A2BFEB45-009B-4B5D-BF77-05A5D9FF1F7B}"/>
    <cellStyle name="Cálculo 4 3 2 6" xfId="11730" xr:uid="{93AF5DC0-2616-4BE0-BF22-49268F1CE0E8}"/>
    <cellStyle name="Cálculo 4 3 2 7" xfId="12847" xr:uid="{8FFD996D-E099-465A-800F-D6506E7AC6DB}"/>
    <cellStyle name="Cálculo 4 3 2 8" xfId="13956" xr:uid="{F64FCE81-4F78-447E-B5B7-378EF2CCCFD6}"/>
    <cellStyle name="Cálculo 4 3 2 9" xfId="14899" xr:uid="{B14C9CCC-4FDB-4829-8E2D-5EB684623969}"/>
    <cellStyle name="Cálculo 4 3 3" xfId="3545" xr:uid="{2B71DD91-421E-4B40-926D-6777ACE6AF4A}"/>
    <cellStyle name="Cálculo 4 3 4" xfId="3843" xr:uid="{08E2448A-357D-493E-9F10-1B598B7FA521}"/>
    <cellStyle name="Cálculo 4 3 5" xfId="6613" xr:uid="{C5793984-F3D4-4CF3-956D-09F8583A8866}"/>
    <cellStyle name="Cálculo 4 3 6" xfId="6362" xr:uid="{3B0455A2-E403-40C2-B843-9D62C87316E6}"/>
    <cellStyle name="Cálculo 4 3 7" xfId="9082" xr:uid="{E0C6DC77-8A4C-4DA8-A9DE-50E91887403D}"/>
    <cellStyle name="Cálculo 4 3 8" xfId="10330" xr:uid="{0207DEA5-24CB-45C0-8945-4795ED7D3C91}"/>
    <cellStyle name="Cálculo 4 3 9" xfId="3405" xr:uid="{4073CCDB-BB83-46CE-9409-EC2A9398573F}"/>
    <cellStyle name="Cálculo 4 4" xfId="598" xr:uid="{00000000-0005-0000-0000-000082020000}"/>
    <cellStyle name="Cálculo 4 4 10" xfId="12620" xr:uid="{96CB423E-78A9-4D33-9D04-5B83B22E2248}"/>
    <cellStyle name="Cálculo 4 4 11" xfId="13765" xr:uid="{A02E5BED-BC60-4903-91D4-65FD4D732905}"/>
    <cellStyle name="Cálculo 4 4 12" xfId="14754" xr:uid="{D2045A34-D9F2-45E1-BD88-2AF548725463}"/>
    <cellStyle name="Cálculo 4 4 2" xfId="5368" xr:uid="{B6309F1F-DFD5-4EDB-AC6C-B4F36624C6C7}"/>
    <cellStyle name="Cálculo 4 4 2 10" xfId="15492" xr:uid="{BD6A1F90-1293-477B-A2EF-FC094B00ABC4}"/>
    <cellStyle name="Cálculo 4 4 2 2" xfId="6844" xr:uid="{D912C0C4-6000-4D85-85EF-3B91F722EFAC}"/>
    <cellStyle name="Cálculo 4 4 2 3" xfId="8065" xr:uid="{22DA70C9-25B1-4341-9CE2-9E52C1CC68FE}"/>
    <cellStyle name="Cálculo 4 4 2 4" xfId="9320" xr:uid="{BCB01495-9028-47A0-B1A4-19F2037A0792}"/>
    <cellStyle name="Cálculo 4 4 2 5" xfId="10551" xr:uid="{80EE4700-0716-4945-A0C5-8EC1E59350D1}"/>
    <cellStyle name="Cálculo 4 4 2 6" xfId="11731" xr:uid="{95BFA1E1-6E7B-4EC7-A0B9-057DECB0F2EF}"/>
    <cellStyle name="Cálculo 4 4 2 7" xfId="12848" xr:uid="{0EF1CF38-3F0D-421F-AAF4-3522540425B8}"/>
    <cellStyle name="Cálculo 4 4 2 8" xfId="13957" xr:uid="{D3343392-3FDE-4BEB-BEE3-78DAD6A6AD28}"/>
    <cellStyle name="Cálculo 4 4 2 9" xfId="14900" xr:uid="{3DBCBC68-4655-489F-8C36-E98669FCB7DE}"/>
    <cellStyle name="Cálculo 4 4 3" xfId="3546" xr:uid="{5F029B27-82C0-4C06-8305-DEE2B892AAF5}"/>
    <cellStyle name="Cálculo 4 4 4" xfId="3842" xr:uid="{C0A5D93D-738E-4448-91C9-95D8A341E61D}"/>
    <cellStyle name="Cálculo 4 4 5" xfId="6612" xr:uid="{EF202E24-44EB-46DE-8AE8-0C4BF6677503}"/>
    <cellStyle name="Cálculo 4 4 6" xfId="6392" xr:uid="{DD5836F4-B45C-42A2-A3B5-F0F63A04856F}"/>
    <cellStyle name="Cálculo 4 4 7" xfId="9081" xr:uid="{5FF46492-F8DB-41DF-AC23-71F86B15B964}"/>
    <cellStyle name="Cálculo 4 4 8" xfId="10329" xr:uid="{10D2D809-A47F-4F92-A398-EB6D0D07F3A3}"/>
    <cellStyle name="Cálculo 4 4 9" xfId="3406" xr:uid="{5BA62E1B-5C27-4013-AF07-27877D127933}"/>
    <cellStyle name="Cálculo 4 5" xfId="599" xr:uid="{00000000-0005-0000-0000-000083020000}"/>
    <cellStyle name="Cálculo 4 5 10" xfId="12619" xr:uid="{27EFB6B0-CD32-4E6A-9E20-C4B03E80359B}"/>
    <cellStyle name="Cálculo 4 5 11" xfId="13764" xr:uid="{7BA94C36-9282-4DB4-A871-DFE5248EEAC0}"/>
    <cellStyle name="Cálculo 4 5 12" xfId="14753" xr:uid="{1572B8A0-69F3-44D9-9239-FC6ACB848DF8}"/>
    <cellStyle name="Cálculo 4 5 2" xfId="5369" xr:uid="{D908BBD5-EC2E-4536-9718-A170268EB879}"/>
    <cellStyle name="Cálculo 4 5 2 10" xfId="15493" xr:uid="{58FA3EC7-243B-49F2-BFD8-5A36D4225E59}"/>
    <cellStyle name="Cálculo 4 5 2 2" xfId="6845" xr:uid="{F9133BF0-865A-4B47-A371-438D4B08B01E}"/>
    <cellStyle name="Cálculo 4 5 2 3" xfId="8066" xr:uid="{E0A610C0-0CFD-4672-9DA3-50975C5BB42F}"/>
    <cellStyle name="Cálculo 4 5 2 4" xfId="9321" xr:uid="{C7426A83-08F4-4FA3-9A97-BB95978389ED}"/>
    <cellStyle name="Cálculo 4 5 2 5" xfId="10552" xr:uid="{5E58A234-DE12-4F4D-80F5-E0F7376D7E9A}"/>
    <cellStyle name="Cálculo 4 5 2 6" xfId="11732" xr:uid="{99386A7F-2CBE-41FB-A309-988E2A0A88AC}"/>
    <cellStyle name="Cálculo 4 5 2 7" xfId="12849" xr:uid="{A2BF0377-DC01-48F3-8195-A37F8B03C639}"/>
    <cellStyle name="Cálculo 4 5 2 8" xfId="13958" xr:uid="{80E1217C-D846-47DF-9A4D-032EACA913E3}"/>
    <cellStyle name="Cálculo 4 5 2 9" xfId="14901" xr:uid="{133901BB-0E89-46F1-AB50-AAB51AB0CE40}"/>
    <cellStyle name="Cálculo 4 5 3" xfId="3547" xr:uid="{F8B2B4B9-E594-49DA-9FFA-95BAD9D1EFCF}"/>
    <cellStyle name="Cálculo 4 5 4" xfId="3841" xr:uid="{46305AC8-A914-4676-AD0B-28699E70DCED}"/>
    <cellStyle name="Cálculo 4 5 5" xfId="6611" xr:uid="{F27B048F-A319-4830-B093-B258872CC13D}"/>
    <cellStyle name="Cálculo 4 5 6" xfId="6365" xr:uid="{81DF814A-8FEA-4DD6-97A1-0F6D764A6973}"/>
    <cellStyle name="Cálculo 4 5 7" xfId="9080" xr:uid="{CEEA9167-998C-47C0-8105-733E2172D9F7}"/>
    <cellStyle name="Cálculo 4 5 8" xfId="10328" xr:uid="{4F164F94-850C-4906-86D3-28B49868329B}"/>
    <cellStyle name="Cálculo 4 5 9" xfId="3407" xr:uid="{649B3C9E-70A9-4B60-A231-A4B36611ED83}"/>
    <cellStyle name="Cálculo 4 6" xfId="5365" xr:uid="{EC7FA875-298F-43D0-A132-09F84A0FA0E2}"/>
    <cellStyle name="Cálculo 4 6 10" xfId="15489" xr:uid="{45635EBE-DB57-4DE7-BCC8-026779C484B7}"/>
    <cellStyle name="Cálculo 4 6 2" xfId="6841" xr:uid="{FF9986EF-290C-4277-BD11-7AEFA73B2D17}"/>
    <cellStyle name="Cálculo 4 6 3" xfId="8062" xr:uid="{76B83265-AE7C-4455-8A96-12BCB2F2884B}"/>
    <cellStyle name="Cálculo 4 6 4" xfId="9317" xr:uid="{FEA949FF-8527-43C9-8604-7BCDBD0E1A55}"/>
    <cellStyle name="Cálculo 4 6 5" xfId="10548" xr:uid="{A1B6F6CE-11B0-44DC-AAA6-207F04606730}"/>
    <cellStyle name="Cálculo 4 6 6" xfId="11728" xr:uid="{A1A8849F-2B48-41D4-8D22-9C2C4E4B5182}"/>
    <cellStyle name="Cálculo 4 6 7" xfId="12845" xr:uid="{54B86FF0-DD9D-4A71-A85A-04DDC6191858}"/>
    <cellStyle name="Cálculo 4 6 8" xfId="13954" xr:uid="{04E270CB-E75F-44BF-8F8D-4A524504C894}"/>
    <cellStyle name="Cálculo 4 6 9" xfId="14897" xr:uid="{8777770B-14BF-40CB-B974-55DDFAF93C9D}"/>
    <cellStyle name="Cálculo 4 7" xfId="3543" xr:uid="{82A7C64C-A51A-4DAD-A2C2-5A45D122C091}"/>
    <cellStyle name="Cálculo 4 8" xfId="5216" xr:uid="{860D66A9-C743-4C9F-980D-4294C4F21401}"/>
    <cellStyle name="Cálculo 4 9" xfId="6615" xr:uid="{CB37E189-FF4F-4249-A2C5-CDAE5D80FB37}"/>
    <cellStyle name="Cálculo 5" xfId="600" xr:uid="{00000000-0005-0000-0000-000084020000}"/>
    <cellStyle name="Cálculo 5 10" xfId="6385" xr:uid="{87113531-C3DA-46BF-8F30-A58B1ED3AD6B}"/>
    <cellStyle name="Cálculo 5 11" xfId="9079" xr:uid="{6D38D84F-E58E-4DDA-8719-BE1B77798A66}"/>
    <cellStyle name="Cálculo 5 12" xfId="10327" xr:uid="{2E382DD3-0642-43FF-9D19-AC15660EA8BB}"/>
    <cellStyle name="Cálculo 5 13" xfId="3408" xr:uid="{5971888B-F688-40AB-8344-F8A0BB82CF95}"/>
    <cellStyle name="Cálculo 5 14" xfId="12618" xr:uid="{D3B81B0E-6E79-4776-9EE4-E701014EDBA3}"/>
    <cellStyle name="Cálculo 5 15" xfId="13763" xr:uid="{80686D1A-A00D-469A-8CD0-1D1D4734EE1B}"/>
    <cellStyle name="Cálculo 5 16" xfId="14752" xr:uid="{CC570D58-8DA0-48BD-BA16-D70B4DB42FCF}"/>
    <cellStyle name="Cálculo 5 2" xfId="601" xr:uid="{00000000-0005-0000-0000-000085020000}"/>
    <cellStyle name="Cálculo 5 2 10" xfId="12617" xr:uid="{63C08C14-D903-4194-9A47-829FE2B0975E}"/>
    <cellStyle name="Cálculo 5 2 11" xfId="13762" xr:uid="{E8D6BFBC-7DAD-47CD-8692-61846ADFDFFE}"/>
    <cellStyle name="Cálculo 5 2 12" xfId="14751" xr:uid="{C315F5B7-D262-4CBC-BD6E-45F1E654B718}"/>
    <cellStyle name="Cálculo 5 2 2" xfId="5371" xr:uid="{B9705FA2-A19D-4422-AED1-8B8A72FA4130}"/>
    <cellStyle name="Cálculo 5 2 2 10" xfId="15495" xr:uid="{28C0B9D4-79EB-4F69-9D3F-7F983254B4D0}"/>
    <cellStyle name="Cálculo 5 2 2 2" xfId="6847" xr:uid="{A17F2B13-D01B-420F-88DE-26E7F3AB6EB9}"/>
    <cellStyle name="Cálculo 5 2 2 3" xfId="8068" xr:uid="{6D7EE65C-E472-4AB9-8C3F-63A334C91745}"/>
    <cellStyle name="Cálculo 5 2 2 4" xfId="9323" xr:uid="{0876F3C7-B168-45EA-ABF1-3E7141789F50}"/>
    <cellStyle name="Cálculo 5 2 2 5" xfId="10554" xr:uid="{AED0B7E6-074E-4A6B-9AA8-2F63CDB53ABB}"/>
    <cellStyle name="Cálculo 5 2 2 6" xfId="11734" xr:uid="{93954080-BF7A-475B-A455-4417962C1E22}"/>
    <cellStyle name="Cálculo 5 2 2 7" xfId="12851" xr:uid="{753A23FB-41D1-4521-8136-087C05B83D21}"/>
    <cellStyle name="Cálculo 5 2 2 8" xfId="13960" xr:uid="{FDFA8D8F-1B0C-4916-BD76-F6E345F7B6DF}"/>
    <cellStyle name="Cálculo 5 2 2 9" xfId="14903" xr:uid="{1AC013F2-A8FD-4D00-99CF-05B9DF60F0CB}"/>
    <cellStyle name="Cálculo 5 2 3" xfId="3549" xr:uid="{5CFFA446-859C-4A01-AC18-BB39D71F7FC7}"/>
    <cellStyle name="Cálculo 5 2 4" xfId="3142" xr:uid="{31EE4C5A-6317-4098-83C8-5C9AFA6A11FE}"/>
    <cellStyle name="Cálculo 5 2 5" xfId="6609" xr:uid="{043962D0-E954-4D4B-9551-9095F8A53229}"/>
    <cellStyle name="Cálculo 5 2 6" xfId="7903" xr:uid="{75969B5B-446E-4708-B424-2C0E6E11ECB9}"/>
    <cellStyle name="Cálculo 5 2 7" xfId="9078" xr:uid="{D5D9D80D-9498-47BC-A8B3-F6269AD480D2}"/>
    <cellStyle name="Cálculo 5 2 8" xfId="10326" xr:uid="{436C08EB-189A-408F-8291-3ABD0371C6EB}"/>
    <cellStyle name="Cálculo 5 2 9" xfId="9997" xr:uid="{56A8F7E7-7AAA-4F65-8197-A390E9F24D89}"/>
    <cellStyle name="Cálculo 5 3" xfId="602" xr:uid="{00000000-0005-0000-0000-000086020000}"/>
    <cellStyle name="Cálculo 5 3 10" xfId="12616" xr:uid="{D18FA910-5973-4452-A1C1-04D3E9BCB898}"/>
    <cellStyle name="Cálculo 5 3 11" xfId="13761" xr:uid="{09BE4817-8D08-454E-83A4-7741F8E2A994}"/>
    <cellStyle name="Cálculo 5 3 12" xfId="14750" xr:uid="{AAA32519-5836-405A-B112-406866EA32F2}"/>
    <cellStyle name="Cálculo 5 3 2" xfId="5372" xr:uid="{7B569FF3-A569-40F9-BF6C-29223D023010}"/>
    <cellStyle name="Cálculo 5 3 2 10" xfId="15496" xr:uid="{14060C0B-301B-4223-813E-82490B676E73}"/>
    <cellStyle name="Cálculo 5 3 2 2" xfId="6848" xr:uid="{E356CC1C-9307-401E-BE9E-1F75DB5928A1}"/>
    <cellStyle name="Cálculo 5 3 2 3" xfId="8069" xr:uid="{A7801E53-BA3B-45D8-B1F3-81FF68FE501B}"/>
    <cellStyle name="Cálculo 5 3 2 4" xfId="9324" xr:uid="{C825175B-8FFE-4EEE-B668-B5DA4D2B95E9}"/>
    <cellStyle name="Cálculo 5 3 2 5" xfId="10555" xr:uid="{F4A3BDB0-D0E7-4E00-99F7-46C4832BD008}"/>
    <cellStyle name="Cálculo 5 3 2 6" xfId="11735" xr:uid="{E39FD1E9-4D09-4617-AFD3-80760C09EB1A}"/>
    <cellStyle name="Cálculo 5 3 2 7" xfId="12852" xr:uid="{509882C7-C446-4BD8-AC32-5E5C05E790A7}"/>
    <cellStyle name="Cálculo 5 3 2 8" xfId="13961" xr:uid="{2E340ABF-A76A-45A5-BF68-57E5A36BB969}"/>
    <cellStyle name="Cálculo 5 3 2 9" xfId="14904" xr:uid="{17F39209-880F-4BA2-899C-038697CE7D89}"/>
    <cellStyle name="Cálculo 5 3 3" xfId="3550" xr:uid="{CF088564-B03C-42A6-AD11-FB483ADC8162}"/>
    <cellStyle name="Cálculo 5 3 4" xfId="3141" xr:uid="{A8792111-88B0-4C57-BAEA-DB699FD451E4}"/>
    <cellStyle name="Cálculo 5 3 5" xfId="6608" xr:uid="{A579ABE9-E3BA-4032-A081-18C39CEBD041}"/>
    <cellStyle name="Cálculo 5 3 6" xfId="3872" xr:uid="{399F5853-A81B-407B-A622-B83EA0D79770}"/>
    <cellStyle name="Cálculo 5 3 7" xfId="9077" xr:uid="{2F3980CB-3A9B-4764-8CCB-CBB227108882}"/>
    <cellStyle name="Cálculo 5 3 8" xfId="10325" xr:uid="{558B1453-E649-47A6-837C-E99937147673}"/>
    <cellStyle name="Cálculo 5 3 9" xfId="9998" xr:uid="{7D9A4022-B4B9-49EA-97C7-C21138F598BC}"/>
    <cellStyle name="Cálculo 5 4" xfId="603" xr:uid="{00000000-0005-0000-0000-000087020000}"/>
    <cellStyle name="Cálculo 5 4 10" xfId="12615" xr:uid="{F7E8F948-299E-46B0-A2F2-0D4F8BC97213}"/>
    <cellStyle name="Cálculo 5 4 11" xfId="13760" xr:uid="{460D8181-DE8E-4E8D-B069-50B533724601}"/>
    <cellStyle name="Cálculo 5 4 12" xfId="14749" xr:uid="{6BE54141-238B-4A89-9854-7F80D3A6DBA4}"/>
    <cellStyle name="Cálculo 5 4 2" xfId="5373" xr:uid="{558BD53B-D97E-43E3-9FB4-82A69FB6C9FE}"/>
    <cellStyle name="Cálculo 5 4 2 10" xfId="15497" xr:uid="{FFF01EB2-D6CF-4ECD-9FBF-523B000C1A62}"/>
    <cellStyle name="Cálculo 5 4 2 2" xfId="6849" xr:uid="{9F6CC852-1663-47C1-A335-50C2AC29E443}"/>
    <cellStyle name="Cálculo 5 4 2 3" xfId="8070" xr:uid="{E0A692AC-F6E1-461B-A7A7-7C4E1FA347A8}"/>
    <cellStyle name="Cálculo 5 4 2 4" xfId="9325" xr:uid="{AB4A488B-751A-4ACD-83DC-B464C4F09602}"/>
    <cellStyle name="Cálculo 5 4 2 5" xfId="10556" xr:uid="{7E159E00-CF49-4949-B1A5-7D8BFAF0308D}"/>
    <cellStyle name="Cálculo 5 4 2 6" xfId="11736" xr:uid="{B31DB9C0-EDC0-4886-AF6D-58A539F65AB4}"/>
    <cellStyle name="Cálculo 5 4 2 7" xfId="12853" xr:uid="{F470FA2E-6251-4EB4-867D-DEDB3CA4637B}"/>
    <cellStyle name="Cálculo 5 4 2 8" xfId="13962" xr:uid="{0AAFCC14-1452-4762-A568-7D7CBE8D82C4}"/>
    <cellStyle name="Cálculo 5 4 2 9" xfId="14905" xr:uid="{FD322E52-84A3-437B-84B2-C71F9B2BBFFE}"/>
    <cellStyle name="Cálculo 5 4 3" xfId="3551" xr:uid="{F42EF323-7D2B-45EF-9AF3-F22E151E2252}"/>
    <cellStyle name="Cálculo 5 4 4" xfId="3140" xr:uid="{554CF84C-3813-4A7D-A708-054B97187B0E}"/>
    <cellStyle name="Cálculo 5 4 5" xfId="6607" xr:uid="{CF1BB7E7-67FA-4F38-A750-508B4A4D789C}"/>
    <cellStyle name="Cálculo 5 4 6" xfId="6372" xr:uid="{3082B5B5-1448-4F7D-A83C-76EB156E4BB0}"/>
    <cellStyle name="Cálculo 5 4 7" xfId="9076" xr:uid="{E7FF16B0-F89D-4C3A-A9C2-096B257E6DAD}"/>
    <cellStyle name="Cálculo 5 4 8" xfId="10324" xr:uid="{36CF943D-6360-4AE9-B3AB-215852B154D7}"/>
    <cellStyle name="Cálculo 5 4 9" xfId="9999" xr:uid="{5BE97E27-81ED-447C-90AF-B871136FFEA0}"/>
    <cellStyle name="Cálculo 5 5" xfId="604" xr:uid="{00000000-0005-0000-0000-000088020000}"/>
    <cellStyle name="Cálculo 5 5 10" xfId="12614" xr:uid="{FBADC0E9-0BA6-4CB5-9127-B9DCB923E656}"/>
    <cellStyle name="Cálculo 5 5 11" xfId="13759" xr:uid="{1ED40A7F-4E08-4FF1-AC4C-F7205398AD18}"/>
    <cellStyle name="Cálculo 5 5 12" xfId="14748" xr:uid="{3AC79AA1-964E-4734-859E-74FFCF783D7A}"/>
    <cellStyle name="Cálculo 5 5 2" xfId="5374" xr:uid="{71278294-EBF7-4052-B29F-1D3B2AE66AAB}"/>
    <cellStyle name="Cálculo 5 5 2 10" xfId="15498" xr:uid="{7276E8A4-F7BC-4872-AE9D-C5C7F2A59845}"/>
    <cellStyle name="Cálculo 5 5 2 2" xfId="6850" xr:uid="{9F09E0F7-7313-4BD3-BE14-654AA8F4DECD}"/>
    <cellStyle name="Cálculo 5 5 2 3" xfId="8071" xr:uid="{943BBF42-9267-4F44-B184-F5A0DECB2D6F}"/>
    <cellStyle name="Cálculo 5 5 2 4" xfId="9326" xr:uid="{EB34BFCA-8BD1-4D62-AB96-5C6BB4906491}"/>
    <cellStyle name="Cálculo 5 5 2 5" xfId="10557" xr:uid="{66240BAF-60F0-43E4-990B-0AA1341008D1}"/>
    <cellStyle name="Cálculo 5 5 2 6" xfId="11737" xr:uid="{D7823C62-675D-47FD-A2A6-5B8C69B6CE6A}"/>
    <cellStyle name="Cálculo 5 5 2 7" xfId="12854" xr:uid="{A8E2E1AC-9633-4E22-939C-1C3842852114}"/>
    <cellStyle name="Cálculo 5 5 2 8" xfId="13963" xr:uid="{60FBD550-41EC-4A10-8E86-6A7EA5964AEF}"/>
    <cellStyle name="Cálculo 5 5 2 9" xfId="14906" xr:uid="{0746C01E-57E1-47D1-9D5C-168848105DD3}"/>
    <cellStyle name="Cálculo 5 5 3" xfId="3552" xr:uid="{8A02A3E3-1F7A-4BB4-AE0F-4BD860A52A15}"/>
    <cellStyle name="Cálculo 5 5 4" xfId="5215" xr:uid="{08DCF4E8-CB5D-460C-AD05-DC5506AB82A3}"/>
    <cellStyle name="Cálculo 5 5 5" xfId="6606" xr:uid="{53E7DB5D-85D7-410B-941C-42F1BF0BC4C5}"/>
    <cellStyle name="Cálculo 5 5 6" xfId="6399" xr:uid="{E5272D4C-1AAB-44B0-9C95-734D9E3F6C19}"/>
    <cellStyle name="Cálculo 5 5 7" xfId="9075" xr:uid="{261C35E5-9082-4F65-95DD-E0505CE74282}"/>
    <cellStyle name="Cálculo 5 5 8" xfId="10323" xr:uid="{7240F11F-57B9-4F5B-A683-A15A1A84E1D2}"/>
    <cellStyle name="Cálculo 5 5 9" xfId="10000" xr:uid="{8930155F-9EDD-48C9-93FE-4D69138BBCB5}"/>
    <cellStyle name="Cálculo 5 6" xfId="5370" xr:uid="{C6676761-DDE5-4870-B5BF-AB2350E8081E}"/>
    <cellStyle name="Cálculo 5 6 10" xfId="15494" xr:uid="{D600D989-2211-41D3-A0D9-CE15AA7722E9}"/>
    <cellStyle name="Cálculo 5 6 2" xfId="6846" xr:uid="{46D32116-3BCD-4E21-9940-41EC23DC6876}"/>
    <cellStyle name="Cálculo 5 6 3" xfId="8067" xr:uid="{FF1C6F0C-D91D-4DC1-94F6-62AF5B287D10}"/>
    <cellStyle name="Cálculo 5 6 4" xfId="9322" xr:uid="{3FFE3596-EE05-421C-B858-70698EE0C12D}"/>
    <cellStyle name="Cálculo 5 6 5" xfId="10553" xr:uid="{165D0D52-8A9F-4F60-AE10-82A94FB313C7}"/>
    <cellStyle name="Cálculo 5 6 6" xfId="11733" xr:uid="{FC37CC45-3253-4A75-9935-8735254A98CB}"/>
    <cellStyle name="Cálculo 5 6 7" xfId="12850" xr:uid="{69C99B24-D6EC-4A84-BCBF-3C2A8D258911}"/>
    <cellStyle name="Cálculo 5 6 8" xfId="13959" xr:uid="{1FFAF67A-5C52-40DF-97DB-7B1C0202026C}"/>
    <cellStyle name="Cálculo 5 6 9" xfId="14902" xr:uid="{9A9C11D3-EABC-4030-AB20-3EE42617C3CC}"/>
    <cellStyle name="Cálculo 5 7" xfId="3548" xr:uid="{9A060A94-ABA6-4DF1-AFE4-DE088462A628}"/>
    <cellStyle name="Cálculo 5 8" xfId="3143" xr:uid="{66EB9F16-355B-4AD3-BFE6-428A8947ADCA}"/>
    <cellStyle name="Cálculo 5 9" xfId="6610" xr:uid="{F04C7735-D167-465B-98F5-0D39BCF0329D}"/>
    <cellStyle name="Cálculo 6" xfId="605" xr:uid="{00000000-0005-0000-0000-000089020000}"/>
    <cellStyle name="Cálculo 6 10" xfId="3871" xr:uid="{566CDB60-82C0-4A08-A07B-EC79A06DD200}"/>
    <cellStyle name="Cálculo 6 11" xfId="9074" xr:uid="{5C84DCEB-0BBD-4272-A1F9-0A899CD65EEE}"/>
    <cellStyle name="Cálculo 6 12" xfId="10322" xr:uid="{4635A28C-76C2-44C5-B675-E4349019F8F1}"/>
    <cellStyle name="Cálculo 6 13" xfId="3409" xr:uid="{7C98211C-C854-4349-8F38-30FA47044B6A}"/>
    <cellStyle name="Cálculo 6 14" xfId="12613" xr:uid="{990405CB-C6A6-40DC-9CC3-F18670F23FCB}"/>
    <cellStyle name="Cálculo 6 15" xfId="13758" xr:uid="{3B3C0D64-C9CA-47A1-8C61-E0C9586F3F03}"/>
    <cellStyle name="Cálculo 6 16" xfId="14747" xr:uid="{F37F6344-41E9-415E-95FB-A6A0CD98E8E9}"/>
    <cellStyle name="Cálculo 6 2" xfId="606" xr:uid="{00000000-0005-0000-0000-00008A020000}"/>
    <cellStyle name="Cálculo 6 2 10" xfId="12612" xr:uid="{244A8AE8-7C07-4D72-841F-55F07EE2B6FD}"/>
    <cellStyle name="Cálculo 6 2 11" xfId="12372" xr:uid="{1D39BD96-C169-4337-8EFD-54EF5E31C334}"/>
    <cellStyle name="Cálculo 6 2 12" xfId="14746" xr:uid="{DBD474F4-5673-4DBF-A3A9-F908428BD397}"/>
    <cellStyle name="Cálculo 6 2 2" xfId="5376" xr:uid="{594D823F-5BA4-4530-A927-1D3B71A79637}"/>
    <cellStyle name="Cálculo 6 2 2 10" xfId="15500" xr:uid="{28F5132B-AC8A-4BBF-AFF7-5B53BC9E9580}"/>
    <cellStyle name="Cálculo 6 2 2 2" xfId="6852" xr:uid="{EBBB9A79-2524-445D-85A8-B4969379F924}"/>
    <cellStyle name="Cálculo 6 2 2 3" xfId="8073" xr:uid="{4A74163C-DB1C-4EDE-9A50-274915EFC2DA}"/>
    <cellStyle name="Cálculo 6 2 2 4" xfId="9328" xr:uid="{75B0FEBF-F388-455D-8F71-F3CA14FA93BD}"/>
    <cellStyle name="Cálculo 6 2 2 5" xfId="10559" xr:uid="{B6C45CD2-1C64-4D57-AB1C-B587B819C7AF}"/>
    <cellStyle name="Cálculo 6 2 2 6" xfId="11739" xr:uid="{C4CF3319-0E79-46DF-A8B6-EA4540BB2E8B}"/>
    <cellStyle name="Cálculo 6 2 2 7" xfId="12856" xr:uid="{057A3099-2580-446F-86B8-41F413967EF0}"/>
    <cellStyle name="Cálculo 6 2 2 8" xfId="13965" xr:uid="{58267E4D-4197-4732-AFE6-66B5754EEE92}"/>
    <cellStyle name="Cálculo 6 2 2 9" xfId="14908" xr:uid="{54B01FF0-A881-4582-9D82-EDCEF359597D}"/>
    <cellStyle name="Cálculo 6 2 3" xfId="3554" xr:uid="{3596D74F-D05D-4656-952B-75717BD7B097}"/>
    <cellStyle name="Cálculo 6 2 4" xfId="3839" xr:uid="{7D07432F-F583-437B-B91C-E5087D3D4706}"/>
    <cellStyle name="Cálculo 6 2 5" xfId="4880" xr:uid="{C679A208-AB13-4D64-9030-35F4CFE40133}"/>
    <cellStyle name="Cálculo 6 2 6" xfId="6363" xr:uid="{787FF32D-F7D1-47BD-8FC3-3EE5F56D10DC}"/>
    <cellStyle name="Cálculo 6 2 7" xfId="9073" xr:uid="{78CA1FBC-484E-427A-A967-39D491CAAB2B}"/>
    <cellStyle name="Cálculo 6 2 8" xfId="10321" xr:uid="{77C80C9B-8734-4793-8F9F-BD510E2001AF}"/>
    <cellStyle name="Cálculo 6 2 9" xfId="3410" xr:uid="{502E52A6-A16F-4DDA-9273-09E6EE8AC140}"/>
    <cellStyle name="Cálculo 6 3" xfId="607" xr:uid="{00000000-0005-0000-0000-00008B020000}"/>
    <cellStyle name="Cálculo 6 3 10" xfId="12611" xr:uid="{8BAF702C-AC51-4F7E-B32D-1DC573619DF7}"/>
    <cellStyle name="Cálculo 6 3 11" xfId="12398" xr:uid="{673D0155-AC64-4DE3-AC61-4A8F5A034FF8}"/>
    <cellStyle name="Cálculo 6 3 12" xfId="14745" xr:uid="{278145CB-9F60-4279-99C3-BAC1565B76EF}"/>
    <cellStyle name="Cálculo 6 3 2" xfId="5377" xr:uid="{9E0AA3D2-74F3-47CC-B121-0BE317423FB6}"/>
    <cellStyle name="Cálculo 6 3 2 10" xfId="15501" xr:uid="{AD1D147E-13D8-4043-8483-5BCBBF459E7F}"/>
    <cellStyle name="Cálculo 6 3 2 2" xfId="6853" xr:uid="{78120124-53B8-4D57-9727-76EF5E346585}"/>
    <cellStyle name="Cálculo 6 3 2 3" xfId="8074" xr:uid="{6F2A68BE-4516-49CA-BA06-7F5F136B1141}"/>
    <cellStyle name="Cálculo 6 3 2 4" xfId="9329" xr:uid="{381E5CC7-DEA6-4C36-A11C-F5D06927713B}"/>
    <cellStyle name="Cálculo 6 3 2 5" xfId="10560" xr:uid="{66186D11-0CCC-470E-9AF7-1E651E2CD7B7}"/>
    <cellStyle name="Cálculo 6 3 2 6" xfId="11740" xr:uid="{5203DA5B-2EC4-4337-8AFA-EF489CB389F2}"/>
    <cellStyle name="Cálculo 6 3 2 7" xfId="12857" xr:uid="{A2BF13C5-4316-4319-93C8-D48C198FAC70}"/>
    <cellStyle name="Cálculo 6 3 2 8" xfId="13966" xr:uid="{7AAB5E17-41AA-4ABF-B2A9-0156668D75B4}"/>
    <cellStyle name="Cálculo 6 3 2 9" xfId="14909" xr:uid="{AE3D1124-F2B8-4A74-8AD2-34A3222D3B8D}"/>
    <cellStyle name="Cálculo 6 3 3" xfId="3555" xr:uid="{A35505CF-7FD0-4FC9-A3D1-9B716E651698}"/>
    <cellStyle name="Cálculo 6 3 4" xfId="3838" xr:uid="{91C9DB39-C738-40C0-8269-18E95B20CDF2}"/>
    <cellStyle name="Cálculo 6 3 5" xfId="4908" xr:uid="{8CE11D26-91C0-4059-8530-EA2A86BAA3F8}"/>
    <cellStyle name="Cálculo 6 3 6" xfId="6391" xr:uid="{81271222-B676-4862-800D-7A973D21220A}"/>
    <cellStyle name="Cálculo 6 3 7" xfId="9072" xr:uid="{2F6E7BBA-E80D-4CBE-AEA8-CAD9F5637633}"/>
    <cellStyle name="Cálculo 6 3 8" xfId="10320" xr:uid="{E4875345-4BCC-4800-AEED-20C8AA27EA93}"/>
    <cellStyle name="Cálculo 6 3 9" xfId="3411" xr:uid="{2EFC6ABB-9C06-4810-979D-E943E00EFC5D}"/>
    <cellStyle name="Cálculo 6 4" xfId="608" xr:uid="{00000000-0005-0000-0000-00008C020000}"/>
    <cellStyle name="Cálculo 6 4 10" xfId="12610" xr:uid="{087AB077-C0AF-430B-8E1E-3A6FFB609B5B}"/>
    <cellStyle name="Cálculo 6 4 11" xfId="12374" xr:uid="{7B387125-625B-4174-B3D3-D9E9EB19E392}"/>
    <cellStyle name="Cálculo 6 4 12" xfId="14744" xr:uid="{63F97716-4C9E-4C0D-8B2A-FCB1EFE10544}"/>
    <cellStyle name="Cálculo 6 4 2" xfId="5378" xr:uid="{0EBBB9B6-8C4A-460A-B55A-20484A22FCF2}"/>
    <cellStyle name="Cálculo 6 4 2 10" xfId="15502" xr:uid="{9CACD035-1845-42A9-8EBD-2469EFE94EB4}"/>
    <cellStyle name="Cálculo 6 4 2 2" xfId="6854" xr:uid="{E2833C58-91CB-4291-A455-A601C8C7DECF}"/>
    <cellStyle name="Cálculo 6 4 2 3" xfId="8075" xr:uid="{695B6D62-23E4-4F9D-B94A-3A0B2DE308DD}"/>
    <cellStyle name="Cálculo 6 4 2 4" xfId="9330" xr:uid="{EA6B130B-05DC-4DC9-B3D6-142F4CB8311A}"/>
    <cellStyle name="Cálculo 6 4 2 5" xfId="10561" xr:uid="{954BFD01-4B17-4171-A2B6-1A8E11AEF51F}"/>
    <cellStyle name="Cálculo 6 4 2 6" xfId="11741" xr:uid="{50C44C4E-A2E6-4BD7-B3F5-DE1C8DE14534}"/>
    <cellStyle name="Cálculo 6 4 2 7" xfId="12858" xr:uid="{05FE488D-4A0A-4994-9C11-428A9B4DEFA7}"/>
    <cellStyle name="Cálculo 6 4 2 8" xfId="13967" xr:uid="{F6F401A2-2858-41E4-A050-ECAA26C66B1E}"/>
    <cellStyle name="Cálculo 6 4 2 9" xfId="14910" xr:uid="{30C08C9C-F918-4E52-A25A-8B53576266A0}"/>
    <cellStyle name="Cálculo 6 4 3" xfId="3556" xr:uid="{A550E375-6D35-4F1D-A01A-34E078AA269D}"/>
    <cellStyle name="Cálculo 6 4 4" xfId="3837" xr:uid="{0ACEBE53-0C8A-4ECE-82F4-5381560E6F6F}"/>
    <cellStyle name="Cálculo 6 4 5" xfId="4882" xr:uid="{372B9A35-0808-4C42-AF2E-3AFBF5798476}"/>
    <cellStyle name="Cálculo 6 4 6" xfId="8507" xr:uid="{AFF9DA7C-817D-41D3-8F4F-37AF72B0ACA3}"/>
    <cellStyle name="Cálculo 6 4 7" xfId="9071" xr:uid="{4DFF0F7F-5660-4CC5-85D0-53EF495B2274}"/>
    <cellStyle name="Cálculo 6 4 8" xfId="10319" xr:uid="{E61F319B-F2AB-4BF8-B5FF-02CB7FA85639}"/>
    <cellStyle name="Cálculo 6 4 9" xfId="9410" xr:uid="{26103F89-552A-46EF-A760-1F485899FE64}"/>
    <cellStyle name="Cálculo 6 5" xfId="609" xr:uid="{00000000-0005-0000-0000-00008D020000}"/>
    <cellStyle name="Cálculo 6 5 10" xfId="11293" xr:uid="{981046ED-1EE5-4E72-8DC4-92B64BAE5830}"/>
    <cellStyle name="Cálculo 6 5 11" xfId="12390" xr:uid="{FC24E260-BDC3-4208-B452-163C3CDFFE36}"/>
    <cellStyle name="Cálculo 6 5 12" xfId="13554" xr:uid="{F8D473DF-2D8D-499B-A7EA-D4CEA173EF5C}"/>
    <cellStyle name="Cálculo 6 5 2" xfId="5379" xr:uid="{CCF4E88E-D3EC-4807-8573-3008BAF5EB3A}"/>
    <cellStyle name="Cálculo 6 5 2 10" xfId="15503" xr:uid="{4D66533E-B4B9-455C-9DD4-E356DC4ACED4}"/>
    <cellStyle name="Cálculo 6 5 2 2" xfId="6855" xr:uid="{B59A2CF8-A4B8-4D3A-AFB3-7B0EE3429317}"/>
    <cellStyle name="Cálculo 6 5 2 3" xfId="8076" xr:uid="{C28A61BD-B3A0-4B32-851E-519A6205101D}"/>
    <cellStyle name="Cálculo 6 5 2 4" xfId="9331" xr:uid="{5FE24CCD-FD1C-4D23-9AE7-7830F7C48075}"/>
    <cellStyle name="Cálculo 6 5 2 5" xfId="10562" xr:uid="{D94C1C45-12D0-4D38-8794-06F6271458D3}"/>
    <cellStyle name="Cálculo 6 5 2 6" xfId="11742" xr:uid="{09F1E91B-BA14-4421-94B1-F6123326352F}"/>
    <cellStyle name="Cálculo 6 5 2 7" xfId="12859" xr:uid="{AD0DE916-9794-46D7-8044-1EFB638B9AE6}"/>
    <cellStyle name="Cálculo 6 5 2 8" xfId="13968" xr:uid="{7FE7BDC4-5FDA-4F6D-BF15-61F6AE30543A}"/>
    <cellStyle name="Cálculo 6 5 2 9" xfId="14911" xr:uid="{89DAD77D-E10E-41DD-98BC-47BC4F5B941A}"/>
    <cellStyle name="Cálculo 6 5 3" xfId="3557" xr:uid="{FB382760-686A-4BF5-A88F-E4AC54D013B6}"/>
    <cellStyle name="Cálculo 6 5 4" xfId="3139" xr:uid="{4A17B6B0-3C06-42A7-BD48-377005F8E0B1}"/>
    <cellStyle name="Cálculo 6 5 5" xfId="4901" xr:uid="{4CABD1A6-8DE0-4108-A3C0-422A19AF0FB0}"/>
    <cellStyle name="Cálculo 6 5 6" xfId="3870" xr:uid="{5823F623-80D1-4B76-ACBA-310BF5268D4C}"/>
    <cellStyle name="Cálculo 6 5 7" xfId="7583" xr:uid="{AA47C109-2FBC-46A7-A7D4-67C68BA63FA9}"/>
    <cellStyle name="Cálculo 6 5 8" xfId="8830" xr:uid="{92B68038-964E-4FB5-9AAF-8D0BB8F3210F}"/>
    <cellStyle name="Cálculo 6 5 9" xfId="3412" xr:uid="{D0204F6F-B04F-438F-BEA2-1B288B354D31}"/>
    <cellStyle name="Cálculo 6 6" xfId="5375" xr:uid="{21407E10-A199-4391-8CB6-0B0B6072C939}"/>
    <cellStyle name="Cálculo 6 6 10" xfId="15499" xr:uid="{13D9D049-DE96-4144-A57D-1DE2C2CE7115}"/>
    <cellStyle name="Cálculo 6 6 2" xfId="6851" xr:uid="{0097753E-19C9-4EC4-AD79-DC3E2038A9F7}"/>
    <cellStyle name="Cálculo 6 6 3" xfId="8072" xr:uid="{10FBD508-17F8-4B63-AFB8-DF924262E84E}"/>
    <cellStyle name="Cálculo 6 6 4" xfId="9327" xr:uid="{15AD7877-5D40-4896-9285-AC0116FD3D90}"/>
    <cellStyle name="Cálculo 6 6 5" xfId="10558" xr:uid="{7F106EE0-A790-43A0-B4F2-F12992B90C78}"/>
    <cellStyle name="Cálculo 6 6 6" xfId="11738" xr:uid="{DF910A16-D050-4DA2-A422-2C470268434B}"/>
    <cellStyle name="Cálculo 6 6 7" xfId="12855" xr:uid="{F86F2A1E-90FB-4CB8-A74C-86A8AF83224A}"/>
    <cellStyle name="Cálculo 6 6 8" xfId="13964" xr:uid="{4CCE1716-A7F2-4B0A-B829-908BBDB01D24}"/>
    <cellStyle name="Cálculo 6 6 9" xfId="14907" xr:uid="{8A6778E5-B4EF-4833-BE4B-C56B5F8AA9E7}"/>
    <cellStyle name="Cálculo 6 7" xfId="3553" xr:uid="{3CE702BF-FCBA-4A07-96B6-4FE612A127FF}"/>
    <cellStyle name="Cálculo 6 8" xfId="3840" xr:uid="{ACCDB933-D8DC-47BB-8249-A8BAE94A51C5}"/>
    <cellStyle name="Cálculo 6 9" xfId="6605" xr:uid="{F2ED458D-6EFE-463B-A551-A39108BAAE48}"/>
    <cellStyle name="Cálculo 7" xfId="610" xr:uid="{00000000-0005-0000-0000-00008E020000}"/>
    <cellStyle name="Cálculo 7 10" xfId="6366" xr:uid="{765238B9-450E-4E6C-8FF3-89C85091F3C1}"/>
    <cellStyle name="Cálculo 7 11" xfId="7617" xr:uid="{7C6B4747-D7AF-4BB2-9484-A3987CF22B41}"/>
    <cellStyle name="Cálculo 7 12" xfId="8859" xr:uid="{0A4D5448-E7A2-4002-9AD6-7451F874FDB2}"/>
    <cellStyle name="Cálculo 7 13" xfId="3413" xr:uid="{ADD8E898-12B2-45F4-9D88-242BF6A61B53}"/>
    <cellStyle name="Cálculo 7 14" xfId="11318" xr:uid="{402E5CE9-8970-42AE-B35F-3178853EE0EE}"/>
    <cellStyle name="Cálculo 7 15" xfId="13820" xr:uid="{7800D0CB-8394-40D1-8937-A2290BEBC3A1}"/>
    <cellStyle name="Cálculo 7 16" xfId="13566" xr:uid="{176E1FA2-FC09-47CD-A9FA-0D2D94491513}"/>
    <cellStyle name="Cálculo 7 2" xfId="611" xr:uid="{00000000-0005-0000-0000-00008F020000}"/>
    <cellStyle name="Cálculo 7 2 10" xfId="9985" xr:uid="{47D0D805-AAEB-4C1E-96B2-BC8CBBB43DA8}"/>
    <cellStyle name="Cálculo 7 2 11" xfId="3399" xr:uid="{A0CC20FC-8C74-4831-9F3B-36992F1B1D34}"/>
    <cellStyle name="Cálculo 7 2 12" xfId="13556" xr:uid="{0D4D80F3-87A9-421D-A8C0-E45D1CED0810}"/>
    <cellStyle name="Cálculo 7 2 2" xfId="5381" xr:uid="{F134C368-2EB9-4E99-BB6D-6441D9ABF81E}"/>
    <cellStyle name="Cálculo 7 2 2 10" xfId="15505" xr:uid="{1AEF2B87-F128-4CE7-B375-8C49DAD4B137}"/>
    <cellStyle name="Cálculo 7 2 2 2" xfId="6857" xr:uid="{67EFC99E-14D8-475B-A2FA-319BEF4D9212}"/>
    <cellStyle name="Cálculo 7 2 2 3" xfId="8078" xr:uid="{8FE00A70-C90B-4EDA-A74A-56F10378901C}"/>
    <cellStyle name="Cálculo 7 2 2 4" xfId="9333" xr:uid="{A88E25CA-36A7-4532-ABEA-A61CFB0E850E}"/>
    <cellStyle name="Cálculo 7 2 2 5" xfId="10564" xr:uid="{31E4B773-D507-4473-9BB0-99F1415DD34B}"/>
    <cellStyle name="Cálculo 7 2 2 6" xfId="11744" xr:uid="{9DA95C3B-E3C0-48DE-BAB1-C73F35B3A61F}"/>
    <cellStyle name="Cálculo 7 2 2 7" xfId="12861" xr:uid="{11757CC6-5485-47B1-A5AE-6BA54F68EF62}"/>
    <cellStyle name="Cálculo 7 2 2 8" xfId="13970" xr:uid="{6C528823-06A6-460E-BF16-027B6716C2FD}"/>
    <cellStyle name="Cálculo 7 2 2 9" xfId="14913" xr:uid="{085D0C78-0167-447D-9805-24A74B2C0397}"/>
    <cellStyle name="Cálculo 7 2 3" xfId="3559" xr:uid="{FBFE2D2A-5970-40B3-A33C-FC23EF1DFDE4}"/>
    <cellStyle name="Cálculo 7 2 4" xfId="3835" xr:uid="{032E8386-C29D-43CD-B62E-EEB0783B9584}"/>
    <cellStyle name="Cálculo 7 2 5" xfId="3119" xr:uid="{7A5AABD1-BBBA-4EE4-9B17-ED978CEA96DE}"/>
    <cellStyle name="Cálculo 7 2 6" xfId="6679" xr:uid="{71F754C6-9918-491B-8566-B3230E858EB4}"/>
    <cellStyle name="Cálculo 7 2 7" xfId="7586" xr:uid="{3937B945-3C42-4CDF-88D5-4C9AFC616FE7}"/>
    <cellStyle name="Cálculo 7 2 8" xfId="8832" xr:uid="{3DFEDEBE-B1D0-4BA0-8678-A5CB537B114D}"/>
    <cellStyle name="Cálculo 7 2 9" xfId="6936" xr:uid="{0C278CC8-C57C-4042-8522-5CD4284F943F}"/>
    <cellStyle name="Cálculo 7 3" xfId="612" xr:uid="{00000000-0005-0000-0000-000090020000}"/>
    <cellStyle name="Cálculo 7 3 10" xfId="11310" xr:uid="{25FAB54F-DEAD-4A1E-BE06-833FACB3E0AE}"/>
    <cellStyle name="Cálculo 7 3 11" xfId="12380" xr:uid="{B689BBBD-E334-46C7-B3BA-F25EB00AD04B}"/>
    <cellStyle name="Cálculo 7 3 12" xfId="13564" xr:uid="{7EF796AC-2574-40CC-90FE-3FB6592883E2}"/>
    <cellStyle name="Cálculo 7 3 2" xfId="5382" xr:uid="{BDAA3205-850C-434E-93D3-80F4B717421A}"/>
    <cellStyle name="Cálculo 7 3 2 10" xfId="15506" xr:uid="{E8CF7310-B1DC-4221-B0B7-3FBD61A959D9}"/>
    <cellStyle name="Cálculo 7 3 2 2" xfId="6858" xr:uid="{5E31FCDD-0DD6-4B85-8CFE-BDA823066124}"/>
    <cellStyle name="Cálculo 7 3 2 3" xfId="8079" xr:uid="{D72CB6AC-D7A2-48D5-9ED3-A12FC1BBD062}"/>
    <cellStyle name="Cálculo 7 3 2 4" xfId="9334" xr:uid="{1F959B77-4B9D-456B-8994-CB745866A7B1}"/>
    <cellStyle name="Cálculo 7 3 2 5" xfId="10565" xr:uid="{65805EF7-9436-4741-B149-3071D1657F81}"/>
    <cellStyle name="Cálculo 7 3 2 6" xfId="11745" xr:uid="{7CCF77AD-F3A0-44FA-A361-0817CA32A627}"/>
    <cellStyle name="Cálculo 7 3 2 7" xfId="12862" xr:uid="{70AC4A9F-C3D2-4BD4-8085-077E8E5CEF6D}"/>
    <cellStyle name="Cálculo 7 3 2 8" xfId="13971" xr:uid="{67F77D4E-C031-4A60-8E0F-AFEAD60027AE}"/>
    <cellStyle name="Cálculo 7 3 2 9" xfId="14914" xr:uid="{70A8471C-47A1-4164-9048-D886A641D030}"/>
    <cellStyle name="Cálculo 7 3 3" xfId="3560" xr:uid="{65DC7FFE-F9B2-4391-87E6-7DA8D7E87650}"/>
    <cellStyle name="Cálculo 7 3 4" xfId="3834" xr:uid="{AD6CDECE-0B3A-4595-BD06-4E87B06CD9E7}"/>
    <cellStyle name="Cálculo 7 3 5" xfId="4889" xr:uid="{9F02BA19-0438-483C-B5A4-FFAEAB58D8E4}"/>
    <cellStyle name="Cálculo 7 3 6" xfId="8508" xr:uid="{CCCDF77D-1ABE-4282-A155-7862A586A569}"/>
    <cellStyle name="Cálculo 7 3 7" xfId="7608" xr:uid="{6160695A-FCB1-4401-8ED9-696EEEE20EB4}"/>
    <cellStyle name="Cálculo 7 3 8" xfId="8851" xr:uid="{1645E79A-4B4C-4CF7-BEF0-E5CD69DB516E}"/>
    <cellStyle name="Cálculo 7 3 9" xfId="3414" xr:uid="{FC379091-E19B-4F52-8C74-D0965AB39DBE}"/>
    <cellStyle name="Cálculo 7 4" xfId="613" xr:uid="{00000000-0005-0000-0000-000091020000}"/>
    <cellStyle name="Cálculo 7 4 10" xfId="12681" xr:uid="{F37A5AF1-3461-45CE-890B-F340C592E06E}"/>
    <cellStyle name="Cálculo 7 4 11" xfId="12405" xr:uid="{960178F3-9734-4620-8A48-0A71A329B677}"/>
    <cellStyle name="Cálculo 7 4 12" xfId="14775" xr:uid="{CB3DDA31-DAB4-4F25-9586-D12FD8BF029F}"/>
    <cellStyle name="Cálculo 7 4 2" xfId="5383" xr:uid="{6A930717-7EC5-49F3-8C00-1ADF6CF4247F}"/>
    <cellStyle name="Cálculo 7 4 2 10" xfId="15507" xr:uid="{B42F82F4-BEB4-40F8-8562-AFE3C39F1FC0}"/>
    <cellStyle name="Cálculo 7 4 2 2" xfId="6859" xr:uid="{18314988-D4BE-4F97-A684-E8675E014B1E}"/>
    <cellStyle name="Cálculo 7 4 2 3" xfId="8080" xr:uid="{4E754EBB-6053-4B72-821E-84B9AA9B8F8B}"/>
    <cellStyle name="Cálculo 7 4 2 4" xfId="9335" xr:uid="{7CA9A87D-2BA3-49FD-B74E-43B3DDA1BC67}"/>
    <cellStyle name="Cálculo 7 4 2 5" xfId="10566" xr:uid="{B04968B5-0A85-46C8-AF1C-0F6F2F157FA7}"/>
    <cellStyle name="Cálculo 7 4 2 6" xfId="11746" xr:uid="{8F5003A7-EC19-4621-86D4-21ADD8DA938F}"/>
    <cellStyle name="Cálculo 7 4 2 7" xfId="12863" xr:uid="{A31A3B9C-56B2-4E60-B5A0-A805E3154F8D}"/>
    <cellStyle name="Cálculo 7 4 2 8" xfId="13972" xr:uid="{39110D8C-A886-438A-8346-B84D6D6DBDDE}"/>
    <cellStyle name="Cálculo 7 4 2 9" xfId="14915" xr:uid="{1604F824-73D4-4FEA-8C75-7D2FCDB04281}"/>
    <cellStyle name="Cálculo 7 4 3" xfId="3561" xr:uid="{4614765E-14B1-4EFE-987F-6E1251FBBBCF}"/>
    <cellStyle name="Cálculo 7 4 4" xfId="3833" xr:uid="{5B104E00-4771-4FEF-8FE7-1BE01843B9CE}"/>
    <cellStyle name="Cálculo 7 4 5" xfId="4915" xr:uid="{69DFC2DE-0865-467C-A98A-888888579C4E}"/>
    <cellStyle name="Cálculo 7 4 6" xfId="3867" xr:uid="{3304A03C-A785-472A-9978-5781D8539229}"/>
    <cellStyle name="Cálculo 7 4 7" xfId="9150" xr:uid="{98CB1784-9EEF-4D78-A7C7-5917894CF6FE}"/>
    <cellStyle name="Cálculo 7 4 8" xfId="10393" xr:uid="{F18508CE-7D1C-4878-A9BD-5BB0C5C97E47}"/>
    <cellStyle name="Cálculo 7 4 9" xfId="3415" xr:uid="{0FFC87A2-B90A-4F5B-9EF0-EDDB1E559D84}"/>
    <cellStyle name="Cálculo 7 5" xfId="614" xr:uid="{00000000-0005-0000-0000-000092020000}"/>
    <cellStyle name="Cálculo 7 5 10" xfId="3769" xr:uid="{EDC84487-D2F3-4554-8EC1-BC6CA88DC3D9}"/>
    <cellStyle name="Cálculo 7 5 11" xfId="10528" xr:uid="{8A5EF6F6-281D-4DBB-B679-A98FA7113A89}"/>
    <cellStyle name="Cálculo 7 5 12" xfId="3771" xr:uid="{C48EC7A9-2B3D-466D-A457-040317661D3F}"/>
    <cellStyle name="Cálculo 7 5 2" xfId="5384" xr:uid="{59F5FC3A-F575-451C-B573-5DF1E437015E}"/>
    <cellStyle name="Cálculo 7 5 2 10" xfId="15508" xr:uid="{3CB5BB0C-704D-4D4B-85F9-81CF499E59CA}"/>
    <cellStyle name="Cálculo 7 5 2 2" xfId="6860" xr:uid="{AD5572AE-98BF-492C-A1E2-1F8C0933BD07}"/>
    <cellStyle name="Cálculo 7 5 2 3" xfId="8081" xr:uid="{8C088447-3586-4F7F-9E18-5EF940721B6C}"/>
    <cellStyle name="Cálculo 7 5 2 4" xfId="9336" xr:uid="{59961237-398D-4720-9266-D12D94B60264}"/>
    <cellStyle name="Cálculo 7 5 2 5" xfId="10567" xr:uid="{E48DAB78-9451-41D0-8919-8C8372D539B6}"/>
    <cellStyle name="Cálculo 7 5 2 6" xfId="11747" xr:uid="{623DED7C-C337-4F4C-B3A9-7DFEDA7AEE4D}"/>
    <cellStyle name="Cálculo 7 5 2 7" xfId="12864" xr:uid="{45FE3776-0A65-4DFC-B22C-2A4758B17AA4}"/>
    <cellStyle name="Cálculo 7 5 2 8" xfId="13973" xr:uid="{8431CE65-83B8-48CA-BDCE-EA1A202B9DFE}"/>
    <cellStyle name="Cálculo 7 5 2 9" xfId="14916" xr:uid="{6EA940F5-7539-438E-8032-D2D36AD1AAA2}"/>
    <cellStyle name="Cálculo 7 5 3" xfId="3562" xr:uid="{8A8F80E7-2A14-4532-9162-10D21F6058E3}"/>
    <cellStyle name="Cálculo 7 5 4" xfId="3832" xr:uid="{D4C50F93-6A42-46F0-ABF6-63C886AC2F66}"/>
    <cellStyle name="Cálculo 7 5 5" xfId="3427" xr:uid="{5BA91CA8-1FAE-41B5-A9D3-EDB872C6AE19}"/>
    <cellStyle name="Cálculo 7 5 6" xfId="8146" xr:uid="{5F845805-DA25-4A47-9069-96742D7F92A4}"/>
    <cellStyle name="Cálculo 7 5 7" xfId="6637" xr:uid="{D97E8605-0B61-4BB7-BD2F-4041367F926A}"/>
    <cellStyle name="Cálculo 7 5 8" xfId="7859" xr:uid="{6E2A01D0-FD61-4B81-B09A-F88E1FD52155}"/>
    <cellStyle name="Cálculo 7 5 9" xfId="3416" xr:uid="{9043C67D-0BE8-4396-A73B-4E4B4F72A97A}"/>
    <cellStyle name="Cálculo 7 6" xfId="5380" xr:uid="{097A0E01-A75E-4188-85D9-0D2CFE923D85}"/>
    <cellStyle name="Cálculo 7 6 10" xfId="15504" xr:uid="{201A7C6C-EC84-452E-A9BD-02E3D5B08ED0}"/>
    <cellStyle name="Cálculo 7 6 2" xfId="6856" xr:uid="{358393B9-749F-4050-A3A2-85082D84CDE6}"/>
    <cellStyle name="Cálculo 7 6 3" xfId="8077" xr:uid="{F4F7104A-62E3-430E-B179-74BC9C2EE001}"/>
    <cellStyle name="Cálculo 7 6 4" xfId="9332" xr:uid="{1C081FE2-454B-4E9A-9687-646B65E3F484}"/>
    <cellStyle name="Cálculo 7 6 5" xfId="10563" xr:uid="{AB4AB114-098D-49D5-97AA-34CDC32A9E05}"/>
    <cellStyle name="Cálculo 7 6 6" xfId="11743" xr:uid="{70A17286-6A40-43BE-B1DB-2D2EA7197316}"/>
    <cellStyle name="Cálculo 7 6 7" xfId="12860" xr:uid="{863E8F1B-A262-4AED-A48D-A1D874E7A83B}"/>
    <cellStyle name="Cálculo 7 6 8" xfId="13969" xr:uid="{47A5722A-5996-40C3-99B6-EC7778ED376C}"/>
    <cellStyle name="Cálculo 7 6 9" xfId="14912" xr:uid="{BC4FFDC2-7AC0-4DB6-B020-2F4D0B4AB27A}"/>
    <cellStyle name="Cálculo 7 7" xfId="3558" xr:uid="{1886B382-B3E6-4B46-A5D9-C660EA31A2D6}"/>
    <cellStyle name="Cálculo 7 8" xfId="3836" xr:uid="{3BC466CF-12C3-4DDA-ACA2-5C88315A7281}"/>
    <cellStyle name="Cálculo 7 9" xfId="6683" xr:uid="{4F5597EA-A01A-4CD7-9A28-0359633F6490}"/>
    <cellStyle name="Cálculo 8" xfId="615" xr:uid="{00000000-0005-0000-0000-000093020000}"/>
    <cellStyle name="Cálculo 8 10" xfId="3869" xr:uid="{723AE880-DF0E-493C-A8FE-F9591367E258}"/>
    <cellStyle name="Cálculo 8 11" xfId="7594" xr:uid="{371F4113-9A16-4EED-B41F-0B42A6C0C795}"/>
    <cellStyle name="Cálculo 8 12" xfId="8838" xr:uid="{63A871B5-60A7-4A25-B8AB-EBF247AD2A48}"/>
    <cellStyle name="Cálculo 8 13" xfId="11812" xr:uid="{EC69E4D1-938C-4E37-A511-2B90BE9D1E6A}"/>
    <cellStyle name="Cálculo 8 14" xfId="11301" xr:uid="{AC8BD7B0-3E93-4B56-831B-E5402B304920}"/>
    <cellStyle name="Cálculo 8 15" xfId="12373" xr:uid="{B7527A17-A470-400A-956A-3AA6E9CFB002}"/>
    <cellStyle name="Cálculo 8 16" xfId="13562" xr:uid="{05499214-4CB4-4057-802E-6DE41C993B61}"/>
    <cellStyle name="Cálculo 8 2" xfId="616" xr:uid="{00000000-0005-0000-0000-000094020000}"/>
    <cellStyle name="Cálculo 8 2 10" xfId="11324" xr:uid="{3F8DC8A3-5EDE-4F8A-BC33-0B50BDBD5448}"/>
    <cellStyle name="Cálculo 8 2 11" xfId="12396" xr:uid="{BCFB5BBC-8C7D-44F8-8B4D-2899AB2F3AB1}"/>
    <cellStyle name="Cálculo 8 2 12" xfId="13567" xr:uid="{7F3E61C3-997F-4790-882A-B2366D4C7784}"/>
    <cellStyle name="Cálculo 8 2 2" xfId="5386" xr:uid="{42E222C3-45BC-49F1-AD5C-CD83BD60D653}"/>
    <cellStyle name="Cálculo 8 2 2 10" xfId="15510" xr:uid="{FA2170D5-FF1D-41D8-9287-E91016F491CD}"/>
    <cellStyle name="Cálculo 8 2 2 2" xfId="6862" xr:uid="{61E844D8-EF2C-430A-8B83-056C7F17D2E6}"/>
    <cellStyle name="Cálculo 8 2 2 3" xfId="8083" xr:uid="{64F6CFC3-FD98-4A87-8AAD-936C5A7404C8}"/>
    <cellStyle name="Cálculo 8 2 2 4" xfId="9338" xr:uid="{5FD467DA-7363-48C9-807B-9429F674C3BF}"/>
    <cellStyle name="Cálculo 8 2 2 5" xfId="10569" xr:uid="{38AC3FBE-724A-4A55-8C2E-38B1805AED50}"/>
    <cellStyle name="Cálculo 8 2 2 6" xfId="11749" xr:uid="{72D3CBFF-2145-4914-8558-10B8C587378D}"/>
    <cellStyle name="Cálculo 8 2 2 7" xfId="12866" xr:uid="{25B1236C-326A-4F40-A114-40381C54979B}"/>
    <cellStyle name="Cálculo 8 2 2 8" xfId="13975" xr:uid="{C9883907-4956-4651-A2B5-A6502840240B}"/>
    <cellStyle name="Cálculo 8 2 2 9" xfId="14918" xr:uid="{6885F4D1-3448-4B9F-B747-49693A4AC3B9}"/>
    <cellStyle name="Cálculo 8 2 3" xfId="3564" xr:uid="{B2DA3B15-409C-4EC5-8934-C8CC8F365678}"/>
    <cellStyle name="Cálculo 8 2 4" xfId="3830" xr:uid="{0CD32AAF-1107-4C87-8E22-712048017E84}"/>
    <cellStyle name="Cálculo 8 2 5" xfId="4906" xr:uid="{A90F2D4D-D81E-4770-83E9-49DFE8F45017}"/>
    <cellStyle name="Cálculo 8 2 6" xfId="3868" xr:uid="{F2DC90A6-61D7-4FA1-8912-4E5F572ADC5E}"/>
    <cellStyle name="Cálculo 8 2 7" xfId="7623" xr:uid="{06E74FF0-9D1C-404C-80EE-6F9018D8FC76}"/>
    <cellStyle name="Cálculo 8 2 8" xfId="8865" xr:uid="{3C9ADBF9-9361-42DB-8A9E-5312757F5256}"/>
    <cellStyle name="Cálculo 8 2 9" xfId="3417" xr:uid="{E3E2BD6F-4568-46D1-9342-45D28E80BDAD}"/>
    <cellStyle name="Cálculo 8 3" xfId="617" xr:uid="{00000000-0005-0000-0000-000095020000}"/>
    <cellStyle name="Cálculo 8 3 10" xfId="3768" xr:uid="{D5707DE8-E606-4147-BEF0-AB196BEBCCBC}"/>
    <cellStyle name="Cálculo 8 3 11" xfId="14388" xr:uid="{F43FD5CE-842C-4DB9-9AAE-1DA437840411}"/>
    <cellStyle name="Cálculo 8 3 12" xfId="12932" xr:uid="{00BD24EF-6D38-4CAE-93CB-D5861B1F575E}"/>
    <cellStyle name="Cálculo 8 3 2" xfId="5387" xr:uid="{A693F804-F322-4634-AE19-9E30CBF06E7B}"/>
    <cellStyle name="Cálculo 8 3 2 10" xfId="15511" xr:uid="{0BD8498C-1780-4E43-905A-5FCB0B17ECED}"/>
    <cellStyle name="Cálculo 8 3 2 2" xfId="6863" xr:uid="{32FFB45A-BBB5-4145-BAFF-AF21944F8C8D}"/>
    <cellStyle name="Cálculo 8 3 2 3" xfId="8084" xr:uid="{E4A80560-7CB6-4CE5-A21B-A1770CD5E739}"/>
    <cellStyle name="Cálculo 8 3 2 4" xfId="9339" xr:uid="{47A93AFB-14B9-43F5-A77C-C8D883A73C03}"/>
    <cellStyle name="Cálculo 8 3 2 5" xfId="10570" xr:uid="{4BA2BEC8-0765-437A-8704-CD707219C5B6}"/>
    <cellStyle name="Cálculo 8 3 2 6" xfId="11750" xr:uid="{94AFBF9D-2385-4127-A552-A95E6FE7B4CB}"/>
    <cellStyle name="Cálculo 8 3 2 7" xfId="12867" xr:uid="{2BD9828D-AE02-487D-8571-12E4205CF3B5}"/>
    <cellStyle name="Cálculo 8 3 2 8" xfId="13976" xr:uid="{C80056A2-B6EA-446A-BE99-D9A91EBB1125}"/>
    <cellStyle name="Cálculo 8 3 2 9" xfId="14919" xr:uid="{6BE16082-7587-43D4-850A-AD430DEA163F}"/>
    <cellStyle name="Cálculo 8 3 3" xfId="3565" xr:uid="{6F67EB12-C2B8-4BFB-B784-DEB728478749}"/>
    <cellStyle name="Cálculo 8 3 4" xfId="3829" xr:uid="{6415BCBF-25C3-4D33-974C-1DA341D07285}"/>
    <cellStyle name="Cálculo 8 3 5" xfId="7287" xr:uid="{C0484380-04B7-4AB8-9988-4701BF71B289}"/>
    <cellStyle name="Cálculo 8 3 6" xfId="6370" xr:uid="{5550552D-D084-4650-81B6-FD32B3C09382}"/>
    <cellStyle name="Cálculo 8 3 7" xfId="3420" xr:uid="{10D7D8C4-16E7-4401-BF1C-7C14D1499134}"/>
    <cellStyle name="Cálculo 8 3 8" xfId="6361" xr:uid="{25044E0D-892B-4543-A517-481125B8E05A}"/>
    <cellStyle name="Cálculo 8 3 9" xfId="3418" xr:uid="{0F20E401-0885-4C72-A3D8-CDA46FE3EFED}"/>
    <cellStyle name="Cálculo 8 4" xfId="618" xr:uid="{00000000-0005-0000-0000-000096020000}"/>
    <cellStyle name="Cálculo 8 4 10" xfId="11294" xr:uid="{8E305ABF-0436-4300-8145-D9CDBEFA583F}"/>
    <cellStyle name="Cálculo 8 4 11" xfId="3400" xr:uid="{7A942514-CFEB-4BC6-994F-B7626A4CC6CA}"/>
    <cellStyle name="Cálculo 8 4 12" xfId="13555" xr:uid="{604856B4-F907-43A4-9894-2EDD54F5CAB6}"/>
    <cellStyle name="Cálculo 8 4 2" xfId="5388" xr:uid="{5E5E1E8A-5119-460B-9314-9188E52E562C}"/>
    <cellStyle name="Cálculo 8 4 2 10" xfId="15512" xr:uid="{12BEC1F9-995E-4762-A811-18DC7ACF8321}"/>
    <cellStyle name="Cálculo 8 4 2 2" xfId="6864" xr:uid="{52E4D646-EAD8-43E5-8F06-255757FF6065}"/>
    <cellStyle name="Cálculo 8 4 2 3" xfId="8085" xr:uid="{C5EC71B1-F54D-40BC-A7BD-3E6D3715B6E6}"/>
    <cellStyle name="Cálculo 8 4 2 4" xfId="9340" xr:uid="{15ECD4FC-F45A-4717-8A15-1DA6DF1C05E8}"/>
    <cellStyle name="Cálculo 8 4 2 5" xfId="10571" xr:uid="{65F6A825-EBBB-4190-B14F-1AEF2B0133E1}"/>
    <cellStyle name="Cálculo 8 4 2 6" xfId="11751" xr:uid="{AE3576ED-2D22-47EE-A184-FE81345D814A}"/>
    <cellStyle name="Cálculo 8 4 2 7" xfId="12868" xr:uid="{FAB7BB7F-6316-4A1A-8597-7FF8AE65E58D}"/>
    <cellStyle name="Cálculo 8 4 2 8" xfId="13977" xr:uid="{3A4932AE-DAC3-4889-9864-389D80B3E241}"/>
    <cellStyle name="Cálculo 8 4 2 9" xfId="14920" xr:uid="{BE56A902-7DA4-4BF1-BA87-592AAD575771}"/>
    <cellStyle name="Cálculo 8 4 3" xfId="3566" xr:uid="{1B664FE1-39D1-479B-AF9A-C33EA502197D}"/>
    <cellStyle name="Cálculo 8 4 4" xfId="3828" xr:uid="{DB65D6D3-4BBB-4F52-8A94-A1C555359046}"/>
    <cellStyle name="Cálculo 8 4 5" xfId="3428" xr:uid="{40311BF8-628B-4462-9A43-CF5BE052322C}"/>
    <cellStyle name="Cálculo 8 4 6" xfId="4774" xr:uid="{725D0190-3B1D-40E6-8DB2-CCED7BF34212}"/>
    <cellStyle name="Cálculo 8 4 7" xfId="7584" xr:uid="{3A505243-101F-475E-BC82-A202A60F45EC}"/>
    <cellStyle name="Cálculo 8 4 8" xfId="8831" xr:uid="{E6227033-5B42-45AD-B760-D98CB8E161DA}"/>
    <cellStyle name="Cálculo 8 4 9" xfId="9409" xr:uid="{064C2605-EAAC-44C8-95F4-FDE7AB0D2F84}"/>
    <cellStyle name="Cálculo 8 5" xfId="619" xr:uid="{00000000-0005-0000-0000-000097020000}"/>
    <cellStyle name="Cálculo 8 5 10" xfId="11316" xr:uid="{72789640-CDB0-4D08-9479-008F25BC3317}"/>
    <cellStyle name="Cálculo 8 5 11" xfId="11211" xr:uid="{F7E43694-AAFC-49C0-BB8D-2980A1679768}"/>
    <cellStyle name="Cálculo 8 5 12" xfId="13565" xr:uid="{C5320DC2-0FA4-4F49-9F8F-1034FE788EFE}"/>
    <cellStyle name="Cálculo 8 5 2" xfId="5389" xr:uid="{2BEF00FC-7387-4B90-9CCD-27896D45A699}"/>
    <cellStyle name="Cálculo 8 5 2 10" xfId="15513" xr:uid="{BC2D9238-58BC-4169-8910-2D0E98BC1D09}"/>
    <cellStyle name="Cálculo 8 5 2 2" xfId="6865" xr:uid="{82A64467-9EBE-4A80-976D-49E4929E49AC}"/>
    <cellStyle name="Cálculo 8 5 2 3" xfId="8086" xr:uid="{A97C2F40-DF27-4B36-8955-E17A24E6AF26}"/>
    <cellStyle name="Cálculo 8 5 2 4" xfId="9341" xr:uid="{A370826B-3ED6-450C-859A-47A7F22528C4}"/>
    <cellStyle name="Cálculo 8 5 2 5" xfId="10572" xr:uid="{D543765F-D55F-49B3-9F0F-9400A6FCF2DA}"/>
    <cellStyle name="Cálculo 8 5 2 6" xfId="11752" xr:uid="{2ED71F6D-D471-4407-8E1E-D6D9FF0D3C84}"/>
    <cellStyle name="Cálculo 8 5 2 7" xfId="12869" xr:uid="{98D027CF-FD1D-479E-AC4C-20DB7E2E0902}"/>
    <cellStyle name="Cálculo 8 5 2 8" xfId="13978" xr:uid="{3D6B87D0-71CE-4E5E-B78F-C11D9AD594C4}"/>
    <cellStyle name="Cálculo 8 5 2 9" xfId="14921" xr:uid="{81DA8887-4E14-42B9-8FB3-7812F04F3873}"/>
    <cellStyle name="Cálculo 8 5 3" xfId="3567" xr:uid="{AE7C041A-1800-4DF5-A278-DD7094EE0492}"/>
    <cellStyle name="Cálculo 8 5 4" xfId="3827" xr:uid="{2E44BBCB-3226-44F9-96ED-49D46B35DB06}"/>
    <cellStyle name="Cálculo 8 5 5" xfId="4883" xr:uid="{421BFB55-4E6D-4D46-B8FF-60AD48C9B5BF}"/>
    <cellStyle name="Cálculo 8 5 6" xfId="8509" xr:uid="{D2C84A80-D314-4BE2-BF60-2CB1F75FB41E}"/>
    <cellStyle name="Cálculo 8 5 7" xfId="7615" xr:uid="{20F2B681-22F2-40DC-91D9-67D114801157}"/>
    <cellStyle name="Cálculo 8 5 8" xfId="8857" xr:uid="{6D5B2B33-3F76-4D6F-A4C6-00F2AAAD68DC}"/>
    <cellStyle name="Cálculo 8 5 9" xfId="9105" xr:uid="{FAD8C56D-F533-40D3-8297-899FDF733547}"/>
    <cellStyle name="Cálculo 8 6" xfId="5385" xr:uid="{616D2354-F6D7-4B74-9DBA-380A80158886}"/>
    <cellStyle name="Cálculo 8 6 10" xfId="15509" xr:uid="{12A0A021-FA3D-4A98-B387-1C9CF26B6777}"/>
    <cellStyle name="Cálculo 8 6 2" xfId="6861" xr:uid="{0AF16F62-CBA6-4782-8EB7-E00E8BB7D227}"/>
    <cellStyle name="Cálculo 8 6 3" xfId="8082" xr:uid="{A1AD83B3-9A17-48DC-843B-673413C5BC9D}"/>
    <cellStyle name="Cálculo 8 6 4" xfId="9337" xr:uid="{58F65428-F79C-4FA4-9CCC-22829C3E9760}"/>
    <cellStyle name="Cálculo 8 6 5" xfId="10568" xr:uid="{89E883E8-EE05-4BE4-B1CB-3FFE6112C2EC}"/>
    <cellStyle name="Cálculo 8 6 6" xfId="11748" xr:uid="{877F5CC0-2365-4FE2-BC24-5E0883D1A8AB}"/>
    <cellStyle name="Cálculo 8 6 7" xfId="12865" xr:uid="{41293900-CD92-4DDA-9F18-2581AE324F23}"/>
    <cellStyle name="Cálculo 8 6 8" xfId="13974" xr:uid="{3278893B-6DCA-4234-A58D-5C8DEC02FB00}"/>
    <cellStyle name="Cálculo 8 6 9" xfId="14917" xr:uid="{B1398C87-4527-4374-917E-69290C9F9532}"/>
    <cellStyle name="Cálculo 8 7" xfId="3563" xr:uid="{F8048489-E795-439E-8628-0A61B28F7AFA}"/>
    <cellStyle name="Cálculo 8 8" xfId="3831" xr:uid="{AE4A40E4-0376-4A03-AE5F-EC0296FEB889}"/>
    <cellStyle name="Cálculo 8 9" xfId="4881" xr:uid="{E36CEECD-E3B2-4E70-A8AC-B06C0A980004}"/>
    <cellStyle name="Cálculo 9" xfId="620" xr:uid="{00000000-0005-0000-0000-000098020000}"/>
    <cellStyle name="Cálculo 9 10" xfId="8145" xr:uid="{FBFEDD05-6A41-481F-A4EA-3E8611F42C5D}"/>
    <cellStyle name="Cálculo 9 11" xfId="9759" xr:uid="{4D7C9752-ECF1-45B3-8BDA-723FB3A31A88}"/>
    <cellStyle name="Cálculo 9 12" xfId="10993" xr:uid="{C12E99EA-D687-4FFA-879C-6BBC98728FBD}"/>
    <cellStyle name="Cálculo 9 13" xfId="9104" xr:uid="{08A7954B-FAF5-4630-96A7-B9072ED0E735}"/>
    <cellStyle name="Cálculo 9 14" xfId="13281" xr:uid="{6063B603-9D07-4BB4-A6E5-0E6522BB9219}"/>
    <cellStyle name="Cálculo 9 15" xfId="11209" xr:uid="{585F258D-5FD9-4084-A874-6C93F118EAD7}"/>
    <cellStyle name="Cálculo 9 16" xfId="15277" xr:uid="{5CBB9396-5C3A-436D-8438-1DDADE96370E}"/>
    <cellStyle name="Cálculo 9 2" xfId="621" xr:uid="{00000000-0005-0000-0000-000099020000}"/>
    <cellStyle name="Cálculo 9 2 10" xfId="8757" xr:uid="{13C2B731-DBB2-4CA0-9BC4-B0DCA261BFB0}"/>
    <cellStyle name="Cálculo 9 2 11" xfId="14389" xr:uid="{7D12C6B2-3690-4544-934F-C54741935371}"/>
    <cellStyle name="Cálculo 9 2 12" xfId="12639" xr:uid="{B615A29A-EDB3-4330-BDE6-5471E4BD63EA}"/>
    <cellStyle name="Cálculo 9 2 2" xfId="5391" xr:uid="{975B2449-1B2C-43DD-8C12-4D7C50105B0B}"/>
    <cellStyle name="Cálculo 9 2 2 10" xfId="15515" xr:uid="{F93D3B06-AA2E-4799-835A-A9F1F2929754}"/>
    <cellStyle name="Cálculo 9 2 2 2" xfId="6867" xr:uid="{C1D0B718-C824-4559-AD3E-9CE00AB23BEB}"/>
    <cellStyle name="Cálculo 9 2 2 3" xfId="8088" xr:uid="{846B9707-BE3C-4CE7-8B64-2FE8B5D00795}"/>
    <cellStyle name="Cálculo 9 2 2 4" xfId="9343" xr:uid="{32D66992-9603-40EB-8106-B8E7DECA6706}"/>
    <cellStyle name="Cálculo 9 2 2 5" xfId="10574" xr:uid="{ED3D4578-E27C-47AB-A852-A778554555DD}"/>
    <cellStyle name="Cálculo 9 2 2 6" xfId="11754" xr:uid="{E465AD0A-64D5-4E4A-848D-1CBEFBA6C178}"/>
    <cellStyle name="Cálculo 9 2 2 7" xfId="12871" xr:uid="{D374B981-FC3B-4CB4-944E-46EFE274354D}"/>
    <cellStyle name="Cálculo 9 2 2 8" xfId="13980" xr:uid="{1FBA527E-A178-44FA-B59C-64ADAC926E6A}"/>
    <cellStyle name="Cálculo 9 2 2 9" xfId="14923" xr:uid="{9B7AA491-2B7B-4C90-9FE0-2173110219F5}"/>
    <cellStyle name="Cálculo 9 2 3" xfId="3569" xr:uid="{23E975E2-9DBF-471D-97C5-15B85EB4025C}"/>
    <cellStyle name="Cálculo 9 2 4" xfId="3138" xr:uid="{B6584EF8-033B-44F0-991D-826FFF985048}"/>
    <cellStyle name="Cálculo 9 2 5" xfId="7288" xr:uid="{B74BD9B0-B431-4A94-ADBC-3F7F57E77C5E}"/>
    <cellStyle name="Cálculo 9 2 6" xfId="6364" xr:uid="{DAED0EC8-8DC5-42A5-82A7-17B77902995D}"/>
    <cellStyle name="Cálculo 9 2 7" xfId="6932" xr:uid="{0B723083-3B3C-4D19-9F72-BD5B7009FC0A}"/>
    <cellStyle name="Cálculo 9 2 8" xfId="6375" xr:uid="{AFAD85B4-2E6A-4E80-A5E1-1BD1CBF5922A}"/>
    <cellStyle name="Cálculo 9 2 9" xfId="9408" xr:uid="{AA031991-14DB-41DD-8C5F-EDF9ED191375}"/>
    <cellStyle name="Cálculo 9 3" xfId="622" xr:uid="{00000000-0005-0000-0000-00009A020000}"/>
    <cellStyle name="Cálculo 9 3 10" xfId="11295" xr:uid="{9F9EBA79-AF77-47B8-85A6-50C9167C50C4}"/>
    <cellStyle name="Cálculo 9 3 11" xfId="10530" xr:uid="{EF07D9E7-F97F-41C6-A51C-3EE4059D1500}"/>
    <cellStyle name="Cálculo 9 3 12" xfId="13557" xr:uid="{49976825-3C61-4977-ABB2-CAA0379006D2}"/>
    <cellStyle name="Cálculo 9 3 2" xfId="5392" xr:uid="{E9D354EF-FBB6-4F75-AF58-BED7AC7CF629}"/>
    <cellStyle name="Cálculo 9 3 2 10" xfId="15516" xr:uid="{2AE2A82B-0B0E-4080-B55F-EB14B4B67D87}"/>
    <cellStyle name="Cálculo 9 3 2 2" xfId="6868" xr:uid="{F987A1EA-FAB3-4ACB-B4F4-AAF94087DBC2}"/>
    <cellStyle name="Cálculo 9 3 2 3" xfId="8089" xr:uid="{1A044C7E-069F-4849-8459-E1682063FE2D}"/>
    <cellStyle name="Cálculo 9 3 2 4" xfId="9344" xr:uid="{27F465CB-273E-4027-A4CA-546112392178}"/>
    <cellStyle name="Cálculo 9 3 2 5" xfId="10575" xr:uid="{AC21B753-3FE3-4BDD-902C-87A2D5AA90B5}"/>
    <cellStyle name="Cálculo 9 3 2 6" xfId="11755" xr:uid="{B7B6FA68-A52B-4AAD-9E71-89E640D8DACD}"/>
    <cellStyle name="Cálculo 9 3 2 7" xfId="12872" xr:uid="{DC4CEAB1-737A-45F0-8ADC-7B29774C57C9}"/>
    <cellStyle name="Cálculo 9 3 2 8" xfId="13981" xr:uid="{E0B12885-657F-4916-A2CF-69A995F70A5B}"/>
    <cellStyle name="Cálculo 9 3 2 9" xfId="14924" xr:uid="{791DED21-2399-4387-A790-C95FF671AE70}"/>
    <cellStyle name="Cálculo 9 3 3" xfId="3570" xr:uid="{A8F68FE6-7204-43BE-8AEC-738514092988}"/>
    <cellStyle name="Cálculo 9 3 4" xfId="3825" xr:uid="{C4BB8BB6-943E-4B50-9843-C03B41A67133}"/>
    <cellStyle name="Cálculo 9 3 5" xfId="3430" xr:uid="{03C75109-83B9-4262-B9A4-C198D6C74C3C}"/>
    <cellStyle name="Cálculo 9 3 6" xfId="6388" xr:uid="{D3FB9322-4410-41F4-8BD5-EB05C72351F3}"/>
    <cellStyle name="Cálculo 9 3 7" xfId="7587" xr:uid="{6ED50D25-A3ED-47AD-BA15-B89D1FFB16E7}"/>
    <cellStyle name="Cálculo 9 3 8" xfId="7481" xr:uid="{0E69286A-706B-41A4-ACB5-651C2A0C0BF2}"/>
    <cellStyle name="Cálculo 9 3 9" xfId="9103" xr:uid="{92618DB5-8C0E-411B-BD81-724468D089F0}"/>
    <cellStyle name="Cálculo 9 4" xfId="623" xr:uid="{00000000-0005-0000-0000-00009B020000}"/>
    <cellStyle name="Cálculo 9 4 10" xfId="9983" xr:uid="{C285758B-12D3-441B-9096-CFA7238FB9DB}"/>
    <cellStyle name="Cálculo 9 4 11" xfId="14037" xr:uid="{1BEBCFE3-1063-4AE8-BA37-57FC415CB584}"/>
    <cellStyle name="Cálculo 9 4 12" xfId="13817" xr:uid="{0B634298-7FA6-4F00-8131-DC578CA7A1D5}"/>
    <cellStyle name="Cálculo 9 4 2" xfId="5393" xr:uid="{D13823CD-9528-4D3C-9DD4-22036B381DBE}"/>
    <cellStyle name="Cálculo 9 4 2 10" xfId="15517" xr:uid="{2D870593-BDFD-46FD-9306-C992D862B3A2}"/>
    <cellStyle name="Cálculo 9 4 2 2" xfId="6869" xr:uid="{1F79C89B-BF06-44A0-824D-BBB2333EF458}"/>
    <cellStyle name="Cálculo 9 4 2 3" xfId="8090" xr:uid="{3128AB81-FAE6-4628-9A08-F676420B4ED4}"/>
    <cellStyle name="Cálculo 9 4 2 4" xfId="9345" xr:uid="{C186EC8A-D54D-4263-9785-517ABA196D97}"/>
    <cellStyle name="Cálculo 9 4 2 5" xfId="10576" xr:uid="{06AACF87-3748-4CE1-8F06-9353A3790E19}"/>
    <cellStyle name="Cálculo 9 4 2 6" xfId="11756" xr:uid="{6B0729BA-9172-46AE-9432-87A23529ECFE}"/>
    <cellStyle name="Cálculo 9 4 2 7" xfId="12873" xr:uid="{B7FF15A8-AA60-4AF3-A4CC-3AA8C697E3A1}"/>
    <cellStyle name="Cálculo 9 4 2 8" xfId="13982" xr:uid="{EE5A6E28-1B1E-4960-8B76-F6FDF6F3B5C6}"/>
    <cellStyle name="Cálculo 9 4 2 9" xfId="14925" xr:uid="{06CD9CA1-9DBB-47DB-A67A-149A5D44E4AF}"/>
    <cellStyle name="Cálculo 9 4 3" xfId="3571" xr:uid="{158EF6B5-45CF-4CD1-A624-D2DDFEAC7917}"/>
    <cellStyle name="Cálculo 9 4 4" xfId="3824" xr:uid="{BA826534-7549-4462-BF69-7D2ACDDE4881}"/>
    <cellStyle name="Cálculo 9 4 5" xfId="6926" xr:uid="{29B03534-6B69-4041-A58A-A2EF44EAD0EC}"/>
    <cellStyle name="Cálculo 9 4 6" xfId="6402" xr:uid="{9506671C-2402-4D29-B81D-C4A76C54FEFE}"/>
    <cellStyle name="Cálculo 9 4 7" xfId="7633" xr:uid="{BF49A943-78DA-4DB2-AE3B-5D2F1DFCA3C5}"/>
    <cellStyle name="Cálculo 9 4 8" xfId="7479" xr:uid="{78CD4F6A-9747-42EF-83FF-E2C70755C603}"/>
    <cellStyle name="Cálculo 9 4 9" xfId="3419" xr:uid="{F130589F-4A29-494C-93AE-450AB4E57A6F}"/>
    <cellStyle name="Cálculo 9 5" xfId="624" xr:uid="{00000000-0005-0000-0000-00009C020000}"/>
    <cellStyle name="Cálculo 9 5 10" xfId="13282" xr:uid="{0516E5A4-898B-4997-B443-CA12A7274C25}"/>
    <cellStyle name="Cálculo 9 5 11" xfId="10529" xr:uid="{DE50D45A-6E0B-466B-B1D6-F08E589D43A7}"/>
    <cellStyle name="Cálculo 9 5 12" xfId="15278" xr:uid="{13851D4E-0595-4EE3-B2DE-1B53539EAB88}"/>
    <cellStyle name="Cálculo 9 5 2" xfId="5394" xr:uid="{3285F250-B035-4D2E-BEEC-41998C6470F3}"/>
    <cellStyle name="Cálculo 9 5 2 10" xfId="15518" xr:uid="{E5AEA3D2-76D4-431E-A360-F6654A867056}"/>
    <cellStyle name="Cálculo 9 5 2 2" xfId="6870" xr:uid="{8A7FD163-B565-4E45-A6BD-D3C06F01BBFD}"/>
    <cellStyle name="Cálculo 9 5 2 3" xfId="8091" xr:uid="{172D0F10-543C-45EC-9F01-D3070A8BFE42}"/>
    <cellStyle name="Cálculo 9 5 2 4" xfId="9346" xr:uid="{E85AA887-DBA1-4A75-9FAC-8ACBC4331C0B}"/>
    <cellStyle name="Cálculo 9 5 2 5" xfId="10577" xr:uid="{33A9854E-11A4-4D40-9B91-D6D70C08B3A3}"/>
    <cellStyle name="Cálculo 9 5 2 6" xfId="11757" xr:uid="{51BB621A-9FBE-4B89-B5B6-342DE1CF933C}"/>
    <cellStyle name="Cálculo 9 5 2 7" xfId="12874" xr:uid="{8B857206-C89B-4AE7-900E-06F2A6930D92}"/>
    <cellStyle name="Cálculo 9 5 2 8" xfId="13983" xr:uid="{453D9E0E-B9CD-4589-94A0-DCBAF5B24A67}"/>
    <cellStyle name="Cálculo 9 5 2 9" xfId="14926" xr:uid="{49179E10-5D0A-4673-825A-D5C1FC27A75A}"/>
    <cellStyle name="Cálculo 9 5 3" xfId="3572" xr:uid="{A07B1402-076B-4556-B4EC-029AB48C3040}"/>
    <cellStyle name="Cálculo 9 5 4" xfId="3823" xr:uid="{16C67CC2-1A69-4329-8CE0-9059C82FB2E7}"/>
    <cellStyle name="Cálculo 9 5 5" xfId="3429" xr:uid="{AB95DC26-F1D9-4896-8D5E-4886B77206A5}"/>
    <cellStyle name="Cálculo 9 5 6" xfId="6382" xr:uid="{63C58B60-BC55-4DE2-9699-0343E13D7216}"/>
    <cellStyle name="Cálculo 9 5 7" xfId="9760" xr:uid="{15F3B4F5-02FA-4660-BF3C-4067A1255A7E}"/>
    <cellStyle name="Cálculo 9 5 8" xfId="10994" xr:uid="{6ABACEC9-6ADC-4D0B-899A-14C61A868E0C}"/>
    <cellStyle name="Cálculo 9 5 9" xfId="11811" xr:uid="{3056FB81-99D0-499E-A8AB-533E922386C8}"/>
    <cellStyle name="Cálculo 9 6" xfId="5390" xr:uid="{90137F7B-4EEF-453B-9C5E-A3773CE9EB45}"/>
    <cellStyle name="Cálculo 9 6 10" xfId="15514" xr:uid="{0795E124-7B96-43BD-B668-6AF0E6FF3EDB}"/>
    <cellStyle name="Cálculo 9 6 2" xfId="6866" xr:uid="{7A151BB3-BFEA-4290-AC43-1C56A78C289D}"/>
    <cellStyle name="Cálculo 9 6 3" xfId="8087" xr:uid="{F7681BC1-58ED-4888-B81C-FE468A825760}"/>
    <cellStyle name="Cálculo 9 6 4" xfId="9342" xr:uid="{2E3D7EAF-55A2-47CE-BD26-240FBF6EC447}"/>
    <cellStyle name="Cálculo 9 6 5" xfId="10573" xr:uid="{9492A81F-228E-4538-8095-A430A4656EB5}"/>
    <cellStyle name="Cálculo 9 6 6" xfId="11753" xr:uid="{402809A1-28E7-4126-841F-532796336DCB}"/>
    <cellStyle name="Cálculo 9 6 7" xfId="12870" xr:uid="{04DEDF5B-4533-4DC1-AFD5-EA94EEDE5B9A}"/>
    <cellStyle name="Cálculo 9 6 8" xfId="13979" xr:uid="{2A91B8ED-EC76-4D23-9AB1-0BCE23A05C8F}"/>
    <cellStyle name="Cálculo 9 6 9" xfId="14922" xr:uid="{396CF307-E40D-4BDF-9C85-5C6A432D9DA0}"/>
    <cellStyle name="Cálculo 9 7" xfId="3568" xr:uid="{8CEBB28B-6552-4CE8-8D54-BBE04C92784F}"/>
    <cellStyle name="Cálculo 9 8" xfId="3826" xr:uid="{ED327FD7-D4FA-4EE0-B36D-DF0A11A21458}"/>
    <cellStyle name="Cálculo 9 9" xfId="4923" xr:uid="{54C7D209-96E4-4D62-B51A-8170080C86C7}"/>
    <cellStyle name="Celda de comprobación 10" xfId="625" xr:uid="{00000000-0005-0000-0000-00009D020000}"/>
    <cellStyle name="Celda de comprobación 10 2" xfId="626" xr:uid="{00000000-0005-0000-0000-00009E020000}"/>
    <cellStyle name="Celda de comprobación 10 3" xfId="627" xr:uid="{00000000-0005-0000-0000-00009F020000}"/>
    <cellStyle name="Celda de comprobación 10 4" xfId="628" xr:uid="{00000000-0005-0000-0000-0000A0020000}"/>
    <cellStyle name="Celda de comprobación 10 5" xfId="629" xr:uid="{00000000-0005-0000-0000-0000A1020000}"/>
    <cellStyle name="Celda de comprobación 11" xfId="630" xr:uid="{00000000-0005-0000-0000-0000A2020000}"/>
    <cellStyle name="Celda de comprobación 12" xfId="631" xr:uid="{00000000-0005-0000-0000-0000A3020000}"/>
    <cellStyle name="Celda de comprobación 13" xfId="632" xr:uid="{00000000-0005-0000-0000-0000A4020000}"/>
    <cellStyle name="Celda de comprobación 14" xfId="633" xr:uid="{00000000-0005-0000-0000-0000A5020000}"/>
    <cellStyle name="Celda de comprobación 15" xfId="136" xr:uid="{00000000-0005-0000-0000-0000A6020000}"/>
    <cellStyle name="Celda de comprobación 2" xfId="634" xr:uid="{00000000-0005-0000-0000-0000A7020000}"/>
    <cellStyle name="Celda de comprobación 2 2" xfId="635" xr:uid="{00000000-0005-0000-0000-0000A8020000}"/>
    <cellStyle name="Celda de comprobación 2 3" xfId="636" xr:uid="{00000000-0005-0000-0000-0000A9020000}"/>
    <cellStyle name="Celda de comprobación 2 4" xfId="637" xr:uid="{00000000-0005-0000-0000-0000AA020000}"/>
    <cellStyle name="Celda de comprobación 2 5" xfId="638" xr:uid="{00000000-0005-0000-0000-0000AB020000}"/>
    <cellStyle name="Celda de comprobación 2 6" xfId="639" xr:uid="{00000000-0005-0000-0000-0000AC020000}"/>
    <cellStyle name="Celda de comprobación 3" xfId="640" xr:uid="{00000000-0005-0000-0000-0000AD020000}"/>
    <cellStyle name="Celda de comprobación 3 2" xfId="641" xr:uid="{00000000-0005-0000-0000-0000AE020000}"/>
    <cellStyle name="Celda de comprobación 3 3" xfId="642" xr:uid="{00000000-0005-0000-0000-0000AF020000}"/>
    <cellStyle name="Celda de comprobación 3 4" xfId="643" xr:uid="{00000000-0005-0000-0000-0000B0020000}"/>
    <cellStyle name="Celda de comprobación 3 5" xfId="644" xr:uid="{00000000-0005-0000-0000-0000B1020000}"/>
    <cellStyle name="Celda de comprobación 4" xfId="645" xr:uid="{00000000-0005-0000-0000-0000B2020000}"/>
    <cellStyle name="Celda de comprobación 4 2" xfId="646" xr:uid="{00000000-0005-0000-0000-0000B3020000}"/>
    <cellStyle name="Celda de comprobación 4 3" xfId="647" xr:uid="{00000000-0005-0000-0000-0000B4020000}"/>
    <cellStyle name="Celda de comprobación 4 4" xfId="648" xr:uid="{00000000-0005-0000-0000-0000B5020000}"/>
    <cellStyle name="Celda de comprobación 4 5" xfId="649" xr:uid="{00000000-0005-0000-0000-0000B6020000}"/>
    <cellStyle name="Celda de comprobación 5" xfId="650" xr:uid="{00000000-0005-0000-0000-0000B7020000}"/>
    <cellStyle name="Celda de comprobación 5 2" xfId="651" xr:uid="{00000000-0005-0000-0000-0000B8020000}"/>
    <cellStyle name="Celda de comprobación 5 3" xfId="652" xr:uid="{00000000-0005-0000-0000-0000B9020000}"/>
    <cellStyle name="Celda de comprobación 5 4" xfId="653" xr:uid="{00000000-0005-0000-0000-0000BA020000}"/>
    <cellStyle name="Celda de comprobación 5 5" xfId="654" xr:uid="{00000000-0005-0000-0000-0000BB020000}"/>
    <cellStyle name="Celda de comprobación 6" xfId="655" xr:uid="{00000000-0005-0000-0000-0000BC020000}"/>
    <cellStyle name="Celda de comprobación 6 2" xfId="656" xr:uid="{00000000-0005-0000-0000-0000BD020000}"/>
    <cellStyle name="Celda de comprobación 6 3" xfId="657" xr:uid="{00000000-0005-0000-0000-0000BE020000}"/>
    <cellStyle name="Celda de comprobación 6 4" xfId="658" xr:uid="{00000000-0005-0000-0000-0000BF020000}"/>
    <cellStyle name="Celda de comprobación 6 5" xfId="659" xr:uid="{00000000-0005-0000-0000-0000C0020000}"/>
    <cellStyle name="Celda de comprobación 7" xfId="660" xr:uid="{00000000-0005-0000-0000-0000C1020000}"/>
    <cellStyle name="Celda de comprobación 7 2" xfId="661" xr:uid="{00000000-0005-0000-0000-0000C2020000}"/>
    <cellStyle name="Celda de comprobación 7 3" xfId="662" xr:uid="{00000000-0005-0000-0000-0000C3020000}"/>
    <cellStyle name="Celda de comprobación 7 4" xfId="663" xr:uid="{00000000-0005-0000-0000-0000C4020000}"/>
    <cellStyle name="Celda de comprobación 7 5" xfId="664" xr:uid="{00000000-0005-0000-0000-0000C5020000}"/>
    <cellStyle name="Celda de comprobación 8" xfId="665" xr:uid="{00000000-0005-0000-0000-0000C6020000}"/>
    <cellStyle name="Celda de comprobación 8 2" xfId="666" xr:uid="{00000000-0005-0000-0000-0000C7020000}"/>
    <cellStyle name="Celda de comprobación 8 3" xfId="667" xr:uid="{00000000-0005-0000-0000-0000C8020000}"/>
    <cellStyle name="Celda de comprobación 8 4" xfId="668" xr:uid="{00000000-0005-0000-0000-0000C9020000}"/>
    <cellStyle name="Celda de comprobación 8 5" xfId="669" xr:uid="{00000000-0005-0000-0000-0000CA020000}"/>
    <cellStyle name="Celda de comprobación 9" xfId="670" xr:uid="{00000000-0005-0000-0000-0000CB020000}"/>
    <cellStyle name="Celda de comprobación 9 2" xfId="671" xr:uid="{00000000-0005-0000-0000-0000CC020000}"/>
    <cellStyle name="Celda de comprobación 9 3" xfId="672" xr:uid="{00000000-0005-0000-0000-0000CD020000}"/>
    <cellStyle name="Celda de comprobación 9 4" xfId="673" xr:uid="{00000000-0005-0000-0000-0000CE020000}"/>
    <cellStyle name="Celda de comprobación 9 5" xfId="674" xr:uid="{00000000-0005-0000-0000-0000CF020000}"/>
    <cellStyle name="Celda vinculada 10" xfId="675" xr:uid="{00000000-0005-0000-0000-0000D0020000}"/>
    <cellStyle name="Celda vinculada 10 2" xfId="676" xr:uid="{00000000-0005-0000-0000-0000D1020000}"/>
    <cellStyle name="Celda vinculada 10 3" xfId="677" xr:uid="{00000000-0005-0000-0000-0000D2020000}"/>
    <cellStyle name="Celda vinculada 10 4" xfId="678" xr:uid="{00000000-0005-0000-0000-0000D3020000}"/>
    <cellStyle name="Celda vinculada 10 5" xfId="679" xr:uid="{00000000-0005-0000-0000-0000D4020000}"/>
    <cellStyle name="Celda vinculada 11" xfId="680" xr:uid="{00000000-0005-0000-0000-0000D5020000}"/>
    <cellStyle name="Celda vinculada 12" xfId="681" xr:uid="{00000000-0005-0000-0000-0000D6020000}"/>
    <cellStyle name="Celda vinculada 13" xfId="682" xr:uid="{00000000-0005-0000-0000-0000D7020000}"/>
    <cellStyle name="Celda vinculada 14" xfId="683" xr:uid="{00000000-0005-0000-0000-0000D8020000}"/>
    <cellStyle name="Celda vinculada 15" xfId="137" xr:uid="{00000000-0005-0000-0000-0000D9020000}"/>
    <cellStyle name="Celda vinculada 2" xfId="684" xr:uid="{00000000-0005-0000-0000-0000DA020000}"/>
    <cellStyle name="Celda vinculada 2 2" xfId="685" xr:uid="{00000000-0005-0000-0000-0000DB020000}"/>
    <cellStyle name="Celda vinculada 2 3" xfId="686" xr:uid="{00000000-0005-0000-0000-0000DC020000}"/>
    <cellStyle name="Celda vinculada 2 4" xfId="687" xr:uid="{00000000-0005-0000-0000-0000DD020000}"/>
    <cellStyle name="Celda vinculada 2 5" xfId="688" xr:uid="{00000000-0005-0000-0000-0000DE020000}"/>
    <cellStyle name="Celda vinculada 2 6" xfId="689" xr:uid="{00000000-0005-0000-0000-0000DF020000}"/>
    <cellStyle name="Celda vinculada 3" xfId="690" xr:uid="{00000000-0005-0000-0000-0000E0020000}"/>
    <cellStyle name="Celda vinculada 3 2" xfId="691" xr:uid="{00000000-0005-0000-0000-0000E1020000}"/>
    <cellStyle name="Celda vinculada 3 3" xfId="692" xr:uid="{00000000-0005-0000-0000-0000E2020000}"/>
    <cellStyle name="Celda vinculada 3 4" xfId="693" xr:uid="{00000000-0005-0000-0000-0000E3020000}"/>
    <cellStyle name="Celda vinculada 3 5" xfId="694" xr:uid="{00000000-0005-0000-0000-0000E4020000}"/>
    <cellStyle name="Celda vinculada 4" xfId="695" xr:uid="{00000000-0005-0000-0000-0000E5020000}"/>
    <cellStyle name="Celda vinculada 4 2" xfId="696" xr:uid="{00000000-0005-0000-0000-0000E6020000}"/>
    <cellStyle name="Celda vinculada 4 3" xfId="697" xr:uid="{00000000-0005-0000-0000-0000E7020000}"/>
    <cellStyle name="Celda vinculada 4 4" xfId="698" xr:uid="{00000000-0005-0000-0000-0000E8020000}"/>
    <cellStyle name="Celda vinculada 4 5" xfId="699" xr:uid="{00000000-0005-0000-0000-0000E9020000}"/>
    <cellStyle name="Celda vinculada 5" xfId="700" xr:uid="{00000000-0005-0000-0000-0000EA020000}"/>
    <cellStyle name="Celda vinculada 5 2" xfId="701" xr:uid="{00000000-0005-0000-0000-0000EB020000}"/>
    <cellStyle name="Celda vinculada 5 3" xfId="702" xr:uid="{00000000-0005-0000-0000-0000EC020000}"/>
    <cellStyle name="Celda vinculada 5 4" xfId="703" xr:uid="{00000000-0005-0000-0000-0000ED020000}"/>
    <cellStyle name="Celda vinculada 5 5" xfId="704" xr:uid="{00000000-0005-0000-0000-0000EE020000}"/>
    <cellStyle name="Celda vinculada 6" xfId="705" xr:uid="{00000000-0005-0000-0000-0000EF020000}"/>
    <cellStyle name="Celda vinculada 6 2" xfId="706" xr:uid="{00000000-0005-0000-0000-0000F0020000}"/>
    <cellStyle name="Celda vinculada 6 3" xfId="707" xr:uid="{00000000-0005-0000-0000-0000F1020000}"/>
    <cellStyle name="Celda vinculada 6 4" xfId="708" xr:uid="{00000000-0005-0000-0000-0000F2020000}"/>
    <cellStyle name="Celda vinculada 6 5" xfId="709" xr:uid="{00000000-0005-0000-0000-0000F3020000}"/>
    <cellStyle name="Celda vinculada 7" xfId="710" xr:uid="{00000000-0005-0000-0000-0000F4020000}"/>
    <cellStyle name="Celda vinculada 7 2" xfId="711" xr:uid="{00000000-0005-0000-0000-0000F5020000}"/>
    <cellStyle name="Celda vinculada 7 3" xfId="712" xr:uid="{00000000-0005-0000-0000-0000F6020000}"/>
    <cellStyle name="Celda vinculada 7 4" xfId="713" xr:uid="{00000000-0005-0000-0000-0000F7020000}"/>
    <cellStyle name="Celda vinculada 7 5" xfId="714" xr:uid="{00000000-0005-0000-0000-0000F8020000}"/>
    <cellStyle name="Celda vinculada 8" xfId="715" xr:uid="{00000000-0005-0000-0000-0000F9020000}"/>
    <cellStyle name="Celda vinculada 8 2" xfId="716" xr:uid="{00000000-0005-0000-0000-0000FA020000}"/>
    <cellStyle name="Celda vinculada 8 3" xfId="717" xr:uid="{00000000-0005-0000-0000-0000FB020000}"/>
    <cellStyle name="Celda vinculada 8 4" xfId="718" xr:uid="{00000000-0005-0000-0000-0000FC020000}"/>
    <cellStyle name="Celda vinculada 8 5" xfId="719" xr:uid="{00000000-0005-0000-0000-0000FD020000}"/>
    <cellStyle name="Celda vinculada 9" xfId="720" xr:uid="{00000000-0005-0000-0000-0000FE020000}"/>
    <cellStyle name="Celda vinculada 9 2" xfId="721" xr:uid="{00000000-0005-0000-0000-0000FF020000}"/>
    <cellStyle name="Celda vinculada 9 3" xfId="722" xr:uid="{00000000-0005-0000-0000-000000030000}"/>
    <cellStyle name="Celda vinculada 9 4" xfId="723" xr:uid="{00000000-0005-0000-0000-000001030000}"/>
    <cellStyle name="Celda vinculada 9 5" xfId="724" xr:uid="{00000000-0005-0000-0000-000002030000}"/>
    <cellStyle name="Check Cell" xfId="138" xr:uid="{00000000-0005-0000-0000-000003030000}"/>
    <cellStyle name="Check Cell 2" xfId="725" xr:uid="{00000000-0005-0000-0000-000004030000}"/>
    <cellStyle name="Check Cell 3" xfId="726" xr:uid="{00000000-0005-0000-0000-000005030000}"/>
    <cellStyle name="Check Cell 4" xfId="727" xr:uid="{00000000-0005-0000-0000-000006030000}"/>
    <cellStyle name="Check Cell 5" xfId="728" xr:uid="{00000000-0005-0000-0000-000007030000}"/>
    <cellStyle name="Check Cell 6" xfId="2672" xr:uid="{00000000-0005-0000-0000-000008030000}"/>
    <cellStyle name="Column_Title" xfId="729" xr:uid="{00000000-0005-0000-0000-000009030000}"/>
    <cellStyle name="Comma  - Style1" xfId="730" xr:uid="{00000000-0005-0000-0000-00000A030000}"/>
    <cellStyle name="Comma  - Style2" xfId="731" xr:uid="{00000000-0005-0000-0000-00000B030000}"/>
    <cellStyle name="Comma  - Style3" xfId="732" xr:uid="{00000000-0005-0000-0000-00000C030000}"/>
    <cellStyle name="Comma  - Style4" xfId="733" xr:uid="{00000000-0005-0000-0000-00000D030000}"/>
    <cellStyle name="Comma  - Style5" xfId="734" xr:uid="{00000000-0005-0000-0000-00000E030000}"/>
    <cellStyle name="Comma  - Style6" xfId="735" xr:uid="{00000000-0005-0000-0000-00000F030000}"/>
    <cellStyle name="Comma  - Style7" xfId="736" xr:uid="{00000000-0005-0000-0000-000010030000}"/>
    <cellStyle name="Comma  - Style8" xfId="737" xr:uid="{00000000-0005-0000-0000-000011030000}"/>
    <cellStyle name="Comma [0]_Aguas Andinas 30.06.05" xfId="738" xr:uid="{00000000-0005-0000-0000-000012030000}"/>
    <cellStyle name="Comma_Agbar Chile S.A. dic 2004.(Def.)" xfId="739" xr:uid="{00000000-0005-0000-0000-000013030000}"/>
    <cellStyle name="Comma0" xfId="740" xr:uid="{00000000-0005-0000-0000-000014030000}"/>
    <cellStyle name="Dane wej?ciowe" xfId="741" xr:uid="{00000000-0005-0000-0000-000015030000}"/>
    <cellStyle name="Dane wej?ciowe 10" xfId="3606" xr:uid="{72FBEBC3-7AB2-44C9-A09B-8A1D02EC4523}"/>
    <cellStyle name="Dane wej?ciowe 11" xfId="4914" xr:uid="{9DA8EBC0-32FA-4170-87E2-9E54E9A9297E}"/>
    <cellStyle name="Dane wej?ciowe 12" xfId="3602" xr:uid="{3A61BECD-5867-4480-B071-3070C1D64848}"/>
    <cellStyle name="Dane wej?ciowe 2" xfId="5395" xr:uid="{060DA66F-C821-4039-80EB-1646BF8F127A}"/>
    <cellStyle name="Dane wej?ciowe 2 10" xfId="15519" xr:uid="{BE7EC38F-40A2-4D6C-AB38-8E8E0A92E613}"/>
    <cellStyle name="Dane wej?ciowe 2 2" xfId="6871" xr:uid="{3092BE25-0D40-4C3A-86EC-A4265EDC3107}"/>
    <cellStyle name="Dane wej?ciowe 2 3" xfId="8092" xr:uid="{AB44FBF1-9106-403D-8AEF-CA8F5FA93B3F}"/>
    <cellStyle name="Dane wej?ciowe 2 4" xfId="9347" xr:uid="{5782C816-0E53-43E8-8217-682071D000DB}"/>
    <cellStyle name="Dane wej?ciowe 2 5" xfId="10578" xr:uid="{7495784B-1DAD-41B4-A4DC-7E62028BB946}"/>
    <cellStyle name="Dane wej?ciowe 2 6" xfId="11758" xr:uid="{9ACDAE50-0CD4-4C0C-854A-17923E509272}"/>
    <cellStyle name="Dane wej?ciowe 2 7" xfId="12875" xr:uid="{095FC67E-3362-4B56-8D38-FEB892F79926}"/>
    <cellStyle name="Dane wej?ciowe 2 8" xfId="13984" xr:uid="{3043EE76-D379-49A0-9C84-F6954C746734}"/>
    <cellStyle name="Dane wej?ciowe 2 9" xfId="14927" xr:uid="{32C46C3D-CBE4-4C04-BC96-B7162C555BA0}"/>
    <cellStyle name="Dane wej?ciowe 3" xfId="3599" xr:uid="{61B35E5B-1CAB-4A2F-BD27-F2D31E0408C2}"/>
    <cellStyle name="Dane wej?ciowe 4" xfId="3699" xr:uid="{AE9BFD28-37EE-4331-964B-3952FBB43617}"/>
    <cellStyle name="Dane wej?ciowe 5" xfId="3594" xr:uid="{10ABEC16-ECFB-42B8-9C90-DD48097909C4}"/>
    <cellStyle name="Dane wej?ciowe 6" xfId="3682" xr:uid="{AD735E51-A0A9-4122-8665-819EAA818BF0}"/>
    <cellStyle name="Dane wej?ciowe 7" xfId="3590" xr:uid="{DC9F82B8-4B19-460B-86F1-AD4031B3A7A0}"/>
    <cellStyle name="Dane wej?ciowe 8" xfId="3675" xr:uid="{0453C644-2397-4AC5-9198-75381123BB44}"/>
    <cellStyle name="Dane wej?ciowe 9" xfId="7626" xr:uid="{28F2CA66-7D33-4DC7-A9ED-9724B66F700B}"/>
    <cellStyle name="Dane wejściowe" xfId="139" xr:uid="{00000000-0005-0000-0000-000016030000}"/>
    <cellStyle name="Dane wejściowe 10" xfId="12316" xr:uid="{DF9F488A-EA0C-4138-9563-C4D44FC41EC0}"/>
    <cellStyle name="Dane wejściowe 11" xfId="13500" xr:uid="{B0024B81-6170-48C6-9956-D38DF5CC8747}"/>
    <cellStyle name="Dane wejściowe 12" xfId="14543" xr:uid="{60BCBAA5-D80C-49B8-AF67-EB7C9B72B071}"/>
    <cellStyle name="Dane wejściowe 2" xfId="5396" xr:uid="{D05F6ED1-45E4-4156-BB5A-FAB56A85D3F9}"/>
    <cellStyle name="Dane wejściowe 2 10" xfId="15520" xr:uid="{F9D3EAE6-EDA6-4A5A-AA1F-DF632761C29F}"/>
    <cellStyle name="Dane wejściowe 2 2" xfId="6872" xr:uid="{4F372362-5FB5-4C8C-8980-4287F56D685B}"/>
    <cellStyle name="Dane wejściowe 2 3" xfId="8093" xr:uid="{AFB0DB24-7DA6-40C2-85AA-BA448A46AAF2}"/>
    <cellStyle name="Dane wejściowe 2 4" xfId="9348" xr:uid="{353BF4C8-058D-46B0-A715-161BD2AFB007}"/>
    <cellStyle name="Dane wejściowe 2 5" xfId="10579" xr:uid="{CA740AE8-D156-407D-B5D1-DABA482E9C4D}"/>
    <cellStyle name="Dane wejściowe 2 6" xfId="11759" xr:uid="{182D6FE9-DACD-4917-978F-5CB1B69BA052}"/>
    <cellStyle name="Dane wejściowe 2 7" xfId="12876" xr:uid="{2ADAA449-DD81-48FE-8989-9AB8F06F84D9}"/>
    <cellStyle name="Dane wejściowe 2 8" xfId="13985" xr:uid="{A31CD986-2512-40AE-B05B-95E7F23A030A}"/>
    <cellStyle name="Dane wejściowe 2 9" xfId="14928" xr:uid="{16591160-1CAE-46ED-B99F-386917BD3036}"/>
    <cellStyle name="Dane wejściowe 3" xfId="3132" xr:uid="{F37849A7-9716-4BD4-BC3D-E6D4FFD4482A}"/>
    <cellStyle name="Dane wejściowe 4" xfId="4811" xr:uid="{F04CC525-910B-4336-B5CA-D1E6F24CFACE}"/>
    <cellStyle name="Dane wejściowe 5" xfId="6293" xr:uid="{CD526DAF-05FA-4E59-8CCD-EF311E353565}"/>
    <cellStyle name="Dane wejściowe 6" xfId="7517" xr:uid="{5D7B8345-61C4-4C35-B570-6CD3B51CEDC7}"/>
    <cellStyle name="Dane wejściowe 7" xfId="8762" xr:uid="{550AE919-73DA-479F-A401-93C39E7BF221}"/>
    <cellStyle name="Dane wejściowe 8" xfId="10008" xr:uid="{18ED7566-62BF-425C-9D36-A8C8A4C945A6}"/>
    <cellStyle name="Dane wejściowe 9" xfId="11234" xr:uid="{891AADF6-1BE3-4095-B788-4DACC1535547}"/>
    <cellStyle name="Dane wyj?ciowe" xfId="742" xr:uid="{00000000-0005-0000-0000-000017030000}"/>
    <cellStyle name="Dane wyj?ciowe 10" xfId="3601" xr:uid="{16BB9678-2DA5-4425-99BF-89CB5F6F6965}"/>
    <cellStyle name="Dane wyj?ciowe 2" xfId="3600" xr:uid="{533C824A-BAF3-46B2-AC61-B9D88EA8CB32}"/>
    <cellStyle name="Dane wyj?ciowe 3" xfId="3698" xr:uid="{7EB4BC9E-16B0-4B07-9FC7-BF2E25AF5DB4}"/>
    <cellStyle name="Dane wyj?ciowe 4" xfId="3595" xr:uid="{C44DD14D-B5D6-4AFD-922F-75A7C48B2277}"/>
    <cellStyle name="Dane wyj?ciowe 5" xfId="3681" xr:uid="{2E87620C-EE04-4B71-89CB-50AA12DB6FC1}"/>
    <cellStyle name="Dane wyj?ciowe 6" xfId="3591" xr:uid="{45103EA4-F20F-44BD-A8AC-5141436BD1F2}"/>
    <cellStyle name="Dane wyj?ciowe 7" xfId="7605" xr:uid="{1FDFFB49-84DC-4BAC-A004-1B14380BD350}"/>
    <cellStyle name="Dane wyj?ciowe 8" xfId="3605" xr:uid="{4C289072-0F7B-4613-BEBE-312E6121F3EE}"/>
    <cellStyle name="Dane wyj?ciowe 9" xfId="6874" xr:uid="{853BE9B7-9170-40AA-B0FC-8589EB49816D}"/>
    <cellStyle name="Dane wyjściowe" xfId="140" xr:uid="{00000000-0005-0000-0000-000018030000}"/>
    <cellStyle name="Dane wyjściowe 10" xfId="14542" xr:uid="{884F9145-F2E1-488C-B9CE-F3F4AC9A6A00}"/>
    <cellStyle name="Dane wyjściowe 2" xfId="3133" xr:uid="{4087CD9F-76DC-40CA-A3BE-73721414D119}"/>
    <cellStyle name="Dane wyjściowe 3" xfId="4810" xr:uid="{9EA47E6B-1436-4744-9A16-775E119FABF5}"/>
    <cellStyle name="Dane wyjściowe 4" xfId="6292" xr:uid="{8017E5F0-8976-4AD9-BA23-587ECDA7C597}"/>
    <cellStyle name="Dane wyjściowe 5" xfId="7516" xr:uid="{12A4B72F-8C6A-4C42-AF17-E0FC3D3147CE}"/>
    <cellStyle name="Dane wyjściowe 6" xfId="8761" xr:uid="{74A95B22-C529-491B-877D-4B989C185297}"/>
    <cellStyle name="Dane wyjściowe 7" xfId="11233" xr:uid="{A78FCBBB-A79C-4820-8BF9-E9D85BEE56D8}"/>
    <cellStyle name="Dane wyjściowe 8" xfId="12315" xr:uid="{59E4C307-79DB-4C85-8BEB-8936B8C68798}"/>
    <cellStyle name="Dane wyjściowe 9" xfId="13499" xr:uid="{74B061E9-5757-451B-A2C4-D61DA2B09531}"/>
    <cellStyle name="Date" xfId="743" xr:uid="{00000000-0005-0000-0000-000019030000}"/>
    <cellStyle name="Dezimal [0]_FBA-6" xfId="744" xr:uid="{00000000-0005-0000-0000-00001A030000}"/>
    <cellStyle name="Dezimal_FBA-6" xfId="745" xr:uid="{00000000-0005-0000-0000-00001B030000}"/>
    <cellStyle name="Dia" xfId="746" xr:uid="{00000000-0005-0000-0000-00001C030000}"/>
    <cellStyle name="Dobre" xfId="141" xr:uid="{00000000-0005-0000-0000-00001D030000}"/>
    <cellStyle name="Emphasis 1" xfId="747" xr:uid="{00000000-0005-0000-0000-00001E030000}"/>
    <cellStyle name="Emphasis 1 10" xfId="748" xr:uid="{00000000-0005-0000-0000-00001F030000}"/>
    <cellStyle name="Emphasis 1 11" xfId="749" xr:uid="{00000000-0005-0000-0000-000020030000}"/>
    <cellStyle name="Emphasis 1 2" xfId="750" xr:uid="{00000000-0005-0000-0000-000021030000}"/>
    <cellStyle name="Emphasis 1 2 2" xfId="751" xr:uid="{00000000-0005-0000-0000-000022030000}"/>
    <cellStyle name="Emphasis 1 2 2 2" xfId="752" xr:uid="{00000000-0005-0000-0000-000023030000}"/>
    <cellStyle name="Emphasis 1 3" xfId="753" xr:uid="{00000000-0005-0000-0000-000024030000}"/>
    <cellStyle name="Emphasis 1 4" xfId="754" xr:uid="{00000000-0005-0000-0000-000025030000}"/>
    <cellStyle name="Emphasis 1 5" xfId="755" xr:uid="{00000000-0005-0000-0000-000026030000}"/>
    <cellStyle name="Emphasis 1 6" xfId="756" xr:uid="{00000000-0005-0000-0000-000027030000}"/>
    <cellStyle name="Emphasis 1 7" xfId="757" xr:uid="{00000000-0005-0000-0000-000028030000}"/>
    <cellStyle name="Emphasis 1 8" xfId="758" xr:uid="{00000000-0005-0000-0000-000029030000}"/>
    <cellStyle name="Emphasis 1 9" xfId="759" xr:uid="{00000000-0005-0000-0000-00002A030000}"/>
    <cellStyle name="Emphasis 2" xfId="760" xr:uid="{00000000-0005-0000-0000-00002B030000}"/>
    <cellStyle name="Emphasis 2 10" xfId="761" xr:uid="{00000000-0005-0000-0000-00002C030000}"/>
    <cellStyle name="Emphasis 2 11" xfId="762" xr:uid="{00000000-0005-0000-0000-00002D030000}"/>
    <cellStyle name="Emphasis 2 2" xfId="763" xr:uid="{00000000-0005-0000-0000-00002E030000}"/>
    <cellStyle name="Emphasis 2 2 2" xfId="764" xr:uid="{00000000-0005-0000-0000-00002F030000}"/>
    <cellStyle name="Emphasis 2 2 2 2" xfId="765" xr:uid="{00000000-0005-0000-0000-000030030000}"/>
    <cellStyle name="Emphasis 2 3" xfId="766" xr:uid="{00000000-0005-0000-0000-000031030000}"/>
    <cellStyle name="Emphasis 2 4" xfId="767" xr:uid="{00000000-0005-0000-0000-000032030000}"/>
    <cellStyle name="Emphasis 2 5" xfId="768" xr:uid="{00000000-0005-0000-0000-000033030000}"/>
    <cellStyle name="Emphasis 2 6" xfId="769" xr:uid="{00000000-0005-0000-0000-000034030000}"/>
    <cellStyle name="Emphasis 2 7" xfId="770" xr:uid="{00000000-0005-0000-0000-000035030000}"/>
    <cellStyle name="Emphasis 2 8" xfId="771" xr:uid="{00000000-0005-0000-0000-000036030000}"/>
    <cellStyle name="Emphasis 2 9" xfId="772" xr:uid="{00000000-0005-0000-0000-000037030000}"/>
    <cellStyle name="Emphasis 3" xfId="773" xr:uid="{00000000-0005-0000-0000-000038030000}"/>
    <cellStyle name="Encabez1" xfId="774" xr:uid="{00000000-0005-0000-0000-000039030000}"/>
    <cellStyle name="Encabez2" xfId="775" xr:uid="{00000000-0005-0000-0000-00003A030000}"/>
    <cellStyle name="Encabezado 1 2" xfId="2654" xr:uid="{00000000-0005-0000-0000-00003B030000}"/>
    <cellStyle name="Encabezado 1 3" xfId="184" xr:uid="{00000000-0005-0000-0000-00003C030000}"/>
    <cellStyle name="Encabezado 4 10" xfId="776" xr:uid="{00000000-0005-0000-0000-00003D030000}"/>
    <cellStyle name="Encabezado 4 10 2" xfId="777" xr:uid="{00000000-0005-0000-0000-00003E030000}"/>
    <cellStyle name="Encabezado 4 10 3" xfId="778" xr:uid="{00000000-0005-0000-0000-00003F030000}"/>
    <cellStyle name="Encabezado 4 10 4" xfId="779" xr:uid="{00000000-0005-0000-0000-000040030000}"/>
    <cellStyle name="Encabezado 4 10 5" xfId="780" xr:uid="{00000000-0005-0000-0000-000041030000}"/>
    <cellStyle name="Encabezado 4 11" xfId="781" xr:uid="{00000000-0005-0000-0000-000042030000}"/>
    <cellStyle name="Encabezado 4 12" xfId="782" xr:uid="{00000000-0005-0000-0000-000043030000}"/>
    <cellStyle name="Encabezado 4 13" xfId="783" xr:uid="{00000000-0005-0000-0000-000044030000}"/>
    <cellStyle name="Encabezado 4 14" xfId="784" xr:uid="{00000000-0005-0000-0000-000045030000}"/>
    <cellStyle name="Encabezado 4 15" xfId="142" xr:uid="{00000000-0005-0000-0000-000046030000}"/>
    <cellStyle name="Encabezado 4 2" xfId="785" xr:uid="{00000000-0005-0000-0000-000047030000}"/>
    <cellStyle name="Encabezado 4 2 2" xfId="786" xr:uid="{00000000-0005-0000-0000-000048030000}"/>
    <cellStyle name="Encabezado 4 2 3" xfId="787" xr:uid="{00000000-0005-0000-0000-000049030000}"/>
    <cellStyle name="Encabezado 4 2 4" xfId="788" xr:uid="{00000000-0005-0000-0000-00004A030000}"/>
    <cellStyle name="Encabezado 4 2 5" xfId="789" xr:uid="{00000000-0005-0000-0000-00004B030000}"/>
    <cellStyle name="Encabezado 4 2 6" xfId="790" xr:uid="{00000000-0005-0000-0000-00004C030000}"/>
    <cellStyle name="Encabezado 4 3" xfId="791" xr:uid="{00000000-0005-0000-0000-00004D030000}"/>
    <cellStyle name="Encabezado 4 3 2" xfId="792" xr:uid="{00000000-0005-0000-0000-00004E030000}"/>
    <cellStyle name="Encabezado 4 3 3" xfId="793" xr:uid="{00000000-0005-0000-0000-00004F030000}"/>
    <cellStyle name="Encabezado 4 3 4" xfId="794" xr:uid="{00000000-0005-0000-0000-000050030000}"/>
    <cellStyle name="Encabezado 4 3 5" xfId="795" xr:uid="{00000000-0005-0000-0000-000051030000}"/>
    <cellStyle name="Encabezado 4 4" xfId="796" xr:uid="{00000000-0005-0000-0000-000052030000}"/>
    <cellStyle name="Encabezado 4 4 2" xfId="797" xr:uid="{00000000-0005-0000-0000-000053030000}"/>
    <cellStyle name="Encabezado 4 4 3" xfId="798" xr:uid="{00000000-0005-0000-0000-000054030000}"/>
    <cellStyle name="Encabezado 4 4 4" xfId="799" xr:uid="{00000000-0005-0000-0000-000055030000}"/>
    <cellStyle name="Encabezado 4 4 5" xfId="800" xr:uid="{00000000-0005-0000-0000-000056030000}"/>
    <cellStyle name="Encabezado 4 5" xfId="801" xr:uid="{00000000-0005-0000-0000-000057030000}"/>
    <cellStyle name="Encabezado 4 5 2" xfId="802" xr:uid="{00000000-0005-0000-0000-000058030000}"/>
    <cellStyle name="Encabezado 4 5 3" xfId="803" xr:uid="{00000000-0005-0000-0000-000059030000}"/>
    <cellStyle name="Encabezado 4 5 4" xfId="804" xr:uid="{00000000-0005-0000-0000-00005A030000}"/>
    <cellStyle name="Encabezado 4 5 5" xfId="805" xr:uid="{00000000-0005-0000-0000-00005B030000}"/>
    <cellStyle name="Encabezado 4 6" xfId="806" xr:uid="{00000000-0005-0000-0000-00005C030000}"/>
    <cellStyle name="Encabezado 4 6 2" xfId="807" xr:uid="{00000000-0005-0000-0000-00005D030000}"/>
    <cellStyle name="Encabezado 4 6 3" xfId="808" xr:uid="{00000000-0005-0000-0000-00005E030000}"/>
    <cellStyle name="Encabezado 4 6 4" xfId="809" xr:uid="{00000000-0005-0000-0000-00005F030000}"/>
    <cellStyle name="Encabezado 4 6 5" xfId="810" xr:uid="{00000000-0005-0000-0000-000060030000}"/>
    <cellStyle name="Encabezado 4 7" xfId="811" xr:uid="{00000000-0005-0000-0000-000061030000}"/>
    <cellStyle name="Encabezado 4 7 2" xfId="812" xr:uid="{00000000-0005-0000-0000-000062030000}"/>
    <cellStyle name="Encabezado 4 7 3" xfId="813" xr:uid="{00000000-0005-0000-0000-000063030000}"/>
    <cellStyle name="Encabezado 4 7 4" xfId="814" xr:uid="{00000000-0005-0000-0000-000064030000}"/>
    <cellStyle name="Encabezado 4 7 5" xfId="815" xr:uid="{00000000-0005-0000-0000-000065030000}"/>
    <cellStyle name="Encabezado 4 8" xfId="816" xr:uid="{00000000-0005-0000-0000-000066030000}"/>
    <cellStyle name="Encabezado 4 8 2" xfId="817" xr:uid="{00000000-0005-0000-0000-000067030000}"/>
    <cellStyle name="Encabezado 4 8 3" xfId="818" xr:uid="{00000000-0005-0000-0000-000068030000}"/>
    <cellStyle name="Encabezado 4 8 4" xfId="819" xr:uid="{00000000-0005-0000-0000-000069030000}"/>
    <cellStyle name="Encabezado 4 8 5" xfId="820" xr:uid="{00000000-0005-0000-0000-00006A030000}"/>
    <cellStyle name="Encabezado 4 9" xfId="821" xr:uid="{00000000-0005-0000-0000-00006B030000}"/>
    <cellStyle name="Encabezado 4 9 2" xfId="822" xr:uid="{00000000-0005-0000-0000-00006C030000}"/>
    <cellStyle name="Encabezado 4 9 3" xfId="823" xr:uid="{00000000-0005-0000-0000-00006D030000}"/>
    <cellStyle name="Encabezado 4 9 4" xfId="824" xr:uid="{00000000-0005-0000-0000-00006E030000}"/>
    <cellStyle name="Encabezado 4 9 5" xfId="825" xr:uid="{00000000-0005-0000-0000-00006F030000}"/>
    <cellStyle name="Énfasis1 10" xfId="826" xr:uid="{00000000-0005-0000-0000-000070030000}"/>
    <cellStyle name="Énfasis1 10 2" xfId="827" xr:uid="{00000000-0005-0000-0000-000071030000}"/>
    <cellStyle name="Énfasis1 10 3" xfId="828" xr:uid="{00000000-0005-0000-0000-000072030000}"/>
    <cellStyle name="Énfasis1 10 4" xfId="829" xr:uid="{00000000-0005-0000-0000-000073030000}"/>
    <cellStyle name="Énfasis1 10 5" xfId="830" xr:uid="{00000000-0005-0000-0000-000074030000}"/>
    <cellStyle name="Énfasis1 11" xfId="831" xr:uid="{00000000-0005-0000-0000-000075030000}"/>
    <cellStyle name="Énfasis1 12" xfId="832" xr:uid="{00000000-0005-0000-0000-000076030000}"/>
    <cellStyle name="Énfasis1 13" xfId="833" xr:uid="{00000000-0005-0000-0000-000077030000}"/>
    <cellStyle name="Énfasis1 14" xfId="834" xr:uid="{00000000-0005-0000-0000-000078030000}"/>
    <cellStyle name="Énfasis1 15" xfId="143" xr:uid="{00000000-0005-0000-0000-000079030000}"/>
    <cellStyle name="Énfasis1 2" xfId="835" xr:uid="{00000000-0005-0000-0000-00007A030000}"/>
    <cellStyle name="Énfasis1 2 2" xfId="836" xr:uid="{00000000-0005-0000-0000-00007B030000}"/>
    <cellStyle name="Énfasis1 2 3" xfId="837" xr:uid="{00000000-0005-0000-0000-00007C030000}"/>
    <cellStyle name="Énfasis1 2 4" xfId="838" xr:uid="{00000000-0005-0000-0000-00007D030000}"/>
    <cellStyle name="Énfasis1 2 5" xfId="839" xr:uid="{00000000-0005-0000-0000-00007E030000}"/>
    <cellStyle name="Énfasis1 2 6" xfId="840" xr:uid="{00000000-0005-0000-0000-00007F030000}"/>
    <cellStyle name="Énfasis1 3" xfId="841" xr:uid="{00000000-0005-0000-0000-000080030000}"/>
    <cellStyle name="Énfasis1 3 2" xfId="842" xr:uid="{00000000-0005-0000-0000-000081030000}"/>
    <cellStyle name="Énfasis1 3 3" xfId="843" xr:uid="{00000000-0005-0000-0000-000082030000}"/>
    <cellStyle name="Énfasis1 3 4" xfId="844" xr:uid="{00000000-0005-0000-0000-000083030000}"/>
    <cellStyle name="Énfasis1 3 5" xfId="845" xr:uid="{00000000-0005-0000-0000-000084030000}"/>
    <cellStyle name="Énfasis1 4" xfId="846" xr:uid="{00000000-0005-0000-0000-000085030000}"/>
    <cellStyle name="Énfasis1 4 2" xfId="847" xr:uid="{00000000-0005-0000-0000-000086030000}"/>
    <cellStyle name="Énfasis1 4 3" xfId="848" xr:uid="{00000000-0005-0000-0000-000087030000}"/>
    <cellStyle name="Énfasis1 4 4" xfId="849" xr:uid="{00000000-0005-0000-0000-000088030000}"/>
    <cellStyle name="Énfasis1 4 5" xfId="850" xr:uid="{00000000-0005-0000-0000-000089030000}"/>
    <cellStyle name="Énfasis1 5" xfId="851" xr:uid="{00000000-0005-0000-0000-00008A030000}"/>
    <cellStyle name="Énfasis1 5 2" xfId="852" xr:uid="{00000000-0005-0000-0000-00008B030000}"/>
    <cellStyle name="Énfasis1 5 3" xfId="853" xr:uid="{00000000-0005-0000-0000-00008C030000}"/>
    <cellStyle name="Énfasis1 5 4" xfId="854" xr:uid="{00000000-0005-0000-0000-00008D030000}"/>
    <cellStyle name="Énfasis1 5 5" xfId="855" xr:uid="{00000000-0005-0000-0000-00008E030000}"/>
    <cellStyle name="Énfasis1 6" xfId="856" xr:uid="{00000000-0005-0000-0000-00008F030000}"/>
    <cellStyle name="Énfasis1 6 2" xfId="857" xr:uid="{00000000-0005-0000-0000-000090030000}"/>
    <cellStyle name="Énfasis1 6 3" xfId="858" xr:uid="{00000000-0005-0000-0000-000091030000}"/>
    <cellStyle name="Énfasis1 6 4" xfId="859" xr:uid="{00000000-0005-0000-0000-000092030000}"/>
    <cellStyle name="Énfasis1 6 5" xfId="860" xr:uid="{00000000-0005-0000-0000-000093030000}"/>
    <cellStyle name="Énfasis1 7" xfId="861" xr:uid="{00000000-0005-0000-0000-000094030000}"/>
    <cellStyle name="Énfasis1 7 2" xfId="862" xr:uid="{00000000-0005-0000-0000-000095030000}"/>
    <cellStyle name="Énfasis1 7 3" xfId="863" xr:uid="{00000000-0005-0000-0000-000096030000}"/>
    <cellStyle name="Énfasis1 7 4" xfId="864" xr:uid="{00000000-0005-0000-0000-000097030000}"/>
    <cellStyle name="Énfasis1 7 5" xfId="865" xr:uid="{00000000-0005-0000-0000-000098030000}"/>
    <cellStyle name="Énfasis1 8" xfId="866" xr:uid="{00000000-0005-0000-0000-000099030000}"/>
    <cellStyle name="Énfasis1 8 2" xfId="867" xr:uid="{00000000-0005-0000-0000-00009A030000}"/>
    <cellStyle name="Énfasis1 8 3" xfId="868" xr:uid="{00000000-0005-0000-0000-00009B030000}"/>
    <cellStyle name="Énfasis1 8 4" xfId="869" xr:uid="{00000000-0005-0000-0000-00009C030000}"/>
    <cellStyle name="Énfasis1 8 5" xfId="870" xr:uid="{00000000-0005-0000-0000-00009D030000}"/>
    <cellStyle name="Énfasis1 9" xfId="871" xr:uid="{00000000-0005-0000-0000-00009E030000}"/>
    <cellStyle name="Énfasis1 9 2" xfId="872" xr:uid="{00000000-0005-0000-0000-00009F030000}"/>
    <cellStyle name="Énfasis1 9 3" xfId="873" xr:uid="{00000000-0005-0000-0000-0000A0030000}"/>
    <cellStyle name="Énfasis1 9 4" xfId="874" xr:uid="{00000000-0005-0000-0000-0000A1030000}"/>
    <cellStyle name="Énfasis1 9 5" xfId="875" xr:uid="{00000000-0005-0000-0000-0000A2030000}"/>
    <cellStyle name="Énfasis2 10" xfId="876" xr:uid="{00000000-0005-0000-0000-0000A3030000}"/>
    <cellStyle name="Énfasis2 10 2" xfId="877" xr:uid="{00000000-0005-0000-0000-0000A4030000}"/>
    <cellStyle name="Énfasis2 10 3" xfId="878" xr:uid="{00000000-0005-0000-0000-0000A5030000}"/>
    <cellStyle name="Énfasis2 10 4" xfId="879" xr:uid="{00000000-0005-0000-0000-0000A6030000}"/>
    <cellStyle name="Énfasis2 10 5" xfId="880" xr:uid="{00000000-0005-0000-0000-0000A7030000}"/>
    <cellStyle name="Énfasis2 11" xfId="881" xr:uid="{00000000-0005-0000-0000-0000A8030000}"/>
    <cellStyle name="Énfasis2 12" xfId="882" xr:uid="{00000000-0005-0000-0000-0000A9030000}"/>
    <cellStyle name="Énfasis2 13" xfId="883" xr:uid="{00000000-0005-0000-0000-0000AA030000}"/>
    <cellStyle name="Énfasis2 14" xfId="884" xr:uid="{00000000-0005-0000-0000-0000AB030000}"/>
    <cellStyle name="Énfasis2 15" xfId="144" xr:uid="{00000000-0005-0000-0000-0000AC030000}"/>
    <cellStyle name="Énfasis2 2" xfId="885" xr:uid="{00000000-0005-0000-0000-0000AD030000}"/>
    <cellStyle name="Énfasis2 2 2" xfId="886" xr:uid="{00000000-0005-0000-0000-0000AE030000}"/>
    <cellStyle name="Énfasis2 2 3" xfId="887" xr:uid="{00000000-0005-0000-0000-0000AF030000}"/>
    <cellStyle name="Énfasis2 2 4" xfId="888" xr:uid="{00000000-0005-0000-0000-0000B0030000}"/>
    <cellStyle name="Énfasis2 2 5" xfId="889" xr:uid="{00000000-0005-0000-0000-0000B1030000}"/>
    <cellStyle name="Énfasis2 2 6" xfId="890" xr:uid="{00000000-0005-0000-0000-0000B2030000}"/>
    <cellStyle name="Énfasis2 3" xfId="891" xr:uid="{00000000-0005-0000-0000-0000B3030000}"/>
    <cellStyle name="Énfasis2 3 2" xfId="892" xr:uid="{00000000-0005-0000-0000-0000B4030000}"/>
    <cellStyle name="Énfasis2 3 3" xfId="893" xr:uid="{00000000-0005-0000-0000-0000B5030000}"/>
    <cellStyle name="Énfasis2 3 4" xfId="894" xr:uid="{00000000-0005-0000-0000-0000B6030000}"/>
    <cellStyle name="Énfasis2 3 5" xfId="895" xr:uid="{00000000-0005-0000-0000-0000B7030000}"/>
    <cellStyle name="Énfasis2 4" xfId="896" xr:uid="{00000000-0005-0000-0000-0000B8030000}"/>
    <cellStyle name="Énfasis2 4 2" xfId="897" xr:uid="{00000000-0005-0000-0000-0000B9030000}"/>
    <cellStyle name="Énfasis2 4 3" xfId="898" xr:uid="{00000000-0005-0000-0000-0000BA030000}"/>
    <cellStyle name="Énfasis2 4 4" xfId="899" xr:uid="{00000000-0005-0000-0000-0000BB030000}"/>
    <cellStyle name="Énfasis2 4 5" xfId="900" xr:uid="{00000000-0005-0000-0000-0000BC030000}"/>
    <cellStyle name="Énfasis2 5" xfId="901" xr:uid="{00000000-0005-0000-0000-0000BD030000}"/>
    <cellStyle name="Énfasis2 5 2" xfId="902" xr:uid="{00000000-0005-0000-0000-0000BE030000}"/>
    <cellStyle name="Énfasis2 5 3" xfId="903" xr:uid="{00000000-0005-0000-0000-0000BF030000}"/>
    <cellStyle name="Énfasis2 5 4" xfId="904" xr:uid="{00000000-0005-0000-0000-0000C0030000}"/>
    <cellStyle name="Énfasis2 5 5" xfId="905" xr:uid="{00000000-0005-0000-0000-0000C1030000}"/>
    <cellStyle name="Énfasis2 6" xfId="906" xr:uid="{00000000-0005-0000-0000-0000C2030000}"/>
    <cellStyle name="Énfasis2 6 2" xfId="907" xr:uid="{00000000-0005-0000-0000-0000C3030000}"/>
    <cellStyle name="Énfasis2 6 3" xfId="908" xr:uid="{00000000-0005-0000-0000-0000C4030000}"/>
    <cellStyle name="Énfasis2 6 4" xfId="909" xr:uid="{00000000-0005-0000-0000-0000C5030000}"/>
    <cellStyle name="Énfasis2 6 5" xfId="910" xr:uid="{00000000-0005-0000-0000-0000C6030000}"/>
    <cellStyle name="Énfasis2 7" xfId="911" xr:uid="{00000000-0005-0000-0000-0000C7030000}"/>
    <cellStyle name="Énfasis2 7 2" xfId="912" xr:uid="{00000000-0005-0000-0000-0000C8030000}"/>
    <cellStyle name="Énfasis2 7 3" xfId="913" xr:uid="{00000000-0005-0000-0000-0000C9030000}"/>
    <cellStyle name="Énfasis2 7 4" xfId="914" xr:uid="{00000000-0005-0000-0000-0000CA030000}"/>
    <cellStyle name="Énfasis2 7 5" xfId="915" xr:uid="{00000000-0005-0000-0000-0000CB030000}"/>
    <cellStyle name="Énfasis2 8" xfId="916" xr:uid="{00000000-0005-0000-0000-0000CC030000}"/>
    <cellStyle name="Énfasis2 8 2" xfId="917" xr:uid="{00000000-0005-0000-0000-0000CD030000}"/>
    <cellStyle name="Énfasis2 8 3" xfId="918" xr:uid="{00000000-0005-0000-0000-0000CE030000}"/>
    <cellStyle name="Énfasis2 8 4" xfId="919" xr:uid="{00000000-0005-0000-0000-0000CF030000}"/>
    <cellStyle name="Énfasis2 8 5" xfId="920" xr:uid="{00000000-0005-0000-0000-0000D0030000}"/>
    <cellStyle name="Énfasis2 9" xfId="921" xr:uid="{00000000-0005-0000-0000-0000D1030000}"/>
    <cellStyle name="Énfasis2 9 2" xfId="922" xr:uid="{00000000-0005-0000-0000-0000D2030000}"/>
    <cellStyle name="Énfasis2 9 3" xfId="923" xr:uid="{00000000-0005-0000-0000-0000D3030000}"/>
    <cellStyle name="Énfasis2 9 4" xfId="924" xr:uid="{00000000-0005-0000-0000-0000D4030000}"/>
    <cellStyle name="Énfasis2 9 5" xfId="925" xr:uid="{00000000-0005-0000-0000-0000D5030000}"/>
    <cellStyle name="Énfasis3 10" xfId="926" xr:uid="{00000000-0005-0000-0000-0000D6030000}"/>
    <cellStyle name="Énfasis3 10 2" xfId="927" xr:uid="{00000000-0005-0000-0000-0000D7030000}"/>
    <cellStyle name="Énfasis3 10 3" xfId="928" xr:uid="{00000000-0005-0000-0000-0000D8030000}"/>
    <cellStyle name="Énfasis3 10 4" xfId="929" xr:uid="{00000000-0005-0000-0000-0000D9030000}"/>
    <cellStyle name="Énfasis3 10 5" xfId="930" xr:uid="{00000000-0005-0000-0000-0000DA030000}"/>
    <cellStyle name="Énfasis3 11" xfId="931" xr:uid="{00000000-0005-0000-0000-0000DB030000}"/>
    <cellStyle name="Énfasis3 12" xfId="932" xr:uid="{00000000-0005-0000-0000-0000DC030000}"/>
    <cellStyle name="Énfasis3 13" xfId="933" xr:uid="{00000000-0005-0000-0000-0000DD030000}"/>
    <cellStyle name="Énfasis3 14" xfId="934" xr:uid="{00000000-0005-0000-0000-0000DE030000}"/>
    <cellStyle name="Énfasis3 15" xfId="145" xr:uid="{00000000-0005-0000-0000-0000DF030000}"/>
    <cellStyle name="Énfasis3 2" xfId="935" xr:uid="{00000000-0005-0000-0000-0000E0030000}"/>
    <cellStyle name="Énfasis3 2 2" xfId="936" xr:uid="{00000000-0005-0000-0000-0000E1030000}"/>
    <cellStyle name="Énfasis3 2 3" xfId="937" xr:uid="{00000000-0005-0000-0000-0000E2030000}"/>
    <cellStyle name="Énfasis3 2 4" xfId="938" xr:uid="{00000000-0005-0000-0000-0000E3030000}"/>
    <cellStyle name="Énfasis3 2 5" xfId="939" xr:uid="{00000000-0005-0000-0000-0000E4030000}"/>
    <cellStyle name="Énfasis3 2 6" xfId="940" xr:uid="{00000000-0005-0000-0000-0000E5030000}"/>
    <cellStyle name="Énfasis3 3" xfId="941" xr:uid="{00000000-0005-0000-0000-0000E6030000}"/>
    <cellStyle name="Énfasis3 3 2" xfId="942" xr:uid="{00000000-0005-0000-0000-0000E7030000}"/>
    <cellStyle name="Énfasis3 3 3" xfId="943" xr:uid="{00000000-0005-0000-0000-0000E8030000}"/>
    <cellStyle name="Énfasis3 3 4" xfId="944" xr:uid="{00000000-0005-0000-0000-0000E9030000}"/>
    <cellStyle name="Énfasis3 3 5" xfId="945" xr:uid="{00000000-0005-0000-0000-0000EA030000}"/>
    <cellStyle name="Énfasis3 4" xfId="946" xr:uid="{00000000-0005-0000-0000-0000EB030000}"/>
    <cellStyle name="Énfasis3 4 2" xfId="947" xr:uid="{00000000-0005-0000-0000-0000EC030000}"/>
    <cellStyle name="Énfasis3 4 3" xfId="948" xr:uid="{00000000-0005-0000-0000-0000ED030000}"/>
    <cellStyle name="Énfasis3 4 4" xfId="949" xr:uid="{00000000-0005-0000-0000-0000EE030000}"/>
    <cellStyle name="Énfasis3 4 5" xfId="950" xr:uid="{00000000-0005-0000-0000-0000EF030000}"/>
    <cellStyle name="Énfasis3 5" xfId="951" xr:uid="{00000000-0005-0000-0000-0000F0030000}"/>
    <cellStyle name="Énfasis3 5 2" xfId="952" xr:uid="{00000000-0005-0000-0000-0000F1030000}"/>
    <cellStyle name="Énfasis3 5 3" xfId="953" xr:uid="{00000000-0005-0000-0000-0000F2030000}"/>
    <cellStyle name="Énfasis3 5 4" xfId="954" xr:uid="{00000000-0005-0000-0000-0000F3030000}"/>
    <cellStyle name="Énfasis3 5 5" xfId="955" xr:uid="{00000000-0005-0000-0000-0000F4030000}"/>
    <cellStyle name="Énfasis3 6" xfId="956" xr:uid="{00000000-0005-0000-0000-0000F5030000}"/>
    <cellStyle name="Énfasis3 6 2" xfId="957" xr:uid="{00000000-0005-0000-0000-0000F6030000}"/>
    <cellStyle name="Énfasis3 6 3" xfId="958" xr:uid="{00000000-0005-0000-0000-0000F7030000}"/>
    <cellStyle name="Énfasis3 6 4" xfId="959" xr:uid="{00000000-0005-0000-0000-0000F8030000}"/>
    <cellStyle name="Énfasis3 6 5" xfId="960" xr:uid="{00000000-0005-0000-0000-0000F9030000}"/>
    <cellStyle name="Énfasis3 7" xfId="961" xr:uid="{00000000-0005-0000-0000-0000FA030000}"/>
    <cellStyle name="Énfasis3 7 2" xfId="962" xr:uid="{00000000-0005-0000-0000-0000FB030000}"/>
    <cellStyle name="Énfasis3 7 3" xfId="963" xr:uid="{00000000-0005-0000-0000-0000FC030000}"/>
    <cellStyle name="Énfasis3 7 4" xfId="964" xr:uid="{00000000-0005-0000-0000-0000FD030000}"/>
    <cellStyle name="Énfasis3 7 5" xfId="965" xr:uid="{00000000-0005-0000-0000-0000FE030000}"/>
    <cellStyle name="Énfasis3 8" xfId="966" xr:uid="{00000000-0005-0000-0000-0000FF030000}"/>
    <cellStyle name="Énfasis3 8 2" xfId="967" xr:uid="{00000000-0005-0000-0000-000000040000}"/>
    <cellStyle name="Énfasis3 8 3" xfId="968" xr:uid="{00000000-0005-0000-0000-000001040000}"/>
    <cellStyle name="Énfasis3 8 4" xfId="969" xr:uid="{00000000-0005-0000-0000-000002040000}"/>
    <cellStyle name="Énfasis3 8 5" xfId="970" xr:uid="{00000000-0005-0000-0000-000003040000}"/>
    <cellStyle name="Énfasis3 9" xfId="971" xr:uid="{00000000-0005-0000-0000-000004040000}"/>
    <cellStyle name="Énfasis3 9 2" xfId="972" xr:uid="{00000000-0005-0000-0000-000005040000}"/>
    <cellStyle name="Énfasis3 9 3" xfId="973" xr:uid="{00000000-0005-0000-0000-000006040000}"/>
    <cellStyle name="Énfasis3 9 4" xfId="974" xr:uid="{00000000-0005-0000-0000-000007040000}"/>
    <cellStyle name="Énfasis3 9 5" xfId="975" xr:uid="{00000000-0005-0000-0000-000008040000}"/>
    <cellStyle name="Énfasis4 10" xfId="976" xr:uid="{00000000-0005-0000-0000-000009040000}"/>
    <cellStyle name="Énfasis4 10 2" xfId="977" xr:uid="{00000000-0005-0000-0000-00000A040000}"/>
    <cellStyle name="Énfasis4 10 3" xfId="978" xr:uid="{00000000-0005-0000-0000-00000B040000}"/>
    <cellStyle name="Énfasis4 10 4" xfId="979" xr:uid="{00000000-0005-0000-0000-00000C040000}"/>
    <cellStyle name="Énfasis4 10 5" xfId="980" xr:uid="{00000000-0005-0000-0000-00000D040000}"/>
    <cellStyle name="Énfasis4 11" xfId="981" xr:uid="{00000000-0005-0000-0000-00000E040000}"/>
    <cellStyle name="Énfasis4 12" xfId="982" xr:uid="{00000000-0005-0000-0000-00000F040000}"/>
    <cellStyle name="Énfasis4 13" xfId="983" xr:uid="{00000000-0005-0000-0000-000010040000}"/>
    <cellStyle name="Énfasis4 14" xfId="984" xr:uid="{00000000-0005-0000-0000-000011040000}"/>
    <cellStyle name="Énfasis4 15" xfId="146" xr:uid="{00000000-0005-0000-0000-000012040000}"/>
    <cellStyle name="Énfasis4 2" xfId="985" xr:uid="{00000000-0005-0000-0000-000013040000}"/>
    <cellStyle name="Énfasis4 2 2" xfId="986" xr:uid="{00000000-0005-0000-0000-000014040000}"/>
    <cellStyle name="Énfasis4 2 3" xfId="987" xr:uid="{00000000-0005-0000-0000-000015040000}"/>
    <cellStyle name="Énfasis4 2 4" xfId="988" xr:uid="{00000000-0005-0000-0000-000016040000}"/>
    <cellStyle name="Énfasis4 2 5" xfId="989" xr:uid="{00000000-0005-0000-0000-000017040000}"/>
    <cellStyle name="Énfasis4 2 6" xfId="990" xr:uid="{00000000-0005-0000-0000-000018040000}"/>
    <cellStyle name="Énfasis4 3" xfId="991" xr:uid="{00000000-0005-0000-0000-000019040000}"/>
    <cellStyle name="Énfasis4 3 2" xfId="992" xr:uid="{00000000-0005-0000-0000-00001A040000}"/>
    <cellStyle name="Énfasis4 3 3" xfId="993" xr:uid="{00000000-0005-0000-0000-00001B040000}"/>
    <cellStyle name="Énfasis4 3 4" xfId="994" xr:uid="{00000000-0005-0000-0000-00001C040000}"/>
    <cellStyle name="Énfasis4 3 5" xfId="995" xr:uid="{00000000-0005-0000-0000-00001D040000}"/>
    <cellStyle name="Énfasis4 4" xfId="996" xr:uid="{00000000-0005-0000-0000-00001E040000}"/>
    <cellStyle name="Énfasis4 4 2" xfId="997" xr:uid="{00000000-0005-0000-0000-00001F040000}"/>
    <cellStyle name="Énfasis4 4 3" xfId="998" xr:uid="{00000000-0005-0000-0000-000020040000}"/>
    <cellStyle name="Énfasis4 4 4" xfId="999" xr:uid="{00000000-0005-0000-0000-000021040000}"/>
    <cellStyle name="Énfasis4 4 5" xfId="1000" xr:uid="{00000000-0005-0000-0000-000022040000}"/>
    <cellStyle name="Énfasis4 5" xfId="1001" xr:uid="{00000000-0005-0000-0000-000023040000}"/>
    <cellStyle name="Énfasis4 5 2" xfId="1002" xr:uid="{00000000-0005-0000-0000-000024040000}"/>
    <cellStyle name="Énfasis4 5 3" xfId="1003" xr:uid="{00000000-0005-0000-0000-000025040000}"/>
    <cellStyle name="Énfasis4 5 4" xfId="1004" xr:uid="{00000000-0005-0000-0000-000026040000}"/>
    <cellStyle name="Énfasis4 5 5" xfId="1005" xr:uid="{00000000-0005-0000-0000-000027040000}"/>
    <cellStyle name="Énfasis4 6" xfId="1006" xr:uid="{00000000-0005-0000-0000-000028040000}"/>
    <cellStyle name="Énfasis4 6 2" xfId="1007" xr:uid="{00000000-0005-0000-0000-000029040000}"/>
    <cellStyle name="Énfasis4 6 3" xfId="1008" xr:uid="{00000000-0005-0000-0000-00002A040000}"/>
    <cellStyle name="Énfasis4 6 4" xfId="1009" xr:uid="{00000000-0005-0000-0000-00002B040000}"/>
    <cellStyle name="Énfasis4 6 5" xfId="1010" xr:uid="{00000000-0005-0000-0000-00002C040000}"/>
    <cellStyle name="Énfasis4 7" xfId="1011" xr:uid="{00000000-0005-0000-0000-00002D040000}"/>
    <cellStyle name="Énfasis4 7 2" xfId="1012" xr:uid="{00000000-0005-0000-0000-00002E040000}"/>
    <cellStyle name="Énfasis4 7 3" xfId="1013" xr:uid="{00000000-0005-0000-0000-00002F040000}"/>
    <cellStyle name="Énfasis4 7 4" xfId="1014" xr:uid="{00000000-0005-0000-0000-000030040000}"/>
    <cellStyle name="Énfasis4 7 5" xfId="1015" xr:uid="{00000000-0005-0000-0000-000031040000}"/>
    <cellStyle name="Énfasis4 8" xfId="1016" xr:uid="{00000000-0005-0000-0000-000032040000}"/>
    <cellStyle name="Énfasis4 8 2" xfId="1017" xr:uid="{00000000-0005-0000-0000-000033040000}"/>
    <cellStyle name="Énfasis4 8 3" xfId="1018" xr:uid="{00000000-0005-0000-0000-000034040000}"/>
    <cellStyle name="Énfasis4 8 4" xfId="1019" xr:uid="{00000000-0005-0000-0000-000035040000}"/>
    <cellStyle name="Énfasis4 8 5" xfId="1020" xr:uid="{00000000-0005-0000-0000-000036040000}"/>
    <cellStyle name="Énfasis4 9" xfId="1021" xr:uid="{00000000-0005-0000-0000-000037040000}"/>
    <cellStyle name="Énfasis4 9 2" xfId="1022" xr:uid="{00000000-0005-0000-0000-000038040000}"/>
    <cellStyle name="Énfasis4 9 3" xfId="1023" xr:uid="{00000000-0005-0000-0000-000039040000}"/>
    <cellStyle name="Énfasis4 9 4" xfId="1024" xr:uid="{00000000-0005-0000-0000-00003A040000}"/>
    <cellStyle name="Énfasis4 9 5" xfId="1025" xr:uid="{00000000-0005-0000-0000-00003B040000}"/>
    <cellStyle name="Énfasis5 10" xfId="1026" xr:uid="{00000000-0005-0000-0000-00003C040000}"/>
    <cellStyle name="Énfasis5 10 2" xfId="1027" xr:uid="{00000000-0005-0000-0000-00003D040000}"/>
    <cellStyle name="Énfasis5 10 3" xfId="1028" xr:uid="{00000000-0005-0000-0000-00003E040000}"/>
    <cellStyle name="Énfasis5 10 4" xfId="1029" xr:uid="{00000000-0005-0000-0000-00003F040000}"/>
    <cellStyle name="Énfasis5 10 5" xfId="1030" xr:uid="{00000000-0005-0000-0000-000040040000}"/>
    <cellStyle name="Énfasis5 11" xfId="1031" xr:uid="{00000000-0005-0000-0000-000041040000}"/>
    <cellStyle name="Énfasis5 12" xfId="1032" xr:uid="{00000000-0005-0000-0000-000042040000}"/>
    <cellStyle name="Énfasis5 13" xfId="1033" xr:uid="{00000000-0005-0000-0000-000043040000}"/>
    <cellStyle name="Énfasis5 14" xfId="1034" xr:uid="{00000000-0005-0000-0000-000044040000}"/>
    <cellStyle name="Énfasis5 15" xfId="147" xr:uid="{00000000-0005-0000-0000-000045040000}"/>
    <cellStyle name="Énfasis5 2" xfId="1035" xr:uid="{00000000-0005-0000-0000-000046040000}"/>
    <cellStyle name="Énfasis5 2 2" xfId="1036" xr:uid="{00000000-0005-0000-0000-000047040000}"/>
    <cellStyle name="Énfasis5 2 3" xfId="1037" xr:uid="{00000000-0005-0000-0000-000048040000}"/>
    <cellStyle name="Énfasis5 2 4" xfId="1038" xr:uid="{00000000-0005-0000-0000-000049040000}"/>
    <cellStyle name="Énfasis5 2 5" xfId="1039" xr:uid="{00000000-0005-0000-0000-00004A040000}"/>
    <cellStyle name="Énfasis5 2 6" xfId="1040" xr:uid="{00000000-0005-0000-0000-00004B040000}"/>
    <cellStyle name="Énfasis5 3" xfId="1041" xr:uid="{00000000-0005-0000-0000-00004C040000}"/>
    <cellStyle name="Énfasis5 3 2" xfId="1042" xr:uid="{00000000-0005-0000-0000-00004D040000}"/>
    <cellStyle name="Énfasis5 3 3" xfId="1043" xr:uid="{00000000-0005-0000-0000-00004E040000}"/>
    <cellStyle name="Énfasis5 3 4" xfId="1044" xr:uid="{00000000-0005-0000-0000-00004F040000}"/>
    <cellStyle name="Énfasis5 3 5" xfId="1045" xr:uid="{00000000-0005-0000-0000-000050040000}"/>
    <cellStyle name="Énfasis5 4" xfId="1046" xr:uid="{00000000-0005-0000-0000-000051040000}"/>
    <cellStyle name="Énfasis5 4 2" xfId="1047" xr:uid="{00000000-0005-0000-0000-000052040000}"/>
    <cellStyle name="Énfasis5 4 3" xfId="1048" xr:uid="{00000000-0005-0000-0000-000053040000}"/>
    <cellStyle name="Énfasis5 4 4" xfId="1049" xr:uid="{00000000-0005-0000-0000-000054040000}"/>
    <cellStyle name="Énfasis5 4 5" xfId="1050" xr:uid="{00000000-0005-0000-0000-000055040000}"/>
    <cellStyle name="Énfasis5 5" xfId="1051" xr:uid="{00000000-0005-0000-0000-000056040000}"/>
    <cellStyle name="Énfasis5 5 2" xfId="1052" xr:uid="{00000000-0005-0000-0000-000057040000}"/>
    <cellStyle name="Énfasis5 5 3" xfId="1053" xr:uid="{00000000-0005-0000-0000-000058040000}"/>
    <cellStyle name="Énfasis5 5 4" xfId="1054" xr:uid="{00000000-0005-0000-0000-000059040000}"/>
    <cellStyle name="Énfasis5 5 5" xfId="1055" xr:uid="{00000000-0005-0000-0000-00005A040000}"/>
    <cellStyle name="Énfasis5 6" xfId="1056" xr:uid="{00000000-0005-0000-0000-00005B040000}"/>
    <cellStyle name="Énfasis5 6 2" xfId="1057" xr:uid="{00000000-0005-0000-0000-00005C040000}"/>
    <cellStyle name="Énfasis5 6 3" xfId="1058" xr:uid="{00000000-0005-0000-0000-00005D040000}"/>
    <cellStyle name="Énfasis5 6 4" xfId="1059" xr:uid="{00000000-0005-0000-0000-00005E040000}"/>
    <cellStyle name="Énfasis5 6 5" xfId="1060" xr:uid="{00000000-0005-0000-0000-00005F040000}"/>
    <cellStyle name="Énfasis5 7" xfId="1061" xr:uid="{00000000-0005-0000-0000-000060040000}"/>
    <cellStyle name="Énfasis5 7 2" xfId="1062" xr:uid="{00000000-0005-0000-0000-000061040000}"/>
    <cellStyle name="Énfasis5 7 3" xfId="1063" xr:uid="{00000000-0005-0000-0000-000062040000}"/>
    <cellStyle name="Énfasis5 7 4" xfId="1064" xr:uid="{00000000-0005-0000-0000-000063040000}"/>
    <cellStyle name="Énfasis5 7 5" xfId="1065" xr:uid="{00000000-0005-0000-0000-000064040000}"/>
    <cellStyle name="Énfasis5 8" xfId="1066" xr:uid="{00000000-0005-0000-0000-000065040000}"/>
    <cellStyle name="Énfasis5 8 2" xfId="1067" xr:uid="{00000000-0005-0000-0000-000066040000}"/>
    <cellStyle name="Énfasis5 8 3" xfId="1068" xr:uid="{00000000-0005-0000-0000-000067040000}"/>
    <cellStyle name="Énfasis5 8 4" xfId="1069" xr:uid="{00000000-0005-0000-0000-000068040000}"/>
    <cellStyle name="Énfasis5 8 5" xfId="1070" xr:uid="{00000000-0005-0000-0000-000069040000}"/>
    <cellStyle name="Énfasis5 9" xfId="1071" xr:uid="{00000000-0005-0000-0000-00006A040000}"/>
    <cellStyle name="Énfasis5 9 2" xfId="1072" xr:uid="{00000000-0005-0000-0000-00006B040000}"/>
    <cellStyle name="Énfasis5 9 3" xfId="1073" xr:uid="{00000000-0005-0000-0000-00006C040000}"/>
    <cellStyle name="Énfasis5 9 4" xfId="1074" xr:uid="{00000000-0005-0000-0000-00006D040000}"/>
    <cellStyle name="Énfasis5 9 5" xfId="1075" xr:uid="{00000000-0005-0000-0000-00006E040000}"/>
    <cellStyle name="Énfasis6 10" xfId="1076" xr:uid="{00000000-0005-0000-0000-00006F040000}"/>
    <cellStyle name="Énfasis6 10 2" xfId="1077" xr:uid="{00000000-0005-0000-0000-000070040000}"/>
    <cellStyle name="Énfasis6 10 3" xfId="1078" xr:uid="{00000000-0005-0000-0000-000071040000}"/>
    <cellStyle name="Énfasis6 10 4" xfId="1079" xr:uid="{00000000-0005-0000-0000-000072040000}"/>
    <cellStyle name="Énfasis6 10 5" xfId="1080" xr:uid="{00000000-0005-0000-0000-000073040000}"/>
    <cellStyle name="Énfasis6 11" xfId="1081" xr:uid="{00000000-0005-0000-0000-000074040000}"/>
    <cellStyle name="Énfasis6 12" xfId="1082" xr:uid="{00000000-0005-0000-0000-000075040000}"/>
    <cellStyle name="Énfasis6 13" xfId="1083" xr:uid="{00000000-0005-0000-0000-000076040000}"/>
    <cellStyle name="Énfasis6 14" xfId="1084" xr:uid="{00000000-0005-0000-0000-000077040000}"/>
    <cellStyle name="Énfasis6 15" xfId="148" xr:uid="{00000000-0005-0000-0000-000078040000}"/>
    <cellStyle name="Énfasis6 2" xfId="1085" xr:uid="{00000000-0005-0000-0000-000079040000}"/>
    <cellStyle name="Énfasis6 2 2" xfId="1086" xr:uid="{00000000-0005-0000-0000-00007A040000}"/>
    <cellStyle name="Énfasis6 2 3" xfId="1087" xr:uid="{00000000-0005-0000-0000-00007B040000}"/>
    <cellStyle name="Énfasis6 2 4" xfId="1088" xr:uid="{00000000-0005-0000-0000-00007C040000}"/>
    <cellStyle name="Énfasis6 2 5" xfId="1089" xr:uid="{00000000-0005-0000-0000-00007D040000}"/>
    <cellStyle name="Énfasis6 2 6" xfId="1090" xr:uid="{00000000-0005-0000-0000-00007E040000}"/>
    <cellStyle name="Énfasis6 3" xfId="1091" xr:uid="{00000000-0005-0000-0000-00007F040000}"/>
    <cellStyle name="Énfasis6 3 2" xfId="1092" xr:uid="{00000000-0005-0000-0000-000080040000}"/>
    <cellStyle name="Énfasis6 3 3" xfId="1093" xr:uid="{00000000-0005-0000-0000-000081040000}"/>
    <cellStyle name="Énfasis6 3 4" xfId="1094" xr:uid="{00000000-0005-0000-0000-000082040000}"/>
    <cellStyle name="Énfasis6 3 5" xfId="1095" xr:uid="{00000000-0005-0000-0000-000083040000}"/>
    <cellStyle name="Énfasis6 4" xfId="1096" xr:uid="{00000000-0005-0000-0000-000084040000}"/>
    <cellStyle name="Énfasis6 4 2" xfId="1097" xr:uid="{00000000-0005-0000-0000-000085040000}"/>
    <cellStyle name="Énfasis6 4 3" xfId="1098" xr:uid="{00000000-0005-0000-0000-000086040000}"/>
    <cellStyle name="Énfasis6 4 4" xfId="1099" xr:uid="{00000000-0005-0000-0000-000087040000}"/>
    <cellStyle name="Énfasis6 4 5" xfId="1100" xr:uid="{00000000-0005-0000-0000-000088040000}"/>
    <cellStyle name="Énfasis6 5" xfId="1101" xr:uid="{00000000-0005-0000-0000-000089040000}"/>
    <cellStyle name="Énfasis6 5 2" xfId="1102" xr:uid="{00000000-0005-0000-0000-00008A040000}"/>
    <cellStyle name="Énfasis6 5 3" xfId="1103" xr:uid="{00000000-0005-0000-0000-00008B040000}"/>
    <cellStyle name="Énfasis6 5 4" xfId="1104" xr:uid="{00000000-0005-0000-0000-00008C040000}"/>
    <cellStyle name="Énfasis6 5 5" xfId="1105" xr:uid="{00000000-0005-0000-0000-00008D040000}"/>
    <cellStyle name="Énfasis6 6" xfId="1106" xr:uid="{00000000-0005-0000-0000-00008E040000}"/>
    <cellStyle name="Énfasis6 6 2" xfId="1107" xr:uid="{00000000-0005-0000-0000-00008F040000}"/>
    <cellStyle name="Énfasis6 6 3" xfId="1108" xr:uid="{00000000-0005-0000-0000-000090040000}"/>
    <cellStyle name="Énfasis6 6 4" xfId="1109" xr:uid="{00000000-0005-0000-0000-000091040000}"/>
    <cellStyle name="Énfasis6 6 5" xfId="1110" xr:uid="{00000000-0005-0000-0000-000092040000}"/>
    <cellStyle name="Énfasis6 7" xfId="1111" xr:uid="{00000000-0005-0000-0000-000093040000}"/>
    <cellStyle name="Énfasis6 7 2" xfId="1112" xr:uid="{00000000-0005-0000-0000-000094040000}"/>
    <cellStyle name="Énfasis6 7 3" xfId="1113" xr:uid="{00000000-0005-0000-0000-000095040000}"/>
    <cellStyle name="Énfasis6 7 4" xfId="1114" xr:uid="{00000000-0005-0000-0000-000096040000}"/>
    <cellStyle name="Énfasis6 7 5" xfId="1115" xr:uid="{00000000-0005-0000-0000-000097040000}"/>
    <cellStyle name="Énfasis6 8" xfId="1116" xr:uid="{00000000-0005-0000-0000-000098040000}"/>
    <cellStyle name="Énfasis6 8 2" xfId="1117" xr:uid="{00000000-0005-0000-0000-000099040000}"/>
    <cellStyle name="Énfasis6 8 3" xfId="1118" xr:uid="{00000000-0005-0000-0000-00009A040000}"/>
    <cellStyle name="Énfasis6 8 4" xfId="1119" xr:uid="{00000000-0005-0000-0000-00009B040000}"/>
    <cellStyle name="Énfasis6 8 5" xfId="1120" xr:uid="{00000000-0005-0000-0000-00009C040000}"/>
    <cellStyle name="Énfasis6 9" xfId="1121" xr:uid="{00000000-0005-0000-0000-00009D040000}"/>
    <cellStyle name="Énfasis6 9 2" xfId="1122" xr:uid="{00000000-0005-0000-0000-00009E040000}"/>
    <cellStyle name="Énfasis6 9 3" xfId="1123" xr:uid="{00000000-0005-0000-0000-00009F040000}"/>
    <cellStyle name="Énfasis6 9 4" xfId="1124" xr:uid="{00000000-0005-0000-0000-0000A0040000}"/>
    <cellStyle name="Énfasis6 9 5" xfId="1125" xr:uid="{00000000-0005-0000-0000-0000A1040000}"/>
    <cellStyle name="Entrada 10" xfId="1126" xr:uid="{00000000-0005-0000-0000-0000A2040000}"/>
    <cellStyle name="Entrada 10 10" xfId="3676" xr:uid="{FF44F7F9-DFE7-40B0-B60C-445267A9065A}"/>
    <cellStyle name="Entrada 10 11" xfId="3598" xr:uid="{F9A5A119-C75C-4C54-8A7A-E2B08C4E888E}"/>
    <cellStyle name="Entrada 10 12" xfId="3609" xr:uid="{88C0F5E1-0FDF-48D4-A314-45CD9799E0B3}"/>
    <cellStyle name="Entrada 10 13" xfId="3423" xr:uid="{28F00ABD-F50D-486F-A3BF-6A6B11B16300}"/>
    <cellStyle name="Entrada 10 14" xfId="7897" xr:uid="{21F39CBB-ABA5-48E6-9033-0F0773D49837}"/>
    <cellStyle name="Entrada 10 15" xfId="4879" xr:uid="{5E60D418-B58C-4288-9F9C-821AB8B29856}"/>
    <cellStyle name="Entrada 10 2" xfId="1127" xr:uid="{00000000-0005-0000-0000-0000A3040000}"/>
    <cellStyle name="Entrada 10 2 10" xfId="11232" xr:uid="{9DFF8486-14FF-41B4-AE4D-758FB52F0CD0}"/>
    <cellStyle name="Entrada 10 2 11" xfId="3603" xr:uid="{A4E35B29-EFA0-4050-8F3D-1A958072CC1E}"/>
    <cellStyle name="Entrada 10 2 12" xfId="13498" xr:uid="{589DA372-ADAB-4785-82EC-F769359A4A21}"/>
    <cellStyle name="Entrada 10 2 2" xfId="5400" xr:uid="{C9F3AF85-2900-4BBE-8BD5-58CFE102B009}"/>
    <cellStyle name="Entrada 10 2 2 10" xfId="15521" xr:uid="{BCBD1C70-D2CD-42FC-879F-86E3044A628B}"/>
    <cellStyle name="Entrada 10 2 2 2" xfId="6875" xr:uid="{F3806787-2138-467C-823D-C215777D5030}"/>
    <cellStyle name="Entrada 10 2 2 3" xfId="8096" xr:uid="{C06CFE56-9C69-4943-82A0-921BCA745964}"/>
    <cellStyle name="Entrada 10 2 2 4" xfId="9352" xr:uid="{4B099874-EE58-4F99-A3BC-38B06D5E6CE6}"/>
    <cellStyle name="Entrada 10 2 2 5" xfId="10583" xr:uid="{E228D509-39C8-4335-87B7-626DC46AF36C}"/>
    <cellStyle name="Entrada 10 2 2 6" xfId="11760" xr:uid="{61E18875-E89E-499B-8036-A9CA9DC28D41}"/>
    <cellStyle name="Entrada 10 2 2 7" xfId="12879" xr:uid="{411C110F-7580-484E-8DA8-0C2927569AD0}"/>
    <cellStyle name="Entrada 10 2 2 8" xfId="13987" xr:uid="{8CC7B4FC-31C4-41DF-9847-B8DA5C5C3B86}"/>
    <cellStyle name="Entrada 10 2 2 9" xfId="14929" xr:uid="{48BDC5C2-1459-4AE3-9F45-B6F7D540148D}"/>
    <cellStyle name="Entrada 10 2 3" xfId="3774" xr:uid="{7549F742-35B3-4332-A81E-A81913ECD11C}"/>
    <cellStyle name="Entrada 10 2 4" xfId="3587" xr:uid="{F667DE97-ACCB-46A6-9993-BDA16A3EBD74}"/>
    <cellStyle name="Entrada 10 2 5" xfId="3696" xr:uid="{B5ED5433-8D83-4287-B979-691FA1437354}"/>
    <cellStyle name="Entrada 10 2 6" xfId="3490" xr:uid="{C08D1FFE-E300-47D0-8B94-D18141BCCA51}"/>
    <cellStyle name="Entrada 10 2 7" xfId="6269" xr:uid="{BF00575D-902F-4172-A5FD-2C8B42ECD401}"/>
    <cellStyle name="Entrada 10 2 8" xfId="8760" xr:uid="{835B8679-5D0E-4B12-AE6F-EFE981EC9944}"/>
    <cellStyle name="Entrada 10 2 9" xfId="3610" xr:uid="{9810B6E7-00AA-4CBD-AE3A-9B327A2BBA3E}"/>
    <cellStyle name="Entrada 10 3" xfId="1128" xr:uid="{00000000-0005-0000-0000-0000A4040000}"/>
    <cellStyle name="Entrada 10 3 10" xfId="8045" xr:uid="{5021C5DE-F94E-4806-9BF4-1251E084E0EC}"/>
    <cellStyle name="Entrada 10 3 11" xfId="3604" xr:uid="{A41D2CE5-A489-4E72-AAE1-ED2E0FE5BA7B}"/>
    <cellStyle name="Entrada 10 3 12" xfId="6633" xr:uid="{110FEB76-AEEB-4890-81AE-37B3F26864C6}"/>
    <cellStyle name="Entrada 10 3 2" xfId="5401" xr:uid="{F4965F09-ADD7-4CE2-AE2A-1C5CDD55EB05}"/>
    <cellStyle name="Entrada 10 3 2 10" xfId="15522" xr:uid="{A8CF23DB-88A7-4F5D-AA63-FFB0ACE2CD77}"/>
    <cellStyle name="Entrada 10 3 2 2" xfId="6876" xr:uid="{B9928EC2-B37E-417B-B0AA-A16A4D7A6FB3}"/>
    <cellStyle name="Entrada 10 3 2 3" xfId="8097" xr:uid="{42D2B520-64B1-4634-9204-046457ACFB06}"/>
    <cellStyle name="Entrada 10 3 2 4" xfId="9353" xr:uid="{6B7383B7-3B38-4882-BBEA-3CEAEC39775B}"/>
    <cellStyle name="Entrada 10 3 2 5" xfId="10584" xr:uid="{C7473B33-E431-4749-924D-2D9C782E4482}"/>
    <cellStyle name="Entrada 10 3 2 6" xfId="11761" xr:uid="{18A297C5-1484-4BEF-BDA9-63C33F4ABDF2}"/>
    <cellStyle name="Entrada 10 3 2 7" xfId="12880" xr:uid="{6CCD2583-B350-4596-9F45-B2455CE15BD1}"/>
    <cellStyle name="Entrada 10 3 2 8" xfId="13988" xr:uid="{7D054576-DCAE-42BB-8DD5-99C83866A1FC}"/>
    <cellStyle name="Entrada 10 3 2 9" xfId="14930" xr:uid="{A44AE893-E13C-4CDF-B013-060FF6098682}"/>
    <cellStyle name="Entrada 10 3 3" xfId="3775" xr:uid="{AE2D549B-7435-4DD5-BDE6-8177E055DF30}"/>
    <cellStyle name="Entrada 10 3 4" xfId="3586" xr:uid="{74BFC0DE-6A6D-4599-A7A3-A7F78A7EE347}"/>
    <cellStyle name="Entrada 10 3 5" xfId="3697" xr:uid="{4CBED6C4-4D06-4DF8-947D-C221A668F729}"/>
    <cellStyle name="Entrada 10 3 6" xfId="3489" xr:uid="{FB339D50-7D90-4BBC-A2AA-23084B777359}"/>
    <cellStyle name="Entrada 10 3 7" xfId="3677" xr:uid="{7967DA00-BB7A-40D8-8A0D-B08FF4D7B124}"/>
    <cellStyle name="Entrada 10 3 8" xfId="3597" xr:uid="{51CC3CD1-D2F4-4EFE-9F42-D2CF5EBB0863}"/>
    <cellStyle name="Entrada 10 3 9" xfId="3611" xr:uid="{01115176-8A3A-4CE0-BD21-ED55B790B285}"/>
    <cellStyle name="Entrada 10 4" xfId="1129" xr:uid="{00000000-0005-0000-0000-0000A5040000}"/>
    <cellStyle name="Entrada 10 4 10" xfId="6636" xr:uid="{8AC400C4-3C43-4CDC-B26A-E6483C466ED9}"/>
    <cellStyle name="Entrada 10 4 11" xfId="3607" xr:uid="{285EDD3A-581A-4065-9315-C8D9699EF8B4}"/>
    <cellStyle name="Entrada 10 4 12" xfId="6928" xr:uid="{E1F21A66-D69F-40F3-8B19-524EA3C1799F}"/>
    <cellStyle name="Entrada 10 4 2" xfId="5402" xr:uid="{9C364BC4-9816-464E-9122-213E43274E56}"/>
    <cellStyle name="Entrada 10 4 2 10" xfId="15523" xr:uid="{BEE278CD-2956-4E36-A18B-8528E856C5C6}"/>
    <cellStyle name="Entrada 10 4 2 2" xfId="6877" xr:uid="{19053A2F-1726-4FF9-A7EE-FE40E3AC73F0}"/>
    <cellStyle name="Entrada 10 4 2 3" xfId="8098" xr:uid="{EA12274E-F8B3-4CDD-9CAB-B21E5CF178E6}"/>
    <cellStyle name="Entrada 10 4 2 4" xfId="9354" xr:uid="{655B9A9A-F97C-4238-A8B4-4AF330B8E35A}"/>
    <cellStyle name="Entrada 10 4 2 5" xfId="10585" xr:uid="{2A5A69F2-2110-48F5-8FCE-CA224E6FEB25}"/>
    <cellStyle name="Entrada 10 4 2 6" xfId="11762" xr:uid="{2993A2E8-57EB-4D59-A685-2965B9CCC729}"/>
    <cellStyle name="Entrada 10 4 2 7" xfId="12881" xr:uid="{45331344-F439-413A-8944-F45E19A17684}"/>
    <cellStyle name="Entrada 10 4 2 8" xfId="13989" xr:uid="{781CE9C6-B370-4B4D-8090-B593A78D3196}"/>
    <cellStyle name="Entrada 10 4 2 9" xfId="14931" xr:uid="{C1E380DB-47F4-4456-9FD4-46AAF7658FF4}"/>
    <cellStyle name="Entrada 10 4 3" xfId="3776" xr:uid="{3D027B51-2295-4808-BBB4-392282CC3193}"/>
    <cellStyle name="Entrada 10 4 4" xfId="3585" xr:uid="{4908F93E-4B6E-4E47-BEE3-0A752DCA5E35}"/>
    <cellStyle name="Entrada 10 4 5" xfId="3700" xr:uid="{4FB0C215-180D-45A8-9EAD-7E7C19B6DD82}"/>
    <cellStyle name="Entrada 10 4 6" xfId="3488" xr:uid="{651CE4B8-8145-45DF-BFD4-DDED1A69881A}"/>
    <cellStyle name="Entrada 10 4 7" xfId="3678" xr:uid="{331E5C38-BE1B-4B43-A023-68753D53F689}"/>
    <cellStyle name="Entrada 10 4 8" xfId="3596" xr:uid="{3D1DCA31-2FA3-44F6-A143-F6882BE26C1E}"/>
    <cellStyle name="Entrada 10 4 9" xfId="3612" xr:uid="{D6666292-2929-4EC6-8129-1A3114ABEE12}"/>
    <cellStyle name="Entrada 10 5" xfId="1130" xr:uid="{00000000-0005-0000-0000-0000A6040000}"/>
    <cellStyle name="Entrada 10 5 10" xfId="6931" xr:uid="{C4121190-FB9D-4D91-9ED6-6CE10E6D94FF}"/>
    <cellStyle name="Entrada 10 5 11" xfId="3608" xr:uid="{56AF5CA7-E517-44BF-8EAE-E14CB860780D}"/>
    <cellStyle name="Entrada 10 5 12" xfId="6927" xr:uid="{806F60A9-4ECD-49FA-90B7-6B153A1FAE70}"/>
    <cellStyle name="Entrada 10 5 2" xfId="5403" xr:uid="{8964BA41-2EA0-4D27-BA55-5C064C932467}"/>
    <cellStyle name="Entrada 10 5 2 10" xfId="15524" xr:uid="{807700A1-2784-4827-9DAB-1846DC8476A0}"/>
    <cellStyle name="Entrada 10 5 2 2" xfId="6878" xr:uid="{E2E4F364-A85A-4317-99F0-3E8BE40A5321}"/>
    <cellStyle name="Entrada 10 5 2 3" xfId="8099" xr:uid="{9B065AF2-9C1E-43F9-89DA-9C77C02EA6F8}"/>
    <cellStyle name="Entrada 10 5 2 4" xfId="9355" xr:uid="{4F63A779-6D5B-4708-9C75-52FE024BC2CD}"/>
    <cellStyle name="Entrada 10 5 2 5" xfId="10586" xr:uid="{12ACA296-9BBF-4179-810B-18F7A1EC3C31}"/>
    <cellStyle name="Entrada 10 5 2 6" xfId="11763" xr:uid="{C824A2F2-7EFB-4DE1-B28E-D067F33F01F8}"/>
    <cellStyle name="Entrada 10 5 2 7" xfId="12882" xr:uid="{98CB91E7-0CA4-45AD-9287-159AA1530FD2}"/>
    <cellStyle name="Entrada 10 5 2 8" xfId="13990" xr:uid="{FB217EA2-F504-493C-B6BC-1B170FA2DB9A}"/>
    <cellStyle name="Entrada 10 5 2 9" xfId="14932" xr:uid="{20CFED73-9FB5-4B69-B56B-C2EB7D2A1912}"/>
    <cellStyle name="Entrada 10 5 3" xfId="3777" xr:uid="{F01458F8-F412-47EA-AF13-489CBA365505}"/>
    <cellStyle name="Entrada 10 5 4" xfId="3584" xr:uid="{E2F60215-E970-49D3-B8A3-586DE9365DF5}"/>
    <cellStyle name="Entrada 10 5 5" xfId="3701" xr:uid="{0624EECC-FA10-4760-885F-FAD88BE92DAE}"/>
    <cellStyle name="Entrada 10 5 6" xfId="3487" xr:uid="{1B0B641D-1F9E-4700-9E2D-B59B09690B52}"/>
    <cellStyle name="Entrada 10 5 7" xfId="3679" xr:uid="{45DF48EE-1E07-4E88-930E-7F9D740F427D}"/>
    <cellStyle name="Entrada 10 5 8" xfId="3593" xr:uid="{6E9A4ACF-1CDF-4E56-BA1B-7F9F2344AD20}"/>
    <cellStyle name="Entrada 10 5 9" xfId="3613" xr:uid="{C21BDB78-95B1-488B-AB95-92533691028B}"/>
    <cellStyle name="Entrada 10 6" xfId="3773" xr:uid="{56D20F71-C716-4823-A866-72BD56BEEEA6}"/>
    <cellStyle name="Entrada 10 7" xfId="3588" xr:uid="{FFF8A341-7DC6-4B17-85DD-68626AF8F474}"/>
    <cellStyle name="Entrada 10 8" xfId="3695" xr:uid="{EB4CE6D2-9AF4-4CC0-8206-6364AE614062}"/>
    <cellStyle name="Entrada 10 9" xfId="3491" xr:uid="{24B94916-F28E-4B90-8996-705C27C57FAA}"/>
    <cellStyle name="Entrada 11" xfId="1131" xr:uid="{00000000-0005-0000-0000-0000A7040000}"/>
    <cellStyle name="Entrada 11 10" xfId="11230" xr:uid="{D765ACE0-CB1D-449E-981F-57DD8399B241}"/>
    <cellStyle name="Entrada 11 11" xfId="6873" xr:uid="{7310D378-DE7B-426E-9FBD-5FCB8E6BE6A8}"/>
    <cellStyle name="Entrada 11 2" xfId="3778" xr:uid="{DCAD7EDD-82EA-4858-BD25-EB3D174E82CE}"/>
    <cellStyle name="Entrada 11 3" xfId="3583" xr:uid="{23140A83-0C10-47B2-94CA-EF47DD403868}"/>
    <cellStyle name="Entrada 11 4" xfId="3702" xr:uid="{8C1984AD-168E-4AEE-988A-A747BAF4D7E9}"/>
    <cellStyle name="Entrada 11 5" xfId="7920" xr:uid="{97DDE73D-BFC4-47D5-A5A5-A189CCDDC1D2}"/>
    <cellStyle name="Entrada 11 6" xfId="3680" xr:uid="{733E5BB1-9AFD-42C1-B15B-58B931A564B6}"/>
    <cellStyle name="Entrada 11 7" xfId="3592" xr:uid="{0598135A-E851-4DC1-8577-446B80063DC3}"/>
    <cellStyle name="Entrada 11 8" xfId="3614" xr:uid="{CE19AD69-2583-4A68-A3A8-7926EFC8EC84}"/>
    <cellStyle name="Entrada 11 9" xfId="9174" xr:uid="{5DBC0079-A02E-4694-98BD-BEFAF5241FA8}"/>
    <cellStyle name="Entrada 12" xfId="1132" xr:uid="{00000000-0005-0000-0000-0000A8040000}"/>
    <cellStyle name="Entrada 12 10" xfId="11567" xr:uid="{D53F5C08-7B6C-478D-A864-1D6C092E1613}"/>
    <cellStyle name="Entrada 12 11" xfId="6634" xr:uid="{40987B6D-9833-4504-8B0B-3FF84C182C03}"/>
    <cellStyle name="Entrada 12 2" xfId="3779" xr:uid="{0EBE05F6-562E-4F86-A609-8CEF9F595304}"/>
    <cellStyle name="Entrada 12 3" xfId="3582" xr:uid="{D8E47E63-3FAB-4721-ABDE-E54516FBAFD5}"/>
    <cellStyle name="Entrada 12 4" xfId="3703" xr:uid="{A40746B0-9F8D-4113-A960-9894E6F3F289}"/>
    <cellStyle name="Entrada 12 5" xfId="3486" xr:uid="{85D8074A-DC0E-4992-B348-BB3BF6AD09E6}"/>
    <cellStyle name="Entrada 12 6" xfId="3683" xr:uid="{9579D902-4F1E-4A7A-8980-20CAC90AB729}"/>
    <cellStyle name="Entrada 12 7" xfId="3589" xr:uid="{CA13F6CB-B8A4-4A3E-AB3E-943C31F422BB}"/>
    <cellStyle name="Entrada 12 8" xfId="4807" xr:uid="{DD8EF6D9-0C1D-4E2A-8745-50DED86CF72D}"/>
    <cellStyle name="Entrada 12 9" xfId="7612" xr:uid="{357BE427-8B5C-4384-B13C-A314FEBB1E93}"/>
    <cellStyle name="Entrada 13" xfId="1133" xr:uid="{00000000-0005-0000-0000-0000A9040000}"/>
    <cellStyle name="Entrada 13 10" xfId="3652" xr:uid="{ED2CEAA7-BE58-4FA8-B0CC-CE3EF1C52E18}"/>
    <cellStyle name="Entrada 13 11" xfId="6930" xr:uid="{5791827D-4BA3-4E88-A41B-669FB875353B}"/>
    <cellStyle name="Entrada 13 2" xfId="3780" xr:uid="{2C29389B-372A-47B2-B82C-8115211502F5}"/>
    <cellStyle name="Entrada 13 3" xfId="3131" xr:uid="{42E208AE-D880-40E8-81B6-43CFD4A525F1}"/>
    <cellStyle name="Entrada 13 4" xfId="3704" xr:uid="{18C3238B-827D-4A22-9428-6CBBE7F1AD45}"/>
    <cellStyle name="Entrada 13 5" xfId="3485" xr:uid="{E2A7C41E-7CDD-472E-8481-756C697F63B2}"/>
    <cellStyle name="Entrada 13 6" xfId="3684" xr:uid="{504D8060-6CCE-419F-9B39-BB9E28E73623}"/>
    <cellStyle name="Entrada 13 7" xfId="4805" xr:uid="{AFD91180-626D-43FB-A563-34B29FC60331}"/>
    <cellStyle name="Entrada 13 8" xfId="3615" xr:uid="{B73132A3-1082-4F08-B942-4A69A1ACECE7}"/>
    <cellStyle name="Entrada 13 9" xfId="8764" xr:uid="{B9809548-BC71-4AA5-B866-DACC1BDF4CD4}"/>
    <cellStyle name="Entrada 14" xfId="1134" xr:uid="{00000000-0005-0000-0000-0000AA040000}"/>
    <cellStyle name="Entrada 14 10" xfId="3653" xr:uid="{4F7E5E6D-4105-4F1B-BE40-BBBB78325585}"/>
    <cellStyle name="Entrada 14 11" xfId="7507" xr:uid="{BB1D47E0-C277-42E9-A841-7F21E57F8AB1}"/>
    <cellStyle name="Entrada 14 2" xfId="3781" xr:uid="{01BA1DB8-2698-486E-8758-0AA8FD3B3D07}"/>
    <cellStyle name="Entrada 14 3" xfId="3581" xr:uid="{7EC65600-847A-4AAD-B428-BEDA9A662E5C}"/>
    <cellStyle name="Entrada 14 4" xfId="3705" xr:uid="{B33AC99B-F0DB-4563-8FEC-85A733CAA6C0}"/>
    <cellStyle name="Entrada 14 5" xfId="3168" xr:uid="{7C518339-9A0B-4B7D-915B-8F7873DC22FE}"/>
    <cellStyle name="Entrada 14 6" xfId="3685" xr:uid="{C5EEB467-825F-4335-B982-528BF876A125}"/>
    <cellStyle name="Entrada 14 7" xfId="7514" xr:uid="{D483013A-B4F7-4C30-885C-543B42E36186}"/>
    <cellStyle name="Entrada 14 8" xfId="3616" xr:uid="{F36F2BE4-4801-443F-84C6-A28E5D8895E1}"/>
    <cellStyle name="Entrada 14 9" xfId="7585" xr:uid="{D430829B-42C3-4202-A9C6-E60E6A4047F2}"/>
    <cellStyle name="Entrada 15" xfId="149" xr:uid="{00000000-0005-0000-0000-0000AB040000}"/>
    <cellStyle name="Entrada 15 10" xfId="13497" xr:uid="{CDEBA5B9-9648-4E59-8D38-F3B278F9A36E}"/>
    <cellStyle name="Entrada 15 11" xfId="14541" xr:uid="{E7FBAEF6-B5E4-46D2-8F46-CA5EF1217D9C}"/>
    <cellStyle name="Entrada 15 2" xfId="3137" xr:uid="{00416E0F-2E33-40A7-B1E2-8E1D968C8314}"/>
    <cellStyle name="Entrada 15 3" xfId="4806" xr:uid="{208DCDA1-A195-4602-804D-90723D2AF074}"/>
    <cellStyle name="Entrada 15 4" xfId="6289" xr:uid="{BAF517BA-DF0F-49A9-9640-ADF4F78725BF}"/>
    <cellStyle name="Entrada 15 5" xfId="7515" xr:uid="{E7E18A42-6919-451C-9B80-7C7D8EB04D0F}"/>
    <cellStyle name="Entrada 15 6" xfId="8758" xr:uid="{0786D9D7-C169-4610-921B-2DEA53AA3E02}"/>
    <cellStyle name="Entrada 15 7" xfId="10005" xr:uid="{1A1F2FB3-B4DD-4E98-ACAF-2B185CAE79A1}"/>
    <cellStyle name="Entrada 15 8" xfId="11231" xr:uid="{66415026-1EF0-47F5-BCBA-57068E277D93}"/>
    <cellStyle name="Entrada 15 9" xfId="12314" xr:uid="{D08850AB-160F-49AF-852E-2FF1CF0E36BE}"/>
    <cellStyle name="Entrada 16" xfId="2694" xr:uid="{00000000-0005-0000-0000-0000AC040000}"/>
    <cellStyle name="Entrada 17" xfId="2738" xr:uid="{00000000-0005-0000-0000-0000AD040000}"/>
    <cellStyle name="Entrada 18" xfId="2783" xr:uid="{08E6BDF8-452C-40D4-84DD-D38E2428645A}"/>
    <cellStyle name="Entrada 19" xfId="2872" xr:uid="{92FB08B3-82AD-4954-9158-2DC4EE18EA94}"/>
    <cellStyle name="Entrada 2" xfId="1135" xr:uid="{00000000-0005-0000-0000-0000AE040000}"/>
    <cellStyle name="Entrada 2 10" xfId="3706" xr:uid="{625BF275-E8BC-4C3D-9FBF-1171CD60E776}"/>
    <cellStyle name="Entrada 2 11" xfId="3484" xr:uid="{4B570763-895F-495D-8013-35A40705BE63}"/>
    <cellStyle name="Entrada 2 12" xfId="3686" xr:uid="{3B3835AF-0054-4B84-95CC-3F51B43FC0A4}"/>
    <cellStyle name="Entrada 2 13" xfId="3461" xr:uid="{E5B4FE23-26BE-42AD-B671-D354F6E3A4A8}"/>
    <cellStyle name="Entrada 2 14" xfId="6291" xr:uid="{6EC32A63-F477-4100-AF2D-6DEF5E08D82A}"/>
    <cellStyle name="Entrada 2 15" xfId="9402" xr:uid="{B3FADF3E-C399-4655-89A9-84D7DB88FA76}"/>
    <cellStyle name="Entrada 2 16" xfId="3654" xr:uid="{F26247FA-D1B4-4970-AEE8-71329B3A3E17}"/>
    <cellStyle name="Entrada 2 17" xfId="7506" xr:uid="{2391C0CD-53E4-4DF3-BE68-A2F0A7039BA4}"/>
    <cellStyle name="Entrada 2 2" xfId="1136" xr:uid="{00000000-0005-0000-0000-0000AF040000}"/>
    <cellStyle name="Entrada 2 2 10" xfId="9761" xr:uid="{4F40F046-2BB8-4F56-9873-2908118D878E}"/>
    <cellStyle name="Entrada 2 2 11" xfId="3655" xr:uid="{AC9A68F7-6F0F-4897-A6AB-4AF9B08FB2FE}"/>
    <cellStyle name="Entrada 2 2 12" xfId="7505" xr:uid="{2CF451B3-DA7C-4651-BE49-7034BE222163}"/>
    <cellStyle name="Entrada 2 2 2" xfId="5405" xr:uid="{C8D45810-522C-4453-98E9-9B8E7066A45E}"/>
    <cellStyle name="Entrada 2 2 2 10" xfId="15526" xr:uid="{CE95305D-F7C2-447A-B450-9D3AE6E9A568}"/>
    <cellStyle name="Entrada 2 2 2 2" xfId="6880" xr:uid="{8F6748B1-886B-42DE-8AB4-BBAF0A47EDE8}"/>
    <cellStyle name="Entrada 2 2 2 3" xfId="8101" xr:uid="{68806237-5841-437D-80FD-ED4E723ACFFE}"/>
    <cellStyle name="Entrada 2 2 2 4" xfId="9357" xr:uid="{C88D4593-FF5E-4F5D-9CAF-E3D7C78A301B}"/>
    <cellStyle name="Entrada 2 2 2 5" xfId="10588" xr:uid="{8D0FB595-AD5E-4E54-9DD9-422CC2A6349B}"/>
    <cellStyle name="Entrada 2 2 2 6" xfId="11765" xr:uid="{4BD38446-B844-46F3-AB74-86399809594D}"/>
    <cellStyle name="Entrada 2 2 2 7" xfId="12884" xr:uid="{F1DA1EEC-116B-4ADC-B61C-DC8B972D0226}"/>
    <cellStyle name="Entrada 2 2 2 8" xfId="13992" xr:uid="{E165933C-D2CB-469E-A231-DB468DCE3CA7}"/>
    <cellStyle name="Entrada 2 2 2 9" xfId="14934" xr:uid="{183DAE00-087E-4ABF-8465-A80183E44796}"/>
    <cellStyle name="Entrada 2 2 3" xfId="3783" xr:uid="{F557E2E1-1457-47E2-89BA-B3DBACEE1826}"/>
    <cellStyle name="Entrada 2 2 4" xfId="3579" xr:uid="{407DFC36-5455-44E1-ABF9-FE33317B4C70}"/>
    <cellStyle name="Entrada 2 2 5" xfId="3707" xr:uid="{BADD2DAB-9A12-41EB-82F2-EAE0C9514C02}"/>
    <cellStyle name="Entrada 2 2 6" xfId="6294" xr:uid="{877B1D66-A1F7-42EF-A741-010DF904F578}"/>
    <cellStyle name="Entrada 2 2 7" xfId="3687" xr:uid="{53B99F7D-9AE9-4084-B081-A67728E79AF4}"/>
    <cellStyle name="Entrada 2 2 8" xfId="4802" xr:uid="{B8347B57-26AB-4874-8DA5-3446F947F532}"/>
    <cellStyle name="Entrada 2 2 9" xfId="3617" xr:uid="{98922B30-D245-45C5-8E75-4E12E9214566}"/>
    <cellStyle name="Entrada 2 3" xfId="1137" xr:uid="{00000000-0005-0000-0000-0000B0040000}"/>
    <cellStyle name="Entrada 2 3 10" xfId="7638" xr:uid="{59088424-F01B-48EC-9092-838E430D5D20}"/>
    <cellStyle name="Entrada 2 3 11" xfId="3656" xr:uid="{C8F19F10-1E9A-4B82-9D4E-E2FC850B4D46}"/>
    <cellStyle name="Entrada 2 3 12" xfId="12313" xr:uid="{64210554-553D-405E-9266-55C45F9C123D}"/>
    <cellStyle name="Entrada 2 3 2" xfId="5406" xr:uid="{712C744A-517E-47E7-913A-AD2FB008BE6C}"/>
    <cellStyle name="Entrada 2 3 2 10" xfId="15527" xr:uid="{62A6E29A-681D-4952-92D0-639FE577468C}"/>
    <cellStyle name="Entrada 2 3 2 2" xfId="6881" xr:uid="{766A15E7-1E7E-4544-8EF9-A5661F119572}"/>
    <cellStyle name="Entrada 2 3 2 3" xfId="8102" xr:uid="{6A19A27E-0E95-4FFE-90AC-4D6B012DB09C}"/>
    <cellStyle name="Entrada 2 3 2 4" xfId="9358" xr:uid="{651ED77D-B014-485E-AD2E-22050DF50DE4}"/>
    <cellStyle name="Entrada 2 3 2 5" xfId="10589" xr:uid="{1EF9C426-96AE-4275-97E0-E629C87CA0EC}"/>
    <cellStyle name="Entrada 2 3 2 6" xfId="11766" xr:uid="{182B52EE-F3ED-42BC-B5D1-42B0F6250586}"/>
    <cellStyle name="Entrada 2 3 2 7" xfId="12885" xr:uid="{210C3BCE-65FE-44C6-9F16-89DDF7945FF7}"/>
    <cellStyle name="Entrada 2 3 2 8" xfId="13993" xr:uid="{3F1DD327-642F-4CA7-9704-38CE55FA8234}"/>
    <cellStyle name="Entrada 2 3 2 9" xfId="14935" xr:uid="{B06D48EB-3388-441D-B363-A8DF5AF8A0FD}"/>
    <cellStyle name="Entrada 2 3 3" xfId="3784" xr:uid="{518F95C5-5D70-4291-B689-07752126593E}"/>
    <cellStyle name="Entrada 2 3 4" xfId="3578" xr:uid="{E504B933-9E8B-44F3-A20C-A004A8559B61}"/>
    <cellStyle name="Entrada 2 3 5" xfId="3708" xr:uid="{5DEA9427-B3B9-4F29-9BD8-70D658FA8D0E}"/>
    <cellStyle name="Entrada 2 3 6" xfId="3483" xr:uid="{7F808B3E-240E-47DB-9FFB-3D66AFDCE345}"/>
    <cellStyle name="Entrada 2 3 7" xfId="3688" xr:uid="{42E1B6E0-AF1F-4354-AFB8-007ECD55654E}"/>
    <cellStyle name="Entrada 2 3 8" xfId="6295" xr:uid="{BB23BB3E-3741-41B6-A734-8EDC39F7ABCF}"/>
    <cellStyle name="Entrada 2 3 9" xfId="3618" xr:uid="{2A7A87F4-A3DF-4ECA-AD66-01FD203BD42B}"/>
    <cellStyle name="Entrada 2 4" xfId="1138" xr:uid="{00000000-0005-0000-0000-0000B1040000}"/>
    <cellStyle name="Entrada 2 4 10" xfId="7592" xr:uid="{DBFBFA54-9EA5-4223-9E0B-54DE83B7E476}"/>
    <cellStyle name="Entrada 2 4 11" xfId="3657" xr:uid="{11E6580F-2C1E-465F-BC29-4B17E923D701}"/>
    <cellStyle name="Entrada 2 4 12" xfId="10077" xr:uid="{A953D2FE-190F-4478-8E1F-881238AF9DBD}"/>
    <cellStyle name="Entrada 2 4 2" xfId="5407" xr:uid="{67B3FE95-47CE-48F7-8227-EC3EB8D33508}"/>
    <cellStyle name="Entrada 2 4 2 10" xfId="15528" xr:uid="{FF07D9A5-72A9-4DDA-BA83-A7CC6047EB7E}"/>
    <cellStyle name="Entrada 2 4 2 2" xfId="6882" xr:uid="{07028BD0-F1BA-447A-9511-9DA3655E7DC3}"/>
    <cellStyle name="Entrada 2 4 2 3" xfId="8103" xr:uid="{C5334AF7-18B9-40B1-9FE8-78251A8388B6}"/>
    <cellStyle name="Entrada 2 4 2 4" xfId="9359" xr:uid="{17414180-3852-4274-B147-27794881BE37}"/>
    <cellStyle name="Entrada 2 4 2 5" xfId="10590" xr:uid="{34EC9A9E-6351-4206-86CC-531BDD877BCF}"/>
    <cellStyle name="Entrada 2 4 2 6" xfId="11767" xr:uid="{B1AFB6FC-3426-418B-A22D-166E2ADCFC23}"/>
    <cellStyle name="Entrada 2 4 2 7" xfId="12886" xr:uid="{E0DD6F90-5CAE-456C-9E5D-4D82509183A1}"/>
    <cellStyle name="Entrada 2 4 2 8" xfId="13994" xr:uid="{C1266400-5978-467A-8E94-0FAA7AD50885}"/>
    <cellStyle name="Entrada 2 4 2 9" xfId="14936" xr:uid="{30F8DA98-0CEA-4253-BFD8-9AF8BC49D046}"/>
    <cellStyle name="Entrada 2 4 3" xfId="3785" xr:uid="{5A42C3F5-43AD-45EA-AEA8-44C00413D6FB}"/>
    <cellStyle name="Entrada 2 4 4" xfId="3577" xr:uid="{05EB2F75-6749-41CC-BF08-C9BB6CC2EF91}"/>
    <cellStyle name="Entrada 2 4 5" xfId="3709" xr:uid="{05671B4F-0820-41F7-85C1-EA8935DDCD01}"/>
    <cellStyle name="Entrada 2 4 6" xfId="3482" xr:uid="{CCC2B1A6-3FB2-4236-AF77-382AEE7703F2}"/>
    <cellStyle name="Entrada 2 4 7" xfId="3689" xr:uid="{F3AD7B52-9E2B-431F-BC5D-E516C7D468E1}"/>
    <cellStyle name="Entrada 2 4 8" xfId="3460" xr:uid="{8F2386B9-8BF7-4EA1-99EB-A28D08A1AFD7}"/>
    <cellStyle name="Entrada 2 4 9" xfId="3619" xr:uid="{8AF72D27-C3E9-42A0-8F44-EBB91236E55A}"/>
    <cellStyle name="Entrada 2 5" xfId="1139" xr:uid="{00000000-0005-0000-0000-0000B2040000}"/>
    <cellStyle name="Entrada 2 5 10" xfId="3421" xr:uid="{5DC71AE1-68E3-46BF-BFA1-76DD688F3667}"/>
    <cellStyle name="Entrada 2 5 11" xfId="3658" xr:uid="{BCDED3B6-EBD1-4965-B25E-A42F8CCD054E}"/>
    <cellStyle name="Entrada 2 5 12" xfId="9407" xr:uid="{ABF6FF08-01A2-4E17-AF20-70561FA69059}"/>
    <cellStyle name="Entrada 2 5 2" xfId="5408" xr:uid="{2B497F0F-F75F-412D-89B8-DC7D9F0C9540}"/>
    <cellStyle name="Entrada 2 5 2 10" xfId="15529" xr:uid="{95068184-C0BE-443D-A654-089FAA8D4C9B}"/>
    <cellStyle name="Entrada 2 5 2 2" xfId="6883" xr:uid="{376C67C2-7CCA-475B-AA31-547D288D7B0E}"/>
    <cellStyle name="Entrada 2 5 2 3" xfId="8104" xr:uid="{9910B363-23BE-491B-923E-48E09E3EA537}"/>
    <cellStyle name="Entrada 2 5 2 4" xfId="9360" xr:uid="{F0683BC3-F101-4EB4-90AF-7561317B8BB3}"/>
    <cellStyle name="Entrada 2 5 2 5" xfId="10591" xr:uid="{4596AFC7-F70B-4AC9-BE98-160E4AE96DEB}"/>
    <cellStyle name="Entrada 2 5 2 6" xfId="11768" xr:uid="{2E21C4A1-5819-4148-B4AB-C234A9F060F4}"/>
    <cellStyle name="Entrada 2 5 2 7" xfId="12887" xr:uid="{16EF1DA3-C830-475C-966B-FDD85090F86E}"/>
    <cellStyle name="Entrada 2 5 2 8" xfId="13995" xr:uid="{18FA0359-0525-441A-892F-BD1A682F6C52}"/>
    <cellStyle name="Entrada 2 5 2 9" xfId="14937" xr:uid="{501EF86F-BAB7-4D43-A4F5-6EDE7897B9A7}"/>
    <cellStyle name="Entrada 2 5 3" xfId="3786" xr:uid="{85F34585-B4F7-4F0D-A01E-72DE7C697AE8}"/>
    <cellStyle name="Entrada 2 5 4" xfId="3576" xr:uid="{3EA65F86-4ACF-4603-AE14-1FE7B909C48E}"/>
    <cellStyle name="Entrada 2 5 5" xfId="3710" xr:uid="{CFABFEA3-D462-445E-93B7-EBE572BA48E5}"/>
    <cellStyle name="Entrada 2 5 6" xfId="3481" xr:uid="{AE543555-2A14-426C-946D-77A056957E8A}"/>
    <cellStyle name="Entrada 2 5 7" xfId="3690" xr:uid="{21EE7EF2-8862-4731-A540-2F2B22F4A3D9}"/>
    <cellStyle name="Entrada 2 5 8" xfId="3459" xr:uid="{49CCBDDC-E65B-4795-AC4B-77E1B9DC0BA7}"/>
    <cellStyle name="Entrada 2 5 9" xfId="3620" xr:uid="{A78004E6-CF96-45A3-B666-670D53B15AAF}"/>
    <cellStyle name="Entrada 2 6" xfId="1140" xr:uid="{00000000-0005-0000-0000-0000B3040000}"/>
    <cellStyle name="Entrada 2 6 10" xfId="6933" xr:uid="{8437BABF-2F0C-470F-8262-23570640BB53}"/>
    <cellStyle name="Entrada 2 6 11" xfId="13835" xr:uid="{46E20CD8-0DAB-4D1F-9BF4-8B004A47D57F}"/>
    <cellStyle name="Entrada 2 6 12" xfId="10112" xr:uid="{559061D8-928A-45A0-B6FE-800F5742C587}"/>
    <cellStyle name="Entrada 2 6 2" xfId="5409" xr:uid="{F866DBB9-FAA5-4ED8-AA60-A489222A644A}"/>
    <cellStyle name="Entrada 2 6 2 10" xfId="15530" xr:uid="{461E3B4F-3641-4E24-A5E4-387A0B20BDA4}"/>
    <cellStyle name="Entrada 2 6 2 2" xfId="6884" xr:uid="{BDC2EAC0-2D85-41F0-BBC2-23D75D8109B3}"/>
    <cellStyle name="Entrada 2 6 2 3" xfId="8105" xr:uid="{6F7CEDFB-B582-43BD-8134-74ABFE78A7CA}"/>
    <cellStyle name="Entrada 2 6 2 4" xfId="9361" xr:uid="{A79B01AB-8126-4B1E-AB0E-1D7C84744F69}"/>
    <cellStyle name="Entrada 2 6 2 5" xfId="10592" xr:uid="{5520494E-16B3-44A3-8359-B75A5CDE4662}"/>
    <cellStyle name="Entrada 2 6 2 6" xfId="11769" xr:uid="{D5513765-414D-43F4-8FA3-E3CD4DFD6366}"/>
    <cellStyle name="Entrada 2 6 2 7" xfId="12888" xr:uid="{2D979564-541C-4BD9-B37E-0DB393D44C8F}"/>
    <cellStyle name="Entrada 2 6 2 8" xfId="13996" xr:uid="{946E3681-735F-4794-A91E-4FB8022BB8CB}"/>
    <cellStyle name="Entrada 2 6 2 9" xfId="14938" xr:uid="{A4204F22-DD12-41AC-89CD-25C1C4829405}"/>
    <cellStyle name="Entrada 2 6 3" xfId="3787" xr:uid="{F6ED454C-2F36-4026-9A80-9B2AC5BD672C}"/>
    <cellStyle name="Entrada 2 6 4" xfId="3575" xr:uid="{9D214EC8-B2EA-4545-9CC6-78FB31E6CD2E}"/>
    <cellStyle name="Entrada 2 6 5" xfId="6700" xr:uid="{3865FDA6-76BA-46C1-B636-6B650714F31D}"/>
    <cellStyle name="Entrada 2 6 6" xfId="3480" xr:uid="{9A2A36C4-1E64-4DFD-B9CA-A51B993702C9}"/>
    <cellStyle name="Entrada 2 6 7" xfId="3691" xr:uid="{11D460A6-6AD0-4D89-BE06-39AA1D6DAA34}"/>
    <cellStyle name="Entrada 2 6 8" xfId="3458" xr:uid="{3BA666D1-47D5-49B6-964E-894D3FD920B1}"/>
    <cellStyle name="Entrada 2 6 9" xfId="3621" xr:uid="{8BBBEEFA-0EFF-4496-9878-05539CAEA1F4}"/>
    <cellStyle name="Entrada 2 7" xfId="2835" xr:uid="{BEFF699F-CDE2-4193-9856-CA889E3F4E64}"/>
    <cellStyle name="Entrada 2 7 10" xfId="14933" xr:uid="{191D1096-B88D-417B-B778-DB3B714BCAD9}"/>
    <cellStyle name="Entrada 2 7 11" xfId="15525" xr:uid="{61E0A738-97FC-4CDB-B9FE-7FD4C8E4D398}"/>
    <cellStyle name="Entrada 2 7 2" xfId="5404" xr:uid="{F68C28E2-6B8A-44E7-B78B-FE680E05FBC5}"/>
    <cellStyle name="Entrada 2 7 3" xfId="6879" xr:uid="{17F8179A-8376-4340-833E-20721B0DA9B9}"/>
    <cellStyle name="Entrada 2 7 4" xfId="8100" xr:uid="{4A4DC773-9C58-4011-ACB2-612D97F453D1}"/>
    <cellStyle name="Entrada 2 7 5" xfId="9356" xr:uid="{3D389D7C-F7C6-4747-A86B-3D560F2950C8}"/>
    <cellStyle name="Entrada 2 7 6" xfId="10587" xr:uid="{F6C90DB0-4371-41AE-8517-D98B7CCEEA07}"/>
    <cellStyle name="Entrada 2 7 7" xfId="11764" xr:uid="{2C762985-E20C-4FEE-9313-681AF212E533}"/>
    <cellStyle name="Entrada 2 7 8" xfId="12883" xr:uid="{DA9B85B3-DDAF-4C83-ABBF-83672BFBA05C}"/>
    <cellStyle name="Entrada 2 7 9" xfId="13991" xr:uid="{A4D07055-7C97-495E-BD1E-DCF6FE41434A}"/>
    <cellStyle name="Entrada 2 8" xfId="3782" xr:uid="{B7851897-37D8-4DD7-9051-39A4A5D17B6F}"/>
    <cellStyle name="Entrada 2 9" xfId="3580" xr:uid="{9C8E1BF6-CDB8-4C42-A332-A5F975CF4051}"/>
    <cellStyle name="Entrada 20" xfId="2916" xr:uid="{725107A9-9CA3-496A-8C12-BD1049DC9404}"/>
    <cellStyle name="Entrada 21" xfId="2960" xr:uid="{D33D6EBE-E100-4336-85B2-76975B1FC436}"/>
    <cellStyle name="Entrada 22" xfId="15871" xr:uid="{8C74F18E-F4E3-4A89-8D23-C8E8EEDD9EDC}"/>
    <cellStyle name="Entrada 3" xfId="1141" xr:uid="{00000000-0005-0000-0000-0000B4040000}"/>
    <cellStyle name="Entrada 3 10" xfId="3479" xr:uid="{6A05B1F4-B463-48F7-957B-7AFA75132E94}"/>
    <cellStyle name="Entrada 3 11" xfId="3692" xr:uid="{982A46BF-742E-460B-8B84-F6E3F6AAD2E8}"/>
    <cellStyle name="Entrada 3 12" xfId="3457" xr:uid="{46F0E41E-D885-4FA0-96BA-2FB0A57B684A}"/>
    <cellStyle name="Entrada 3 13" xfId="3622" xr:uid="{63E767A7-3A56-4D19-9A92-6877506179B7}"/>
    <cellStyle name="Entrada 3 14" xfId="9403" xr:uid="{3FEAFA71-1EB9-412E-A0D8-EC490151E6B8}"/>
    <cellStyle name="Entrada 3 15" xfId="7483" xr:uid="{299E0BF1-EF6A-4EE3-8DAA-891A1EACBBBE}"/>
    <cellStyle name="Entrada 3 16" xfId="10086" xr:uid="{38D2A290-F979-4008-BF64-2AF27A7BD3AA}"/>
    <cellStyle name="Entrada 3 2" xfId="1142" xr:uid="{00000000-0005-0000-0000-0000B5040000}"/>
    <cellStyle name="Entrada 3 2 10" xfId="3422" xr:uid="{D8C04D8B-EB5D-4441-8779-D7F1192CFBDB}"/>
    <cellStyle name="Entrada 3 2 11" xfId="9152" xr:uid="{E3D51FAB-292C-457A-92A0-DBEEBCD63C82}"/>
    <cellStyle name="Entrada 3 2 12" xfId="6935" xr:uid="{2A533091-B464-42A4-A628-B7A6151B06A7}"/>
    <cellStyle name="Entrada 3 2 2" xfId="5411" xr:uid="{92C5400B-D466-48F8-A968-AB07C43AF8CE}"/>
    <cellStyle name="Entrada 3 2 2 10" xfId="15532" xr:uid="{2A296B07-EDDA-4B07-88AF-AF5E20336A1F}"/>
    <cellStyle name="Entrada 3 2 2 2" xfId="6886" xr:uid="{0BFB1326-AC5B-41CF-94AF-7A26E31F8A45}"/>
    <cellStyle name="Entrada 3 2 2 3" xfId="8107" xr:uid="{5707737D-B3F4-4649-B1AD-0A4F97710EDF}"/>
    <cellStyle name="Entrada 3 2 2 4" xfId="9363" xr:uid="{BE372961-D0F1-4E87-AECF-3F99CAA28E1D}"/>
    <cellStyle name="Entrada 3 2 2 5" xfId="10594" xr:uid="{CE24C5D0-DBD2-439F-8608-C9AC678F97DE}"/>
    <cellStyle name="Entrada 3 2 2 6" xfId="11771" xr:uid="{E283BAC2-C151-4111-87B8-5FB9096D392F}"/>
    <cellStyle name="Entrada 3 2 2 7" xfId="12890" xr:uid="{A8A4993C-E7E0-42A3-BF35-BAAACB2ECE0C}"/>
    <cellStyle name="Entrada 3 2 2 8" xfId="13998" xr:uid="{CBD86DEB-C27C-4C09-89CC-4AD99B6614EE}"/>
    <cellStyle name="Entrada 3 2 2 9" xfId="14940" xr:uid="{3567CA4B-7BEC-4DDA-B916-787EAEAB3F88}"/>
    <cellStyle name="Entrada 3 2 3" xfId="3789" xr:uid="{CA0004AF-3202-44F8-AEAE-E773C98D1F3F}"/>
    <cellStyle name="Entrada 3 2 4" xfId="3573" xr:uid="{56A2AD2D-F969-4E13-BC6B-2F7CAAF9C52E}"/>
    <cellStyle name="Entrada 3 2 5" xfId="3712" xr:uid="{C15BB921-2D15-4D25-B821-68A5B60BA42A}"/>
    <cellStyle name="Entrada 3 2 6" xfId="3478" xr:uid="{9DEF6AFC-4C91-4401-A494-7C26E1EF5371}"/>
    <cellStyle name="Entrada 3 2 7" xfId="3693" xr:uid="{FA0A01FD-2183-45F9-B324-3A51356E34D6}"/>
    <cellStyle name="Entrada 3 2 8" xfId="3456" xr:uid="{4E5F5089-0006-4B7C-ABBB-6FBCE8743EFF}"/>
    <cellStyle name="Entrada 3 2 9" xfId="3623" xr:uid="{2D768275-1FB2-4DFD-92D3-4A6F9243E2F8}"/>
    <cellStyle name="Entrada 3 3" xfId="1143" xr:uid="{00000000-0005-0000-0000-0000B6040000}"/>
    <cellStyle name="Entrada 3 3 10" xfId="12699" xr:uid="{0329DA4F-9169-4736-BCF9-ED18727B2550}"/>
    <cellStyle name="Entrada 3 3 11" xfId="3659" xr:uid="{F1EDBBF3-CFC5-4EEB-AC00-59342C59BBA9}"/>
    <cellStyle name="Entrada 3 3 12" xfId="14778" xr:uid="{B4E062E1-9D40-40B6-87AB-B1A735F4CF13}"/>
    <cellStyle name="Entrada 3 3 2" xfId="5412" xr:uid="{01573564-7E2F-4B19-BE43-7D5EEE1B54D6}"/>
    <cellStyle name="Entrada 3 3 2 10" xfId="15533" xr:uid="{75D2CBA1-FE32-4B7A-B350-6555FDFE53AB}"/>
    <cellStyle name="Entrada 3 3 2 2" xfId="6887" xr:uid="{2EFA4466-7162-4EDD-883D-90A4CFA93FE6}"/>
    <cellStyle name="Entrada 3 3 2 3" xfId="8108" xr:uid="{F73B59A3-CA14-4A2F-990D-DF07BEF21A82}"/>
    <cellStyle name="Entrada 3 3 2 4" xfId="9364" xr:uid="{BF5A5D49-682D-4DD2-9CB9-2B73FE07D831}"/>
    <cellStyle name="Entrada 3 3 2 5" xfId="10595" xr:uid="{0979BC47-DE4F-4A6A-8898-40C73AA9E812}"/>
    <cellStyle name="Entrada 3 3 2 6" xfId="11772" xr:uid="{7AD9FB4C-F941-4856-973D-AF1FB124ABE5}"/>
    <cellStyle name="Entrada 3 3 2 7" xfId="12891" xr:uid="{B438E5E5-9247-4464-A82F-49CF3FBE121A}"/>
    <cellStyle name="Entrada 3 3 2 8" xfId="13999" xr:uid="{AB13591F-E4CC-4632-9812-1AAF8C1FFB28}"/>
    <cellStyle name="Entrada 3 3 2 9" xfId="14941" xr:uid="{462F7E14-481F-459C-9112-F9B3C5FDDDDF}"/>
    <cellStyle name="Entrada 3 3 3" xfId="3790" xr:uid="{47B86974-6096-40DE-95FB-2BC7392FB27B}"/>
    <cellStyle name="Entrada 3 3 4" xfId="3522" xr:uid="{23D95E8C-8A75-4E84-91C1-463122FD333F}"/>
    <cellStyle name="Entrada 3 3 5" xfId="3713" xr:uid="{8E6C1E3D-9EDA-4145-9465-2263BFAD91CC}"/>
    <cellStyle name="Entrada 3 3 6" xfId="3477" xr:uid="{C21D9C44-0202-49F2-BDEE-AAB2269CCB34}"/>
    <cellStyle name="Entrada 3 3 7" xfId="9170" xr:uid="{76CD880C-7682-4EA6-9100-9A681022870B}"/>
    <cellStyle name="Entrada 3 3 8" xfId="10412" xr:uid="{9ED93462-8030-4C34-98AC-FDFD28777F13}"/>
    <cellStyle name="Entrada 3 3 9" xfId="3134" xr:uid="{CC9446BD-EDF2-47C9-A82E-AA4763FB3255}"/>
    <cellStyle name="Entrada 3 4" xfId="1144" xr:uid="{00000000-0005-0000-0000-0000B7040000}"/>
    <cellStyle name="Entrada 3 4 10" xfId="9350" xr:uid="{37A41975-6211-48E6-95A7-3ACF22F06F1D}"/>
    <cellStyle name="Entrada 3 4 11" xfId="3660" xr:uid="{D160E158-747F-4642-8819-589C4C45CBC4}"/>
    <cellStyle name="Entrada 3 4 12" xfId="10097" xr:uid="{DE79B00B-CC9B-4774-9D3C-F1B03DEA8EFE}"/>
    <cellStyle name="Entrada 3 4 2" xfId="5413" xr:uid="{0FA61B10-4F8D-45EB-BDD8-7B3808B271B8}"/>
    <cellStyle name="Entrada 3 4 2 10" xfId="15534" xr:uid="{40DDD1DD-F4BD-4506-ADFA-E4F896E10588}"/>
    <cellStyle name="Entrada 3 4 2 2" xfId="6888" xr:uid="{4DE8C466-BB28-42D5-A708-C6705F24EA07}"/>
    <cellStyle name="Entrada 3 4 2 3" xfId="8109" xr:uid="{A86C2A56-9172-4CBB-87D4-8DCF0B073C95}"/>
    <cellStyle name="Entrada 3 4 2 4" xfId="9365" xr:uid="{FEB35E02-6D60-432C-8C2F-16697C808DE4}"/>
    <cellStyle name="Entrada 3 4 2 5" xfId="10596" xr:uid="{1807C867-2AAD-4250-A878-3A1FCD995F31}"/>
    <cellStyle name="Entrada 3 4 2 6" xfId="11773" xr:uid="{5FC3E009-DF13-420A-9159-91E616704F7C}"/>
    <cellStyle name="Entrada 3 4 2 7" xfId="12892" xr:uid="{11322FE8-6152-422E-8D37-5BEB1CF4E528}"/>
    <cellStyle name="Entrada 3 4 2 8" xfId="14000" xr:uid="{B9C795FE-3947-4BC0-BB2A-237376D2319D}"/>
    <cellStyle name="Entrada 3 4 2 9" xfId="14942" xr:uid="{C4B5A7D2-834F-4443-9114-9A5A8213A324}"/>
    <cellStyle name="Entrada 3 4 3" xfId="3791" xr:uid="{23BFB8AF-3D97-4918-873F-39FA502605FF}"/>
    <cellStyle name="Entrada 3 4 4" xfId="3521" xr:uid="{A22833A8-73E5-4839-9144-EDFE92AEB64A}"/>
    <cellStyle name="Entrada 3 4 5" xfId="3714" xr:uid="{BBC7CF9A-A4CE-43F3-897D-A807FAE6F35B}"/>
    <cellStyle name="Entrada 3 4 6" xfId="3476" xr:uid="{E4AE9ABE-ECCB-4BEE-8FF2-A6C9F14EFEA8}"/>
    <cellStyle name="Entrada 3 4 7" xfId="4809" xr:uid="{5F555450-78A3-4AE0-B7ED-60FAEB03DD15}"/>
    <cellStyle name="Entrada 3 4 8" xfId="3455" xr:uid="{477A27DF-120C-4616-98E6-EF65E5FA6CE3}"/>
    <cellStyle name="Entrada 3 4 9" xfId="3624" xr:uid="{E3EDDB8B-EC84-46BC-8FAB-911E424A107F}"/>
    <cellStyle name="Entrada 3 5" xfId="1145" xr:uid="{00000000-0005-0000-0000-0000B8040000}"/>
    <cellStyle name="Entrada 3 5 10" xfId="6266" xr:uid="{DECEE6C9-81E8-47E8-8781-5E7E1318C37E}"/>
    <cellStyle name="Entrada 3 5 11" xfId="12317" xr:uid="{6B108F2A-4B3C-4E31-9863-D83BDE20F0A8}"/>
    <cellStyle name="Entrada 3 5 12" xfId="10079" xr:uid="{45986C9F-668A-40E8-BACA-B67E759C8C08}"/>
    <cellStyle name="Entrada 3 5 2" xfId="5414" xr:uid="{2EA0FBC2-F1FE-4852-A717-0CCFFD8556EA}"/>
    <cellStyle name="Entrada 3 5 2 10" xfId="15535" xr:uid="{42EF172D-D71B-45D2-9D11-F42418BDFD5E}"/>
    <cellStyle name="Entrada 3 5 2 2" xfId="6889" xr:uid="{B3661B27-FA26-4CD5-BF94-046EEB3A05E3}"/>
    <cellStyle name="Entrada 3 5 2 3" xfId="8110" xr:uid="{4DC48B66-38DF-4C1E-BF6C-033CF6E95A17}"/>
    <cellStyle name="Entrada 3 5 2 4" xfId="9366" xr:uid="{D074DB2F-DDF5-4E54-9289-E50CAA9E1C84}"/>
    <cellStyle name="Entrada 3 5 2 5" xfId="10597" xr:uid="{AAAC5DF2-F465-4DF6-89CB-B99AC4D159AF}"/>
    <cellStyle name="Entrada 3 5 2 6" xfId="11774" xr:uid="{B08F199D-A643-4BD2-ADA3-11E2EF92E705}"/>
    <cellStyle name="Entrada 3 5 2 7" xfId="12893" xr:uid="{25767092-4D10-442E-9201-77A67B38F8BE}"/>
    <cellStyle name="Entrada 3 5 2 8" xfId="14001" xr:uid="{1884EDAA-E0AB-4F47-8E92-F66D381A02CA}"/>
    <cellStyle name="Entrada 3 5 2 9" xfId="14943" xr:uid="{8D6656AD-A9B6-47B4-ADB8-DD332B11BA43}"/>
    <cellStyle name="Entrada 3 5 3" xfId="3792" xr:uid="{7F68F005-D921-48FD-A155-A1632CFDE3B8}"/>
    <cellStyle name="Entrada 3 5 4" xfId="3520" xr:uid="{94E420FD-CC3D-4400-8B04-52E55F183FE4}"/>
    <cellStyle name="Entrada 3 5 5" xfId="4812" xr:uid="{9A30E996-49E7-4E2A-B725-95E86B652E20}"/>
    <cellStyle name="Entrada 3 5 6" xfId="3475" xr:uid="{08E4FB5A-012E-44DD-83CE-C95B7ED647A9}"/>
    <cellStyle name="Entrada 3 5 7" xfId="3694" xr:uid="{D4A9FBCE-CB33-4C1C-A153-554ED304574A}"/>
    <cellStyle name="Entrada 3 5 8" xfId="3454" xr:uid="{811672D9-3FCE-43AD-B039-1A6AC8015A4C}"/>
    <cellStyle name="Entrada 3 5 9" xfId="3625" xr:uid="{59E771FF-7725-444C-882A-3B3ED5BC900F}"/>
    <cellStyle name="Entrada 3 6" xfId="5410" xr:uid="{DAE06F60-74DA-45CD-AFED-910B358AAD06}"/>
    <cellStyle name="Entrada 3 6 10" xfId="15531" xr:uid="{B9F319A5-BBFE-4491-A39C-2F6B8C4F9341}"/>
    <cellStyle name="Entrada 3 6 2" xfId="6885" xr:uid="{5D87B437-7DDA-48DD-99AC-EEDAA859B0C0}"/>
    <cellStyle name="Entrada 3 6 3" xfId="8106" xr:uid="{6CCAC10F-59B8-430F-9CF4-F7ADC73E2C09}"/>
    <cellStyle name="Entrada 3 6 4" xfId="9362" xr:uid="{10DF2A58-FF95-4B51-B1E4-783A5B72B576}"/>
    <cellStyle name="Entrada 3 6 5" xfId="10593" xr:uid="{CECD48C9-BCD8-4188-AFB5-6F1F7899DE3E}"/>
    <cellStyle name="Entrada 3 6 6" xfId="11770" xr:uid="{E51E3985-6D79-4D07-9E3E-89E819109971}"/>
    <cellStyle name="Entrada 3 6 7" xfId="12889" xr:uid="{B55D6BE3-9B33-49EA-A282-EFEFF23FD2B9}"/>
    <cellStyle name="Entrada 3 6 8" xfId="13997" xr:uid="{F29D25CD-CA39-401B-91CE-099EBD0952F2}"/>
    <cellStyle name="Entrada 3 6 9" xfId="14939" xr:uid="{E76FF3CB-CEB0-4F99-94D8-5A29FC153F49}"/>
    <cellStyle name="Entrada 3 7" xfId="3788" xr:uid="{0FF6AF31-A683-4E30-9587-0266552C3E2B}"/>
    <cellStyle name="Entrada 3 8" xfId="3574" xr:uid="{430E074D-4938-4C8E-80D6-A66185DF27FC}"/>
    <cellStyle name="Entrada 3 9" xfId="3711" xr:uid="{2ABA6134-5A44-40AD-95B5-1805737CDE43}"/>
    <cellStyle name="Entrada 4" xfId="1146" xr:uid="{00000000-0005-0000-0000-0000B9040000}"/>
    <cellStyle name="Entrada 4 10" xfId="3474" xr:uid="{3F0A9ED1-807D-457A-A258-D95588CBCEA7}"/>
    <cellStyle name="Entrada 4 11" xfId="6288" xr:uid="{3FD89341-90A1-4B94-996D-70EE5A6D5C83}"/>
    <cellStyle name="Entrada 4 12" xfId="3453" xr:uid="{C6407CF9-9EF9-411D-8811-D2C8257F0BB8}"/>
    <cellStyle name="Entrada 4 13" xfId="3626" xr:uid="{38ECE892-2050-4F58-A2E1-A43246CCA5F2}"/>
    <cellStyle name="Entrada 4 14" xfId="8767" xr:uid="{1463A68A-7F09-482A-AE7A-DC6A45B097DB}"/>
    <cellStyle name="Entrada 4 15" xfId="3661" xr:uid="{5176C28D-980B-4EA5-8AE7-3164FB0F31FD}"/>
    <cellStyle name="Entrada 4 16" xfId="12312" xr:uid="{52ECA303-1D21-4F65-B1C7-A2F03547C54C}"/>
    <cellStyle name="Entrada 4 2" xfId="1147" xr:uid="{00000000-0005-0000-0000-0000BA040000}"/>
    <cellStyle name="Entrada 4 2 10" xfId="10395" xr:uid="{7BAE49DB-C1C6-484D-ABD5-A7501519EE33}"/>
    <cellStyle name="Entrada 4 2 11" xfId="3662" xr:uid="{FDC81040-62A2-4791-A4AF-0C9F1479B9F2}"/>
    <cellStyle name="Entrada 4 2 12" xfId="10106" xr:uid="{F23BABF5-DD22-4642-A8A0-0058E6BBFF8B}"/>
    <cellStyle name="Entrada 4 2 2" xfId="5416" xr:uid="{0E8AFB2A-9656-4C55-9141-F8EB9A4677AE}"/>
    <cellStyle name="Entrada 4 2 2 10" xfId="15537" xr:uid="{4D9B8B4F-73AD-4308-9A8C-EED7810DCE7D}"/>
    <cellStyle name="Entrada 4 2 2 2" xfId="6891" xr:uid="{368C1ADB-7BB9-44DD-AF5A-A7024F0C655A}"/>
    <cellStyle name="Entrada 4 2 2 3" xfId="8112" xr:uid="{EEC4EF39-D1D9-4EE6-B255-EB7916D23C14}"/>
    <cellStyle name="Entrada 4 2 2 4" xfId="9368" xr:uid="{49CB04AB-1B97-40A6-B92B-3326AE856BB6}"/>
    <cellStyle name="Entrada 4 2 2 5" xfId="10599" xr:uid="{522B45F6-4C6A-4A4E-8AE8-C648020DBD35}"/>
    <cellStyle name="Entrada 4 2 2 6" xfId="11776" xr:uid="{E0265B26-A47C-4273-89BE-45F2BFC9FABB}"/>
    <cellStyle name="Entrada 4 2 2 7" xfId="12895" xr:uid="{6B41AAB9-2737-4A43-AD7F-7ED92AE21C12}"/>
    <cellStyle name="Entrada 4 2 2 8" xfId="14003" xr:uid="{18278DC8-C4D0-41E5-8085-E6AF139B5838}"/>
    <cellStyle name="Entrada 4 2 2 9" xfId="14945" xr:uid="{3E75E02B-3873-4A81-B4BE-881AD8ADC7E9}"/>
    <cellStyle name="Entrada 4 2 3" xfId="3794" xr:uid="{D50EBCC7-3C80-4D18-ADBF-5EDB7798F725}"/>
    <cellStyle name="Entrada 4 2 4" xfId="5198" xr:uid="{74D51272-E80A-4C1F-A89F-DA96B2E9E83A}"/>
    <cellStyle name="Entrada 4 2 5" xfId="3136" xr:uid="{5FEC2C96-4B14-45C1-8B2E-EC6B0F5B21BD}"/>
    <cellStyle name="Entrada 4 2 6" xfId="5191" xr:uid="{D0679CFC-60D9-4AB7-82AE-C78FE29C51E2}"/>
    <cellStyle name="Entrada 4 2 7" xfId="3744" xr:uid="{E8DE6395-73F1-4BE3-8F4B-6B046E079EB3}"/>
    <cellStyle name="Entrada 4 2 8" xfId="3452" xr:uid="{2707DAFF-405A-40A7-BBE2-CE92AA09C650}"/>
    <cellStyle name="Entrada 4 2 9" xfId="3627" xr:uid="{FD494F41-B4B0-4E40-A13C-0534F978CDB8}"/>
    <cellStyle name="Entrada 4 3" xfId="1148" xr:uid="{00000000-0005-0000-0000-0000BB040000}"/>
    <cellStyle name="Entrada 4 3 10" xfId="11235" xr:uid="{B5020823-2B18-490D-98C6-C20173152F47}"/>
    <cellStyle name="Entrada 4 3 11" xfId="3663" xr:uid="{A5CFA00F-3695-4587-AC9F-8BABFE488F23}"/>
    <cellStyle name="Entrada 4 3 12" xfId="13501" xr:uid="{0B482763-0619-4B8B-A2C2-21D8D256597B}"/>
    <cellStyle name="Entrada 4 3 2" xfId="5417" xr:uid="{32D0E910-14EA-4A39-82C3-71F24F6D0F15}"/>
    <cellStyle name="Entrada 4 3 2 10" xfId="15538" xr:uid="{9096D77B-616F-483A-82C5-736C724205AA}"/>
    <cellStyle name="Entrada 4 3 2 2" xfId="6892" xr:uid="{30494AF4-B7B5-4728-B0C3-CA73E636907F}"/>
    <cellStyle name="Entrada 4 3 2 3" xfId="8113" xr:uid="{BF4FDEA4-53A9-4817-ADC4-0D6D20EFB0DE}"/>
    <cellStyle name="Entrada 4 3 2 4" xfId="9369" xr:uid="{13EABE5C-9FE0-4C95-8555-734D14A03664}"/>
    <cellStyle name="Entrada 4 3 2 5" xfId="10600" xr:uid="{D34F5FCE-A115-40AA-9457-8925E78A4712}"/>
    <cellStyle name="Entrada 4 3 2 6" xfId="11777" xr:uid="{DB1F4DDC-62CC-4BB4-9FBC-1AA7E3FF7823}"/>
    <cellStyle name="Entrada 4 3 2 7" xfId="12896" xr:uid="{B94F384D-F02A-4CF4-A885-48CCEE74EF5F}"/>
    <cellStyle name="Entrada 4 3 2 8" xfId="14004" xr:uid="{CE28966D-B3BC-48E7-9C74-6C707439AEEF}"/>
    <cellStyle name="Entrada 4 3 2 9" xfId="14946" xr:uid="{973965EF-EDAE-4BDD-9220-D52F15DB3960}"/>
    <cellStyle name="Entrada 4 3 3" xfId="3795" xr:uid="{F99C06E8-3DCE-4BD3-9E37-3275AD33D9E9}"/>
    <cellStyle name="Entrada 4 3 4" xfId="3519" xr:uid="{D3DE82D1-973D-4435-9956-E10F5711C117}"/>
    <cellStyle name="Entrada 4 3 5" xfId="3716" xr:uid="{92036E5E-CBF4-43AF-BAE5-B1DF100ADFBD}"/>
    <cellStyle name="Entrada 4 3 6" xfId="3473" xr:uid="{50516B4F-2407-4C41-8D5C-6B558F885B6E}"/>
    <cellStyle name="Entrada 4 3 7" xfId="7518" xr:uid="{894BE79F-6BF7-409E-A9DA-B74EA583AAC7}"/>
    <cellStyle name="Entrada 4 3 8" xfId="8763" xr:uid="{63A0ABF4-392C-4119-AD4D-7CE3A8F9B9C8}"/>
    <cellStyle name="Entrada 4 3 9" xfId="3628" xr:uid="{22D7FDA6-A872-4D76-AA22-E08F4C6F2EAC}"/>
    <cellStyle name="Entrada 4 4" xfId="1149" xr:uid="{00000000-0005-0000-0000-0000BC040000}"/>
    <cellStyle name="Entrada 4 4 10" xfId="9404" xr:uid="{BBF2F868-BC53-4F83-B5E0-0E6AE8C2B867}"/>
    <cellStyle name="Entrada 4 4 11" xfId="4808" xr:uid="{C88A6B6B-3152-4578-A45E-E5CF62B8800D}"/>
    <cellStyle name="Entrada 4 4 12" xfId="10076" xr:uid="{60C2D203-82F7-4DCB-A6AD-2CC5C1284066}"/>
    <cellStyle name="Entrada 4 4 2" xfId="5418" xr:uid="{B64C2127-0DF3-4357-A1B0-8A20CA9F7F1F}"/>
    <cellStyle name="Entrada 4 4 2 10" xfId="15539" xr:uid="{8960BC9B-50D4-46F5-9D86-D66301C685E2}"/>
    <cellStyle name="Entrada 4 4 2 2" xfId="6893" xr:uid="{30A725DB-A9D6-427E-8988-AC47135C85D6}"/>
    <cellStyle name="Entrada 4 4 2 3" xfId="8114" xr:uid="{AEE4CDE0-A738-4844-BAD3-875E257CFF73}"/>
    <cellStyle name="Entrada 4 4 2 4" xfId="9370" xr:uid="{6199384F-7B57-4714-8DA3-8D40D962FD31}"/>
    <cellStyle name="Entrada 4 4 2 5" xfId="10601" xr:uid="{79D57E06-0E19-4984-A9CA-EDFC4E7D912A}"/>
    <cellStyle name="Entrada 4 4 2 6" xfId="11778" xr:uid="{71275120-AC9B-4BFB-BFDA-C5141D6AB05F}"/>
    <cellStyle name="Entrada 4 4 2 7" xfId="12897" xr:uid="{FF008932-DF8F-4276-AE6B-674B8B4F17D1}"/>
    <cellStyle name="Entrada 4 4 2 8" xfId="14005" xr:uid="{2B3BCA92-002D-440A-A798-C82B6CBAD350}"/>
    <cellStyle name="Entrada 4 4 2 9" xfId="14947" xr:uid="{B188ACBA-970C-4F4B-BD42-5EA43DC68900}"/>
    <cellStyle name="Entrada 4 4 3" xfId="3796" xr:uid="{A5CABB4E-7E8B-47B0-A284-5344BE067C53}"/>
    <cellStyle name="Entrada 4 4 4" xfId="3518" xr:uid="{6F8752A7-F461-4C3E-B7B9-E4BE4A872FAD}"/>
    <cellStyle name="Entrada 4 4 5" xfId="3717" xr:uid="{21E65C60-DBF4-40BC-B1A6-3808CE06B7DD}"/>
    <cellStyle name="Entrada 4 4 6" xfId="3472" xr:uid="{57C13DBF-A96A-4641-942B-F8B86F1BD6AA}"/>
    <cellStyle name="Entrada 4 4 7" xfId="3745" xr:uid="{80E99B5F-E8E6-48DA-B3D5-BD1DCB16B28F}"/>
    <cellStyle name="Entrada 4 4 8" xfId="3451" xr:uid="{6C48ECAE-4237-471B-9BFB-2A58A665A516}"/>
    <cellStyle name="Entrada 4 4 9" xfId="3629" xr:uid="{456650B9-FC5E-4911-9C28-5EA440F82E95}"/>
    <cellStyle name="Entrada 4 5" xfId="1150" xr:uid="{00000000-0005-0000-0000-0000BD040000}"/>
    <cellStyle name="Entrada 4 5 10" xfId="10003" xr:uid="{48446ABC-1D3C-4C2D-9EC3-F1EE7085889F}"/>
    <cellStyle name="Entrada 4 5 11" xfId="3664" xr:uid="{9337CDCA-2CA3-4904-A0AA-58B7E1400474}"/>
    <cellStyle name="Entrada 4 5 12" xfId="11522" xr:uid="{CF3A9EFE-BED8-4B4D-A666-B94A586D5C45}"/>
    <cellStyle name="Entrada 4 5 2" xfId="5419" xr:uid="{668C3C5C-15E5-494D-B248-22D0ED9AB918}"/>
    <cellStyle name="Entrada 4 5 2 10" xfId="15540" xr:uid="{B5D3D406-CF75-4263-82AE-38840EC42B92}"/>
    <cellStyle name="Entrada 4 5 2 2" xfId="6894" xr:uid="{30043F56-8F3A-4317-9CD3-C69322B3702F}"/>
    <cellStyle name="Entrada 4 5 2 3" xfId="8115" xr:uid="{DAD5E56A-4AF5-4BDC-B480-E3BF84CE3C9C}"/>
    <cellStyle name="Entrada 4 5 2 4" xfId="9371" xr:uid="{52048A72-8A9E-4C66-AA72-BF5FCC408C2F}"/>
    <cellStyle name="Entrada 4 5 2 5" xfId="10602" xr:uid="{D9D3BF35-AB38-4BEE-AB21-FC60FABDFB65}"/>
    <cellStyle name="Entrada 4 5 2 6" xfId="11779" xr:uid="{A7657206-C17A-4927-BAFA-718E0D0F60B7}"/>
    <cellStyle name="Entrada 4 5 2 7" xfId="12898" xr:uid="{12F73E3F-0917-4181-B4B8-B8D9CF19B071}"/>
    <cellStyle name="Entrada 4 5 2 8" xfId="14006" xr:uid="{7725DE68-173E-4F97-9782-CDD59FC5AD63}"/>
    <cellStyle name="Entrada 4 5 2 9" xfId="14948" xr:uid="{35F31A98-861D-465C-93A0-287CC1983888}"/>
    <cellStyle name="Entrada 4 5 3" xfId="3797" xr:uid="{C7A1C89A-3183-4473-B588-4B6C454402AF}"/>
    <cellStyle name="Entrada 4 5 4" xfId="3517" xr:uid="{0977CCFE-1CBD-4E93-874F-9F3939D32D83}"/>
    <cellStyle name="Entrada 4 5 5" xfId="3718" xr:uid="{D5FCF0D9-CAB2-4D2B-9A21-B1B911A142D5}"/>
    <cellStyle name="Entrada 4 5 6" xfId="3471" xr:uid="{D3D5EF65-F876-40F0-9D39-EB4C2E430C8A}"/>
    <cellStyle name="Entrada 4 5 7" xfId="3746" xr:uid="{ABA71456-2802-4708-8DB5-7D067D887243}"/>
    <cellStyle name="Entrada 4 5 8" xfId="3450" xr:uid="{8080A9E3-9F25-4C88-B043-C1CFCA895D67}"/>
    <cellStyle name="Entrada 4 5 9" xfId="3630" xr:uid="{CE490368-8D3B-4BF5-BDC8-FA9981A6A524}"/>
    <cellStyle name="Entrada 4 6" xfId="5415" xr:uid="{EB914248-FB5A-4AE7-B939-2CD5AE5B304A}"/>
    <cellStyle name="Entrada 4 6 10" xfId="15536" xr:uid="{25CF1E4E-FDC8-4EF4-AB7C-78F6D48ED2F1}"/>
    <cellStyle name="Entrada 4 6 2" xfId="6890" xr:uid="{475BAA54-FAAD-43EE-975F-CAF904892980}"/>
    <cellStyle name="Entrada 4 6 3" xfId="8111" xr:uid="{FC1318C1-CA0C-42D5-9728-4A80AD5D218C}"/>
    <cellStyle name="Entrada 4 6 4" xfId="9367" xr:uid="{319C8ACE-2394-4ABC-B222-E817336D0FB5}"/>
    <cellStyle name="Entrada 4 6 5" xfId="10598" xr:uid="{71A88B71-5584-4284-BF2F-4E5AC7033421}"/>
    <cellStyle name="Entrada 4 6 6" xfId="11775" xr:uid="{D24B1C82-2B6E-4824-AFB7-DCD19D44487F}"/>
    <cellStyle name="Entrada 4 6 7" xfId="12894" xr:uid="{0E48437F-D615-45F4-97D8-AFA480108E48}"/>
    <cellStyle name="Entrada 4 6 8" xfId="14002" xr:uid="{FAF108A1-42CC-4EF5-A07A-5A999D4771C4}"/>
    <cellStyle name="Entrada 4 6 9" xfId="14944" xr:uid="{69153E08-25CE-4F29-AFA3-C7D1271706F1}"/>
    <cellStyle name="Entrada 4 7" xfId="3793" xr:uid="{06D4F6B0-BEDD-45FE-A249-8A6DDC071714}"/>
    <cellStyle name="Entrada 4 8" xfId="3128" xr:uid="{CA53D6BF-03B3-4B10-A361-FE0BA99CB3D0}"/>
    <cellStyle name="Entrada 4 9" xfId="3715" xr:uid="{78728CF8-3A3C-403C-9EDD-CC49ED2797CA}"/>
    <cellStyle name="Entrada 5" xfId="1151" xr:uid="{00000000-0005-0000-0000-0000BE040000}"/>
    <cellStyle name="Entrada 5 10" xfId="3127" xr:uid="{7DE661B0-47F1-45E4-91D8-115167C68342}"/>
    <cellStyle name="Entrada 5 11" xfId="3747" xr:uid="{5D23BC13-01A9-448C-B084-2F9119C30330}"/>
    <cellStyle name="Entrada 5 12" xfId="3449" xr:uid="{4523BFEA-A6BA-4615-BD53-A66B39EF368A}"/>
    <cellStyle name="Entrada 5 13" xfId="3631" xr:uid="{6CC83CB9-6F09-452D-8E3A-1AFA3731F680}"/>
    <cellStyle name="Entrada 5 14" xfId="10002" xr:uid="{42877646-9DBC-427A-B3E6-4A74266863B1}"/>
    <cellStyle name="Entrada 5 15" xfId="6290" xr:uid="{EF463C1D-2C7F-48B1-9A74-FF46DF1FF3B7}"/>
    <cellStyle name="Entrada 5 16" xfId="11523" xr:uid="{66CD7AB7-55F8-4ADF-8CAB-3D5E7C648FCB}"/>
    <cellStyle name="Entrada 5 2" xfId="1152" xr:uid="{00000000-0005-0000-0000-0000BF040000}"/>
    <cellStyle name="Entrada 5 2 10" xfId="10001" xr:uid="{34B53D1A-D192-44D9-A215-67EA599150C2}"/>
    <cellStyle name="Entrada 5 2 11" xfId="3665" xr:uid="{5A717F83-E296-4B4C-9E11-DE9DA424E008}"/>
    <cellStyle name="Entrada 5 2 12" xfId="11524" xr:uid="{7DE2074F-4F7B-4A63-ADF7-9E00483B367F}"/>
    <cellStyle name="Entrada 5 2 2" xfId="5421" xr:uid="{E7D5E6C7-81BD-4D26-91F8-F3AD3E757770}"/>
    <cellStyle name="Entrada 5 2 2 10" xfId="15542" xr:uid="{DB240C0A-88DE-4F73-9A6E-539C39C6FFDE}"/>
    <cellStyle name="Entrada 5 2 2 2" xfId="6896" xr:uid="{128DDF34-E950-4091-B3D2-AB66D9C39039}"/>
    <cellStyle name="Entrada 5 2 2 3" xfId="8117" xr:uid="{FB7EBECA-8A73-4181-A161-B14EF9AFF1C5}"/>
    <cellStyle name="Entrada 5 2 2 4" xfId="9373" xr:uid="{772E0FCA-7730-4BB4-B42D-CC8A10FC282B}"/>
    <cellStyle name="Entrada 5 2 2 5" xfId="10604" xr:uid="{97D925B5-4CB6-4B0F-9FE4-1F0A8BE4C196}"/>
    <cellStyle name="Entrada 5 2 2 6" xfId="11781" xr:uid="{3CC94A24-5199-4270-B2A4-7D8A52449E3F}"/>
    <cellStyle name="Entrada 5 2 2 7" xfId="12900" xr:uid="{02A427CE-AF27-43CC-895C-BCC5EBBCC999}"/>
    <cellStyle name="Entrada 5 2 2 8" xfId="14008" xr:uid="{E101F1D9-32CD-4F4C-BCED-C165C5B34494}"/>
    <cellStyle name="Entrada 5 2 2 9" xfId="14950" xr:uid="{EFF8DBF4-E0F8-4CA1-9BA4-5831FB5790E6}"/>
    <cellStyle name="Entrada 5 2 3" xfId="3799" xr:uid="{8C2D43DB-66AC-469E-B15C-247404175150}"/>
    <cellStyle name="Entrada 5 2 4" xfId="3515" xr:uid="{EE4C0291-C3C2-4D71-8FE6-3B2774213F22}"/>
    <cellStyle name="Entrada 5 2 5" xfId="3720" xr:uid="{422CFA7D-71E7-4554-A7F7-8A59F0B5ED63}"/>
    <cellStyle name="Entrada 5 2 6" xfId="6701" xr:uid="{FC3EF4B5-DBEF-4489-908A-3030793EAB51}"/>
    <cellStyle name="Entrada 5 2 7" xfId="3748" xr:uid="{A5CCB9D3-63EF-4D76-8150-91E69D6CDFA5}"/>
    <cellStyle name="Entrada 5 2 8" xfId="3448" xr:uid="{130E75E1-D43C-4D48-B203-E6984DAB0108}"/>
    <cellStyle name="Entrada 5 2 9" xfId="3632" xr:uid="{4A925C31-6DCC-4B31-9AC3-CA56A455A709}"/>
    <cellStyle name="Entrada 5 3" xfId="1153" xr:uid="{00000000-0005-0000-0000-0000C0040000}"/>
    <cellStyle name="Entrada 5 3 10" xfId="9349" xr:uid="{400FE505-9D13-4A65-8AA7-3B7F0B925648}"/>
    <cellStyle name="Entrada 5 3 11" xfId="11229" xr:uid="{AFD455D6-CE11-40C9-815A-28F383DBE8E8}"/>
    <cellStyle name="Entrada 5 3 12" xfId="11525" xr:uid="{07C6A07A-AA3C-43B2-ADBA-322971110D6E}"/>
    <cellStyle name="Entrada 5 3 2" xfId="5422" xr:uid="{30DF8FD7-F423-40DC-AA96-284C7191E42B}"/>
    <cellStyle name="Entrada 5 3 2 10" xfId="15543" xr:uid="{2E98EA0F-681D-4616-A093-B2E48EB6D4F1}"/>
    <cellStyle name="Entrada 5 3 2 2" xfId="6897" xr:uid="{ECEF432A-7B24-43E8-B4BA-C91F659A3888}"/>
    <cellStyle name="Entrada 5 3 2 3" xfId="8118" xr:uid="{D92F15AF-DE21-42F0-95DD-DB33AB5F1112}"/>
    <cellStyle name="Entrada 5 3 2 4" xfId="9374" xr:uid="{C43E842B-B863-42AF-99CD-457CCF2DBCFC}"/>
    <cellStyle name="Entrada 5 3 2 5" xfId="10605" xr:uid="{379EEFCE-7B1C-4B27-AA16-E1DE68B808F5}"/>
    <cellStyle name="Entrada 5 3 2 6" xfId="11782" xr:uid="{FB6752B8-212A-456F-A44F-05A96150D99D}"/>
    <cellStyle name="Entrada 5 3 2 7" xfId="12901" xr:uid="{E21DCCF3-943C-4612-ADCF-1A5AA2C3DC5D}"/>
    <cellStyle name="Entrada 5 3 2 8" xfId="14009" xr:uid="{ED5EE517-4D93-4871-B1E6-07B8F793D4A5}"/>
    <cellStyle name="Entrada 5 3 2 9" xfId="14951" xr:uid="{801CA964-449C-41EB-B0BA-304D89F94F34}"/>
    <cellStyle name="Entrada 5 3 3" xfId="3800" xr:uid="{DF0B0759-CCDA-45DD-916E-A788F206E453}"/>
    <cellStyle name="Entrada 5 3 4" xfId="3514" xr:uid="{69A7EBC1-33AC-47E5-92BA-0F5018E95F2E}"/>
    <cellStyle name="Entrada 5 3 5" xfId="3721" xr:uid="{C63E1BF8-1C87-4330-8E15-C7438E424896}"/>
    <cellStyle name="Entrada 5 3 6" xfId="5190" xr:uid="{211DA8E2-664A-4D3D-8204-77F02FA58555}"/>
    <cellStyle name="Entrada 5 3 7" xfId="3749" xr:uid="{1D26FECC-75AC-4AC8-AB40-E0EAF6278D49}"/>
    <cellStyle name="Entrada 5 3 8" xfId="3447" xr:uid="{BC916BEC-0EEF-48B8-9040-1F79D8BF933C}"/>
    <cellStyle name="Entrada 5 3 9" xfId="3633" xr:uid="{17930484-F821-40E8-9E51-68B4D01B0CC0}"/>
    <cellStyle name="Entrada 5 4" xfId="1154" xr:uid="{00000000-0005-0000-0000-0000C1040000}"/>
    <cellStyle name="Entrada 5 4 10" xfId="9351" xr:uid="{90F8548D-35CB-4B63-8B98-55D903993088}"/>
    <cellStyle name="Entrada 5 4 11" xfId="3666" xr:uid="{6558A718-1517-4E94-AF2F-C7D49308541E}"/>
    <cellStyle name="Entrada 5 4 12" xfId="11236" xr:uid="{D74AC6ED-A481-41E3-B647-D2658BFD3AFA}"/>
    <cellStyle name="Entrada 5 4 2" xfId="5423" xr:uid="{1C70C425-5DDF-41CD-893B-99DA7864A6DF}"/>
    <cellStyle name="Entrada 5 4 2 10" xfId="15544" xr:uid="{E35E0DCD-7764-4D79-8E68-55E61442843A}"/>
    <cellStyle name="Entrada 5 4 2 2" xfId="6898" xr:uid="{37B327D6-F78D-48EB-87BC-AF965568E5CB}"/>
    <cellStyle name="Entrada 5 4 2 3" xfId="8119" xr:uid="{7097B1EB-A4AD-4437-9CF2-D937B9ED981C}"/>
    <cellStyle name="Entrada 5 4 2 4" xfId="9375" xr:uid="{95C6DFCC-0980-43E6-B7A3-AA1FF77C43F8}"/>
    <cellStyle name="Entrada 5 4 2 5" xfId="10606" xr:uid="{1A2605B0-B583-4804-9233-D62BC30BC3BA}"/>
    <cellStyle name="Entrada 5 4 2 6" xfId="11783" xr:uid="{467FAB21-19E1-41BF-B449-C5CE627A3E7C}"/>
    <cellStyle name="Entrada 5 4 2 7" xfId="12902" xr:uid="{A2F44985-0292-414F-AF8A-EE187B244ED8}"/>
    <cellStyle name="Entrada 5 4 2 8" xfId="14010" xr:uid="{667984F3-60C5-4CD6-9F95-EBB81089B7F4}"/>
    <cellStyle name="Entrada 5 4 2 9" xfId="14952" xr:uid="{74A9F007-6CF7-4331-804F-1008FFAF3A7E}"/>
    <cellStyle name="Entrada 5 4 3" xfId="3801" xr:uid="{DED20447-1F42-4AA6-9896-82E847BD0E7A}"/>
    <cellStyle name="Entrada 5 4 4" xfId="3513" xr:uid="{621C996A-E38B-41BE-BDB1-66CAC46AB320}"/>
    <cellStyle name="Entrada 5 4 5" xfId="3722" xr:uid="{2BC780F3-E004-43FB-9D61-2BB4642B9B0C}"/>
    <cellStyle name="Entrada 5 4 6" xfId="5189" xr:uid="{D67F62B8-A162-47CB-836F-03E963FE76A1}"/>
    <cellStyle name="Entrada 5 4 7" xfId="3750" xr:uid="{10ABD564-B049-430F-AE3A-2E59F70215E5}"/>
    <cellStyle name="Entrada 5 4 8" xfId="3446" xr:uid="{986DE4FE-AF61-44FD-999F-529D7CB5D0A5}"/>
    <cellStyle name="Entrada 5 4 9" xfId="3634" xr:uid="{A0DA1529-F339-46D3-A14A-3330308A3260}"/>
    <cellStyle name="Entrada 5 5" xfId="1155" xr:uid="{00000000-0005-0000-0000-0000C2040000}"/>
    <cellStyle name="Entrada 5 5 10" xfId="7622" xr:uid="{ED5A442A-AE1D-43D6-98BE-35BC72E403FE}"/>
    <cellStyle name="Entrada 5 5 11" xfId="3667" xr:uid="{0B41D977-93F2-42B2-B2EB-0DE256BB061F}"/>
    <cellStyle name="Entrada 5 5 12" xfId="11526" xr:uid="{87CC7615-11F6-4A93-9E7D-C65AA2CA4AE9}"/>
    <cellStyle name="Entrada 5 5 2" xfId="5424" xr:uid="{17C9B353-D4F6-4981-9AFD-5ADB3472B3E8}"/>
    <cellStyle name="Entrada 5 5 2 10" xfId="15545" xr:uid="{FBF3A594-CDCA-4127-B20B-9A507608A34F}"/>
    <cellStyle name="Entrada 5 5 2 2" xfId="6899" xr:uid="{AF7825AC-5059-4625-92EB-91862E68F34A}"/>
    <cellStyle name="Entrada 5 5 2 3" xfId="8120" xr:uid="{FFF312C2-DFBD-450F-BAC3-A3F56F1C41DA}"/>
    <cellStyle name="Entrada 5 5 2 4" xfId="9376" xr:uid="{39BA2642-8DF3-4F34-85EF-3B9973B081BA}"/>
    <cellStyle name="Entrada 5 5 2 5" xfId="10607" xr:uid="{91BCC66E-CE4A-4D4B-B84B-608174B9FD0E}"/>
    <cellStyle name="Entrada 5 5 2 6" xfId="11784" xr:uid="{A2F4DBE2-781A-42D9-BE50-2BF79031033F}"/>
    <cellStyle name="Entrada 5 5 2 7" xfId="12903" xr:uid="{BA5B2D6C-9B59-4478-9EF0-7F2F31709DCE}"/>
    <cellStyle name="Entrada 5 5 2 8" xfId="14011" xr:uid="{A0D6CF82-D404-43C0-835A-3A714FDA1CCE}"/>
    <cellStyle name="Entrada 5 5 2 9" xfId="14953" xr:uid="{4DCA55E9-C8E6-4017-A9FD-ED62A76083B3}"/>
    <cellStyle name="Entrada 5 5 3" xfId="3802" xr:uid="{B69AF68E-55B1-4BAE-9442-89033B96FFA0}"/>
    <cellStyle name="Entrada 5 5 4" xfId="3512" xr:uid="{F6FB7551-385E-4B75-AF83-3903930CF5FF}"/>
    <cellStyle name="Entrada 5 5 5" xfId="3723" xr:uid="{A918C50F-8EC5-4B51-8400-0FD7402AAD15}"/>
    <cellStyle name="Entrada 5 5 6" xfId="4804" xr:uid="{3432032B-B76D-47A2-935D-41354DD03F15}"/>
    <cellStyle name="Entrada 5 5 7" xfId="3751" xr:uid="{F4D100DA-8D04-4C3B-B41F-D36DA54AAB24}"/>
    <cellStyle name="Entrada 5 5 8" xfId="3445" xr:uid="{434A0138-80F0-404C-BF5D-40DFA83E4D79}"/>
    <cellStyle name="Entrada 5 5 9" xfId="3635" xr:uid="{F29D5A20-C12E-41BD-9659-D03958F93E99}"/>
    <cellStyle name="Entrada 5 6" xfId="5420" xr:uid="{173B4F44-C393-4401-B631-EB4CEACE0DC1}"/>
    <cellStyle name="Entrada 5 6 10" xfId="15541" xr:uid="{1618A3C7-BE59-49BC-B914-E6D29707613A}"/>
    <cellStyle name="Entrada 5 6 2" xfId="6895" xr:uid="{3E053912-8018-4DBA-8353-226E966AA06D}"/>
    <cellStyle name="Entrada 5 6 3" xfId="8116" xr:uid="{087D559C-893A-4085-BFF7-3AEAB738A59D}"/>
    <cellStyle name="Entrada 5 6 4" xfId="9372" xr:uid="{7B7CD9C2-8387-4570-A0AD-08221F6154BA}"/>
    <cellStyle name="Entrada 5 6 5" xfId="10603" xr:uid="{FC43D8EE-E865-40DD-898B-A4FDB013B488}"/>
    <cellStyle name="Entrada 5 6 6" xfId="11780" xr:uid="{FDA40057-5E0A-481D-BBFD-1AFDD817E4A0}"/>
    <cellStyle name="Entrada 5 6 7" xfId="12899" xr:uid="{2C825B02-CCD2-4523-99B9-A1AA89E0FAEE}"/>
    <cellStyle name="Entrada 5 6 8" xfId="14007" xr:uid="{425FDBDE-D6A5-4ABC-8134-4D2479104429}"/>
    <cellStyle name="Entrada 5 6 9" xfId="14949" xr:uid="{BA2E4030-80B5-4D7E-9606-836F11D160ED}"/>
    <cellStyle name="Entrada 5 7" xfId="3798" xr:uid="{90FD87F2-99D4-4BDF-A467-8BD49616EEC8}"/>
    <cellStyle name="Entrada 5 8" xfId="3516" xr:uid="{9024D966-69C3-4DAE-81BB-D7F3D7BBB913}"/>
    <cellStyle name="Entrada 5 9" xfId="3719" xr:uid="{F5204F09-B87F-4DB5-88CE-1E9B8CD664ED}"/>
    <cellStyle name="Entrada 6" xfId="1156" xr:uid="{00000000-0005-0000-0000-0000C3040000}"/>
    <cellStyle name="Entrada 6 10" xfId="4803" xr:uid="{3F07C2BB-3716-4952-ABC9-5D201B77E85D}"/>
    <cellStyle name="Entrada 6 11" xfId="6287" xr:uid="{831BA421-7F50-4049-89B2-763F1BCD35E9}"/>
    <cellStyle name="Entrada 6 12" xfId="7513" xr:uid="{3E8844A1-5E55-4674-BFAD-644BA7D958C4}"/>
    <cellStyle name="Entrada 6 13" xfId="3636" xr:uid="{9EA3433E-70A8-4BDB-AEF7-E8627EEA4571}"/>
    <cellStyle name="Entrada 6 14" xfId="9101" xr:uid="{D4A92DD0-ABAE-4F09-8716-6EB900A417DF}"/>
    <cellStyle name="Entrada 6 15" xfId="3668" xr:uid="{6CF172BF-ABAB-4C3D-90E7-5C72674B7F7C}"/>
    <cellStyle name="Entrada 6 16" xfId="11527" xr:uid="{EA139836-347B-42B8-AD81-60751BCC21DC}"/>
    <cellStyle name="Entrada 6 2" xfId="1157" xr:uid="{00000000-0005-0000-0000-0000C4040000}"/>
    <cellStyle name="Entrada 6 2 10" xfId="11584" xr:uid="{CED2EDFD-FC3C-4B72-8524-7C8B89F9E685}"/>
    <cellStyle name="Entrada 6 2 11" xfId="3669" xr:uid="{6FFC0001-668D-4AD1-B3EB-90FCB49C0B92}"/>
    <cellStyle name="Entrada 6 2 12" xfId="11528" xr:uid="{F38F87CA-0ED6-4D79-9697-6D764E21B936}"/>
    <cellStyle name="Entrada 6 2 2" xfId="5426" xr:uid="{4C15C3B9-2E52-4AAD-AF64-CC405C276697}"/>
    <cellStyle name="Entrada 6 2 2 10" xfId="15547" xr:uid="{4822FCBC-6B3E-412B-A837-29A2049DEB8C}"/>
    <cellStyle name="Entrada 6 2 2 2" xfId="6901" xr:uid="{621F6618-DF2A-4D42-8F61-FCA366AE4855}"/>
    <cellStyle name="Entrada 6 2 2 3" xfId="8122" xr:uid="{C90A341D-618D-4B17-B9E9-54097F35906C}"/>
    <cellStyle name="Entrada 6 2 2 4" xfId="9378" xr:uid="{A83A53BA-2095-4651-817F-FB34FBE8090B}"/>
    <cellStyle name="Entrada 6 2 2 5" xfId="10609" xr:uid="{F73993ED-ADA5-417A-9DA7-1482E5421B75}"/>
    <cellStyle name="Entrada 6 2 2 6" xfId="11786" xr:uid="{4478C34F-3E12-4D3E-AEA6-F002F2BB154F}"/>
    <cellStyle name="Entrada 6 2 2 7" xfId="12905" xr:uid="{0C38A073-462B-462B-A174-E9604CA7871E}"/>
    <cellStyle name="Entrada 6 2 2 8" xfId="14013" xr:uid="{449AD3E5-28A4-476E-A653-8BF32F86A3B9}"/>
    <cellStyle name="Entrada 6 2 2 9" xfId="14955" xr:uid="{AFA9F05E-D17A-485F-932B-CC9B7C13399B}"/>
    <cellStyle name="Entrada 6 2 3" xfId="3804" xr:uid="{66835247-8C2A-4DB8-A86D-6835C8B4C7E2}"/>
    <cellStyle name="Entrada 6 2 4" xfId="3510" xr:uid="{15E13BC6-4D1B-4777-BF6B-142DD04F7768}"/>
    <cellStyle name="Entrada 6 2 5" xfId="3725" xr:uid="{2B65BA79-422C-4BCC-8763-FAA3E9A5BCB6}"/>
    <cellStyle name="Entrada 6 2 6" xfId="3126" xr:uid="{FD76F2D1-F2A7-4D29-A44A-7214033A06F5}"/>
    <cellStyle name="Entrada 6 2 7" xfId="3752" xr:uid="{4D000330-5DFF-4CEE-91DE-69607C660388}"/>
    <cellStyle name="Entrada 6 2 8" xfId="3444" xr:uid="{E7C2B897-ED7C-44F5-9029-D8C80B949AB3}"/>
    <cellStyle name="Entrada 6 2 9" xfId="3637" xr:uid="{2DD45289-1299-495D-B0C1-F776130E0303}"/>
    <cellStyle name="Entrada 6 3" xfId="1158" xr:uid="{00000000-0005-0000-0000-0000C5040000}"/>
    <cellStyle name="Entrada 6 3 10" xfId="10094" xr:uid="{1ED87E35-B0D6-423D-A7CB-AD76701F9F62}"/>
    <cellStyle name="Entrada 6 3 11" xfId="12700" xr:uid="{E696B8DD-6900-464C-B68B-031BC290C8CA}"/>
    <cellStyle name="Entrada 6 3 12" xfId="11529" xr:uid="{03AC00E3-502F-4582-8CB8-DEEB0C6AE115}"/>
    <cellStyle name="Entrada 6 3 2" xfId="5427" xr:uid="{DFE2C1BA-7A62-4CB9-9E1C-9C65B2765C72}"/>
    <cellStyle name="Entrada 6 3 2 10" xfId="15548" xr:uid="{F97D152A-99D6-48EC-B58F-BDAC50CF41A5}"/>
    <cellStyle name="Entrada 6 3 2 2" xfId="6902" xr:uid="{0B6D7599-6C68-4909-847D-81070DD4B2AD}"/>
    <cellStyle name="Entrada 6 3 2 3" xfId="8123" xr:uid="{32F42256-E6DA-4286-83A3-D01B1AF20B67}"/>
    <cellStyle name="Entrada 6 3 2 4" xfId="9379" xr:uid="{6E6B60D2-B36A-4E7E-9B9C-D3CC13A116FA}"/>
    <cellStyle name="Entrada 6 3 2 5" xfId="10610" xr:uid="{F2D0D80F-A3D1-4591-BCAD-5AF1447EF6EB}"/>
    <cellStyle name="Entrada 6 3 2 6" xfId="11787" xr:uid="{8B0F109E-678D-4B03-9304-018E6CFA06A0}"/>
    <cellStyle name="Entrada 6 3 2 7" xfId="12906" xr:uid="{FBBEC349-C306-457B-A89C-AB8EB9F7014A}"/>
    <cellStyle name="Entrada 6 3 2 8" xfId="14014" xr:uid="{95F1E946-4A11-4456-9027-000F5ABC1470}"/>
    <cellStyle name="Entrada 6 3 2 9" xfId="14956" xr:uid="{DB732A79-E3EC-4DB1-ADC6-8802BBF96984}"/>
    <cellStyle name="Entrada 6 3 3" xfId="3805" xr:uid="{99134E9B-22E7-4367-A6A9-2AA3CEB34AD3}"/>
    <cellStyle name="Entrada 6 3 4" xfId="3509" xr:uid="{3C425C8D-B1C5-4082-B349-4C2308CA119C}"/>
    <cellStyle name="Entrada 6 3 5" xfId="3726" xr:uid="{210400C4-10AF-4514-92C2-5389C19D231B}"/>
    <cellStyle name="Entrada 6 3 6" xfId="3125" xr:uid="{1540C065-6E70-4ACA-AEDE-0D027CD07809}"/>
    <cellStyle name="Entrada 6 3 7" xfId="3753" xr:uid="{BDFE0FE4-DE07-4958-B91B-5FA94B1D93B1}"/>
    <cellStyle name="Entrada 6 3 8" xfId="3443" xr:uid="{42B9125C-E6EA-445A-8C69-150B6BA7571B}"/>
    <cellStyle name="Entrada 6 3 9" xfId="3638" xr:uid="{2E128673-0E92-4574-96DA-15716A72BD14}"/>
    <cellStyle name="Entrada 6 4" xfId="1159" xr:uid="{00000000-0005-0000-0000-0000C6040000}"/>
    <cellStyle name="Entrada 6 4 10" xfId="10114" xr:uid="{2D7CCAFC-CCC9-45D4-BF23-959F8A31CD3F}"/>
    <cellStyle name="Entrada 6 4 11" xfId="11228" xr:uid="{C8C2F23E-08CE-4B65-8DDA-5D91D1DB88F8}"/>
    <cellStyle name="Entrada 6 4 12" xfId="12311" xr:uid="{6D27D38D-9DE9-4823-8AC4-3E1630090A65}"/>
    <cellStyle name="Entrada 6 4 2" xfId="5428" xr:uid="{C3B385FF-C8BF-414D-BCBC-C49D4C8D33FB}"/>
    <cellStyle name="Entrada 6 4 2 10" xfId="15549" xr:uid="{53799A77-85F3-4D3F-B47A-345E1F3708C3}"/>
    <cellStyle name="Entrada 6 4 2 2" xfId="6903" xr:uid="{EE4EA284-6648-476C-94FF-882EAAF9D1A7}"/>
    <cellStyle name="Entrada 6 4 2 3" xfId="8124" xr:uid="{4E9DD64E-2D7F-4EE3-BDFF-E5E811276D3E}"/>
    <cellStyle name="Entrada 6 4 2 4" xfId="9380" xr:uid="{F711EDCC-411C-46A0-804C-1F568B0CB2F2}"/>
    <cellStyle name="Entrada 6 4 2 5" xfId="10611" xr:uid="{DF676786-0F19-49CE-AD65-1BB8427270B9}"/>
    <cellStyle name="Entrada 6 4 2 6" xfId="11788" xr:uid="{BD9F7F1B-92D9-4050-A2DF-8A140DC35630}"/>
    <cellStyle name="Entrada 6 4 2 7" xfId="12907" xr:uid="{590B3ADB-5E0B-4625-BB21-13B07B35C591}"/>
    <cellStyle name="Entrada 6 4 2 8" xfId="14015" xr:uid="{07220E45-32C8-4866-8BF8-009A3A4D146E}"/>
    <cellStyle name="Entrada 6 4 2 9" xfId="14957" xr:uid="{9E0154F0-EFBB-4610-9B75-E19934E9C254}"/>
    <cellStyle name="Entrada 6 4 3" xfId="3806" xr:uid="{94D12D3C-9D60-4CBD-9DFA-CA09C32750B9}"/>
    <cellStyle name="Entrada 6 4 4" xfId="3508" xr:uid="{26B4BEC8-E57B-415C-9CB4-B40E1EFF5235}"/>
    <cellStyle name="Entrada 6 4 5" xfId="3727" xr:uid="{D0AF0225-644F-4418-9D6E-1985AC9FA65D}"/>
    <cellStyle name="Entrada 6 4 6" xfId="3124" xr:uid="{82175F39-4FF9-48F6-BF38-9FF505D06ACC}"/>
    <cellStyle name="Entrada 6 4 7" xfId="3754" xr:uid="{83219EB9-B24C-420A-BD1E-28D88CD5008D}"/>
    <cellStyle name="Entrada 6 4 8" xfId="3442" xr:uid="{F0C57ED5-68ED-4D16-9A08-493590EB7802}"/>
    <cellStyle name="Entrada 6 4 9" xfId="3639" xr:uid="{50851321-2F90-4FF6-AEFD-2B17980CE038}"/>
    <cellStyle name="Entrada 6 5" xfId="1160" xr:uid="{00000000-0005-0000-0000-0000C7040000}"/>
    <cellStyle name="Entrada 6 5 10" xfId="10101" xr:uid="{EC531F92-7C3D-4AD0-8720-37B170912FDB}"/>
    <cellStyle name="Entrada 6 5 11" xfId="11227" xr:uid="{0AAC763B-2391-4A19-AA59-E97C88BCCCDA}"/>
    <cellStyle name="Entrada 6 5 12" xfId="11530" xr:uid="{3968FE92-B0AD-44A1-8CD6-8A01EE845C8A}"/>
    <cellStyle name="Entrada 6 5 2" xfId="5429" xr:uid="{8C53276B-0DDE-49AA-BB25-E7FAE36D43BF}"/>
    <cellStyle name="Entrada 6 5 2 10" xfId="15550" xr:uid="{E2CF034D-62AC-4825-BCD9-C1AA525A0E2B}"/>
    <cellStyle name="Entrada 6 5 2 2" xfId="6904" xr:uid="{61BDFE5A-937F-4377-8F6C-E4C6034BF905}"/>
    <cellStyle name="Entrada 6 5 2 3" xfId="8125" xr:uid="{E8645D04-95A4-4818-9744-C982F6260EA9}"/>
    <cellStyle name="Entrada 6 5 2 4" xfId="9381" xr:uid="{123B0292-E752-4A14-84D5-281E2545BB66}"/>
    <cellStyle name="Entrada 6 5 2 5" xfId="10612" xr:uid="{3D8D5B5F-997C-4EA0-8B16-45D4AF9C4563}"/>
    <cellStyle name="Entrada 6 5 2 6" xfId="11789" xr:uid="{2458212C-AB44-4B27-9D24-D18D249A9AA0}"/>
    <cellStyle name="Entrada 6 5 2 7" xfId="12908" xr:uid="{8779A884-50EA-4851-85A1-94DFBFF124D8}"/>
    <cellStyle name="Entrada 6 5 2 8" xfId="14016" xr:uid="{4D90A21F-A958-4923-A533-5317119D1F81}"/>
    <cellStyle name="Entrada 6 5 2 9" xfId="14958" xr:uid="{C85E8F13-7E6E-4C5D-869F-4187708D0955}"/>
    <cellStyle name="Entrada 6 5 3" xfId="3807" xr:uid="{2CAB85C1-CE96-43CB-91A9-2CE252C01B88}"/>
    <cellStyle name="Entrada 6 5 4" xfId="3507" xr:uid="{5A899C6F-7C83-47B1-9088-EE9A78728A28}"/>
    <cellStyle name="Entrada 6 5 5" xfId="3728" xr:uid="{2F75A9FC-4EF4-42F9-8931-77F2E43A5C2E}"/>
    <cellStyle name="Entrada 6 5 6" xfId="3123" xr:uid="{F6569E25-ECC3-4FFC-B88A-3090BCDC133A}"/>
    <cellStyle name="Entrada 6 5 7" xfId="4813" xr:uid="{64F3BBEF-4BBC-48A8-B97B-E6C0FDCBA32B}"/>
    <cellStyle name="Entrada 6 5 8" xfId="3441" xr:uid="{6CB11A67-C1D4-4709-A860-2C512295E952}"/>
    <cellStyle name="Entrada 6 5 9" xfId="3640" xr:uid="{A358C5E2-7DBA-4F0C-A074-E47FA4B89592}"/>
    <cellStyle name="Entrada 6 6" xfId="5425" xr:uid="{A9B8C383-2E06-44D6-976E-30600DDC430F}"/>
    <cellStyle name="Entrada 6 6 10" xfId="15546" xr:uid="{E8A81501-D592-4AF6-B6BE-4B2A152463D1}"/>
    <cellStyle name="Entrada 6 6 2" xfId="6900" xr:uid="{235B0B2E-E63A-4D34-9A0A-97B57394BCA5}"/>
    <cellStyle name="Entrada 6 6 3" xfId="8121" xr:uid="{DD4A8E37-EBCB-4E6A-A954-FD36B05254E2}"/>
    <cellStyle name="Entrada 6 6 4" xfId="9377" xr:uid="{1856DBD2-3B7A-4C6A-8CAA-CBB5BF63D2E0}"/>
    <cellStyle name="Entrada 6 6 5" xfId="10608" xr:uid="{3BB7FC0F-4CC9-4735-9F0B-DA4E7C3D0406}"/>
    <cellStyle name="Entrada 6 6 6" xfId="11785" xr:uid="{0336EF38-D71E-410E-8487-6F6A2AD2DC48}"/>
    <cellStyle name="Entrada 6 6 7" xfId="12904" xr:uid="{F997CF5A-D46A-474F-A803-F3E5A2C6F71D}"/>
    <cellStyle name="Entrada 6 6 8" xfId="14012" xr:uid="{C6B52404-EDFE-4D07-ABDD-88BF4B4A44FC}"/>
    <cellStyle name="Entrada 6 6 9" xfId="14954" xr:uid="{E579192D-2F98-4FDA-8557-E79A2259394B}"/>
    <cellStyle name="Entrada 6 7" xfId="3803" xr:uid="{49CCF07C-0F55-4AD3-B659-60E28F105D34}"/>
    <cellStyle name="Entrada 6 8" xfId="3511" xr:uid="{8B7A2296-B853-47F2-A391-97FDD9CEC8BA}"/>
    <cellStyle name="Entrada 6 9" xfId="3724" xr:uid="{F8AFBF28-A43A-49B2-A9DF-918EF7D8ECE2}"/>
    <cellStyle name="Entrada 7" xfId="1161" xr:uid="{00000000-0005-0000-0000-0000C8040000}"/>
    <cellStyle name="Entrada 7 10" xfId="6702" xr:uid="{9F606260-8713-474D-B678-1ADD4546B224}"/>
    <cellStyle name="Entrada 7 11" xfId="3755" xr:uid="{DDEA0D17-E2F1-4434-BFB0-A10186FACFF8}"/>
    <cellStyle name="Entrada 7 12" xfId="9171" xr:uid="{A6221E79-0A2B-46DC-BE15-EF05A95CABA8}"/>
    <cellStyle name="Entrada 7 13" xfId="3641" xr:uid="{E268F0BA-6485-4793-9777-4BC8AC524A1A}"/>
    <cellStyle name="Entrada 7 14" xfId="10078" xr:uid="{1C60FD34-10C7-48AC-B935-C84805F915BB}"/>
    <cellStyle name="Entrada 7 15" xfId="11226" xr:uid="{AAA87471-D265-4AD5-B2E9-0B26B88DB96A}"/>
    <cellStyle name="Entrada 7 16" xfId="11531" xr:uid="{0F54BADB-3836-4A15-9B97-FF2E389FED70}"/>
    <cellStyle name="Entrada 7 2" xfId="1162" xr:uid="{00000000-0005-0000-0000-0000C9040000}"/>
    <cellStyle name="Entrada 7 2 10" xfId="11809" xr:uid="{D8E03D1C-9631-43AC-B820-9CBD6BCAD84E}"/>
    <cellStyle name="Entrada 7 2 11" xfId="11225" xr:uid="{F7E3A417-3E2F-4599-A86A-BE3B05A2AEC2}"/>
    <cellStyle name="Entrada 7 2 12" xfId="11532" xr:uid="{BB730963-E3ED-455D-A0AC-6EED61178D0B}"/>
    <cellStyle name="Entrada 7 2 2" xfId="5431" xr:uid="{9D2C847E-2069-491E-B701-01647F2996F1}"/>
    <cellStyle name="Entrada 7 2 2 10" xfId="15552" xr:uid="{67E69098-87D5-4847-B229-52155D752C9B}"/>
    <cellStyle name="Entrada 7 2 2 2" xfId="6906" xr:uid="{61ECD48C-8A7D-4F53-AB11-B77432E9BA72}"/>
    <cellStyle name="Entrada 7 2 2 3" xfId="8127" xr:uid="{FA50F94B-6256-4167-B4D6-41B9AC9D2170}"/>
    <cellStyle name="Entrada 7 2 2 4" xfId="9383" xr:uid="{21047D63-8471-4EDB-8C7D-6AD9177F88D0}"/>
    <cellStyle name="Entrada 7 2 2 5" xfId="10614" xr:uid="{79E4B7FA-052F-4BF7-8C76-80945C94509E}"/>
    <cellStyle name="Entrada 7 2 2 6" xfId="11791" xr:uid="{38984884-C6C8-43FD-B2B0-5EB1BEF4309C}"/>
    <cellStyle name="Entrada 7 2 2 7" xfId="12910" xr:uid="{17ECEBA2-5D04-4D96-8711-6979F06EE922}"/>
    <cellStyle name="Entrada 7 2 2 8" xfId="14018" xr:uid="{5B6155ED-EF54-499B-9990-6D0F46857E5F}"/>
    <cellStyle name="Entrada 7 2 2 9" xfId="14960" xr:uid="{4E477BED-9812-46FB-9B8B-26C8AD3F8EBA}"/>
    <cellStyle name="Entrada 7 2 3" xfId="3809" xr:uid="{227C7E8A-831A-4D34-B875-ADD6BC48AE75}"/>
    <cellStyle name="Entrada 7 2 4" xfId="3505" xr:uid="{5EFE4570-F172-45A3-992A-3018B6DA7EEC}"/>
    <cellStyle name="Entrada 7 2 5" xfId="3730" xr:uid="{603694FA-1A82-4E2E-B54C-969A989E09E9}"/>
    <cellStyle name="Entrada 7 2 6" xfId="3122" xr:uid="{F261BBA7-3F6A-4641-B4C8-5DCC5C7A80C3}"/>
    <cellStyle name="Entrada 7 2 7" xfId="3756" xr:uid="{6C2FB48B-6898-4AFB-8F4A-29C8E913AF8F}"/>
    <cellStyle name="Entrada 7 2 8" xfId="7512" xr:uid="{F9BC55E8-5479-4A1F-8660-E34DE5289BCE}"/>
    <cellStyle name="Entrada 7 2 9" xfId="3642" xr:uid="{CC64305F-C8BF-4D4F-A137-43E92A80441E}"/>
    <cellStyle name="Entrada 7 3" xfId="1163" xr:uid="{00000000-0005-0000-0000-0000CA040000}"/>
    <cellStyle name="Entrada 7 3 10" xfId="12156" xr:uid="{7E96FA4F-1EED-469F-9CAD-B3EDC768880C}"/>
    <cellStyle name="Entrada 7 3 11" xfId="3670" xr:uid="{3F5F43C4-FDE2-4764-8319-8345132F88E0}"/>
    <cellStyle name="Entrada 7 3 12" xfId="11533" xr:uid="{3FA7B100-A47A-4729-8B58-2459C12166FF}"/>
    <cellStyle name="Entrada 7 3 2" xfId="5432" xr:uid="{3842FD6A-CCDA-46C0-846C-A630EAE645B2}"/>
    <cellStyle name="Entrada 7 3 2 10" xfId="15553" xr:uid="{B63EAA81-9F1E-4761-B474-0D4975E3E18D}"/>
    <cellStyle name="Entrada 7 3 2 2" xfId="6907" xr:uid="{33C20584-2590-4E44-A34A-A36865966F2B}"/>
    <cellStyle name="Entrada 7 3 2 3" xfId="8128" xr:uid="{097ABFD9-AFDB-4E59-A52D-7D42572C27D7}"/>
    <cellStyle name="Entrada 7 3 2 4" xfId="9384" xr:uid="{B9EC2619-6807-4693-AD7F-CB049A8D0843}"/>
    <cellStyle name="Entrada 7 3 2 5" xfId="10615" xr:uid="{654EBC39-BD96-4B02-B3F9-E4B90DA1DF9A}"/>
    <cellStyle name="Entrada 7 3 2 6" xfId="11792" xr:uid="{3DC2F665-AB91-4D18-95D7-BFEA52717AFB}"/>
    <cellStyle name="Entrada 7 3 2 7" xfId="12911" xr:uid="{D7825BB2-CB28-4FDB-856F-50AE9416274A}"/>
    <cellStyle name="Entrada 7 3 2 8" xfId="14019" xr:uid="{FDA1B644-55E4-4AA6-A304-1B7994F8CBA4}"/>
    <cellStyle name="Entrada 7 3 2 9" xfId="14961" xr:uid="{B2C44252-58AF-46F0-A134-8819D2F9255D}"/>
    <cellStyle name="Entrada 7 3 3" xfId="3810" xr:uid="{23C03F66-A6FA-4D86-8578-E69B8F302423}"/>
    <cellStyle name="Entrada 7 3 4" xfId="3504" xr:uid="{9D74B870-723F-4765-88AA-5BA7FC64729A}"/>
    <cellStyle name="Entrada 7 3 5" xfId="3731" xr:uid="{CF34B9AB-6DE6-47B8-9331-10874D3D0696}"/>
    <cellStyle name="Entrada 7 3 6" xfId="3121" xr:uid="{3373C741-4E7B-44D8-887F-EE99103E0D9D}"/>
    <cellStyle name="Entrada 7 3 7" xfId="3757" xr:uid="{26D8C45C-CF52-4D10-BC00-2BD255940493}"/>
    <cellStyle name="Entrada 7 3 8" xfId="7511" xr:uid="{6A0CC586-F41B-4851-8677-079C58F11471}"/>
    <cellStyle name="Entrada 7 3 9" xfId="3643" xr:uid="{3FA2F635-B901-4236-8ACB-CCCE1632420A}"/>
    <cellStyle name="Entrada 7 4" xfId="1164" xr:uid="{00000000-0005-0000-0000-0000CB040000}"/>
    <cellStyle name="Entrada 7 4 10" xfId="10170" xr:uid="{85FB0439-E0E0-470E-A1F0-26CDEAD532AF}"/>
    <cellStyle name="Entrada 7 4 11" xfId="3671" xr:uid="{1C86A166-BFCA-4385-A630-819ED7D43E4C}"/>
    <cellStyle name="Entrada 7 4 12" xfId="13836" xr:uid="{34124DF9-7B8A-47F2-A96C-D3D0FCF0750C}"/>
    <cellStyle name="Entrada 7 4 2" xfId="5433" xr:uid="{90820A5E-2CCD-4D10-BF50-0996761FD71F}"/>
    <cellStyle name="Entrada 7 4 2 10" xfId="15554" xr:uid="{E2FDA605-435E-43FB-9A42-4686449F4A80}"/>
    <cellStyle name="Entrada 7 4 2 2" xfId="6908" xr:uid="{88DC8F72-9366-4BBC-9452-FF730AA4DE0E}"/>
    <cellStyle name="Entrada 7 4 2 3" xfId="8129" xr:uid="{A1B490C1-EB55-4883-9A0F-DEF974020FDA}"/>
    <cellStyle name="Entrada 7 4 2 4" xfId="9385" xr:uid="{89758D87-9A33-485B-9DA5-9ABFE9FF250D}"/>
    <cellStyle name="Entrada 7 4 2 5" xfId="10616" xr:uid="{2EFC305E-326A-47E9-B48A-89DEA9813C64}"/>
    <cellStyle name="Entrada 7 4 2 6" xfId="11793" xr:uid="{AA4018DF-A289-4F7D-A738-24FCC6F6502A}"/>
    <cellStyle name="Entrada 7 4 2 7" xfId="12912" xr:uid="{DBB709BF-A012-4BD4-B3B9-3883576CE2D5}"/>
    <cellStyle name="Entrada 7 4 2 8" xfId="14020" xr:uid="{37BC2D73-E9A6-4F7C-802A-698A38BF6705}"/>
    <cellStyle name="Entrada 7 4 2 9" xfId="14962" xr:uid="{8EB2059C-D3A8-4F28-8A60-455140E588B2}"/>
    <cellStyle name="Entrada 7 4 3" xfId="3811" xr:uid="{90D3A9DE-AB77-459A-ACD8-ABB6D19AEB0A}"/>
    <cellStyle name="Entrada 7 4 4" xfId="3503" xr:uid="{6C50F76E-5FAD-4BD6-914C-EBB9240A4DCB}"/>
    <cellStyle name="Entrada 7 4 5" xfId="3732" xr:uid="{1731D258-B637-4331-B64E-B1AC777CC7A0}"/>
    <cellStyle name="Entrada 7 4 6" xfId="6708" xr:uid="{B3B58DE5-7B5C-41DB-B706-7A2DBA1C09DA}"/>
    <cellStyle name="Entrada 7 4 7" xfId="3758" xr:uid="{6F4DB92E-1944-4C6A-968C-0210659A04A3}"/>
    <cellStyle name="Entrada 7 4 8" xfId="7510" xr:uid="{BB4B3A2C-B609-44B3-972E-600601DE689D}"/>
    <cellStyle name="Entrada 7 4 9" xfId="3644" xr:uid="{46D5E54F-1B85-49D7-931A-E1A0A3E9AC17}"/>
    <cellStyle name="Entrada 7 5" xfId="1165" xr:uid="{00000000-0005-0000-0000-0000CC040000}"/>
    <cellStyle name="Entrada 7 5 10" xfId="10084" xr:uid="{820F2D66-FFF9-4CF4-B79F-3DCAF5F03B18}"/>
    <cellStyle name="Entrada 7 5 11" xfId="3672" xr:uid="{D5872ADA-8B7B-4D75-A1B3-63FB77B8D5EB}"/>
    <cellStyle name="Entrada 7 5 12" xfId="12310" xr:uid="{66F286BA-D918-4E2C-8D04-94C22DACA9C5}"/>
    <cellStyle name="Entrada 7 5 2" xfId="5434" xr:uid="{22E3F11C-CF88-4B89-962C-5E0DBA2A696B}"/>
    <cellStyle name="Entrada 7 5 2 10" xfId="15555" xr:uid="{7024B97C-D914-4A18-9BFD-2D7992BB7E42}"/>
    <cellStyle name="Entrada 7 5 2 2" xfId="6909" xr:uid="{F78DCE9B-5600-4B0B-80A4-EBFAD2D598C1}"/>
    <cellStyle name="Entrada 7 5 2 3" xfId="8130" xr:uid="{004F8FFA-FC28-4089-81E4-20EEFC54BD00}"/>
    <cellStyle name="Entrada 7 5 2 4" xfId="9386" xr:uid="{58BADDBA-55E4-4784-960F-65C181184749}"/>
    <cellStyle name="Entrada 7 5 2 5" xfId="10617" xr:uid="{BB92C84D-D83A-43F0-A5FD-FD1C8234EE93}"/>
    <cellStyle name="Entrada 7 5 2 6" xfId="11794" xr:uid="{917072E1-69CC-4872-B2EF-CCC648AB6238}"/>
    <cellStyle name="Entrada 7 5 2 7" xfId="12913" xr:uid="{5CD1B080-C42E-4F32-AB6E-26A05FB8DD49}"/>
    <cellStyle name="Entrada 7 5 2 8" xfId="14021" xr:uid="{D6A4935A-746B-4470-B1BE-ADD32B8467D5}"/>
    <cellStyle name="Entrada 7 5 2 9" xfId="14963" xr:uid="{FA999CC4-16A0-4DF4-B5FA-BD21E4EA998D}"/>
    <cellStyle name="Entrada 7 5 3" xfId="3812" xr:uid="{2798910E-3159-4E7E-BA7F-1F476FFFF38F}"/>
    <cellStyle name="Entrada 7 5 4" xfId="3502" xr:uid="{8BD431AC-47A7-4EF0-AC06-8E94920EE1E3}"/>
    <cellStyle name="Entrada 7 5 5" xfId="3733" xr:uid="{0A27DD03-326A-47B2-9041-3E91D5292314}"/>
    <cellStyle name="Entrada 7 5 6" xfId="3470" xr:uid="{6FC63ED7-6DA9-4747-A7E5-FC365CC2261C}"/>
    <cellStyle name="Entrada 7 5 7" xfId="3759" xr:uid="{1732705A-B5BD-40B3-A7B0-2AD886222CAC}"/>
    <cellStyle name="Entrada 7 5 8" xfId="7509" xr:uid="{BA1D155A-1737-403D-BF95-AA06252C7F20}"/>
    <cellStyle name="Entrada 7 5 9" xfId="10006" xr:uid="{160A4E70-4C46-4C07-9AFF-01B70336390E}"/>
    <cellStyle name="Entrada 7 6" xfId="5430" xr:uid="{839457B1-EE8D-4B2C-BE44-B4CD25547720}"/>
    <cellStyle name="Entrada 7 6 10" xfId="15551" xr:uid="{FEBFA859-2336-4A24-88CD-3D1125668F9A}"/>
    <cellStyle name="Entrada 7 6 2" xfId="6905" xr:uid="{1D59E3BC-544F-4D47-B0B5-53193E6B64FB}"/>
    <cellStyle name="Entrada 7 6 3" xfId="8126" xr:uid="{6C19B032-4887-48FE-A036-F2531146DBD6}"/>
    <cellStyle name="Entrada 7 6 4" xfId="9382" xr:uid="{9B0EC0D4-7983-4C21-ACC0-C00615D9B4DA}"/>
    <cellStyle name="Entrada 7 6 5" xfId="10613" xr:uid="{54FF4836-9CAC-4BB0-841E-8E3BC96D23DE}"/>
    <cellStyle name="Entrada 7 6 6" xfId="11790" xr:uid="{F1EE3E33-CC7E-40EC-8A52-7D33A39FC9A5}"/>
    <cellStyle name="Entrada 7 6 7" xfId="12909" xr:uid="{C39C68F7-7EAE-4500-AA46-C95980EA233A}"/>
    <cellStyle name="Entrada 7 6 8" xfId="14017" xr:uid="{00DC159F-511F-43A6-848F-88EE0BEA3B31}"/>
    <cellStyle name="Entrada 7 6 9" xfId="14959" xr:uid="{926FCE80-1B2C-4716-A022-01A14D81810A}"/>
    <cellStyle name="Entrada 7 7" xfId="3808" xr:uid="{87369330-3324-4853-A363-CB6E215FF159}"/>
    <cellStyle name="Entrada 7 8" xfId="3506" xr:uid="{3458F547-A669-4C70-BE8B-4C9671AD1178}"/>
    <cellStyle name="Entrada 7 9" xfId="3729" xr:uid="{E0382FF1-706A-4FBA-8D7D-A15DBA774F62}"/>
    <cellStyle name="Entrada 8" xfId="1166" xr:uid="{00000000-0005-0000-0000-0000CD040000}"/>
    <cellStyle name="Entrada 8 10" xfId="6920" xr:uid="{96885F94-BC27-49A3-AE12-DBC8D25FC103}"/>
    <cellStyle name="Entrada 8 11" xfId="3760" xr:uid="{D59E3B6C-14BE-4284-822B-109808EAB6C0}"/>
    <cellStyle name="Entrada 8 12" xfId="3440" xr:uid="{71175639-5CB5-4780-8B8B-D69A1D469C1E}"/>
    <cellStyle name="Entrada 8 13" xfId="3645" xr:uid="{2B57A9E8-65A0-4D48-8F3F-9D02C39CA252}"/>
    <cellStyle name="Entrada 8 14" xfId="7595" xr:uid="{52C76950-A0EA-477B-A8C8-8702019307C2}"/>
    <cellStyle name="Entrada 8 15" xfId="4780" xr:uid="{44D74025-A2FC-4A29-9965-5585B8EAA519}"/>
    <cellStyle name="Entrada 8 16" xfId="12309" xr:uid="{2DCDB9A6-C627-4455-9C15-B768E525256C}"/>
    <cellStyle name="Entrada 8 2" xfId="1167" xr:uid="{00000000-0005-0000-0000-0000CE040000}"/>
    <cellStyle name="Entrada 8 2 10" xfId="9102" xr:uid="{A323AE50-051C-4CB2-9948-B2C4D9BC64B0}"/>
    <cellStyle name="Entrada 8 2 11" xfId="12701" xr:uid="{E2284FD9-9083-40E0-BC5F-95561AD186A0}"/>
    <cellStyle name="Entrada 8 2 12" xfId="12308" xr:uid="{4F10E51C-2374-4253-BB86-EFA56DAF6C18}"/>
    <cellStyle name="Entrada 8 2 2" xfId="5436" xr:uid="{44B3D053-617A-448D-93E5-09C90E30E555}"/>
    <cellStyle name="Entrada 8 2 2 10" xfId="15557" xr:uid="{4913D2DF-922D-4A62-AC35-4D805C532BB4}"/>
    <cellStyle name="Entrada 8 2 2 2" xfId="6911" xr:uid="{03054968-1C5D-4CD9-BADF-1D210E98BD63}"/>
    <cellStyle name="Entrada 8 2 2 3" xfId="8132" xr:uid="{D9F3706E-48EF-4506-AF4E-CF5403B54457}"/>
    <cellStyle name="Entrada 8 2 2 4" xfId="9388" xr:uid="{E743A136-0E08-4716-BB09-7CFDC41444C9}"/>
    <cellStyle name="Entrada 8 2 2 5" xfId="10619" xr:uid="{B0396E7B-3728-42E8-9836-75D093FFC114}"/>
    <cellStyle name="Entrada 8 2 2 6" xfId="11796" xr:uid="{A1EEF011-E0CC-42EC-AFA6-5B943972375D}"/>
    <cellStyle name="Entrada 8 2 2 7" xfId="12915" xr:uid="{36B21FE7-5386-4E6D-B2FE-B4A820EE0B17}"/>
    <cellStyle name="Entrada 8 2 2 8" xfId="14023" xr:uid="{2B7A4114-4D44-44F4-AB24-479DBDD70DF2}"/>
    <cellStyle name="Entrada 8 2 2 9" xfId="14965" xr:uid="{CF50D24C-9312-46D3-AE8D-3DBCD7D20AD5}"/>
    <cellStyle name="Entrada 8 2 3" xfId="3814" xr:uid="{C498A057-160E-4BC1-B633-27C7DA083EA2}"/>
    <cellStyle name="Entrada 8 2 4" xfId="3500" xr:uid="{57AE1302-F40C-484F-8D02-A58CC11309AB}"/>
    <cellStyle name="Entrada 8 2 5" xfId="3735" xr:uid="{54ACCDD8-F371-47AF-AD0D-A90CABDD7727}"/>
    <cellStyle name="Entrada 8 2 6" xfId="6921" xr:uid="{A32E2580-5021-4ADC-910D-4D7DE4FE2DB7}"/>
    <cellStyle name="Entrada 8 2 7" xfId="3761" xr:uid="{FBFE0019-DBDF-4D37-A9E3-5FF1981B8312}"/>
    <cellStyle name="Entrada 8 2 8" xfId="3439" xr:uid="{BB2777F2-682B-4434-9B9C-424A34B2B0AD}"/>
    <cellStyle name="Entrada 8 2 9" xfId="3646" xr:uid="{81043A2C-22EA-4684-9BFF-A89AD2E96F77}"/>
    <cellStyle name="Entrada 8 3" xfId="1168" xr:uid="{00000000-0005-0000-0000-0000CF040000}"/>
    <cellStyle name="Entrada 8 3 10" xfId="11810" xr:uid="{0D72572C-E997-4CE4-B327-343CDAC22F42}"/>
    <cellStyle name="Entrada 8 3 11" xfId="6685" xr:uid="{45048E40-DC20-4ABC-9F7E-9628148397C2}"/>
    <cellStyle name="Entrada 8 3 12" xfId="12307" xr:uid="{61AAC7A6-6BDE-459B-A600-AF9619F418BF}"/>
    <cellStyle name="Entrada 8 3 2" xfId="5437" xr:uid="{F2A2F0D4-0363-49E0-B5FE-2C1E2E9D7497}"/>
    <cellStyle name="Entrada 8 3 2 10" xfId="15558" xr:uid="{3903C7B8-1E8A-4BD4-9692-FB3410A95DB6}"/>
    <cellStyle name="Entrada 8 3 2 2" xfId="6912" xr:uid="{442431D5-7A8C-40AC-8CC7-DE6FF17D57A3}"/>
    <cellStyle name="Entrada 8 3 2 3" xfId="8133" xr:uid="{6E7C3960-A5C2-4C11-B9E6-1606FBF87632}"/>
    <cellStyle name="Entrada 8 3 2 4" xfId="9389" xr:uid="{CE319AF8-CBA1-41B5-A62E-35B64047C4CE}"/>
    <cellStyle name="Entrada 8 3 2 5" xfId="10620" xr:uid="{5C032404-30C0-4FE6-B771-77304C621A1B}"/>
    <cellStyle name="Entrada 8 3 2 6" xfId="11797" xr:uid="{85E7413E-9746-4787-9D07-8C5611CA96AF}"/>
    <cellStyle name="Entrada 8 3 2 7" xfId="12916" xr:uid="{FD2758E6-ABF3-4B91-A1FC-633ABF41988C}"/>
    <cellStyle name="Entrada 8 3 2 8" xfId="14024" xr:uid="{EBC6CA49-4B59-4AE0-9F53-9BC6DCA78DB4}"/>
    <cellStyle name="Entrada 8 3 2 9" xfId="14966" xr:uid="{8B16FB85-F03A-4B73-B369-C8004AABEFF6}"/>
    <cellStyle name="Entrada 8 3 3" xfId="3815" xr:uid="{46D7DB25-03E5-47AE-8296-52D9B99CB647}"/>
    <cellStyle name="Entrada 8 3 4" xfId="3499" xr:uid="{E7610BE2-D91C-4F4F-BEAF-3E3F11DA3ACC}"/>
    <cellStyle name="Entrada 8 3 5" xfId="3736" xr:uid="{3A2EA3BC-3E62-4796-BBD2-284177205802}"/>
    <cellStyle name="Entrada 8 3 6" xfId="3469" xr:uid="{9F7A55D2-4B12-4500-A605-271546219E51}"/>
    <cellStyle name="Entrada 8 3 7" xfId="6286" xr:uid="{CDFBB180-432E-418C-85BF-094640EEBEAC}"/>
    <cellStyle name="Entrada 8 3 8" xfId="3120" xr:uid="{8F7ADCAA-EA2B-4CD4-A20E-19940EBA89ED}"/>
    <cellStyle name="Entrada 8 3 9" xfId="3647" xr:uid="{DC4CAA7E-F9F5-42BE-960A-A125C2F6EF91}"/>
    <cellStyle name="Entrada 8 4" xfId="1169" xr:uid="{00000000-0005-0000-0000-0000D0040000}"/>
    <cellStyle name="Entrada 8 4 10" xfId="9406" xr:uid="{F2169A9E-DC81-472A-8145-9896295DD3AE}"/>
    <cellStyle name="Entrada 8 4 11" xfId="3673" xr:uid="{1A98A4B1-4560-4F6E-8246-81376B2D2719}"/>
    <cellStyle name="Entrada 8 4 12" xfId="11534" xr:uid="{9B337CF5-C645-4589-AD5A-2531464C0C34}"/>
    <cellStyle name="Entrada 8 4 2" xfId="5438" xr:uid="{3EB5CAB4-FEB5-40DA-8331-8376EB73D1E2}"/>
    <cellStyle name="Entrada 8 4 2 10" xfId="15559" xr:uid="{DAF21772-ADAB-4091-B860-ED2B0E40819C}"/>
    <cellStyle name="Entrada 8 4 2 2" xfId="6913" xr:uid="{5B11F1E7-F351-4B48-B389-8F395E041256}"/>
    <cellStyle name="Entrada 8 4 2 3" xfId="8134" xr:uid="{6F4B6316-4436-4AC5-937C-209DFA5D615C}"/>
    <cellStyle name="Entrada 8 4 2 4" xfId="9390" xr:uid="{6A0ABE7B-84CE-41D9-8298-590F019FA688}"/>
    <cellStyle name="Entrada 8 4 2 5" xfId="10621" xr:uid="{342D6CD6-EEF4-41C9-9B86-F5CCBA6D14B9}"/>
    <cellStyle name="Entrada 8 4 2 6" xfId="11798" xr:uid="{88930BAB-387D-4C17-B405-BE4992A1EBC1}"/>
    <cellStyle name="Entrada 8 4 2 7" xfId="12917" xr:uid="{7694D78E-AD11-46E2-A2B9-A94C73D73899}"/>
    <cellStyle name="Entrada 8 4 2 8" xfId="14025" xr:uid="{B6C19C00-6EA4-4C6F-9863-5C3C63CBFDAD}"/>
    <cellStyle name="Entrada 8 4 2 9" xfId="14967" xr:uid="{4BE7C4DD-CAC3-4C0B-9C6D-D5B683EFAB08}"/>
    <cellStyle name="Entrada 8 4 3" xfId="3816" xr:uid="{B150CC45-BBF9-49E8-B38A-882BC1051C2C}"/>
    <cellStyle name="Entrada 8 4 4" xfId="3498" xr:uid="{EEF001B8-7455-46A6-94BF-F5BDF0AE0699}"/>
    <cellStyle name="Entrada 8 4 5" xfId="3737" xr:uid="{170FDC5D-110B-46E6-9BCE-264EA8E795A5}"/>
    <cellStyle name="Entrada 8 4 6" xfId="3468" xr:uid="{9F2E67E1-9AD1-411F-8489-A981BD46EC74}"/>
    <cellStyle name="Entrada 8 4 7" xfId="3762" xr:uid="{7C0598E5-47BF-452C-B6F5-811FBF9FDA8C}"/>
    <cellStyle name="Entrada 8 4 8" xfId="3438" xr:uid="{F1BDF861-81F0-4494-848C-BBDF5B451195}"/>
    <cellStyle name="Entrada 8 4 9" xfId="3648" xr:uid="{F553A457-6CAB-46AD-81A7-BD88614ADCEA}"/>
    <cellStyle name="Entrada 8 5" xfId="1170" xr:uid="{00000000-0005-0000-0000-0000D1040000}"/>
    <cellStyle name="Entrada 8 5 10" xfId="12155" xr:uid="{4184CB9E-C410-45F3-B225-7DC768BC19B4}"/>
    <cellStyle name="Entrada 8 5 11" xfId="12709" xr:uid="{C64E1D6D-2B22-4C29-83D0-FC045C2EA5AE}"/>
    <cellStyle name="Entrada 8 5 12" xfId="11535" xr:uid="{2673FEF8-2CF6-43F5-9585-8C1637EA891D}"/>
    <cellStyle name="Entrada 8 5 2" xfId="5439" xr:uid="{6FD8876F-A91A-4188-AF8F-EAFAD7ADC958}"/>
    <cellStyle name="Entrada 8 5 2 10" xfId="15560" xr:uid="{E1EBFEE4-96C1-478A-B4EE-7E9FCFEE107A}"/>
    <cellStyle name="Entrada 8 5 2 2" xfId="6914" xr:uid="{678B5BA5-08D5-4B61-BC20-A2CE84760A2E}"/>
    <cellStyle name="Entrada 8 5 2 3" xfId="8135" xr:uid="{F18173DB-645F-4C8A-BEE2-FC2EDE9C1932}"/>
    <cellStyle name="Entrada 8 5 2 4" xfId="9391" xr:uid="{EC556175-9557-4245-98E7-41E3D4CD3B66}"/>
    <cellStyle name="Entrada 8 5 2 5" xfId="10622" xr:uid="{D5988585-4BFA-48F9-A357-17319C31A514}"/>
    <cellStyle name="Entrada 8 5 2 6" xfId="11799" xr:uid="{54C4FC83-B279-49A0-9B06-D85604A39813}"/>
    <cellStyle name="Entrada 8 5 2 7" xfId="12918" xr:uid="{2FF9CB8F-28B0-4D33-8F32-BBA0264BF3FA}"/>
    <cellStyle name="Entrada 8 5 2 8" xfId="14026" xr:uid="{18CCF193-97D8-47D7-B7FC-18CB34F64E90}"/>
    <cellStyle name="Entrada 8 5 2 9" xfId="14968" xr:uid="{EF877112-A63D-449D-945B-A5EAFAF2FEDB}"/>
    <cellStyle name="Entrada 8 5 3" xfId="3817" xr:uid="{5E61B421-21D4-4BCE-AB96-9677817CFE76}"/>
    <cellStyle name="Entrada 8 5 4" xfId="3497" xr:uid="{87C29D10-779E-45AD-92A1-63D34B2A831F}"/>
    <cellStyle name="Entrada 8 5 5" xfId="3738" xr:uid="{AC897F14-2BDE-473D-80A1-1BAECECAA6A7}"/>
    <cellStyle name="Entrada 8 5 6" xfId="3467" xr:uid="{81E1EB81-DBAA-4B1F-A9DE-0FE33E6D9EF3}"/>
    <cellStyle name="Entrada 8 5 7" xfId="3763" xr:uid="{C74FAF00-9667-4552-B7B5-2875901966A9}"/>
    <cellStyle name="Entrada 8 5 8" xfId="9172" xr:uid="{DFE85E1F-4B11-44AD-90E8-AC33CC00EE46}"/>
    <cellStyle name="Entrada 8 5 9" xfId="8759" xr:uid="{68EF7E02-785C-4449-9E57-74A04E42F68B}"/>
    <cellStyle name="Entrada 8 6" xfId="5435" xr:uid="{7F2680B7-FCD6-4BCB-BE60-E590C3C50E3F}"/>
    <cellStyle name="Entrada 8 6 10" xfId="15556" xr:uid="{5861E7C7-60D2-4E50-AF92-DC2376630F83}"/>
    <cellStyle name="Entrada 8 6 2" xfId="6910" xr:uid="{368351F3-8F87-47DA-8758-4280104F57F4}"/>
    <cellStyle name="Entrada 8 6 3" xfId="8131" xr:uid="{D0423F90-F691-4D2D-B87E-D9A4442A739F}"/>
    <cellStyle name="Entrada 8 6 4" xfId="9387" xr:uid="{EC84D583-8FAD-4A74-8436-05511C5B75E9}"/>
    <cellStyle name="Entrada 8 6 5" xfId="10618" xr:uid="{4AAAA161-E926-49CE-A7EF-FDD0DB43CC60}"/>
    <cellStyle name="Entrada 8 6 6" xfId="11795" xr:uid="{8D70A1C4-53BA-4FD4-B057-28A4877C34E1}"/>
    <cellStyle name="Entrada 8 6 7" xfId="12914" xr:uid="{D88FD15C-5EEC-411A-8D1C-2B4A55915E87}"/>
    <cellStyle name="Entrada 8 6 8" xfId="14022" xr:uid="{49339DFD-5AD9-4407-9C5A-4EBF56863980}"/>
    <cellStyle name="Entrada 8 6 9" xfId="14964" xr:uid="{ABFDF3BC-90F3-4273-8338-72B6C67471A7}"/>
    <cellStyle name="Entrada 8 7" xfId="3813" xr:uid="{5B4B0351-CAB6-4A47-91A1-4CB2345AD2A7}"/>
    <cellStyle name="Entrada 8 8" xfId="3501" xr:uid="{EEE4EA5B-74DF-43FF-954E-103E5B3DB198}"/>
    <cellStyle name="Entrada 8 9" xfId="3734" xr:uid="{43CD9782-93C7-44E4-9ECB-7540A1AFBB50}"/>
    <cellStyle name="Entrada 9" xfId="1171" xr:uid="{00000000-0005-0000-0000-0000D2040000}"/>
    <cellStyle name="Entrada 9 10" xfId="3466" xr:uid="{5E032FD5-F3E0-47AF-94A1-19B7A1C05365}"/>
    <cellStyle name="Entrada 9 11" xfId="3764" xr:uid="{EA22BC78-CC1C-4C4F-972B-DA0F41F1E9C2}"/>
    <cellStyle name="Entrada 9 12" xfId="3437" xr:uid="{D41E7868-B285-4790-960B-A5156E9D8FD8}"/>
    <cellStyle name="Entrada 9 13" xfId="3649" xr:uid="{04B187A8-72B7-4483-A5F1-FA78673F8993}"/>
    <cellStyle name="Entrada 9 14" xfId="8735" xr:uid="{8F78A185-9656-4909-AA4B-DEC855FC0440}"/>
    <cellStyle name="Entrada 9 15" xfId="3135" xr:uid="{0A665D13-72C0-4C50-B93C-4918154A91DA}"/>
    <cellStyle name="Entrada 9 16" xfId="11536" xr:uid="{8932ACC1-6FE2-4B64-8774-ED939C168B2A}"/>
    <cellStyle name="Entrada 9 2" xfId="1172" xr:uid="{00000000-0005-0000-0000-0000D3040000}"/>
    <cellStyle name="Entrada 9 2 10" xfId="8737" xr:uid="{27F62E15-D257-48D5-98A2-CBB0C6B0B677}"/>
    <cellStyle name="Entrada 9 2 11" xfId="12924" xr:uid="{31200C49-5062-4A7F-8BCE-DC64FE45F686}"/>
    <cellStyle name="Entrada 9 2 12" xfId="11537" xr:uid="{665E3B04-8509-4629-8E50-42016619538E}"/>
    <cellStyle name="Entrada 9 2 2" xfId="5441" xr:uid="{2E0AEE3D-A78A-45DA-B85D-4EBA04956CB3}"/>
    <cellStyle name="Entrada 9 2 2 10" xfId="15562" xr:uid="{479C484A-F817-4F4B-8F39-993B0BCBDEFF}"/>
    <cellStyle name="Entrada 9 2 2 2" xfId="6916" xr:uid="{6CE04312-398B-4547-B7E5-4F581E8D5BA6}"/>
    <cellStyle name="Entrada 9 2 2 3" xfId="8137" xr:uid="{5D37C949-D33A-4732-B351-C30BC1E5F0A8}"/>
    <cellStyle name="Entrada 9 2 2 4" xfId="9393" xr:uid="{961F0A60-31B9-4A06-A449-B11585A1C990}"/>
    <cellStyle name="Entrada 9 2 2 5" xfId="10624" xr:uid="{9AB6228F-ABB0-47C0-BB83-1FA27BCB8351}"/>
    <cellStyle name="Entrada 9 2 2 6" xfId="11801" xr:uid="{52605954-D1F8-4444-9015-DD6F58E9BD9A}"/>
    <cellStyle name="Entrada 9 2 2 7" xfId="12920" xr:uid="{4E13D3C0-F86D-4845-BBF3-75233B5365E4}"/>
    <cellStyle name="Entrada 9 2 2 8" xfId="14028" xr:uid="{82C87372-9A42-4760-BFDF-83D0C332F4F7}"/>
    <cellStyle name="Entrada 9 2 2 9" xfId="14970" xr:uid="{81A64F29-8164-40A3-95B4-1AD82FB563D8}"/>
    <cellStyle name="Entrada 9 2 3" xfId="3819" xr:uid="{F29CC49F-0E79-4C78-96EA-EEDA401CC6E9}"/>
    <cellStyle name="Entrada 9 2 4" xfId="3495" xr:uid="{201AB260-68E6-465C-A4A6-25F894DF060E}"/>
    <cellStyle name="Entrada 9 2 5" xfId="3740" xr:uid="{E9EBC1B4-CB99-46BB-93FC-BAEC5050B7C3}"/>
    <cellStyle name="Entrada 9 2 6" xfId="3465" xr:uid="{EDF6181E-CF6E-495E-8B56-40F3029FAF29}"/>
    <cellStyle name="Entrada 9 2 7" xfId="3765" xr:uid="{4280C8E6-DE4F-4DD7-8A96-B88613996E99}"/>
    <cellStyle name="Entrada 9 2 8" xfId="3436" xr:uid="{5252E2D1-A90F-4C60-9CA7-4FF10D0E5DCF}"/>
    <cellStyle name="Entrada 9 2 9" xfId="7898" xr:uid="{592C1FDE-5F82-485A-A3C1-5DC490E11533}"/>
    <cellStyle name="Entrada 9 3" xfId="1173" xr:uid="{00000000-0005-0000-0000-0000D4040000}"/>
    <cellStyle name="Entrada 9 3 10" xfId="6639" xr:uid="{35E4B36A-F93F-46A0-8677-B0BBCD3C0BD8}"/>
    <cellStyle name="Entrada 9 3 11" xfId="12925" xr:uid="{0BB565E2-A20F-4F05-B590-379717A26206}"/>
    <cellStyle name="Entrada 9 3 12" xfId="13837" xr:uid="{D613C606-1387-4991-A2BC-22775E8F310C}"/>
    <cellStyle name="Entrada 9 3 2" xfId="5442" xr:uid="{F6A39A3B-350D-41EB-A937-85FFD4AC01E4}"/>
    <cellStyle name="Entrada 9 3 2 10" xfId="15563" xr:uid="{A360C7BB-B0FB-49AC-ACC7-7E52DCCAE3DE}"/>
    <cellStyle name="Entrada 9 3 2 2" xfId="6917" xr:uid="{87C79342-49DC-4C5E-9923-B66324E51FF5}"/>
    <cellStyle name="Entrada 9 3 2 3" xfId="8138" xr:uid="{4CEF48F8-B519-4BE3-880F-97D503A70379}"/>
    <cellStyle name="Entrada 9 3 2 4" xfId="9394" xr:uid="{EE1BB640-6F83-4186-A657-93DF02CCBCD2}"/>
    <cellStyle name="Entrada 9 3 2 5" xfId="10625" xr:uid="{0E89F607-9AAF-4A84-BCBA-DF6A649865E6}"/>
    <cellStyle name="Entrada 9 3 2 6" xfId="11802" xr:uid="{7C14DEDE-5DB2-4EC9-A3A1-7F1CB8CFFC44}"/>
    <cellStyle name="Entrada 9 3 2 7" xfId="12921" xr:uid="{3D679DD3-0C55-462F-AD00-F93B2E123F62}"/>
    <cellStyle name="Entrada 9 3 2 8" xfId="14029" xr:uid="{17D52B62-D751-43E5-A4B4-FDEBD5851DD4}"/>
    <cellStyle name="Entrada 9 3 2 9" xfId="14971" xr:uid="{B3597F6F-43E3-471E-80D9-54FA3CE285AD}"/>
    <cellStyle name="Entrada 9 3 3" xfId="3820" xr:uid="{A6597173-494E-4DBA-A5D5-CE7C9AF090D5}"/>
    <cellStyle name="Entrada 9 3 4" xfId="3494" xr:uid="{43E392B7-902D-46A5-AFB3-BE7247A00952}"/>
    <cellStyle name="Entrada 9 3 5" xfId="3741" xr:uid="{730DD4DE-02B5-4015-A3CB-E1835CD03305}"/>
    <cellStyle name="Entrada 9 3 6" xfId="3464" xr:uid="{BD376512-49F8-4CE3-A8EC-CF301DCC3DBE}"/>
    <cellStyle name="Entrada 9 3 7" xfId="7921" xr:uid="{4A1685A6-2CE8-4A7F-9472-4F82F0BB73F9}"/>
    <cellStyle name="Entrada 9 3 8" xfId="9180" xr:uid="{B8D90324-904A-417D-BAE7-A35A81A64872}"/>
    <cellStyle name="Entrada 9 3 9" xfId="3650" xr:uid="{966B5F76-2D93-4638-90D1-87AC67B8A747}"/>
    <cellStyle name="Entrada 9 4" xfId="1174" xr:uid="{00000000-0005-0000-0000-0000D5040000}"/>
    <cellStyle name="Entrada 9 4 10" xfId="12154" xr:uid="{8E53FA14-D714-4617-995C-ED5DBF4C7090}"/>
    <cellStyle name="Entrada 9 4 11" xfId="10007" xr:uid="{CE77F905-E962-43EB-AB22-2A6129A90329}"/>
    <cellStyle name="Entrada 9 4 12" xfId="11538" xr:uid="{231E0E40-FDC3-471F-9678-F53A28EDDC5E}"/>
    <cellStyle name="Entrada 9 4 2" xfId="5443" xr:uid="{F01A01FB-C3FD-4C55-BFEC-5D339CFDFA00}"/>
    <cellStyle name="Entrada 9 4 2 10" xfId="15564" xr:uid="{3C9CEF12-DB3E-4013-88F8-ADBAC5C97E55}"/>
    <cellStyle name="Entrada 9 4 2 2" xfId="6918" xr:uid="{50181A15-0DBD-45E6-8DA3-ED6354119848}"/>
    <cellStyle name="Entrada 9 4 2 3" xfId="8139" xr:uid="{D44F9297-733E-4302-A28F-3BA71939E00A}"/>
    <cellStyle name="Entrada 9 4 2 4" xfId="9395" xr:uid="{CA638C42-3CD0-4311-94A1-A8D80A8112A7}"/>
    <cellStyle name="Entrada 9 4 2 5" xfId="10626" xr:uid="{18794A34-AAE8-48F3-9085-F0D65B4FD897}"/>
    <cellStyle name="Entrada 9 4 2 6" xfId="11803" xr:uid="{C9C92361-DCC9-4CB5-8A33-E28E252549E5}"/>
    <cellStyle name="Entrada 9 4 2 7" xfId="12922" xr:uid="{A1562FFE-18BC-47B5-95B0-EE4A75EC9FCE}"/>
    <cellStyle name="Entrada 9 4 2 8" xfId="14030" xr:uid="{F906C768-3621-4EB8-8179-79CC9AF9D78D}"/>
    <cellStyle name="Entrada 9 4 2 9" xfId="14972" xr:uid="{A26C3C37-3C31-4BA4-B334-506BE13EC4F8}"/>
    <cellStyle name="Entrada 9 4 3" xfId="3821" xr:uid="{41BDD02B-F1BE-4451-9FF6-A9730069F82B}"/>
    <cellStyle name="Entrada 9 4 4" xfId="3493" xr:uid="{83D808AA-D2FD-4CBB-9CAF-73154ECEBB91}"/>
    <cellStyle name="Entrada 9 4 5" xfId="3742" xr:uid="{4D4AAFC4-363B-4EBF-BE2D-48FC4C893927}"/>
    <cellStyle name="Entrada 9 4 6" xfId="3463" xr:uid="{A19705BB-2812-4431-BA20-295BD26B08CE}"/>
    <cellStyle name="Entrada 9 4 7" xfId="6285" xr:uid="{5765649D-B419-44BB-8F4D-E4E8DA0C3DF1}"/>
    <cellStyle name="Entrada 9 4 8" xfId="3435" xr:uid="{050F643D-5349-44C8-9710-07B87DC73083}"/>
    <cellStyle name="Entrada 9 4 9" xfId="3651" xr:uid="{D04A2913-5BB5-4B3A-888E-435720736E92}"/>
    <cellStyle name="Entrada 9 5" xfId="1175" xr:uid="{00000000-0005-0000-0000-0000D6040000}"/>
    <cellStyle name="Entrada 9 5 10" xfId="10104" xr:uid="{514BD0E3-9396-4F1C-903D-465BE4DD15BB}"/>
    <cellStyle name="Entrada 9 5 11" xfId="3674" xr:uid="{004B3B16-8A6C-4D0F-BDE6-590834532535}"/>
    <cellStyle name="Entrada 9 5 12" xfId="11539" xr:uid="{1D69809D-8149-4647-BD78-97B030E6780B}"/>
    <cellStyle name="Entrada 9 5 2" xfId="5444" xr:uid="{5C17A232-DFDD-4CF8-8B47-4E33F597CDAD}"/>
    <cellStyle name="Entrada 9 5 2 10" xfId="15565" xr:uid="{A49200E4-57AA-408D-B69C-447686EDCD5C}"/>
    <cellStyle name="Entrada 9 5 2 2" xfId="6919" xr:uid="{3F5DAF86-BA08-4F4C-806D-4D553B0029A5}"/>
    <cellStyle name="Entrada 9 5 2 3" xfId="8140" xr:uid="{38AD0BCE-E683-4782-8A8C-476B80E18058}"/>
    <cellStyle name="Entrada 9 5 2 4" xfId="9396" xr:uid="{041CC9D6-1B5E-46AD-94AC-795329C75AB1}"/>
    <cellStyle name="Entrada 9 5 2 5" xfId="10627" xr:uid="{3FDBA07A-3B99-484F-9E2C-3EAE4A4712BC}"/>
    <cellStyle name="Entrada 9 5 2 6" xfId="11804" xr:uid="{B23CE04F-7E25-4A65-8B95-7A0D37D315D0}"/>
    <cellStyle name="Entrada 9 5 2 7" xfId="12923" xr:uid="{46774614-CF4D-4141-A491-103B125AFE15}"/>
    <cellStyle name="Entrada 9 5 2 8" xfId="14031" xr:uid="{A59A4024-3B0F-461B-ABB1-A173C1FB78C8}"/>
    <cellStyle name="Entrada 9 5 2 9" xfId="14973" xr:uid="{227DB164-2118-4E8B-B566-0C5BEA37E48B}"/>
    <cellStyle name="Entrada 9 5 3" xfId="3822" xr:uid="{958B62AF-3E2F-4A8A-9BAC-F0BFA7116E95}"/>
    <cellStyle name="Entrada 9 5 4" xfId="3492" xr:uid="{E16C386D-F095-4B6F-8BF5-A7969274022E}"/>
    <cellStyle name="Entrada 9 5 5" xfId="3743" xr:uid="{718804A0-41FA-4925-A490-1EBBBD05C4C6}"/>
    <cellStyle name="Entrada 9 5 6" xfId="3462" xr:uid="{8E23F811-F360-49EF-B4CF-C5F35873CD13}"/>
    <cellStyle name="Entrada 9 5 7" xfId="6284" xr:uid="{3E7241F3-9191-48AB-B70C-7E4D0EFC7C45}"/>
    <cellStyle name="Entrada 9 5 8" xfId="9397" xr:uid="{41E35968-5D2E-494A-BA63-A24E979BD964}"/>
    <cellStyle name="Entrada 9 5 9" xfId="9987" xr:uid="{1EB0C195-C5D4-4415-8A73-8E005CE71E3C}"/>
    <cellStyle name="Entrada 9 6" xfId="5440" xr:uid="{F5262608-DED3-437C-8094-35B9C3E49F5F}"/>
    <cellStyle name="Entrada 9 6 10" xfId="15561" xr:uid="{1B628187-CB72-47E1-8BF9-9757785739E1}"/>
    <cellStyle name="Entrada 9 6 2" xfId="6915" xr:uid="{67358614-5186-4FCE-9DF4-1695ECEE1064}"/>
    <cellStyle name="Entrada 9 6 3" xfId="8136" xr:uid="{5ABB069A-92CC-4E3D-9A59-9B06AEE27194}"/>
    <cellStyle name="Entrada 9 6 4" xfId="9392" xr:uid="{FC1A7ADE-F87E-4C33-A58E-CBCC4E5F2D9D}"/>
    <cellStyle name="Entrada 9 6 5" xfId="10623" xr:uid="{E72362B9-7C2E-418C-9C2E-4820926C00B5}"/>
    <cellStyle name="Entrada 9 6 6" xfId="11800" xr:uid="{90EA989E-5B69-4504-9BD7-63988D5D09D6}"/>
    <cellStyle name="Entrada 9 6 7" xfId="12919" xr:uid="{6A10169B-5802-48B2-858D-D7C39BA03E00}"/>
    <cellStyle name="Entrada 9 6 8" xfId="14027" xr:uid="{B20B6C1A-F815-4F00-96CE-816AC822367A}"/>
    <cellStyle name="Entrada 9 6 9" xfId="14969" xr:uid="{86A4A14E-EE75-4A3D-BBDC-EC1E42339686}"/>
    <cellStyle name="Entrada 9 7" xfId="3818" xr:uid="{865FF6A5-562C-4080-BDB3-BD895026B730}"/>
    <cellStyle name="Entrada 9 8" xfId="3496" xr:uid="{DF9D6CB6-A9E7-406B-B31E-4C0F52CF12C3}"/>
    <cellStyle name="Entrada 9 9" xfId="3739" xr:uid="{6A55C300-F22E-42AB-86AC-B785DF7C80FD}"/>
    <cellStyle name="Euro" xfId="150" xr:uid="{00000000-0005-0000-0000-0000D7040000}"/>
    <cellStyle name="Euro 2" xfId="1176" xr:uid="{00000000-0005-0000-0000-0000D8040000}"/>
    <cellStyle name="Euro 3" xfId="1177" xr:uid="{00000000-0005-0000-0000-0000D9040000}"/>
    <cellStyle name="Euro 4" xfId="1178" xr:uid="{00000000-0005-0000-0000-0000DA040000}"/>
    <cellStyle name="Euro 5" xfId="1179" xr:uid="{00000000-0005-0000-0000-0000DB040000}"/>
    <cellStyle name="Euro 6" xfId="1180" xr:uid="{00000000-0005-0000-0000-0000DC040000}"/>
    <cellStyle name="Euro 7" xfId="1181" xr:uid="{00000000-0005-0000-0000-0000DD040000}"/>
    <cellStyle name="Euro 8" xfId="1182" xr:uid="{00000000-0005-0000-0000-0000DE040000}"/>
    <cellStyle name="Euro 9" xfId="1183" xr:uid="{00000000-0005-0000-0000-0000DF040000}"/>
    <cellStyle name="Explanatory Text" xfId="151" xr:uid="{00000000-0005-0000-0000-0000E0040000}"/>
    <cellStyle name="F2" xfId="1184" xr:uid="{00000000-0005-0000-0000-0000E1040000}"/>
    <cellStyle name="F3" xfId="1185" xr:uid="{00000000-0005-0000-0000-0000E2040000}"/>
    <cellStyle name="F4" xfId="1186" xr:uid="{00000000-0005-0000-0000-0000E3040000}"/>
    <cellStyle name="F5" xfId="1187" xr:uid="{00000000-0005-0000-0000-0000E4040000}"/>
    <cellStyle name="F6" xfId="1188" xr:uid="{00000000-0005-0000-0000-0000E5040000}"/>
    <cellStyle name="F7" xfId="1189" xr:uid="{00000000-0005-0000-0000-0000E6040000}"/>
    <cellStyle name="F8" xfId="1190" xr:uid="{00000000-0005-0000-0000-0000E7040000}"/>
    <cellStyle name="Fecha" xfId="1191" xr:uid="{00000000-0005-0000-0000-0000E8040000}"/>
    <cellStyle name="Fijo" xfId="1192" xr:uid="{00000000-0005-0000-0000-0000E9040000}"/>
    <cellStyle name="Financiero" xfId="1193" xr:uid="{00000000-0005-0000-0000-0000EA040000}"/>
    <cellStyle name="Fixed" xfId="1194" xr:uid="{00000000-0005-0000-0000-0000EB040000}"/>
    <cellStyle name="Good" xfId="152" xr:uid="{00000000-0005-0000-0000-0000EC040000}"/>
    <cellStyle name="Good 2" xfId="1195" xr:uid="{00000000-0005-0000-0000-0000ED040000}"/>
    <cellStyle name="Good 3" xfId="1196" xr:uid="{00000000-0005-0000-0000-0000EE040000}"/>
    <cellStyle name="Good 4" xfId="1197" xr:uid="{00000000-0005-0000-0000-0000EF040000}"/>
    <cellStyle name="Good 5" xfId="1198" xr:uid="{00000000-0005-0000-0000-0000F0040000}"/>
    <cellStyle name="Good 6" xfId="2673" xr:uid="{00000000-0005-0000-0000-0000F1040000}"/>
    <cellStyle name="Heading 1" xfId="153" xr:uid="{00000000-0005-0000-0000-0000F2040000}"/>
    <cellStyle name="Heading 2" xfId="154" xr:uid="{00000000-0005-0000-0000-0000F3040000}"/>
    <cellStyle name="Heading 3" xfId="155" xr:uid="{00000000-0005-0000-0000-0000F4040000}"/>
    <cellStyle name="Heading 4" xfId="156" xr:uid="{00000000-0005-0000-0000-0000F5040000}"/>
    <cellStyle name="Heading 4 2" xfId="1199" xr:uid="{00000000-0005-0000-0000-0000F6040000}"/>
    <cellStyle name="Heading 4 3" xfId="1200" xr:uid="{00000000-0005-0000-0000-0000F7040000}"/>
    <cellStyle name="Heading 4 4" xfId="1201" xr:uid="{00000000-0005-0000-0000-0000F8040000}"/>
    <cellStyle name="Heading 4 5" xfId="1202" xr:uid="{00000000-0005-0000-0000-0000F9040000}"/>
    <cellStyle name="Heading 4 6" xfId="2674" xr:uid="{00000000-0005-0000-0000-0000FA040000}"/>
    <cellStyle name="Heading1" xfId="1203" xr:uid="{00000000-0005-0000-0000-0000FB040000}"/>
    <cellStyle name="Heading2" xfId="1204" xr:uid="{00000000-0005-0000-0000-0000FC040000}"/>
    <cellStyle name="Hipervínculo" xfId="2683" builtinId="8"/>
    <cellStyle name="Hipervínculo 2" xfId="1205" xr:uid="{00000000-0005-0000-0000-0000FE040000}"/>
    <cellStyle name="Hipervínculo 3" xfId="5445" xr:uid="{36A8E227-9D33-4C5F-AD55-C1994A94C087}"/>
    <cellStyle name="Hipervínculo 4" xfId="5446" xr:uid="{D9F86F60-B7D3-4025-9C74-DF4DA3D8926E}"/>
    <cellStyle name="Incorrecto 10" xfId="1206" xr:uid="{00000000-0005-0000-0000-0000FF040000}"/>
    <cellStyle name="Incorrecto 10 2" xfId="1207" xr:uid="{00000000-0005-0000-0000-000000050000}"/>
    <cellStyle name="Incorrecto 10 3" xfId="1208" xr:uid="{00000000-0005-0000-0000-000001050000}"/>
    <cellStyle name="Incorrecto 10 4" xfId="1209" xr:uid="{00000000-0005-0000-0000-000002050000}"/>
    <cellStyle name="Incorrecto 10 5" xfId="1210" xr:uid="{00000000-0005-0000-0000-000003050000}"/>
    <cellStyle name="Incorrecto 11" xfId="1211" xr:uid="{00000000-0005-0000-0000-000004050000}"/>
    <cellStyle name="Incorrecto 12" xfId="1212" xr:uid="{00000000-0005-0000-0000-000005050000}"/>
    <cellStyle name="Incorrecto 13" xfId="1213" xr:uid="{00000000-0005-0000-0000-000006050000}"/>
    <cellStyle name="Incorrecto 14" xfId="1214" xr:uid="{00000000-0005-0000-0000-000007050000}"/>
    <cellStyle name="Incorrecto 15" xfId="157" xr:uid="{00000000-0005-0000-0000-000008050000}"/>
    <cellStyle name="Incorrecto 2" xfId="1215" xr:uid="{00000000-0005-0000-0000-000009050000}"/>
    <cellStyle name="Incorrecto 2 2" xfId="1216" xr:uid="{00000000-0005-0000-0000-00000A050000}"/>
    <cellStyle name="Incorrecto 2 3" xfId="1217" xr:uid="{00000000-0005-0000-0000-00000B050000}"/>
    <cellStyle name="Incorrecto 2 4" xfId="1218" xr:uid="{00000000-0005-0000-0000-00000C050000}"/>
    <cellStyle name="Incorrecto 2 5" xfId="1219" xr:uid="{00000000-0005-0000-0000-00000D050000}"/>
    <cellStyle name="Incorrecto 2 6" xfId="1220" xr:uid="{00000000-0005-0000-0000-00000E050000}"/>
    <cellStyle name="Incorrecto 3" xfId="1221" xr:uid="{00000000-0005-0000-0000-00000F050000}"/>
    <cellStyle name="Incorrecto 3 2" xfId="1222" xr:uid="{00000000-0005-0000-0000-000010050000}"/>
    <cellStyle name="Incorrecto 3 3" xfId="1223" xr:uid="{00000000-0005-0000-0000-000011050000}"/>
    <cellStyle name="Incorrecto 3 4" xfId="1224" xr:uid="{00000000-0005-0000-0000-000012050000}"/>
    <cellStyle name="Incorrecto 3 5" xfId="1225" xr:uid="{00000000-0005-0000-0000-000013050000}"/>
    <cellStyle name="Incorrecto 4" xfId="1226" xr:uid="{00000000-0005-0000-0000-000014050000}"/>
    <cellStyle name="Incorrecto 4 2" xfId="1227" xr:uid="{00000000-0005-0000-0000-000015050000}"/>
    <cellStyle name="Incorrecto 4 3" xfId="1228" xr:uid="{00000000-0005-0000-0000-000016050000}"/>
    <cellStyle name="Incorrecto 4 4" xfId="1229" xr:uid="{00000000-0005-0000-0000-000017050000}"/>
    <cellStyle name="Incorrecto 4 5" xfId="1230" xr:uid="{00000000-0005-0000-0000-000018050000}"/>
    <cellStyle name="Incorrecto 5" xfId="1231" xr:uid="{00000000-0005-0000-0000-000019050000}"/>
    <cellStyle name="Incorrecto 5 2" xfId="1232" xr:uid="{00000000-0005-0000-0000-00001A050000}"/>
    <cellStyle name="Incorrecto 5 3" xfId="1233" xr:uid="{00000000-0005-0000-0000-00001B050000}"/>
    <cellStyle name="Incorrecto 5 4" xfId="1234" xr:uid="{00000000-0005-0000-0000-00001C050000}"/>
    <cellStyle name="Incorrecto 5 5" xfId="1235" xr:uid="{00000000-0005-0000-0000-00001D050000}"/>
    <cellStyle name="Incorrecto 6" xfId="1236" xr:uid="{00000000-0005-0000-0000-00001E050000}"/>
    <cellStyle name="Incorrecto 6 2" xfId="1237" xr:uid="{00000000-0005-0000-0000-00001F050000}"/>
    <cellStyle name="Incorrecto 6 3" xfId="1238" xr:uid="{00000000-0005-0000-0000-000020050000}"/>
    <cellStyle name="Incorrecto 6 4" xfId="1239" xr:uid="{00000000-0005-0000-0000-000021050000}"/>
    <cellStyle name="Incorrecto 6 5" xfId="1240" xr:uid="{00000000-0005-0000-0000-000022050000}"/>
    <cellStyle name="Incorrecto 7" xfId="1241" xr:uid="{00000000-0005-0000-0000-000023050000}"/>
    <cellStyle name="Incorrecto 7 2" xfId="1242" xr:uid="{00000000-0005-0000-0000-000024050000}"/>
    <cellStyle name="Incorrecto 7 3" xfId="1243" xr:uid="{00000000-0005-0000-0000-000025050000}"/>
    <cellStyle name="Incorrecto 7 4" xfId="1244" xr:uid="{00000000-0005-0000-0000-000026050000}"/>
    <cellStyle name="Incorrecto 7 5" xfId="1245" xr:uid="{00000000-0005-0000-0000-000027050000}"/>
    <cellStyle name="Incorrecto 8" xfId="1246" xr:uid="{00000000-0005-0000-0000-000028050000}"/>
    <cellStyle name="Incorrecto 8 2" xfId="1247" xr:uid="{00000000-0005-0000-0000-000029050000}"/>
    <cellStyle name="Incorrecto 8 3" xfId="1248" xr:uid="{00000000-0005-0000-0000-00002A050000}"/>
    <cellStyle name="Incorrecto 8 4" xfId="1249" xr:uid="{00000000-0005-0000-0000-00002B050000}"/>
    <cellStyle name="Incorrecto 8 5" xfId="1250" xr:uid="{00000000-0005-0000-0000-00002C050000}"/>
    <cellStyle name="Incorrecto 9" xfId="1251" xr:uid="{00000000-0005-0000-0000-00002D050000}"/>
    <cellStyle name="Incorrecto 9 2" xfId="1252" xr:uid="{00000000-0005-0000-0000-00002E050000}"/>
    <cellStyle name="Incorrecto 9 3" xfId="1253" xr:uid="{00000000-0005-0000-0000-00002F050000}"/>
    <cellStyle name="Incorrecto 9 4" xfId="1254" xr:uid="{00000000-0005-0000-0000-000030050000}"/>
    <cellStyle name="Incorrecto 9 5" xfId="1255" xr:uid="{00000000-0005-0000-0000-000031050000}"/>
    <cellStyle name="Input" xfId="158" xr:uid="{00000000-0005-0000-0000-000032050000}"/>
    <cellStyle name="Input 10" xfId="7508" xr:uid="{2091E3E2-3E98-4F99-957E-E2579C6AC01B}"/>
    <cellStyle name="Input 11" xfId="8756" xr:uid="{40FFF9C1-A1BC-4539-B85E-B3AD1DB6672A}"/>
    <cellStyle name="Input 12" xfId="10004" xr:uid="{4B11888C-70D3-4EFF-970B-F0A0B7FAABA3}"/>
    <cellStyle name="Input 13" xfId="11224" xr:uid="{4EE68BF6-A358-4175-9EC2-FC798D1C4765}"/>
    <cellStyle name="Input 14" xfId="12306" xr:uid="{8470C977-27EA-4A49-98A4-01AF14AE6260}"/>
    <cellStyle name="Input 15" xfId="13496" xr:uid="{435F7B1E-DAFF-43C5-B1EC-5E4F945F4D0B}"/>
    <cellStyle name="Input 16" xfId="14540" xr:uid="{540FCBF1-A90A-406D-8434-F07ED02ED497}"/>
    <cellStyle name="Input 2" xfId="1256" xr:uid="{00000000-0005-0000-0000-000033050000}"/>
    <cellStyle name="Input 2 10" xfId="3403" xr:uid="{768B9BBD-9878-4426-9BC0-22A336EA03C1}"/>
    <cellStyle name="Input 2 11" xfId="12931" xr:uid="{36DA0CC6-0456-4970-B9F5-F0E712F652E6}"/>
    <cellStyle name="Input 2 12" xfId="14036" xr:uid="{FC029C13-5E0F-4C35-AE74-49DC71331461}"/>
    <cellStyle name="Input 2 2" xfId="5447" xr:uid="{B1DB8B24-59F6-41CD-92AD-4208BEE9319E}"/>
    <cellStyle name="Input 2 2 10" xfId="15566" xr:uid="{ECBE3080-F4A7-460E-9758-9E769875F0A0}"/>
    <cellStyle name="Input 2 2 2" xfId="6922" xr:uid="{B7B57B7C-1253-4699-9536-EA271FFEE2A8}"/>
    <cellStyle name="Input 2 2 3" xfId="8141" xr:uid="{8526C2A8-06ED-4AC1-AE91-EA598B9528F9}"/>
    <cellStyle name="Input 2 2 4" xfId="9398" xr:uid="{B1B06175-1718-45AC-8CA1-31DAD6A4EE13}"/>
    <cellStyle name="Input 2 2 5" xfId="10630" xr:uid="{9DAC037A-43AB-41F0-B0C8-9DDD7D2A8CBD}"/>
    <cellStyle name="Input 2 2 6" xfId="11805" xr:uid="{34A18EAE-6C06-424A-BD94-60F58B27FB64}"/>
    <cellStyle name="Input 2 2 7" xfId="12926" xr:uid="{88318DAA-CB43-4B72-B5B9-95AE71651462}"/>
    <cellStyle name="Input 2 2 8" xfId="14032" xr:uid="{2335165F-DC81-4DA7-8D1E-E336A93D25EF}"/>
    <cellStyle name="Input 2 2 9" xfId="14974" xr:uid="{AFC49B4A-0F15-4FBA-9E1A-FDBC5607A1BA}"/>
    <cellStyle name="Input 2 3" xfId="3887" xr:uid="{BFBB7E44-DF98-4A28-B9AB-DA841B1B14A3}"/>
    <cellStyle name="Input 2 4" xfId="3434" xr:uid="{57BE01D1-7016-480F-B35C-67D328FFB6F2}"/>
    <cellStyle name="Input 2 5" xfId="3863" xr:uid="{35C222AB-1FCC-4DFA-93D4-C46C61E6079B}"/>
    <cellStyle name="Input 2 6" xfId="6929" xr:uid="{9E724407-7766-43AD-9678-BBF9EBB12832}"/>
    <cellStyle name="Input 2 7" xfId="7855" xr:uid="{FA509FAB-3F94-4930-B5B3-FFD93C684C8F}"/>
    <cellStyle name="Input 2 8" xfId="7597" xr:uid="{6FCA9B85-D01D-4E38-A692-45CBB82B84FE}"/>
    <cellStyle name="Input 2 9" xfId="3766" xr:uid="{36840DD2-459A-4BFF-9736-3A70DBF3B4C6}"/>
    <cellStyle name="Input 3" xfId="1257" xr:uid="{00000000-0005-0000-0000-000034050000}"/>
    <cellStyle name="Input 3 10" xfId="3402" xr:uid="{5823D472-9594-4F00-B399-9D1EB6DC74CD}"/>
    <cellStyle name="Input 3 11" xfId="12930" xr:uid="{9C6FC3FA-9D67-4B6C-AF63-9EC1D5B0EF72}"/>
    <cellStyle name="Input 3 12" xfId="13986" xr:uid="{8C3B9056-3754-4234-AB6A-BC384FFE2E3F}"/>
    <cellStyle name="Input 3 2" xfId="5448" xr:uid="{0C280C7A-7EF3-4094-AD65-DF9134A36862}"/>
    <cellStyle name="Input 3 2 10" xfId="15567" xr:uid="{D6324343-8368-45A0-A107-F1E8F7555EC1}"/>
    <cellStyle name="Input 3 2 2" xfId="6923" xr:uid="{BFEA485E-FEAA-4EFF-A7DA-13D70F6BAB3C}"/>
    <cellStyle name="Input 3 2 3" xfId="8142" xr:uid="{6D70BD70-AB7F-40FB-AE61-CC6ECA463292}"/>
    <cellStyle name="Input 3 2 4" xfId="9399" xr:uid="{858762BC-DFFC-4699-835C-7E6E783D5E75}"/>
    <cellStyle name="Input 3 2 5" xfId="10631" xr:uid="{CD886304-96B0-4654-AE45-5F4CD4195714}"/>
    <cellStyle name="Input 3 2 6" xfId="11806" xr:uid="{001FDD2F-3442-4A2D-9C32-AE02E7A4662F}"/>
    <cellStyle name="Input 3 2 7" xfId="12927" xr:uid="{931A711E-CC5D-4262-91D5-EECABDB427A3}"/>
    <cellStyle name="Input 3 2 8" xfId="14033" xr:uid="{09BD6E09-D833-4794-B39C-3F33B8241A22}"/>
    <cellStyle name="Input 3 2 9" xfId="14975" xr:uid="{4C0EA153-3B14-4B28-B34F-5A5901410EE6}"/>
    <cellStyle name="Input 3 3" xfId="3888" xr:uid="{4BA962EC-EB43-4ADD-95ED-563992D43C53}"/>
    <cellStyle name="Input 3 4" xfId="3433" xr:uid="{39341B36-75BE-43A5-AEE8-9ED70EDFD882}"/>
    <cellStyle name="Input 3 5" xfId="3864" xr:uid="{8EB98AF8-997E-4933-9093-BE3D01A5C248}"/>
    <cellStyle name="Input 3 6" xfId="4890" xr:uid="{6881146E-70B2-4DA6-A875-570956589901}"/>
    <cellStyle name="Input 3 7" xfId="7856" xr:uid="{6B73126F-4BD6-45BD-BE66-47733228F492}"/>
    <cellStyle name="Input 3 8" xfId="7582" xr:uid="{E7079631-A2BF-4ABB-AE49-B9E052D92786}"/>
    <cellStyle name="Input 3 9" xfId="10628" xr:uid="{2FAB9251-B08B-40D4-A0F8-98F88A7EA1D2}"/>
    <cellStyle name="Input 4" xfId="1258" xr:uid="{00000000-0005-0000-0000-000035050000}"/>
    <cellStyle name="Input 4 10" xfId="3401" xr:uid="{F11A932D-2857-47CD-A8B1-D3ABD3E77570}"/>
    <cellStyle name="Input 4 11" xfId="12877" xr:uid="{3CE1B17E-1CCF-4993-ADC7-504F6DB83478}"/>
    <cellStyle name="Input 4 12" xfId="12400" xr:uid="{879BCF85-4EB9-42FB-89DA-22D13204EC78}"/>
    <cellStyle name="Input 4 2" xfId="5449" xr:uid="{FBAFEC4E-9220-4870-A078-3F8994D98DDC}"/>
    <cellStyle name="Input 4 2 10" xfId="15568" xr:uid="{878EC94F-2D35-4151-BED4-F76AA2BD3DEF}"/>
    <cellStyle name="Input 4 2 2" xfId="6924" xr:uid="{DDC9AF5B-1699-419D-8935-32FC798987FD}"/>
    <cellStyle name="Input 4 2 3" xfId="8143" xr:uid="{D4A3ACFF-E550-4AE4-BA2A-D0937E1CEF0C}"/>
    <cellStyle name="Input 4 2 4" xfId="9400" xr:uid="{E623EAEB-CA06-43D7-92AD-E7AAD06689A8}"/>
    <cellStyle name="Input 4 2 5" xfId="10632" xr:uid="{6B31AD12-3388-4CDE-987A-052785C7151B}"/>
    <cellStyle name="Input 4 2 6" xfId="11807" xr:uid="{717424ED-10B9-44B3-B137-AD79540A65DA}"/>
    <cellStyle name="Input 4 2 7" xfId="12928" xr:uid="{08155DAD-6CAF-4DEB-94B5-86C97E510F3F}"/>
    <cellStyle name="Input 4 2 8" xfId="14034" xr:uid="{41FD24BE-E29E-4FF9-BC36-DD6667941C23}"/>
    <cellStyle name="Input 4 2 9" xfId="14976" xr:uid="{9BA5F78F-C07D-4250-97D3-4BBE630EB79E}"/>
    <cellStyle name="Input 4 3" xfId="3889" xr:uid="{BC8B0AF7-6535-47D1-BDFF-13DB81517A64}"/>
    <cellStyle name="Input 4 4" xfId="3432" xr:uid="{D52B3C68-D610-4DFA-9214-8E8798465AE8}"/>
    <cellStyle name="Input 4 5" xfId="3865" xr:uid="{75579811-CF3F-42AC-927A-464F68BF63F4}"/>
    <cellStyle name="Input 4 6" xfId="6635" xr:uid="{69B3E7C6-F6AB-4A42-9826-89791046250A}"/>
    <cellStyle name="Input 4 7" xfId="7857" xr:uid="{33788252-1302-41E7-8928-5BF6885245BF}"/>
    <cellStyle name="Input 4 8" xfId="9100" xr:uid="{0E038FBF-8998-4661-86FF-765FC06C641E}"/>
    <cellStyle name="Input 4 9" xfId="10629" xr:uid="{D308EB95-D3B1-4CD1-AE61-B65328B378E0}"/>
    <cellStyle name="Input 5" xfId="1259" xr:uid="{00000000-0005-0000-0000-000036050000}"/>
    <cellStyle name="Input 5 10" xfId="10531" xr:uid="{F02CD7ED-8219-4DAF-82C3-1547F7EFDEE4}"/>
    <cellStyle name="Input 5 11" xfId="12878" xr:uid="{65032A37-FB10-4C86-97EC-C33D9F7C4463}"/>
    <cellStyle name="Input 5 12" xfId="12382" xr:uid="{8CA59E20-793A-4F7D-AAEA-B20F881AD209}"/>
    <cellStyle name="Input 5 2" xfId="5450" xr:uid="{9E9BE03A-F285-4070-B754-B959F507821F}"/>
    <cellStyle name="Input 5 2 10" xfId="15569" xr:uid="{B540F9C1-9DA6-4768-93DA-9E27EA0F25C3}"/>
    <cellStyle name="Input 5 2 2" xfId="6925" xr:uid="{16A706CA-A57C-4435-B4F3-23F6427509C9}"/>
    <cellStyle name="Input 5 2 3" xfId="8144" xr:uid="{328617FF-14CD-4953-A452-43BEF0D5030D}"/>
    <cellStyle name="Input 5 2 4" xfId="9401" xr:uid="{EF16ADE0-728E-4D9B-B3DC-5BFDFC17A306}"/>
    <cellStyle name="Input 5 2 5" xfId="10633" xr:uid="{62DA775F-DD1D-40F6-9541-B47276544240}"/>
    <cellStyle name="Input 5 2 6" xfId="11808" xr:uid="{539E8109-52D6-45E1-A575-29EA3A9EA960}"/>
    <cellStyle name="Input 5 2 7" xfId="12929" xr:uid="{EA9FB4B4-88BF-4EA6-AEFF-F66258738C13}"/>
    <cellStyle name="Input 5 2 8" xfId="14035" xr:uid="{9D100AA7-6FB4-4D28-AE2B-97FD95A49AAC}"/>
    <cellStyle name="Input 5 2 9" xfId="14977" xr:uid="{D76EE937-D72D-4650-BD9B-B62981CF6FF0}"/>
    <cellStyle name="Input 5 3" xfId="3890" xr:uid="{D7BFD6A2-7AF0-487E-BB64-11A9C00F4D7C}"/>
    <cellStyle name="Input 5 4" xfId="3431" xr:uid="{52915882-F366-485F-8217-448C3336C606}"/>
    <cellStyle name="Input 5 5" xfId="3866" xr:uid="{10B45992-8BAD-4D44-9DCB-7B2A7B104382}"/>
    <cellStyle name="Input 5 6" xfId="3424" xr:uid="{3C2ACAD9-EF78-4736-9F00-E25CB09B8F36}"/>
    <cellStyle name="Input 5 7" xfId="7858" xr:uid="{CCBC1813-C902-4146-B9C4-16CEACBC6F3A}"/>
    <cellStyle name="Input 5 8" xfId="9405" xr:uid="{3C5810DC-A659-40E7-9007-C8D6CADA0DB2}"/>
    <cellStyle name="Input 5 9" xfId="3767" xr:uid="{537464AD-461B-4737-9E7F-17D568E1151F}"/>
    <cellStyle name="Input 6" xfId="2675" xr:uid="{00000000-0005-0000-0000-000037050000}"/>
    <cellStyle name="Input 6 10" xfId="14779" xr:uid="{83C33080-907E-41AC-9973-BE50752F8284}"/>
    <cellStyle name="Input 6 11" xfId="15471" xr:uid="{C96BA282-35C2-43A5-BA1A-8FE042B6BD05}"/>
    <cellStyle name="Input 6 2" xfId="5217" xr:uid="{8E6FB93B-C162-45F8-87FC-39371EA4F150}"/>
    <cellStyle name="Input 6 3" xfId="6703" xr:uid="{77C02BC2-C1D1-4EA4-BE6E-C93C0DC79A40}"/>
    <cellStyle name="Input 6 4" xfId="7922" xr:uid="{AF09E048-95D7-4F77-B26A-8B487DD4FBF6}"/>
    <cellStyle name="Input 6 5" xfId="9173" xr:uid="{094F4620-625E-4DAC-A31A-8E34B12A5FFC}"/>
    <cellStyle name="Input 6 6" xfId="10413" xr:uid="{D4AD4FD4-ADDB-48F9-8849-B1FBF5696F98}"/>
    <cellStyle name="Input 6 7" xfId="11583" xr:uid="{E9C0E18D-C19F-4A5E-BFF1-68AB965E37AB}"/>
    <cellStyle name="Input 6 8" xfId="12702" xr:uid="{DFEC812F-0ED0-4793-A448-5F5EB97F4713}"/>
    <cellStyle name="Input 6 9" xfId="13838" xr:uid="{CE4AC5C5-7865-4CE8-BD46-83CA36A0F25E}"/>
    <cellStyle name="Input 7" xfId="3145" xr:uid="{2FF5698B-4BF6-4A8F-B97E-209250262403}"/>
    <cellStyle name="Input 8" xfId="4801" xr:uid="{C60695D4-8034-4B5C-81DB-276893998C6F}"/>
    <cellStyle name="Input 9" xfId="6283" xr:uid="{6621E91D-C02A-428D-B620-C34A170C90FB}"/>
    <cellStyle name="Komórka po??czona" xfId="1260" xr:uid="{00000000-0005-0000-0000-000038050000}"/>
    <cellStyle name="Komórka połączona" xfId="159" xr:uid="{00000000-0005-0000-0000-000039050000}"/>
    <cellStyle name="Komórka zaznaczona" xfId="160" xr:uid="{00000000-0005-0000-0000-00003A050000}"/>
    <cellStyle name="Linked Cell" xfId="161" xr:uid="{00000000-0005-0000-0000-00003B050000}"/>
    <cellStyle name="Linked Cell 2" xfId="1261" xr:uid="{00000000-0005-0000-0000-00003C050000}"/>
    <cellStyle name="Linked Cell 3" xfId="1262" xr:uid="{00000000-0005-0000-0000-00003D050000}"/>
    <cellStyle name="Linked Cell 4" xfId="1263" xr:uid="{00000000-0005-0000-0000-00003E050000}"/>
    <cellStyle name="Linked Cell 5" xfId="1264" xr:uid="{00000000-0005-0000-0000-00003F050000}"/>
    <cellStyle name="Linked Cell 6" xfId="2676" xr:uid="{00000000-0005-0000-0000-000040050000}"/>
    <cellStyle name="Millares" xfId="41" builtinId="3"/>
    <cellStyle name="Millares [0]" xfId="18" builtinId="6"/>
    <cellStyle name="Millares [0] 10" xfId="34" xr:uid="{00000000-0005-0000-0000-000043050000}"/>
    <cellStyle name="Millares [0] 10 2" xfId="61" xr:uid="{00000000-0005-0000-0000-000044050000}"/>
    <cellStyle name="Millares [0] 11" xfId="5452" xr:uid="{AA7F386F-99C8-4AD3-95A1-C8862B7D6B0F}"/>
    <cellStyle name="Millares [0] 12" xfId="5828" xr:uid="{D80DD83F-09C3-4B5D-86A8-57634DE9645B}"/>
    <cellStyle name="Millares [0] 2" xfId="4" xr:uid="{00000000-0005-0000-0000-000045050000}"/>
    <cellStyle name="Millares [0] 2 2" xfId="54" xr:uid="{00000000-0005-0000-0000-000046050000}"/>
    <cellStyle name="Millares [0] 2 2 2" xfId="1266" xr:uid="{00000000-0005-0000-0000-000047050000}"/>
    <cellStyle name="Millares [0] 2 3" xfId="1267" xr:uid="{00000000-0005-0000-0000-000048050000}"/>
    <cellStyle name="Millares [0] 2 3 2" xfId="5453" xr:uid="{DDB3BC0C-4918-493C-87A1-B70CFC80FDBF}"/>
    <cellStyle name="Millares [0] 2 4" xfId="1265" xr:uid="{00000000-0005-0000-0000-000049050000}"/>
    <cellStyle name="Millares [0] 2 5" xfId="5827" xr:uid="{6590CD0B-7CD1-4FD9-978B-C6236E73B311}"/>
    <cellStyle name="Millares [0] 3" xfId="10" xr:uid="{00000000-0005-0000-0000-00004A050000}"/>
    <cellStyle name="Millares [0] 3 2" xfId="59" xr:uid="{00000000-0005-0000-0000-00004B050000}"/>
    <cellStyle name="Millares [0] 3 3" xfId="1268" xr:uid="{00000000-0005-0000-0000-00004C050000}"/>
    <cellStyle name="Millares [0] 3 4" xfId="5826" xr:uid="{0076FEE9-890F-4CE8-A614-5E049BC2FD8D}"/>
    <cellStyle name="Millares [0] 4" xfId="31" xr:uid="{00000000-0005-0000-0000-00004D050000}"/>
    <cellStyle name="Millares [0] 4 2" xfId="62" xr:uid="{00000000-0005-0000-0000-00004E050000}"/>
    <cellStyle name="Millares [0] 4 3" xfId="1269" xr:uid="{00000000-0005-0000-0000-00004F050000}"/>
    <cellStyle name="Millares [0] 5" xfId="21" xr:uid="{00000000-0005-0000-0000-000050050000}"/>
    <cellStyle name="Millares [0] 6" xfId="52" xr:uid="{00000000-0005-0000-0000-000051050000}"/>
    <cellStyle name="Millares [0] 6 2" xfId="1270" xr:uid="{00000000-0005-0000-0000-000052050000}"/>
    <cellStyle name="Millares [0] 7" xfId="2651" xr:uid="{00000000-0005-0000-0000-000053050000}"/>
    <cellStyle name="Millares [0] 8" xfId="38" xr:uid="{00000000-0005-0000-0000-000054050000}"/>
    <cellStyle name="Millares [0] 8 2" xfId="60" xr:uid="{00000000-0005-0000-0000-000055050000}"/>
    <cellStyle name="Millares [0] 9" xfId="29" xr:uid="{00000000-0005-0000-0000-000056050000}"/>
    <cellStyle name="Millares [0] 9 2" xfId="63" xr:uid="{00000000-0005-0000-0000-000057050000}"/>
    <cellStyle name="Millares 10" xfId="2571" xr:uid="{00000000-0005-0000-0000-000058050000}"/>
    <cellStyle name="Millares 10 2" xfId="2572" xr:uid="{00000000-0005-0000-0000-000059050000}"/>
    <cellStyle name="Millares 10 5" xfId="15919" xr:uid="{7EAF81A8-BA3F-42C6-A9A1-E5AD3C41F181}"/>
    <cellStyle name="Millares 11" xfId="2573" xr:uid="{00000000-0005-0000-0000-00005A050000}"/>
    <cellStyle name="Millares 11 2" xfId="2574" xr:uid="{00000000-0005-0000-0000-00005B050000}"/>
    <cellStyle name="Millares 12" xfId="2575" xr:uid="{00000000-0005-0000-0000-00005C050000}"/>
    <cellStyle name="Millares 12 2" xfId="2576" xr:uid="{00000000-0005-0000-0000-00005D050000}"/>
    <cellStyle name="Millares 13" xfId="2577" xr:uid="{00000000-0005-0000-0000-00005E050000}"/>
    <cellStyle name="Millares 13 2" xfId="2578" xr:uid="{00000000-0005-0000-0000-00005F050000}"/>
    <cellStyle name="Millares 14" xfId="2579" xr:uid="{00000000-0005-0000-0000-000060050000}"/>
    <cellStyle name="Millares 14 2" xfId="2580" xr:uid="{00000000-0005-0000-0000-000061050000}"/>
    <cellStyle name="Millares 15" xfId="2581" xr:uid="{00000000-0005-0000-0000-000062050000}"/>
    <cellStyle name="Millares 15 2" xfId="2582" xr:uid="{00000000-0005-0000-0000-000063050000}"/>
    <cellStyle name="Millares 16" xfId="2583" xr:uid="{00000000-0005-0000-0000-000064050000}"/>
    <cellStyle name="Millares 16 2" xfId="2584" xr:uid="{00000000-0005-0000-0000-000065050000}"/>
    <cellStyle name="Millares 17" xfId="2585" xr:uid="{00000000-0005-0000-0000-000066050000}"/>
    <cellStyle name="Millares 17 2" xfId="2586" xr:uid="{00000000-0005-0000-0000-000067050000}"/>
    <cellStyle name="Millares 18" xfId="2587" xr:uid="{00000000-0005-0000-0000-000068050000}"/>
    <cellStyle name="Millares 18 2" xfId="2588" xr:uid="{00000000-0005-0000-0000-000069050000}"/>
    <cellStyle name="Millares 19" xfId="2589" xr:uid="{00000000-0005-0000-0000-00006A050000}"/>
    <cellStyle name="Millares 19 2" xfId="2590" xr:uid="{00000000-0005-0000-0000-00006B050000}"/>
    <cellStyle name="Millares 2" xfId="50" xr:uid="{00000000-0005-0000-0000-00006C050000}"/>
    <cellStyle name="Millares 2 2" xfId="1272" xr:uid="{00000000-0005-0000-0000-00006D050000}"/>
    <cellStyle name="Millares 2 3" xfId="1271" xr:uid="{00000000-0005-0000-0000-00006E050000}"/>
    <cellStyle name="Millares 20" xfId="2591" xr:uid="{00000000-0005-0000-0000-00006F050000}"/>
    <cellStyle name="Millares 20 2" xfId="2592" xr:uid="{00000000-0005-0000-0000-000070050000}"/>
    <cellStyle name="Millares 21" xfId="2593" xr:uid="{00000000-0005-0000-0000-000071050000}"/>
    <cellStyle name="Millares 21 2" xfId="2594" xr:uid="{00000000-0005-0000-0000-000072050000}"/>
    <cellStyle name="Millares 22" xfId="2595" xr:uid="{00000000-0005-0000-0000-000073050000}"/>
    <cellStyle name="Millares 22 2" xfId="2596" xr:uid="{00000000-0005-0000-0000-000074050000}"/>
    <cellStyle name="Millares 22 3" xfId="15913" xr:uid="{AC9EADE9-DF9E-486B-AA42-B14008755C12}"/>
    <cellStyle name="Millares 23" xfId="2597" xr:uid="{00000000-0005-0000-0000-000075050000}"/>
    <cellStyle name="Millares 24" xfId="2598" xr:uid="{00000000-0005-0000-0000-000076050000}"/>
    <cellStyle name="Millares 25" xfId="2599" xr:uid="{00000000-0005-0000-0000-000077050000}"/>
    <cellStyle name="Millares 26" xfId="2661" xr:uid="{00000000-0005-0000-0000-000078050000}"/>
    <cellStyle name="Millares 27" xfId="2664" xr:uid="{00000000-0005-0000-0000-000079050000}"/>
    <cellStyle name="Millares 28" xfId="5451" xr:uid="{15C522CB-DAD2-4714-BCE3-305D6697B2FE}"/>
    <cellStyle name="Millares 29" xfId="5398" xr:uid="{5D945E85-B31A-4367-B607-16247B603883}"/>
    <cellStyle name="Millares 3" xfId="27" xr:uid="{00000000-0005-0000-0000-00007A050000}"/>
    <cellStyle name="Millares 3 2" xfId="49" xr:uid="{00000000-0005-0000-0000-00007B050000}"/>
    <cellStyle name="Millares 3 2 2" xfId="64" xr:uid="{00000000-0005-0000-0000-00007C050000}"/>
    <cellStyle name="Millares 3 2 3" xfId="2600" xr:uid="{00000000-0005-0000-0000-00007D050000}"/>
    <cellStyle name="Millares 3 2 4" xfId="5455" xr:uid="{DB175BEE-1DF3-4B96-8206-880F1120FE26}"/>
    <cellStyle name="Millares 3 3" xfId="5454" xr:uid="{8FF35A3C-6141-4088-AEBD-DCCE0BBC382B}"/>
    <cellStyle name="Millares 30" xfId="5397" xr:uid="{1B8CDDD0-C068-4AFD-BACD-36A4A7ADE195}"/>
    <cellStyle name="Millares 31" xfId="5399" xr:uid="{ECFDDE66-E3E5-4A09-97F7-4BBE4BD24547}"/>
    <cellStyle name="Millares 4" xfId="22" xr:uid="{00000000-0005-0000-0000-00007E050000}"/>
    <cellStyle name="Millares 4 2" xfId="2601" xr:uid="{00000000-0005-0000-0000-00007F050000}"/>
    <cellStyle name="Millares 4 3" xfId="5456" xr:uid="{F3A3AAE7-5EF0-463B-876B-7C2D9EADBC67}"/>
    <cellStyle name="Millares 5" xfId="51" xr:uid="{00000000-0005-0000-0000-000080050000}"/>
    <cellStyle name="Millares 5 2" xfId="2602" xr:uid="{00000000-0005-0000-0000-000081050000}"/>
    <cellStyle name="Millares 5 3" xfId="1273" xr:uid="{00000000-0005-0000-0000-000082050000}"/>
    <cellStyle name="Millares 5 4" xfId="5457" xr:uid="{9F188C14-1940-4685-BA39-72EED55996B7}"/>
    <cellStyle name="Millares 6" xfId="1274" xr:uid="{00000000-0005-0000-0000-000083050000}"/>
    <cellStyle name="Millares 6 2" xfId="2603" xr:uid="{00000000-0005-0000-0000-000084050000}"/>
    <cellStyle name="Millares 6 3" xfId="5458" xr:uid="{878E17EE-D56C-4344-AB4F-53507508E623}"/>
    <cellStyle name="Millares 7" xfId="1275" xr:uid="{00000000-0005-0000-0000-000085050000}"/>
    <cellStyle name="Millares 7 2" xfId="1276" xr:uid="{00000000-0005-0000-0000-000086050000}"/>
    <cellStyle name="Millares 7 2 2" xfId="5460" xr:uid="{397EFBE9-688B-4E32-AF9A-F7AC999A9706}"/>
    <cellStyle name="Millares 7 3" xfId="5459" xr:uid="{0B0C435B-AE7B-4365-979D-B6FB6FD9FCD5}"/>
    <cellStyle name="Millares 8" xfId="1277" xr:uid="{00000000-0005-0000-0000-000087050000}"/>
    <cellStyle name="Millares 8 2" xfId="2604" xr:uid="{00000000-0005-0000-0000-000088050000}"/>
    <cellStyle name="Millares 8 3" xfId="5461" xr:uid="{57DA6F15-A933-4AF9-A6B3-6EE70659F368}"/>
    <cellStyle name="Millares 9" xfId="2605" xr:uid="{00000000-0005-0000-0000-000089050000}"/>
    <cellStyle name="Millares 9 2" xfId="2606" xr:uid="{00000000-0005-0000-0000-00008A050000}"/>
    <cellStyle name="Millares 9 3" xfId="5462" xr:uid="{89FC1B47-240C-4348-A9B1-664773768EF2}"/>
    <cellStyle name="Moneda [0] 2" xfId="1278" xr:uid="{00000000-0005-0000-0000-00008B050000}"/>
    <cellStyle name="Moneda [0] 2 2" xfId="1279" xr:uid="{00000000-0005-0000-0000-00008C050000}"/>
    <cellStyle name="Moneda [0] 3" xfId="1280" xr:uid="{00000000-0005-0000-0000-00008D050000}"/>
    <cellStyle name="Moneda [0] 4" xfId="1281" xr:uid="{00000000-0005-0000-0000-00008E050000}"/>
    <cellStyle name="Moneda [0] 5" xfId="1282" xr:uid="{00000000-0005-0000-0000-00008F050000}"/>
    <cellStyle name="Moneda [0] 6" xfId="1283" xr:uid="{00000000-0005-0000-0000-000090050000}"/>
    <cellStyle name="Moneda 2" xfId="1284" xr:uid="{00000000-0005-0000-0000-000091050000}"/>
    <cellStyle name="Moneda 2 2" xfId="1285" xr:uid="{00000000-0005-0000-0000-000092050000}"/>
    <cellStyle name="Moneda 2 3" xfId="5463" xr:uid="{DD939F37-43DB-4F38-AA4E-91568A2ADBEF}"/>
    <cellStyle name="Moneda 3" xfId="1286" xr:uid="{00000000-0005-0000-0000-000093050000}"/>
    <cellStyle name="Moneda 4" xfId="1287" xr:uid="{00000000-0005-0000-0000-000094050000}"/>
    <cellStyle name="Moneda 5" xfId="1288" xr:uid="{00000000-0005-0000-0000-000095050000}"/>
    <cellStyle name="Moneda 6" xfId="1289" xr:uid="{00000000-0005-0000-0000-000096050000}"/>
    <cellStyle name="Monetario" xfId="1290" xr:uid="{00000000-0005-0000-0000-000097050000}"/>
    <cellStyle name="Monetario0" xfId="1291" xr:uid="{00000000-0005-0000-0000-000098050000}"/>
    <cellStyle name="Nag?ówek 1" xfId="1292" xr:uid="{00000000-0005-0000-0000-000099050000}"/>
    <cellStyle name="Nag?ówek 2" xfId="1293" xr:uid="{00000000-0005-0000-0000-00009A050000}"/>
    <cellStyle name="Nag?ówek 3" xfId="1294" xr:uid="{00000000-0005-0000-0000-00009B050000}"/>
    <cellStyle name="Nag?ówek 4" xfId="1295" xr:uid="{00000000-0005-0000-0000-00009C050000}"/>
    <cellStyle name="Nagłówek 1" xfId="162" xr:uid="{00000000-0005-0000-0000-00009D050000}"/>
    <cellStyle name="Nagłówek 2" xfId="163" xr:uid="{00000000-0005-0000-0000-00009E050000}"/>
    <cellStyle name="Nagłówek 3" xfId="164" xr:uid="{00000000-0005-0000-0000-00009F050000}"/>
    <cellStyle name="Nagłówek 4" xfId="165" xr:uid="{00000000-0005-0000-0000-0000A0050000}"/>
    <cellStyle name="Neutral 10" xfId="1296" xr:uid="{00000000-0005-0000-0000-0000A1050000}"/>
    <cellStyle name="Neutral 10 2" xfId="1297" xr:uid="{00000000-0005-0000-0000-0000A2050000}"/>
    <cellStyle name="Neutral 10 3" xfId="1298" xr:uid="{00000000-0005-0000-0000-0000A3050000}"/>
    <cellStyle name="Neutral 10 4" xfId="1299" xr:uid="{00000000-0005-0000-0000-0000A4050000}"/>
    <cellStyle name="Neutral 10 5" xfId="1300" xr:uid="{00000000-0005-0000-0000-0000A5050000}"/>
    <cellStyle name="Neutral 11" xfId="1301" xr:uid="{00000000-0005-0000-0000-0000A6050000}"/>
    <cellStyle name="Neutral 12" xfId="1302" xr:uid="{00000000-0005-0000-0000-0000A7050000}"/>
    <cellStyle name="Neutral 13" xfId="1303" xr:uid="{00000000-0005-0000-0000-0000A8050000}"/>
    <cellStyle name="Neutral 14" xfId="1304" xr:uid="{00000000-0005-0000-0000-0000A9050000}"/>
    <cellStyle name="Neutral 15" xfId="166" xr:uid="{00000000-0005-0000-0000-0000AA050000}"/>
    <cellStyle name="Neutral 2" xfId="1305" xr:uid="{00000000-0005-0000-0000-0000AB050000}"/>
    <cellStyle name="Neutral 2 2" xfId="1306" xr:uid="{00000000-0005-0000-0000-0000AC050000}"/>
    <cellStyle name="Neutral 2 3" xfId="1307" xr:uid="{00000000-0005-0000-0000-0000AD050000}"/>
    <cellStyle name="Neutral 2 4" xfId="1308" xr:uid="{00000000-0005-0000-0000-0000AE050000}"/>
    <cellStyle name="Neutral 2 5" xfId="1309" xr:uid="{00000000-0005-0000-0000-0000AF050000}"/>
    <cellStyle name="Neutral 2 6" xfId="1310" xr:uid="{00000000-0005-0000-0000-0000B0050000}"/>
    <cellStyle name="Neutral 3" xfId="1311" xr:uid="{00000000-0005-0000-0000-0000B1050000}"/>
    <cellStyle name="Neutral 3 2" xfId="1312" xr:uid="{00000000-0005-0000-0000-0000B2050000}"/>
    <cellStyle name="Neutral 3 3" xfId="1313" xr:uid="{00000000-0005-0000-0000-0000B3050000}"/>
    <cellStyle name="Neutral 3 4" xfId="1314" xr:uid="{00000000-0005-0000-0000-0000B4050000}"/>
    <cellStyle name="Neutral 3 5" xfId="1315" xr:uid="{00000000-0005-0000-0000-0000B5050000}"/>
    <cellStyle name="Neutral 4" xfId="1316" xr:uid="{00000000-0005-0000-0000-0000B6050000}"/>
    <cellStyle name="Neutral 4 2" xfId="1317" xr:uid="{00000000-0005-0000-0000-0000B7050000}"/>
    <cellStyle name="Neutral 4 3" xfId="1318" xr:uid="{00000000-0005-0000-0000-0000B8050000}"/>
    <cellStyle name="Neutral 4 4" xfId="1319" xr:uid="{00000000-0005-0000-0000-0000B9050000}"/>
    <cellStyle name="Neutral 4 5" xfId="1320" xr:uid="{00000000-0005-0000-0000-0000BA050000}"/>
    <cellStyle name="Neutral 5" xfId="1321" xr:uid="{00000000-0005-0000-0000-0000BB050000}"/>
    <cellStyle name="Neutral 5 2" xfId="1322" xr:uid="{00000000-0005-0000-0000-0000BC050000}"/>
    <cellStyle name="Neutral 5 3" xfId="1323" xr:uid="{00000000-0005-0000-0000-0000BD050000}"/>
    <cellStyle name="Neutral 5 4" xfId="1324" xr:uid="{00000000-0005-0000-0000-0000BE050000}"/>
    <cellStyle name="Neutral 5 5" xfId="1325" xr:uid="{00000000-0005-0000-0000-0000BF050000}"/>
    <cellStyle name="Neutral 6" xfId="1326" xr:uid="{00000000-0005-0000-0000-0000C0050000}"/>
    <cellStyle name="Neutral 6 2" xfId="1327" xr:uid="{00000000-0005-0000-0000-0000C1050000}"/>
    <cellStyle name="Neutral 6 3" xfId="1328" xr:uid="{00000000-0005-0000-0000-0000C2050000}"/>
    <cellStyle name="Neutral 6 4" xfId="1329" xr:uid="{00000000-0005-0000-0000-0000C3050000}"/>
    <cellStyle name="Neutral 6 5" xfId="1330" xr:uid="{00000000-0005-0000-0000-0000C4050000}"/>
    <cellStyle name="Neutral 7" xfId="1331" xr:uid="{00000000-0005-0000-0000-0000C5050000}"/>
    <cellStyle name="Neutral 7 2" xfId="1332" xr:uid="{00000000-0005-0000-0000-0000C6050000}"/>
    <cellStyle name="Neutral 7 3" xfId="1333" xr:uid="{00000000-0005-0000-0000-0000C7050000}"/>
    <cellStyle name="Neutral 7 4" xfId="1334" xr:uid="{00000000-0005-0000-0000-0000C8050000}"/>
    <cellStyle name="Neutral 7 5" xfId="1335" xr:uid="{00000000-0005-0000-0000-0000C9050000}"/>
    <cellStyle name="Neutral 8" xfId="1336" xr:uid="{00000000-0005-0000-0000-0000CA050000}"/>
    <cellStyle name="Neutral 8 2" xfId="1337" xr:uid="{00000000-0005-0000-0000-0000CB050000}"/>
    <cellStyle name="Neutral 8 3" xfId="1338" xr:uid="{00000000-0005-0000-0000-0000CC050000}"/>
    <cellStyle name="Neutral 8 4" xfId="1339" xr:uid="{00000000-0005-0000-0000-0000CD050000}"/>
    <cellStyle name="Neutral 8 5" xfId="1340" xr:uid="{00000000-0005-0000-0000-0000CE050000}"/>
    <cellStyle name="Neutral 9" xfId="1341" xr:uid="{00000000-0005-0000-0000-0000CF050000}"/>
    <cellStyle name="Neutral 9 2" xfId="1342" xr:uid="{00000000-0005-0000-0000-0000D0050000}"/>
    <cellStyle name="Neutral 9 3" xfId="1343" xr:uid="{00000000-0005-0000-0000-0000D1050000}"/>
    <cellStyle name="Neutral 9 4" xfId="1344" xr:uid="{00000000-0005-0000-0000-0000D2050000}"/>
    <cellStyle name="Neutral 9 5" xfId="1345" xr:uid="{00000000-0005-0000-0000-0000D3050000}"/>
    <cellStyle name="Neutralne" xfId="167" xr:uid="{00000000-0005-0000-0000-0000D4050000}"/>
    <cellStyle name="Normal" xfId="0" builtinId="0"/>
    <cellStyle name="Normal - Formatvorlage1" xfId="1346" xr:uid="{00000000-0005-0000-0000-0000D6050000}"/>
    <cellStyle name="Normal - Style1" xfId="1347" xr:uid="{00000000-0005-0000-0000-0000D7050000}"/>
    <cellStyle name="Normal 10" xfId="1348" xr:uid="{00000000-0005-0000-0000-0000D8050000}"/>
    <cellStyle name="Normal 10 2" xfId="14" xr:uid="{00000000-0005-0000-0000-0000D9050000}"/>
    <cellStyle name="Normal 10 3" xfId="2607" xr:uid="{00000000-0005-0000-0000-0000DA050000}"/>
    <cellStyle name="Normal 11" xfId="1349" xr:uid="{00000000-0005-0000-0000-0000DB050000}"/>
    <cellStyle name="Normal 11 2" xfId="2608" xr:uid="{00000000-0005-0000-0000-0000DC050000}"/>
    <cellStyle name="Normal 11 2 2" xfId="5464" xr:uid="{8CFA661D-85AE-4BA8-A1E6-A7A1EA33D2C0}"/>
    <cellStyle name="Normal 12" xfId="2609" xr:uid="{00000000-0005-0000-0000-0000DD050000}"/>
    <cellStyle name="Normal 12 2" xfId="2610" xr:uid="{00000000-0005-0000-0000-0000DE050000}"/>
    <cellStyle name="Normal 12 2 2" xfId="5466" xr:uid="{7D249EAD-2A1F-4314-A69C-C93F026247CB}"/>
    <cellStyle name="Normal 12 3" xfId="5465" xr:uid="{5746CF03-360A-4505-8CBE-5602EC4701FE}"/>
    <cellStyle name="Normal 13" xfId="20" xr:uid="{00000000-0005-0000-0000-0000DF050000}"/>
    <cellStyle name="Normal 13 2" xfId="2611" xr:uid="{00000000-0005-0000-0000-0000E0050000}"/>
    <cellStyle name="Normal 13 2 2" xfId="5468" xr:uid="{A41E6FBA-7E29-4811-B540-3EDEB96E2B64}"/>
    <cellStyle name="Normal 13 3" xfId="5467" xr:uid="{BD26E180-4221-4322-A130-98D0A5CE4C02}"/>
    <cellStyle name="Normal 14" xfId="2612" xr:uid="{00000000-0005-0000-0000-0000E1050000}"/>
    <cellStyle name="Normal 14 2" xfId="2613" xr:uid="{00000000-0005-0000-0000-0000E2050000}"/>
    <cellStyle name="Normal 14 3" xfId="2682" xr:uid="{00000000-0005-0000-0000-0000E3050000}"/>
    <cellStyle name="Normal 15" xfId="2614" xr:uid="{00000000-0005-0000-0000-0000E4050000}"/>
    <cellStyle name="Normal 15 2" xfId="2615" xr:uid="{00000000-0005-0000-0000-0000E5050000}"/>
    <cellStyle name="Normal 15 2 2" xfId="5470" xr:uid="{2A64400A-A9CA-4598-A1FF-E67523827C35}"/>
    <cellStyle name="Normal 15 3" xfId="5469" xr:uid="{8723CFEF-245B-45CE-B880-D320A74A84A7}"/>
    <cellStyle name="Normal 16" xfId="2616" xr:uid="{00000000-0005-0000-0000-0000E6050000}"/>
    <cellStyle name="Normal 16 2" xfId="2617" xr:uid="{00000000-0005-0000-0000-0000E7050000}"/>
    <cellStyle name="Normal 16 3" xfId="5471" xr:uid="{B461789F-066A-4EE8-A7AD-132530F2A2D5}"/>
    <cellStyle name="Normal 17" xfId="1350" xr:uid="{00000000-0005-0000-0000-0000E8050000}"/>
    <cellStyle name="Normal 17 2" xfId="2618" xr:uid="{00000000-0005-0000-0000-0000E9050000}"/>
    <cellStyle name="Normal 17 3" xfId="2619" xr:uid="{00000000-0005-0000-0000-0000EA050000}"/>
    <cellStyle name="Normal 18" xfId="2620" xr:uid="{00000000-0005-0000-0000-0000EB050000}"/>
    <cellStyle name="Normal 18 2" xfId="2621" xr:uid="{00000000-0005-0000-0000-0000EC050000}"/>
    <cellStyle name="Normal 19" xfId="2622" xr:uid="{00000000-0005-0000-0000-0000ED050000}"/>
    <cellStyle name="Normal 19 2" xfId="2623" xr:uid="{00000000-0005-0000-0000-0000EE050000}"/>
    <cellStyle name="Normal 2" xfId="2" xr:uid="{00000000-0005-0000-0000-0000EF050000}"/>
    <cellStyle name="Normal 2 10" xfId="1351" xr:uid="{00000000-0005-0000-0000-0000F0050000}"/>
    <cellStyle name="Normal 2 11" xfId="2652" xr:uid="{00000000-0005-0000-0000-0000F1050000}"/>
    <cellStyle name="Normal 2 11 2" xfId="5472" xr:uid="{45E0C4F8-9E00-4650-A77F-67190E03D028}"/>
    <cellStyle name="Normal 2 12" xfId="168" xr:uid="{00000000-0005-0000-0000-0000F2050000}"/>
    <cellStyle name="Normal 2 12 2" xfId="5473" xr:uid="{23F8C754-3036-4D09-A8D3-203AF30AB638}"/>
    <cellStyle name="Normal 2 2" xfId="17" xr:uid="{00000000-0005-0000-0000-0000F3050000}"/>
    <cellStyle name="Normal 2 2 2" xfId="32" xr:uid="{00000000-0005-0000-0000-0000F4050000}"/>
    <cellStyle name="Normal 2 2 2 2" xfId="5474" xr:uid="{846DFEB6-A997-4CE4-B8D1-180F3CA3926D}"/>
    <cellStyle name="Normal 2 3" xfId="11" xr:uid="{00000000-0005-0000-0000-0000F5050000}"/>
    <cellStyle name="Normal 2 3 2" xfId="2624" xr:uid="{00000000-0005-0000-0000-0000F6050000}"/>
    <cellStyle name="Normal 2 4" xfId="16" xr:uid="{00000000-0005-0000-0000-0000F7050000}"/>
    <cellStyle name="Normal 2 4 2" xfId="2625" xr:uid="{00000000-0005-0000-0000-0000F8050000}"/>
    <cellStyle name="Normal 2 4 2 2" xfId="47" xr:uid="{00000000-0005-0000-0000-0000F9050000}"/>
    <cellStyle name="Normal 2 4 3" xfId="1352" xr:uid="{00000000-0005-0000-0000-0000FA050000}"/>
    <cellStyle name="Normal 2 5" xfId="1353" xr:uid="{00000000-0005-0000-0000-0000FB050000}"/>
    <cellStyle name="Normal 2 5 2" xfId="2626" xr:uid="{00000000-0005-0000-0000-0000FC050000}"/>
    <cellStyle name="Normal 2 6" xfId="1354" xr:uid="{00000000-0005-0000-0000-0000FD050000}"/>
    <cellStyle name="Normal 2 6 2" xfId="2627" xr:uid="{00000000-0005-0000-0000-0000FE050000}"/>
    <cellStyle name="Normal 2 7" xfId="1355" xr:uid="{00000000-0005-0000-0000-0000FF050000}"/>
    <cellStyle name="Normal 2 7 2" xfId="2628" xr:uid="{00000000-0005-0000-0000-000000060000}"/>
    <cellStyle name="Normal 2 7 3" xfId="5475" xr:uid="{34438AB3-B73D-4B4E-9663-CC85316863F0}"/>
    <cellStyle name="Normal 2 8" xfId="1356" xr:uid="{00000000-0005-0000-0000-000001060000}"/>
    <cellStyle name="Normal 2 8 2" xfId="5476" xr:uid="{DDDD324B-635B-442A-A5AA-48A3491A4936}"/>
    <cellStyle name="Normal 2 9" xfId="1357" xr:uid="{00000000-0005-0000-0000-000002060000}"/>
    <cellStyle name="Normal 2 9 2" xfId="5477" xr:uid="{A2A16C0A-0DC3-43FC-9230-9B3621FC443C}"/>
    <cellStyle name="Normal 2_Combinación de negocios - AA-IAMv3" xfId="5478" xr:uid="{65EFA911-481E-40F5-99B0-E0893B139C42}"/>
    <cellStyle name="Normal 20" xfId="2629" xr:uid="{00000000-0005-0000-0000-000004060000}"/>
    <cellStyle name="Normal 20 2" xfId="2630" xr:uid="{00000000-0005-0000-0000-000005060000}"/>
    <cellStyle name="Normal 21" xfId="1358" xr:uid="{00000000-0005-0000-0000-000006060000}"/>
    <cellStyle name="Normal 21 2" xfId="2631" xr:uid="{00000000-0005-0000-0000-000007060000}"/>
    <cellStyle name="Normal 22" xfId="1359" xr:uid="{00000000-0005-0000-0000-000008060000}"/>
    <cellStyle name="Normal 23" xfId="1360" xr:uid="{00000000-0005-0000-0000-000009060000}"/>
    <cellStyle name="Normal 24" xfId="1361" xr:uid="{00000000-0005-0000-0000-00000A060000}"/>
    <cellStyle name="Normal 25" xfId="1362" xr:uid="{00000000-0005-0000-0000-00000B060000}"/>
    <cellStyle name="Normal 26" xfId="1363" xr:uid="{00000000-0005-0000-0000-00000C060000}"/>
    <cellStyle name="Normal 27" xfId="2650" xr:uid="{00000000-0005-0000-0000-00000D060000}"/>
    <cellStyle name="Normal 28" xfId="2657" xr:uid="{00000000-0005-0000-0000-00000E060000}"/>
    <cellStyle name="Normal 29" xfId="2659" xr:uid="{00000000-0005-0000-0000-00000F060000}"/>
    <cellStyle name="Normal 3" xfId="30" xr:uid="{00000000-0005-0000-0000-000010060000}"/>
    <cellStyle name="Normal 3 2" xfId="9" xr:uid="{00000000-0005-0000-0000-000011060000}"/>
    <cellStyle name="Normal 3 2 2" xfId="5820" xr:uid="{FAEABFF0-8BD7-4853-B6E9-0C13ACC72D3D}"/>
    <cellStyle name="Normal 3 3" xfId="24" xr:uid="{00000000-0005-0000-0000-000012060000}"/>
    <cellStyle name="Normal 3 4" xfId="36" xr:uid="{00000000-0005-0000-0000-000013060000}"/>
    <cellStyle name="Normal 3 5" xfId="5479" xr:uid="{A9BAB8EB-B9B0-423F-99D0-8B522336C7B5}"/>
    <cellStyle name="Normal 30" xfId="2656" xr:uid="{00000000-0005-0000-0000-000014060000}"/>
    <cellStyle name="Normal 31" xfId="2658" xr:uid="{00000000-0005-0000-0000-000015060000}"/>
    <cellStyle name="Normal 32" xfId="2655" xr:uid="{00000000-0005-0000-0000-000016060000}"/>
    <cellStyle name="Normal 33" xfId="2660" xr:uid="{00000000-0005-0000-0000-000017060000}"/>
    <cellStyle name="Normal 34" xfId="2663" xr:uid="{00000000-0005-0000-0000-000018060000}"/>
    <cellStyle name="Normal 35" xfId="37" xr:uid="{00000000-0005-0000-0000-000019060000}"/>
    <cellStyle name="Normal 36" xfId="28" xr:uid="{00000000-0005-0000-0000-00001A060000}"/>
    <cellStyle name="Normal 37" xfId="33" xr:uid="{00000000-0005-0000-0000-00001B060000}"/>
    <cellStyle name="Normal 38" xfId="19" xr:uid="{00000000-0005-0000-0000-00001C060000}"/>
    <cellStyle name="Normal 39" xfId="48" xr:uid="{00000000-0005-0000-0000-00001D060000}"/>
    <cellStyle name="Normal 4" xfId="1364" xr:uid="{00000000-0005-0000-0000-00001E060000}"/>
    <cellStyle name="Normal 4 2" xfId="2632" xr:uid="{00000000-0005-0000-0000-00001F060000}"/>
    <cellStyle name="Normal 4 3" xfId="2677" xr:uid="{00000000-0005-0000-0000-000020060000}"/>
    <cellStyle name="Normal 4 4" xfId="5819" xr:uid="{CF7DD353-221E-44EA-AAFE-B67B9802B14F}"/>
    <cellStyle name="Normal 40" xfId="65" xr:uid="{00000000-0005-0000-0000-000021060000}"/>
    <cellStyle name="Normal 40 2" xfId="3063" xr:uid="{A0EA89F0-106C-4373-90ED-353AFBBD3276}"/>
    <cellStyle name="Normal 41" xfId="1922" xr:uid="{00000000-0005-0000-0000-000022060000}"/>
    <cellStyle name="Normal 41 2" xfId="4525" xr:uid="{0BD6872A-0D6F-4A00-A830-AB4832355EA9}"/>
    <cellStyle name="Normal 42" xfId="2666" xr:uid="{00000000-0005-0000-0000-000023060000}"/>
    <cellStyle name="Normal 42 2" xfId="5210" xr:uid="{F5510E7A-B3B5-4961-81E2-1ECEDA06E146}"/>
    <cellStyle name="Normal 43" xfId="2671" xr:uid="{00000000-0005-0000-0000-000024060000}"/>
    <cellStyle name="Normal 43 2" xfId="5214" xr:uid="{397B447A-9662-44C7-B37D-186C367E4D9F}"/>
    <cellStyle name="Normal 44" xfId="2667" xr:uid="{00000000-0005-0000-0000-000025060000}"/>
    <cellStyle name="Normal 44 2" xfId="5211" xr:uid="{2C0EC3A1-9185-4D0A-9D2F-13656B1AA8EC}"/>
    <cellStyle name="Normal 45" xfId="2665" xr:uid="{00000000-0005-0000-0000-000026060000}"/>
    <cellStyle name="Normal 45 2" xfId="5209" xr:uid="{FAD36FD5-48D6-46E3-8AC6-F7FC183350E6}"/>
    <cellStyle name="Normal 46" xfId="2670" xr:uid="{00000000-0005-0000-0000-000027060000}"/>
    <cellStyle name="Normal 46 2" xfId="5213" xr:uid="{DEF40264-1755-4A03-B4A8-2D5236249AC7}"/>
    <cellStyle name="Normal 47" xfId="2668" xr:uid="{00000000-0005-0000-0000-000028060000}"/>
    <cellStyle name="Normal 48" xfId="2669" xr:uid="{00000000-0005-0000-0000-000029060000}"/>
    <cellStyle name="Normal 49" xfId="2691" xr:uid="{00000000-0005-0000-0000-00002A060000}"/>
    <cellStyle name="Normal 49 2" xfId="5225" xr:uid="{B15A9D1A-0F6D-4581-BB40-7B76A9F40655}"/>
    <cellStyle name="Normal 5" xfId="46" xr:uid="{00000000-0005-0000-0000-00002B060000}"/>
    <cellStyle name="Normal 5 2" xfId="2633" xr:uid="{00000000-0005-0000-0000-00002C060000}"/>
    <cellStyle name="Normal 5 3" xfId="1365" xr:uid="{00000000-0005-0000-0000-00002D060000}"/>
    <cellStyle name="Normal 5 4" xfId="2678" xr:uid="{00000000-0005-0000-0000-00002E060000}"/>
    <cellStyle name="Normal 5 5" xfId="5480" xr:uid="{C973DAAB-BA3F-4D9B-8F13-EE7B7FD8C36D}"/>
    <cellStyle name="Normal 50" xfId="2693" xr:uid="{00000000-0005-0000-0000-00002F060000}"/>
    <cellStyle name="Normal 50 2" xfId="5808" xr:uid="{3045E0CE-0515-445A-9336-48E13C6E840E}"/>
    <cellStyle name="Normal 51" xfId="2722" xr:uid="{00000000-0005-0000-0000-000030060000}"/>
    <cellStyle name="Normal 51 2" xfId="5809" xr:uid="{07AEFC9B-551A-4249-B1FE-E61B88D65AA0}"/>
    <cellStyle name="Normal 52" xfId="2737" xr:uid="{00000000-0005-0000-0000-000031060000}"/>
    <cellStyle name="Normal 52 2" xfId="5810" xr:uid="{C9B80C9D-A246-4D1D-A394-3B23E0D8E454}"/>
    <cellStyle name="Normal 53" xfId="2769" xr:uid="{00000000-0005-0000-0000-000032060000}"/>
    <cellStyle name="Normal 54" xfId="2770" xr:uid="{00000000-0005-0000-0000-000033060000}"/>
    <cellStyle name="Normal 55" xfId="2780" xr:uid="{38E43437-9893-495E-A3C7-6BA3377240FD}"/>
    <cellStyle name="Normal 55 2" xfId="5812" xr:uid="{02862F6C-A605-4F78-B87B-292B9645E6F2}"/>
    <cellStyle name="Normal 56" xfId="2782" xr:uid="{C2919D4A-EFF3-4ABD-89E4-FC93BA5E4084}"/>
    <cellStyle name="Normal 56 2" xfId="5814" xr:uid="{EAF0CAF8-20F0-45A6-8602-3A9FD8E6FCD0}"/>
    <cellStyle name="Normal 57" xfId="2825" xr:uid="{80C0501B-1FD9-4133-8654-D2394ED37816}"/>
    <cellStyle name="Normal 57 2" xfId="5815" xr:uid="{981EBD9A-7270-4851-891C-ED3F23AFE222}"/>
    <cellStyle name="Normal 58" xfId="2826" xr:uid="{A0AD1364-0E12-47F7-BC41-23927AF209E5}"/>
    <cellStyle name="Normal 58 2" xfId="5818" xr:uid="{AA1CB435-ECD1-4144-A723-2846590237F2}"/>
    <cellStyle name="Normal 59" xfId="2870" xr:uid="{74D88921-8F25-4285-BA08-835E0A563C38}"/>
    <cellStyle name="Normal 59 2" xfId="5816" xr:uid="{685A5215-8A33-42CA-9899-C507C7760483}"/>
    <cellStyle name="Normal 6" xfId="12" xr:uid="{00000000-0005-0000-0000-000034060000}"/>
    <cellStyle name="Normal 6 2" xfId="1366" xr:uid="{00000000-0005-0000-0000-000035060000}"/>
    <cellStyle name="Normal 6 3" xfId="5481" xr:uid="{EC885C49-EFF4-4E46-9B45-EFAE83306756}"/>
    <cellStyle name="Normal 60" xfId="2914" xr:uid="{E8C6F4E1-F406-4B31-9D82-919C10474A4C}"/>
    <cellStyle name="Normal 60 2" xfId="5817" xr:uid="{7CFB54E2-45E0-4416-ABBE-B1C712A465CD}"/>
    <cellStyle name="Normal 61" xfId="2958" xr:uid="{47A500E6-835C-4BDB-98F3-673966BE127B}"/>
    <cellStyle name="Normal 61 2" xfId="5821" xr:uid="{3C8AFC9C-C89C-4577-9643-AC1F1569F841}"/>
    <cellStyle name="Normal 62" xfId="5824" xr:uid="{30694384-11C6-4FEB-BEBC-8AE29A7E6FC0}"/>
    <cellStyle name="Normal 63" xfId="5822" xr:uid="{F41C4AA7-F51C-42E6-9578-0CCEA99ED391}"/>
    <cellStyle name="Normal 64" xfId="5823" xr:uid="{3C463504-F22A-4277-99DD-9C4FFA05B5C5}"/>
    <cellStyle name="Normal 65" xfId="5825" xr:uid="{D999E1C1-0183-424B-8517-6236F80BD951}"/>
    <cellStyle name="Normal 66" xfId="15869" xr:uid="{0EB4C0F1-6AD3-430B-B1DE-5886BFCE0022}"/>
    <cellStyle name="Normal 67" xfId="15914" xr:uid="{217F2C33-88F1-4350-99A2-88A2B40DB2A5}"/>
    <cellStyle name="Normal 68" xfId="15915" xr:uid="{3AE059A3-4B7D-4BDE-9F4E-FEA20E7B070B}"/>
    <cellStyle name="Normal 69" xfId="15916" xr:uid="{484B8DBC-259D-4D39-97EB-3E767A6EA89B}"/>
    <cellStyle name="Normal 7" xfId="13" xr:uid="{00000000-0005-0000-0000-000036060000}"/>
    <cellStyle name="Normal 7 2" xfId="2634" xr:uid="{00000000-0005-0000-0000-000037060000}"/>
    <cellStyle name="Normal 7 2 2" xfId="5483" xr:uid="{3C4A45A6-EDB3-47D5-8036-779116AA25A0}"/>
    <cellStyle name="Normal 7 3" xfId="5482" xr:uid="{EDC3A1ED-20B9-4584-9CF5-C655C02A976F}"/>
    <cellStyle name="Normal 70" xfId="15917" xr:uid="{6D595A24-2E03-4B7A-A733-BB780D2BFDFC}"/>
    <cellStyle name="Normal 8" xfId="1367" xr:uid="{00000000-0005-0000-0000-000038060000}"/>
    <cellStyle name="Normal 8 2" xfId="2635" xr:uid="{00000000-0005-0000-0000-000039060000}"/>
    <cellStyle name="Normal 9" xfId="1368" xr:uid="{00000000-0005-0000-0000-00003A060000}"/>
    <cellStyle name="Normal 9 2" xfId="2636" xr:uid="{00000000-0005-0000-0000-00003B060000}"/>
    <cellStyle name="Normal_C99TR100" xfId="15918" xr:uid="{FD54175F-32FE-45A6-83CC-FE0D4D1B3594}"/>
    <cellStyle name="Normal_Hoja1" xfId="26" xr:uid="{00000000-0005-0000-0000-00003C060000}"/>
    <cellStyle name="Normal_Hoja3" xfId="42" xr:uid="{00000000-0005-0000-0000-00003D060000}"/>
    <cellStyle name="Normal_Hoja4" xfId="45" xr:uid="{00000000-0005-0000-0000-00003E060000}"/>
    <cellStyle name="Normal_Notas IFRS_formato" xfId="40" xr:uid="{00000000-0005-0000-0000-00003F060000}"/>
    <cellStyle name="Notas 10" xfId="1369" xr:uid="{00000000-0005-0000-0000-000040060000}"/>
    <cellStyle name="Notas 10 10" xfId="8027" xr:uid="{621A63B9-8495-4E2C-9A97-FFE69B5C6509}"/>
    <cellStyle name="Notas 10 11" xfId="3900" xr:uid="{6A2CCB5D-A0EA-4072-83AA-5A9AF57FE191}"/>
    <cellStyle name="Notas 10 12" xfId="3393" xr:uid="{3B2955C8-BB67-46C8-B855-0FE26ACAFBC4}"/>
    <cellStyle name="Notas 10 13" xfId="3874" xr:uid="{6F1E7576-DD69-438A-92AD-DC7943BE4D33}"/>
    <cellStyle name="Notas 10 14" xfId="8043" xr:uid="{5BDC4710-FA35-4121-A12B-539721EFA667}"/>
    <cellStyle name="Notas 10 15" xfId="10581" xr:uid="{2C5681F3-22C8-45C8-B1AB-98FAF01A519B}"/>
    <cellStyle name="Notas 10 16" xfId="10386" xr:uid="{A971DE5C-502B-455D-B586-3FFC17D2ECF7}"/>
    <cellStyle name="Notas 10 2" xfId="1370" xr:uid="{00000000-0005-0000-0000-000041060000}"/>
    <cellStyle name="Notas 10 2 10" xfId="11547" xr:uid="{3B7BF4AF-FF3F-4306-8F57-6717587BF34D}"/>
    <cellStyle name="Notas 10 2 11" xfId="8861" xr:uid="{785E5B0E-44AE-4068-9C51-6E69F4E5CA9F}"/>
    <cellStyle name="Notas 10 2 12" xfId="12828" xr:uid="{BA8F4C5F-BD3C-439A-AC81-A2CF88FE4075}"/>
    <cellStyle name="Notas 10 2 2" xfId="5485" xr:uid="{40962158-5D17-47FD-A351-26A1910F308A}"/>
    <cellStyle name="Notas 10 2 2 10" xfId="15570" xr:uid="{5D842D86-53D8-4B35-BD71-607058F41A50}"/>
    <cellStyle name="Notas 10 2 2 2" xfId="6958" xr:uid="{6949016F-C0BB-45AA-A0D5-2E7F7553D157}"/>
    <cellStyle name="Notas 10 2 2 3" xfId="8178" xr:uid="{8ACCA51B-41CF-477C-8B67-DC16469EA06E}"/>
    <cellStyle name="Notas 10 2 2 4" xfId="9431" xr:uid="{4AC842A1-D3BB-455F-8625-351B1EB38835}"/>
    <cellStyle name="Notas 10 2 2 5" xfId="10663" xr:uid="{A07DC220-3071-495E-AC7F-4630D6B253C3}"/>
    <cellStyle name="Notas 10 2 2 6" xfId="11823" xr:uid="{D5FC778B-A821-4543-AA88-0C1EAEA1969B}"/>
    <cellStyle name="Notas 10 2 2 7" xfId="12951" xr:uid="{61621297-E205-427B-9138-59E70A34112F}"/>
    <cellStyle name="Notas 10 2 2 8" xfId="14057" xr:uid="{96E0D4DC-2BDB-4317-BD09-0F987DC32932}"/>
    <cellStyle name="Notas 10 2 2 9" xfId="14978" xr:uid="{37262B2C-97C3-4393-82A9-2C5A8836E219}"/>
    <cellStyle name="Notas 10 2 3" xfId="3997" xr:uid="{11C7BE13-2AAF-4EE6-AF1F-03E0D72E0A66}"/>
    <cellStyle name="Notas 10 2 4" xfId="3338" xr:uid="{17DE28EE-08CB-4345-9154-B8F5F1608F5C}"/>
    <cellStyle name="Notas 10 2 5" xfId="5146" xr:uid="{DB8EFF6F-234F-4244-93ED-5212459FD78C}"/>
    <cellStyle name="Notas 10 2 6" xfId="8026" xr:uid="{F62D5727-4F13-4637-A183-89B3133E485F}"/>
    <cellStyle name="Notas 10 2 7" xfId="5196" xr:uid="{CDBD215D-D4B1-4E68-A67E-3929F3E7ED74}"/>
    <cellStyle name="Notas 10 2 8" xfId="8040" xr:uid="{52155C8C-AF5A-46F4-90C2-2F0C2DBFA5D5}"/>
    <cellStyle name="Notas 10 2 9" xfId="8150" xr:uid="{F519FC10-CBDF-4B26-B303-701E13E929AE}"/>
    <cellStyle name="Notas 10 3" xfId="1371" xr:uid="{00000000-0005-0000-0000-000042060000}"/>
    <cellStyle name="Notas 10 3 10" xfId="10522" xr:uid="{5B9DCE25-C107-41F7-B5C8-0D40ED6BA1DB}"/>
    <cellStyle name="Notas 10 3 11" xfId="10012" xr:uid="{5D329619-B324-47BA-92B0-8F57A5999417}"/>
    <cellStyle name="Notas 10 3 12" xfId="10103" xr:uid="{5770A25E-5F0F-42F3-BA31-65609C72E6A5}"/>
    <cellStyle name="Notas 10 3 2" xfId="5486" xr:uid="{30802925-3023-4021-AC1E-B1F5D32EAB42}"/>
    <cellStyle name="Notas 10 3 2 10" xfId="15571" xr:uid="{F0C80CB0-7F36-44BC-83C7-27FB86F9437E}"/>
    <cellStyle name="Notas 10 3 2 2" xfId="6959" xr:uid="{75A89527-0D75-4331-A612-A10C9F9D67B3}"/>
    <cellStyle name="Notas 10 3 2 3" xfId="8179" xr:uid="{F41029A0-6532-4741-8461-A92A4E55BB60}"/>
    <cellStyle name="Notas 10 3 2 4" xfId="9432" xr:uid="{A8079520-F77A-4190-ACE9-9934C71795F6}"/>
    <cellStyle name="Notas 10 3 2 5" xfId="10664" xr:uid="{F02615CB-D2C3-414A-8E7A-B2F3B9171576}"/>
    <cellStyle name="Notas 10 3 2 6" xfId="11824" xr:uid="{1B7B5948-B70E-418A-A4F2-2FF651D7217E}"/>
    <cellStyle name="Notas 10 3 2 7" xfId="12952" xr:uid="{0FDFF968-8E02-4DED-96DE-37276CC96D6A}"/>
    <cellStyle name="Notas 10 3 2 8" xfId="14058" xr:uid="{9AADF231-D501-4748-86E1-8DD98B043D88}"/>
    <cellStyle name="Notas 10 3 2 9" xfId="14979" xr:uid="{2A5084E3-D6A0-40E3-8A23-650BCB90EC6C}"/>
    <cellStyle name="Notas 10 3 3" xfId="3998" xr:uid="{03C72311-D0AE-40FE-8810-E8D64A61AF4B}"/>
    <cellStyle name="Notas 10 3 4" xfId="3337" xr:uid="{738574DB-BF3B-4F23-B0FA-CAE54B6F4D0C}"/>
    <cellStyle name="Notas 10 3 5" xfId="5147" xr:uid="{094816C8-CC88-46AD-AB50-C3A2A9984A98}"/>
    <cellStyle name="Notas 10 3 6" xfId="3370" xr:uid="{4B04A4D5-4606-4A32-92F1-6F7B5158B662}"/>
    <cellStyle name="Notas 10 3 7" xfId="3038" xr:uid="{BB368F64-E7E1-4D08-949A-B0B7B9547E61}"/>
    <cellStyle name="Notas 10 3 8" xfId="8039" xr:uid="{AA305F88-40FC-43BD-9DEA-790E36448036}"/>
    <cellStyle name="Notas 10 3 9" xfId="3875" xr:uid="{F9680D14-3FCD-48A5-AF3B-E436B83CCB2A}"/>
    <cellStyle name="Notas 10 4" xfId="1372" xr:uid="{00000000-0005-0000-0000-000043060000}"/>
    <cellStyle name="Notas 10 4 10" xfId="3397" xr:uid="{D75ABF3E-D600-4343-AB6D-D8CCEFE4CA71}"/>
    <cellStyle name="Notas 10 4 11" xfId="11566" xr:uid="{889A018F-D695-43BB-BFF2-E1C12AFB29BF}"/>
    <cellStyle name="Notas 10 4 12" xfId="11813" xr:uid="{D428A838-80BA-4490-A55E-FAC380D7DBC1}"/>
    <cellStyle name="Notas 10 4 2" xfId="5487" xr:uid="{5D5DC359-217B-46D9-815A-68A8716794DA}"/>
    <cellStyle name="Notas 10 4 2 10" xfId="15572" xr:uid="{2F410C03-1E11-47F0-8672-3CAE182E1403}"/>
    <cellStyle name="Notas 10 4 2 2" xfId="6960" xr:uid="{BD78D30E-1128-4AB3-B9FC-80CB7964BC59}"/>
    <cellStyle name="Notas 10 4 2 3" xfId="8180" xr:uid="{98CFA21A-9314-440D-BA1D-1DAAB485C9BC}"/>
    <cellStyle name="Notas 10 4 2 4" xfId="9433" xr:uid="{6B9221B4-CE54-4EFC-A330-0058B0ED26D2}"/>
    <cellStyle name="Notas 10 4 2 5" xfId="10665" xr:uid="{BFE04003-0F9C-4E84-A090-7DF0DD7C8900}"/>
    <cellStyle name="Notas 10 4 2 6" xfId="11825" xr:uid="{F5346934-1251-4A99-8F66-BA0B5C7163B8}"/>
    <cellStyle name="Notas 10 4 2 7" xfId="12953" xr:uid="{69C34FD4-9E70-46FA-BDBC-461A5DB8FFF2}"/>
    <cellStyle name="Notas 10 4 2 8" xfId="14059" xr:uid="{6FEF8AE5-5274-421A-969C-10A9E0679656}"/>
    <cellStyle name="Notas 10 4 2 9" xfId="14980" xr:uid="{7253F4C6-9462-484A-B1AF-C0FA652F5E74}"/>
    <cellStyle name="Notas 10 4 3" xfId="3999" xr:uid="{E0255E31-DB6C-4FF6-925C-A01E9A12A351}"/>
    <cellStyle name="Notas 10 4 4" xfId="3336" xr:uid="{D640D58D-D464-4DB9-91B1-0F830E975117}"/>
    <cellStyle name="Notas 10 4 5" xfId="5148" xr:uid="{8E7128B7-3C03-4E10-92D1-F4825C42A168}"/>
    <cellStyle name="Notas 10 4 6" xfId="8025" xr:uid="{35FC7A5B-B31C-4430-B94E-E25E4632E776}"/>
    <cellStyle name="Notas 10 4 7" xfId="3058" xr:uid="{7363DB80-53E8-46EC-BF1B-92F477A76CDE}"/>
    <cellStyle name="Notas 10 4 8" xfId="3392" xr:uid="{12AA6877-C4B1-4A49-9E2F-A299BF97E7F8}"/>
    <cellStyle name="Notas 10 4 9" xfId="7862" xr:uid="{BBFF89B5-670E-4278-BF93-4593AF51B05B}"/>
    <cellStyle name="Notas 10 5" xfId="1373" xr:uid="{00000000-0005-0000-0000-000044060000}"/>
    <cellStyle name="Notas 10 5 10" xfId="10521" xr:uid="{26A51FCF-E631-467A-9CAE-BAF4646A9EFA}"/>
    <cellStyle name="Notas 10 5 11" xfId="8841" xr:uid="{E140B354-E441-4FED-88E9-E3EE556316BF}"/>
    <cellStyle name="Notas 10 5 12" xfId="12826" xr:uid="{8C5CF51A-0DD4-46F8-B829-B019E0E41225}"/>
    <cellStyle name="Notas 10 5 2" xfId="5488" xr:uid="{E93C5E44-325C-4471-958A-49C7B83D0676}"/>
    <cellStyle name="Notas 10 5 2 10" xfId="15573" xr:uid="{521F8CBA-8BD6-4BED-B10C-8CDC301FCF78}"/>
    <cellStyle name="Notas 10 5 2 2" xfId="6961" xr:uid="{D85B78F5-CCEA-459B-95C3-2010360469FF}"/>
    <cellStyle name="Notas 10 5 2 3" xfId="8181" xr:uid="{8B1150E7-3371-4BD5-A7E3-5FD160DA611B}"/>
    <cellStyle name="Notas 10 5 2 4" xfId="9434" xr:uid="{67D3B266-EE7C-4594-A56C-383CEA5D80F7}"/>
    <cellStyle name="Notas 10 5 2 5" xfId="10666" xr:uid="{3A7A74DE-B7FF-4609-BAD4-F2B5CFB5B57A}"/>
    <cellStyle name="Notas 10 5 2 6" xfId="11826" xr:uid="{85AB476A-C1AC-4146-BBE6-B5E5E91BA7D0}"/>
    <cellStyle name="Notas 10 5 2 7" xfId="12954" xr:uid="{40683707-D46B-402B-9FC5-71B70183C72D}"/>
    <cellStyle name="Notas 10 5 2 8" xfId="14060" xr:uid="{819BECE6-C3AB-4FDD-86C8-9FAFBFE07386}"/>
    <cellStyle name="Notas 10 5 2 9" xfId="14981" xr:uid="{66BCBEB2-EADE-4CF7-B2DC-41A2C391C154}"/>
    <cellStyle name="Notas 10 5 3" xfId="4000" xr:uid="{A315A6AF-456B-4569-BA66-61D052388B0A}"/>
    <cellStyle name="Notas 10 5 4" xfId="3335" xr:uid="{D1148C4D-CA59-46FF-8F5A-7B9BB37C0C2E}"/>
    <cellStyle name="Notas 10 5 5" xfId="5149" xr:uid="{58DA0A75-6B60-4BC5-911C-BD22F3A3D6D8}"/>
    <cellStyle name="Notas 10 5 6" xfId="3369" xr:uid="{BAFC9AFB-CE85-4DC7-B53F-2A8D828A8A67}"/>
    <cellStyle name="Notas 10 5 7" xfId="3030" xr:uid="{12A18544-F56B-4FC1-ACE7-570B2708E7A4}"/>
    <cellStyle name="Notas 10 5 8" xfId="3391" xr:uid="{3C7F8975-9D4B-461B-B059-6D4AB714FEF3}"/>
    <cellStyle name="Notas 10 5 9" xfId="8151" xr:uid="{3DB6DE61-D0A6-44A5-A10F-CCBD83B5AE86}"/>
    <cellStyle name="Notas 10 6" xfId="5484" xr:uid="{880B6E87-0D76-4125-9471-BCF5FBDA75EA}"/>
    <cellStyle name="Notas 10 7" xfId="3996" xr:uid="{BE40E6DE-1119-461B-92F1-A840F78A680F}"/>
    <cellStyle name="Notas 10 8" xfId="3339" xr:uid="{9D3C16DC-EBC7-4E4F-B871-AB2AB801CB2B}"/>
    <cellStyle name="Notas 10 9" xfId="5145" xr:uid="{63162323-0766-4274-8422-6262EB20353A}"/>
    <cellStyle name="Notas 11" xfId="1374" xr:uid="{00000000-0005-0000-0000-000045060000}"/>
    <cellStyle name="Notas 11 10" xfId="8829" xr:uid="{A03FFD1D-60F8-4C0D-8962-43AAFF7DDE3F}"/>
    <cellStyle name="Notas 11 11" xfId="12827" xr:uid="{EE83074A-0485-43CD-8003-8DD643B38B89}"/>
    <cellStyle name="Notas 11 2" xfId="4001" xr:uid="{D5686701-B05D-4ECA-A3E3-9AD8513E5006}"/>
    <cellStyle name="Notas 11 3" xfId="3334" xr:uid="{83162B59-9507-4DB6-9706-0EBCDF86C4F4}"/>
    <cellStyle name="Notas 11 4" xfId="5150" xr:uid="{2E673E0E-9020-4713-9081-3DFED3C1EF98}"/>
    <cellStyle name="Notas 11 5" xfId="8024" xr:uid="{3C71CD01-A44C-4736-B41D-63D0A40FC278}"/>
    <cellStyle name="Notas 11 6" xfId="6824" xr:uid="{26764DA5-AF88-438E-B357-D9F37B2A6679}"/>
    <cellStyle name="Notas 11 7" xfId="3390" xr:uid="{DC918545-1C4E-42FD-B229-BEED9E986937}"/>
    <cellStyle name="Notas 11 8" xfId="10643" xr:uid="{F45DD517-6684-40EE-8391-71E83EFA8971}"/>
    <cellStyle name="Notas 11 9" xfId="8042" xr:uid="{724E4357-F308-4762-8805-04C30F493732}"/>
    <cellStyle name="Notas 12" xfId="1375" xr:uid="{00000000-0005-0000-0000-000046060000}"/>
    <cellStyle name="Notas 12 10" xfId="13936" xr:uid="{238529D9-1C1C-44B9-A809-399447168498}"/>
    <cellStyle name="Notas 12 11" xfId="10165" xr:uid="{345D9C49-AFC8-48F4-8575-EB368AB05D73}"/>
    <cellStyle name="Notas 12 2" xfId="4002" xr:uid="{2EE72317-58F2-4F81-9C65-487E4D71F077}"/>
    <cellStyle name="Notas 12 3" xfId="3333" xr:uid="{2650B1EC-70FC-4D35-98E2-EC9107FB1468}"/>
    <cellStyle name="Notas 12 4" xfId="6806" xr:uid="{6AA4CB36-946D-4EA8-8C2F-26D1255DEE28}"/>
    <cellStyle name="Notas 12 5" xfId="3368" xr:uid="{BE3A74B4-A160-43A1-97A1-0E534E7D4F47}"/>
    <cellStyle name="Notas 12 6" xfId="3061" xr:uid="{44436054-2771-4DF1-915D-ABA3EB4DE564}"/>
    <cellStyle name="Notas 12 7" xfId="8038" xr:uid="{19CC9C34-9E80-4972-B31C-863452CCA0BB}"/>
    <cellStyle name="Notas 12 8" xfId="3876" xr:uid="{3E728B63-1982-4C01-9C20-157A01191193}"/>
    <cellStyle name="Notas 12 9" xfId="3118" xr:uid="{ED1885D7-0E21-46A4-87F0-D3EAFCF9228E}"/>
    <cellStyle name="Notas 13" xfId="1376" xr:uid="{00000000-0005-0000-0000-000047060000}"/>
    <cellStyle name="Notas 13 10" xfId="13935" xr:uid="{1F506C3E-C9FE-45E2-8D55-A34C64FAE71C}"/>
    <cellStyle name="Notas 13 11" xfId="12825" xr:uid="{D02337A9-0FA7-4AA8-9186-47443CC674A5}"/>
    <cellStyle name="Notas 13 2" xfId="4003" xr:uid="{10B2F007-3F61-4FC7-AAA0-2CC72A94E19D}"/>
    <cellStyle name="Notas 13 3" xfId="3332" xr:uid="{8C8EC703-37E6-4404-9402-F67AC37B86CA}"/>
    <cellStyle name="Notas 13 4" xfId="6805" xr:uid="{6B7F736F-C36B-460B-BF20-203FDE5512C9}"/>
    <cellStyle name="Notas 13 5" xfId="8023" xr:uid="{4834A72C-5457-4222-9135-7B121883A30F}"/>
    <cellStyle name="Notas 13 6" xfId="6823" xr:uid="{15BD271C-A642-4D36-A3C8-58B92E6B2975}"/>
    <cellStyle name="Notas 13 7" xfId="8037" xr:uid="{FDE59F7A-379C-4DE8-A75E-A257457EC4C2}"/>
    <cellStyle name="Notas 13 8" xfId="3877" xr:uid="{C4F7EAE8-9CBC-4F10-B295-6F30CDC694B9}"/>
    <cellStyle name="Notas 13 9" xfId="11565" xr:uid="{2255E712-E4E0-4591-871C-0E3636B890A7}"/>
    <cellStyle name="Notas 14" xfId="1377" xr:uid="{00000000-0005-0000-0000-000048060000}"/>
    <cellStyle name="Notas 14 10" xfId="13934" xr:uid="{05F5AD3D-566D-4002-B899-CE41C3CC8B6C}"/>
    <cellStyle name="Notas 14 11" xfId="11540" xr:uid="{DC79F179-C0F9-43AD-B0AA-870483C38E25}"/>
    <cellStyle name="Notas 14 2" xfId="4004" xr:uid="{634FE00B-0042-4717-A409-0DCD69D8D39C}"/>
    <cellStyle name="Notas 14 3" xfId="3331" xr:uid="{5EEFBE5B-57C4-44A1-856A-BDD93E48D16C}"/>
    <cellStyle name="Notas 14 4" xfId="6804" xr:uid="{933D805E-A5C9-4207-AEDC-87FC9AAD09CB}"/>
    <cellStyle name="Notas 14 5" xfId="3367" xr:uid="{0FF53495-1A99-4BC2-BD7B-7143BCB4A259}"/>
    <cellStyle name="Notas 14 6" xfId="5123" xr:uid="{C4318ADD-3B5A-45E7-801D-A487DE4DDA88}"/>
    <cellStyle name="Notas 14 7" xfId="8036" xr:uid="{413CC04A-949F-4F9E-95B4-9BD12657354F}"/>
    <cellStyle name="Notas 14 8" xfId="8153" xr:uid="{A4795FF9-FCA9-4C83-B319-08B7CC53BD46}"/>
    <cellStyle name="Notas 14 9" xfId="11570" xr:uid="{10494F81-85CB-4B17-9089-E9894A569375}"/>
    <cellStyle name="Notas 15" xfId="169" xr:uid="{00000000-0005-0000-0000-000049060000}"/>
    <cellStyle name="Notas 15 10" xfId="13495" xr:uid="{4B7BA713-297A-4941-A29C-4F70C7A96D94}"/>
    <cellStyle name="Notas 15 11" xfId="14539" xr:uid="{F62B3574-EBAB-4FC3-9E21-FB6BD9F876E9}"/>
    <cellStyle name="Notas 15 2" xfId="3156" xr:uid="{78F9F95F-449B-4BBC-83D0-246E2F7AAD66}"/>
    <cellStyle name="Notas 15 3" xfId="4795" xr:uid="{2B3AB224-23B8-4151-AD37-8C2C0C23C71A}"/>
    <cellStyle name="Notas 15 4" xfId="6275" xr:uid="{21C5CBA1-2974-4DB2-8B52-402D411742D7}"/>
    <cellStyle name="Notas 15 5" xfId="7498" xr:uid="{5293ACC1-7F41-4C07-9581-032F8504A199}"/>
    <cellStyle name="Notas 15 6" xfId="8748" xr:uid="{3238FEED-391F-4DD4-AD66-D0F3EC4E7BAE}"/>
    <cellStyle name="Notas 15 7" xfId="9995" xr:uid="{121A02D6-358A-4F2C-9284-38380DC6B9F3}"/>
    <cellStyle name="Notas 15 8" xfId="11221" xr:uid="{26F413EE-298B-4968-BD37-695DEEE56513}"/>
    <cellStyle name="Notas 15 9" xfId="12303" xr:uid="{7E0094D4-26DE-48B6-B283-B3F4D38CA9C8}"/>
    <cellStyle name="Notas 16" xfId="2695" xr:uid="{00000000-0005-0000-0000-00004A060000}"/>
    <cellStyle name="Notas 17" xfId="2736" xr:uid="{00000000-0005-0000-0000-00004B060000}"/>
    <cellStyle name="Notas 18" xfId="2784" xr:uid="{920B14E4-0E0C-48ED-9ECF-0325DA08A3D4}"/>
    <cellStyle name="Notas 19" xfId="2873" xr:uid="{76BF77E3-B869-4D4B-A149-A42F5C3AA11D}"/>
    <cellStyle name="Notas 2" xfId="1378" xr:uid="{00000000-0005-0000-0000-00004C060000}"/>
    <cellStyle name="Notas 2 10" xfId="6803" xr:uid="{50780C46-9675-4F7B-A82C-A9D152352E95}"/>
    <cellStyle name="Notas 2 11" xfId="8022" xr:uid="{DB145400-4128-4952-8AF1-1220D5CB1EB1}"/>
    <cellStyle name="Notas 2 12" xfId="9282" xr:uid="{F25889A3-FF48-4609-8B48-9517F0E1BA0B}"/>
    <cellStyle name="Notas 2 13" xfId="10520" xr:uid="{01E3548F-01E5-4346-ADE8-A820BD212E10}"/>
    <cellStyle name="Notas 2 14" xfId="8152" xr:uid="{B01A7210-0957-4576-9630-92A004FE279D}"/>
    <cellStyle name="Notas 2 15" xfId="12811" xr:uid="{6603DB75-8458-4D92-9D80-1CFD922E3659}"/>
    <cellStyle name="Notas 2 16" xfId="13933" xr:uid="{4F0665A7-88C3-469A-AA76-333A077A340B}"/>
    <cellStyle name="Notas 2 17" xfId="14880" xr:uid="{CA0A00D9-64DC-42F5-B364-57DCA0312597}"/>
    <cellStyle name="Notas 2 2" xfId="1379" xr:uid="{00000000-0005-0000-0000-00004D060000}"/>
    <cellStyle name="Notas 2 2 10" xfId="12810" xr:uid="{402A3A62-0580-4BA0-8DB7-7B1DDB9BB2CB}"/>
    <cellStyle name="Notas 2 2 11" xfId="13932" xr:uid="{F1C80B31-1002-4EA8-AE22-3725C990AF06}"/>
    <cellStyle name="Notas 2 2 12" xfId="14879" xr:uid="{7806B77F-0FCA-4143-A054-D77D7C1DCF78}"/>
    <cellStyle name="Notas 2 2 2" xfId="5490" xr:uid="{76C4C3CF-B4AF-438B-8297-00E06EAF3D9F}"/>
    <cellStyle name="Notas 2 2 2 10" xfId="15575" xr:uid="{7252C6F9-860A-46EB-B615-D866A2C13906}"/>
    <cellStyle name="Notas 2 2 2 2" xfId="6963" xr:uid="{6DBB2A94-227F-41FA-8186-FBBB87597595}"/>
    <cellStyle name="Notas 2 2 2 3" xfId="8183" xr:uid="{F762B385-8867-4812-B020-7B3197E700A3}"/>
    <cellStyle name="Notas 2 2 2 4" xfId="9436" xr:uid="{8B4B74C9-2738-499F-9FFB-4012864F1F57}"/>
    <cellStyle name="Notas 2 2 2 5" xfId="10668" xr:uid="{4D6DC128-44E9-4B80-A363-DDA361871505}"/>
    <cellStyle name="Notas 2 2 2 6" xfId="11828" xr:uid="{88E22F59-9F93-47D8-8199-D2DD975C74F3}"/>
    <cellStyle name="Notas 2 2 2 7" xfId="12956" xr:uid="{B4D4D345-777D-4DDD-B649-2B78FCE9F4DB}"/>
    <cellStyle name="Notas 2 2 2 8" xfId="14062" xr:uid="{4A2A8771-FDBD-4BBE-9C03-849958ABE8FC}"/>
    <cellStyle name="Notas 2 2 2 9" xfId="14983" xr:uid="{FF974417-4747-41C1-AD6F-8ED311A24DB9}"/>
    <cellStyle name="Notas 2 2 3" xfId="4006" xr:uid="{D312350F-252E-4216-AAD9-0B33B1446B40}"/>
    <cellStyle name="Notas 2 2 4" xfId="3329" xr:uid="{D5EF41E8-99B8-43EE-8D17-8DC9047652A0}"/>
    <cellStyle name="Notas 2 2 5" xfId="6802" xr:uid="{768EF1E8-A266-4A8B-9D9C-3D42F1BB693A}"/>
    <cellStyle name="Notas 2 2 6" xfId="3366" xr:uid="{67767121-6945-49AA-BBB4-109F020E1585}"/>
    <cellStyle name="Notas 2 2 7" xfId="9281" xr:uid="{3F6057A0-B429-4820-A4FA-D59597CFBDDE}"/>
    <cellStyle name="Notas 2 2 8" xfId="10519" xr:uid="{A20A8B57-8EEC-4A1A-BCB1-09E039FABE88}"/>
    <cellStyle name="Notas 2 2 9" xfId="3878" xr:uid="{54B3F5AA-3533-45B3-9CD3-851C3F2D8456}"/>
    <cellStyle name="Notas 2 3" xfId="1380" xr:uid="{00000000-0005-0000-0000-00004E060000}"/>
    <cellStyle name="Notas 2 3 10" xfId="12809" xr:uid="{63B0032C-1E7A-4065-8A79-717E8441E311}"/>
    <cellStyle name="Notas 2 3 11" xfId="10348" xr:uid="{3EEB7AE3-3C8A-4233-9054-18764737A6AE}"/>
    <cellStyle name="Notas 2 3 12" xfId="14878" xr:uid="{F5DF77CF-BA18-4B52-8F6E-250F96107FBB}"/>
    <cellStyle name="Notas 2 3 2" xfId="5491" xr:uid="{8BDB1472-0FCB-418E-BA5B-9B32B04B775B}"/>
    <cellStyle name="Notas 2 3 2 10" xfId="15576" xr:uid="{2B3168AB-7B6E-44AB-A0E7-C2993A317441}"/>
    <cellStyle name="Notas 2 3 2 2" xfId="6964" xr:uid="{1F8B93E8-62E3-4446-9B83-54B437B79DB1}"/>
    <cellStyle name="Notas 2 3 2 3" xfId="8184" xr:uid="{8F804D21-D823-4E84-8BD7-3B7450E08117}"/>
    <cellStyle name="Notas 2 3 2 4" xfId="9437" xr:uid="{6CDB2592-9862-4C13-8B0B-65041F512234}"/>
    <cellStyle name="Notas 2 3 2 5" xfId="10669" xr:uid="{6B2F1EC4-D067-4696-900C-6E4B43B1935A}"/>
    <cellStyle name="Notas 2 3 2 6" xfId="11829" xr:uid="{612ED09A-E3C6-4F8C-AE3E-DC72EABF40AE}"/>
    <cellStyle name="Notas 2 3 2 7" xfId="12957" xr:uid="{4A63E57F-C4FA-47A5-95B6-FF3D63113AB2}"/>
    <cellStyle name="Notas 2 3 2 8" xfId="14063" xr:uid="{4CACAA11-FC2A-4E24-8149-38C0EEEF6809}"/>
    <cellStyle name="Notas 2 3 2 9" xfId="14984" xr:uid="{91A80967-7F4A-4D06-B0E4-CC7EA2C814A6}"/>
    <cellStyle name="Notas 2 3 3" xfId="4007" xr:uid="{5C8D7837-9EA8-4F0E-BE89-A34D44AEC534}"/>
    <cellStyle name="Notas 2 3 4" xfId="3328" xr:uid="{65931E40-996C-4927-A314-50379CFCC15D}"/>
    <cellStyle name="Notas 2 3 5" xfId="5151" xr:uid="{9401BABC-0251-43AF-87D5-3DC53C3A425A}"/>
    <cellStyle name="Notas 2 3 6" xfId="3365" xr:uid="{CB1D2DB4-AF45-49DF-913F-91ECE65310AB}"/>
    <cellStyle name="Notas 2 3 7" xfId="9280" xr:uid="{2E086A00-8A19-4A15-BB8D-1FCB254683F9}"/>
    <cellStyle name="Notas 2 3 8" xfId="10518" xr:uid="{E77106FB-BE98-46B0-A2E3-B7C4B6079879}"/>
    <cellStyle name="Notas 2 3 9" xfId="7863" xr:uid="{E6C3757E-EAFA-4000-BC02-1DAB77A67BDB}"/>
    <cellStyle name="Notas 2 4" xfId="1381" xr:uid="{00000000-0005-0000-0000-00004F060000}"/>
    <cellStyle name="Notas 2 4 10" xfId="12808" xr:uid="{21C6BA02-3808-45DE-B706-246DDC0FC71B}"/>
    <cellStyle name="Notas 2 4 11" xfId="13931" xr:uid="{F36084E3-2494-435B-8229-1174896B3D10}"/>
    <cellStyle name="Notas 2 4 12" xfId="14877" xr:uid="{940F2FDF-1BAE-4FDA-81CA-4E9B798F9358}"/>
    <cellStyle name="Notas 2 4 2" xfId="5492" xr:uid="{D41AB2B3-06E4-41CD-BF42-59C49F9ACAEB}"/>
    <cellStyle name="Notas 2 4 2 10" xfId="15577" xr:uid="{79A82996-D1CD-4600-BB14-79AAE1A4684C}"/>
    <cellStyle name="Notas 2 4 2 2" xfId="6965" xr:uid="{30AB51CC-68B7-4313-A30D-8C120E33943C}"/>
    <cellStyle name="Notas 2 4 2 3" xfId="8185" xr:uid="{3A1829E2-0A4E-4134-8998-7143F7631248}"/>
    <cellStyle name="Notas 2 4 2 4" xfId="9438" xr:uid="{DF38B9D8-3CF2-49A9-91B1-E79DF49361FF}"/>
    <cellStyle name="Notas 2 4 2 5" xfId="10670" xr:uid="{6D4CE1B0-71DF-4F73-AE29-EC9940E82FD7}"/>
    <cellStyle name="Notas 2 4 2 6" xfId="11830" xr:uid="{93D1BD14-D8BD-4401-9411-E207EC4058EF}"/>
    <cellStyle name="Notas 2 4 2 7" xfId="12958" xr:uid="{D657FC4E-39C2-4D41-B549-EC2731CAF7E5}"/>
    <cellStyle name="Notas 2 4 2 8" xfId="14064" xr:uid="{C5E06849-ABC1-4FE7-834D-D80CA4EF077D}"/>
    <cellStyle name="Notas 2 4 2 9" xfId="14985" xr:uid="{28C2E9E8-F2D3-4028-BBBD-3AA918CD0456}"/>
    <cellStyle name="Notas 2 4 3" xfId="4008" xr:uid="{A0AC6786-4284-4670-8235-55A5049BEECB}"/>
    <cellStyle name="Notas 2 4 4" xfId="3327" xr:uid="{87D9F378-48D4-44FC-90EE-C1923C357C53}"/>
    <cellStyle name="Notas 2 4 5" xfId="6801" xr:uid="{6B2F0E62-243B-4CFF-A515-241180C9CC64}"/>
    <cellStyle name="Notas 2 4 6" xfId="8021" xr:uid="{23D98855-CF04-4A65-9708-91DEE18F76F0}"/>
    <cellStyle name="Notas 2 4 7" xfId="9279" xr:uid="{5F1374B2-E78F-4D03-B81F-DA15D5FE29D9}"/>
    <cellStyle name="Notas 2 4 8" xfId="10517" xr:uid="{C20CD2A8-9551-419A-A079-58F72C1BF481}"/>
    <cellStyle name="Notas 2 4 9" xfId="8154" xr:uid="{A069021A-1AC3-4E81-8A4B-23D28452E403}"/>
    <cellStyle name="Notas 2 5" xfId="1382" xr:uid="{00000000-0005-0000-0000-000050060000}"/>
    <cellStyle name="Notas 2 5 10" xfId="12807" xr:uid="{F056EC68-F62E-421B-B7E0-13E440FEF96B}"/>
    <cellStyle name="Notas 2 5 11" xfId="10635" xr:uid="{F2CCF0DE-3DBA-49D3-96F9-2FD6916E5756}"/>
    <cellStyle name="Notas 2 5 12" xfId="14876" xr:uid="{2CF34086-4FD1-465B-903D-3EC89758E865}"/>
    <cellStyle name="Notas 2 5 2" xfId="5493" xr:uid="{8B892669-DEE6-4FEA-B054-30E7B0BAEA45}"/>
    <cellStyle name="Notas 2 5 2 10" xfId="15578" xr:uid="{A2C01054-2EB9-43A7-B3D6-FB4624C680CA}"/>
    <cellStyle name="Notas 2 5 2 2" xfId="6966" xr:uid="{7436B1E7-B9B0-4039-93FD-ABAE7B64F914}"/>
    <cellStyle name="Notas 2 5 2 3" xfId="8186" xr:uid="{4BD8B3F1-6E02-47BA-8E14-C6CEEAAD8992}"/>
    <cellStyle name="Notas 2 5 2 4" xfId="9439" xr:uid="{CEBB0183-EB7C-4956-BDF0-5343E52F1E13}"/>
    <cellStyle name="Notas 2 5 2 5" xfId="10671" xr:uid="{82CE91F2-57C5-4DD6-8889-3845E5B6E980}"/>
    <cellStyle name="Notas 2 5 2 6" xfId="11831" xr:uid="{06DFF45C-6025-4B45-BC65-DACC6531F8E6}"/>
    <cellStyle name="Notas 2 5 2 7" xfId="12959" xr:uid="{D67524B8-392F-41A5-8EF5-5087C1A1C0F1}"/>
    <cellStyle name="Notas 2 5 2 8" xfId="14065" xr:uid="{44FE1F6B-A00B-48E0-BEBC-ECBA76A387BD}"/>
    <cellStyle name="Notas 2 5 2 9" xfId="14986" xr:uid="{EA4D4665-67EE-44EB-B511-86ADE6C76A27}"/>
    <cellStyle name="Notas 2 5 3" xfId="4009" xr:uid="{F5F3781D-9ABA-4CCF-BECE-FD8354F00468}"/>
    <cellStyle name="Notas 2 5 4" xfId="3326" xr:uid="{F979261A-97FC-45CF-B846-40EF9DF7F060}"/>
    <cellStyle name="Notas 2 5 5" xfId="5205" xr:uid="{B2757721-E96D-43C4-8734-C6A3A2815C56}"/>
    <cellStyle name="Notas 2 5 6" xfId="3364" xr:uid="{63B0B341-BF47-4999-85C5-A2F40FC18D47}"/>
    <cellStyle name="Notas 2 5 7" xfId="9278" xr:uid="{F33E15B6-5F5F-4779-AD32-DE7C53EDD473}"/>
    <cellStyle name="Notas 2 5 8" xfId="10516" xr:uid="{BF52F9BC-9749-4D8D-B81A-48B6C05645A4}"/>
    <cellStyle name="Notas 2 5 9" xfId="7864" xr:uid="{DD739CFA-A0BF-4C37-A091-3224C358E55A}"/>
    <cellStyle name="Notas 2 6" xfId="1383" xr:uid="{00000000-0005-0000-0000-000051060000}"/>
    <cellStyle name="Notas 2 6 10" xfId="11572" xr:uid="{E14AF1ED-E445-4324-98E6-6324ABEBAC39}"/>
    <cellStyle name="Notas 2 6 11" xfId="13930" xr:uid="{7793BFDD-5F4A-4CC4-A30E-B6EFCEBB7BBE}"/>
    <cellStyle name="Notas 2 6 12" xfId="12824" xr:uid="{6BD9C98C-2B10-475C-ACD6-5F883FA48F00}"/>
    <cellStyle name="Notas 2 6 2" xfId="5494" xr:uid="{8B1FC651-6565-4858-83E0-CE9252532243}"/>
    <cellStyle name="Notas 2 6 2 10" xfId="15579" xr:uid="{A95ED816-8BE7-46A8-A413-C787229FBB6B}"/>
    <cellStyle name="Notas 2 6 2 2" xfId="6967" xr:uid="{C4BCF223-8B77-4347-94F8-5311B3E31F8D}"/>
    <cellStyle name="Notas 2 6 2 3" xfId="8187" xr:uid="{71FCAD92-35A9-4993-89CB-50839A2A0C59}"/>
    <cellStyle name="Notas 2 6 2 4" xfId="9440" xr:uid="{D1795372-3703-4C75-8908-BCD6E4D279A9}"/>
    <cellStyle name="Notas 2 6 2 5" xfId="10672" xr:uid="{15361C73-EDB7-487A-A237-8018004CBB8D}"/>
    <cellStyle name="Notas 2 6 2 6" xfId="11832" xr:uid="{44689D74-7D85-4456-9A0A-71981B9BA6BC}"/>
    <cellStyle name="Notas 2 6 2 7" xfId="12960" xr:uid="{571F6BA8-D08A-4903-96FF-068C6DD4D865}"/>
    <cellStyle name="Notas 2 6 2 8" xfId="14066" xr:uid="{099E1488-7135-47DE-8D55-CB2EBBF08DC6}"/>
    <cellStyle name="Notas 2 6 2 9" xfId="14987" xr:uid="{C085B257-8DE4-407C-81DA-928A7AA05FB6}"/>
    <cellStyle name="Notas 2 6 3" xfId="4010" xr:uid="{566EFB97-C74B-4044-A721-D3D76CCBD36B}"/>
    <cellStyle name="Notas 2 6 4" xfId="3325" xr:uid="{56558E3E-4781-41C0-AADB-4B18465EBDDF}"/>
    <cellStyle name="Notas 2 6 5" xfId="6800" xr:uid="{A3A0E21C-1C21-441D-8CD3-4498575CEF0D}"/>
    <cellStyle name="Notas 2 6 6" xfId="8020" xr:uid="{7EFA6B2C-40B4-4BF7-9AD7-0262675DA9AC}"/>
    <cellStyle name="Notas 2 6 7" xfId="5124" xr:uid="{BD4BE97A-8996-42FF-ABE2-6EBAC75F344C}"/>
    <cellStyle name="Notas 2 6 8" xfId="8035" xr:uid="{33349E86-B490-454C-9F24-BFF077164FEC}"/>
    <cellStyle name="Notas 2 6 9" xfId="7865" xr:uid="{09FF974C-492B-4DF2-B954-25EAE328673B}"/>
    <cellStyle name="Notas 2 7" xfId="2836" xr:uid="{377FE196-B24B-4C46-A024-8CFECF500A3C}"/>
    <cellStyle name="Notas 2 7 10" xfId="14982" xr:uid="{E4691C52-2686-40D7-BEA2-A01AA0B3184A}"/>
    <cellStyle name="Notas 2 7 11" xfId="15574" xr:uid="{322F5160-4796-40B0-928A-4919C1C37215}"/>
    <cellStyle name="Notas 2 7 2" xfId="5489" xr:uid="{893DA18D-2042-4437-9E6C-1C35EB46E831}"/>
    <cellStyle name="Notas 2 7 3" xfId="6962" xr:uid="{0B3BFB36-A302-4053-BB58-69DE71DFA824}"/>
    <cellStyle name="Notas 2 7 4" xfId="8182" xr:uid="{6D197070-F4D5-43F7-BFC2-543F1ABCD650}"/>
    <cellStyle name="Notas 2 7 5" xfId="9435" xr:uid="{0D0E9656-7EB8-4BE2-B310-B8B9D2F5D661}"/>
    <cellStyle name="Notas 2 7 6" xfId="10667" xr:uid="{4C75E928-D3DB-4EBB-85A5-6FC33B09A0DA}"/>
    <cellStyle name="Notas 2 7 7" xfId="11827" xr:uid="{3D8E6ECB-C2C8-4A11-AB1F-017E9C8C276D}"/>
    <cellStyle name="Notas 2 7 8" xfId="12955" xr:uid="{DA141B7C-C5BC-4413-AB61-99342667E469}"/>
    <cellStyle name="Notas 2 7 9" xfId="14061" xr:uid="{501814D3-5403-4226-BB8D-0D6AC1FADAD0}"/>
    <cellStyle name="Notas 2 8" xfId="4005" xr:uid="{0C16F715-0CCF-463E-BC99-A486CEEB3B51}"/>
    <cellStyle name="Notas 2 9" xfId="3330" xr:uid="{9DEFBA9F-10B7-40A1-8AFF-F3F6C6BD30C5}"/>
    <cellStyle name="Notas 20" xfId="2917" xr:uid="{B3F8047D-89D4-4262-8CE9-48FAFB43C0D3}"/>
    <cellStyle name="Notas 21" xfId="2961" xr:uid="{BD91F8AE-074D-414E-8BF7-C1BF4EAC0921}"/>
    <cellStyle name="Notas 22" xfId="15872" xr:uid="{B08F0466-1F7C-4B45-82F2-B8DBF2EF5860}"/>
    <cellStyle name="Notas 3" xfId="1384" xr:uid="{00000000-0005-0000-0000-000052060000}"/>
    <cellStyle name="Notas 3 10" xfId="3363" xr:uid="{47264356-02F0-4C67-A765-063194090753}"/>
    <cellStyle name="Notas 3 11" xfId="9277" xr:uid="{5E234661-25E4-4CF0-B574-A29B00C7EB04}"/>
    <cellStyle name="Notas 3 12" xfId="10515" xr:uid="{EA9FD90D-A38D-4A3F-8326-BDF86A28171D}"/>
    <cellStyle name="Notas 3 13" xfId="8155" xr:uid="{DE516FCE-EA66-4452-A5E9-E2A46C18C67C}"/>
    <cellStyle name="Notas 3 14" xfId="12806" xr:uid="{DA173D74-A580-4600-B7ED-A38862A078ED}"/>
    <cellStyle name="Notas 3 15" xfId="10634" xr:uid="{230FE466-F401-45E4-AAEB-43073979D72E}"/>
    <cellStyle name="Notas 3 16" xfId="14875" xr:uid="{07BBBE14-3A1A-4E9F-BE50-5E32E9C04BA3}"/>
    <cellStyle name="Notas 3 2" xfId="1385" xr:uid="{00000000-0005-0000-0000-000053060000}"/>
    <cellStyle name="Notas 3 2 10" xfId="10105" xr:uid="{936745AF-0D42-42E4-B6B6-AFFB982E5227}"/>
    <cellStyle name="Notas 3 2 11" xfId="13929" xr:uid="{DEF3BD3B-A0EF-4BEF-A08C-377FAD442911}"/>
    <cellStyle name="Notas 3 2 12" xfId="10387" xr:uid="{345213AB-D8B5-4C11-9108-E7DF6B915AEF}"/>
    <cellStyle name="Notas 3 2 2" xfId="5496" xr:uid="{91F06B00-FD8D-4E57-9742-415B98006827}"/>
    <cellStyle name="Notas 3 2 2 10" xfId="15581" xr:uid="{9512F750-101E-45EE-956B-CB1757DC425A}"/>
    <cellStyle name="Notas 3 2 2 2" xfId="6969" xr:uid="{7CAF9A3A-7F39-408C-BFC6-642D4502F887}"/>
    <cellStyle name="Notas 3 2 2 3" xfId="8189" xr:uid="{CFD40C72-C7DC-4376-9FFB-F44C31CB9CC9}"/>
    <cellStyle name="Notas 3 2 2 4" xfId="9442" xr:uid="{7131DA9B-935D-4B49-B479-3C1C751B3247}"/>
    <cellStyle name="Notas 3 2 2 5" xfId="10674" xr:uid="{EE74252E-2565-4EC5-B326-EEC615277C1D}"/>
    <cellStyle name="Notas 3 2 2 6" xfId="11834" xr:uid="{D7032FDE-A8A7-425F-B2B1-07614870189D}"/>
    <cellStyle name="Notas 3 2 2 7" xfId="12962" xr:uid="{2A49F9D2-15E6-4672-87DC-617BD836860D}"/>
    <cellStyle name="Notas 3 2 2 8" xfId="14068" xr:uid="{7C907758-95D3-404C-9ADD-AE45F74EB053}"/>
    <cellStyle name="Notas 3 2 2 9" xfId="14989" xr:uid="{903FCAA2-04F8-4090-ACB6-3E73188B2E12}"/>
    <cellStyle name="Notas 3 2 3" xfId="4012" xr:uid="{3FCFEA9B-FA19-41C1-9E6B-3D079271F181}"/>
    <cellStyle name="Notas 3 2 4" xfId="3323" xr:uid="{7AA25DCD-7470-4DD1-9A51-1535CADF5B17}"/>
    <cellStyle name="Notas 3 2 5" xfId="6799" xr:uid="{FC9F5956-3C37-4EE7-8748-E5819C0D6252}"/>
    <cellStyle name="Notas 3 2 6" xfId="3362" xr:uid="{C8CDD136-0482-4000-9CCE-30A3287F7C4F}"/>
    <cellStyle name="Notas 3 2 7" xfId="6821" xr:uid="{C6F9EB10-0C37-4855-B8E3-F193FD095DF3}"/>
    <cellStyle name="Notas 3 2 8" xfId="8034" xr:uid="{2C32C7EA-2155-4138-BFB2-1C5D8560B018}"/>
    <cellStyle name="Notas 3 2 9" xfId="8755" xr:uid="{4905EDBC-FDDF-4118-B19E-CF75192F397F}"/>
    <cellStyle name="Notas 3 3" xfId="1386" xr:uid="{00000000-0005-0000-0000-000054060000}"/>
    <cellStyle name="Notas 3 3 10" xfId="12805" xr:uid="{31687D13-9DF8-4131-B457-B05DC994B6DE}"/>
    <cellStyle name="Notas 3 3 11" xfId="10580" xr:uid="{E7466DAE-215B-4B6F-9D30-503E2B6C8AE2}"/>
    <cellStyle name="Notas 3 3 12" xfId="14874" xr:uid="{0205BC37-ABF7-40B3-B852-58CD4C593359}"/>
    <cellStyle name="Notas 3 3 2" xfId="5497" xr:uid="{7526DD1B-65D4-437D-AAD4-45D0CB32D28D}"/>
    <cellStyle name="Notas 3 3 2 10" xfId="15582" xr:uid="{8C6F7D40-8B8A-4826-B32B-0AB003A8CCFE}"/>
    <cellStyle name="Notas 3 3 2 2" xfId="6970" xr:uid="{AC31D99A-4291-4745-BF78-8BC5231FA37A}"/>
    <cellStyle name="Notas 3 3 2 3" xfId="8190" xr:uid="{FAEDBC4E-1DC7-40B8-9C14-94E08FC21AAD}"/>
    <cellStyle name="Notas 3 3 2 4" xfId="9443" xr:uid="{1A706768-1D69-4FA5-B693-9A3DC06153CC}"/>
    <cellStyle name="Notas 3 3 2 5" xfId="10675" xr:uid="{EEBB3701-3537-4992-9E4F-761D4488408B}"/>
    <cellStyle name="Notas 3 3 2 6" xfId="11835" xr:uid="{C09E0E64-DB5C-4ED2-93C8-743ADB4D5B11}"/>
    <cellStyle name="Notas 3 3 2 7" xfId="12963" xr:uid="{F283E97F-16A9-4FE1-B0BF-C4A1A3A8A76E}"/>
    <cellStyle name="Notas 3 3 2 8" xfId="14069" xr:uid="{B58EEEF9-CD83-450C-9BAC-A798DC7785F3}"/>
    <cellStyle name="Notas 3 3 2 9" xfId="14990" xr:uid="{23A35950-09A1-4729-A2C0-A3260DF8029D}"/>
    <cellStyle name="Notas 3 3 3" xfId="4013" xr:uid="{60E1AE36-4FA3-4B10-9447-6BE0612E7411}"/>
    <cellStyle name="Notas 3 3 4" xfId="3322" xr:uid="{112917F4-7604-4570-ADDD-5B4FC29A1A2C}"/>
    <cellStyle name="Notas 3 3 5" xfId="3028" xr:uid="{7FA10166-2170-4DCD-80BD-40898FE1B777}"/>
    <cellStyle name="Notas 3 3 6" xfId="8018" xr:uid="{9718B1D2-2F93-49BC-A5F5-3D95BBEE0671}"/>
    <cellStyle name="Notas 3 3 7" xfId="9276" xr:uid="{6CCBC00D-7086-4FBC-9A31-5FBECB9F49FD}"/>
    <cellStyle name="Notas 3 3 8" xfId="10514" xr:uid="{6C25AC9F-EDC9-4B87-8CF9-E0141E02D557}"/>
    <cellStyle name="Notas 3 3 9" xfId="8754" xr:uid="{6E26DC53-6DCA-4F70-AF07-516E31B2E2F6}"/>
    <cellStyle name="Notas 3 4" xfId="1387" xr:uid="{00000000-0005-0000-0000-000055060000}"/>
    <cellStyle name="Notas 3 4 10" xfId="10166" xr:uid="{8F6215C3-3B9F-451D-9AD9-777B135D8E22}"/>
    <cellStyle name="Notas 3 4 11" xfId="13928" xr:uid="{FB5D2692-D037-4053-85C7-D2CDCE0941EC}"/>
    <cellStyle name="Notas 3 4 12" xfId="12823" xr:uid="{791E3B75-881D-4F74-B4B3-E76C29D09392}"/>
    <cellStyle name="Notas 3 4 2" xfId="5498" xr:uid="{F9978340-6C64-465D-A4B7-FF66E428BD4E}"/>
    <cellStyle name="Notas 3 4 2 10" xfId="15583" xr:uid="{55ECCD1E-A1E0-40C4-901D-AE601EE08D11}"/>
    <cellStyle name="Notas 3 4 2 2" xfId="6971" xr:uid="{3466FFA7-7329-40A0-A56D-551741443EC2}"/>
    <cellStyle name="Notas 3 4 2 3" xfId="8191" xr:uid="{AE97715C-472D-4BC9-8741-1008F3656796}"/>
    <cellStyle name="Notas 3 4 2 4" xfId="9444" xr:uid="{1B61840B-4F9C-4C31-88B3-9055CE05AB50}"/>
    <cellStyle name="Notas 3 4 2 5" xfId="10676" xr:uid="{2EB35441-D528-471C-B18B-189A903C9685}"/>
    <cellStyle name="Notas 3 4 2 6" xfId="11836" xr:uid="{2BE6223A-1B46-44D1-A868-C621BCDEC43B}"/>
    <cellStyle name="Notas 3 4 2 7" xfId="12964" xr:uid="{D59C986B-A6FA-4D05-9B36-55B4214BF42F}"/>
    <cellStyle name="Notas 3 4 2 8" xfId="14070" xr:uid="{F61A2813-3560-40FF-8AE7-673023102BB6}"/>
    <cellStyle name="Notas 3 4 2 9" xfId="14991" xr:uid="{85B7DF6D-5622-44E2-A7CB-9BD81094E483}"/>
    <cellStyle name="Notas 3 4 3" xfId="4014" xr:uid="{662F971D-6BC6-4301-AF98-61694B5072B6}"/>
    <cellStyle name="Notas 3 4 4" xfId="3321" xr:uid="{84876FAE-2DDC-4A25-AA74-24144675C92E}"/>
    <cellStyle name="Notas 3 4 5" xfId="6798" xr:uid="{A0A64544-3125-48C4-A81D-B348F2DF944C}"/>
    <cellStyle name="Notas 3 4 6" xfId="8019" xr:uid="{FE5DB689-F6BA-4352-912F-77875EDD5DFB}"/>
    <cellStyle name="Notas 3 4 7" xfId="6822" xr:uid="{80968A0E-30BF-4795-B23B-C614B166D386}"/>
    <cellStyle name="Notas 3 4 8" xfId="3389" xr:uid="{920B2508-B7A9-41E0-9D0E-ED0EF7144443}"/>
    <cellStyle name="Notas 3 4 9" xfId="8753" xr:uid="{62137A28-5B96-4BEE-9872-D90AF607EE41}"/>
    <cellStyle name="Notas 3 5" xfId="1388" xr:uid="{00000000-0005-0000-0000-000056060000}"/>
    <cellStyle name="Notas 3 5 10" xfId="12804" xr:uid="{7F13B051-6B72-4C3E-AF14-09F2CE1AA8B2}"/>
    <cellStyle name="Notas 3 5 11" xfId="10582" xr:uid="{48230D6A-E4E6-4C3E-B84B-A001BC9D2005}"/>
    <cellStyle name="Notas 3 5 12" xfId="14873" xr:uid="{172684AB-90D9-473F-B772-FD849027313B}"/>
    <cellStyle name="Notas 3 5 2" xfId="5499" xr:uid="{C0B8225E-503B-497B-88C5-5740A4A958F7}"/>
    <cellStyle name="Notas 3 5 2 10" xfId="15584" xr:uid="{095B663E-AA7F-4DD1-AEE8-A0C4CA1DBF58}"/>
    <cellStyle name="Notas 3 5 2 2" xfId="6972" xr:uid="{9CAA0F44-12EC-4E28-8440-ACB3FF12D29E}"/>
    <cellStyle name="Notas 3 5 2 3" xfId="8192" xr:uid="{EEB2699E-1ED2-4BEC-B8E7-C3EE955AC5AA}"/>
    <cellStyle name="Notas 3 5 2 4" xfId="9445" xr:uid="{7341C204-A9A8-4355-98DA-67FE9A4B4F86}"/>
    <cellStyle name="Notas 3 5 2 5" xfId="10677" xr:uid="{D8C8ECD3-AA4B-4E59-9B1E-BFB4C9211561}"/>
    <cellStyle name="Notas 3 5 2 6" xfId="11837" xr:uid="{E5365DB3-8AA1-4063-A562-3CF6A4D7B19D}"/>
    <cellStyle name="Notas 3 5 2 7" xfId="12965" xr:uid="{1AA6C1CE-87AD-4FF0-87E8-53028DE7503A}"/>
    <cellStyle name="Notas 3 5 2 8" xfId="14071" xr:uid="{5D9DD049-6438-4046-B5FE-368D5359F083}"/>
    <cellStyle name="Notas 3 5 2 9" xfId="14992" xr:uid="{8EB26A05-0E62-42A5-B864-31E9CF57C2ED}"/>
    <cellStyle name="Notas 3 5 3" xfId="4015" xr:uid="{CEFB7369-EE73-45DA-A8E3-6FC42BDAE9F4}"/>
    <cellStyle name="Notas 3 5 4" xfId="3320" xr:uid="{1BB1AC1A-E80F-4651-8AFC-1979FB75E6E3}"/>
    <cellStyle name="Notas 3 5 5" xfId="3048" xr:uid="{833C02A1-3170-4957-99D5-FBC0C56438CA}"/>
    <cellStyle name="Notas 3 5 6" xfId="4797" xr:uid="{CC00DC1B-5DFD-4A3A-AADD-4865BFC15F84}"/>
    <cellStyle name="Notas 3 5 7" xfId="9275" xr:uid="{F5172696-7179-403C-99AF-471F394DE949}"/>
    <cellStyle name="Notas 3 5 8" xfId="10513" xr:uid="{67934F45-A254-4F76-9742-069C7E072E56}"/>
    <cellStyle name="Notas 3 5 9" xfId="8752" xr:uid="{B60EDA45-A928-447D-BA89-4E53F310B398}"/>
    <cellStyle name="Notas 3 6" xfId="5495" xr:uid="{501B9B7F-8415-4EAA-97B6-7E96C7FF71E9}"/>
    <cellStyle name="Notas 3 6 10" xfId="15580" xr:uid="{FC1BFD42-7168-414C-A0B1-7290B1AC3EDC}"/>
    <cellStyle name="Notas 3 6 2" xfId="6968" xr:uid="{E08A7BD8-1922-40B1-9EF8-C34726D4B126}"/>
    <cellStyle name="Notas 3 6 3" xfId="8188" xr:uid="{6BFE0A9B-56CF-4E11-A2EF-1A841E095F3A}"/>
    <cellStyle name="Notas 3 6 4" xfId="9441" xr:uid="{11CACBDB-DEA0-4519-B760-0845CC4A87E9}"/>
    <cellStyle name="Notas 3 6 5" xfId="10673" xr:uid="{7B6B739D-ED4B-4DE7-8E71-B2E72A2C7E8E}"/>
    <cellStyle name="Notas 3 6 6" xfId="11833" xr:uid="{1FAA6FA0-45B2-4FDF-A11E-BD24454C3EFF}"/>
    <cellStyle name="Notas 3 6 7" xfId="12961" xr:uid="{6AF4174D-7A18-45F9-A7B7-66EE49A13600}"/>
    <cellStyle name="Notas 3 6 8" xfId="14067" xr:uid="{162692CC-4CC8-4FA7-A37D-ADE441E2CB17}"/>
    <cellStyle name="Notas 3 6 9" xfId="14988" xr:uid="{3FD860D7-D29E-425A-AD3A-B471B83C540A}"/>
    <cellStyle name="Notas 3 7" xfId="4011" xr:uid="{3377C1EC-411B-4D64-9D34-4523C177240A}"/>
    <cellStyle name="Notas 3 8" xfId="3324" xr:uid="{F8BBFD5C-0A45-4060-B1CC-C4F618C23B42}"/>
    <cellStyle name="Notas 3 9" xfId="5208" xr:uid="{1CD1B619-2220-4E90-82D3-1873F91C4FA4}"/>
    <cellStyle name="Notas 4" xfId="1389" xr:uid="{00000000-0005-0000-0000-000057060000}"/>
    <cellStyle name="Notas 4 10" xfId="8017" xr:uid="{8D8E18BF-2E17-44BF-A239-35F70A5D59A9}"/>
    <cellStyle name="Notas 4 11" xfId="5125" xr:uid="{93D8AD07-FEB1-47D3-8338-64DEC444AD34}"/>
    <cellStyle name="Notas 4 12" xfId="8033" xr:uid="{91F49215-BBD9-4589-BE89-B6185E3EE9B6}"/>
    <cellStyle name="Notas 4 13" xfId="10013" xr:uid="{A8F709CB-1849-4FC7-9BDA-97EE57AD1C84}"/>
    <cellStyle name="Notas 4 14" xfId="12148" xr:uid="{8D300D7E-4247-4110-B74A-327549FCC0DE}"/>
    <cellStyle name="Notas 4 15" xfId="8864" xr:uid="{84A42ABC-718E-4159-8D51-4EAC803C7CDD}"/>
    <cellStyle name="Notas 4 16" xfId="11541" xr:uid="{3980D4FD-F676-4FB4-9494-5F216AC43C29}"/>
    <cellStyle name="Notas 4 2" xfId="1390" xr:uid="{00000000-0005-0000-0000-000058060000}"/>
    <cellStyle name="Notas 4 2 10" xfId="12803" xr:uid="{5C31A0AF-73C7-480A-8B3D-4DAFE5E43DDE}"/>
    <cellStyle name="Notas 4 2 11" xfId="13927" xr:uid="{07500534-9436-4D17-9278-D74AF655C4F7}"/>
    <cellStyle name="Notas 4 2 12" xfId="14872" xr:uid="{C74EBB15-6549-437B-A3C6-850B44A86D8B}"/>
    <cellStyle name="Notas 4 2 2" xfId="5501" xr:uid="{EEDE9227-04B4-439C-A36F-45CDB73E081F}"/>
    <cellStyle name="Notas 4 2 2 10" xfId="15586" xr:uid="{B36485BA-AA56-4FB7-B5AD-397ADDE04212}"/>
    <cellStyle name="Notas 4 2 2 2" xfId="6974" xr:uid="{CF67D843-F87F-4960-B2EF-21DA4E524504}"/>
    <cellStyle name="Notas 4 2 2 3" xfId="8194" xr:uid="{8B5BE870-6A2F-4E00-8672-552022611150}"/>
    <cellStyle name="Notas 4 2 2 4" xfId="9447" xr:uid="{88F26B69-BCA4-4E5F-BC0B-3A25B699300A}"/>
    <cellStyle name="Notas 4 2 2 5" xfId="10679" xr:uid="{AEA1D484-1D42-496E-81DA-FAABE75829CD}"/>
    <cellStyle name="Notas 4 2 2 6" xfId="11839" xr:uid="{0898CD20-EA38-4253-B092-B67259B392BF}"/>
    <cellStyle name="Notas 4 2 2 7" xfId="12967" xr:uid="{26D1F560-1832-4361-A3C8-6DDFC84CBF6D}"/>
    <cellStyle name="Notas 4 2 2 8" xfId="14073" xr:uid="{4B95E470-4568-4344-A0ED-E25FFA5DF70D}"/>
    <cellStyle name="Notas 4 2 2 9" xfId="14994" xr:uid="{1E3A17EC-4A12-44A9-9D6D-6163136B80EB}"/>
    <cellStyle name="Notas 4 2 3" xfId="4017" xr:uid="{4B31A8E3-47FC-430A-9279-ABD52DC07E96}"/>
    <cellStyle name="Notas 4 2 4" xfId="3116" xr:uid="{F387A921-F5E8-4C80-962E-5EFDC6D9A309}"/>
    <cellStyle name="Notas 4 2 5" xfId="6797" xr:uid="{E029673D-D088-486D-B3FB-98FEFCBDC7A3}"/>
    <cellStyle name="Notas 4 2 6" xfId="4932" xr:uid="{FF03790F-56EB-4A99-8159-997A293E3E10}"/>
    <cellStyle name="Notas 4 2 7" xfId="9274" xr:uid="{CA175CF0-E42F-49C7-967B-B53C04BBFDAE}"/>
    <cellStyle name="Notas 4 2 8" xfId="10512" xr:uid="{B2EDE670-1980-4C6B-9EF4-B9166F2A412F}"/>
    <cellStyle name="Notas 4 2 9" xfId="10014" xr:uid="{EF0780A2-F57D-4217-AB34-22D2A10B94F6}"/>
    <cellStyle name="Notas 4 3" xfId="1391" xr:uid="{00000000-0005-0000-0000-000059060000}"/>
    <cellStyle name="Notas 4 3 10" xfId="10110" xr:uid="{BC937A4D-A7E3-4C10-9D30-B9D536A470E4}"/>
    <cellStyle name="Notas 4 3 11" xfId="11223" xr:uid="{80EB746E-275A-461A-890D-27BB323D3F58}"/>
    <cellStyle name="Notas 4 3 12" xfId="10088" xr:uid="{70CD31AE-769E-4BB5-90CE-3AED0BCE01FE}"/>
    <cellStyle name="Notas 4 3 2" xfId="5502" xr:uid="{7899732E-4051-4479-9F5C-23032741C3E0}"/>
    <cellStyle name="Notas 4 3 2 10" xfId="15587" xr:uid="{481925EC-D91A-4C48-AF2B-BC0F060C7EBC}"/>
    <cellStyle name="Notas 4 3 2 2" xfId="6975" xr:uid="{62A63B8B-16F0-4CC5-8BF6-EB3FEDCCE21E}"/>
    <cellStyle name="Notas 4 3 2 3" xfId="8195" xr:uid="{64D6E180-8FAA-4FFF-9B60-E3C8DD89B46F}"/>
    <cellStyle name="Notas 4 3 2 4" xfId="9448" xr:uid="{62FE8DFE-4E5A-4567-84ED-960BEE06609A}"/>
    <cellStyle name="Notas 4 3 2 5" xfId="10680" xr:uid="{C896D4A6-334A-400F-B4A5-AB423182BEAD}"/>
    <cellStyle name="Notas 4 3 2 6" xfId="11840" xr:uid="{04DE4C13-180E-451C-B3AF-161713D2FB76}"/>
    <cellStyle name="Notas 4 3 2 7" xfId="12968" xr:uid="{D3AF533A-67D5-4552-9159-C5B5FFC5A920}"/>
    <cellStyle name="Notas 4 3 2 8" xfId="14074" xr:uid="{65E68D45-23FF-4CEA-B241-82C7E7D644B6}"/>
    <cellStyle name="Notas 4 3 2 9" xfId="14995" xr:uid="{6136E512-0F48-4175-8C01-143B2BB2F1D7}"/>
    <cellStyle name="Notas 4 3 3" xfId="4018" xr:uid="{8C34A0AD-A3D2-420F-8A0D-553D40C7E7BF}"/>
    <cellStyle name="Notas 4 3 4" xfId="3318" xr:uid="{B474AABB-9391-4953-B94C-57DD8C9448C9}"/>
    <cellStyle name="Notas 4 3 5" xfId="5152" xr:uid="{7A99EBE9-50BE-4D5A-BE53-B3F73E13D3B4}"/>
    <cellStyle name="Notas 4 3 6" xfId="8016" xr:uid="{8E66BC9D-ABF5-401E-9AF1-3D18AB17D6D2}"/>
    <cellStyle name="Notas 4 3 7" xfId="6820" xr:uid="{BEC8138A-66E6-4697-A03D-3A7BB31A2B64}"/>
    <cellStyle name="Notas 4 3 8" xfId="3388" xr:uid="{ECC6F80D-E862-463E-B51B-81F67A5296A8}"/>
    <cellStyle name="Notas 4 3 9" xfId="10015" xr:uid="{026E22E0-B4A6-4CF0-BDEB-49507DD46325}"/>
    <cellStyle name="Notas 4 4" xfId="1392" xr:uid="{00000000-0005-0000-0000-00005A060000}"/>
    <cellStyle name="Notas 4 4 10" xfId="10099" xr:uid="{98993275-7761-41C1-B7B6-ABB3B80F4F92}"/>
    <cellStyle name="Notas 4 4 11" xfId="13926" xr:uid="{A623E28A-370E-45A4-BAFE-8EABCE2FE16B}"/>
    <cellStyle name="Notas 4 4 12" xfId="10526" xr:uid="{E4ECC131-906E-4E7B-A4D9-24BE63956D7F}"/>
    <cellStyle name="Notas 4 4 2" xfId="5503" xr:uid="{7E283394-8E5B-443C-9FAC-81C87F2D7146}"/>
    <cellStyle name="Notas 4 4 2 10" xfId="15588" xr:uid="{855F9D8D-CAC0-4359-A99B-C5E1AF5CC1E1}"/>
    <cellStyle name="Notas 4 4 2 2" xfId="6976" xr:uid="{370D2DB0-8D63-4604-A299-1DF7A691D1F6}"/>
    <cellStyle name="Notas 4 4 2 3" xfId="8196" xr:uid="{05C12582-C1B8-4919-B714-F0DFC2BF1F00}"/>
    <cellStyle name="Notas 4 4 2 4" xfId="9449" xr:uid="{812A7B99-DD61-4B93-B06A-9CAB00473202}"/>
    <cellStyle name="Notas 4 4 2 5" xfId="10681" xr:uid="{0790641A-C5D0-492D-BB71-49239C91BB7D}"/>
    <cellStyle name="Notas 4 4 2 6" xfId="11841" xr:uid="{491B8246-B054-4B79-A6C5-9EE711C36343}"/>
    <cellStyle name="Notas 4 4 2 7" xfId="12969" xr:uid="{9D4D7439-0676-4884-8856-E6F4B54B63DB}"/>
    <cellStyle name="Notas 4 4 2 8" xfId="14075" xr:uid="{C4E9AC63-CCE7-4992-8F38-52EF067887B4}"/>
    <cellStyle name="Notas 4 4 2 9" xfId="14996" xr:uid="{2BF2CA8D-13BB-4C37-8DFD-58C88EED5D12}"/>
    <cellStyle name="Notas 4 4 3" xfId="4019" xr:uid="{76668A8F-EB57-46FE-B55E-C3815E8F30DE}"/>
    <cellStyle name="Notas 4 4 4" xfId="3317" xr:uid="{7C203E2B-8358-46E5-8BD5-1668274D5DD0}"/>
    <cellStyle name="Notas 4 4 5" xfId="6796" xr:uid="{524CA595-77D0-4119-80A9-56E0CC694868}"/>
    <cellStyle name="Notas 4 4 6" xfId="3361" xr:uid="{0B4A2F38-13B0-4A34-A1BB-1AB71F170DD1}"/>
    <cellStyle name="Notas 4 4 7" xfId="5126" xr:uid="{D991E09B-68F1-4F94-8577-0B1B1E51B5C4}"/>
    <cellStyle name="Notas 4 4 8" xfId="8032" xr:uid="{CA79B70B-5B7A-40D5-947A-8DAA64D8A160}"/>
    <cellStyle name="Notas 4 4 9" xfId="10016" xr:uid="{7B45D1FE-564F-4D96-AC7F-2D9D1A517AB3}"/>
    <cellStyle name="Notas 4 5" xfId="1393" xr:uid="{00000000-0005-0000-0000-00005B060000}"/>
    <cellStyle name="Notas 4 5 10" xfId="12802" xr:uid="{38AFAE52-C955-4E6F-8EE3-D561DC8792E5}"/>
    <cellStyle name="Notas 4 5 11" xfId="9980" xr:uid="{6B89CFA9-5C76-48C0-89AA-EA073996DF1A}"/>
    <cellStyle name="Notas 4 5 12" xfId="14871" xr:uid="{06F6F038-FB1E-49C0-BC86-6DA1B180F667}"/>
    <cellStyle name="Notas 4 5 2" xfId="5504" xr:uid="{9143E7FC-A15D-442F-BFEE-C02C5166E6E0}"/>
    <cellStyle name="Notas 4 5 2 10" xfId="15589" xr:uid="{9E5E9F89-8B75-461C-B90C-3BEAB3249AB3}"/>
    <cellStyle name="Notas 4 5 2 2" xfId="6977" xr:uid="{75ADB70D-E3C0-4F57-94F2-E3D0DD55B297}"/>
    <cellStyle name="Notas 4 5 2 3" xfId="8197" xr:uid="{2A5327E4-5136-4C38-BBF2-C79CB5AE3912}"/>
    <cellStyle name="Notas 4 5 2 4" xfId="9450" xr:uid="{E1519B61-19CF-4797-B916-193F60BA4D9A}"/>
    <cellStyle name="Notas 4 5 2 5" xfId="10682" xr:uid="{E935AAAE-1C29-466A-9339-86954029473C}"/>
    <cellStyle name="Notas 4 5 2 6" xfId="11842" xr:uid="{6415B92A-4DF7-4ED4-8711-57A9098BB7F1}"/>
    <cellStyle name="Notas 4 5 2 7" xfId="12970" xr:uid="{4EA94E43-CEC8-4F39-8922-91656C265CE6}"/>
    <cellStyle name="Notas 4 5 2 8" xfId="14076" xr:uid="{A46DFDC2-1B84-4F3D-876B-6ED068C08F18}"/>
    <cellStyle name="Notas 4 5 2 9" xfId="14997" xr:uid="{4AE78966-7FE6-415B-B24C-E9C5DD07F498}"/>
    <cellStyle name="Notas 4 5 3" xfId="4020" xr:uid="{7C2F3018-785F-424D-A913-5D9C718C9F17}"/>
    <cellStyle name="Notas 4 5 4" xfId="3316" xr:uid="{496CD61D-D1C1-4E4B-88D7-10CC7F765B47}"/>
    <cellStyle name="Notas 4 5 5" xfId="3023" xr:uid="{D74991EF-47B8-4467-9672-B1154D1A9B84}"/>
    <cellStyle name="Notas 4 5 6" xfId="8015" xr:uid="{9F378A47-2F36-4B58-93A2-49885974D54B}"/>
    <cellStyle name="Notas 4 5 7" xfId="9273" xr:uid="{A51FA76A-9E9B-4E6B-B08F-78F89C1E4F6C}"/>
    <cellStyle name="Notas 4 5 8" xfId="10511" xr:uid="{BE980800-E50D-4631-9C25-107625949C2E}"/>
    <cellStyle name="Notas 4 5 9" xfId="10017" xr:uid="{4998A8BD-8C9A-4A16-A298-C52AB610AA26}"/>
    <cellStyle name="Notas 4 6" xfId="5500" xr:uid="{BCDD201A-79C5-4439-879A-2AF8829D6929}"/>
    <cellStyle name="Notas 4 6 10" xfId="15585" xr:uid="{4A6DCBBB-6F48-4AA9-994F-86076F5AAA17}"/>
    <cellStyle name="Notas 4 6 2" xfId="6973" xr:uid="{7B7A8697-6D3D-40B9-8E43-E31AE7593235}"/>
    <cellStyle name="Notas 4 6 3" xfId="8193" xr:uid="{ACEA3B80-C656-4DC2-9771-2B49F6BD4EF7}"/>
    <cellStyle name="Notas 4 6 4" xfId="9446" xr:uid="{7695D9AC-78E2-433E-9F5D-5A5FABF4259E}"/>
    <cellStyle name="Notas 4 6 5" xfId="10678" xr:uid="{F1555A4E-C2C0-4419-9B53-FC69973E0842}"/>
    <cellStyle name="Notas 4 6 6" xfId="11838" xr:uid="{9C863032-85E3-4FFE-816A-44B7EE04B3C7}"/>
    <cellStyle name="Notas 4 6 7" xfId="12966" xr:uid="{612C7461-D31F-433E-8EAC-7220244E597D}"/>
    <cellStyle name="Notas 4 6 8" xfId="14072" xr:uid="{33D450D8-D40D-426B-8A9A-8788D1A31467}"/>
    <cellStyle name="Notas 4 6 9" xfId="14993" xr:uid="{8C4C171A-BD29-44F4-8118-93192A4DCD33}"/>
    <cellStyle name="Notas 4 7" xfId="4016" xr:uid="{8DD5F2BF-99DF-43B1-B0D1-FD5C75676522}"/>
    <cellStyle name="Notas 4 8" xfId="3319" xr:uid="{55A5BFC6-6D2B-4DBE-8FF6-70340E4CA9B5}"/>
    <cellStyle name="Notas 4 9" xfId="3062" xr:uid="{EC8E486C-D06F-4A0B-ADC4-91CC392BF309}"/>
    <cellStyle name="Notas 5" xfId="1394" xr:uid="{00000000-0005-0000-0000-00005C060000}"/>
    <cellStyle name="Notas 5 10" xfId="3360" xr:uid="{2005E5B2-FBD3-43C1-BCC0-B249AF1BA4C2}"/>
    <cellStyle name="Notas 5 11" xfId="6819" xr:uid="{102C5C7E-4D6A-457A-B3A7-FA2445E33094}"/>
    <cellStyle name="Notas 5 12" xfId="7500" xr:uid="{4B03846B-B10C-4A2C-BE99-52734B2F3066}"/>
    <cellStyle name="Notas 5 13" xfId="10018" xr:uid="{C5DD09E5-B37E-48B7-8EC7-BC80363286A8}"/>
    <cellStyle name="Notas 5 14" xfId="11817" xr:uid="{83049A63-FE85-4D47-9FB5-1FC9D2C1A6B0}"/>
    <cellStyle name="Notas 5 15" xfId="10349" xr:uid="{45093905-2522-4B20-A249-5D587F62DDFA}"/>
    <cellStyle name="Notas 5 16" xfId="10525" xr:uid="{62B1BD9B-E873-42D2-BD52-7DD33EF95477}"/>
    <cellStyle name="Notas 5 2" xfId="1395" xr:uid="{00000000-0005-0000-0000-00005D060000}"/>
    <cellStyle name="Notas 5 2 10" xfId="12801" xr:uid="{314796C4-D1B4-4859-B3A2-0A4D154A912E}"/>
    <cellStyle name="Notas 5 2 11" xfId="13924" xr:uid="{85D2E7C0-C6C0-4D09-A684-0058F1A651B8}"/>
    <cellStyle name="Notas 5 2 12" xfId="14870" xr:uid="{FCFD9695-EBE1-4182-996D-48EEBD784C83}"/>
    <cellStyle name="Notas 5 2 2" xfId="5506" xr:uid="{D5362A35-F92B-4395-B101-E38957DD91A2}"/>
    <cellStyle name="Notas 5 2 2 10" xfId="15591" xr:uid="{23EB72F7-7EE1-4A56-A23E-4221A7E732FF}"/>
    <cellStyle name="Notas 5 2 2 2" xfId="6979" xr:uid="{4F96411A-073D-46F6-B4A0-48DE43D1746B}"/>
    <cellStyle name="Notas 5 2 2 3" xfId="8199" xr:uid="{88A1D0C9-AE4B-4301-BACA-364285DE83E0}"/>
    <cellStyle name="Notas 5 2 2 4" xfId="9452" xr:uid="{F7E35BBD-F4DB-49F4-A983-972C84E53E62}"/>
    <cellStyle name="Notas 5 2 2 5" xfId="10684" xr:uid="{FFD9980B-8C70-495E-9060-5AA607A5042F}"/>
    <cellStyle name="Notas 5 2 2 6" xfId="11844" xr:uid="{E0AF4F27-7551-4E5E-9D7A-E82A68A6BE59}"/>
    <cellStyle name="Notas 5 2 2 7" xfId="12972" xr:uid="{6FFD5086-6EFF-4A1A-A3A1-62DFB8EA10BA}"/>
    <cellStyle name="Notas 5 2 2 8" xfId="14078" xr:uid="{6AB6A69D-C869-4FF2-866B-96BE23EA7232}"/>
    <cellStyle name="Notas 5 2 2 9" xfId="14999" xr:uid="{CA97C332-E012-4010-987E-BE19F779A023}"/>
    <cellStyle name="Notas 5 2 3" xfId="4022" xr:uid="{E1FB719B-0485-415E-917F-F35E479CEC58}"/>
    <cellStyle name="Notas 5 2 4" xfId="3314" xr:uid="{D2EB8474-C365-4891-A378-7F13D0C18EC7}"/>
    <cellStyle name="Notas 5 2 5" xfId="6794" xr:uid="{DA1C23DE-A41D-47AC-B727-070DB5B34779}"/>
    <cellStyle name="Notas 5 2 6" xfId="3359" xr:uid="{22A7970B-2783-4C3A-8DDA-1E14F8D85F05}"/>
    <cellStyle name="Notas 5 2 7" xfId="9272" xr:uid="{C48180F2-B037-4113-A5DE-FC5F4E6249E5}"/>
    <cellStyle name="Notas 5 2 8" xfId="10510" xr:uid="{CFB11BC8-7916-4BB0-87E8-0C7EB3C93692}"/>
    <cellStyle name="Notas 5 2 9" xfId="10019" xr:uid="{6BABD343-D385-4CF2-834C-0CD7FA88D380}"/>
    <cellStyle name="Notas 5 3" xfId="1396" xr:uid="{00000000-0005-0000-0000-00005E060000}"/>
    <cellStyle name="Notas 5 3 10" xfId="11569" xr:uid="{6395E6D5-F634-4296-BACA-E19262875DB0}"/>
    <cellStyle name="Notas 5 3 11" xfId="13925" xr:uid="{A18CE76A-A6DC-469B-9083-42C67FA16A32}"/>
    <cellStyle name="Notas 5 3 12" xfId="12822" xr:uid="{95096B99-F222-418E-8D48-E3D2BA26A35C}"/>
    <cellStyle name="Notas 5 3 2" xfId="5507" xr:uid="{AB5D67D0-AEBD-4550-AFA7-582FF01DA351}"/>
    <cellStyle name="Notas 5 3 2 10" xfId="15592" xr:uid="{FEFACA54-92B3-48A3-A675-1EE9C74B50BD}"/>
    <cellStyle name="Notas 5 3 2 2" xfId="6980" xr:uid="{94E6D327-BD27-42DC-897C-86AE1C6AC335}"/>
    <cellStyle name="Notas 5 3 2 3" xfId="8200" xr:uid="{7E52902D-9F3B-49CB-BAC8-14BDC410475E}"/>
    <cellStyle name="Notas 5 3 2 4" xfId="9453" xr:uid="{6D8A7F9A-A355-4E96-B46F-21B6BF7B0667}"/>
    <cellStyle name="Notas 5 3 2 5" xfId="10685" xr:uid="{1897C866-1443-4C24-A832-BA6AFEDEF0E2}"/>
    <cellStyle name="Notas 5 3 2 6" xfId="11845" xr:uid="{A386EF8A-92B8-42BF-93DC-1D271145A208}"/>
    <cellStyle name="Notas 5 3 2 7" xfId="12973" xr:uid="{9E199031-8928-4047-B7EC-7394EEC7152D}"/>
    <cellStyle name="Notas 5 3 2 8" xfId="14079" xr:uid="{6D5BBA96-E9FE-4925-A839-E37B382C31F7}"/>
    <cellStyle name="Notas 5 3 2 9" xfId="15000" xr:uid="{07AF47A8-27D2-4F36-81DE-33AD73AF5768}"/>
    <cellStyle name="Notas 5 3 3" xfId="4023" xr:uid="{26D8861E-706B-4455-85D9-60132C4AF481}"/>
    <cellStyle name="Notas 5 3 4" xfId="3313" xr:uid="{49CD7CA4-98A8-4E4B-9636-4EA09285DE3E}"/>
    <cellStyle name="Notas 5 3 5" xfId="6795" xr:uid="{54AC1D6F-97A9-47F8-B314-FCC7BB0A5398}"/>
    <cellStyle name="Notas 5 3 6" xfId="4920" xr:uid="{2B8C24CD-9F5B-48DB-9B71-C0ED9C8A5229}"/>
    <cellStyle name="Notas 5 3 7" xfId="5127" xr:uid="{D4683B47-ABE6-488C-9398-3BC75DD48678}"/>
    <cellStyle name="Notas 5 3 8" xfId="7642" xr:uid="{A7DBB9E7-6730-4BC4-8DC3-F131A6AF570F}"/>
    <cellStyle name="Notas 5 3 9" xfId="3879" xr:uid="{445E83D5-9710-4360-B474-9BF094992BAC}"/>
    <cellStyle name="Notas 5 4" xfId="1397" xr:uid="{00000000-0005-0000-0000-00005F060000}"/>
    <cellStyle name="Notas 5 4 10" xfId="11571" xr:uid="{1F959FCE-D939-4D35-AA9B-8200A0A9B2B8}"/>
    <cellStyle name="Notas 5 4 11" xfId="10636" xr:uid="{9CF8CE39-A150-4AC7-B22B-215FBC1E1F42}"/>
    <cellStyle name="Notas 5 4 12" xfId="12821" xr:uid="{1B6C9DA5-E7F2-4711-8BAD-396F75D40E14}"/>
    <cellStyle name="Notas 5 4 2" xfId="5508" xr:uid="{582E2089-0E2C-400C-9950-E48D0241E597}"/>
    <cellStyle name="Notas 5 4 2 10" xfId="15593" xr:uid="{46E10997-F030-4021-8D35-BD1D611D1A51}"/>
    <cellStyle name="Notas 5 4 2 2" xfId="6981" xr:uid="{484F025A-2AAB-44DA-BA7C-9ACCAE8CE355}"/>
    <cellStyle name="Notas 5 4 2 3" xfId="8201" xr:uid="{B627C15B-2BB7-45BD-B21F-50A1F65E60CE}"/>
    <cellStyle name="Notas 5 4 2 4" xfId="9454" xr:uid="{0E75CB93-1B7A-4606-8662-8C835775C269}"/>
    <cellStyle name="Notas 5 4 2 5" xfId="10686" xr:uid="{B95D62ED-BAE2-48EA-9A81-238F43F4CCDA}"/>
    <cellStyle name="Notas 5 4 2 6" xfId="11846" xr:uid="{036E4CAF-E0C8-4F7E-AF44-7D5BB0123B00}"/>
    <cellStyle name="Notas 5 4 2 7" xfId="12974" xr:uid="{F7F994AB-6D18-4DB9-8B1E-183936A358E9}"/>
    <cellStyle name="Notas 5 4 2 8" xfId="14080" xr:uid="{D5BB8AA0-876F-4BA6-8B49-5CEAB4877859}"/>
    <cellStyle name="Notas 5 4 2 9" xfId="15001" xr:uid="{69173903-CAAD-4D7E-9D26-7036F90771A7}"/>
    <cellStyle name="Notas 5 4 3" xfId="4024" xr:uid="{108C6616-F83E-446B-B73D-3D9508CD59B4}"/>
    <cellStyle name="Notas 5 4 4" xfId="3312" xr:uid="{91642B77-CB60-4EE3-BBDD-3CA849D15B9A}"/>
    <cellStyle name="Notas 5 4 5" xfId="3049" xr:uid="{9ED9FE61-1762-429E-B5C7-08AB9A056942}"/>
    <cellStyle name="Notas 5 4 6" xfId="6640" xr:uid="{EA07D0AC-16FD-4313-8F60-8A7D45A7A4FD}"/>
    <cellStyle name="Notas 5 4 7" xfId="6818" xr:uid="{1D3176AC-084C-4637-BF85-2F8B47604294}"/>
    <cellStyle name="Notas 5 4 8" xfId="3387" xr:uid="{2EDE5983-3EEA-4E78-B175-11F3D89EC945}"/>
    <cellStyle name="Notas 5 4 9" xfId="3880" xr:uid="{DCD6374D-FFB6-4E53-8314-612FA71D090E}"/>
    <cellStyle name="Notas 5 5" xfId="1398" xr:uid="{00000000-0005-0000-0000-000060060000}"/>
    <cellStyle name="Notas 5 5 10" xfId="12799" xr:uid="{845282CD-9D53-434B-8172-FE462B1F25EA}"/>
    <cellStyle name="Notas 5 5 11" xfId="13923" xr:uid="{2EAB1AD3-6FF5-498D-B2B4-E01A151D9871}"/>
    <cellStyle name="Notas 5 5 12" xfId="14868" xr:uid="{BD636DE6-2BA7-431C-973D-28703EF2D45C}"/>
    <cellStyle name="Notas 5 5 2" xfId="5509" xr:uid="{275C15FB-6A32-4864-8201-6DF88A0836B8}"/>
    <cellStyle name="Notas 5 5 2 10" xfId="15594" xr:uid="{AAB778AF-A45A-4AB2-9818-0D2FCC4B5548}"/>
    <cellStyle name="Notas 5 5 2 2" xfId="6982" xr:uid="{953AC380-6A04-495D-8D72-5E1B2B995ED9}"/>
    <cellStyle name="Notas 5 5 2 3" xfId="8202" xr:uid="{EF2CE977-971B-41B1-B86B-9CAA239B1A5B}"/>
    <cellStyle name="Notas 5 5 2 4" xfId="9455" xr:uid="{5EC485D9-E5C3-44D3-9278-688832322C05}"/>
    <cellStyle name="Notas 5 5 2 5" xfId="10687" xr:uid="{36AF6605-A93E-46B9-B3DA-AD93DA78F160}"/>
    <cellStyle name="Notas 5 5 2 6" xfId="11847" xr:uid="{B902E5FA-04DD-4148-B27E-6B21E7BF751D}"/>
    <cellStyle name="Notas 5 5 2 7" xfId="12975" xr:uid="{72A64B0F-A89B-4AF3-B0CB-0C5A32F6FB8F}"/>
    <cellStyle name="Notas 5 5 2 8" xfId="14081" xr:uid="{6E80DFFA-80DE-413C-9B3E-A89426AB4051}"/>
    <cellStyle name="Notas 5 5 2 9" xfId="15002" xr:uid="{CAE637DB-CAAC-490D-8823-55ACAC282B63}"/>
    <cellStyle name="Notas 5 5 3" xfId="4025" xr:uid="{A1DFFD32-016E-44D1-AC25-B573FEFEE1F7}"/>
    <cellStyle name="Notas 5 5 4" xfId="3311" xr:uid="{2ABFFF11-E4E8-4952-A838-6C0960070E9F}"/>
    <cellStyle name="Notas 5 5 5" xfId="6793" xr:uid="{583B51CE-4FDE-44B1-A377-FB1CB2FF4462}"/>
    <cellStyle name="Notas 5 5 6" xfId="8014" xr:uid="{7529E2C7-CE2E-4EDB-86D7-B44CC55E5D2A}"/>
    <cellStyle name="Notas 5 5 7" xfId="9270" xr:uid="{49756C76-9057-4757-9C46-C62D9DA145BF}"/>
    <cellStyle name="Notas 5 5 8" xfId="10508" xr:uid="{75B5975B-0DFB-4AB1-B3F1-57C056C1FD1D}"/>
    <cellStyle name="Notas 5 5 9" xfId="3881" xr:uid="{909D064A-DABA-41FD-9B7D-03E90C857335}"/>
    <cellStyle name="Notas 5 6" xfId="5505" xr:uid="{BFAD0A17-1A6B-4097-9CFB-BAF0C76A740A}"/>
    <cellStyle name="Notas 5 6 10" xfId="15590" xr:uid="{A3794047-3AEB-451A-A0F4-5EA97DD61D0D}"/>
    <cellStyle name="Notas 5 6 2" xfId="6978" xr:uid="{E881887E-9734-40ED-B9AE-E50E27A6AFC0}"/>
    <cellStyle name="Notas 5 6 3" xfId="8198" xr:uid="{A046DC7B-6A85-4288-89EC-BE8487FC0C7A}"/>
    <cellStyle name="Notas 5 6 4" xfId="9451" xr:uid="{80E16E44-4071-4F9A-BAA2-72A7F3449935}"/>
    <cellStyle name="Notas 5 6 5" xfId="10683" xr:uid="{A16CB984-3B93-42F8-AB8B-2179B871B24B}"/>
    <cellStyle name="Notas 5 6 6" xfId="11843" xr:uid="{D8B16787-565E-452D-AF5A-97C38C07BF3B}"/>
    <cellStyle name="Notas 5 6 7" xfId="12971" xr:uid="{9C7AB409-0DAD-4BC8-B377-53618DA3FAC3}"/>
    <cellStyle name="Notas 5 6 8" xfId="14077" xr:uid="{72DF3286-AA61-4494-AE15-6F63DAAC2901}"/>
    <cellStyle name="Notas 5 6 9" xfId="14998" xr:uid="{D0E4EED4-854A-42EF-8353-91C8CAE14979}"/>
    <cellStyle name="Notas 5 7" xfId="4021" xr:uid="{5F298150-6E3A-4AAC-98EC-F41A3F1A2503}"/>
    <cellStyle name="Notas 5 8" xfId="3315" xr:uid="{B27A5254-A08D-4FCA-98A0-487E6F612BCA}"/>
    <cellStyle name="Notas 5 9" xfId="5153" xr:uid="{872F3F3F-D9A0-4C1A-B382-360625BD2915}"/>
    <cellStyle name="Notas 6" xfId="1399" xr:uid="{00000000-0005-0000-0000-000061060000}"/>
    <cellStyle name="Notas 6 10" xfId="8013" xr:uid="{4B12FAFB-1DCF-4B7A-B32F-44A4A4A5B437}"/>
    <cellStyle name="Notas 6 11" xfId="9271" xr:uid="{A7091FD8-4181-4C6C-A9A5-76CEE29A1E11}"/>
    <cellStyle name="Notas 6 12" xfId="10509" xr:uid="{F1E068D7-8DF3-4AA8-9622-43641D6F0DB4}"/>
    <cellStyle name="Notas 6 13" xfId="3882" xr:uid="{C6854FA0-016B-4B68-9EA9-6D81AFABA3D6}"/>
    <cellStyle name="Notas 6 14" xfId="12800" xr:uid="{323698F8-A407-4619-A4A0-9BB353A2160D}"/>
    <cellStyle name="Notas 6 15" xfId="8839" xr:uid="{4CE9BFEF-1826-43E5-B31A-551DDBB2741E}"/>
    <cellStyle name="Notas 6 16" xfId="14869" xr:uid="{E6F3E3BA-1B27-404D-AD93-964B4D5F067A}"/>
    <cellStyle name="Notas 6 2" xfId="1400" xr:uid="{00000000-0005-0000-0000-000062060000}"/>
    <cellStyle name="Notas 6 2 10" xfId="13922" xr:uid="{F87156A9-98AA-4EA6-B1CA-E71D5E7AD4F9}"/>
    <cellStyle name="Notas 6 2 11" xfId="12305" xr:uid="{C8E6E7A3-6C27-4EA9-9617-ED3D20724975}"/>
    <cellStyle name="Notas 6 2 2" xfId="4027" xr:uid="{12D8F1E3-B586-4454-AAB5-E16501FE8968}"/>
    <cellStyle name="Notas 6 2 3" xfId="3309" xr:uid="{13D013C4-2597-498F-B151-1285633C25FA}"/>
    <cellStyle name="Notas 6 2 4" xfId="6792" xr:uid="{1CEF6191-74AD-46F1-9BF3-4583E044B0D0}"/>
    <cellStyle name="Notas 6 2 5" xfId="3358" xr:uid="{1207C2D2-7E44-455C-9C08-B61A9041D586}"/>
    <cellStyle name="Notas 6 2 6" xfId="5128" xr:uid="{D2A36F58-3979-43C1-BCCD-E3AC6A2DB30A}"/>
    <cellStyle name="Notas 6 2 7" xfId="8031" xr:uid="{0F71BA3B-5E7C-4C0E-8D87-A08383437BFC}"/>
    <cellStyle name="Notas 6 2 8" xfId="3883" xr:uid="{57661079-08F6-44A0-8628-08D8A4D86909}"/>
    <cellStyle name="Notas 6 2 9" xfId="11568" xr:uid="{3B6459BC-429B-40DA-9A02-A67BB630862D}"/>
    <cellStyle name="Notas 6 3" xfId="1401" xr:uid="{00000000-0005-0000-0000-000063060000}"/>
    <cellStyle name="Notas 6 3 10" xfId="12798" xr:uid="{E6B687E1-45B8-4B8C-8D4E-55937E795BEB}"/>
    <cellStyle name="Notas 6 3 11" xfId="11562" xr:uid="{E747F04E-722E-48E2-8C63-306918CC70FE}"/>
    <cellStyle name="Notas 6 3 12" xfId="14867" xr:uid="{54C68A2C-9DA8-4837-81C8-4C7B265655D6}"/>
    <cellStyle name="Notas 6 3 2" xfId="5511" xr:uid="{F18C95E2-9CFA-4EBB-BE4C-3DF6C24F5D54}"/>
    <cellStyle name="Notas 6 3 2 10" xfId="15596" xr:uid="{7292819D-3E20-4D86-A1DE-D9A95FA26F03}"/>
    <cellStyle name="Notas 6 3 2 2" xfId="6984" xr:uid="{0726BA75-89A4-40E9-ABAD-195AEA91E93C}"/>
    <cellStyle name="Notas 6 3 2 3" xfId="8204" xr:uid="{E01C1E15-D0A6-44BA-A419-4FBEFEB8940C}"/>
    <cellStyle name="Notas 6 3 2 4" xfId="9457" xr:uid="{1803B444-16B8-49E8-8B08-D2DB86D0ED17}"/>
    <cellStyle name="Notas 6 3 2 5" xfId="10689" xr:uid="{3B2CFDBA-896A-47FD-BC3D-D7BE569BBED6}"/>
    <cellStyle name="Notas 6 3 2 6" xfId="11849" xr:uid="{C6EFE8B6-A857-4166-BC3B-6DBB2FEB7472}"/>
    <cellStyle name="Notas 6 3 2 7" xfId="12977" xr:uid="{81D3DCB2-858E-41E6-B346-10EA67BD9504}"/>
    <cellStyle name="Notas 6 3 2 8" xfId="14083" xr:uid="{DE85A797-C8D9-4CD2-9737-EE04CDF9DD75}"/>
    <cellStyle name="Notas 6 3 2 9" xfId="15004" xr:uid="{78C6791E-5D4A-404B-A293-EEE42312F79B}"/>
    <cellStyle name="Notas 6 3 3" xfId="4028" xr:uid="{776B47F8-09DE-4068-B518-201E24B4B479}"/>
    <cellStyle name="Notas 6 3 4" xfId="3308" xr:uid="{249C1A6A-D640-439C-AB7C-841DF3E21291}"/>
    <cellStyle name="Notas 6 3 5" xfId="3903" xr:uid="{FBC95E30-6C0D-48E6-B9DB-4F82634972DD}"/>
    <cellStyle name="Notas 6 3 6" xfId="6641" xr:uid="{3D391E58-20F4-41BA-BC42-73996C6F8350}"/>
    <cellStyle name="Notas 6 3 7" xfId="9269" xr:uid="{094348D4-285D-4D3E-BDD8-4EAB01F674A0}"/>
    <cellStyle name="Notas 6 3 8" xfId="10507" xr:uid="{623AE347-2B99-4B53-BD7E-F5B213740D46}"/>
    <cellStyle name="Notas 6 3 9" xfId="3884" xr:uid="{2EBA3553-507A-4590-B7B1-DC133AB3EF3C}"/>
    <cellStyle name="Notas 6 4" xfId="1402" xr:uid="{00000000-0005-0000-0000-000064060000}"/>
    <cellStyle name="Notas 6 4 10" xfId="11573" xr:uid="{F7412DC5-E68E-48ED-BFFD-5AC267C3DC25}"/>
    <cellStyle name="Notas 6 4 11" xfId="13921" xr:uid="{87B82E77-3B04-4F3E-A227-7F31B7FFA7FE}"/>
    <cellStyle name="Notas 6 4 12" xfId="11207" xr:uid="{E609A93C-A151-4CA9-A6D2-D27B87A6836F}"/>
    <cellStyle name="Notas 6 4 2" xfId="5512" xr:uid="{19ECAE31-5A7D-435F-AA59-4E2FA390511D}"/>
    <cellStyle name="Notas 6 4 2 10" xfId="15597" xr:uid="{C6EF0F9B-D43C-4046-BF20-C1F07C48D399}"/>
    <cellStyle name="Notas 6 4 2 2" xfId="6985" xr:uid="{6C520700-099F-49E1-8244-243EF5DD99A7}"/>
    <cellStyle name="Notas 6 4 2 3" xfId="8205" xr:uid="{6DCA88C6-D824-4017-BF0E-4D36DD2BA796}"/>
    <cellStyle name="Notas 6 4 2 4" xfId="9458" xr:uid="{63AE8AB0-C30E-4EEE-86FF-377500AC6C85}"/>
    <cellStyle name="Notas 6 4 2 5" xfId="10690" xr:uid="{43638989-AC6E-40A7-98B9-6719A0E4872C}"/>
    <cellStyle name="Notas 6 4 2 6" xfId="11850" xr:uid="{3D9419C7-989E-4833-B537-C081CF407BE7}"/>
    <cellStyle name="Notas 6 4 2 7" xfId="12978" xr:uid="{A5796A0F-B93D-45E5-AA0A-DAF9C22A0395}"/>
    <cellStyle name="Notas 6 4 2 8" xfId="14084" xr:uid="{36D1DA72-3342-4125-966C-FEFAB0DF8064}"/>
    <cellStyle name="Notas 6 4 2 9" xfId="15005" xr:uid="{B7554142-F677-4E37-AD73-A5E2142790F8}"/>
    <cellStyle name="Notas 6 4 3" xfId="4029" xr:uid="{96E27709-7274-4EF0-9207-125FDAEEDD11}"/>
    <cellStyle name="Notas 6 4 4" xfId="3307" xr:uid="{05D994DA-2599-41E5-9144-CC20BAE1CB5D}"/>
    <cellStyle name="Notas 6 4 5" xfId="6791" xr:uid="{CC41D29C-5EEE-49F8-87A8-DA9A0358DCAE}"/>
    <cellStyle name="Notas 6 4 6" xfId="6937" xr:uid="{1CB54A79-B2D9-45D4-AE40-6A4748723360}"/>
    <cellStyle name="Notas 6 4 7" xfId="5129" xr:uid="{75C88636-68B7-408A-A35B-D914C9F4FD15}"/>
    <cellStyle name="Notas 6 4 8" xfId="3386" xr:uid="{F2265B34-589C-4BDC-BCF0-473D0B40D3F1}"/>
    <cellStyle name="Notas 6 4 9" xfId="3885" xr:uid="{2E06E1AB-0164-4AC9-9677-A200D1DD0F9A}"/>
    <cellStyle name="Notas 6 5" xfId="1403" xr:uid="{00000000-0005-0000-0000-000065060000}"/>
    <cellStyle name="Notas 6 5 10" xfId="12797" xr:uid="{5826D7FE-8A25-41C2-B293-3E6567122975}"/>
    <cellStyle name="Notas 6 5 11" xfId="12640" xr:uid="{A57A0479-6101-4FAE-BA0C-31B3081B0C4C}"/>
    <cellStyle name="Notas 6 5 12" xfId="14866" xr:uid="{386EF8F4-B6F8-4768-8B5F-B48A9CA938AC}"/>
    <cellStyle name="Notas 6 5 2" xfId="5513" xr:uid="{EE9AB664-449D-4121-907A-F30ED43A068C}"/>
    <cellStyle name="Notas 6 5 2 10" xfId="15598" xr:uid="{BA1963AB-4959-4C4B-9B71-581F85D4E6A5}"/>
    <cellStyle name="Notas 6 5 2 2" xfId="6986" xr:uid="{BE89BFFE-C905-4119-8AC0-4241BBE907F3}"/>
    <cellStyle name="Notas 6 5 2 3" xfId="8206" xr:uid="{B67CBB4D-52EB-472F-8754-1F5A374BD5B2}"/>
    <cellStyle name="Notas 6 5 2 4" xfId="9459" xr:uid="{5905A263-5751-4A5F-ABC7-09AE7A67FA01}"/>
    <cellStyle name="Notas 6 5 2 5" xfId="10691" xr:uid="{F673236A-FF6B-4759-96F0-92BF27A90014}"/>
    <cellStyle name="Notas 6 5 2 6" xfId="11851" xr:uid="{3902D06E-5991-4BBD-883E-0FF1A9B194CA}"/>
    <cellStyle name="Notas 6 5 2 7" xfId="12979" xr:uid="{9AC8D009-02DE-4F7F-8D5E-2FC0DE586708}"/>
    <cellStyle name="Notas 6 5 2 8" xfId="14085" xr:uid="{10B87DE9-9D11-416E-AFA0-346D6CF10F28}"/>
    <cellStyle name="Notas 6 5 2 9" xfId="15006" xr:uid="{937E9318-2CA5-4167-9ED4-E0FD7BD9A0D8}"/>
    <cellStyle name="Notas 6 5 3" xfId="4030" xr:uid="{CC1DF5BA-D1B3-49A8-BF5F-17A08E5DD271}"/>
    <cellStyle name="Notas 6 5 4" xfId="3306" xr:uid="{C3CC8A07-BCA7-40E2-A8A5-DE1114281FC3}"/>
    <cellStyle name="Notas 6 5 5" xfId="3904" xr:uid="{FBA0F341-F985-40B5-B834-9FDAA82373D5}"/>
    <cellStyle name="Notas 6 5 6" xfId="6306" xr:uid="{F0034DFB-49B9-43EC-AC85-4AA80ADE57D1}"/>
    <cellStyle name="Notas 6 5 7" xfId="9268" xr:uid="{F29BD898-96BB-46AB-8FB1-D4960220A2B6}"/>
    <cellStyle name="Notas 6 5 8" xfId="10506" xr:uid="{DEB6A365-CA0A-49EA-BB7E-DA929FB5FCB9}"/>
    <cellStyle name="Notas 6 5 9" xfId="3886" xr:uid="{155F46C9-08A0-4322-839D-B568B9D36FD7}"/>
    <cellStyle name="Notas 6 6" xfId="5510" xr:uid="{EDEA9837-7B58-4FEA-B88D-8F5F9642CFB9}"/>
    <cellStyle name="Notas 6 6 10" xfId="15595" xr:uid="{D9872A60-D0D8-4158-9CDD-391AA336C581}"/>
    <cellStyle name="Notas 6 6 2" xfId="6983" xr:uid="{141B4C18-EA51-4708-BB1A-E17E6C1BB63D}"/>
    <cellStyle name="Notas 6 6 3" xfId="8203" xr:uid="{3A437413-05E0-439A-A848-C5C50B7EB259}"/>
    <cellStyle name="Notas 6 6 4" xfId="9456" xr:uid="{0A78A803-041D-44ED-92EC-23A995AD2C72}"/>
    <cellStyle name="Notas 6 6 5" xfId="10688" xr:uid="{821FF797-8391-4DF2-BFF4-5C95460FC5B9}"/>
    <cellStyle name="Notas 6 6 6" xfId="11848" xr:uid="{6F2DFBFF-B79D-42DB-8F24-7C694CAB3E2C}"/>
    <cellStyle name="Notas 6 6 7" xfId="12976" xr:uid="{90F86EFC-6D75-4A63-96D8-261527EBB0B0}"/>
    <cellStyle name="Notas 6 6 8" xfId="14082" xr:uid="{40DD4596-C089-44E0-99AE-E42B3C02ACB6}"/>
    <cellStyle name="Notas 6 6 9" xfId="15003" xr:uid="{ED462A1B-489D-488D-BB43-CEA53E15AD27}"/>
    <cellStyle name="Notas 6 7" xfId="4026" xr:uid="{8252854E-8032-4E16-A3CA-6316259999F3}"/>
    <cellStyle name="Notas 6 8" xfId="3310" xr:uid="{192B95FC-81C9-468E-A882-72DABCF45477}"/>
    <cellStyle name="Notas 6 9" xfId="5154" xr:uid="{8F1BBDA6-1215-48C6-AE54-D0019A3A19AA}"/>
    <cellStyle name="Notas 7" xfId="1404" xr:uid="{00000000-0005-0000-0000-000066060000}"/>
    <cellStyle name="Notas 7 10" xfId="6642" xr:uid="{173A1966-F219-4C6C-98A4-30E9EA3B9967}"/>
    <cellStyle name="Notas 7 11" xfId="5130" xr:uid="{E8BD8F42-F44A-4B58-BB1B-ED8A713790B4}"/>
    <cellStyle name="Notas 7 12" xfId="7629" xr:uid="{AAADF29D-28BE-41A5-BEDA-D52B024D5A61}"/>
    <cellStyle name="Notas 7 13" xfId="8156" xr:uid="{6D12CEC5-1C45-469F-B9F5-DDC499C8BA5A}"/>
    <cellStyle name="Notas 7 14" xfId="11575" xr:uid="{81F6164F-1710-419E-92AE-5135934928A1}"/>
    <cellStyle name="Notas 7 15" xfId="10350" xr:uid="{9C8DC7AF-7BAF-4E59-841F-5E6409C2AAAF}"/>
    <cellStyle name="Notas 7 16" xfId="11542" xr:uid="{6CC71EBA-D6B3-49E9-8A49-A88B8A017546}"/>
    <cellStyle name="Notas 7 2" xfId="1405" xr:uid="{00000000-0005-0000-0000-000067060000}"/>
    <cellStyle name="Notas 7 2 10" xfId="12796" xr:uid="{60E0EBE1-B981-4416-ABFF-4FF55D3BE2D2}"/>
    <cellStyle name="Notas 7 2 11" xfId="12641" xr:uid="{09E852EC-6805-48D2-85ED-5BEAD946B92F}"/>
    <cellStyle name="Notas 7 2 12" xfId="14865" xr:uid="{C91A3736-3C2A-47D7-AD31-EC2BCF7585F0}"/>
    <cellStyle name="Notas 7 2 2" xfId="5515" xr:uid="{7CA29F08-65BC-4602-B341-07D8F0E8775D}"/>
    <cellStyle name="Notas 7 2 2 10" xfId="15600" xr:uid="{F16D7D8A-50E3-4425-B1BF-9E48827AE3D8}"/>
    <cellStyle name="Notas 7 2 2 2" xfId="6988" xr:uid="{5EA67E7D-8B61-45EF-B518-CCA530FC74F5}"/>
    <cellStyle name="Notas 7 2 2 3" xfId="8208" xr:uid="{71319748-90FF-4F21-9C4A-DDD31560BAB1}"/>
    <cellStyle name="Notas 7 2 2 4" xfId="9461" xr:uid="{C871B194-65DC-48AB-B5F7-61ED58C23098}"/>
    <cellStyle name="Notas 7 2 2 5" xfId="10693" xr:uid="{8BB0596A-D079-4016-BF35-E7E931331D40}"/>
    <cellStyle name="Notas 7 2 2 6" xfId="11853" xr:uid="{1BC73296-407A-4FF0-9BDC-D8DB602FB7E1}"/>
    <cellStyle name="Notas 7 2 2 7" xfId="12981" xr:uid="{83BCBD07-117F-41B0-8DBD-5CA894455A4E}"/>
    <cellStyle name="Notas 7 2 2 8" xfId="14087" xr:uid="{96EFE02D-8A0D-414D-8EF3-C1369C7F3ED0}"/>
    <cellStyle name="Notas 7 2 2 9" xfId="15008" xr:uid="{19AAB607-5503-4201-B734-5F006F447E16}"/>
    <cellStyle name="Notas 7 2 3" xfId="4032" xr:uid="{92F88929-B521-4CF2-A600-38A46D05400B}"/>
    <cellStyle name="Notas 7 2 4" xfId="3304" xr:uid="{6B5A031D-7097-46AB-B2A0-45768B1F0537}"/>
    <cellStyle name="Notas 7 2 5" xfId="3905" xr:uid="{95B552B6-23FF-4689-8EDA-3E31A91B772D}"/>
    <cellStyle name="Notas 7 2 6" xfId="6643" xr:uid="{60BC253C-F57C-445C-BBEF-E2F328AA6AF0}"/>
    <cellStyle name="Notas 7 2 7" xfId="9267" xr:uid="{075FAE28-294B-4152-8AFE-A1A0105D535A}"/>
    <cellStyle name="Notas 7 2 8" xfId="10505" xr:uid="{21A6F626-F42B-4021-B32A-9F2CE5A74BC2}"/>
    <cellStyle name="Notas 7 2 9" xfId="8751" xr:uid="{9B836F32-82BE-4FC7-B6B5-82B71F1D63FB}"/>
    <cellStyle name="Notas 7 3" xfId="1406" xr:uid="{00000000-0005-0000-0000-000068060000}"/>
    <cellStyle name="Notas 7 3 10" xfId="10098" xr:uid="{66BB7366-F3A6-4498-9A51-F3BFEC1AD415}"/>
    <cellStyle name="Notas 7 3 11" xfId="12933" xr:uid="{2B950198-41C4-4BF3-ADD6-A95B176DC2EF}"/>
    <cellStyle name="Notas 7 3 12" xfId="8044" xr:uid="{0E148CD3-4441-4359-A6A0-E0781BED2A4C}"/>
    <cellStyle name="Notas 7 3 2" xfId="5516" xr:uid="{F284D080-66A4-4854-A964-FED271BEB2CE}"/>
    <cellStyle name="Notas 7 3 2 10" xfId="15601" xr:uid="{81A983F1-3999-4C44-B9E7-152002A86E94}"/>
    <cellStyle name="Notas 7 3 2 2" xfId="6989" xr:uid="{5A47C844-7FBD-49AA-B333-6A51CFCBAA9F}"/>
    <cellStyle name="Notas 7 3 2 3" xfId="8209" xr:uid="{7E62C77D-8EC0-4C6A-9865-26C68B832E34}"/>
    <cellStyle name="Notas 7 3 2 4" xfId="9462" xr:uid="{62738379-B019-4B77-AFC3-6ADCD95DFBB1}"/>
    <cellStyle name="Notas 7 3 2 5" xfId="10694" xr:uid="{ACDFC3EE-E8C7-4139-9911-3720301C6DDA}"/>
    <cellStyle name="Notas 7 3 2 6" xfId="11854" xr:uid="{70E8319F-D4CF-43C5-A9A5-4372F728C6B1}"/>
    <cellStyle name="Notas 7 3 2 7" xfId="12982" xr:uid="{5AC7865E-C0AF-46FE-863D-A49755A573D3}"/>
    <cellStyle name="Notas 7 3 2 8" xfId="14088" xr:uid="{677B3627-E368-4DF1-8FBE-C27C2BD0DC70}"/>
    <cellStyle name="Notas 7 3 2 9" xfId="15009" xr:uid="{85218585-4052-47AE-876A-55FA007FE80F}"/>
    <cellStyle name="Notas 7 3 3" xfId="4033" xr:uid="{136AEFCA-A39F-480A-B201-CB01A8CD904A}"/>
    <cellStyle name="Notas 7 3 4" xfId="3303" xr:uid="{2C2A254D-D72A-4ED1-85CB-07C602EEB1D2}"/>
    <cellStyle name="Notas 7 3 5" xfId="3906" xr:uid="{B190D813-BE8E-487F-BF5D-E626902513D5}"/>
    <cellStyle name="Notas 7 3 6" xfId="6939" xr:uid="{F9962E25-2047-48A2-964E-503B2BD55F6B}"/>
    <cellStyle name="Notas 7 3 7" xfId="5131" xr:uid="{9DA4EC8E-7C2E-4934-9337-16ABF8B13F7A}"/>
    <cellStyle name="Notas 7 3 8" xfId="9106" xr:uid="{9D6155F3-A5B9-4696-A05A-BA081628A22E}"/>
    <cellStyle name="Notas 7 3 9" xfId="3891" xr:uid="{3AD85E0C-31D8-4575-BBFF-D105186DFEDB}"/>
    <cellStyle name="Notas 7 4" xfId="1407" xr:uid="{00000000-0005-0000-0000-000069060000}"/>
    <cellStyle name="Notas 7 4 10" xfId="10107" xr:uid="{2B848E5B-68F1-49D3-9E19-E78CAD252E72}"/>
    <cellStyle name="Notas 7 4 11" xfId="13920" xr:uid="{9487D377-81C8-4A1C-BD0E-5330C649F3DA}"/>
    <cellStyle name="Notas 7 4 12" xfId="11543" xr:uid="{50AF840D-9196-44FD-BA75-CDBF57CB7586}"/>
    <cellStyle name="Notas 7 4 2" xfId="5517" xr:uid="{EF3088C1-0176-4EDD-BFC7-F5BF9247464D}"/>
    <cellStyle name="Notas 7 4 2 10" xfId="15602" xr:uid="{CDF43631-E843-4F74-AF23-FA94C63F5027}"/>
    <cellStyle name="Notas 7 4 2 2" xfId="6990" xr:uid="{EC30BFA0-FED9-4515-9CC9-774358BDF39F}"/>
    <cellStyle name="Notas 7 4 2 3" xfId="8210" xr:uid="{842FD544-8936-4023-82BC-E9D4FD62FE7F}"/>
    <cellStyle name="Notas 7 4 2 4" xfId="9463" xr:uid="{4934930D-12FE-4800-8B48-2DCE5FAF8797}"/>
    <cellStyle name="Notas 7 4 2 5" xfId="10695" xr:uid="{F9FF6C33-76B2-4F99-B23B-4D80E0C82ECD}"/>
    <cellStyle name="Notas 7 4 2 6" xfId="11855" xr:uid="{1B0A0DE3-E538-4BAA-958A-49ABD48E6DBA}"/>
    <cellStyle name="Notas 7 4 2 7" xfId="12983" xr:uid="{694DE791-A7E1-4BEC-ADBD-58FEF2C4E616}"/>
    <cellStyle name="Notas 7 4 2 8" xfId="14089" xr:uid="{18ACF768-5500-402A-A5DD-D76291921244}"/>
    <cellStyle name="Notas 7 4 2 9" xfId="15010" xr:uid="{D6730AA8-95D4-4B4B-ADA4-A4415E03D8E5}"/>
    <cellStyle name="Notas 7 4 3" xfId="4034" xr:uid="{047044A0-6E37-4D8D-8846-FB50BFC69583}"/>
    <cellStyle name="Notas 7 4 4" xfId="3302" xr:uid="{093D4F0A-3DA5-4326-A084-5A7595F362A4}"/>
    <cellStyle name="Notas 7 4 5" xfId="6790" xr:uid="{FC9641ED-7943-4908-9B6C-ADA1D8FCFDA6}"/>
    <cellStyle name="Notas 7 4 6" xfId="6938" xr:uid="{43A25C46-9FE7-433F-A951-CBD5F5257710}"/>
    <cellStyle name="Notas 7 4 7" xfId="6817" xr:uid="{EE115CF4-78CA-4768-A0F0-88EE9E9FA2EC}"/>
    <cellStyle name="Notas 7 4 8" xfId="8030" xr:uid="{4B5251A3-C6FD-466E-B3CE-A06C49C0AF15}"/>
    <cellStyle name="Notas 7 4 9" xfId="3146" xr:uid="{7FF1DFCE-F1BC-42DF-80BC-8F841CC4C2CF}"/>
    <cellStyle name="Notas 7 5" xfId="1408" xr:uid="{00000000-0005-0000-0000-00006A060000}"/>
    <cellStyle name="Notas 7 5 10" xfId="10102" xr:uid="{B24B02C8-958D-4119-85C1-35EEFD6ADC39}"/>
    <cellStyle name="Notas 7 5 11" xfId="13919" xr:uid="{7958E7F0-8CC8-4657-B9AD-54777D4285F5}"/>
    <cellStyle name="Notas 7 5 12" xfId="12676" xr:uid="{43CB6750-DEF4-4770-9623-A24FAB0994D5}"/>
    <cellStyle name="Notas 7 5 2" xfId="5518" xr:uid="{2988BA7A-E27F-4A97-AE98-013829118221}"/>
    <cellStyle name="Notas 7 5 2 10" xfId="15603" xr:uid="{CC315CF6-2644-48F7-98F9-DB21BAEC92A3}"/>
    <cellStyle name="Notas 7 5 2 2" xfId="6991" xr:uid="{7B2726B9-0FD7-4A45-8C8F-9F927D218BE4}"/>
    <cellStyle name="Notas 7 5 2 3" xfId="8211" xr:uid="{B390F32D-62B5-4226-9BDC-9C851D40A2AC}"/>
    <cellStyle name="Notas 7 5 2 4" xfId="9464" xr:uid="{22EF45C9-C0FB-49A7-B7AA-A63B3826A090}"/>
    <cellStyle name="Notas 7 5 2 5" xfId="10696" xr:uid="{BCE4D1C0-AAFD-4B72-A3D3-B41FB181866E}"/>
    <cellStyle name="Notas 7 5 2 6" xfId="11856" xr:uid="{008336E1-C6C6-426C-A71C-282F3929959C}"/>
    <cellStyle name="Notas 7 5 2 7" xfId="12984" xr:uid="{B605786F-52A9-40BD-A21E-56D1538CA57B}"/>
    <cellStyle name="Notas 7 5 2 8" xfId="14090" xr:uid="{19D36EF0-9824-4205-940E-29995AE27255}"/>
    <cellStyle name="Notas 7 5 2 9" xfId="15011" xr:uid="{9068EBE1-E4BE-4741-9D92-81D7D0B3D887}"/>
    <cellStyle name="Notas 7 5 3" xfId="4035" xr:uid="{6FCBE833-677C-4A67-B106-BB965B14ADBA}"/>
    <cellStyle name="Notas 7 5 4" xfId="3301" xr:uid="{6E8BFD87-FB29-49A1-A39F-D13CDE95F3F2}"/>
    <cellStyle name="Notas 7 5 5" xfId="6789" xr:uid="{697597F6-3BF3-4193-B352-E6DAE36FF8BE}"/>
    <cellStyle name="Notas 7 5 6" xfId="4916" xr:uid="{28433DC8-9FB7-4089-A5FC-FD70CFA6D57D}"/>
    <cellStyle name="Notas 7 5 7" xfId="6816" xr:uid="{57E9670C-102F-4ADE-BD3F-DB6F1A33C2A1}"/>
    <cellStyle name="Notas 7 5 8" xfId="9107" xr:uid="{87A47BEC-937D-47D6-8322-8BE954AF95C5}"/>
    <cellStyle name="Notas 7 5 9" xfId="7521" xr:uid="{42621B66-45C3-4B13-8CBF-872AEBB63268}"/>
    <cellStyle name="Notas 7 6" xfId="5514" xr:uid="{8CFC5DD9-28CA-4FBF-9C83-AD42BAAADA68}"/>
    <cellStyle name="Notas 7 6 10" xfId="15599" xr:uid="{DF880139-3DA5-4639-BCAF-3432AA64F1BA}"/>
    <cellStyle name="Notas 7 6 2" xfId="6987" xr:uid="{EDD2EA08-5D42-45D8-AFC6-66694FC1E2D0}"/>
    <cellStyle name="Notas 7 6 3" xfId="8207" xr:uid="{9A25EF2E-5309-4788-B1DF-5139564CC5E1}"/>
    <cellStyle name="Notas 7 6 4" xfId="9460" xr:uid="{F864ED58-2074-4F89-BAFB-314AF42D0D9F}"/>
    <cellStyle name="Notas 7 6 5" xfId="10692" xr:uid="{69C2A121-4C5E-47B9-98C1-D732328BAD51}"/>
    <cellStyle name="Notas 7 6 6" xfId="11852" xr:uid="{B9AD4D85-F34B-4347-8484-F1CA19ACFE7A}"/>
    <cellStyle name="Notas 7 6 7" xfId="12980" xr:uid="{EC776933-6252-4654-9ACF-9C3FEC74240F}"/>
    <cellStyle name="Notas 7 6 8" xfId="14086" xr:uid="{BB8CF83B-50FF-4589-B675-596F1D8E7CBB}"/>
    <cellStyle name="Notas 7 6 9" xfId="15007" xr:uid="{8C7663F4-C331-4D91-988D-2820DBA0654B}"/>
    <cellStyle name="Notas 7 7" xfId="4031" xr:uid="{4F7B6544-E6D4-4CBA-A77A-D437296188EB}"/>
    <cellStyle name="Notas 7 8" xfId="3305" xr:uid="{F51691C7-58E7-4F77-96EE-C9E24AD13411}"/>
    <cellStyle name="Notas 7 9" xfId="5155" xr:uid="{BDF3F434-2194-481E-8B39-792E04F62C28}"/>
    <cellStyle name="Notas 8" xfId="1409" xr:uid="{00000000-0005-0000-0000-00006B060000}"/>
    <cellStyle name="Notas 8 10" xfId="6644" xr:uid="{D71E1506-323E-421D-B8CC-CBD0639625C9}"/>
    <cellStyle name="Notas 8 11" xfId="5132" xr:uid="{FE0BAF60-26FD-48BE-A16B-BA6030596AAD}"/>
    <cellStyle name="Notas 8 12" xfId="9411" xr:uid="{049DACD4-7FD3-46AD-8B7A-14D4DF5C4DA2}"/>
    <cellStyle name="Notas 8 13" xfId="11710" xr:uid="{405D861A-6B06-4FC1-A323-8907142E5528}"/>
    <cellStyle name="Notas 8 14" xfId="10113" xr:uid="{9D6E2FDE-DCF7-43AA-82E7-640AAF582F8E}"/>
    <cellStyle name="Notas 8 15" xfId="12642" xr:uid="{0385CA37-F079-448A-B0D0-F0713915C07E}"/>
    <cellStyle name="Notas 8 16" xfId="13786" xr:uid="{7992B122-A30C-44C8-8B6A-606471E6E58C}"/>
    <cellStyle name="Notas 8 2" xfId="1410" xr:uid="{00000000-0005-0000-0000-00006C060000}"/>
    <cellStyle name="Notas 8 2 10" xfId="12795" xr:uid="{D638F299-BC7B-48B2-B812-1AA1AD153B27}"/>
    <cellStyle name="Notas 8 2 11" xfId="12643" xr:uid="{D25A415D-0975-46AA-AED2-4ABEF3BDAAA5}"/>
    <cellStyle name="Notas 8 2 12" xfId="14864" xr:uid="{63CB4EF1-9731-4FF8-BE4B-06F54CBB2267}"/>
    <cellStyle name="Notas 8 2 2" xfId="5520" xr:uid="{C24C6B34-D087-451F-99F2-EF8F83A1BAC8}"/>
    <cellStyle name="Notas 8 2 2 10" xfId="15605" xr:uid="{7E319073-B330-4556-BCA8-4569075A4A67}"/>
    <cellStyle name="Notas 8 2 2 2" xfId="6993" xr:uid="{D77ABA5C-1238-4C6B-9B59-92F90F80E4DC}"/>
    <cellStyle name="Notas 8 2 2 3" xfId="8213" xr:uid="{BD4C7DC5-447C-4299-95EC-EFEF63FBAD79}"/>
    <cellStyle name="Notas 8 2 2 4" xfId="9466" xr:uid="{1C6D0127-9617-4FEF-AF33-F43C5F0F04E1}"/>
    <cellStyle name="Notas 8 2 2 5" xfId="10698" xr:uid="{9D9A6B38-69EC-49E9-B655-B171629E45E7}"/>
    <cellStyle name="Notas 8 2 2 6" xfId="11858" xr:uid="{ABBC0760-EE1E-465D-9706-83C17F8D6698}"/>
    <cellStyle name="Notas 8 2 2 7" xfId="12986" xr:uid="{B2B3D45C-ACE8-409B-BC13-B40A17AAC5EE}"/>
    <cellStyle name="Notas 8 2 2 8" xfId="14092" xr:uid="{2A9C5B62-36EB-493D-8B08-2D6B193F0028}"/>
    <cellStyle name="Notas 8 2 2 9" xfId="15013" xr:uid="{92F89EE2-2C27-4207-8A22-E29B93FB7479}"/>
    <cellStyle name="Notas 8 2 3" xfId="4037" xr:uid="{0F704D1C-B97E-4B3D-A940-6B514AC5BE85}"/>
    <cellStyle name="Notas 8 2 4" xfId="3299" xr:uid="{A3E44338-2B64-45F6-B89C-578169F9119C}"/>
    <cellStyle name="Notas 8 2 5" xfId="5156" xr:uid="{75245755-9157-4AAB-9B05-BA45E38C2C0B}"/>
    <cellStyle name="Notas 8 2 6" xfId="6941" xr:uid="{178C5CBA-3BF8-4273-B70F-D920ED4755B6}"/>
    <cellStyle name="Notas 8 2 7" xfId="9266" xr:uid="{773E58FB-1DD2-4FB6-8A2F-5068A6906FCF}"/>
    <cellStyle name="Notas 8 2 8" xfId="10504" xr:uid="{D093A813-032D-42A6-8632-DB995694BFC5}"/>
    <cellStyle name="Notas 8 2 9" xfId="7522" xr:uid="{7FFF01C6-A718-4308-90B8-3639CDF09B94}"/>
    <cellStyle name="Notas 8 3" xfId="1411" xr:uid="{00000000-0005-0000-0000-00006D060000}"/>
    <cellStyle name="Notas 8 3 10" xfId="12794" xr:uid="{83C59336-8A6E-4987-BA78-46E3FD29C715}"/>
    <cellStyle name="Notas 8 3 11" xfId="12935" xr:uid="{90FEF1CC-91BA-4655-ADB0-0E96CC7BC90C}"/>
    <cellStyle name="Notas 8 3 12" xfId="14863" xr:uid="{AD036900-0A17-4A6E-8B09-9B70837EC37A}"/>
    <cellStyle name="Notas 8 3 2" xfId="5521" xr:uid="{BD21AB2D-5EB5-4A9F-8480-B792ED6DC3CF}"/>
    <cellStyle name="Notas 8 3 2 10" xfId="15606" xr:uid="{5F8BE07E-C0E9-4EDE-98D3-8C4DDA478372}"/>
    <cellStyle name="Notas 8 3 2 2" xfId="6994" xr:uid="{1D33533D-7C52-4E6B-9EFC-5DC4C1A60218}"/>
    <cellStyle name="Notas 8 3 2 3" xfId="8214" xr:uid="{E8D84CBC-6819-4095-A5BC-26C48DF9FAB7}"/>
    <cellStyle name="Notas 8 3 2 4" xfId="9467" xr:uid="{9F045150-E8E5-44F6-AD24-B9C52064086F}"/>
    <cellStyle name="Notas 8 3 2 5" xfId="10699" xr:uid="{89F55834-884D-408F-B9F9-0B8EB838AD92}"/>
    <cellStyle name="Notas 8 3 2 6" xfId="11859" xr:uid="{A7909700-B08B-44DE-ABF2-28FAEC8423F1}"/>
    <cellStyle name="Notas 8 3 2 7" xfId="12987" xr:uid="{1C0F468A-A705-4179-8242-7144D43C0F07}"/>
    <cellStyle name="Notas 8 3 2 8" xfId="14093" xr:uid="{4B10BE93-9B8F-42B6-8F45-F8D8545A306C}"/>
    <cellStyle name="Notas 8 3 2 9" xfId="15014" xr:uid="{7B141B33-8663-47BF-BC51-316C2449083B}"/>
    <cellStyle name="Notas 8 3 3" xfId="4038" xr:uid="{11428E35-F7AD-41E3-8A73-2FC86FC98D2A}"/>
    <cellStyle name="Notas 8 3 4" xfId="3298" xr:uid="{146ACADF-205E-42B9-B7AE-790661118DD6}"/>
    <cellStyle name="Notas 8 3 5" xfId="5157" xr:uid="{B66B839C-6205-48D8-AD01-952C5382C826}"/>
    <cellStyle name="Notas 8 3 6" xfId="6940" xr:uid="{AA41FE37-AC88-4172-87C5-3E28A7DD7739}"/>
    <cellStyle name="Notas 8 3 7" xfId="9265" xr:uid="{04C4E473-CBB1-4D0F-BD4A-BE6BCDF913C2}"/>
    <cellStyle name="Notas 8 3 8" xfId="10503" xr:uid="{84106FE5-04F4-4658-9273-373A293D9322}"/>
    <cellStyle name="Notas 8 3 9" xfId="11709" xr:uid="{2B0126CA-C222-4CA8-8C37-757C00885A65}"/>
    <cellStyle name="Notas 8 4" xfId="1412" xr:uid="{00000000-0005-0000-0000-00006E060000}"/>
    <cellStyle name="Notas 8 4 10" xfId="10087" xr:uid="{437E7767-70AE-4968-8014-1A558861A854}"/>
    <cellStyle name="Notas 8 4 11" xfId="12320" xr:uid="{58537712-1DB2-4298-9EE9-A5B16870A283}"/>
    <cellStyle name="Notas 8 4 12" xfId="12820" xr:uid="{5C853521-90B2-4663-A640-B2B98F19241A}"/>
    <cellStyle name="Notas 8 4 2" xfId="5522" xr:uid="{77333BE0-2DC8-4B48-AEA2-3292CF41F14E}"/>
    <cellStyle name="Notas 8 4 2 10" xfId="15607" xr:uid="{ADC4AC12-61B3-43C1-9DF9-2FC79B888293}"/>
    <cellStyle name="Notas 8 4 2 2" xfId="6995" xr:uid="{3A55A654-F338-4D35-A2CD-A64183D4AB74}"/>
    <cellStyle name="Notas 8 4 2 3" xfId="8215" xr:uid="{72510200-3C43-482D-9D9B-B88FBA724AF8}"/>
    <cellStyle name="Notas 8 4 2 4" xfId="9468" xr:uid="{D1562C57-C092-46EB-941C-2DCC300A7E5B}"/>
    <cellStyle name="Notas 8 4 2 5" xfId="10700" xr:uid="{C61A0DC8-A8EB-4714-8ABF-5B436AF7745A}"/>
    <cellStyle name="Notas 8 4 2 6" xfId="11860" xr:uid="{03536607-F3A9-4396-B327-8776CD833713}"/>
    <cellStyle name="Notas 8 4 2 7" xfId="12988" xr:uid="{6BB60F01-0C2E-470A-BFE1-55C1AC3C5848}"/>
    <cellStyle name="Notas 8 4 2 8" xfId="14094" xr:uid="{1840DA61-4EBE-4BEB-AB1D-FC26568714BC}"/>
    <cellStyle name="Notas 8 4 2 9" xfId="15015" xr:uid="{9820619F-B2E6-4AE4-9194-33FCC5BC9E30}"/>
    <cellStyle name="Notas 8 4 3" xfId="4039" xr:uid="{BE85E582-09C5-416D-9580-313BFA3A04A5}"/>
    <cellStyle name="Notas 8 4 4" xfId="3297" xr:uid="{DF70EB46-5729-4948-8931-A1240CAEABC0}"/>
    <cellStyle name="Notas 8 4 5" xfId="4824" xr:uid="{C3B331DD-F395-40FC-B7BD-6B902A801621}"/>
    <cellStyle name="Notas 8 4 6" xfId="6645" xr:uid="{DE892C6A-FB18-4D91-B92D-A7DDBD5BF9A0}"/>
    <cellStyle name="Notas 8 4 7" xfId="5133" xr:uid="{78EF54AC-B48B-42AE-8FD9-2A6319BA8AA0}"/>
    <cellStyle name="Notas 8 4 8" xfId="9108" xr:uid="{84393A12-BEE3-4AC7-856D-9270B5A054E1}"/>
    <cellStyle name="Notas 8 4 9" xfId="7523" xr:uid="{823F5BF5-F067-451A-9D74-514AEA528683}"/>
    <cellStyle name="Notas 8 5" xfId="1413" xr:uid="{00000000-0005-0000-0000-00006F060000}"/>
    <cellStyle name="Notas 8 5 10" xfId="8775" xr:uid="{3B5A8761-85FF-45DF-A5D3-CE21705429A2}"/>
    <cellStyle name="Notas 8 5 11" xfId="12934" xr:uid="{5FA0FBE5-0559-406D-913B-6949EBDD51F9}"/>
    <cellStyle name="Notas 8 5 12" xfId="13787" xr:uid="{ECBC0F79-F111-4DE1-98EC-7DCB956A1D07}"/>
    <cellStyle name="Notas 8 5 2" xfId="5523" xr:uid="{CED677EA-1CEC-445F-97C1-B90855B24A16}"/>
    <cellStyle name="Notas 8 5 2 10" xfId="15608" xr:uid="{63D5E2AB-89A5-4C7F-84CA-40852D327C4F}"/>
    <cellStyle name="Notas 8 5 2 2" xfId="6996" xr:uid="{0A1ED291-CE81-4565-A006-E8DB6B5DABA7}"/>
    <cellStyle name="Notas 8 5 2 3" xfId="8216" xr:uid="{A4BEE95A-B5D5-4CF3-ADEC-33EE56146412}"/>
    <cellStyle name="Notas 8 5 2 4" xfId="9469" xr:uid="{C80C65BC-3A6B-4DE5-B458-3A43BF4A2498}"/>
    <cellStyle name="Notas 8 5 2 5" xfId="10701" xr:uid="{0982EF2F-B651-4539-9BCE-EA6523157776}"/>
    <cellStyle name="Notas 8 5 2 6" xfId="11861" xr:uid="{DE4C0B03-1F59-4B7B-82FD-7E384EA5CE21}"/>
    <cellStyle name="Notas 8 5 2 7" xfId="12989" xr:uid="{65840320-5D2E-4DAC-BFA4-9B772CF9E5B5}"/>
    <cellStyle name="Notas 8 5 2 8" xfId="14095" xr:uid="{C6E6E325-C256-4859-9631-7E048490071D}"/>
    <cellStyle name="Notas 8 5 2 9" xfId="15016" xr:uid="{092E696F-D989-4CF0-A5AA-1A4314832C84}"/>
    <cellStyle name="Notas 8 5 3" xfId="4040" xr:uid="{C4F3F53F-771C-496B-9BC0-BE95CBDD53C9}"/>
    <cellStyle name="Notas 8 5 4" xfId="3296" xr:uid="{7B3DC86D-7E9A-477C-8B71-C78F871DFE61}"/>
    <cellStyle name="Notas 8 5 5" xfId="5158" xr:uid="{95868044-5FA3-4B59-80C4-3D85AD66779F}"/>
    <cellStyle name="Notas 8 5 6" xfId="6646" xr:uid="{73BC95E1-B10D-406F-BA3D-F268A48044B3}"/>
    <cellStyle name="Notas 8 5 7" xfId="5134" xr:uid="{ADA71C8E-DA06-4F84-B82D-2CD2C9D80AE3}"/>
    <cellStyle name="Notas 8 5 8" xfId="9109" xr:uid="{751AE8F9-BFA6-450B-9C3B-23C767C2602C}"/>
    <cellStyle name="Notas 8 5 9" xfId="7524" xr:uid="{9A2B38F5-32CD-4D2F-845D-7D86DD0F4E63}"/>
    <cellStyle name="Notas 8 6" xfId="5519" xr:uid="{3F2C5465-716A-452C-AF87-F40CD93D4891}"/>
    <cellStyle name="Notas 8 6 10" xfId="15604" xr:uid="{EA320037-3ED2-4F72-B93B-C6006996D27B}"/>
    <cellStyle name="Notas 8 6 2" xfId="6992" xr:uid="{121FF176-94DB-4F23-A7C7-C7885011B25B}"/>
    <cellStyle name="Notas 8 6 3" xfId="8212" xr:uid="{6429D6D9-72BA-4340-85A2-59EEFA0397C4}"/>
    <cellStyle name="Notas 8 6 4" xfId="9465" xr:uid="{BB3A5F7B-30B4-4CE0-9109-C7CCD74159E6}"/>
    <cellStyle name="Notas 8 6 5" xfId="10697" xr:uid="{6572EEAF-1E82-4D39-BC58-DED7607F969E}"/>
    <cellStyle name="Notas 8 6 6" xfId="11857" xr:uid="{7A820BD6-07C5-401E-876E-C09F2ED82723}"/>
    <cellStyle name="Notas 8 6 7" xfId="12985" xr:uid="{BC62AB5D-CC7E-43E1-A1F9-3E2E7D9CC1DB}"/>
    <cellStyle name="Notas 8 6 8" xfId="14091" xr:uid="{9AE1B27B-ECC1-44FF-8378-1B1D857F64D6}"/>
    <cellStyle name="Notas 8 6 9" xfId="15012" xr:uid="{79581CB3-9E1D-4836-8514-8918FD52686E}"/>
    <cellStyle name="Notas 8 7" xfId="4036" xr:uid="{6E6ADA8D-0AA8-4E85-9A7C-D4872D737FFE}"/>
    <cellStyle name="Notas 8 8" xfId="3300" xr:uid="{96D7F626-966C-43F4-B135-74957F2D8C65}"/>
    <cellStyle name="Notas 8 9" xfId="3907" xr:uid="{E91C9ECA-4999-4344-B7A0-1F37E6F28E7A}"/>
    <cellStyle name="Notas 9" xfId="1414" xr:uid="{00000000-0005-0000-0000-000070060000}"/>
    <cellStyle name="Notas 9 10" xfId="6707" xr:uid="{CF2F3628-1601-4CCD-9972-1FDBD02EF829}"/>
    <cellStyle name="Notas 9 11" xfId="6277" xr:uid="{30CC3951-B51F-413B-BD44-D24CC6C28911}"/>
    <cellStyle name="Notas 9 12" xfId="9413" xr:uid="{0D9EB41D-BB82-47FD-BE9A-EC75658DAFBC}"/>
    <cellStyle name="Notas 9 13" xfId="11707" xr:uid="{B189622E-0201-41DE-AE58-911087224433}"/>
    <cellStyle name="Notas 9 14" xfId="11548" xr:uid="{800E527D-1366-49B7-BDF1-5D156E697BC0}"/>
    <cellStyle name="Notas 9 15" xfId="11325" xr:uid="{EBE47B40-C392-41E6-B696-0F9E1316DBEB}"/>
    <cellStyle name="Notas 9 16" xfId="14038" xr:uid="{39CDFE70-4AD2-4F39-AB5D-5976C10DB57E}"/>
    <cellStyle name="Notas 9 2" xfId="1415" xr:uid="{00000000-0005-0000-0000-000071060000}"/>
    <cellStyle name="Notas 9 2 10" xfId="11240" xr:uid="{9B0BD5E3-C511-4E2A-996E-A9FA34709D1A}"/>
    <cellStyle name="Notas 9 2 11" xfId="12644" xr:uid="{0F736C19-D616-4CD5-90C6-57F3C05240C0}"/>
    <cellStyle name="Notas 9 2 12" xfId="13504" xr:uid="{0390BB7D-C4D7-4758-A571-EAE0DB704F60}"/>
    <cellStyle name="Notas 9 2 2" xfId="5525" xr:uid="{F12CCC7E-A33F-46A6-9755-3D8E45CC9C58}"/>
    <cellStyle name="Notas 9 2 2 10" xfId="15610" xr:uid="{75A55F6C-A490-4EEA-94CA-595E06F6AF05}"/>
    <cellStyle name="Notas 9 2 2 2" xfId="6998" xr:uid="{71FB9D38-E827-4B89-A0A5-CC46FA723C78}"/>
    <cellStyle name="Notas 9 2 2 3" xfId="8218" xr:uid="{0B0475EB-1222-4EF8-92B8-5CEFA52CB7B0}"/>
    <cellStyle name="Notas 9 2 2 4" xfId="9471" xr:uid="{D92A12C3-30DC-454A-8CE4-4638E27BBF4F}"/>
    <cellStyle name="Notas 9 2 2 5" xfId="10703" xr:uid="{64252095-EA94-4BFB-A801-DB207F1F88B3}"/>
    <cellStyle name="Notas 9 2 2 6" xfId="11863" xr:uid="{50478399-72DF-4216-AF35-4FD0EE970F41}"/>
    <cellStyle name="Notas 9 2 2 7" xfId="12991" xr:uid="{FE5D99B6-EDD7-49C1-ADD2-F77015BB8691}"/>
    <cellStyle name="Notas 9 2 2 8" xfId="14097" xr:uid="{D09B8FC6-CCA0-4A89-BF23-1AB8BE03F4C1}"/>
    <cellStyle name="Notas 9 2 2 9" xfId="15018" xr:uid="{30D53761-EB6F-49DE-8348-BE5D1C0BFB0F}"/>
    <cellStyle name="Notas 9 2 3" xfId="4042" xr:uid="{D81462DB-E9D7-4485-8AB5-8FB233C520B2}"/>
    <cellStyle name="Notas 9 2 4" xfId="3294" xr:uid="{BA99C963-7531-443D-A2C3-2EF1C6F22221}"/>
    <cellStyle name="Notas 9 2 5" xfId="3909" xr:uid="{097DBCA7-8BD6-4A34-9DCE-DEEE75BAD149}"/>
    <cellStyle name="Notas 9 2 6" xfId="6647" xr:uid="{15BEFE88-40A9-4F51-9998-8221935FEDE2}"/>
    <cellStyle name="Notas 9 2 7" xfId="7529" xr:uid="{284E629D-8340-4DEC-80FE-7B6626504ED0}"/>
    <cellStyle name="Notas 9 2 8" xfId="8776" xr:uid="{A00DF91B-E646-44BE-BE3E-D08A55A726C1}"/>
    <cellStyle name="Notas 9 2 9" xfId="11708" xr:uid="{1DE87B81-33CE-4EC6-98E5-8C09E41354E6}"/>
    <cellStyle name="Notas 9 3" xfId="1416" xr:uid="{00000000-0005-0000-0000-000072060000}"/>
    <cellStyle name="Notas 9 3 10" xfId="11585" xr:uid="{CDC655C9-27E7-4045-A8DA-EBE7769C7D24}"/>
    <cellStyle name="Notas 9 3 11" xfId="12937" xr:uid="{6A407279-6ADA-4C38-ACA7-3C01408F14DA}"/>
    <cellStyle name="Notas 9 3 12" xfId="13788" xr:uid="{B7EFDB80-2B6B-4F97-B346-AFB8FF7839D8}"/>
    <cellStyle name="Notas 9 3 2" xfId="5526" xr:uid="{D774792D-863B-4670-8979-6A5050821341}"/>
    <cellStyle name="Notas 9 3 2 10" xfId="15611" xr:uid="{F3BDC333-2877-49A0-878F-F968FA32AB76}"/>
    <cellStyle name="Notas 9 3 2 2" xfId="6999" xr:uid="{3E8D8092-5DEE-4D6B-832F-859C3F2927F2}"/>
    <cellStyle name="Notas 9 3 2 3" xfId="8219" xr:uid="{2D65B57B-1313-423B-9C38-C6B080E54106}"/>
    <cellStyle name="Notas 9 3 2 4" xfId="9472" xr:uid="{2E932099-01E5-4D88-87BE-3A407E5C274A}"/>
    <cellStyle name="Notas 9 3 2 5" xfId="10704" xr:uid="{D8CE6CBC-C9F1-4E18-9B91-F7A9368D30AD}"/>
    <cellStyle name="Notas 9 3 2 6" xfId="11864" xr:uid="{465F5DFB-63B4-45CE-8E6F-44BA2AFB68FC}"/>
    <cellStyle name="Notas 9 3 2 7" xfId="12992" xr:uid="{852FF43D-AAD0-4403-83F8-7EE92F3D8058}"/>
    <cellStyle name="Notas 9 3 2 8" xfId="14098" xr:uid="{7B5B952C-82DA-46CD-AC53-3A0400BE4F85}"/>
    <cellStyle name="Notas 9 3 2 9" xfId="15019" xr:uid="{EDD54A0B-081F-45E3-A042-9C8BBB6AD2DF}"/>
    <cellStyle name="Notas 9 3 3" xfId="4043" xr:uid="{ADCC8E60-091E-4E69-B4DE-93ADB6DECC71}"/>
    <cellStyle name="Notas 9 3 4" xfId="3293" xr:uid="{4A28A23A-B82A-47D2-A527-335FD7AC9F37}"/>
    <cellStyle name="Notas 9 3 5" xfId="3910" xr:uid="{C40408A9-473D-418B-9100-B8BD176D4C46}"/>
    <cellStyle name="Notas 9 3 6" xfId="6648" xr:uid="{B905236D-D187-4A7A-BB53-06A19A587ADC}"/>
    <cellStyle name="Notas 9 3 7" xfId="6462" xr:uid="{77F8FA47-EF84-455A-921B-45CEB81F89F1}"/>
    <cellStyle name="Notas 9 3 8" xfId="9412" xr:uid="{EB92E0C7-ECD0-4B3E-9F9F-7E0E1D864282}"/>
    <cellStyle name="Notas 9 3 9" xfId="7525" xr:uid="{351DF409-C407-4E31-A40F-C711753E2002}"/>
    <cellStyle name="Notas 9 4" xfId="1417" xr:uid="{00000000-0005-0000-0000-000073060000}"/>
    <cellStyle name="Notas 9 4 10" xfId="12147" xr:uid="{53DF6D15-7D62-47F6-A520-C5C021A3D516}"/>
    <cellStyle name="Notas 9 4 11" xfId="12936" xr:uid="{8ECFF45B-10BD-4A32-B312-44BD1BB3FCCC}"/>
    <cellStyle name="Notas 9 4 12" xfId="13789" xr:uid="{3C61DC1D-D215-4FE6-947B-30D27FC8C7C0}"/>
    <cellStyle name="Notas 9 4 2" xfId="5527" xr:uid="{070A31F9-A81B-4BFF-83DC-C2CC8F51A649}"/>
    <cellStyle name="Notas 9 4 2 10" xfId="15612" xr:uid="{AB79E4B0-1BC0-41E1-9476-255C08865556}"/>
    <cellStyle name="Notas 9 4 2 2" xfId="7000" xr:uid="{0CB1AB39-1FF5-4BF7-BA4A-09841421E025}"/>
    <cellStyle name="Notas 9 4 2 3" xfId="8220" xr:uid="{7B918FF5-A001-4319-B6E2-2975B6A47507}"/>
    <cellStyle name="Notas 9 4 2 4" xfId="9473" xr:uid="{499BC1C7-8369-4090-9C3C-61BE837EA286}"/>
    <cellStyle name="Notas 9 4 2 5" xfId="10705" xr:uid="{3B8D461F-8D8F-4C54-9A54-3D18FEEB7CB6}"/>
    <cellStyle name="Notas 9 4 2 6" xfId="11865" xr:uid="{8690A804-CA01-4349-A812-08B6AF76B2B5}"/>
    <cellStyle name="Notas 9 4 2 7" xfId="12993" xr:uid="{FA7B9A38-3747-4232-8201-3B50E92FC9B9}"/>
    <cellStyle name="Notas 9 4 2 8" xfId="14099" xr:uid="{10F1AED7-98EC-400E-8D15-2FFCC4ACF9F6}"/>
    <cellStyle name="Notas 9 4 2 9" xfId="15020" xr:uid="{08D2642E-C629-4B43-B052-859DFE2E8B85}"/>
    <cellStyle name="Notas 9 4 3" xfId="4044" xr:uid="{AFC340B6-0950-42A6-B9BF-F162897CE154}"/>
    <cellStyle name="Notas 9 4 4" xfId="3292" xr:uid="{9709B6F2-AD76-4C5E-A00B-98FCD0F63066}"/>
    <cellStyle name="Notas 9 4 5" xfId="3911" xr:uid="{824CAF1D-AA81-4991-BA12-CD3C44E863B8}"/>
    <cellStyle name="Notas 9 4 6" xfId="8012" xr:uid="{6384A18B-6586-4C04-A3CC-A83E6A8EA529}"/>
    <cellStyle name="Notas 9 4 7" xfId="6815" xr:uid="{BB57DEB4-A232-4123-80BF-694175D3BD22}"/>
    <cellStyle name="Notas 9 4 8" xfId="7624" xr:uid="{26B6CCB3-8817-4EE9-B508-C54EC9E95F7D}"/>
    <cellStyle name="Notas 9 4 9" xfId="11706" xr:uid="{75ECE579-BD80-4E7D-81EA-2A6ABD5B29B1}"/>
    <cellStyle name="Notas 9 5" xfId="1418" xr:uid="{00000000-0005-0000-0000-000074060000}"/>
    <cellStyle name="Notas 9 5 10" xfId="10075" xr:uid="{7A2EC559-8AD5-4BA9-883D-0E51D18A9C25}"/>
    <cellStyle name="Notas 9 5 11" xfId="12645" xr:uid="{0EF9952F-FB26-4902-8747-5A2F0BFFE944}"/>
    <cellStyle name="Notas 9 5 12" xfId="14040" xr:uid="{7674525F-D1FD-488F-9D75-887FC4B68B9C}"/>
    <cellStyle name="Notas 9 5 2" xfId="5528" xr:uid="{1F557269-9F5D-4600-9027-E8CB2CEA121C}"/>
    <cellStyle name="Notas 9 5 2 10" xfId="15613" xr:uid="{88E31EA4-7043-4EA2-9C4E-C267BD8A3281}"/>
    <cellStyle name="Notas 9 5 2 2" xfId="7001" xr:uid="{B312CF25-0FEB-4299-9BBC-5F82F9B7C94E}"/>
    <cellStyle name="Notas 9 5 2 3" xfId="8221" xr:uid="{AD3845A1-F757-4F20-870C-6EBC235F2AB1}"/>
    <cellStyle name="Notas 9 5 2 4" xfId="9474" xr:uid="{BD6432B0-D32E-416E-B355-48ECA5D5E28C}"/>
    <cellStyle name="Notas 9 5 2 5" xfId="10706" xr:uid="{DC74331A-CE79-4DF5-8C94-0FE053858F74}"/>
    <cellStyle name="Notas 9 5 2 6" xfId="11866" xr:uid="{8E4F0F5D-A7B5-4AD6-938A-42179CCDB823}"/>
    <cellStyle name="Notas 9 5 2 7" xfId="12994" xr:uid="{6BF51A67-E176-4D06-9CEA-B21F165A74BD}"/>
    <cellStyle name="Notas 9 5 2 8" xfId="14100" xr:uid="{9AC1A1D1-3268-40A1-A4A2-BBF07FC2C630}"/>
    <cellStyle name="Notas 9 5 2 9" xfId="15021" xr:uid="{42F8E3C7-ED45-4DE8-A7FB-57EB908DDE80}"/>
    <cellStyle name="Notas 9 5 3" xfId="4045" xr:uid="{62A88D35-9AC5-44CF-A4E4-01A6B89DFBF2}"/>
    <cellStyle name="Notas 9 5 4" xfId="3291" xr:uid="{5F9BBA34-E54D-4A8E-9C82-5436D6915AA0}"/>
    <cellStyle name="Notas 9 5 5" xfId="3912" xr:uid="{E9B4C6B3-1D70-4A3E-B6C0-ACD342E8CCF0}"/>
    <cellStyle name="Notas 9 5 6" xfId="6943" xr:uid="{191D7EF4-BBC2-44C4-AF30-A936811B6507}"/>
    <cellStyle name="Notas 9 5 7" xfId="6814" xr:uid="{0DA9A6C8-D9B4-4042-AEA8-FB39A1CE6EF8}"/>
    <cellStyle name="Notas 9 5 8" xfId="9110" xr:uid="{2E44F08C-94E2-4D9B-B1A6-B8FF0714CD22}"/>
    <cellStyle name="Notas 9 5 9" xfId="7526" xr:uid="{996871A5-0252-477E-B4A7-11F4742CFCDC}"/>
    <cellStyle name="Notas 9 6" xfId="5524" xr:uid="{862274A2-52DC-4C24-811E-0249FB6B2F7F}"/>
    <cellStyle name="Notas 9 6 10" xfId="15609" xr:uid="{7ECA03DC-90B2-4BB3-8438-2E2675973FC9}"/>
    <cellStyle name="Notas 9 6 2" xfId="6997" xr:uid="{C86A4B16-F306-475E-8367-E0C15E43EFDE}"/>
    <cellStyle name="Notas 9 6 3" xfId="8217" xr:uid="{2690B4FF-98D8-4445-894A-9575C06861A8}"/>
    <cellStyle name="Notas 9 6 4" xfId="9470" xr:uid="{F6D69BEF-4FCE-497B-9503-D3BEAABA1F94}"/>
    <cellStyle name="Notas 9 6 5" xfId="10702" xr:uid="{5B81D216-A21B-46F1-BE93-B4DE5535C3BC}"/>
    <cellStyle name="Notas 9 6 6" xfId="11862" xr:uid="{37F0BAD1-135D-4AF8-8992-59D00CD333BA}"/>
    <cellStyle name="Notas 9 6 7" xfId="12990" xr:uid="{27E67F45-5158-4CCC-A953-0B348CA6DD7A}"/>
    <cellStyle name="Notas 9 6 8" xfId="14096" xr:uid="{25F7D37F-F3A6-4D6F-88DB-2345AAB99AA4}"/>
    <cellStyle name="Notas 9 6 9" xfId="15017" xr:uid="{C48CFEEB-F586-4654-9FD3-8F2E2F9E933C}"/>
    <cellStyle name="Notas 9 7" xfId="4041" xr:uid="{467CF5CB-FEE1-48F1-9BA4-299C5697EFA9}"/>
    <cellStyle name="Notas 9 8" xfId="3295" xr:uid="{42C42500-1C40-48A0-AC35-7DADD8E16065}"/>
    <cellStyle name="Notas 9 9" xfId="3908" xr:uid="{495B3B18-634B-45F1-BE8D-5517029AF014}"/>
    <cellStyle name="Note" xfId="170" xr:uid="{00000000-0005-0000-0000-000075060000}"/>
    <cellStyle name="Note 10" xfId="4794" xr:uid="{E51A37C0-8F75-4FEF-9BE0-F214FEAE081E}"/>
    <cellStyle name="Note 11" xfId="4782" xr:uid="{062FFFCC-12F9-423E-9DC3-C45A34BB0E6E}"/>
    <cellStyle name="Note 12" xfId="7497" xr:uid="{E69F8381-5C06-4990-BE5A-D073CD867961}"/>
    <cellStyle name="Note 13" xfId="8747" xr:uid="{D34EBD7E-73A4-428C-97B8-0852E61D0F59}"/>
    <cellStyle name="Note 14" xfId="9994" xr:uid="{67477E7F-46B8-4362-B24E-3489A6991BF0}"/>
    <cellStyle name="Note 15" xfId="11220" xr:uid="{3C62E6AB-7712-47F0-855D-105C0DAEA0D2}"/>
    <cellStyle name="Note 16" xfId="12302" xr:uid="{2A77FAF6-7789-4B13-AA77-DC0F9A23C591}"/>
    <cellStyle name="Note 17" xfId="12296" xr:uid="{FE3DCEF1-0C01-44A7-AC7F-E053221DB5C3}"/>
    <cellStyle name="Note 18" xfId="14538" xr:uid="{01AACE56-B412-480E-82ED-FBD79BAB34E0}"/>
    <cellStyle name="Note 2" xfId="1419" xr:uid="{00000000-0005-0000-0000-000076060000}"/>
    <cellStyle name="Note 2 10" xfId="12646" xr:uid="{6CB2D76E-471F-4DCA-BF79-9ECCBA2BDF86}"/>
    <cellStyle name="Note 2 11" xfId="14039" xr:uid="{B368B870-2A84-4AF9-B965-75D8CA4897A2}"/>
    <cellStyle name="Note 2 2" xfId="4046" xr:uid="{9A5F4CFB-BE08-4E9F-86BF-A87CE50DB58A}"/>
    <cellStyle name="Note 2 3" xfId="3290" xr:uid="{77AD65F0-42FD-4AD6-8744-13C871F582AE}"/>
    <cellStyle name="Note 2 4" xfId="3913" xr:uid="{A498BAD0-9A8D-407D-BCC5-56915F941189}"/>
    <cellStyle name="Note 2 5" xfId="8011" xr:uid="{B64774F5-D2A7-4136-A4D2-47D50060AB4E}"/>
    <cellStyle name="Note 2 6" xfId="6813" xr:uid="{B7D11824-5089-43E2-A685-EBFEE304D6E0}"/>
    <cellStyle name="Note 2 7" xfId="9415" xr:uid="{E177CECE-52B5-43B4-A8D2-A36BD8263845}"/>
    <cellStyle name="Note 2 8" xfId="11705" xr:uid="{EF516E49-BF86-4E8D-AE57-6F906927762F}"/>
    <cellStyle name="Note 2 9" xfId="10195" xr:uid="{C1123B75-5072-490D-998E-DE6BD880EBB6}"/>
    <cellStyle name="Note 3" xfId="1420" xr:uid="{00000000-0005-0000-0000-000077060000}"/>
    <cellStyle name="Note 3 10" xfId="12708" xr:uid="{02259DED-143D-44BD-AACA-217F58C9C0B4}"/>
    <cellStyle name="Note 3 11" xfId="12406" xr:uid="{6321B6AA-DD43-47DB-8541-4AA9DAF2F360}"/>
    <cellStyle name="Note 3 2" xfId="4047" xr:uid="{80FD820F-9766-4AB9-982A-33D2C30AA4A5}"/>
    <cellStyle name="Note 3 3" xfId="3289" xr:uid="{213F31B3-ED28-430E-B609-AEAA63D91CAA}"/>
    <cellStyle name="Note 3 4" xfId="3914" xr:uid="{8AC7666B-1FCE-441F-8D3A-85D3A9DA8D32}"/>
    <cellStyle name="Note 3 5" xfId="6942" xr:uid="{8253D836-9C4A-4AAD-B8C0-832F6CBD9C8F}"/>
    <cellStyle name="Note 3 6" xfId="6675" xr:uid="{A9488EBC-5B10-4B4C-91CB-4F3819341848}"/>
    <cellStyle name="Note 3 7" xfId="9414" xr:uid="{8B9C7230-E34F-408F-93A0-61A46050AC5A}"/>
    <cellStyle name="Note 3 8" xfId="7527" xr:uid="{12701DE7-DB76-4668-AE9B-EAB48CC019FA}"/>
    <cellStyle name="Note 3 9" xfId="11577" xr:uid="{697F21DF-B560-4FF6-AF7D-6191074405E5}"/>
    <cellStyle name="Note 4" xfId="1421" xr:uid="{00000000-0005-0000-0000-000078060000}"/>
    <cellStyle name="Note 4 10" xfId="12647" xr:uid="{B12258F4-9A23-49BC-8A4B-9B47F9B7FF44}"/>
    <cellStyle name="Note 4 11" xfId="13790" xr:uid="{5A0F8F5F-EAD6-4572-A1F7-48C88FFD9333}"/>
    <cellStyle name="Note 4 2" xfId="4048" xr:uid="{85BF0DBE-D0E4-4C17-959F-61F19A40435A}"/>
    <cellStyle name="Note 4 3" xfId="3288" xr:uid="{FFE56AD2-59C2-4D25-9082-EEA2C3A1B31A}"/>
    <cellStyle name="Note 4 4" xfId="3915" xr:uid="{7B8C73CB-DE0A-4738-AE2E-D59C9F244459}"/>
    <cellStyle name="Note 4 5" xfId="6649" xr:uid="{7EF0B7DA-18AC-445D-869D-2FFC05BEE0CE}"/>
    <cellStyle name="Note 4 6" xfId="7866" xr:uid="{BED34DB3-374F-43A9-A426-248287A7F2CA}"/>
    <cellStyle name="Note 4 7" xfId="9111" xr:uid="{5DBC93B9-5D3D-45A8-A80D-07CC395D6BDA}"/>
    <cellStyle name="Note 4 8" xfId="11704" xr:uid="{86702948-A44A-48C3-8E1E-AE4E29335C04}"/>
    <cellStyle name="Note 4 9" xfId="11582" xr:uid="{79A5E1E6-9C7F-4FE7-BE8F-50408B2FB82B}"/>
    <cellStyle name="Note 5" xfId="1422" xr:uid="{00000000-0005-0000-0000-000079060000}"/>
    <cellStyle name="Note 5 10" xfId="12648" xr:uid="{8E062054-F378-469D-8105-5274BA5CAA15}"/>
    <cellStyle name="Note 5 11" xfId="14041" xr:uid="{9158CD9F-5462-4163-ABE9-1204914C97B2}"/>
    <cellStyle name="Note 5 2" xfId="4049" xr:uid="{B43FD7A4-543C-479C-986A-5D0394B1CB07}"/>
    <cellStyle name="Note 5 3" xfId="3287" xr:uid="{74E2D145-D27A-41EE-9FEE-EAD728B42C5B}"/>
    <cellStyle name="Note 5 4" xfId="3916" xr:uid="{09486ABD-2AC0-424B-AE60-2D9B1EEB3574}"/>
    <cellStyle name="Note 5 5" xfId="8009" xr:uid="{CC7A7B57-5A8F-43AF-8804-67B5470467B4}"/>
    <cellStyle name="Note 5 6" xfId="6812" xr:uid="{F3F6C8D1-FE44-4DAA-8192-8587842765F5}"/>
    <cellStyle name="Note 5 7" xfId="9112" xr:uid="{8B56C9DD-F5A2-42D7-AEE6-4D49007AF92A}"/>
    <cellStyle name="Note 5 8" xfId="3147" xr:uid="{E03843EA-F4F2-4D28-8BBC-0E45B5C4EA78}"/>
    <cellStyle name="Note 5 9" xfId="11578" xr:uid="{4BE4575C-3243-4002-A26B-A0FFB3E0B794}"/>
    <cellStyle name="Note 6" xfId="2679" xr:uid="{00000000-0005-0000-0000-00007A060000}"/>
    <cellStyle name="Note 6 10" xfId="14780" xr:uid="{B5ECE4A2-67CE-4343-87BC-7BCECF9D5649}"/>
    <cellStyle name="Note 6 11" xfId="15472" xr:uid="{D654951B-CE2A-4478-B8D0-6AA93DB50747}"/>
    <cellStyle name="Note 6 2" xfId="5221" xr:uid="{2989E986-9541-4A6F-9089-E3C18E2D06DC}"/>
    <cellStyle name="Note 6 3" xfId="6705" xr:uid="{6A2D3FE3-ADB5-494C-9AFE-01262CB76048}"/>
    <cellStyle name="Note 6 4" xfId="7925" xr:uid="{BDD1B522-6A3E-4E3C-A51B-13A5AF82E5EA}"/>
    <cellStyle name="Note 6 5" xfId="9176" xr:uid="{DC5EA3EB-7AED-494F-B963-F1BE69EBA067}"/>
    <cellStyle name="Note 6 6" xfId="10416" xr:uid="{EB98A0E8-2126-4442-8680-E7871CA628D4}"/>
    <cellStyle name="Note 6 7" xfId="11587" xr:uid="{EA9D2866-604D-4149-8B92-89E0AAAE31C6}"/>
    <cellStyle name="Note 6 8" xfId="12705" xr:uid="{2B3D8DFA-7C32-4A1E-9AFC-0F6CA0313408}"/>
    <cellStyle name="Note 6 9" xfId="13841" xr:uid="{FD766B6F-4282-49B4-AF90-04BC95AF6191}"/>
    <cellStyle name="Note 7" xfId="5529" xr:uid="{AC14471F-22C2-4FF8-A8DA-033C8E20E8AF}"/>
    <cellStyle name="Note 7 10" xfId="15614" xr:uid="{C0C0173C-E7CC-4B86-AC30-9BEFB652D721}"/>
    <cellStyle name="Note 7 2" xfId="7002" xr:uid="{79A0BF1F-95D2-4B81-AE4F-A98E1AA743CC}"/>
    <cellStyle name="Note 7 3" xfId="8222" xr:uid="{E0FCD290-2186-4958-85BE-2AA1A2A47BD6}"/>
    <cellStyle name="Note 7 4" xfId="9475" xr:uid="{AD5DAF6A-AA02-4A65-8855-C381C7A046B7}"/>
    <cellStyle name="Note 7 5" xfId="10707" xr:uid="{A4408CAC-25D5-4F8F-BB7B-98259812A63A}"/>
    <cellStyle name="Note 7 6" xfId="11867" xr:uid="{5535919E-F404-4A41-A32C-0286FFA99830}"/>
    <cellStyle name="Note 7 7" xfId="12995" xr:uid="{446ADFE8-8435-4D77-94BE-0BFCCCB02BB8}"/>
    <cellStyle name="Note 7 8" xfId="14101" xr:uid="{612EFB59-C331-4824-83FC-F7034F02D85F}"/>
    <cellStyle name="Note 7 9" xfId="15022" xr:uid="{18C2D081-34D0-4DC2-9624-FF3315DC0CA0}"/>
    <cellStyle name="Note 8" xfId="5530" xr:uid="{19CDBADD-F2D3-4E6A-9D9C-6A18D87093D8}"/>
    <cellStyle name="Note 8 10" xfId="15615" xr:uid="{8885C0CC-B4C6-4ED4-A1C0-50B337330F0E}"/>
    <cellStyle name="Note 8 2" xfId="7003" xr:uid="{B2674B04-13E2-420B-A799-B617CDB4846B}"/>
    <cellStyle name="Note 8 3" xfId="8223" xr:uid="{7E7162AD-329C-47AB-B4B1-00C96387CFFE}"/>
    <cellStyle name="Note 8 4" xfId="9476" xr:uid="{EED471DB-9681-47C7-B774-7E535DFE421E}"/>
    <cellStyle name="Note 8 5" xfId="10708" xr:uid="{89C73C54-957E-404F-98F1-0D03F1025085}"/>
    <cellStyle name="Note 8 6" xfId="11868" xr:uid="{5A5FB37A-AEDE-4BCC-B854-31BBAE69958F}"/>
    <cellStyle name="Note 8 7" xfId="12996" xr:uid="{103CBFF4-0660-4A7D-AF48-1EC0D9050DF3}"/>
    <cellStyle name="Note 8 8" xfId="14102" xr:uid="{9CA381C5-AAA9-41B9-AE84-4E82FB4D5D60}"/>
    <cellStyle name="Note 8 9" xfId="15023" xr:uid="{EC1F99B8-5DB2-4676-A9C3-D8BF95163555}"/>
    <cellStyle name="Note 9" xfId="3157" xr:uid="{BBAE0D3E-9B2C-491A-846C-CC23D363407E}"/>
    <cellStyle name="Obliczenia" xfId="171" xr:uid="{00000000-0005-0000-0000-00007B060000}"/>
    <cellStyle name="Obliczenia 10" xfId="12301" xr:uid="{610BFBE7-F243-4AD8-ACFD-C2105E013B38}"/>
    <cellStyle name="Obliczenia 11" xfId="13814" xr:uid="{28557227-0F8A-4F7B-A62F-640AAEC54A81}"/>
    <cellStyle name="Obliczenia 12" xfId="14537" xr:uid="{158A4301-976B-4E72-BCFA-A73B0E8A8A43}"/>
    <cellStyle name="Obliczenia 2" xfId="5531" xr:uid="{DCEEE327-8D31-49AB-B340-F8638D62ECD1}"/>
    <cellStyle name="Obliczenia 2 10" xfId="15616" xr:uid="{317A059F-E577-4621-A1D9-B9414BD764A2}"/>
    <cellStyle name="Obliczenia 2 2" xfId="7004" xr:uid="{D70831FD-70C3-4AF1-9CFE-705238B3F7B1}"/>
    <cellStyle name="Obliczenia 2 3" xfId="8224" xr:uid="{15A6C8A0-2883-4FBD-9129-D0566AE3736C}"/>
    <cellStyle name="Obliczenia 2 4" xfId="9477" xr:uid="{2E417082-6395-48DE-98B2-BDA9EC64C457}"/>
    <cellStyle name="Obliczenia 2 5" xfId="10709" xr:uid="{3B274798-C9CB-4529-83D7-20F70F79F62E}"/>
    <cellStyle name="Obliczenia 2 6" xfId="11869" xr:uid="{677DB843-A8A3-474E-BE90-DEC5CFDFE998}"/>
    <cellStyle name="Obliczenia 2 7" xfId="12997" xr:uid="{52006F17-5285-4FD2-A484-EB12A08C8DF8}"/>
    <cellStyle name="Obliczenia 2 8" xfId="14103" xr:uid="{AF3AC931-FF26-4BC4-9530-AE737BB813D3}"/>
    <cellStyle name="Obliczenia 2 9" xfId="15024" xr:uid="{F3807F09-F8AE-40F1-A089-F74786F4498E}"/>
    <cellStyle name="Obliczenia 3" xfId="3158" xr:uid="{E5CD7816-0A33-40FC-8BCD-13F0D2A6AE5D}"/>
    <cellStyle name="Obliczenia 4" xfId="4793" xr:uid="{6CB47DD3-5CFF-4958-A317-F6CCB865224F}"/>
    <cellStyle name="Obliczenia 5" xfId="6672" xr:uid="{E5E47CDC-E6D3-43BC-9BAD-0EAF4B48B237}"/>
    <cellStyle name="Obliczenia 6" xfId="7496" xr:uid="{0A7048FB-0513-4F45-B771-92B613CEB025}"/>
    <cellStyle name="Obliczenia 7" xfId="8746" xr:uid="{70B6E6EC-1A83-468E-92C9-12CE516AE0B7}"/>
    <cellStyle name="Obliczenia 8" xfId="9993" xr:uid="{6E28BCB6-7424-45DF-AC9E-1DFF74A3A0D2}"/>
    <cellStyle name="Obliczenia 9" xfId="11219" xr:uid="{FF7C239F-C9B7-475B-8B6F-CA79552B6891}"/>
    <cellStyle name="Output" xfId="172" xr:uid="{00000000-0005-0000-0000-00007C060000}"/>
    <cellStyle name="Output 10" xfId="14536" xr:uid="{367DFE21-A927-465F-8135-DD6F448429AD}"/>
    <cellStyle name="Output 2" xfId="3159" xr:uid="{B28E7635-FC8D-4347-A072-E616329455FA}"/>
    <cellStyle name="Output 3" xfId="4792" xr:uid="{17C1BAF4-B743-430C-B28C-52BDC7873AB6}"/>
    <cellStyle name="Output 4" xfId="6671" xr:uid="{EAD57590-E53F-4274-B9BC-551AFDAA1E40}"/>
    <cellStyle name="Output 5" xfId="7495" xr:uid="{989CA3F9-5ACC-4F1B-81F2-C5AD18AD1F1E}"/>
    <cellStyle name="Output 6" xfId="8745" xr:uid="{52A5A6FD-38A3-486D-9BCB-AF951A359DCB}"/>
    <cellStyle name="Output 7" xfId="11218" xr:uid="{1AFC161B-B7B9-4056-B44D-DF8479629921}"/>
    <cellStyle name="Output 8" xfId="12300" xr:uid="{DD949C64-9E7B-4633-B669-8679B7993454}"/>
    <cellStyle name="Output 9" xfId="13813" xr:uid="{40EB7D2E-CDF2-4CBE-A04C-E2A99C921CD1}"/>
    <cellStyle name="Porcen - Estilo2" xfId="1423" xr:uid="{00000000-0005-0000-0000-00007D060000}"/>
    <cellStyle name="Porcentaje" xfId="1" builtinId="5"/>
    <cellStyle name="Porcentaje 2" xfId="23" xr:uid="{00000000-0005-0000-0000-00007F060000}"/>
    <cellStyle name="Porcentaje 2 2" xfId="44" xr:uid="{00000000-0005-0000-0000-000080060000}"/>
    <cellStyle name="Porcentaje 2 3" xfId="2637" xr:uid="{00000000-0005-0000-0000-000081060000}"/>
    <cellStyle name="Porcentaje 3" xfId="25" xr:uid="{00000000-0005-0000-0000-000082060000}"/>
    <cellStyle name="Porcentaje 4" xfId="2662" xr:uid="{00000000-0005-0000-0000-000083060000}"/>
    <cellStyle name="Porcentaje 5" xfId="2649" xr:uid="{00000000-0005-0000-0000-000084060000}"/>
    <cellStyle name="Porcentaje 7" xfId="35" xr:uid="{00000000-0005-0000-0000-000085060000}"/>
    <cellStyle name="Porcentual 10" xfId="173" xr:uid="{00000000-0005-0000-0000-000086060000}"/>
    <cellStyle name="Porcentual 10 2" xfId="5533" xr:uid="{A8B3C249-50D2-4BEC-BE13-9BAC860D80EE}"/>
    <cellStyle name="Porcentual 10 3" xfId="5532" xr:uid="{0F736AE0-CE6C-4DF9-B3D0-66E35C525925}"/>
    <cellStyle name="Porcentual 11" xfId="5534" xr:uid="{3D9E9F28-36FC-43AA-B905-FABD14E154D0}"/>
    <cellStyle name="Porcentual 11 2" xfId="5535" xr:uid="{F8F00E8F-5F88-4A75-A53A-F9D196770A73}"/>
    <cellStyle name="Porcentual 2" xfId="174" xr:uid="{00000000-0005-0000-0000-000087060000}"/>
    <cellStyle name="Porcentual 2 2" xfId="43" xr:uid="{00000000-0005-0000-0000-000088060000}"/>
    <cellStyle name="Porcentual 2 2 2" xfId="5536" xr:uid="{FB4D9F52-EBF3-4F5A-B2D9-F89B63E6A9E2}"/>
    <cellStyle name="Porcentual 3" xfId="39" xr:uid="{00000000-0005-0000-0000-000089060000}"/>
    <cellStyle name="Porcentual 3 2" xfId="2680" xr:uid="{00000000-0005-0000-0000-00008A060000}"/>
    <cellStyle name="Porcentual 4" xfId="5537" xr:uid="{0AC6D174-BD0C-4B74-8B3F-02949F61F206}"/>
    <cellStyle name="Porcentual 4 2" xfId="5538" xr:uid="{A26D8C99-1003-4ABC-9A20-4260683E5DE3}"/>
    <cellStyle name="Porcentual 5" xfId="5539" xr:uid="{D8C4A91D-8FEB-4877-BE1A-B2B47EFCD9A5}"/>
    <cellStyle name="Porcentual 5 2" xfId="5540" xr:uid="{2C066850-7D29-43E7-9EB3-40E095042D39}"/>
    <cellStyle name="Porcentual 6" xfId="5541" xr:uid="{21447D1C-067F-4AB3-ACD7-16FD773EC2DC}"/>
    <cellStyle name="Porcentual 7" xfId="5542" xr:uid="{7D899956-7243-49C1-A2EE-CDCC117A965C}"/>
    <cellStyle name="Porcentual 7 2" xfId="5543" xr:uid="{B3790886-6A9B-4E8E-A44A-AB42F8B979C8}"/>
    <cellStyle name="Porcentual 8" xfId="5544" xr:uid="{61EE62FA-326D-465D-8672-875257D49806}"/>
    <cellStyle name="Porcentual 8 2" xfId="5545" xr:uid="{616EA28C-F21D-459D-B3EA-B1131EA93CC6}"/>
    <cellStyle name="Porcentual 9" xfId="5546" xr:uid="{ED91368B-477D-471C-A583-7F707C2B8583}"/>
    <cellStyle name="Punto" xfId="1424" xr:uid="{00000000-0005-0000-0000-00008B060000}"/>
    <cellStyle name="Punto0" xfId="1425" xr:uid="{00000000-0005-0000-0000-00008C060000}"/>
    <cellStyle name="Punto0 - Estilo1" xfId="1426" xr:uid="{00000000-0005-0000-0000-00008D060000}"/>
    <cellStyle name="Punto0 - Estilo4" xfId="1427" xr:uid="{00000000-0005-0000-0000-00008E060000}"/>
    <cellStyle name="Punto0_Agbar Chile S.A. dic 2004.(Def.)" xfId="1428" xr:uid="{00000000-0005-0000-0000-00008F060000}"/>
    <cellStyle name="Punto1 - Estilo1" xfId="1429" xr:uid="{00000000-0005-0000-0000-000090060000}"/>
    <cellStyle name="Salida 10" xfId="1430" xr:uid="{00000000-0005-0000-0000-000091060000}"/>
    <cellStyle name="Salida 10 10" xfId="6400" xr:uid="{B169EF94-E9E0-47CF-BE9C-A4BFE60790EA}"/>
    <cellStyle name="Salida 10 11" xfId="5218" xr:uid="{EA835524-4EC6-434A-8B6B-5F3DA3E740CB}"/>
    <cellStyle name="Salida 10 12" xfId="11549" xr:uid="{91DF9F7F-CD42-4571-943E-0726C0613207}"/>
    <cellStyle name="Salida 10 13" xfId="8094" xr:uid="{B6ABC250-4E55-4881-A71F-9BD002C1834F}"/>
    <cellStyle name="Salida 10 14" xfId="14043" xr:uid="{5F2D3CB8-D644-4A24-B6C8-635F2EFDA040}"/>
    <cellStyle name="Salida 10 2" xfId="1431" xr:uid="{00000000-0005-0000-0000-000092060000}"/>
    <cellStyle name="Salida 10 2 10" xfId="14862" xr:uid="{AA1297C9-B437-43E5-AC78-A19EC5C174D8}"/>
    <cellStyle name="Salida 10 2 2" xfId="4057" xr:uid="{DDF606C6-8B97-4AEA-926C-AD4DBC8DDA68}"/>
    <cellStyle name="Salida 10 2 3" xfId="3281" xr:uid="{7AE48D77-E092-408A-B190-0D59F7F542D7}"/>
    <cellStyle name="Salida 10 2 4" xfId="6785" xr:uid="{3C3E0887-6082-42BD-AB06-87A1BD46A5F6}"/>
    <cellStyle name="Salida 10 2 5" xfId="6652" xr:uid="{ED9D1900-9999-4EFB-9956-953F9B38C67F}"/>
    <cellStyle name="Salida 10 2 6" xfId="9263" xr:uid="{6359C176-58EB-4F0C-9895-4F5C69F9E4F2}"/>
    <cellStyle name="Salida 10 2 7" xfId="11701" xr:uid="{7F2486CC-7333-4CB8-BDAB-9FAD0B449677}"/>
    <cellStyle name="Salida 10 2 8" xfId="12793" xr:uid="{1CE745BE-CA36-4F54-89F4-A424082D59FA}"/>
    <cellStyle name="Salida 10 2 9" xfId="13917" xr:uid="{BF51B04A-B02A-4BB8-889F-4B03C89F2752}"/>
    <cellStyle name="Salida 10 3" xfId="1432" xr:uid="{00000000-0005-0000-0000-000093060000}"/>
    <cellStyle name="Salida 10 3 10" xfId="14042" xr:uid="{F903DCB4-269A-43B5-B254-64BAA8485D8D}"/>
    <cellStyle name="Salida 10 3 2" xfId="4058" xr:uid="{E68034A1-3B5C-47F9-9DCD-2C31841FC238}"/>
    <cellStyle name="Salida 10 3 3" xfId="5122" xr:uid="{2C5F500E-45B8-49ED-9769-38C69E0B8882}"/>
    <cellStyle name="Salida 10 3 4" xfId="6786" xr:uid="{1894F630-6FF4-4E97-82F2-FFB936E87492}"/>
    <cellStyle name="Salida 10 3 5" xfId="6653" xr:uid="{C28F43F6-35FB-4B05-A42F-351C573C1CCC}"/>
    <cellStyle name="Salida 10 3 6" xfId="7870" xr:uid="{24B24973-79E1-4EE9-ACD9-3FA2E2B541DB}"/>
    <cellStyle name="Salida 10 3 7" xfId="11700" xr:uid="{B10CB47A-7EAA-4B59-8413-E14613E9EBC4}"/>
    <cellStyle name="Salida 10 3 8" xfId="8041" xr:uid="{7E30128C-E900-441B-9CE9-D9E145F09A19}"/>
    <cellStyle name="Salida 10 3 9" xfId="13918" xr:uid="{F80E4060-2FF4-4F4B-8FE2-4901592AB084}"/>
    <cellStyle name="Salida 10 4" xfId="1433" xr:uid="{00000000-0005-0000-0000-000094060000}"/>
    <cellStyle name="Salida 10 4 10" xfId="13791" xr:uid="{BE9C9BC1-6606-4D2F-8A58-F1D0FC0ED271}"/>
    <cellStyle name="Salida 10 4 2" xfId="4059" xr:uid="{C233D264-60E9-452F-BB63-DF9483D3F3AE}"/>
    <cellStyle name="Salida 10 4 3" xfId="5121" xr:uid="{86C1FB9F-184B-4616-96BA-5120A621AA03}"/>
    <cellStyle name="Salida 10 4 4" xfId="3922" xr:uid="{0FB8E3AF-B5C2-4333-BD20-B6581712593C}"/>
    <cellStyle name="Salida 10 4 5" xfId="6654" xr:uid="{5CFD919D-36DC-4E67-B89B-FDA494E4AD3D}"/>
    <cellStyle name="Salida 10 4 6" xfId="8161" xr:uid="{D9F098CA-E195-4E86-B7A1-E3C1CF25A0B2}"/>
    <cellStyle name="Salida 10 4 7" xfId="11699" xr:uid="{2F2E03BB-C491-4F55-8CB5-848C093EA948}"/>
    <cellStyle name="Salida 10 4 8" xfId="11586" xr:uid="{10C2B524-F8FD-4645-B27F-F52DDFEE7E4F}"/>
    <cellStyle name="Salida 10 4 9" xfId="12649" xr:uid="{4461C029-AB3E-4916-8B89-1B69393AE799}"/>
    <cellStyle name="Salida 10 5" xfId="1434" xr:uid="{00000000-0005-0000-0000-000095060000}"/>
    <cellStyle name="Salida 10 5 10" xfId="14860" xr:uid="{D1899590-A80C-4346-8B7B-FEA2F7E4BEFA}"/>
    <cellStyle name="Salida 10 5 2" xfId="4060" xr:uid="{178E661F-8AAC-4D53-AB5B-0E507EDBFC0B}"/>
    <cellStyle name="Salida 10 5 3" xfId="5120" xr:uid="{2BA00A75-8DB2-49C4-AAF8-EC43320941F8}"/>
    <cellStyle name="Salida 10 5 4" xfId="6784" xr:uid="{087CA1F8-CADF-417A-BD20-F1E02723D3A8}"/>
    <cellStyle name="Salida 10 5 5" xfId="8005" xr:uid="{66C2EFD7-A32B-489F-89E3-3EEAB6E36D69}"/>
    <cellStyle name="Salida 10 5 6" xfId="9261" xr:uid="{A663C902-02A9-4622-89D4-7116A2E7B8D0}"/>
    <cellStyle name="Salida 10 5 7" xfId="11698" xr:uid="{06E38EA1-2500-4797-908D-93731C0690FA}"/>
    <cellStyle name="Salida 10 5 8" xfId="12791" xr:uid="{820D681B-BDB7-4FE2-9339-DDAB10F13389}"/>
    <cellStyle name="Salida 10 5 9" xfId="13916" xr:uid="{257F99C1-89F8-4957-B533-EAC274298DF9}"/>
    <cellStyle name="Salida 10 6" xfId="4056" xr:uid="{FF5FED10-1965-4D07-AEAA-A43F73EC38E4}"/>
    <cellStyle name="Salida 10 7" xfId="3115" xr:uid="{F9FB50FA-E507-4735-AF77-04B9A3CC7C29}"/>
    <cellStyle name="Salida 10 8" xfId="3921" xr:uid="{50D7F062-2AFD-4FE7-8310-25A534482ADB}"/>
    <cellStyle name="Salida 10 9" xfId="6651" xr:uid="{A052D638-DD20-452D-BCBF-0ED8113BB640}"/>
    <cellStyle name="Salida 11" xfId="1435" xr:uid="{00000000-0005-0000-0000-000096060000}"/>
    <cellStyle name="Salida 11 10" xfId="14861" xr:uid="{E61B4AFD-7A67-427F-B76D-9586F5E34F08}"/>
    <cellStyle name="Salida 11 2" xfId="4061" xr:uid="{CC3B7F52-C275-4D80-A0CF-9F41AE982C96}"/>
    <cellStyle name="Salida 11 3" xfId="3280" xr:uid="{C4818D7D-4C88-46EA-8EB4-C7318D15CF92}"/>
    <cellStyle name="Salida 11 4" xfId="3923" xr:uid="{78C2FA9E-04A5-478B-8AE7-9302BB8EF1EE}"/>
    <cellStyle name="Salida 11 5" xfId="8004" xr:uid="{E370F24F-CC2B-424D-8052-D4B1950C579D}"/>
    <cellStyle name="Salida 11 6" xfId="9262" xr:uid="{5325AF7A-9FDF-4EA9-B1EC-B70421108E61}"/>
    <cellStyle name="Salida 11 7" xfId="11697" xr:uid="{A13BB261-1CF1-4EAF-AFF6-C17BEE4442CC}"/>
    <cellStyle name="Salida 11 8" xfId="12792" xr:uid="{1A6D910B-DB8E-4846-B6B3-F99D0D23DEFB}"/>
    <cellStyle name="Salida 11 9" xfId="12650" xr:uid="{90571C56-CA45-4C74-9331-E55A03E0BA7A}"/>
    <cellStyle name="Salida 12" xfId="1436" xr:uid="{00000000-0005-0000-0000-000097060000}"/>
    <cellStyle name="Salida 12 10" xfId="13792" xr:uid="{CC3F8B1A-2491-4392-902B-825B1402D810}"/>
    <cellStyle name="Salida 12 2" xfId="4062" xr:uid="{70F05D62-9323-43CE-BAFB-244EA461E04D}"/>
    <cellStyle name="Salida 12 3" xfId="3279" xr:uid="{DFDCAF49-9DF6-4AF5-BF7E-6F99F705BB3C}"/>
    <cellStyle name="Salida 12 4" xfId="6783" xr:uid="{5C04EF03-A719-47C2-9727-A232CA00A7FE}"/>
    <cellStyle name="Salida 12 5" xfId="6655" xr:uid="{9E454230-3B33-4194-8751-4879E6F0CE63}"/>
    <cellStyle name="Salida 12 6" xfId="8160" xr:uid="{E553D40E-CE77-4A39-A21B-B913E8C4156A}"/>
    <cellStyle name="Salida 12 7" xfId="3041" xr:uid="{4BAABBDF-2566-423D-BC87-DE9D11D09A98}"/>
    <cellStyle name="Salida 12 8" xfId="11818" xr:uid="{58543FBF-C664-406B-AD3F-25962A5EC974}"/>
    <cellStyle name="Salida 12 9" xfId="13915" xr:uid="{C66E84C8-8DAF-4C5D-ADBB-A680BE8819A0}"/>
    <cellStyle name="Salida 13" xfId="1437" xr:uid="{00000000-0005-0000-0000-000098060000}"/>
    <cellStyle name="Salida 13 10" xfId="14859" xr:uid="{96763039-9877-4EC0-BB35-450E4442E358}"/>
    <cellStyle name="Salida 13 2" xfId="4063" xr:uid="{3066692D-AFD0-41C0-B6CB-DD9E598E6C6F}"/>
    <cellStyle name="Salida 13 3" xfId="3278" xr:uid="{9651FFB6-4896-4BD6-8462-FA3704BD806D}"/>
    <cellStyle name="Salida 13 4" xfId="3924" xr:uid="{30308A9A-64E9-4290-BF24-A878F0B6E24C}"/>
    <cellStyle name="Salida 13 5" xfId="6656" xr:uid="{70C8571D-21BB-424F-82B0-92229D3E3351}"/>
    <cellStyle name="Salida 13 6" xfId="9260" xr:uid="{B7A75246-DC86-4BEC-811B-FD13E4E25885}"/>
    <cellStyle name="Salida 13 7" xfId="11696" xr:uid="{4E77277D-BA35-47BD-8293-5AAA350ECED2}"/>
    <cellStyle name="Salida 13 8" xfId="12790" xr:uid="{6D4FA729-789C-4C65-8197-AE3D7BE241C3}"/>
    <cellStyle name="Salida 13 9" xfId="12651" xr:uid="{3AF3978F-34D3-4670-A73A-8438F9469AE2}"/>
    <cellStyle name="Salida 14" xfId="1438" xr:uid="{00000000-0005-0000-0000-000099060000}"/>
    <cellStyle name="Salida 14 10" xfId="14044" xr:uid="{88C98E54-E1CF-47DF-A69D-A00481FA2E81}"/>
    <cellStyle name="Salida 14 2" xfId="4064" xr:uid="{DC4340AE-BEFC-43D4-8308-11BCC42DD47F}"/>
    <cellStyle name="Salida 14 3" xfId="3277" xr:uid="{A848ACCF-70E7-4194-B7FB-13D0361E52AD}"/>
    <cellStyle name="Salida 14 4" xfId="6782" xr:uid="{46BC16D0-E5AD-458A-A049-8C960C147DB9}"/>
    <cellStyle name="Salida 14 5" xfId="4930" xr:uid="{1FB88095-1E05-4178-A130-668D7AD9DB60}"/>
    <cellStyle name="Salida 14 6" xfId="7871" xr:uid="{120FA09C-7FA8-417A-BD4C-180A0EE596A2}"/>
    <cellStyle name="Salida 14 7" xfId="6282" xr:uid="{16F627C4-C41C-4E12-8930-D155A219B0D6}"/>
    <cellStyle name="Salida 14 8" xfId="12136" xr:uid="{8FB10D47-1014-43D7-B4E4-2C2ECF813F5A}"/>
    <cellStyle name="Salida 14 9" xfId="13914" xr:uid="{B9B0E329-9125-4F53-9A76-EDCB09709423}"/>
    <cellStyle name="Salida 15" xfId="175" xr:uid="{00000000-0005-0000-0000-00009A060000}"/>
    <cellStyle name="Salida 15 10" xfId="14774" xr:uid="{3E45C900-5472-41BC-A86D-8764C44FC898}"/>
    <cellStyle name="Salida 15 2" xfId="3162" xr:uid="{0CDE28AE-E307-4750-8F7C-2BB32AAA5796}"/>
    <cellStyle name="Salida 15 3" xfId="4789" xr:uid="{BDC85DBD-B6FD-4710-9AC6-EAE6717B1080}"/>
    <cellStyle name="Salida 15 4" xfId="6273" xr:uid="{21DF4295-38D4-4562-975E-C89C350A9DA7}"/>
    <cellStyle name="Salida 15 5" xfId="7492" xr:uid="{85EEA022-AC2F-4DBC-A5EF-B94B56EAF420}"/>
    <cellStyle name="Salida 15 6" xfId="9138" xr:uid="{7D17309C-96A9-4F1A-B624-734910919CCB}"/>
    <cellStyle name="Salida 15 7" xfId="11556" xr:uid="{E48C99B5-9A0F-4E81-B764-421C07A4603A}"/>
    <cellStyle name="Salida 15 8" xfId="12670" xr:uid="{2F98D802-649A-4259-BC29-0A5EBF3C8D11}"/>
    <cellStyle name="Salida 15 9" xfId="13494" xr:uid="{27992EC6-2218-4CAF-8436-9BACA4833347}"/>
    <cellStyle name="Salida 16" xfId="2696" xr:uid="{00000000-0005-0000-0000-00009B060000}"/>
    <cellStyle name="Salida 17" xfId="2741" xr:uid="{00000000-0005-0000-0000-00009C060000}"/>
    <cellStyle name="Salida 18" xfId="2785" xr:uid="{D254680C-7815-41C0-8703-68BB0CE40325}"/>
    <cellStyle name="Salida 19" xfId="2874" xr:uid="{CC86F0DF-F49C-4AA8-9FA4-E0A46587F2BF}"/>
    <cellStyle name="Salida 2" xfId="1439" xr:uid="{00000000-0005-0000-0000-00009D060000}"/>
    <cellStyle name="Salida 2 10" xfId="3149" xr:uid="{AF493B89-B05D-49B4-A63C-5EB4204A5A42}"/>
    <cellStyle name="Salida 2 11" xfId="8003" xr:uid="{28FB5837-D92A-4A61-9BAB-8BF09B88078A}"/>
    <cellStyle name="Salida 2 12" xfId="9259" xr:uid="{CE3BEE4C-E537-4F82-82B2-EAAD8C2EFA3D}"/>
    <cellStyle name="Salida 2 13" xfId="11695" xr:uid="{7E9CC4D8-AF4A-4BA1-929C-46803CEE72D5}"/>
    <cellStyle name="Salida 2 14" xfId="12789" xr:uid="{BB069D0E-E51C-4B96-B6FB-F4D07757C130}"/>
    <cellStyle name="Salida 2 15" xfId="12652" xr:uid="{E389C228-F19B-4C45-9D0B-967C04BBD85C}"/>
    <cellStyle name="Salida 2 16" xfId="14858" xr:uid="{1E5DDE76-D592-42B6-B349-13DE362D9128}"/>
    <cellStyle name="Salida 2 2" xfId="1440" xr:uid="{00000000-0005-0000-0000-00009E060000}"/>
    <cellStyle name="Salida 2 2 10" xfId="12819" xr:uid="{F234A870-057E-4FE2-8CCF-A33F793B6B43}"/>
    <cellStyle name="Salida 2 2 2" xfId="4066" xr:uid="{20EB1512-DAD2-4E7D-B6E6-73295EA19488}"/>
    <cellStyle name="Salida 2 2 3" xfId="3275" xr:uid="{384572AA-07F6-4D23-A0FD-96FE5E65FC0D}"/>
    <cellStyle name="Salida 2 2 4" xfId="3150" xr:uid="{41495C6A-F078-42E8-A7E3-C5F3C29E58C4}"/>
    <cellStyle name="Salida 2 2 5" xfId="3357" xr:uid="{43DDBD43-2BF6-4C41-9AC3-D4406C3D4E3B}"/>
    <cellStyle name="Salida 2 2 6" xfId="7872" xr:uid="{A8BC16E7-5A39-4E67-BD38-1C228DEDC544}"/>
    <cellStyle name="Salida 2 2 7" xfId="6281" xr:uid="{C58DA6BE-8143-422C-B5FA-FBEF5ECBDD6D}"/>
    <cellStyle name="Salida 2 2 8" xfId="12137" xr:uid="{5AC4FE7B-F1CE-498A-BD5D-3FC5E7F9F4DC}"/>
    <cellStyle name="Salida 2 2 9" xfId="12653" xr:uid="{C858E903-37D7-4861-9661-2BBC10D05D62}"/>
    <cellStyle name="Salida 2 3" xfId="1441" xr:uid="{00000000-0005-0000-0000-00009F060000}"/>
    <cellStyle name="Salida 2 3 10" xfId="14857" xr:uid="{88A47F40-B291-42F5-94C6-F5CB8213B41E}"/>
    <cellStyle name="Salida 2 3 2" xfId="4067" xr:uid="{12A66E15-59D1-40DB-B43D-FB2EBD0383B0}"/>
    <cellStyle name="Salida 2 3 3" xfId="3114" xr:uid="{CF5D7D5E-38F1-4122-A547-648A193B785D}"/>
    <cellStyle name="Salida 2 3 4" xfId="3151" xr:uid="{C0A82A65-5601-4937-947B-A6B07D7AC40B}"/>
    <cellStyle name="Salida 2 3 5" xfId="8002" xr:uid="{A8A4B755-A1EB-4AA4-8D57-9FA767325D6D}"/>
    <cellStyle name="Salida 2 3 6" xfId="9258" xr:uid="{1825EC96-0F0B-4B90-96F2-6711B798932B}"/>
    <cellStyle name="Salida 2 3 7" xfId="11694" xr:uid="{23B5CAF0-A7FA-4450-A57A-491BF50BAB4E}"/>
    <cellStyle name="Salida 2 3 8" xfId="12788" xr:uid="{C8BC7E39-C0C3-49A7-8905-FD49B75EE096}"/>
    <cellStyle name="Salida 2 3 9" xfId="12654" xr:uid="{DC878D8E-2B6D-46DB-B52D-AE1EF2B9509B}"/>
    <cellStyle name="Salida 2 4" xfId="1442" xr:uid="{00000000-0005-0000-0000-0000A0060000}"/>
    <cellStyle name="Salida 2 4 10" xfId="13793" xr:uid="{39AEFD1E-ABF5-4D21-A6C5-CC4E51CAC029}"/>
    <cellStyle name="Salida 2 4 2" xfId="4068" xr:uid="{EED9E623-1CA1-4FF3-801E-6E8A1E203A07}"/>
    <cellStyle name="Salida 2 4 3" xfId="5119" xr:uid="{1115DBB4-7B38-4C8B-9AC7-2700147C288C}"/>
    <cellStyle name="Salida 2 4 4" xfId="3152" xr:uid="{6F2665B9-F626-4056-93B6-90DA4DA87B86}"/>
    <cellStyle name="Salida 2 4 5" xfId="6684" xr:uid="{F70435C2-DBC4-4FE3-9A51-28647CCEC41B}"/>
    <cellStyle name="Salida 2 4 6" xfId="7927" xr:uid="{6F13744B-C081-45B1-8C98-42348A5B2B84}"/>
    <cellStyle name="Salida 2 4 7" xfId="6280" xr:uid="{C16C3CD8-6805-44B0-8C04-8D4E8BA438BE}"/>
    <cellStyle name="Salida 2 4 8" xfId="12138" xr:uid="{94D2B982-D92F-4C54-B56C-9D6F671BCD38}"/>
    <cellStyle name="Salida 2 4 9" xfId="11589" xr:uid="{4495C88E-6E39-4B81-856F-6E632C35C760}"/>
    <cellStyle name="Salida 2 5" xfId="1443" xr:uid="{00000000-0005-0000-0000-0000A1060000}"/>
    <cellStyle name="Salida 2 5 10" xfId="13794" xr:uid="{AB08B0B6-4006-42E5-88EC-2022F131C2BF}"/>
    <cellStyle name="Salida 2 5 2" xfId="4069" xr:uid="{4100ACB4-32C0-4C04-85F9-1BFF01CAFF03}"/>
    <cellStyle name="Salida 2 5 3" xfId="5118" xr:uid="{8793297F-6C28-4A2F-9B7E-D411D49A9B52}"/>
    <cellStyle name="Salida 2 5 4" xfId="6781" xr:uid="{33AEBFEB-53AE-4B02-8C89-2FFEFF9B07FE}"/>
    <cellStyle name="Salida 2 5 5" xfId="6945" xr:uid="{C7BD1C9E-DD37-4F84-9130-115702E32962}"/>
    <cellStyle name="Salida 2 5 6" xfId="7873" xr:uid="{F0CEB7E3-61DE-4801-89FB-8E658A8B6FDA}"/>
    <cellStyle name="Salida 2 5 7" xfId="11693" xr:uid="{AE710C4A-DE7F-41C5-8842-EF28E5F1A1B7}"/>
    <cellStyle name="Salida 2 5 8" xfId="12139" xr:uid="{6A123998-47A3-435E-992F-838A64D0A74F}"/>
    <cellStyle name="Salida 2 5 9" xfId="13913" xr:uid="{304924D4-0BB7-441F-AA47-673CEE6E05A7}"/>
    <cellStyle name="Salida 2 6" xfId="1444" xr:uid="{00000000-0005-0000-0000-0000A2060000}"/>
    <cellStyle name="Salida 2 6 10" xfId="13795" xr:uid="{DCDE3A58-7BCD-4BE0-A8E1-2C22C024BDCC}"/>
    <cellStyle name="Salida 2 6 2" xfId="4070" xr:uid="{05A9AAEA-DDD6-4657-A565-A733B7F4211B}"/>
    <cellStyle name="Salida 2 6 3" xfId="5117" xr:uid="{89DBE851-A822-4455-AB61-6C538A70C96E}"/>
    <cellStyle name="Salida 2 6 4" xfId="6780" xr:uid="{F2CCA5BB-1574-47B1-957A-3660400981D5}"/>
    <cellStyle name="Salida 2 6 5" xfId="8000" xr:uid="{1A39217F-04A7-47EF-BBE9-B21D0D86E3C0}"/>
    <cellStyle name="Salida 2 6 6" xfId="7874" xr:uid="{1A827384-191C-452F-892D-CD12AB4B4D1C}"/>
    <cellStyle name="Salida 2 6 7" xfId="6279" xr:uid="{1395C925-9984-4CE6-81EB-04B42BCA0C34}"/>
    <cellStyle name="Salida 2 6 8" xfId="12141" xr:uid="{A444D243-F9FF-471B-9920-7D5F02BBBC7B}"/>
    <cellStyle name="Salida 2 6 9" xfId="13912" xr:uid="{F5AD2984-7D67-4A2E-B3F7-559BEE2756ED}"/>
    <cellStyle name="Salida 2 7" xfId="2837" xr:uid="{68CAF3D0-AD43-41F2-AB5D-423C34C5785A}"/>
    <cellStyle name="Salida 2 8" xfId="4065" xr:uid="{73EF66C6-B7A9-474F-9D37-DE7969522418}"/>
    <cellStyle name="Salida 2 9" xfId="3276" xr:uid="{B5C621B9-3E9D-4BF5-96E5-5CC8CCD76DCB}"/>
    <cellStyle name="Salida 20" xfId="2918" xr:uid="{11A2AC1F-A482-4E85-945A-F2A4A1812B67}"/>
    <cellStyle name="Salida 21" xfId="2962" xr:uid="{C1DA7B64-A1BA-44B2-A140-2C1B32F4E885}"/>
    <cellStyle name="Salida 22" xfId="15873" xr:uid="{47EB4A31-25E8-4226-8DEF-319A3634F513}"/>
    <cellStyle name="Salida 3" xfId="1445" xr:uid="{00000000-0005-0000-0000-0000A3060000}"/>
    <cellStyle name="Salida 3 10" xfId="8163" xr:uid="{CB3F4B67-F143-4B0D-955F-168516451E44}"/>
    <cellStyle name="Salida 3 11" xfId="3019" xr:uid="{2A45EA59-7DFF-44F0-BDE9-79E3416DCEBD}"/>
    <cellStyle name="Salida 3 12" xfId="12140" xr:uid="{22453199-FFF5-4BB4-91AC-1FC67FB7D9F3}"/>
    <cellStyle name="Salida 3 13" xfId="10637" xr:uid="{858C72A1-63AD-401E-8178-C1BEE78F798E}"/>
    <cellStyle name="Salida 3 14" xfId="13796" xr:uid="{74A30D7B-AB6D-4A16-B721-8D1CF0D249EF}"/>
    <cellStyle name="Salida 3 2" xfId="1446" xr:uid="{00000000-0005-0000-0000-0000A4060000}"/>
    <cellStyle name="Salida 3 2 10" xfId="14856" xr:uid="{94200C1F-ED3C-4169-B9F2-3381E97BFFA3}"/>
    <cellStyle name="Salida 3 2 2" xfId="4072" xr:uid="{6423BC05-830C-47D7-8857-A0B045443558}"/>
    <cellStyle name="Salida 3 2 3" xfId="3273" xr:uid="{82C4B43D-190E-486E-BC64-599ABEACE13D}"/>
    <cellStyle name="Salida 3 2 4" xfId="3926" xr:uid="{0FC23F03-1F9E-4B7C-9520-CA6DA8DE52FD}"/>
    <cellStyle name="Salida 3 2 5" xfId="4796" xr:uid="{99E7F646-7E0D-485C-8189-ADADDD31166F}"/>
    <cellStyle name="Salida 3 2 6" xfId="9257" xr:uid="{EEEB32A0-66C2-44D3-B0A3-C06075251F6D}"/>
    <cellStyle name="Salida 3 2 7" xfId="10020" xr:uid="{28D90688-807E-4ACE-923D-4CD981C1D798}"/>
    <cellStyle name="Salida 3 2 8" xfId="12787" xr:uid="{6C1CF8B0-E6FC-4058-981B-E2C3ECFAEC1A}"/>
    <cellStyle name="Salida 3 2 9" xfId="12682" xr:uid="{2253A909-F26E-4092-AEC0-364AFE3A5491}"/>
    <cellStyle name="Salida 3 3" xfId="1447" xr:uid="{00000000-0005-0000-0000-0000A5060000}"/>
    <cellStyle name="Salida 3 3 10" xfId="14855" xr:uid="{5FB89E5B-1B9F-4DF3-8B00-4355CF6626F3}"/>
    <cellStyle name="Salida 3 3 2" xfId="4073" xr:uid="{45EE0FF5-F738-4B05-93BA-2C693A8C72B3}"/>
    <cellStyle name="Salida 3 3 3" xfId="3272" xr:uid="{15FF7031-FB4E-48BA-9001-AA870A78C066}"/>
    <cellStyle name="Salida 3 3 4" xfId="3927" xr:uid="{806C77E0-4679-4EB2-BC1C-852EE9F7D434}"/>
    <cellStyle name="Salida 3 3 5" xfId="7999" xr:uid="{7A356FC1-EDC9-445C-9E37-1404A87A61D1}"/>
    <cellStyle name="Salida 3 3 6" xfId="9256" xr:uid="{EDF7566E-89B0-4DD1-8A27-85F065F70214}"/>
    <cellStyle name="Salida 3 3 7" xfId="9299" xr:uid="{B8668531-F0C8-4517-9F70-01D06A024C2A}"/>
    <cellStyle name="Salida 3 3 8" xfId="12786" xr:uid="{4A623695-5F7B-4623-96BA-0C08A2EF66BE}"/>
    <cellStyle name="Salida 3 3 9" xfId="12938" xr:uid="{6F6267F3-6BC2-4594-9A57-5CC09765D799}"/>
    <cellStyle name="Salida 3 4" xfId="1448" xr:uid="{00000000-0005-0000-0000-0000A6060000}"/>
    <cellStyle name="Salida 3 4 10" xfId="13797" xr:uid="{BF9933CF-5AA8-4799-AB10-F09FA26AE4F6}"/>
    <cellStyle name="Salida 3 4 2" xfId="4074" xr:uid="{0B4DFC8C-E172-4977-8BDC-BBED97256AAE}"/>
    <cellStyle name="Salida 3 4 3" xfId="3271" xr:uid="{E42773D3-06DB-4F46-A0F1-C7F0F98C1D67}"/>
    <cellStyle name="Salida 3 4 4" xfId="6779" xr:uid="{93E1FAE5-6A76-443F-93C5-82D13F66EC98}"/>
    <cellStyle name="Salida 3 4 5" xfId="6946" xr:uid="{A49B6D71-30E7-46EF-811E-4B7181B6C4B6}"/>
    <cellStyle name="Salida 3 4 6" xfId="8162" xr:uid="{CF642DCF-91BB-48C7-B92F-54890768053E}"/>
    <cellStyle name="Salida 3 4 7" xfId="3034" xr:uid="{5D40A0DC-4181-444D-8C8D-65C850133AE1}"/>
    <cellStyle name="Salida 3 4 8" xfId="12142" xr:uid="{9AEF2D0E-1FF4-43BD-B9F7-D3059B921FB7}"/>
    <cellStyle name="Salida 3 4 9" xfId="13911" xr:uid="{EFA0794A-1D07-4B34-B470-952773918F1D}"/>
    <cellStyle name="Salida 3 5" xfId="1449" xr:uid="{00000000-0005-0000-0000-0000A7060000}"/>
    <cellStyle name="Salida 3 5 10" xfId="13798" xr:uid="{5EA9D53B-E6A2-4A1D-976E-B7DEA7458D2F}"/>
    <cellStyle name="Salida 3 5 2" xfId="4075" xr:uid="{9E96851F-BCC7-4801-952D-DA3D8FFB15E5}"/>
    <cellStyle name="Salida 3 5 3" xfId="3270" xr:uid="{6EA083F1-B883-43B1-BF2A-6BFC643FF2A3}"/>
    <cellStyle name="Salida 3 5 4" xfId="3928" xr:uid="{637662B1-2FC8-4A08-B10B-43DDFD09C45A}"/>
    <cellStyle name="Salida 3 5 5" xfId="7998" xr:uid="{B34502E4-B2E0-433C-9FDF-039FFCE4B31D}"/>
    <cellStyle name="Salida 3 5 6" xfId="7875" xr:uid="{7C3C8A15-5A4C-43CA-8085-84C7BC8F682C}"/>
    <cellStyle name="Salida 3 5 7" xfId="9298" xr:uid="{D4612DAD-A762-4CF0-8EAC-ED73066C3794}"/>
    <cellStyle name="Salida 3 5 8" xfId="12143" xr:uid="{F41037E7-63ED-4FDF-9C45-1ED724E9FFE2}"/>
    <cellStyle name="Salida 3 5 9" xfId="11222" xr:uid="{A5115620-27E1-4994-82D3-6F5F1DAEA1F3}"/>
    <cellStyle name="Salida 3 6" xfId="4071" xr:uid="{9B22AC93-CD60-4F18-9C0F-82E0FFECB594}"/>
    <cellStyle name="Salida 3 7" xfId="3274" xr:uid="{E83C105E-FF48-4CCA-9EAB-FC1BED718A87}"/>
    <cellStyle name="Salida 3 8" xfId="3925" xr:uid="{DC86CD79-9996-453C-8DC5-81E48A076375}"/>
    <cellStyle name="Salida 3 9" xfId="8001" xr:uid="{A7B0D683-229E-464A-992D-EDD102A115BE}"/>
    <cellStyle name="Salida 4" xfId="1450" xr:uid="{00000000-0005-0000-0000-0000A8060000}"/>
    <cellStyle name="Salida 4 10" xfId="7876" xr:uid="{A80DDE62-4663-45F7-8D11-0FF64FFC2C56}"/>
    <cellStyle name="Salida 4 11" xfId="3059" xr:uid="{F6EF69F7-33EF-47AE-B509-47B0235A9DF5}"/>
    <cellStyle name="Salida 4 12" xfId="12146" xr:uid="{60824248-BF26-4CC3-83F8-FBE67FBDDECF}"/>
    <cellStyle name="Salida 4 13" xfId="13910" xr:uid="{2885B2F2-2237-499E-93D6-EA9619FFDD70}"/>
    <cellStyle name="Salida 4 14" xfId="12707" xr:uid="{6B52E669-E519-49BA-B44C-EF966B2741F9}"/>
    <cellStyle name="Salida 4 2" xfId="1451" xr:uid="{00000000-0005-0000-0000-0000A9060000}"/>
    <cellStyle name="Salida 4 2 10" xfId="14854" xr:uid="{E2835A8C-3664-45DC-BD05-091FA6D6D5B6}"/>
    <cellStyle name="Salida 4 2 2" xfId="4077" xr:uid="{029D8F70-3CE8-43D0-A2C7-A2F4EBEEA1D9}"/>
    <cellStyle name="Salida 4 2 3" xfId="3113" xr:uid="{EBEB72A2-6DDE-4F4C-9E73-2139492E7C1D}"/>
    <cellStyle name="Salida 4 2 4" xfId="3929" xr:uid="{5C7FD94D-9F49-4E6D-9608-5C7C89B67736}"/>
    <cellStyle name="Salida 4 2 5" xfId="7997" xr:uid="{ACF04524-4ECB-471E-B15F-54577559CA4D}"/>
    <cellStyle name="Salida 4 2 6" xfId="9255" xr:uid="{9DADA5E6-43C2-449A-933C-DCBCACC21D02}"/>
    <cellStyle name="Salida 4 2 7" xfId="3006" xr:uid="{AF9EFB83-FBB5-4D46-BE3B-C3D1D65B13C5}"/>
    <cellStyle name="Salida 4 2 8" xfId="12785" xr:uid="{D13B6B5C-8D2D-4BD2-9135-C2B98041DBBD}"/>
    <cellStyle name="Salida 4 2 9" xfId="12939" xr:uid="{228D1614-4E70-4506-A2FB-99DFCD714529}"/>
    <cellStyle name="Salida 4 3" xfId="1452" xr:uid="{00000000-0005-0000-0000-0000AA060000}"/>
    <cellStyle name="Salida 4 3 10" xfId="12818" xr:uid="{18C62C64-1C9D-40CC-84A0-9A664CD4694E}"/>
    <cellStyle name="Salida 4 3 2" xfId="4078" xr:uid="{D18BDFD4-8EA7-4EB3-B219-0E40CF528DAF}"/>
    <cellStyle name="Salida 4 3 3" xfId="5116" xr:uid="{A106CF8B-5B6B-4E43-8A6D-653EBDE3B3E3}"/>
    <cellStyle name="Salida 4 3 4" xfId="3930" xr:uid="{FD9B1F56-4843-4F0E-A319-BC43DB1674FF}"/>
    <cellStyle name="Salida 4 3 5" xfId="4905" xr:uid="{D11DB7F1-EE7F-40AF-A5B3-BE7CC051D318}"/>
    <cellStyle name="Salida 4 3 6" xfId="8164" xr:uid="{4F98DD4F-FBA6-4170-A30F-FD9CD0367865}"/>
    <cellStyle name="Salida 4 3 7" xfId="9296" xr:uid="{1B49C079-696E-45EA-9718-E2F334D3DB72}"/>
    <cellStyle name="Salida 4 3 8" xfId="12144" xr:uid="{E3B9EA68-DDC9-4829-A0FE-D26A137C43A2}"/>
    <cellStyle name="Salida 4 3 9" xfId="11559" xr:uid="{6A8493DB-9FFF-4377-9AED-8198ACF826C3}"/>
    <cellStyle name="Salida 4 4" xfId="1453" xr:uid="{00000000-0005-0000-0000-0000AB060000}"/>
    <cellStyle name="Salida 4 4 10" xfId="14853" xr:uid="{4A312DEF-734B-4CC8-9D57-64B9205E4209}"/>
    <cellStyle name="Salida 4 4 2" xfId="4079" xr:uid="{38EE69FC-C8B8-40A2-8FF1-F3F443A72BA0}"/>
    <cellStyle name="Salida 4 4 3" xfId="5115" xr:uid="{E7F25302-7686-4DF6-9A34-D0F29BC93B12}"/>
    <cellStyle name="Salida 4 4 4" xfId="6776" xr:uid="{99D0922C-6B57-48A2-A728-418E05ACDA48}"/>
    <cellStyle name="Salida 4 4 5" xfId="6947" xr:uid="{70095FE0-F2A8-49DE-B4A3-A11572070BB9}"/>
    <cellStyle name="Salida 4 4 6" xfId="9254" xr:uid="{2251BDC2-555F-48E5-8943-86DD78B1EEAE}"/>
    <cellStyle name="Salida 4 4 7" xfId="9297" xr:uid="{D8AB93B3-FCBD-4042-BED7-9FC706EFB4D4}"/>
    <cellStyle name="Salida 4 4 8" xfId="12784" xr:uid="{98F5DB8F-6C87-46DB-AE09-3B4FFB10FE27}"/>
    <cellStyle name="Salida 4 4 9" xfId="13908" xr:uid="{3C5E93F6-2474-4EC2-B00F-9C1AA83FF061}"/>
    <cellStyle name="Salida 4 5" xfId="1454" xr:uid="{00000000-0005-0000-0000-0000AC060000}"/>
    <cellStyle name="Salida 4 5 10" xfId="13821" xr:uid="{23269038-6D66-4768-ABDC-906A79716DDE}"/>
    <cellStyle name="Salida 4 5 2" xfId="4080" xr:uid="{660D2FA5-3411-4656-A209-BBAA0AE193BC}"/>
    <cellStyle name="Salida 4 5 3" xfId="5114" xr:uid="{114652B7-793C-4E16-AACD-5794BE06CC88}"/>
    <cellStyle name="Salida 4 5 4" xfId="6777" xr:uid="{0187B735-2E13-4A64-98BD-CBDB2DD9E9F3}"/>
    <cellStyle name="Salida 4 5 5" xfId="4922" xr:uid="{9081FE46-A9DB-4414-851E-63D60264C377}"/>
    <cellStyle name="Salida 4 5 6" xfId="6811" xr:uid="{205D08CC-5599-482F-8E47-645D38962040}"/>
    <cellStyle name="Salida 4 5 7" xfId="3052" xr:uid="{BFC8B838-8AFF-46AC-98A3-E82A5C10AE8F}"/>
    <cellStyle name="Salida 4 5 8" xfId="10390" xr:uid="{F4E56F00-4615-4C20-B82D-98E9035F4F5F}"/>
    <cellStyle name="Salida 4 5 9" xfId="13909" xr:uid="{E2385EDA-3D15-48F9-A8B6-22BB56F67504}"/>
    <cellStyle name="Salida 4 6" xfId="4076" xr:uid="{FE4AE057-57A8-421A-AE3D-764CF4816263}"/>
    <cellStyle name="Salida 4 7" xfId="3269" xr:uid="{0D7CAB45-E5D3-4FC4-8253-043D0A1391AC}"/>
    <cellStyle name="Salida 4 8" xfId="6778" xr:uid="{E0579828-5460-4289-8D51-0CBF269FC6BB}"/>
    <cellStyle name="Salida 4 9" xfId="4918" xr:uid="{64BA8A2B-9F98-4805-BFAC-78D6F3456880}"/>
    <cellStyle name="Salida 5" xfId="1455" xr:uid="{00000000-0005-0000-0000-0000AD060000}"/>
    <cellStyle name="Salida 5 10" xfId="7877" xr:uid="{D4647BA3-AB34-4F3D-8382-5972EB6078BB}"/>
    <cellStyle name="Salida 5 11" xfId="9295" xr:uid="{1188153D-4B6D-4EB8-B550-0BFF765D9D20}"/>
    <cellStyle name="Salida 5 12" xfId="3396" xr:uid="{45138318-E85C-4508-A954-5609F77CEE23}"/>
    <cellStyle name="Salida 5 13" xfId="11315" xr:uid="{7415AE95-F9AC-4D8F-B2DD-7D54204E61EE}"/>
    <cellStyle name="Salida 5 14" xfId="14045" xr:uid="{4402CD36-ED2E-4EF1-B3DE-8ADA072C3B1C}"/>
    <cellStyle name="Salida 5 2" xfId="1456" xr:uid="{00000000-0005-0000-0000-0000AE060000}"/>
    <cellStyle name="Salida 5 2 10" xfId="14851" xr:uid="{D94CE9AB-E6C8-4E1D-8574-F15E07949978}"/>
    <cellStyle name="Salida 5 2 2" xfId="4082" xr:uid="{31C70CDA-67E5-4AE8-8C89-C01963CCA813}"/>
    <cellStyle name="Salida 5 2 3" xfId="3267" xr:uid="{0B2435ED-5BCA-425E-B083-A89471B725EA}"/>
    <cellStyle name="Salida 5 2 4" xfId="6775" xr:uid="{54A206D2-B4E5-494D-BF16-161D1B42FB7A}"/>
    <cellStyle name="Salida 5 2 5" xfId="7996" xr:uid="{6EB5C37E-2753-4B42-8483-3727C00370BF}"/>
    <cellStyle name="Salida 5 2 6" xfId="9252" xr:uid="{A4D4F84F-B21F-447B-BD96-F3A1EB50E479}"/>
    <cellStyle name="Salida 5 2 7" xfId="3896" xr:uid="{88E9EF73-E396-4730-BCC6-328C1E882686}"/>
    <cellStyle name="Salida 5 2 8" xfId="12782" xr:uid="{D475BB43-3E31-4DA3-9ABB-BBD7CF2E7849}"/>
    <cellStyle name="Salida 5 2 9" xfId="13907" xr:uid="{47AE9C32-0A9D-4267-AFA5-2D8A1C39B262}"/>
    <cellStyle name="Salida 5 3" xfId="1457" xr:uid="{00000000-0005-0000-0000-0000AF060000}"/>
    <cellStyle name="Salida 5 3 10" xfId="14852" xr:uid="{F187473B-E804-4ACF-B1F5-D8BCBC519A04}"/>
    <cellStyle name="Salida 5 3 2" xfId="4083" xr:uid="{D7383300-76ED-4178-B83E-3E06243E1C24}"/>
    <cellStyle name="Salida 5 3 3" xfId="3266" xr:uid="{EAB7DC00-D465-48A4-A8DB-E9308F382B86}"/>
    <cellStyle name="Salida 5 3 4" xfId="3932" xr:uid="{30237086-0F09-4CE0-9960-88A65D9F50EB}"/>
    <cellStyle name="Salida 5 3 5" xfId="7995" xr:uid="{54850C2E-8378-432E-B25F-5FB8A327B70E}"/>
    <cellStyle name="Salida 5 3 6" xfId="9253" xr:uid="{25AE160C-9CE9-40AF-9C74-30289B50EA64}"/>
    <cellStyle name="Salida 5 3 7" xfId="9294" xr:uid="{09BA8B27-4109-4DDA-8107-ED54EBBEEC26}"/>
    <cellStyle name="Salida 5 3 8" xfId="12783" xr:uid="{3633F8E3-D84C-4C6F-BCAC-D9B5E073963E}"/>
    <cellStyle name="Salida 5 3 9" xfId="12940" xr:uid="{0118E3A3-5F73-479D-8C92-3582A57CCB04}"/>
    <cellStyle name="Salida 5 4" xfId="1458" xr:uid="{00000000-0005-0000-0000-0000B0060000}"/>
    <cellStyle name="Salida 5 4 10" xfId="12304" xr:uid="{B4BBED13-F149-4F33-81A8-FD0A3CDB8500}"/>
    <cellStyle name="Salida 5 4 2" xfId="4084" xr:uid="{6A47DE5C-8DC2-413F-94C5-85BFB3F29374}"/>
    <cellStyle name="Salida 5 4 3" xfId="3265" xr:uid="{4BC20210-01F6-4772-BA92-DE975E25449A}"/>
    <cellStyle name="Salida 5 4 4" xfId="6774" xr:uid="{8F0DE5F7-44F3-4C5B-A91B-E98F842FE580}"/>
    <cellStyle name="Salida 5 4 5" xfId="4919" xr:uid="{EE0FCE80-DC37-4571-B0C1-AB1157112760}"/>
    <cellStyle name="Salida 5 4 6" xfId="7878" xr:uid="{7A24F2D4-B2DE-4FD3-8C15-43A4A877EDA0}"/>
    <cellStyle name="Salida 5 4 7" xfId="3897" xr:uid="{8CDBB163-FF70-41B0-9918-AA407FC61035}"/>
    <cellStyle name="Salida 5 4 8" xfId="11819" xr:uid="{761DA190-1B4E-4849-BB80-1E1B4BA23115}"/>
    <cellStyle name="Salida 5 4 9" xfId="13906" xr:uid="{003475AC-DBCC-440D-8411-C684837FE6AC}"/>
    <cellStyle name="Salida 5 5" xfId="1459" xr:uid="{00000000-0005-0000-0000-0000B1060000}"/>
    <cellStyle name="Salida 5 5 10" xfId="14850" xr:uid="{E7D7CB7A-CAEF-4888-8FC0-DE7540AE20F9}"/>
    <cellStyle name="Salida 5 5 2" xfId="4085" xr:uid="{399FE9EE-A561-4529-903B-F02BB6487757}"/>
    <cellStyle name="Salida 5 5 3" xfId="3264" xr:uid="{DB6A5F10-79C4-40DB-A1E8-CF87549DA12D}"/>
    <cellStyle name="Salida 5 5 4" xfId="3933" xr:uid="{EF626DD6-E737-4FB7-AE06-CDE479F49ABB}"/>
    <cellStyle name="Salida 5 5 5" xfId="6658" xr:uid="{B410D20B-AA05-45FD-872F-94980CF2AF65}"/>
    <cellStyle name="Salida 5 5 6" xfId="9251" xr:uid="{88C5E42C-3E53-4005-98F4-40CA000040F4}"/>
    <cellStyle name="Salida 5 5 7" xfId="9293" xr:uid="{5C976D9C-B4E2-4471-8AA2-768B4B7A8284}"/>
    <cellStyle name="Salida 5 5 8" xfId="12781" xr:uid="{BB6BB80F-0E35-41DC-972B-2897B4D67C77}"/>
    <cellStyle name="Salida 5 5 9" xfId="11377" xr:uid="{1B76367A-DEF7-440C-9185-BD787F406C82}"/>
    <cellStyle name="Salida 5 6" xfId="4081" xr:uid="{2651D33C-9883-46B2-8F69-7C66A7539DB5}"/>
    <cellStyle name="Salida 5 7" xfId="3268" xr:uid="{1A217E1B-4972-4BF2-9A07-E16BEEABF11D}"/>
    <cellStyle name="Salida 5 8" xfId="3931" xr:uid="{470E6D9B-2CA0-4434-B77F-B7561380B1D1}"/>
    <cellStyle name="Salida 5 9" xfId="6657" xr:uid="{4AD53FC3-6F1E-4588-96AF-06A9BB5EAD6E}"/>
    <cellStyle name="Salida 6" xfId="1460" xr:uid="{00000000-0005-0000-0000-0000B2060000}"/>
    <cellStyle name="Salida 6 10" xfId="7879" xr:uid="{4C3E1C9A-5603-47AB-A14B-559E07F17DFB}"/>
    <cellStyle name="Salida 6 11" xfId="11692" xr:uid="{46397C1B-3C1F-4822-88C2-243D17CCE467}"/>
    <cellStyle name="Salida 6 12" xfId="12145" xr:uid="{09A85FCB-10F5-4AF1-B98F-94595079AA65}"/>
    <cellStyle name="Salida 6 13" xfId="13905" xr:uid="{918B0F43-7818-4D47-B7E4-DDCDAF5BCA65}"/>
    <cellStyle name="Salida 6 14" xfId="14046" xr:uid="{CCBC75A8-AEAD-4566-9F72-9E0D16BD338A}"/>
    <cellStyle name="Salida 6 2" xfId="1461" xr:uid="{00000000-0005-0000-0000-0000B3060000}"/>
    <cellStyle name="Salida 6 2 10" xfId="14849" xr:uid="{B64C1059-95D8-4737-B83B-6B6AE7DBFD8F}"/>
    <cellStyle name="Salida 6 2 2" xfId="4087" xr:uid="{29A0EEE7-AB24-49F7-93AE-AA2440FB1E11}"/>
    <cellStyle name="Salida 6 2 3" xfId="3112" xr:uid="{C621C5F4-E80F-4391-B3FA-1C6BF30557D9}"/>
    <cellStyle name="Salida 6 2 4" xfId="3153" xr:uid="{8D213DD9-39C7-413E-8995-21BD3D430839}"/>
    <cellStyle name="Salida 6 2 5" xfId="6307" xr:uid="{2400B5D5-3EE2-4792-BC9B-78F5C5CBC879}"/>
    <cellStyle name="Salida 6 2 6" xfId="9250" xr:uid="{FE29EE12-407A-4587-BA6D-D65551018B3F}"/>
    <cellStyle name="Salida 6 2 7" xfId="11691" xr:uid="{8A03A421-4CA0-4C81-8DE5-36DE75B7F6AE}"/>
    <cellStyle name="Salida 6 2 8" xfId="12780" xr:uid="{8539EA81-2538-437E-9679-3F51BC8045BE}"/>
    <cellStyle name="Salida 6 2 9" xfId="12655" xr:uid="{2E82B6F6-D352-4A4E-B167-A5A71F6DF5C6}"/>
    <cellStyle name="Salida 6 3" xfId="1462" xr:uid="{00000000-0005-0000-0000-0000B4060000}"/>
    <cellStyle name="Salida 6 3 10" xfId="12674" xr:uid="{2D1B07B0-068D-4137-B911-5F04C63BCDA1}"/>
    <cellStyle name="Salida 6 3 2" xfId="4088" xr:uid="{F3DD642A-7207-40F2-882F-E11B64D4EBC2}"/>
    <cellStyle name="Salida 6 3 3" xfId="5113" xr:uid="{F0B4B3AB-27BF-4388-83EF-223C36A7D160}"/>
    <cellStyle name="Salida 6 3 4" xfId="3934" xr:uid="{B44FA628-552F-4D9F-BF6D-21CF5FF37595}"/>
    <cellStyle name="Salida 6 3 5" xfId="3356" xr:uid="{0B70932A-52DB-4DFC-8491-7CBBCB05BF83}"/>
    <cellStyle name="Salida 6 3 6" xfId="7880" xr:uid="{C33BCC16-7777-4602-AAF2-DF577BABE764}"/>
    <cellStyle name="Salida 6 3 7" xfId="11690" xr:uid="{466D4F76-FD73-4A1C-BEFB-E14534BE80CB}"/>
    <cellStyle name="Salida 6 3 8" xfId="12149" xr:uid="{F59C1AFB-E292-4A33-B598-973EBFEE1BA4}"/>
    <cellStyle name="Salida 6 3 9" xfId="11560" xr:uid="{86103CF5-5297-4793-94DB-DBCC4EC9CD2F}"/>
    <cellStyle name="Salida 6 4" xfId="1463" xr:uid="{00000000-0005-0000-0000-0000B5060000}"/>
    <cellStyle name="Salida 6 4 10" xfId="14848" xr:uid="{9155F38F-DA6F-4845-9802-68B6168F29D2}"/>
    <cellStyle name="Salida 6 4 2" xfId="4089" xr:uid="{9966AE20-5F4F-4FD1-94AC-D76268432DF5}"/>
    <cellStyle name="Salida 6 4 3" xfId="5112" xr:uid="{D97B8927-1870-46E3-96C8-D1C77157165E}"/>
    <cellStyle name="Salida 6 4 4" xfId="3935" xr:uid="{C70154DA-CACF-45D6-9CF6-DB786DAD3933}"/>
    <cellStyle name="Salida 6 4 5" xfId="3355" xr:uid="{79E0C75F-C690-42EF-8FF1-4A99686E8DB5}"/>
    <cellStyle name="Salida 6 4 6" xfId="9249" xr:uid="{1BC68698-CB57-4222-938A-9A824D43FA0F}"/>
    <cellStyle name="Salida 6 4 7" xfId="11689" xr:uid="{A82B11D4-6565-4677-9A88-80E616950ED6}"/>
    <cellStyle name="Salida 6 4 8" xfId="12779" xr:uid="{B4233A84-EF50-4C21-B5D3-0188292E120C}"/>
    <cellStyle name="Salida 6 4 9" xfId="12656" xr:uid="{A9772497-0E69-4413-B84B-B33FB720B058}"/>
    <cellStyle name="Salida 6 5" xfId="1464" xr:uid="{00000000-0005-0000-0000-0000B6060000}"/>
    <cellStyle name="Salida 6 5 10" xfId="12395" xr:uid="{9F5FEF58-FD5C-4A77-B0EE-9A10ECDEE407}"/>
    <cellStyle name="Salida 6 5 2" xfId="4090" xr:uid="{3169BFC9-36DD-4E83-8A64-A44107702DB7}"/>
    <cellStyle name="Salida 6 5 3" xfId="5111" xr:uid="{A79208B4-35DE-489B-9F88-56DA09FAC536}"/>
    <cellStyle name="Salida 6 5 4" xfId="3936" xr:uid="{E8320239-9401-46EE-982C-5BAA1DF30177}"/>
    <cellStyle name="Salida 6 5 5" xfId="6659" xr:uid="{5A13063D-D60B-41B0-94BF-8286660E7264}"/>
    <cellStyle name="Salida 6 5 6" xfId="7881" xr:uid="{E845EA56-FA41-4DB5-A0F6-AFD1990E2052}"/>
    <cellStyle name="Salida 6 5 7" xfId="11688" xr:uid="{F87EF008-192A-4DAB-839A-AC438BB23D63}"/>
    <cellStyle name="Salida 6 5 8" xfId="12152" xr:uid="{9C94F512-DF12-4FD8-92F2-C5ED5E63BCDD}"/>
    <cellStyle name="Salida 6 5 9" xfId="11304" xr:uid="{0DD7C85E-244E-4D18-B0D9-0EC63ECE0FDF}"/>
    <cellStyle name="Salida 6 6" xfId="4086" xr:uid="{AD7D74F7-90D8-41E8-BC5E-84AFE52674B6}"/>
    <cellStyle name="Salida 6 7" xfId="3263" xr:uid="{42DD6B27-2AC9-491E-884E-481A48D7CF8F}"/>
    <cellStyle name="Salida 6 8" xfId="6773" xr:uid="{25FD63C9-CC9D-4C6E-B8AE-AB0096288791}"/>
    <cellStyle name="Salida 6 9" xfId="4893" xr:uid="{138C110C-A9E1-4544-A7EE-22AE313F1AF9}"/>
    <cellStyle name="Salida 7" xfId="1465" xr:uid="{00000000-0005-0000-0000-0000B7060000}"/>
    <cellStyle name="Salida 7 10" xfId="7882" xr:uid="{FD6A6CBD-384D-4ED9-8666-F3CBCB0E255E}"/>
    <cellStyle name="Salida 7 11" xfId="3895" xr:uid="{20DBC3B3-B658-427B-8133-F2815C0AC1DC}"/>
    <cellStyle name="Salida 7 12" xfId="12150" xr:uid="{D000F010-D9E3-4FBD-883C-0855BE7686E8}"/>
    <cellStyle name="Salida 7 13" xfId="13904" xr:uid="{20C500AF-454C-4715-9DDF-4B6492C62196}"/>
    <cellStyle name="Salida 7 14" xfId="14047" xr:uid="{A4C1C5F3-BA51-4E7F-8BF0-E0F472B67165}"/>
    <cellStyle name="Salida 7 2" xfId="1466" xr:uid="{00000000-0005-0000-0000-0000B8060000}"/>
    <cellStyle name="Salida 7 2 10" xfId="12458" xr:uid="{CE6A5E4A-13E9-49CC-8314-299FB4AC173A}"/>
    <cellStyle name="Salida 7 2 2" xfId="4092" xr:uid="{281BCADC-81CD-4D82-897A-C9C21B1260AD}"/>
    <cellStyle name="Salida 7 2 3" xfId="3261" xr:uid="{2421401E-A2B2-4A66-A6AA-20172768FEEB}"/>
    <cellStyle name="Salida 7 2 4" xfId="6771" xr:uid="{1D1051B2-4C97-49CB-A1A1-65AC866EAFD6}"/>
    <cellStyle name="Salida 7 2 5" xfId="6660" xr:uid="{70C0B8ED-5657-4CFC-B268-5FD5DA02C050}"/>
    <cellStyle name="Salida 7 2 6" xfId="6460" xr:uid="{00DCDC4E-F334-4EAA-9BFB-78D899633156}"/>
    <cellStyle name="Salida 7 2 7" xfId="11687" xr:uid="{6445CE16-5B40-4B49-A3AC-BF8195348AB8}"/>
    <cellStyle name="Salida 7 2 8" xfId="12151" xr:uid="{E2ACA2B5-F999-44AD-B43A-16E8E0162171}"/>
    <cellStyle name="Salida 7 2 9" xfId="13903" xr:uid="{D68FF0CE-414E-4B3E-976C-E2FE190B90F9}"/>
    <cellStyle name="Salida 7 3" xfId="1467" xr:uid="{00000000-0005-0000-0000-0000B9060000}"/>
    <cellStyle name="Salida 7 3 10" xfId="13799" xr:uid="{608CDB64-372A-4C39-87DF-15AD8AD718DB}"/>
    <cellStyle name="Salida 7 3 2" xfId="4093" xr:uid="{BF38FBFC-88F7-4237-9483-7525341276AF}"/>
    <cellStyle name="Salida 7 3 3" xfId="3260" xr:uid="{5AF1CD91-27A9-4F72-A687-6C1E271F7DE6}"/>
    <cellStyle name="Salida 7 3 4" xfId="3937" xr:uid="{1CBBC38E-2774-426C-BE4A-3D17F393D5DC}"/>
    <cellStyle name="Salida 7 3 5" xfId="3353" xr:uid="{78F9EF5A-8839-47E3-A4DC-AEAE4A5BE25B}"/>
    <cellStyle name="Salida 7 3 6" xfId="5135" xr:uid="{26A095AF-D3D8-4F39-92B7-9F4271D56B1E}"/>
    <cellStyle name="Salida 7 3 7" xfId="4816" xr:uid="{E6074E6E-BE3B-4876-8567-4A8F9ED591DF}"/>
    <cellStyle name="Salida 7 3 8" xfId="12153" xr:uid="{93A8CEED-848B-4292-B83F-01411509192A}"/>
    <cellStyle name="Salida 7 3 9" xfId="9300" xr:uid="{A19C66C7-AE1D-4E19-A78C-92BFD446A82E}"/>
    <cellStyle name="Salida 7 4" xfId="1468" xr:uid="{00000000-0005-0000-0000-0000BA060000}"/>
    <cellStyle name="Salida 7 4 10" xfId="14847" xr:uid="{9781E56E-A332-456B-B289-88FCB766D175}"/>
    <cellStyle name="Salida 7 4 2" xfId="4094" xr:uid="{B901882D-52B7-4B08-8F1C-5B37CFD72C8A}"/>
    <cellStyle name="Salida 7 4 3" xfId="3259" xr:uid="{ED4E3C2E-E6CC-43C1-9B0B-2BB4D0F8DA63}"/>
    <cellStyle name="Salida 7 4 4" xfId="3938" xr:uid="{51528FA4-5DCC-4045-BC79-A4BB32918AC6}"/>
    <cellStyle name="Salida 7 4 5" xfId="6661" xr:uid="{58D66398-038B-4F97-936B-74A3CBAC854D}"/>
    <cellStyle name="Salida 7 4 6" xfId="9248" xr:uid="{E06FB19E-41B7-4818-B6F4-11EE2178093D}"/>
    <cellStyle name="Salida 7 4 7" xfId="11686" xr:uid="{1FC99078-2C5B-4541-B08C-0B0EA44A7449}"/>
    <cellStyle name="Salida 7 4 8" xfId="12778" xr:uid="{6B0C896E-D584-4777-884B-A59A236328B4}"/>
    <cellStyle name="Salida 7 4 9" xfId="10351" xr:uid="{3331101E-C124-4813-8583-30E0AEE29284}"/>
    <cellStyle name="Salida 7 5" xfId="1469" xr:uid="{00000000-0005-0000-0000-0000BB060000}"/>
    <cellStyle name="Salida 7 5 10" xfId="14846" xr:uid="{31FD0F42-EE6E-4019-B5DD-894006D88D00}"/>
    <cellStyle name="Salida 7 5 2" xfId="4095" xr:uid="{EB817685-24CB-479F-B964-5B76A1F66E48}"/>
    <cellStyle name="Salida 7 5 3" xfId="3258" xr:uid="{07F56332-CB56-4542-918B-644EFF91BABD}"/>
    <cellStyle name="Salida 7 5 4" xfId="3939" xr:uid="{80D4EFD2-29D5-4485-9043-09B3B44C1A79}"/>
    <cellStyle name="Salida 7 5 5" xfId="6948" xr:uid="{DD2C77BD-CC55-4227-9DAD-6A463E448F78}"/>
    <cellStyle name="Salida 7 5 6" xfId="9247" xr:uid="{4D3FFCE4-B04E-4A31-9530-868EFD31216C}"/>
    <cellStyle name="Salida 7 5 7" xfId="6278" xr:uid="{80D5A452-A3E6-445D-9E69-32DFC0B2EE75}"/>
    <cellStyle name="Salida 7 5 8" xfId="12777" xr:uid="{45B0CD38-DA93-427F-85B4-023128A50633}"/>
    <cellStyle name="Salida 7 5 9" xfId="12657" xr:uid="{FC7EA703-A260-48B3-95C8-4AA610B4A6EE}"/>
    <cellStyle name="Salida 7 6" xfId="4091" xr:uid="{66611E80-99B3-48E2-9B0A-9635A25EC5B3}"/>
    <cellStyle name="Salida 7 7" xfId="3262" xr:uid="{E414234E-5523-4792-BD63-572D2C22C50A}"/>
    <cellStyle name="Salida 7 8" xfId="6772" xr:uid="{613A35FD-607F-42B8-9604-52283A7DEC85}"/>
    <cellStyle name="Salida 7 9" xfId="3354" xr:uid="{DAD165D3-E448-4DF2-ACB6-91005BAB77B1}"/>
    <cellStyle name="Salida 8" xfId="1470" xr:uid="{00000000-0005-0000-0000-0000BC060000}"/>
    <cellStyle name="Salida 8 10" xfId="7904" xr:uid="{43C4BA26-34C4-46BF-9CBB-8CF68A72C8FC}"/>
    <cellStyle name="Salida 8 11" xfId="11685" xr:uid="{C2099F73-3910-4E1C-BECC-527B9CAFA801}"/>
    <cellStyle name="Salida 8 12" xfId="10389" xr:uid="{265CE209-14DF-4737-997B-6A4B824FDF32}"/>
    <cellStyle name="Salida 8 13" xfId="12321" xr:uid="{42AA8B86-1188-4006-A98F-C27722D99C6A}"/>
    <cellStyle name="Salida 8 14" xfId="12675" xr:uid="{B9FD5504-2D54-45A4-B4AB-92549F90FD87}"/>
    <cellStyle name="Salida 8 2" xfId="1471" xr:uid="{00000000-0005-0000-0000-0000BD060000}"/>
    <cellStyle name="Salida 8 2 10" xfId="13800" xr:uid="{01956E92-67A3-4F66-B980-C981F9A513D9}"/>
    <cellStyle name="Salida 8 2 2" xfId="4097" xr:uid="{7F0E9BD2-0057-4A2F-872E-E41E123D4548}"/>
    <cellStyle name="Salida 8 2 3" xfId="3111" xr:uid="{860F5095-6831-4734-899E-5CAB5E3E71CE}"/>
    <cellStyle name="Salida 8 2 4" xfId="3940" xr:uid="{FC9F7D00-47E9-45A8-A9B4-BCDEB8A4D006}"/>
    <cellStyle name="Salida 8 2 5" xfId="6949" xr:uid="{B5B5ED74-BB3A-4E68-8E3D-7971101456D2}"/>
    <cellStyle name="Salida 8 2 6" xfId="8165" xr:uid="{4744808C-3926-4639-9A14-C1EC53E54FE2}"/>
    <cellStyle name="Salida 8 2 7" xfId="4817" xr:uid="{68FF214F-A236-4619-A94F-4638A7AFA089}"/>
    <cellStyle name="Salida 8 2 8" xfId="11550" xr:uid="{323C203F-FF48-49AC-BBE2-158A97A9C2C1}"/>
    <cellStyle name="Salida 8 2 9" xfId="10638" xr:uid="{01961AE7-8BC8-4ED9-9CE7-1EB57D010BCE}"/>
    <cellStyle name="Salida 8 3" xfId="1472" xr:uid="{00000000-0005-0000-0000-0000BE060000}"/>
    <cellStyle name="Salida 8 3 10" xfId="12384" xr:uid="{A3D9547B-54DD-4FBE-BDDD-AF29A750E5A2}"/>
    <cellStyle name="Salida 8 3 2" xfId="4098" xr:uid="{3180F546-B4B7-4B4F-932C-8CFA074D507D}"/>
    <cellStyle name="Salida 8 3 3" xfId="5110" xr:uid="{50097193-1A81-469C-9D0E-60CD20FB012E}"/>
    <cellStyle name="Salida 8 3 4" xfId="3941" xr:uid="{8201710F-DEE5-4DD5-A4C3-B85A83249A98}"/>
    <cellStyle name="Salida 8 3 5" xfId="3351" xr:uid="{F56C973F-B6C9-48E2-A632-55C6AA52D516}"/>
    <cellStyle name="Salida 8 3 6" xfId="6276" xr:uid="{AA9DAC6F-8D9B-41D4-B25A-559EA539EDB8}"/>
    <cellStyle name="Salida 8 3 7" xfId="11684" xr:uid="{5964CF8A-68FB-4065-B82C-CD90F4BA91E6}"/>
    <cellStyle name="Salida 8 3 8" xfId="11821" xr:uid="{D7A0BE01-D3D2-4DDC-A43A-D9D988F181E8}"/>
    <cellStyle name="Salida 8 3 9" xfId="12658" xr:uid="{A5ABA21A-EB25-47B3-8A81-EA8D8AE5BDBD}"/>
    <cellStyle name="Salida 8 4" xfId="1473" xr:uid="{00000000-0005-0000-0000-0000BF060000}"/>
    <cellStyle name="Salida 8 4 10" xfId="13505" xr:uid="{35E2379D-B04F-49B9-8982-6922B622E0C3}"/>
    <cellStyle name="Salida 8 4 2" xfId="4099" xr:uid="{74B0B91F-421D-459F-9BD3-6C51899317B6}"/>
    <cellStyle name="Salida 8 4 3" xfId="5109" xr:uid="{5BA1F350-F908-42F8-9768-74E9E5B2E47C}"/>
    <cellStyle name="Salida 8 4 4" xfId="3942" xr:uid="{D8EC3EC2-D2C8-4DB4-807D-2A9BCDFEB588}"/>
    <cellStyle name="Salida 8 4 5" xfId="6950" xr:uid="{C519F110-E8F0-4630-8158-7C043BA8F242}"/>
    <cellStyle name="Salida 8 4 6" xfId="7530" xr:uid="{A337CA46-4DE9-4D39-B5B1-D38E08A00105}"/>
    <cellStyle name="Salida 8 4 7" xfId="9292" xr:uid="{15605318-AF7A-425F-890E-8DC5EC656D18}"/>
    <cellStyle name="Salida 8 4 8" xfId="11557" xr:uid="{6BF84ADC-A783-4AAC-8697-CA898F90CB01}"/>
    <cellStyle name="Salida 8 4 9" xfId="8095" xr:uid="{E7FB846B-9037-49AB-82AB-F43373AAC9AD}"/>
    <cellStyle name="Salida 8 5" xfId="1474" xr:uid="{00000000-0005-0000-0000-0000C0060000}"/>
    <cellStyle name="Salida 8 5 10" xfId="12817" xr:uid="{E69F4BC1-B181-4427-B68A-8D67636C9D48}"/>
    <cellStyle name="Salida 8 5 2" xfId="4100" xr:uid="{C5D9A7C5-625B-4BC3-BD50-B20A33C6821B}"/>
    <cellStyle name="Salida 8 5 3" xfId="5108" xr:uid="{FA2AD958-CBD2-4082-A9E2-DC9C41665337}"/>
    <cellStyle name="Salida 8 5 4" xfId="3943" xr:uid="{28949293-A3B2-4DC2-8E5D-38667A0A7797}"/>
    <cellStyle name="Salida 8 5 5" xfId="6951" xr:uid="{6A0E0D8A-6A18-4E4C-8740-A291CC103408}"/>
    <cellStyle name="Salida 8 5 6" xfId="8166" xr:uid="{62ED920C-BB55-4765-90EA-F2CAFC249EB6}"/>
    <cellStyle name="Salida 8 5 7" xfId="9291" xr:uid="{466A452F-017A-4A52-B812-14C14254890C}"/>
    <cellStyle name="Salida 8 5 8" xfId="11820" xr:uid="{1ADE48D4-9310-4A95-91D0-658561781500}"/>
    <cellStyle name="Salida 8 5 9" xfId="12659" xr:uid="{F13C9BF1-09CC-4878-9EBF-BC37AECF3819}"/>
    <cellStyle name="Salida 8 6" xfId="4096" xr:uid="{70F5A016-CC28-4815-B8D9-3C23038D2DA5}"/>
    <cellStyle name="Salida 8 7" xfId="3257" xr:uid="{AE488EE3-D11B-407C-97B2-447BC9E361D7}"/>
    <cellStyle name="Salida 8 8" xfId="4825" xr:uid="{8896F9E9-9FE7-43C7-B140-46D5A0E17958}"/>
    <cellStyle name="Salida 8 9" xfId="3352" xr:uid="{DD785A89-3985-4440-8064-2A09F15D0F46}"/>
    <cellStyle name="Salida 9" xfId="1475" xr:uid="{00000000-0005-0000-0000-0000C1060000}"/>
    <cellStyle name="Salida 9 10" xfId="6403" xr:uid="{45CF1F76-2400-4269-90E3-1236FB5A17F8}"/>
    <cellStyle name="Salida 9 11" xfId="11683" xr:uid="{4EBBEE1B-EDC6-41CA-9DE3-1B5972B93ECB}"/>
    <cellStyle name="Salida 9 12" xfId="3395" xr:uid="{093153DD-98BA-4298-AA16-8B991F479416}"/>
    <cellStyle name="Salida 9 13" xfId="12941" xr:uid="{A094BEC2-2F32-4322-AD24-CD2AF85F651A}"/>
    <cellStyle name="Salida 9 14" xfId="12816" xr:uid="{3975482F-9F9C-4A43-A72C-D7DE99652BF7}"/>
    <cellStyle name="Salida 9 2" xfId="1476" xr:uid="{00000000-0005-0000-0000-0000C2060000}"/>
    <cellStyle name="Salida 9 2 10" xfId="13801" xr:uid="{4D8983D2-D64F-4754-8854-4BCA70B0DE33}"/>
    <cellStyle name="Salida 9 2 2" xfId="4102" xr:uid="{227C45DB-B92A-4BFC-A5B4-5AFDB5B9003B}"/>
    <cellStyle name="Salida 9 2 3" xfId="3255" xr:uid="{06A9D9DC-3FDA-49E3-8DC3-C2E46C633673}"/>
    <cellStyle name="Salida 9 2 4" xfId="3945" xr:uid="{AA076BAF-ECBC-42B0-A97B-C1853ED87627}"/>
    <cellStyle name="Salida 9 2 5" xfId="6662" xr:uid="{821DDAE2-FB83-4095-9DD9-35EE14FABBA7}"/>
    <cellStyle name="Salida 9 2 6" xfId="6390" xr:uid="{93ACA73C-15F1-45E9-BC6C-67473B0B904B}"/>
    <cellStyle name="Salida 9 2 7" xfId="8750" xr:uid="{32D73242-81DA-4C5F-8027-8142144DEA25}"/>
    <cellStyle name="Salida 9 2 8" xfId="11551" xr:uid="{2D33AC28-284E-49F9-93D1-FAA6DD822535}"/>
    <cellStyle name="Salida 9 2 9" xfId="11711" xr:uid="{949F938E-7276-4281-AC0B-355BA46DA810}"/>
    <cellStyle name="Salida 9 3" xfId="1477" xr:uid="{00000000-0005-0000-0000-0000C3060000}"/>
    <cellStyle name="Salida 9 3 10" xfId="10524" xr:uid="{A535E6E1-EAD9-485A-B7DB-CCBE865D892D}"/>
    <cellStyle name="Salida 9 3 2" xfId="4103" xr:uid="{EA226269-6A15-42AB-94FC-F515C6D3A4A0}"/>
    <cellStyle name="Salida 9 3 3" xfId="3254" xr:uid="{5EF731A0-D89B-4C44-951A-4C0146BF844B}"/>
    <cellStyle name="Salida 9 3 4" xfId="3946" xr:uid="{1D6B17BA-C89C-426A-AC47-11FE6BDCB89D}"/>
    <cellStyle name="Salida 9 3 5" xfId="7993" xr:uid="{BEDD05B3-5FA6-44C5-9B94-3A4975B749AE}"/>
    <cellStyle name="Salida 9 3 6" xfId="8167" xr:uid="{E5064006-8AA5-4EC2-A245-702C032FD735}"/>
    <cellStyle name="Salida 9 3 7" xfId="11682" xr:uid="{9B1012A4-8EC7-465A-AD2C-9F3B20E7C439}"/>
    <cellStyle name="Salida 9 3 8" xfId="3394" xr:uid="{0EF58D0A-3AE2-4724-859A-4C6A0FCF9018}"/>
    <cellStyle name="Salida 9 3 9" xfId="12942" xr:uid="{FAECEC0F-43EC-48B3-B1E5-26C2EA07627F}"/>
    <cellStyle name="Salida 9 4" xfId="1478" xr:uid="{00000000-0005-0000-0000-0000C4060000}"/>
    <cellStyle name="Salida 9 4 10" xfId="13802" xr:uid="{8E0D1B03-583F-4AF9-83DE-A09520F1B82A}"/>
    <cellStyle name="Salida 9 4 2" xfId="4104" xr:uid="{4C306A1B-E0E6-4261-9EF1-8019655719CF}"/>
    <cellStyle name="Salida 9 4 3" xfId="3253" xr:uid="{84DF2C4F-F055-4E8A-9324-84A5229F23E1}"/>
    <cellStyle name="Salida 9 4 4" xfId="3947" xr:uid="{03885156-6A9B-4F56-9CD3-A83BC025E691}"/>
    <cellStyle name="Salida 9 4 5" xfId="6663" xr:uid="{29AE3DD0-55C6-4AE3-965C-7876A950BB2B}"/>
    <cellStyle name="Salida 9 4 6" xfId="6678" xr:uid="{03B9FA2C-9490-48F0-A5C7-737CC76EB0A3}"/>
    <cellStyle name="Salida 9 4 7" xfId="7476" xr:uid="{115DB7BB-57B0-4049-8B03-856A18DCCE39}"/>
    <cellStyle name="Salida 9 4 8" xfId="11552" xr:uid="{A7DF0BB7-0C2D-451C-BC68-1366B2BD3FE5}"/>
    <cellStyle name="Salida 9 4 9" xfId="6398" xr:uid="{45DA66D0-58F7-4D28-BC62-F95938A091CE}"/>
    <cellStyle name="Salida 9 5" xfId="1479" xr:uid="{00000000-0005-0000-0000-0000C5060000}"/>
    <cellStyle name="Salida 9 5 10" xfId="12815" xr:uid="{43FBD2EA-0A00-4063-A32F-F219B67BE36F}"/>
    <cellStyle name="Salida 9 5 2" xfId="4105" xr:uid="{14E246E1-0FE0-4602-BEC3-A9FC091A73C2}"/>
    <cellStyle name="Salida 9 5 3" xfId="3252" xr:uid="{FC29BC64-90D0-4E1B-874F-2A132C6657C9}"/>
    <cellStyle name="Salida 9 5 4" xfId="3948" xr:uid="{B978B0E3-05DF-468D-AB1C-1B05B2D850FF}"/>
    <cellStyle name="Salida 9 5 5" xfId="3350" xr:uid="{4FEDF5BF-321E-4EDA-9C9B-EACA6B663798}"/>
    <cellStyle name="Salida 9 5 6" xfId="7883" xr:uid="{A7E2D9E3-AC47-4A73-B141-93C303CE80AA}"/>
    <cellStyle name="Salida 9 5 7" xfId="4818" xr:uid="{F78C6EEB-66EF-4BFB-900B-5363B6370B45}"/>
    <cellStyle name="Salida 9 5 8" xfId="10108" xr:uid="{C120835C-6D77-4DC3-9FAD-B4D10C99064A}"/>
    <cellStyle name="Salida 9 5 9" xfId="12943" xr:uid="{806D6E37-1CB0-4F8D-91B4-9364E5F7C197}"/>
    <cellStyle name="Salida 9 6" xfId="4101" xr:uid="{F08671FC-AB92-4C85-9C58-66A25854797A}"/>
    <cellStyle name="Salida 9 7" xfId="3256" xr:uid="{05DF15BD-013D-49D8-9C7B-4F9E820398EC}"/>
    <cellStyle name="Salida 9 8" xfId="3944" xr:uid="{E15067D3-0D70-4D86-A759-12CBE945BF02}"/>
    <cellStyle name="Salida 9 9" xfId="7994" xr:uid="{606DED10-77B9-43BD-A55C-0614A9CE3ECA}"/>
    <cellStyle name="SAPBEXaggData" xfId="1480" xr:uid="{00000000-0005-0000-0000-0000C6060000}"/>
    <cellStyle name="SAPBEXaggData 10" xfId="1481" xr:uid="{00000000-0005-0000-0000-0000C7060000}"/>
    <cellStyle name="SAPBEXaggData 10 10" xfId="10090" xr:uid="{8FABA9F0-6050-4DA2-B512-693CC10B1097}"/>
    <cellStyle name="SAPBEXaggData 10 11" xfId="12660" xr:uid="{4F9F6D89-9EDA-45F6-8918-4AA4A4335B82}"/>
    <cellStyle name="SAPBEXaggData 10 12" xfId="14048" xr:uid="{85974EC1-E745-46B6-9740-C354D07EB90B}"/>
    <cellStyle name="SAPBEXaggData 10 2" xfId="5547" xr:uid="{8C1ECEBB-61E9-4D12-93F0-8B811D8A3F9F}"/>
    <cellStyle name="SAPBEXaggData 10 2 10" xfId="15617" xr:uid="{D5D3F10A-1D6D-4BA9-9BF3-1179D53D4F66}"/>
    <cellStyle name="SAPBEXaggData 10 2 2" xfId="7018" xr:uid="{382DA8ED-AD2B-4C1C-A178-D8AC4137F86F}"/>
    <cellStyle name="SAPBEXaggData 10 2 3" xfId="8239" xr:uid="{73A6F632-6908-4702-B3F2-9A9209524FB8}"/>
    <cellStyle name="SAPBEXaggData 10 2 4" xfId="9491" xr:uid="{3282CE56-85AE-4FF7-927D-B9306B5E8C86}"/>
    <cellStyle name="SAPBEXaggData 10 2 5" xfId="10725" xr:uid="{E8D231B6-CF09-4685-B298-B628627B28A8}"/>
    <cellStyle name="SAPBEXaggData 10 2 6" xfId="11884" xr:uid="{78DB5DC1-8517-4A00-84E7-E1A49B4BA68F}"/>
    <cellStyle name="SAPBEXaggData 10 2 7" xfId="13012" xr:uid="{6210863A-803D-410B-AFDB-3DC957435D84}"/>
    <cellStyle name="SAPBEXaggData 10 2 8" xfId="14119" xr:uid="{7D29D386-7E66-4DC8-A21B-EF0655E06445}"/>
    <cellStyle name="SAPBEXaggData 10 2 9" xfId="15025" xr:uid="{A31181FE-EB7E-46D5-8C62-E2EF5E1B094F}"/>
    <cellStyle name="SAPBEXaggData 10 3" xfId="4107" xr:uid="{62B69689-6F3A-45FD-9F01-A2523D042EBC}"/>
    <cellStyle name="SAPBEXaggData 10 4" xfId="3110" xr:uid="{EE1241BB-460C-436F-ABE0-91FEC824C4ED}"/>
    <cellStyle name="SAPBEXaggData 10 5" xfId="3950" xr:uid="{1018FC3B-0073-4F16-BD30-9C5B916D98CF}"/>
    <cellStyle name="SAPBEXaggData 10 6" xfId="7992" xr:uid="{A0988ACC-D0DD-40C4-9233-CE8AEAC32B30}"/>
    <cellStyle name="SAPBEXaggData 10 7" xfId="7884" xr:uid="{5739BEB5-6D86-4754-BB4C-219565E307D5}"/>
    <cellStyle name="SAPBEXaggData 10 8" xfId="3379" xr:uid="{82DF06DB-7098-4829-BB2F-1AB1DAFB86E1}"/>
    <cellStyle name="SAPBEXaggData 10 9" xfId="11681" xr:uid="{CBF8F309-0D30-4DEC-9A17-CACBF9AFFBAA}"/>
    <cellStyle name="SAPBEXaggData 11" xfId="1482" xr:uid="{00000000-0005-0000-0000-0000C8060000}"/>
    <cellStyle name="SAPBEXaggData 11 10" xfId="10095" xr:uid="{C6DF3F50-986D-4EFB-944C-E58FCCC77C41}"/>
    <cellStyle name="SAPBEXaggData 11 11" xfId="12661" xr:uid="{B36872E6-7ED3-4372-A889-966DAEE17EA3}"/>
    <cellStyle name="SAPBEXaggData 11 12" xfId="11544" xr:uid="{9D028C6E-308A-4D60-823A-0E8448FE8B36}"/>
    <cellStyle name="SAPBEXaggData 11 2" xfId="5548" xr:uid="{5AFD032E-54B7-47F9-A5EB-E8CAAEC27903}"/>
    <cellStyle name="SAPBEXaggData 11 2 10" xfId="15618" xr:uid="{3CFC6AB8-7AF0-4ED5-ACCC-CDC18A36751C}"/>
    <cellStyle name="SAPBEXaggData 11 2 2" xfId="7019" xr:uid="{5164AF8B-A083-4FF1-BB0D-3346017AB3B0}"/>
    <cellStyle name="SAPBEXaggData 11 2 3" xfId="8240" xr:uid="{5DBAEFDD-28FC-42BA-B8ED-0718FA694B31}"/>
    <cellStyle name="SAPBEXaggData 11 2 4" xfId="9492" xr:uid="{3F99D059-4767-4E69-BEF6-CA963C12B73F}"/>
    <cellStyle name="SAPBEXaggData 11 2 5" xfId="10726" xr:uid="{547955DD-E948-4672-810A-9AB2FCF32358}"/>
    <cellStyle name="SAPBEXaggData 11 2 6" xfId="11885" xr:uid="{7563DD87-EBA4-42D8-BA34-ACD7B9868D3D}"/>
    <cellStyle name="SAPBEXaggData 11 2 7" xfId="13013" xr:uid="{5590324E-CA5D-400D-9A7E-CEF3650C2058}"/>
    <cellStyle name="SAPBEXaggData 11 2 8" xfId="14120" xr:uid="{2A9AB602-1015-4B1D-A355-33B7A8EE2F2C}"/>
    <cellStyle name="SAPBEXaggData 11 2 9" xfId="15026" xr:uid="{D1BDEF30-A1CE-4919-B253-B21B960AFCD8}"/>
    <cellStyle name="SAPBEXaggData 11 3" xfId="4108" xr:uid="{F59870C5-BEF5-41A1-B995-D46C4CA2A478}"/>
    <cellStyle name="SAPBEXaggData 11 4" xfId="5107" xr:uid="{01584EA7-5194-46FA-8C03-DDCE22D0E77D}"/>
    <cellStyle name="SAPBEXaggData 11 5" xfId="3951" xr:uid="{3A3E3D8D-BB11-4AFB-9B3E-64E8C93D3D28}"/>
    <cellStyle name="SAPBEXaggData 11 6" xfId="6664" xr:uid="{E2CB05B5-DEB9-43C2-8C47-143809005CFC}"/>
    <cellStyle name="SAPBEXaggData 11 7" xfId="6377" xr:uid="{443F4B5A-F1CC-4B6C-AA20-80F1C1CA2EFD}"/>
    <cellStyle name="SAPBEXaggData 11 8" xfId="9423" xr:uid="{27AFC6FE-2174-4E17-B07A-982BE607B298}"/>
    <cellStyle name="SAPBEXaggData 11 9" xfId="4819" xr:uid="{72CE1194-0B3C-477C-97A4-0505A1E694D8}"/>
    <cellStyle name="SAPBEXaggData 12" xfId="1483" xr:uid="{00000000-0005-0000-0000-0000C9060000}"/>
    <cellStyle name="SAPBEXaggData 12 10" xfId="11822" xr:uid="{9754721B-5792-4A9F-B40B-4F6061A85579}"/>
    <cellStyle name="SAPBEXaggData 12 11" xfId="10640" xr:uid="{5295BD12-E8FD-4ABF-927C-E3BEA82B78AA}"/>
    <cellStyle name="SAPBEXaggData 12 12" xfId="14049" xr:uid="{3C6E4110-424A-4352-B796-1EF8B2FE3286}"/>
    <cellStyle name="SAPBEXaggData 12 2" xfId="5549" xr:uid="{6B64918D-955E-41B4-A09A-850457F2EF96}"/>
    <cellStyle name="SAPBEXaggData 12 2 10" xfId="15619" xr:uid="{1AAAD430-A2C0-44EA-85AF-612B82252656}"/>
    <cellStyle name="SAPBEXaggData 12 2 2" xfId="7020" xr:uid="{8203A971-1DEB-4DB0-827F-2B0544B0FDCE}"/>
    <cellStyle name="SAPBEXaggData 12 2 3" xfId="8241" xr:uid="{96CC8DCC-8392-45E9-AC9E-11E0DEC044B7}"/>
    <cellStyle name="SAPBEXaggData 12 2 4" xfId="9493" xr:uid="{83096C56-8401-437A-AC7B-3CFE3643B378}"/>
    <cellStyle name="SAPBEXaggData 12 2 5" xfId="10727" xr:uid="{493265F6-D3BE-4F8A-A524-F5A9DD1D0DE1}"/>
    <cellStyle name="SAPBEXaggData 12 2 6" xfId="11886" xr:uid="{A84B9D03-7660-4243-AFE9-EF83F74BE838}"/>
    <cellStyle name="SAPBEXaggData 12 2 7" xfId="13014" xr:uid="{6FEAE165-F153-455B-8685-2FA5603D5B8A}"/>
    <cellStyle name="SAPBEXaggData 12 2 8" xfId="14121" xr:uid="{36399CC1-6CE7-4F69-BAB4-E4E25B0AC0F4}"/>
    <cellStyle name="SAPBEXaggData 12 2 9" xfId="15027" xr:uid="{E5FF959B-470A-4D6A-8049-26A690EEF0FC}"/>
    <cellStyle name="SAPBEXaggData 12 3" xfId="4109" xr:uid="{B56D20F9-DE11-4B75-8150-7A87737C0B80}"/>
    <cellStyle name="SAPBEXaggData 12 4" xfId="5106" xr:uid="{3E169B3C-D4DD-4D4C-8918-439589ED1B73}"/>
    <cellStyle name="SAPBEXaggData 12 5" xfId="3952" xr:uid="{1096FD0C-53A0-498D-8EAD-93A14E2445AE}"/>
    <cellStyle name="SAPBEXaggData 12 6" xfId="7990" xr:uid="{3CC40323-E21D-4B3B-B55B-BB45F68DA8AF}"/>
    <cellStyle name="SAPBEXaggData 12 7" xfId="6810" xr:uid="{4F877C3A-AB8B-47F9-A85E-DD254C292C4B}"/>
    <cellStyle name="SAPBEXaggData 12 8" xfId="9424" xr:uid="{16D1B495-68A2-472D-8B1C-3E6068D57A9C}"/>
    <cellStyle name="SAPBEXaggData 12 9" xfId="11679" xr:uid="{25C4AD25-4202-493A-BED9-AB9BA9068710}"/>
    <cellStyle name="SAPBEXaggData 13" xfId="1484" xr:uid="{00000000-0005-0000-0000-0000CA060000}"/>
    <cellStyle name="SAPBEXaggData 13 10" xfId="9992" xr:uid="{16564CD6-DE54-409D-9FBC-DE4E8697F3FF}"/>
    <cellStyle name="SAPBEXaggData 13 11" xfId="13902" xr:uid="{5C2B1B8A-B5C9-4D6E-A1C0-A0828F10B37B}"/>
    <cellStyle name="SAPBEXaggData 13 12" xfId="12814" xr:uid="{3198DB2F-591D-4112-82AC-1FBB87EE299A}"/>
    <cellStyle name="SAPBEXaggData 13 2" xfId="5550" xr:uid="{778195DA-CB6D-416D-B2A1-85C896D9B233}"/>
    <cellStyle name="SAPBEXaggData 13 2 10" xfId="15620" xr:uid="{1438D7AE-5943-4886-B34F-E4EF31B149AA}"/>
    <cellStyle name="SAPBEXaggData 13 2 2" xfId="7021" xr:uid="{B4B98EC7-6038-4058-AA6C-969826323188}"/>
    <cellStyle name="SAPBEXaggData 13 2 3" xfId="8242" xr:uid="{4A26A946-27D3-489B-AC1D-F64437F833E1}"/>
    <cellStyle name="SAPBEXaggData 13 2 4" xfId="9494" xr:uid="{0FC08789-FEBE-4300-8A25-A43556D07028}"/>
    <cellStyle name="SAPBEXaggData 13 2 5" xfId="10728" xr:uid="{8F0EEBF4-1787-4EB6-8334-A4E05CE28F70}"/>
    <cellStyle name="SAPBEXaggData 13 2 6" xfId="11887" xr:uid="{5ECE2F96-9696-436C-8EA1-ADADE7BD8281}"/>
    <cellStyle name="SAPBEXaggData 13 2 7" xfId="13015" xr:uid="{ABFC8133-F1DD-4D34-9D5C-FAF90F3A8302}"/>
    <cellStyle name="SAPBEXaggData 13 2 8" xfId="14122" xr:uid="{27EB371C-F0FD-44BD-B355-E6D27522C178}"/>
    <cellStyle name="SAPBEXaggData 13 2 9" xfId="15028" xr:uid="{911D4C3A-8485-4268-8678-C053D4B8B069}"/>
    <cellStyle name="SAPBEXaggData 13 3" xfId="4110" xr:uid="{E99B81A1-81CD-4EDB-AC0D-D9EB1E0869ED}"/>
    <cellStyle name="SAPBEXaggData 13 4" xfId="5105" xr:uid="{1578AF95-66B3-43C5-B408-68049656C064}"/>
    <cellStyle name="SAPBEXaggData 13 5" xfId="6770" xr:uid="{E05114D2-1119-4946-A17D-75CE64747FD0}"/>
    <cellStyle name="SAPBEXaggData 13 6" xfId="3349" xr:uid="{2BEDCBF2-850D-4036-A6D1-ECC8A211B8DC}"/>
    <cellStyle name="SAPBEXaggData 13 7" xfId="5136" xr:uid="{F2CAD3F0-847F-4BD9-8A67-81F80FDECEAC}"/>
    <cellStyle name="SAPBEXaggData 13 8" xfId="9128" xr:uid="{D22C7547-0A8B-4C93-9BD3-24B6FE8C0BE1}"/>
    <cellStyle name="SAPBEXaggData 13 9" xfId="4820" xr:uid="{29FC27E1-24D7-40B6-A0F2-A0774C7311BB}"/>
    <cellStyle name="SAPBEXaggData 14" xfId="2697" xr:uid="{00000000-0005-0000-0000-0000CB060000}"/>
    <cellStyle name="SAPBEXaggData 15" xfId="2739" xr:uid="{00000000-0005-0000-0000-0000CC060000}"/>
    <cellStyle name="SAPBEXaggData 16" xfId="2786" xr:uid="{A34677F4-A916-4180-AB64-28AEED81109E}"/>
    <cellStyle name="SAPBEXaggData 17" xfId="2838" xr:uid="{CF252AAF-1714-4E7B-A4F7-11045EED5F75}"/>
    <cellStyle name="SAPBEXaggData 18" xfId="2875" xr:uid="{11F2F828-8440-44EC-9DF6-582450C46C4D}"/>
    <cellStyle name="SAPBEXaggData 19" xfId="2919" xr:uid="{12854F13-C067-4988-AADE-B9066AFAD7AD}"/>
    <cellStyle name="SAPBEXaggData 2" xfId="1485" xr:uid="{00000000-0005-0000-0000-0000CD060000}"/>
    <cellStyle name="SAPBEXaggData 2 10" xfId="11678" xr:uid="{AE1D70EC-B64E-4589-91F7-9B4986E58FB3}"/>
    <cellStyle name="SAPBEXaggData 2 11" xfId="9179" xr:uid="{6BA04919-1250-4BEB-94D6-5837EC5F27F0}"/>
    <cellStyle name="SAPBEXaggData 2 12" xfId="12662" xr:uid="{6937F6D5-84B2-43DB-9F71-EDFD005CD702}"/>
    <cellStyle name="SAPBEXaggData 2 13" xfId="14050" xr:uid="{AB06170E-5038-4842-9CDB-50B37D977ED9}"/>
    <cellStyle name="SAPBEXaggData 2 2" xfId="1486" xr:uid="{00000000-0005-0000-0000-0000CE060000}"/>
    <cellStyle name="SAPBEXaggData 2 2 10" xfId="10172" xr:uid="{27305710-32B2-4C64-9773-9CC4C4192501}"/>
    <cellStyle name="SAPBEXaggData 2 2 11" xfId="13901" xr:uid="{98A107A6-CF6A-4749-B00E-2C86932851FF}"/>
    <cellStyle name="SAPBEXaggData 2 2 12" xfId="14051" xr:uid="{1B92D761-0F02-46E9-8FA1-513BA0D80201}"/>
    <cellStyle name="SAPBEXaggData 2 2 2" xfId="1487" xr:uid="{00000000-0005-0000-0000-0000CF060000}"/>
    <cellStyle name="SAPBEXaggData 2 2 2 10" xfId="12776" xr:uid="{7F502B33-7930-4F25-A5A2-71EB725B953E}"/>
    <cellStyle name="SAPBEXaggData 2 2 2 11" xfId="10639" xr:uid="{4AE62FA0-8CB0-4E6F-8CF3-9579124A4AF4}"/>
    <cellStyle name="SAPBEXaggData 2 2 2 12" xfId="14845" xr:uid="{CDB4B1D0-2789-42C5-9173-B1303FC369A1}"/>
    <cellStyle name="SAPBEXaggData 2 2 2 2" xfId="5552" xr:uid="{E8460AE9-6E50-42BD-B2CC-1790FA26A881}"/>
    <cellStyle name="SAPBEXaggData 2 2 2 2 10" xfId="15622" xr:uid="{F36E6BC1-5699-48AB-B339-3C5FD4B42184}"/>
    <cellStyle name="SAPBEXaggData 2 2 2 2 2" xfId="7023" xr:uid="{26AAA8EE-B633-45AD-9481-A1C3F6B1DF7C}"/>
    <cellStyle name="SAPBEXaggData 2 2 2 2 3" xfId="8244" xr:uid="{09705F92-85C4-4965-994D-4DD1FE624E3A}"/>
    <cellStyle name="SAPBEXaggData 2 2 2 2 4" xfId="9496" xr:uid="{05734E90-2F7C-4AA8-893F-2D2D2014BD97}"/>
    <cellStyle name="SAPBEXaggData 2 2 2 2 5" xfId="10730" xr:uid="{FFE987EE-EFB6-40BD-89B9-912B0CC7B0CF}"/>
    <cellStyle name="SAPBEXaggData 2 2 2 2 6" xfId="11889" xr:uid="{DD323F60-3B28-4BE3-941B-57D990EBB5E5}"/>
    <cellStyle name="SAPBEXaggData 2 2 2 2 7" xfId="13017" xr:uid="{02DE21ED-FD4D-4CA3-A184-E2CD73E733EA}"/>
    <cellStyle name="SAPBEXaggData 2 2 2 2 8" xfId="14124" xr:uid="{80D0C1C6-37D8-4079-9C55-CD97F977CBC4}"/>
    <cellStyle name="SAPBEXaggData 2 2 2 2 9" xfId="15030" xr:uid="{5CEA985A-D6FF-4E2B-8C58-41916A60A56C}"/>
    <cellStyle name="SAPBEXaggData 2 2 2 3" xfId="4113" xr:uid="{C327D40A-4066-4291-9AD5-3E4A345A5E97}"/>
    <cellStyle name="SAPBEXaggData 2 2 2 4" xfId="3248" xr:uid="{60645F27-2534-46CB-BB80-98C24820AD67}"/>
    <cellStyle name="SAPBEXaggData 2 2 2 5" xfId="3954" xr:uid="{11658C01-2A52-42EC-9874-F2BA616FA1F1}"/>
    <cellStyle name="SAPBEXaggData 2 2 2 6" xfId="7988" xr:uid="{2BC47AB8-2541-4DF7-89FF-A07FD8F85627}"/>
    <cellStyle name="SAPBEXaggData 2 2 2 7" xfId="9246" xr:uid="{765991AE-B261-48B2-9374-FBEAA073568F}"/>
    <cellStyle name="SAPBEXaggData 2 2 2 8" xfId="10485" xr:uid="{69ACE606-F99D-44C3-AFA6-21D4105D3BB1}"/>
    <cellStyle name="SAPBEXaggData 2 2 2 9" xfId="11677" xr:uid="{2610904E-93A2-4D67-B805-AE3A465F5067}"/>
    <cellStyle name="SAPBEXaggData 2 2 3" xfId="4112" xr:uid="{BF034A18-155C-435F-9AF2-5C3879AF1A60}"/>
    <cellStyle name="SAPBEXaggData 2 2 4" xfId="3249" xr:uid="{721EE853-E6C7-48DB-A54A-F34BBB3E2D68}"/>
    <cellStyle name="SAPBEXaggData 2 2 5" xfId="6769" xr:uid="{2972C2E8-883D-4094-B96C-99F4A359EA57}"/>
    <cellStyle name="SAPBEXaggData 2 2 6" xfId="3348" xr:uid="{2EE5EE7B-0905-422B-B23F-864E6BFC1543}"/>
    <cellStyle name="SAPBEXaggData 2 2 7" xfId="6809" xr:uid="{BAAD16BA-86FF-42AD-8316-A0BBA6E92727}"/>
    <cellStyle name="SAPBEXaggData 2 2 8" xfId="3378" xr:uid="{37A6185C-23A4-458D-A731-9909BA80D5F3}"/>
    <cellStyle name="SAPBEXaggData 2 2 9" xfId="9145" xr:uid="{210E207F-0542-4918-A01D-BA8E20DCBA5C}"/>
    <cellStyle name="SAPBEXaggData 2 3" xfId="5551" xr:uid="{1DD80622-1A14-4307-AC1E-1F2C154A579A}"/>
    <cellStyle name="SAPBEXaggData 2 3 10" xfId="15621" xr:uid="{243040BF-F9F8-46DA-B96E-E63A76178113}"/>
    <cellStyle name="SAPBEXaggData 2 3 2" xfId="7022" xr:uid="{F97A9E13-FC12-4954-86DA-0C5E2F4DB423}"/>
    <cellStyle name="SAPBEXaggData 2 3 3" xfId="8243" xr:uid="{276D7245-4C99-4F0D-80BA-F72602D2C66A}"/>
    <cellStyle name="SAPBEXaggData 2 3 4" xfId="9495" xr:uid="{AC97EE5C-B867-4838-B535-3D1DF540F86C}"/>
    <cellStyle name="SAPBEXaggData 2 3 5" xfId="10729" xr:uid="{5A7E0248-1C94-46B0-9E7C-973E06F418E6}"/>
    <cellStyle name="SAPBEXaggData 2 3 6" xfId="11888" xr:uid="{64A8E844-4493-4350-BE75-8CBF2E765A46}"/>
    <cellStyle name="SAPBEXaggData 2 3 7" xfId="13016" xr:uid="{017CB2A5-0152-4CC6-B9ED-9F12BAB0DEA6}"/>
    <cellStyle name="SAPBEXaggData 2 3 8" xfId="14123" xr:uid="{82062D25-3816-4F67-B46D-29113527D45E}"/>
    <cellStyle name="SAPBEXaggData 2 3 9" xfId="15029" xr:uid="{E6756279-B929-4601-8E85-13FFA80683E7}"/>
    <cellStyle name="SAPBEXaggData 2 4" xfId="4111" xr:uid="{C5406CCC-5F0A-434A-A26E-0EA220021234}"/>
    <cellStyle name="SAPBEXaggData 2 5" xfId="3250" xr:uid="{091CF6CE-493C-4822-9140-DDEB93B3CB49}"/>
    <cellStyle name="SAPBEXaggData 2 6" xfId="3953" xr:uid="{95C50909-EC91-44E4-8300-83145EB88E30}"/>
    <cellStyle name="SAPBEXaggData 2 7" xfId="7989" xr:uid="{327BFDD4-D8F9-4299-A653-28BA2DB95E48}"/>
    <cellStyle name="SAPBEXaggData 2 8" xfId="7885" xr:uid="{5A10B0B4-48F4-498C-9DA7-3A76B15CB51C}"/>
    <cellStyle name="SAPBEXaggData 2 9" xfId="9129" xr:uid="{4901A6C9-0CA0-4BF3-8F26-88DDA8128CEA}"/>
    <cellStyle name="SAPBEXaggData 20" xfId="2963" xr:uid="{192EBDCC-EF0E-4DC6-9DB5-F137D787A765}"/>
    <cellStyle name="SAPBEXaggData 21" xfId="4106" xr:uid="{4A6B3A59-2956-493F-81D1-9604006844BF}"/>
    <cellStyle name="SAPBEXaggData 22" xfId="3251" xr:uid="{6BD1AD60-6EC0-4CAF-A503-E5B7C1AE64EE}"/>
    <cellStyle name="SAPBEXaggData 23" xfId="3949" xr:uid="{47A9E4CA-2A68-4D93-BC2E-3EEE2446DC1C}"/>
    <cellStyle name="SAPBEXaggData 24" xfId="7991" xr:uid="{313EB5EE-4594-4A58-9FF9-1D3AF363C108}"/>
    <cellStyle name="SAPBEXaggData 25" xfId="6404" xr:uid="{B75C69D9-71A7-4F91-886E-FD1A995821EC}"/>
    <cellStyle name="SAPBEXaggData 26" xfId="9422" xr:uid="{AE526DCC-84AA-4357-AEA2-FD16D552389E}"/>
    <cellStyle name="SAPBEXaggData 27" xfId="11680" xr:uid="{C9838D35-59E7-4A01-AB0C-957E5036F19E}"/>
    <cellStyle name="SAPBEXaggData 28" xfId="10093" xr:uid="{F8B3D0EC-90F1-4415-8172-6F7704DC2AB7}"/>
    <cellStyle name="SAPBEXaggData 29" xfId="12944" xr:uid="{F9DD16FB-7AF3-43AE-899E-AD5F1F7A9717}"/>
    <cellStyle name="SAPBEXaggData 3" xfId="1488" xr:uid="{00000000-0005-0000-0000-0000D0060000}"/>
    <cellStyle name="SAPBEXaggData 3 10" xfId="10111" xr:uid="{87B62A98-1043-4F8E-8167-AD5D87BA9BE3}"/>
    <cellStyle name="SAPBEXaggData 3 11" xfId="7860" xr:uid="{007D2968-A3F8-416C-921C-3B7198D139EA}"/>
    <cellStyle name="SAPBEXaggData 3 12" xfId="13804" xr:uid="{1CFEF91A-E247-4E95-B814-04A702F36F1A}"/>
    <cellStyle name="SAPBEXaggData 3 2" xfId="5553" xr:uid="{3CE6F687-7A80-49F2-A24A-3414D798E3CB}"/>
    <cellStyle name="SAPBEXaggData 3 2 10" xfId="15623" xr:uid="{3F6FBAEE-4E12-4E24-B064-8ABECDD8A113}"/>
    <cellStyle name="SAPBEXaggData 3 2 2" xfId="7024" xr:uid="{A09F05C8-3AF9-43C7-B500-24BB2539D9AB}"/>
    <cellStyle name="SAPBEXaggData 3 2 3" xfId="8245" xr:uid="{DFCA7F11-CAF9-4D5A-A398-EA74A7699CC9}"/>
    <cellStyle name="SAPBEXaggData 3 2 4" xfId="9497" xr:uid="{B6D50F32-69C4-4270-886B-E2C1038F8E87}"/>
    <cellStyle name="SAPBEXaggData 3 2 5" xfId="10731" xr:uid="{F3443728-B033-404A-ADA5-7DC9AADFDE63}"/>
    <cellStyle name="SAPBEXaggData 3 2 6" xfId="11890" xr:uid="{38C31D61-3D8C-4FAA-9B0E-DADA46920E8E}"/>
    <cellStyle name="SAPBEXaggData 3 2 7" xfId="13018" xr:uid="{5C259F1D-5A59-4411-9BB2-E5973B3224CA}"/>
    <cellStyle name="SAPBEXaggData 3 2 8" xfId="14125" xr:uid="{1DCE7A79-5A0D-45BF-92D9-D54928B9D50A}"/>
    <cellStyle name="SAPBEXaggData 3 2 9" xfId="15031" xr:uid="{49E4BC5B-2E2E-4A19-8CF2-7D4563969610}"/>
    <cellStyle name="SAPBEXaggData 3 3" xfId="4114" xr:uid="{C9CFCF2F-833E-4BE2-AFD6-C1387A9C161A}"/>
    <cellStyle name="SAPBEXaggData 3 4" xfId="3247" xr:uid="{626C7A90-0595-458F-90E8-42D66EE3886C}"/>
    <cellStyle name="SAPBEXaggData 3 5" xfId="3955" xr:uid="{0B8ABC14-D06E-4778-B1B3-798CD2977950}"/>
    <cellStyle name="SAPBEXaggData 3 6" xfId="3347" xr:uid="{E98D614A-4211-4677-AD32-9AB0C42D0596}"/>
    <cellStyle name="SAPBEXaggData 3 7" xfId="7886" xr:uid="{3949D085-1D2B-4B03-9DB0-2917E2201EF8}"/>
    <cellStyle name="SAPBEXaggData 3 8" xfId="9130" xr:uid="{F1C8327B-7705-4B62-94C1-79A8E1389A69}"/>
    <cellStyle name="SAPBEXaggData 3 9" xfId="10354" xr:uid="{7D83D2DC-DED0-4531-9D6F-7E760B1385F7}"/>
    <cellStyle name="SAPBEXaggData 30" xfId="13803" xr:uid="{5F6CFFD9-07AA-4CED-893C-6F47264B5D7B}"/>
    <cellStyle name="SAPBEXaggData 31" xfId="15874" xr:uid="{DCD4ACD9-BE3E-4CB9-9E50-3AED056831A8}"/>
    <cellStyle name="SAPBEXaggData 4" xfId="1489" xr:uid="{00000000-0005-0000-0000-0000D1060000}"/>
    <cellStyle name="SAPBEXaggData 4 10" xfId="12775" xr:uid="{3C361497-AFF1-4653-8FD1-C531244A672F}"/>
    <cellStyle name="SAPBEXaggData 4 11" xfId="13899" xr:uid="{592BFDFB-D599-4F42-A252-5FC11834F4AA}"/>
    <cellStyle name="SAPBEXaggData 4 12" xfId="14844" xr:uid="{49A92FBF-F8E6-4301-9157-65D24FD51449}"/>
    <cellStyle name="SAPBEXaggData 4 2" xfId="5554" xr:uid="{B514F7FB-1C05-4F3A-B31B-9C9912493C0C}"/>
    <cellStyle name="SAPBEXaggData 4 2 10" xfId="15624" xr:uid="{53F9FD08-09A2-4102-82C1-29C26882B910}"/>
    <cellStyle name="SAPBEXaggData 4 2 2" xfId="7025" xr:uid="{78084D4B-DB2E-42CD-BA77-2221F46F147A}"/>
    <cellStyle name="SAPBEXaggData 4 2 3" xfId="8246" xr:uid="{B5391DB3-F4A9-460C-9823-47F002D1DD16}"/>
    <cellStyle name="SAPBEXaggData 4 2 4" xfId="9498" xr:uid="{2520F47C-7B51-4B6A-A281-E04692FB42FA}"/>
    <cellStyle name="SAPBEXaggData 4 2 5" xfId="10732" xr:uid="{B3392C85-AB02-4C1F-BA59-02FCDD177E68}"/>
    <cellStyle name="SAPBEXaggData 4 2 6" xfId="11891" xr:uid="{82289CA7-727C-41E8-9AB0-72792C9C0CFB}"/>
    <cellStyle name="SAPBEXaggData 4 2 7" xfId="13019" xr:uid="{1F867BC6-F416-40F0-B64A-60535E5E4D31}"/>
    <cellStyle name="SAPBEXaggData 4 2 8" xfId="14126" xr:uid="{5867FED8-52F5-4EF0-9FD3-05D8E3271989}"/>
    <cellStyle name="SAPBEXaggData 4 2 9" xfId="15032" xr:uid="{D78F609E-CE83-4391-9BF9-43B7A8BFAFA0}"/>
    <cellStyle name="SAPBEXaggData 4 3" xfId="4115" xr:uid="{D3C3F0FD-259B-4116-8117-622ECA3FF200}"/>
    <cellStyle name="SAPBEXaggData 4 4" xfId="3246" xr:uid="{F46A8E5C-7BAB-4747-B343-DB2EF2CC6763}"/>
    <cellStyle name="SAPBEXaggData 4 5" xfId="6767" xr:uid="{635109A9-FE03-4437-9BBC-1C1F14CED1A0}"/>
    <cellStyle name="SAPBEXaggData 4 6" xfId="3346" xr:uid="{2579C73C-A5A2-4B0C-8E9A-4BECB7985AC3}"/>
    <cellStyle name="SAPBEXaggData 4 7" xfId="9245" xr:uid="{1764ADD3-C050-4EC9-BC6C-28863D4EF3EC}"/>
    <cellStyle name="SAPBEXaggData 4 8" xfId="10484" xr:uid="{11477317-A4B8-4C10-8135-012D04A37575}"/>
    <cellStyle name="SAPBEXaggData 4 9" xfId="9290" xr:uid="{445A6B27-716C-404D-8109-70261A1717B3}"/>
    <cellStyle name="SAPBEXaggData 5" xfId="1490" xr:uid="{00000000-0005-0000-0000-0000D2060000}"/>
    <cellStyle name="SAPBEXaggData 5 10" xfId="10091" xr:uid="{70283379-19BF-409C-84C7-2A76A0AB7E35}"/>
    <cellStyle name="SAPBEXaggData 5 11" xfId="13900" xr:uid="{1D811B7C-84D4-46AA-89CD-6E20713804CD}"/>
    <cellStyle name="SAPBEXaggData 5 12" xfId="13805" xr:uid="{975A6B48-E095-4B3E-9D69-6CE7E6E35171}"/>
    <cellStyle name="SAPBEXaggData 5 2" xfId="5555" xr:uid="{7B86981A-4E79-48F6-B2D9-7780C18C6B20}"/>
    <cellStyle name="SAPBEXaggData 5 2 10" xfId="15625" xr:uid="{40B4F3F0-B089-4D92-A56C-B7BEEAC22A32}"/>
    <cellStyle name="SAPBEXaggData 5 2 2" xfId="7026" xr:uid="{32903FDE-33C1-4452-959C-D5BC76E71732}"/>
    <cellStyle name="SAPBEXaggData 5 2 3" xfId="8247" xr:uid="{34950B77-0C6E-4354-AC12-12B51350354A}"/>
    <cellStyle name="SAPBEXaggData 5 2 4" xfId="9499" xr:uid="{F1109B09-62EC-48CF-9C4D-45AD8ACDDE47}"/>
    <cellStyle name="SAPBEXaggData 5 2 5" xfId="10733" xr:uid="{C33AA68A-723B-434A-94D0-B8C91437B892}"/>
    <cellStyle name="SAPBEXaggData 5 2 6" xfId="11892" xr:uid="{D18CF157-4F38-42E4-AF15-246D2DA900D6}"/>
    <cellStyle name="SAPBEXaggData 5 2 7" xfId="13020" xr:uid="{07E96566-7C5C-4906-AD28-73D556CFDAF2}"/>
    <cellStyle name="SAPBEXaggData 5 2 8" xfId="14127" xr:uid="{3BFC965A-4372-4958-A642-74431C299D6F}"/>
    <cellStyle name="SAPBEXaggData 5 2 9" xfId="15033" xr:uid="{1D0E9341-D464-475D-84E1-DC0FE478031F}"/>
    <cellStyle name="SAPBEXaggData 5 3" xfId="4116" xr:uid="{B253743F-ECA4-4042-989D-E93EFB08FB0D}"/>
    <cellStyle name="SAPBEXaggData 5 4" xfId="3245" xr:uid="{12EEF482-7247-4A26-B9DB-FD9EF845F746}"/>
    <cellStyle name="SAPBEXaggData 5 5" xfId="6768" xr:uid="{D56B947C-0BEE-432B-A830-B5E5EA04F470}"/>
    <cellStyle name="SAPBEXaggData 5 6" xfId="3345" xr:uid="{3AAA375A-42CE-484A-8C19-337291B3D7D0}"/>
    <cellStyle name="SAPBEXaggData 5 7" xfId="5137" xr:uid="{FB6F0304-EDB2-41D3-B658-71DC30726F64}"/>
    <cellStyle name="SAPBEXaggData 5 8" xfId="3377" xr:uid="{43300FD5-DAAA-46D2-AA27-27DB6EBB2F4B}"/>
    <cellStyle name="SAPBEXaggData 5 9" xfId="10355" xr:uid="{D8D439F3-FD06-4B21-B22A-843B800DD92D}"/>
    <cellStyle name="SAPBEXaggData 6" xfId="1491" xr:uid="{00000000-0005-0000-0000-0000D3060000}"/>
    <cellStyle name="SAPBEXaggData 6 10" xfId="11553" xr:uid="{CC7E0BD0-9338-4893-8F39-36957FD1EC00}"/>
    <cellStyle name="SAPBEXaggData 6 11" xfId="10352" xr:uid="{7CB69983-6F4B-4BA4-B400-859F66094381}"/>
    <cellStyle name="SAPBEXaggData 6 12" xfId="11814" xr:uid="{69AF25E2-0841-41A0-895C-F3CB391E131C}"/>
    <cellStyle name="SAPBEXaggData 6 2" xfId="5556" xr:uid="{60A0682C-51FC-40A6-9DD8-CE3E297E012C}"/>
    <cellStyle name="SAPBEXaggData 6 2 10" xfId="15626" xr:uid="{CA612974-B9ED-40AC-8120-9F83FEA508EB}"/>
    <cellStyle name="SAPBEXaggData 6 2 2" xfId="7027" xr:uid="{371AB3FB-E563-47C4-B0B7-2512471D0F1F}"/>
    <cellStyle name="SAPBEXaggData 6 2 3" xfId="8248" xr:uid="{A1B20C03-480C-4935-BC2B-EE77FF6D68B0}"/>
    <cellStyle name="SAPBEXaggData 6 2 4" xfId="9500" xr:uid="{970C3D50-841C-449C-99BA-CD30CD3C4C5F}"/>
    <cellStyle name="SAPBEXaggData 6 2 5" xfId="10734" xr:uid="{8E7D6298-853A-49C5-9534-DFB3BC951DC6}"/>
    <cellStyle name="SAPBEXaggData 6 2 6" xfId="11893" xr:uid="{864FC209-DCB5-4324-B7BE-0DEEBFFBFB2C}"/>
    <cellStyle name="SAPBEXaggData 6 2 7" xfId="13021" xr:uid="{ACE5B35D-0D38-4AD2-A4A3-E140B9B57B84}"/>
    <cellStyle name="SAPBEXaggData 6 2 8" xfId="14128" xr:uid="{035FC1F8-6826-4ED5-97CD-DF7E08D1DA9A}"/>
    <cellStyle name="SAPBEXaggData 6 2 9" xfId="15034" xr:uid="{6CB322FB-7E0F-4911-9B1E-5D71B4B957E9}"/>
    <cellStyle name="SAPBEXaggData 6 3" xfId="4117" xr:uid="{551A5429-773D-4EB8-90ED-40A1E2D56FBC}"/>
    <cellStyle name="SAPBEXaggData 6 4" xfId="3109" xr:uid="{73A49FCA-5678-4E36-885F-08ECDC9AB5FE}"/>
    <cellStyle name="SAPBEXaggData 6 5" xfId="3956" xr:uid="{6C950F44-24E3-4C97-8BEC-917F59B8AD3B}"/>
    <cellStyle name="SAPBEXaggData 6 6" xfId="6682" xr:uid="{F1D79A91-DA93-4CE5-8401-27BF3725F3B9}"/>
    <cellStyle name="SAPBEXaggData 6 7" xfId="7887" xr:uid="{C5CC5069-BF49-4543-A8B7-9ED6B42F46DA}"/>
    <cellStyle name="SAPBEXaggData 6 8" xfId="3376" xr:uid="{24217506-1477-4374-B894-1F03C066863D}"/>
    <cellStyle name="SAPBEXaggData 6 9" xfId="10644" xr:uid="{5E2ADD6C-3F41-4EF1-8C9B-EED3E5154293}"/>
    <cellStyle name="SAPBEXaggData 7" xfId="1492" xr:uid="{00000000-0005-0000-0000-0000D4060000}"/>
    <cellStyle name="SAPBEXaggData 7 10" xfId="12773" xr:uid="{29E06009-35E7-4DCB-BEC1-F7C0BD31CFEB}"/>
    <cellStyle name="SAPBEXaggData 7 11" xfId="13898" xr:uid="{6D719560-C1A1-48E0-A92C-D1E39B42FD89}"/>
    <cellStyle name="SAPBEXaggData 7 12" xfId="14842" xr:uid="{896D2F38-B665-442A-8C4A-FC231DA3CFDB}"/>
    <cellStyle name="SAPBEXaggData 7 2" xfId="5557" xr:uid="{07190F8D-7D80-447C-BC67-B03385CD1A79}"/>
    <cellStyle name="SAPBEXaggData 7 2 10" xfId="15627" xr:uid="{1C510126-7E84-41EF-ABAF-581A60B0570C}"/>
    <cellStyle name="SAPBEXaggData 7 2 2" xfId="7028" xr:uid="{676F547B-5243-4A5D-8F6C-91F190219DA3}"/>
    <cellStyle name="SAPBEXaggData 7 2 3" xfId="8249" xr:uid="{488EC269-2B7F-40F8-9766-D00FF9B813A9}"/>
    <cellStyle name="SAPBEXaggData 7 2 4" xfId="9501" xr:uid="{2D83A449-DF2D-43CA-957D-AF06912671A8}"/>
    <cellStyle name="SAPBEXaggData 7 2 5" xfId="10735" xr:uid="{EDD658B3-28D2-470F-B9CC-9316372EDAA3}"/>
    <cellStyle name="SAPBEXaggData 7 2 6" xfId="11894" xr:uid="{22802DC6-77EF-4A69-8A52-641E10196B92}"/>
    <cellStyle name="SAPBEXaggData 7 2 7" xfId="13022" xr:uid="{4774703A-4AB8-4F28-B96C-C2F45754986E}"/>
    <cellStyle name="SAPBEXaggData 7 2 8" xfId="14129" xr:uid="{C7D96F78-AC10-4E56-85CB-FFEC8F8D1497}"/>
    <cellStyle name="SAPBEXaggData 7 2 9" xfId="15035" xr:uid="{1AB5F9AD-6DB5-40FE-BE5C-BE42127C82EC}"/>
    <cellStyle name="SAPBEXaggData 7 3" xfId="4118" xr:uid="{31DB0105-82F8-49BD-A8AB-A83ACC7B973F}"/>
    <cellStyle name="SAPBEXaggData 7 4" xfId="3108" xr:uid="{468A726F-5EA8-49FE-8900-A34A8C33BCC6}"/>
    <cellStyle name="SAPBEXaggData 7 5" xfId="6766" xr:uid="{A7A85364-37DE-46DE-BFAE-CF7216947226}"/>
    <cellStyle name="SAPBEXaggData 7 6" xfId="7987" xr:uid="{7ECD2D31-4BE2-4C95-80AF-A38882755875}"/>
    <cellStyle name="SAPBEXaggData 7 7" xfId="9243" xr:uid="{0C722824-5CD3-4726-A255-03AA89537636}"/>
    <cellStyle name="SAPBEXaggData 7 8" xfId="10482" xr:uid="{A5BEC5CD-F180-42D2-984C-E89A786AFB54}"/>
    <cellStyle name="SAPBEXaggData 7 9" xfId="11676" xr:uid="{57114934-BD3F-4333-9B80-7D7246BFB9BA}"/>
    <cellStyle name="SAPBEXaggData 8" xfId="1493" xr:uid="{00000000-0005-0000-0000-0000D5060000}"/>
    <cellStyle name="SAPBEXaggData 8 10" xfId="12774" xr:uid="{6E40E09D-49EE-4EFF-BEB3-B291BEFD35C2}"/>
    <cellStyle name="SAPBEXaggData 8 11" xfId="10641" xr:uid="{9BDDCAB5-982B-477E-8E41-2BD91799A145}"/>
    <cellStyle name="SAPBEXaggData 8 12" xfId="14843" xr:uid="{2378B3C5-25A9-41F1-A8D3-234118ADF31B}"/>
    <cellStyle name="SAPBEXaggData 8 2" xfId="5558" xr:uid="{D2C15B63-6EA0-48CE-8E3E-D2E39B740238}"/>
    <cellStyle name="SAPBEXaggData 8 2 10" xfId="15628" xr:uid="{F20AC914-B48C-4F96-B36D-C5AA562614C6}"/>
    <cellStyle name="SAPBEXaggData 8 2 2" xfId="7029" xr:uid="{416541CA-6481-48F7-BEBD-5CDB731920E2}"/>
    <cellStyle name="SAPBEXaggData 8 2 3" xfId="8250" xr:uid="{589B3AC0-1E32-4BDC-A24D-9CE23F42A524}"/>
    <cellStyle name="SAPBEXaggData 8 2 4" xfId="9502" xr:uid="{0C49BD0E-5D4A-43A8-89C2-6C7A0A45ACFF}"/>
    <cellStyle name="SAPBEXaggData 8 2 5" xfId="10736" xr:uid="{ADF28FF5-8895-4D69-9BF9-331E0A3B62CD}"/>
    <cellStyle name="SAPBEXaggData 8 2 6" xfId="11895" xr:uid="{2E98A2B5-FB44-4539-AC98-4B3991E0254C}"/>
    <cellStyle name="SAPBEXaggData 8 2 7" xfId="13023" xr:uid="{97864EB9-5217-4CA9-A2B8-0C94C4EF9DB0}"/>
    <cellStyle name="SAPBEXaggData 8 2 8" xfId="14130" xr:uid="{1272C2B8-5305-46C8-A8A2-5B6AC235C014}"/>
    <cellStyle name="SAPBEXaggData 8 2 9" xfId="15036" xr:uid="{21EFFAEF-F4F8-477F-8006-899907820970}"/>
    <cellStyle name="SAPBEXaggData 8 3" xfId="4119" xr:uid="{26E4017F-3752-4862-8351-383D909C6152}"/>
    <cellStyle name="SAPBEXaggData 8 4" xfId="3107" xr:uid="{FB6C9049-8003-4BC7-AA4D-E1A28357EF20}"/>
    <cellStyle name="SAPBEXaggData 8 5" xfId="3957" xr:uid="{209E6A1F-FD55-41E9-A998-3851876A2396}"/>
    <cellStyle name="SAPBEXaggData 8 6" xfId="7986" xr:uid="{974FC292-3521-47FA-98CA-ED9313C5CDA3}"/>
    <cellStyle name="SAPBEXaggData 8 7" xfId="9244" xr:uid="{3265AD77-C52E-4C09-8E0C-E371346CC925}"/>
    <cellStyle name="SAPBEXaggData 8 8" xfId="10483" xr:uid="{27D6510B-BACA-4C11-9694-8E95324EC47E}"/>
    <cellStyle name="SAPBEXaggData 8 9" xfId="11675" xr:uid="{7DD327E5-16CC-4F84-B3C8-6130816E3EE6}"/>
    <cellStyle name="SAPBEXaggData 9" xfId="1494" xr:uid="{00000000-0005-0000-0000-0000D6060000}"/>
    <cellStyle name="SAPBEXaggData 9 10" xfId="10109" xr:uid="{F5B550FF-56E9-4F50-9609-075BB86265C5}"/>
    <cellStyle name="SAPBEXaggData 9 11" xfId="13897" xr:uid="{288FD45C-8C9B-40DE-B57E-D4F28A3DC4D3}"/>
    <cellStyle name="SAPBEXaggData 9 12" xfId="13806" xr:uid="{6A63983D-7EB0-462B-A5D7-643BD7E47A09}"/>
    <cellStyle name="SAPBEXaggData 9 2" xfId="5559" xr:uid="{2FBB64E1-2FD0-46E9-B96B-17B40D68FEE4}"/>
    <cellStyle name="SAPBEXaggData 9 2 10" xfId="15629" xr:uid="{C211AD63-BD00-4ED2-988B-3E393D1DE8E1}"/>
    <cellStyle name="SAPBEXaggData 9 2 2" xfId="7030" xr:uid="{4D608AFA-616F-473B-B837-82404412487D}"/>
    <cellStyle name="SAPBEXaggData 9 2 3" xfId="8251" xr:uid="{436AC7AE-6CD5-4267-9FF7-363DB74D3B6C}"/>
    <cellStyle name="SAPBEXaggData 9 2 4" xfId="9503" xr:uid="{7D81B025-9316-403A-AAE5-2AA4AB0F202B}"/>
    <cellStyle name="SAPBEXaggData 9 2 5" xfId="10737" xr:uid="{3D1E1B74-26D3-4561-96B9-5D92051D87B8}"/>
    <cellStyle name="SAPBEXaggData 9 2 6" xfId="11896" xr:uid="{0F5D7458-CACA-4C04-9014-48B04B58FC74}"/>
    <cellStyle name="SAPBEXaggData 9 2 7" xfId="13024" xr:uid="{2CA8CD4E-78FF-43DA-8C0F-394B56770374}"/>
    <cellStyle name="SAPBEXaggData 9 2 8" xfId="14131" xr:uid="{0055F93E-D6D3-44A8-92ED-FA083CE2CCAA}"/>
    <cellStyle name="SAPBEXaggData 9 2 9" xfId="15037" xr:uid="{4B95C4BB-0C9B-46E1-AB78-FFCF48A48504}"/>
    <cellStyle name="SAPBEXaggData 9 3" xfId="4120" xr:uid="{26742B44-E9BC-4785-B1CA-F74D15CAECA3}"/>
    <cellStyle name="SAPBEXaggData 9 4" xfId="3106" xr:uid="{5FA932FA-CA88-47FE-9BEB-BA574BAEC82C}"/>
    <cellStyle name="SAPBEXaggData 9 5" xfId="6765" xr:uid="{10F2B68C-C46D-427D-9B4C-6EE548399AE7}"/>
    <cellStyle name="SAPBEXaggData 9 6" xfId="6688" xr:uid="{17C09838-07E4-4330-B877-83AE5750F082}"/>
    <cellStyle name="SAPBEXaggData 9 7" xfId="8168" xr:uid="{2F949821-387F-4A5C-9992-E9B08C1583F2}"/>
    <cellStyle name="SAPBEXaggData 9 8" xfId="3375" xr:uid="{B469E2EE-8D09-4D3B-BD0D-6EFEB059CDFB}"/>
    <cellStyle name="SAPBEXaggData 9 9" xfId="10356" xr:uid="{EFE771DB-28AB-483C-B9B6-39F5B6B20A19}"/>
    <cellStyle name="SAPBEXaggData_gxaccion, 68" xfId="1495" xr:uid="{00000000-0005-0000-0000-0000D7060000}"/>
    <cellStyle name="SAPBEXaggDataEmph" xfId="1496" xr:uid="{00000000-0005-0000-0000-0000D8060000}"/>
    <cellStyle name="SAPBEXaggDataEmph 10" xfId="1497" xr:uid="{00000000-0005-0000-0000-0000D9060000}"/>
    <cellStyle name="SAPBEXaggDataEmph 10 10" xfId="12772" xr:uid="{A961FBA8-98B4-461F-B69F-CA1FFC1CCE1C}"/>
    <cellStyle name="SAPBEXaggDataEmph 10 11" xfId="12680" xr:uid="{825139A2-86FB-4DBB-AFF8-71C956BCC9EF}"/>
    <cellStyle name="SAPBEXaggDataEmph 10 12" xfId="14841" xr:uid="{84547DE0-AA60-4450-A4AF-46CEC0658C46}"/>
    <cellStyle name="SAPBEXaggDataEmph 10 2" xfId="5560" xr:uid="{B87CF68F-C8F0-48DC-A3A4-2FE02E558A42}"/>
    <cellStyle name="SAPBEXaggDataEmph 10 2 10" xfId="15630" xr:uid="{96B1A6DA-97FF-460F-AE45-1B44A0CCCF54}"/>
    <cellStyle name="SAPBEXaggDataEmph 10 2 2" xfId="7031" xr:uid="{71866F68-EA04-4B93-9CCE-8C024BCDFC2E}"/>
    <cellStyle name="SAPBEXaggDataEmph 10 2 3" xfId="8252" xr:uid="{C1065112-3352-4C94-9A14-60E7B2E97287}"/>
    <cellStyle name="SAPBEXaggDataEmph 10 2 4" xfId="9504" xr:uid="{7EAEB420-97D7-4EDC-8BE5-D25C4C92C382}"/>
    <cellStyle name="SAPBEXaggDataEmph 10 2 5" xfId="10738" xr:uid="{30042702-3773-4963-8270-E47004C05EB1}"/>
    <cellStyle name="SAPBEXaggDataEmph 10 2 6" xfId="11897" xr:uid="{01F69A4D-9FF7-4786-AC75-42770C4B1DCB}"/>
    <cellStyle name="SAPBEXaggDataEmph 10 2 7" xfId="13025" xr:uid="{DDB3B607-CD04-4DF5-9960-D38E0F9AF5EF}"/>
    <cellStyle name="SAPBEXaggDataEmph 10 2 8" xfId="14132" xr:uid="{85D920C4-B109-4328-9276-59905F53FF72}"/>
    <cellStyle name="SAPBEXaggDataEmph 10 2 9" xfId="15038" xr:uid="{5FB85AAA-C5B4-4247-A899-CCF9FEAD6C4D}"/>
    <cellStyle name="SAPBEXaggDataEmph 10 3" xfId="4122" xr:uid="{AA1EB24B-0FD5-48CA-B320-D7EC054F43AE}"/>
    <cellStyle name="SAPBEXaggDataEmph 10 4" xfId="3104" xr:uid="{41ADF5E7-5BD0-423B-8CF8-2ADEAB1CC68C}"/>
    <cellStyle name="SAPBEXaggDataEmph 10 5" xfId="3958" xr:uid="{13CF9B3F-2E74-4324-9532-E1AC1DCDC8DD}"/>
    <cellStyle name="SAPBEXaggDataEmph 10 6" xfId="7985" xr:uid="{E1B8523E-3203-41F7-BBF3-ABA3E4C7C008}"/>
    <cellStyle name="SAPBEXaggDataEmph 10 7" xfId="9242" xr:uid="{26CEBDC0-E7B7-45FC-BC31-D0FFCFCCCE57}"/>
    <cellStyle name="SAPBEXaggDataEmph 10 8" xfId="10481" xr:uid="{DC243240-F267-4F4E-9DC5-2FC3AE7CC992}"/>
    <cellStyle name="SAPBEXaggDataEmph 10 9" xfId="10021" xr:uid="{A8D8AEB6-001A-4CEC-98FD-94C5B36442CA}"/>
    <cellStyle name="SAPBEXaggDataEmph 11" xfId="1498" xr:uid="{00000000-0005-0000-0000-0000DA060000}"/>
    <cellStyle name="SAPBEXaggDataEmph 11 10" xfId="11564" xr:uid="{326D7F6A-5969-4657-AB6E-F87DB39B0292}"/>
    <cellStyle name="SAPBEXaggDataEmph 11 11" xfId="12685" xr:uid="{2FD40A58-0A03-4FE9-B182-0ABD9A9F4C1A}"/>
    <cellStyle name="SAPBEXaggDataEmph 11 12" xfId="3398" xr:uid="{5E515426-91CF-4A76-B2CD-77AE2EBFD92A}"/>
    <cellStyle name="SAPBEXaggDataEmph 11 2" xfId="5561" xr:uid="{48BA217C-C1F2-455D-BF75-F901EEAC5F0E}"/>
    <cellStyle name="SAPBEXaggDataEmph 11 2 10" xfId="15631" xr:uid="{CC106658-919E-438F-A523-1B206D009B7B}"/>
    <cellStyle name="SAPBEXaggDataEmph 11 2 2" xfId="7032" xr:uid="{2C7B0B3E-13A3-47C7-954A-86001958D173}"/>
    <cellStyle name="SAPBEXaggDataEmph 11 2 3" xfId="8253" xr:uid="{B46BB45E-8EFC-40A5-A299-8A69005210A3}"/>
    <cellStyle name="SAPBEXaggDataEmph 11 2 4" xfId="9505" xr:uid="{66EA5B38-3B0F-4CBD-ABD3-545236EF4AA9}"/>
    <cellStyle name="SAPBEXaggDataEmph 11 2 5" xfId="10739" xr:uid="{C7DE1E77-14A2-499B-B0C9-A7124CE1CBF5}"/>
    <cellStyle name="SAPBEXaggDataEmph 11 2 6" xfId="11898" xr:uid="{2F44D98E-26ED-4D87-95E4-04068C02666B}"/>
    <cellStyle name="SAPBEXaggDataEmph 11 2 7" xfId="13026" xr:uid="{EB1C23AA-CC99-45CA-B6C8-07A469B6851F}"/>
    <cellStyle name="SAPBEXaggDataEmph 11 2 8" xfId="14133" xr:uid="{4C743BB8-18FD-433C-AC9C-B498C68D51C1}"/>
    <cellStyle name="SAPBEXaggDataEmph 11 2 9" xfId="15039" xr:uid="{FD5CFF03-F9E5-42FF-A930-02013036CA79}"/>
    <cellStyle name="SAPBEXaggDataEmph 11 3" xfId="4123" xr:uid="{F709058B-00EB-4F55-83AE-95464AF2A785}"/>
    <cellStyle name="SAPBEXaggDataEmph 11 4" xfId="3103" xr:uid="{5641F63A-808B-407B-A278-E69330E94E61}"/>
    <cellStyle name="SAPBEXaggDataEmph 11 5" xfId="3959" xr:uid="{29ACA24D-6F66-40BF-8D6F-35BC5985F415}"/>
    <cellStyle name="SAPBEXaggDataEmph 11 6" xfId="4924" xr:uid="{94A8A4BF-CB3E-4EF9-8789-0B4AC94251BC}"/>
    <cellStyle name="SAPBEXaggDataEmph 11 7" xfId="8169" xr:uid="{F79D6152-7EB1-4E72-A5D4-C4C455BD60AF}"/>
    <cellStyle name="SAPBEXaggDataEmph 11 8" xfId="3373" xr:uid="{65C2BFA1-D7D6-46C2-89B7-94681A67D318}"/>
    <cellStyle name="SAPBEXaggDataEmph 11 9" xfId="10645" xr:uid="{23376944-D4BE-4CE1-A0B6-6E318144A3DC}"/>
    <cellStyle name="SAPBEXaggDataEmph 12" xfId="2698" xr:uid="{00000000-0005-0000-0000-0000DB060000}"/>
    <cellStyle name="SAPBEXaggDataEmph 13" xfId="2735" xr:uid="{00000000-0005-0000-0000-0000DC060000}"/>
    <cellStyle name="SAPBEXaggDataEmph 14" xfId="2787" xr:uid="{CE7B9DE8-A407-4A65-A77A-52F23E7752E6}"/>
    <cellStyle name="SAPBEXaggDataEmph 15" xfId="2839" xr:uid="{D04EA4A3-4C3F-4690-84E1-4EA4C6B74716}"/>
    <cellStyle name="SAPBEXaggDataEmph 16" xfId="2876" xr:uid="{AA258BE5-E63D-40A2-B29D-8B2B61A58B25}"/>
    <cellStyle name="SAPBEXaggDataEmph 17" xfId="2920" xr:uid="{A39AAB6D-999B-4FB0-BC78-E9FDDFE70D87}"/>
    <cellStyle name="SAPBEXaggDataEmph 18" xfId="2964" xr:uid="{AA4EA97C-3E6B-4719-84B6-B1D7DA443B50}"/>
    <cellStyle name="SAPBEXaggDataEmph 19" xfId="4121" xr:uid="{CC0C3D41-CF13-4A0D-BE27-169E9390CC97}"/>
    <cellStyle name="SAPBEXaggDataEmph 2" xfId="1499" xr:uid="{00000000-0005-0000-0000-0000DD060000}"/>
    <cellStyle name="SAPBEXaggDataEmph 2 10" xfId="8866" xr:uid="{A4B00082-8499-4394-928B-C76E1D3B42A8}"/>
    <cellStyle name="SAPBEXaggDataEmph 2 11" xfId="12771" xr:uid="{B211C10E-A706-45D1-806B-A02D6401BD26}"/>
    <cellStyle name="SAPBEXaggDataEmph 2 12" xfId="12687" xr:uid="{BFEBECCB-0E55-41D7-BA7B-F67A9DF856CC}"/>
    <cellStyle name="SAPBEXaggDataEmph 2 13" xfId="14840" xr:uid="{FE53DF82-4E67-4D2C-B3EB-61AA8EC88AA8}"/>
    <cellStyle name="SAPBEXaggDataEmph 2 2" xfId="1500" xr:uid="{00000000-0005-0000-0000-0000DE060000}"/>
    <cellStyle name="SAPBEXaggDataEmph 2 2 10" xfId="10100" xr:uid="{2FBD58C7-BCB0-4A3F-8270-EB712E118C6A}"/>
    <cellStyle name="SAPBEXaggDataEmph 2 2 11" xfId="11317" xr:uid="{53215FB5-4F22-49D4-BD05-409E9A7F3075}"/>
    <cellStyle name="SAPBEXaggDataEmph 2 2 12" xfId="12812" xr:uid="{0FD36D4B-D1E7-4507-B6D3-D5D057897FF4}"/>
    <cellStyle name="SAPBEXaggDataEmph 2 2 2" xfId="1501" xr:uid="{00000000-0005-0000-0000-0000DF060000}"/>
    <cellStyle name="SAPBEXaggDataEmph 2 2 2 10" xfId="8739" xr:uid="{79943ECF-CD18-454D-A18A-F3445D62234E}"/>
    <cellStyle name="SAPBEXaggDataEmph 2 2 2 11" xfId="13895" xr:uid="{74CDB7D4-8A5A-4874-A907-ACD6252E6039}"/>
    <cellStyle name="SAPBEXaggDataEmph 2 2 2 12" xfId="11815" xr:uid="{31E171F3-A818-472A-B0E8-8E5EB3373887}"/>
    <cellStyle name="SAPBEXaggDataEmph 2 2 2 2" xfId="5563" xr:uid="{67110E35-CCDB-48A7-93B5-8DC37EAFF5A0}"/>
    <cellStyle name="SAPBEXaggDataEmph 2 2 2 2 10" xfId="15633" xr:uid="{42CA6ED6-5873-4BB0-9B9E-AAE48E27D7EA}"/>
    <cellStyle name="SAPBEXaggDataEmph 2 2 2 2 2" xfId="7034" xr:uid="{F8A6FE2B-95D9-418F-99EA-57748047CA99}"/>
    <cellStyle name="SAPBEXaggDataEmph 2 2 2 2 3" xfId="8255" xr:uid="{FE22CBCE-B504-472A-ACDE-8A9C5FD9FE48}"/>
    <cellStyle name="SAPBEXaggDataEmph 2 2 2 2 4" xfId="9507" xr:uid="{FA5D665A-6E07-4D39-AE9F-499EA6413A45}"/>
    <cellStyle name="SAPBEXaggDataEmph 2 2 2 2 5" xfId="10741" xr:uid="{A5B36BE4-4B1D-4B43-A017-559C7BC5B8D7}"/>
    <cellStyle name="SAPBEXaggDataEmph 2 2 2 2 6" xfId="11900" xr:uid="{6D4EE1FA-9FFA-4092-A5C4-B99FA6013EAA}"/>
    <cellStyle name="SAPBEXaggDataEmph 2 2 2 2 7" xfId="13028" xr:uid="{72224614-1EB1-4C5A-B16F-D4F5341367DC}"/>
    <cellStyle name="SAPBEXaggDataEmph 2 2 2 2 8" xfId="14135" xr:uid="{B044DCEA-D921-48A4-81AE-BF3B3DD1EC45}"/>
    <cellStyle name="SAPBEXaggDataEmph 2 2 2 2 9" xfId="15041" xr:uid="{DE7A8256-21EF-4709-BABB-116E51228185}"/>
    <cellStyle name="SAPBEXaggDataEmph 2 2 2 3" xfId="4126" xr:uid="{4FE430ED-B3EB-4402-A3C5-B4CCF67A5010}"/>
    <cellStyle name="SAPBEXaggDataEmph 2 2 2 4" xfId="3100" xr:uid="{CE685C1A-A0F4-41DF-9BFE-D9EDB3CEB815}"/>
    <cellStyle name="SAPBEXaggDataEmph 2 2 2 5" xfId="6763" xr:uid="{52B6D35B-DEC7-47B5-801F-E2E9DB65A3C3}"/>
    <cellStyle name="SAPBEXaggDataEmph 2 2 2 6" xfId="4912" xr:uid="{7E8BFCF3-E1E2-4CD7-8ACB-6B11610824B3}"/>
    <cellStyle name="SAPBEXaggDataEmph 2 2 2 7" xfId="8170" xr:uid="{97659497-8FD7-41D0-B9A6-C6A308893C43}"/>
    <cellStyle name="SAPBEXaggDataEmph 2 2 2 8" xfId="9155" xr:uid="{CA89D9CC-7DF5-4AA4-AF3E-14DD2E8F316D}"/>
    <cellStyle name="SAPBEXaggDataEmph 2 2 2 9" xfId="10648" xr:uid="{AC3BF9AA-63FF-4FBA-B56E-4D2C5F42D398}"/>
    <cellStyle name="SAPBEXaggDataEmph 2 2 3" xfId="4125" xr:uid="{2B19F1E1-08A7-4E5F-8A78-81FC70C3EF7E}"/>
    <cellStyle name="SAPBEXaggDataEmph 2 2 4" xfId="3101" xr:uid="{03B459E1-B9ED-4568-9676-1B072F44A74C}"/>
    <cellStyle name="SAPBEXaggDataEmph 2 2 5" xfId="3961" xr:uid="{A251DBF3-3257-48F9-AB4D-F6000DCFDB9A}"/>
    <cellStyle name="SAPBEXaggDataEmph 2 2 6" xfId="7281" xr:uid="{74BA66E8-E354-4292-9730-4FF795F013EB}"/>
    <cellStyle name="SAPBEXaggDataEmph 2 2 7" xfId="5138" xr:uid="{F1376158-3F40-49C7-A9EE-62E2C98AD9E3}"/>
    <cellStyle name="SAPBEXaggDataEmph 2 2 8" xfId="9149" xr:uid="{0FB5C89E-278E-4C46-986F-FD3AA83878C3}"/>
    <cellStyle name="SAPBEXaggDataEmph 2 2 9" xfId="10357" xr:uid="{38281E90-C285-41FA-A810-F64734A0932F}"/>
    <cellStyle name="SAPBEXaggDataEmph 2 3" xfId="5562" xr:uid="{E30444A9-C7B9-48D7-B931-D8FBE01A3B82}"/>
    <cellStyle name="SAPBEXaggDataEmph 2 3 10" xfId="15632" xr:uid="{CC87FC6A-4B72-49FE-A663-BECE18C90D2E}"/>
    <cellStyle name="SAPBEXaggDataEmph 2 3 2" xfId="7033" xr:uid="{DF144FEA-DD1B-418C-A27B-C160FCC8CD72}"/>
    <cellStyle name="SAPBEXaggDataEmph 2 3 3" xfId="8254" xr:uid="{C909DBDD-A702-4138-9390-93596695BC59}"/>
    <cellStyle name="SAPBEXaggDataEmph 2 3 4" xfId="9506" xr:uid="{C02A2D08-F5E5-4C12-BEF3-F7D0587BFB58}"/>
    <cellStyle name="SAPBEXaggDataEmph 2 3 5" xfId="10740" xr:uid="{76849FB7-5CD3-4D04-A471-CF4C92768894}"/>
    <cellStyle name="SAPBEXaggDataEmph 2 3 6" xfId="11899" xr:uid="{C03BCC76-7A6E-482A-BF1F-ABA7836BD74E}"/>
    <cellStyle name="SAPBEXaggDataEmph 2 3 7" xfId="13027" xr:uid="{5A9C8701-7E55-4B3B-A8D8-C40433D27271}"/>
    <cellStyle name="SAPBEXaggDataEmph 2 3 8" xfId="14134" xr:uid="{ECB4D92C-A554-4C12-B57B-E2DF80E9CA46}"/>
    <cellStyle name="SAPBEXaggDataEmph 2 3 9" xfId="15040" xr:uid="{4A3EFFDC-4FF2-4C7C-B910-B92735D789B0}"/>
    <cellStyle name="SAPBEXaggDataEmph 2 4" xfId="4124" xr:uid="{7B713E8C-A894-4A01-8E1A-78BC8B02F075}"/>
    <cellStyle name="SAPBEXaggDataEmph 2 5" xfId="3102" xr:uid="{1EC9251B-DCE3-48FB-8E60-723AEF20CCBD}"/>
    <cellStyle name="SAPBEXaggDataEmph 2 6" xfId="3960" xr:uid="{6F88931A-0E36-4EE4-B92B-785C8D982219}"/>
    <cellStyle name="SAPBEXaggDataEmph 2 7" xfId="7984" xr:uid="{2C7ABD68-6346-44E0-BAC2-7802AB8D7727}"/>
    <cellStyle name="SAPBEXaggDataEmph 2 8" xfId="9241" xr:uid="{8AAEAB6E-2706-4B78-8D84-E2447955F612}"/>
    <cellStyle name="SAPBEXaggDataEmph 2 9" xfId="10480" xr:uid="{A66788DC-F8E4-40CB-B2B8-287DBB4A914E}"/>
    <cellStyle name="SAPBEXaggDataEmph 20" xfId="3105" xr:uid="{5ACC35E0-47B7-4B3A-9C9E-BA4A72C6C544}"/>
    <cellStyle name="SAPBEXaggDataEmph 21" xfId="6764" xr:uid="{976FFB08-1976-4009-A2A7-6E541D3AA0F5}"/>
    <cellStyle name="SAPBEXaggDataEmph 22" xfId="4907" xr:uid="{0B55B3E8-032C-418A-A30B-9EA6CFD087CF}"/>
    <cellStyle name="SAPBEXaggDataEmph 23" xfId="6808" xr:uid="{476C2F7D-719D-4D9A-B352-DF180D4BFFE1}"/>
    <cellStyle name="SAPBEXaggDataEmph 24" xfId="3374" xr:uid="{8321900A-CDA7-42E3-A4F9-4CC2A5571CBA}"/>
    <cellStyle name="SAPBEXaggDataEmph 25" xfId="10646" xr:uid="{DCA9E75B-9A97-42DD-8AC8-539950DBEA2E}"/>
    <cellStyle name="SAPBEXaggDataEmph 26" xfId="11574" xr:uid="{002BC529-4421-4631-8962-8E604C4E6F87}"/>
    <cellStyle name="SAPBEXaggDataEmph 27" xfId="13896" xr:uid="{7EF4BC6A-247C-4B54-84AE-844C3973EA16}"/>
    <cellStyle name="SAPBEXaggDataEmph 28" xfId="12813" xr:uid="{0A4CC6E9-B9AE-4B71-B20F-3C8D4BE1B13E}"/>
    <cellStyle name="SAPBEXaggDataEmph 29" xfId="15875" xr:uid="{567ADA36-5D69-4007-8678-188C91DC829F}"/>
    <cellStyle name="SAPBEXaggDataEmph 3" xfId="1502" xr:uid="{00000000-0005-0000-0000-0000E0060000}"/>
    <cellStyle name="SAPBEXaggDataEmph 3 10" xfId="11871" xr:uid="{AAFA100D-5873-4E01-B80B-7CC359F4A885}"/>
    <cellStyle name="SAPBEXaggDataEmph 3 11" xfId="13894" xr:uid="{8160D250-D359-43D1-B670-D1172FCBE29D}"/>
    <cellStyle name="SAPBEXaggDataEmph 3 12" xfId="10523" xr:uid="{E642EAC4-863F-4DD7-8254-5960D52A56ED}"/>
    <cellStyle name="SAPBEXaggDataEmph 3 2" xfId="5564" xr:uid="{E9EB8CB4-5E32-4B48-9C4F-7DE10B863362}"/>
    <cellStyle name="SAPBEXaggDataEmph 3 2 10" xfId="15634" xr:uid="{E673837E-087E-40AE-8DB9-A8DBB346417A}"/>
    <cellStyle name="SAPBEXaggDataEmph 3 2 2" xfId="7035" xr:uid="{1C1E4C16-C3A5-43B8-881A-C62FE6060F55}"/>
    <cellStyle name="SAPBEXaggDataEmph 3 2 3" xfId="8256" xr:uid="{15E4C9DD-10C1-4974-A175-1A19559109FE}"/>
    <cellStyle name="SAPBEXaggDataEmph 3 2 4" xfId="9508" xr:uid="{164438DF-FA42-4FA7-ABC6-4FDC46D03B6C}"/>
    <cellStyle name="SAPBEXaggDataEmph 3 2 5" xfId="10742" xr:uid="{C7D8FF66-6372-4ECE-9A20-9BE26E2AB4FB}"/>
    <cellStyle name="SAPBEXaggDataEmph 3 2 6" xfId="11901" xr:uid="{BE013A90-5D22-4A33-9E42-502BFEFB563F}"/>
    <cellStyle name="SAPBEXaggDataEmph 3 2 7" xfId="13029" xr:uid="{BF0B3FA2-5DCE-4CF0-ACC7-F7D0482E763E}"/>
    <cellStyle name="SAPBEXaggDataEmph 3 2 8" xfId="14136" xr:uid="{A8EE02CC-3135-4C7A-8DFE-10A0496AC4E8}"/>
    <cellStyle name="SAPBEXaggDataEmph 3 2 9" xfId="15042" xr:uid="{00C70BD0-6B66-4593-BCEE-2A2BD7E2A9A5}"/>
    <cellStyle name="SAPBEXaggDataEmph 3 3" xfId="4127" xr:uid="{B7175827-061A-4D6B-9A95-C07AD2E377ED}"/>
    <cellStyle name="SAPBEXaggDataEmph 3 4" xfId="3099" xr:uid="{73730CE5-B153-4AA5-9899-9708A86FE10D}"/>
    <cellStyle name="SAPBEXaggDataEmph 3 5" xfId="6762" xr:uid="{678468FB-508A-498C-82F8-E5590A64F3B2}"/>
    <cellStyle name="SAPBEXaggDataEmph 3 6" xfId="7982" xr:uid="{E25E922D-2A82-4AFE-9DCA-443E2AFFBF27}"/>
    <cellStyle name="SAPBEXaggDataEmph 3 7" xfId="8171" xr:uid="{C9C533B5-F557-485B-970C-5C73DCA16256}"/>
    <cellStyle name="SAPBEXaggDataEmph 3 8" xfId="9157" xr:uid="{3BEFA1A6-97F7-4615-8522-E1EB4E230586}"/>
    <cellStyle name="SAPBEXaggDataEmph 3 9" xfId="10647" xr:uid="{756F7588-CBF3-444F-8EE9-2CAB171382E3}"/>
    <cellStyle name="SAPBEXaggDataEmph 4" xfId="1503" xr:uid="{00000000-0005-0000-0000-0000E1060000}"/>
    <cellStyle name="SAPBEXaggDataEmph 4 10" xfId="11870" xr:uid="{11A5A393-3AE5-46CA-8489-47AA34CEDD50}"/>
    <cellStyle name="SAPBEXaggDataEmph 4 11" xfId="11378" xr:uid="{E180DDC2-7971-431F-91B9-63ABCBC64D1A}"/>
    <cellStyle name="SAPBEXaggDataEmph 4 12" xfId="13819" xr:uid="{5C9B4617-662B-418D-8462-7A715D96F464}"/>
    <cellStyle name="SAPBEXaggDataEmph 4 2" xfId="5565" xr:uid="{4F95B315-CD81-49EE-AF37-199557C22284}"/>
    <cellStyle name="SAPBEXaggDataEmph 4 2 10" xfId="15635" xr:uid="{C0F1D8AD-6984-4617-B4D3-CA672BD272F8}"/>
    <cellStyle name="SAPBEXaggDataEmph 4 2 2" xfId="7036" xr:uid="{8D79B7CD-FC9E-4A9C-B347-B85C8CC105A3}"/>
    <cellStyle name="SAPBEXaggDataEmph 4 2 3" xfId="8257" xr:uid="{87B0D794-591E-4B62-A035-B774DBEDFA71}"/>
    <cellStyle name="SAPBEXaggDataEmph 4 2 4" xfId="9509" xr:uid="{04048C78-3658-4042-BD05-6322E831B083}"/>
    <cellStyle name="SAPBEXaggDataEmph 4 2 5" xfId="10743" xr:uid="{A5BA214B-BA89-4DC5-BAB3-6DF2D0B524C7}"/>
    <cellStyle name="SAPBEXaggDataEmph 4 2 6" xfId="11902" xr:uid="{D15B210F-2EFA-4BE7-AF19-737345A32D5D}"/>
    <cellStyle name="SAPBEXaggDataEmph 4 2 7" xfId="13030" xr:uid="{62023506-C71C-4DC8-BC68-23458F7F189B}"/>
    <cellStyle name="SAPBEXaggDataEmph 4 2 8" xfId="14137" xr:uid="{4D5DECE3-4002-4F3F-9F63-892B957C23E6}"/>
    <cellStyle name="SAPBEXaggDataEmph 4 2 9" xfId="15043" xr:uid="{262FCE5D-0897-4FD2-887D-B51D1ABAC354}"/>
    <cellStyle name="SAPBEXaggDataEmph 4 3" xfId="4128" xr:uid="{38B1CDA1-69EF-4C22-B7B5-1C0D850582C6}"/>
    <cellStyle name="SAPBEXaggDataEmph 4 4" xfId="3098" xr:uid="{1BC00E69-73F6-47CD-B737-4743C8A37C54}"/>
    <cellStyle name="SAPBEXaggDataEmph 4 5" xfId="3962" xr:uid="{9FD7D6C9-DDDC-42B0-B9EC-161B76AF30CD}"/>
    <cellStyle name="SAPBEXaggDataEmph 4 6" xfId="7983" xr:uid="{09B6F854-73E0-44C1-B677-761599E9867A}"/>
    <cellStyle name="SAPBEXaggDataEmph 4 7" xfId="7888" xr:uid="{DCC1A618-9E5F-4938-A57D-820906744750}"/>
    <cellStyle name="SAPBEXaggDataEmph 4 8" xfId="7616" xr:uid="{F0669A15-CFDC-4B20-9BCC-8E82559CC958}"/>
    <cellStyle name="SAPBEXaggDataEmph 4 9" xfId="10358" xr:uid="{338298DA-C2C2-4BFE-9589-AD120BEAA7AC}"/>
    <cellStyle name="SAPBEXaggDataEmph 5" xfId="1504" xr:uid="{00000000-0005-0000-0000-0000E2060000}"/>
    <cellStyle name="SAPBEXaggDataEmph 5 10" xfId="12770" xr:uid="{0A23854B-05AD-4F5B-923A-7F3DC4687A15}"/>
    <cellStyle name="SAPBEXaggDataEmph 5 11" xfId="13276" xr:uid="{C5092A50-295D-47EC-8704-AC48D6B28AAD}"/>
    <cellStyle name="SAPBEXaggDataEmph 5 12" xfId="14839" xr:uid="{2DDE816C-96E6-4EE9-9DC9-A755EB02C5F9}"/>
    <cellStyle name="SAPBEXaggDataEmph 5 2" xfId="5566" xr:uid="{8B93FCBF-366D-4C73-A192-00EA4EAA6A40}"/>
    <cellStyle name="SAPBEXaggDataEmph 5 2 10" xfId="15636" xr:uid="{B6122619-4BD5-4365-A76A-48BEFFBB21ED}"/>
    <cellStyle name="SAPBEXaggDataEmph 5 2 2" xfId="7037" xr:uid="{71F1C8EA-C72E-4C72-BE5C-CCFAC3D6A4C6}"/>
    <cellStyle name="SAPBEXaggDataEmph 5 2 3" xfId="8258" xr:uid="{5DD58302-9F38-431F-AE1F-FC93C97F3B2D}"/>
    <cellStyle name="SAPBEXaggDataEmph 5 2 4" xfId="9510" xr:uid="{A62F5BA8-D5FA-4A08-8E0D-4082A824D601}"/>
    <cellStyle name="SAPBEXaggDataEmph 5 2 5" xfId="10744" xr:uid="{D075A0D0-743D-483B-955B-8DC376DE9D43}"/>
    <cellStyle name="SAPBEXaggDataEmph 5 2 6" xfId="11903" xr:uid="{00773F09-4AE7-4F3D-8E0E-6789AE66A1BC}"/>
    <cellStyle name="SAPBEXaggDataEmph 5 2 7" xfId="13031" xr:uid="{4A1BAC8A-B57E-4F20-A88E-DBF716E179F9}"/>
    <cellStyle name="SAPBEXaggDataEmph 5 2 8" xfId="14138" xr:uid="{462A2E15-1971-456E-8487-91881A3A2F7D}"/>
    <cellStyle name="SAPBEXaggDataEmph 5 2 9" xfId="15044" xr:uid="{247BD047-4B38-4B8B-A5A1-E9EF504BE775}"/>
    <cellStyle name="SAPBEXaggDataEmph 5 3" xfId="4129" xr:uid="{94917021-B53B-4B4D-B3A2-ED89ADC716C6}"/>
    <cellStyle name="SAPBEXaggDataEmph 5 4" xfId="5104" xr:uid="{86660DA3-8DD2-44C9-BCFC-9B21B85DF97A}"/>
    <cellStyle name="SAPBEXaggDataEmph 5 5" xfId="3963" xr:uid="{90F789C1-E0F4-4015-B957-99CD456CCD80}"/>
    <cellStyle name="SAPBEXaggDataEmph 5 6" xfId="4902" xr:uid="{26884E03-5123-48A5-A89E-45A3B80DD3B4}"/>
    <cellStyle name="SAPBEXaggDataEmph 5 7" xfId="9240" xr:uid="{77890771-9262-4D24-ADE0-C31B45958406}"/>
    <cellStyle name="SAPBEXaggDataEmph 5 8" xfId="10479" xr:uid="{BBBC5924-039E-4E8D-A18B-715421359016}"/>
    <cellStyle name="SAPBEXaggDataEmph 5 9" xfId="10359" xr:uid="{030BB3AD-C5F4-4650-B0BD-1DEFEBB2C401}"/>
    <cellStyle name="SAPBEXaggDataEmph 6" xfId="1505" xr:uid="{00000000-0005-0000-0000-0000E3060000}"/>
    <cellStyle name="SAPBEXaggDataEmph 6 10" xfId="12769" xr:uid="{F88E2028-CCC0-4DC6-AAC8-B556F145E654}"/>
    <cellStyle name="SAPBEXaggDataEmph 6 11" xfId="11322" xr:uid="{60D13878-019D-435C-9934-A52EBC212522}"/>
    <cellStyle name="SAPBEXaggDataEmph 6 12" xfId="14838" xr:uid="{4828C693-1A78-4E07-95DB-4876366B4E30}"/>
    <cellStyle name="SAPBEXaggDataEmph 6 2" xfId="5567" xr:uid="{2097F1BB-8940-4677-84D4-46B46B61418D}"/>
    <cellStyle name="SAPBEXaggDataEmph 6 2 10" xfId="15637" xr:uid="{3F512357-AB0C-4CA6-9D63-4F3F9E7A98A2}"/>
    <cellStyle name="SAPBEXaggDataEmph 6 2 2" xfId="7038" xr:uid="{5B313EBD-30BA-48A5-AE02-4EA361349BEC}"/>
    <cellStyle name="SAPBEXaggDataEmph 6 2 3" xfId="8259" xr:uid="{470F6F2F-5D9F-4FF0-B727-3469869954CB}"/>
    <cellStyle name="SAPBEXaggDataEmph 6 2 4" xfId="9511" xr:uid="{8A2426C3-BF60-4471-BD29-70F93930F56F}"/>
    <cellStyle name="SAPBEXaggDataEmph 6 2 5" xfId="10745" xr:uid="{0E01847B-97E2-4D04-A3AB-9AD423095769}"/>
    <cellStyle name="SAPBEXaggDataEmph 6 2 6" xfId="11904" xr:uid="{4BF13C9E-38DF-43E4-ADED-C96E338A1EFD}"/>
    <cellStyle name="SAPBEXaggDataEmph 6 2 7" xfId="13032" xr:uid="{0CD46B47-5316-4DED-8C10-348A2B151860}"/>
    <cellStyle name="SAPBEXaggDataEmph 6 2 8" xfId="14139" xr:uid="{C9F3F4F8-9F8D-4575-BADF-C8DC1EBBE2C7}"/>
    <cellStyle name="SAPBEXaggDataEmph 6 2 9" xfId="15045" xr:uid="{2E0F8454-9D93-4431-A6AF-244F4B648A59}"/>
    <cellStyle name="SAPBEXaggDataEmph 6 3" xfId="4130" xr:uid="{3B0F8671-CA8F-4BF8-9721-980DBB722FE0}"/>
    <cellStyle name="SAPBEXaggDataEmph 6 4" xfId="5103" xr:uid="{28D2EA28-EDA5-4229-AEA2-4C26033624E5}"/>
    <cellStyle name="SAPBEXaggDataEmph 6 5" xfId="3964" xr:uid="{CB55B8F5-ED39-4AA4-BF57-D7F168D05A9A}"/>
    <cellStyle name="SAPBEXaggDataEmph 6 6" xfId="7981" xr:uid="{87BE02C3-E20D-4362-8987-448D16A45300}"/>
    <cellStyle name="SAPBEXaggDataEmph 6 7" xfId="9239" xr:uid="{FC6694C9-FA82-4894-8E61-7842D0664714}"/>
    <cellStyle name="SAPBEXaggDataEmph 6 8" xfId="10478" xr:uid="{699AAECF-CA3E-4987-85EA-F03068D6A61E}"/>
    <cellStyle name="SAPBEXaggDataEmph 6 9" xfId="10418" xr:uid="{C94B1A9F-7BD1-46E2-8480-14C1D1E28E4E}"/>
    <cellStyle name="SAPBEXaggDataEmph 7" xfId="1506" xr:uid="{00000000-0005-0000-0000-0000E4060000}"/>
    <cellStyle name="SAPBEXaggDataEmph 7 10" xfId="11872" xr:uid="{750BB26A-6EDD-4AA9-B35D-795DE5555D31}"/>
    <cellStyle name="SAPBEXaggDataEmph 7 11" xfId="13893" xr:uid="{2A01869A-10C9-47C7-AFC2-F9D204E0544B}"/>
    <cellStyle name="SAPBEXaggDataEmph 7 12" xfId="13824" xr:uid="{4BE3E224-ACF0-412B-A343-917D8D11B41B}"/>
    <cellStyle name="SAPBEXaggDataEmph 7 2" xfId="5568" xr:uid="{688EEDF9-7AF1-4345-87AF-B94F799B2647}"/>
    <cellStyle name="SAPBEXaggDataEmph 7 2 10" xfId="15638" xr:uid="{488730D8-EFF1-4CB5-8F9C-4C5DECE453F5}"/>
    <cellStyle name="SAPBEXaggDataEmph 7 2 2" xfId="7039" xr:uid="{D9CD3B86-0BA5-48B9-B444-E890ABA20718}"/>
    <cellStyle name="SAPBEXaggDataEmph 7 2 3" xfId="8260" xr:uid="{5588551E-1432-4D20-AA96-0C6A79E473A1}"/>
    <cellStyle name="SAPBEXaggDataEmph 7 2 4" xfId="9512" xr:uid="{A82122DC-E274-4B1A-AFBC-37D407A54B5F}"/>
    <cellStyle name="SAPBEXaggDataEmph 7 2 5" xfId="10746" xr:uid="{EB855D72-61BA-433A-8ED3-0165DCB6F385}"/>
    <cellStyle name="SAPBEXaggDataEmph 7 2 6" xfId="11905" xr:uid="{E9803A01-9D78-4174-A6E9-ADB581EB39BB}"/>
    <cellStyle name="SAPBEXaggDataEmph 7 2 7" xfId="13033" xr:uid="{3A63F26F-9A93-4337-89A0-91C2B5EA3856}"/>
    <cellStyle name="SAPBEXaggDataEmph 7 2 8" xfId="14140" xr:uid="{77C810D7-C3BF-4FC0-B79D-E03E3C56622A}"/>
    <cellStyle name="SAPBEXaggDataEmph 7 2 9" xfId="15046" xr:uid="{658D2AA8-6425-4A32-9582-A974023B9FF1}"/>
    <cellStyle name="SAPBEXaggDataEmph 7 3" xfId="4131" xr:uid="{A36D3753-5742-4336-9FFC-C3FB2A0B2730}"/>
    <cellStyle name="SAPBEXaggDataEmph 7 4" xfId="5102" xr:uid="{4C80E70D-EDCC-406E-8691-04198ED44CEC}"/>
    <cellStyle name="SAPBEXaggDataEmph 7 5" xfId="6761" xr:uid="{D3C384D5-3B54-44A9-8D57-81546760FA2F}"/>
    <cellStyle name="SAPBEXaggDataEmph 7 6" xfId="6952" xr:uid="{D026164B-EE05-401B-B1EB-A00693D4B95E}"/>
    <cellStyle name="SAPBEXaggDataEmph 7 7" xfId="7889" xr:uid="{02D8710D-40FE-4539-9746-03930217FA9D}"/>
    <cellStyle name="SAPBEXaggDataEmph 7 8" xfId="7634" xr:uid="{1B6EEAC0-CF56-4198-A920-0CDDE8E9DEED}"/>
    <cellStyle name="SAPBEXaggDataEmph 7 9" xfId="10360" xr:uid="{7A6E641C-5D46-472F-ABAC-D5DF041DD35F}"/>
    <cellStyle name="SAPBEXaggDataEmph 8" xfId="1507" xr:uid="{00000000-0005-0000-0000-0000E5060000}"/>
    <cellStyle name="SAPBEXaggDataEmph 8 10" xfId="11873" xr:uid="{DB8C1629-866C-409C-83F7-D202C02D4630}"/>
    <cellStyle name="SAPBEXaggDataEmph 8 11" xfId="11312" xr:uid="{87FB82AD-5F17-4D43-B123-D6DE547E7A0B}"/>
    <cellStyle name="SAPBEXaggDataEmph 8 12" xfId="13826" xr:uid="{6B87780E-17B0-4EDF-A61D-A16021BE8572}"/>
    <cellStyle name="SAPBEXaggDataEmph 8 2" xfId="5569" xr:uid="{0E2E93C4-9A1D-4A6E-B536-D12BA1CBFF60}"/>
    <cellStyle name="SAPBEXaggDataEmph 8 2 10" xfId="15639" xr:uid="{834FCC39-A7FA-4456-AD78-13341F1CC78C}"/>
    <cellStyle name="SAPBEXaggDataEmph 8 2 2" xfId="7040" xr:uid="{BA701284-5D88-4B7A-B7FE-D769475E907C}"/>
    <cellStyle name="SAPBEXaggDataEmph 8 2 3" xfId="8261" xr:uid="{163E042F-61B0-494C-A4ED-8E1B12C5C0A7}"/>
    <cellStyle name="SAPBEXaggDataEmph 8 2 4" xfId="9513" xr:uid="{91C087C0-5684-4760-ADD7-6DF8C8F4E03E}"/>
    <cellStyle name="SAPBEXaggDataEmph 8 2 5" xfId="10747" xr:uid="{141205D4-E744-4260-A446-D1F865633E0D}"/>
    <cellStyle name="SAPBEXaggDataEmph 8 2 6" xfId="11906" xr:uid="{D6CA9AC4-C27B-4B63-BBFE-003733FFCC74}"/>
    <cellStyle name="SAPBEXaggDataEmph 8 2 7" xfId="13034" xr:uid="{893EF082-01F4-4908-A6DD-C1157B178DBB}"/>
    <cellStyle name="SAPBEXaggDataEmph 8 2 8" xfId="14141" xr:uid="{75B4510A-1F17-4E22-A48C-23D670897B00}"/>
    <cellStyle name="SAPBEXaggDataEmph 8 2 9" xfId="15047" xr:uid="{896423CF-9D47-4FE0-ACE0-0188E24B8B78}"/>
    <cellStyle name="SAPBEXaggDataEmph 8 3" xfId="4132" xr:uid="{D2FACB06-DC23-4166-934E-7988CA7A2478}"/>
    <cellStyle name="SAPBEXaggDataEmph 8 4" xfId="5101" xr:uid="{B94AC38C-6DD3-46B5-A96A-26F743000023}"/>
    <cellStyle name="SAPBEXaggDataEmph 8 5" xfId="3965" xr:uid="{80FDB852-CDF9-414A-9645-A270170DAC5F}"/>
    <cellStyle name="SAPBEXaggDataEmph 8 6" xfId="7980" xr:uid="{F7B24B36-F3D8-4858-997C-F61A69DDB2FF}"/>
    <cellStyle name="SAPBEXaggDataEmph 8 7" xfId="6807" xr:uid="{CDC03C41-1861-426D-BDD6-4DB9ECC8FB61}"/>
    <cellStyle name="SAPBEXaggDataEmph 8 8" xfId="9754" xr:uid="{71757386-EC68-4272-A17F-8C6EEA4B9528}"/>
    <cellStyle name="SAPBEXaggDataEmph 8 9" xfId="10361" xr:uid="{A6A29728-0C9E-470C-A2AA-F8FA58807A91}"/>
    <cellStyle name="SAPBEXaggDataEmph 9" xfId="1508" xr:uid="{00000000-0005-0000-0000-0000E6060000}"/>
    <cellStyle name="SAPBEXaggDataEmph 9 10" xfId="10383" xr:uid="{41E3E5EB-38E8-49BF-8D01-7E9E7E5E91B2}"/>
    <cellStyle name="SAPBEXaggDataEmph 9 11" xfId="13892" xr:uid="{45C9BAF4-2CE0-44D6-8046-44B606364548}"/>
    <cellStyle name="SAPBEXaggDataEmph 9 12" xfId="12397" xr:uid="{1D3F7026-2C5E-436E-8371-AF86C9EBAAFE}"/>
    <cellStyle name="SAPBEXaggDataEmph 9 2" xfId="5570" xr:uid="{ABFDAFF5-173C-4711-B7F1-618489DCF9E5}"/>
    <cellStyle name="SAPBEXaggDataEmph 9 2 10" xfId="15640" xr:uid="{3B0E3C8B-353F-4C3E-B930-6EC63060D538}"/>
    <cellStyle name="SAPBEXaggDataEmph 9 2 2" xfId="7041" xr:uid="{94632A9D-B7FB-41A4-8372-23191C82564A}"/>
    <cellStyle name="SAPBEXaggDataEmph 9 2 3" xfId="8262" xr:uid="{DD8E8E7E-B3F3-40B3-ADFA-3246AC4A62E0}"/>
    <cellStyle name="SAPBEXaggDataEmph 9 2 4" xfId="9514" xr:uid="{8FE99B57-8AFB-4021-A6E4-2DEC24981B1A}"/>
    <cellStyle name="SAPBEXaggDataEmph 9 2 5" xfId="10748" xr:uid="{3DF32BD7-151F-43F7-B896-B48E421EAC92}"/>
    <cellStyle name="SAPBEXaggDataEmph 9 2 6" xfId="11907" xr:uid="{EE90B765-76D5-44FF-A305-11B715BC0BEA}"/>
    <cellStyle name="SAPBEXaggDataEmph 9 2 7" xfId="13035" xr:uid="{C8439BEB-1AC4-4EBB-AF51-4B3E02680628}"/>
    <cellStyle name="SAPBEXaggDataEmph 9 2 8" xfId="14142" xr:uid="{5238ABA1-685C-4FF8-8A6D-D3621FAFD32A}"/>
    <cellStyle name="SAPBEXaggDataEmph 9 2 9" xfId="15048" xr:uid="{B9300307-0C5F-437D-958B-47C3DFD0FC33}"/>
    <cellStyle name="SAPBEXaggDataEmph 9 3" xfId="4133" xr:uid="{88AB331E-935A-46D9-8DA8-3FD23769A3F5}"/>
    <cellStyle name="SAPBEXaggDataEmph 9 4" xfId="5100" xr:uid="{28574E64-098B-4A92-81DF-0D5DDFFB24AA}"/>
    <cellStyle name="SAPBEXaggDataEmph 9 5" xfId="6760" xr:uid="{593A76CA-0440-48F0-AFB3-92E45F1773E0}"/>
    <cellStyle name="SAPBEXaggDataEmph 9 6" xfId="6687" xr:uid="{015A600F-DDB8-475F-8883-33CE36F5728D}"/>
    <cellStyle name="SAPBEXaggDataEmph 9 7" xfId="7890" xr:uid="{CEB27F60-5691-47B3-B8D2-0898457C78F9}"/>
    <cellStyle name="SAPBEXaggDataEmph 9 8" xfId="7620" xr:uid="{0BE96DC8-B7AA-497F-ABF7-6E797AAD0C5D}"/>
    <cellStyle name="SAPBEXaggDataEmph 9 9" xfId="10650" xr:uid="{93D42C82-67C3-4CF7-A4B2-1E342CF1A75E}"/>
    <cellStyle name="SAPBEXaggDataEmph_valor justo.junio2010" xfId="5571" xr:uid="{D0F65D28-E3F9-454C-B2D1-1476059C8CE1}"/>
    <cellStyle name="SAPBEXaggItem" xfId="1509" xr:uid="{00000000-0005-0000-0000-0000E7060000}"/>
    <cellStyle name="SAPBEXaggItem 10" xfId="1510" xr:uid="{00000000-0005-0000-0000-0000E8060000}"/>
    <cellStyle name="SAPBEXaggItem 10 10" xfId="10092" xr:uid="{FDED7F42-2082-40E8-80C4-0F05795A93A8}"/>
    <cellStyle name="SAPBEXaggItem 10 11" xfId="12684" xr:uid="{44AEC216-A363-41BC-8B6B-30133DA08714}"/>
    <cellStyle name="SAPBEXaggItem 10 12" xfId="12459" xr:uid="{BEA0320D-CFC3-44BD-88C0-7A34244425DB}"/>
    <cellStyle name="SAPBEXaggItem 10 2" xfId="5572" xr:uid="{B3ECE985-1598-42EE-B2AC-4C512CFB3800}"/>
    <cellStyle name="SAPBEXaggItem 10 2 10" xfId="15641" xr:uid="{4BB2A0D9-E133-493B-B61D-97D6FACE033A}"/>
    <cellStyle name="SAPBEXaggItem 10 2 2" xfId="7042" xr:uid="{8F0EB3E5-D255-4291-9E54-E733A61E00E8}"/>
    <cellStyle name="SAPBEXaggItem 10 2 3" xfId="8263" xr:uid="{1937E68D-F36A-4F52-BD1D-E0326AA62DD8}"/>
    <cellStyle name="SAPBEXaggItem 10 2 4" xfId="9515" xr:uid="{268E5E06-F2AC-4A7E-84AF-F9F064E5F243}"/>
    <cellStyle name="SAPBEXaggItem 10 2 5" xfId="10749" xr:uid="{EFD1EBDF-68AA-45DD-828F-310F0CD3A7F2}"/>
    <cellStyle name="SAPBEXaggItem 10 2 6" xfId="11908" xr:uid="{09D729DA-424F-4CCD-966E-1C61D4600126}"/>
    <cellStyle name="SAPBEXaggItem 10 2 7" xfId="13036" xr:uid="{A70D1EBE-024C-4A6D-95DD-2781044DBCB4}"/>
    <cellStyle name="SAPBEXaggItem 10 2 8" xfId="14143" xr:uid="{62032795-70BB-4993-92B8-69333D5451C3}"/>
    <cellStyle name="SAPBEXaggItem 10 2 9" xfId="15049" xr:uid="{B9FE08DE-92BE-4147-92BA-214780879270}"/>
    <cellStyle name="SAPBEXaggItem 10 3" xfId="4135" xr:uid="{14D864FA-0A51-4D39-A55C-6B4C320F1F06}"/>
    <cellStyle name="SAPBEXaggItem 10 4" xfId="5098" xr:uid="{008BC555-BB77-468E-ACFA-72B6D0CA70FC}"/>
    <cellStyle name="SAPBEXaggItem 10 5" xfId="3967" xr:uid="{16F1BF4D-1B45-45CB-89AE-8F2936A32511}"/>
    <cellStyle name="SAPBEXaggItem 10 6" xfId="6689" xr:uid="{48678288-F18E-439F-B557-DE9166EFA7C9}"/>
    <cellStyle name="SAPBEXaggItem 10 7" xfId="5139" xr:uid="{C35207B2-277F-43C9-9DD0-45CB02AFA996}"/>
    <cellStyle name="SAPBEXaggItem 10 8" xfId="7610" xr:uid="{7F148B0A-1888-426F-B823-BE2EEADA8E2F}"/>
    <cellStyle name="SAPBEXaggItem 10 9" xfId="10362" xr:uid="{E281605F-1C51-4748-A475-B2848C7867E2}"/>
    <cellStyle name="SAPBEXaggItem 11" xfId="1511" xr:uid="{00000000-0005-0000-0000-0000E9060000}"/>
    <cellStyle name="SAPBEXaggItem 11 10" xfId="12767" xr:uid="{682142DA-C39E-4636-8459-C8C5D6F2DD77}"/>
    <cellStyle name="SAPBEXaggItem 11 11" xfId="13890" xr:uid="{CF1B8721-86E3-4E5E-B419-529E1FE4FC95}"/>
    <cellStyle name="SAPBEXaggItem 11 12" xfId="14836" xr:uid="{48B2009E-1581-478C-B75D-40AB606813EE}"/>
    <cellStyle name="SAPBEXaggItem 11 2" xfId="5573" xr:uid="{8CFAF20D-A988-45DA-BB44-34C672E28148}"/>
    <cellStyle name="SAPBEXaggItem 11 2 10" xfId="15642" xr:uid="{B0ABEF1A-8CFB-4C76-923A-D33430388EF7}"/>
    <cellStyle name="SAPBEXaggItem 11 2 2" xfId="7043" xr:uid="{A9ECEB70-9D4C-4A94-BBDB-185849133378}"/>
    <cellStyle name="SAPBEXaggItem 11 2 3" xfId="8264" xr:uid="{874487AC-CAFB-4C92-8922-31338577C49B}"/>
    <cellStyle name="SAPBEXaggItem 11 2 4" xfId="9516" xr:uid="{CEC6D706-9A8D-49E9-AB75-A0660C4EC9D0}"/>
    <cellStyle name="SAPBEXaggItem 11 2 5" xfId="10750" xr:uid="{7BED5675-E317-4D60-A9D2-79B6B6AE44E5}"/>
    <cellStyle name="SAPBEXaggItem 11 2 6" xfId="11909" xr:uid="{37FA6B09-3348-4079-A918-812ADBC38D15}"/>
    <cellStyle name="SAPBEXaggItem 11 2 7" xfId="13037" xr:uid="{CC1F4C26-7931-42FA-ABB0-79F7E9BFA380}"/>
    <cellStyle name="SAPBEXaggItem 11 2 8" xfId="14144" xr:uid="{A2F49D7C-6331-4DA6-9D2B-D6F584ABA976}"/>
    <cellStyle name="SAPBEXaggItem 11 2 9" xfId="15050" xr:uid="{D5B204E8-1F9F-4687-88D6-22F7D809DCFA}"/>
    <cellStyle name="SAPBEXaggItem 11 3" xfId="4136" xr:uid="{06031576-5C64-471F-9360-3489258A6D1A}"/>
    <cellStyle name="SAPBEXaggItem 11 4" xfId="3244" xr:uid="{17418170-6496-4F19-8F4B-41E845363834}"/>
    <cellStyle name="SAPBEXaggItem 11 5" xfId="6758" xr:uid="{66A5C723-FBFE-4347-9065-518775A36D1D}"/>
    <cellStyle name="SAPBEXaggItem 11 6" xfId="6686" xr:uid="{CA21E6BB-2A15-42FF-AC86-43547E957872}"/>
    <cellStyle name="SAPBEXaggItem 11 7" xfId="9237" xr:uid="{B3DA0827-20AD-49F1-9F0A-9B9CFB59ADB4}"/>
    <cellStyle name="SAPBEXaggItem 11 8" xfId="10476" xr:uid="{06A3D884-EDB8-49D4-BFE8-F732008D7A60}"/>
    <cellStyle name="SAPBEXaggItem 11 9" xfId="11674" xr:uid="{6077B709-F777-4FFD-96C8-71639EFE5CA7}"/>
    <cellStyle name="SAPBEXaggItem 12" xfId="1512" xr:uid="{00000000-0005-0000-0000-0000EA060000}"/>
    <cellStyle name="SAPBEXaggItem 12 10" xfId="11874" xr:uid="{00C5C61B-6DBE-4590-8D67-4A5CBD82ED83}"/>
    <cellStyle name="SAPBEXaggItem 12 11" xfId="13891" xr:uid="{32218608-E18E-4F11-8386-778C64ED26F9}"/>
    <cellStyle name="SAPBEXaggItem 12 12" xfId="14382" xr:uid="{143CFF2D-B0B8-4B57-81FC-A0FF7367363D}"/>
    <cellStyle name="SAPBEXaggItem 12 2" xfId="5574" xr:uid="{ECB31AC2-F37B-4E37-867E-DAE8010CC1B1}"/>
    <cellStyle name="SAPBEXaggItem 12 2 10" xfId="15643" xr:uid="{6F30811E-5864-4EE5-9159-E3CB44F10AD5}"/>
    <cellStyle name="SAPBEXaggItem 12 2 2" xfId="7044" xr:uid="{21450186-2D71-4357-A4AD-89C4E9D553C3}"/>
    <cellStyle name="SAPBEXaggItem 12 2 3" xfId="8265" xr:uid="{E203F465-7EB5-47F0-8F4F-F689F1632F43}"/>
    <cellStyle name="SAPBEXaggItem 12 2 4" xfId="9517" xr:uid="{970B9E4A-6B02-4221-B7C4-DE1F3486F92C}"/>
    <cellStyle name="SAPBEXaggItem 12 2 5" xfId="10751" xr:uid="{016C582F-33C8-4BCD-8404-E6F0D9258268}"/>
    <cellStyle name="SAPBEXaggItem 12 2 6" xfId="11910" xr:uid="{6504C2B6-46E3-43D5-BD10-442611950F5A}"/>
    <cellStyle name="SAPBEXaggItem 12 2 7" xfId="13038" xr:uid="{45709E9D-C66E-4528-B314-E19A68598F52}"/>
    <cellStyle name="SAPBEXaggItem 12 2 8" xfId="14145" xr:uid="{6AB3B51E-E96C-48E3-B6D9-9A78C77CF69F}"/>
    <cellStyle name="SAPBEXaggItem 12 2 9" xfId="15051" xr:uid="{EBDB131C-32D7-4FD2-A216-1D70A81A7266}"/>
    <cellStyle name="SAPBEXaggItem 12 3" xfId="4137" xr:uid="{27FCAA35-D98C-4474-91A9-40F758226A9C}"/>
    <cellStyle name="SAPBEXaggItem 12 4" xfId="5097" xr:uid="{8585A6AF-A346-4228-B221-79A6749403C9}"/>
    <cellStyle name="SAPBEXaggItem 12 5" xfId="6759" xr:uid="{B1B75F3F-47B2-49E1-AE03-22EC369D5FCE}"/>
    <cellStyle name="SAPBEXaggItem 12 6" xfId="6690" xr:uid="{433B460B-A2FD-4103-A0E9-7959A1CCFA83}"/>
    <cellStyle name="SAPBEXaggItem 12 7" xfId="5140" xr:uid="{1DCE655F-C426-4B37-B348-7CEA7533C86C}"/>
    <cellStyle name="SAPBEXaggItem 12 8" xfId="9425" xr:uid="{4AD13661-6A07-44A0-8588-5C45F3E266E9}"/>
    <cellStyle name="SAPBEXaggItem 12 9" xfId="10363" xr:uid="{7E4EA224-B18D-40DA-AA83-4A1B0440DEFD}"/>
    <cellStyle name="SAPBEXaggItem 13" xfId="1513" xr:uid="{00000000-0005-0000-0000-0000EB060000}"/>
    <cellStyle name="SAPBEXaggItem 13 10" xfId="10096" xr:uid="{AD069065-BF29-49BE-A652-248043EE9E11}"/>
    <cellStyle name="SAPBEXaggItem 13 11" xfId="12686" xr:uid="{72AC769A-413F-444D-947F-596C9C7D032D}"/>
    <cellStyle name="SAPBEXaggItem 13 12" xfId="12403" xr:uid="{B20C809F-19EF-41C1-ABF3-BE7F9BF2E74F}"/>
    <cellStyle name="SAPBEXaggItem 13 2" xfId="5575" xr:uid="{9A83BEA7-4B59-4AEC-92BF-00101BC0D5D4}"/>
    <cellStyle name="SAPBEXaggItem 13 2 10" xfId="15644" xr:uid="{E029DA31-6C17-466B-91AC-4EE709A3BC44}"/>
    <cellStyle name="SAPBEXaggItem 13 2 2" xfId="7045" xr:uid="{61BC5B33-8949-4C14-BE60-BD9A95A1EDEA}"/>
    <cellStyle name="SAPBEXaggItem 13 2 3" xfId="8266" xr:uid="{826EA2F2-0F9E-49C4-A5EE-C4A9F9CA716A}"/>
    <cellStyle name="SAPBEXaggItem 13 2 4" xfId="9518" xr:uid="{DD147B4B-CF51-4354-A37D-1CAA26A1AE77}"/>
    <cellStyle name="SAPBEXaggItem 13 2 5" xfId="10752" xr:uid="{D925FE1C-8CD7-4326-95EF-12E20C304088}"/>
    <cellStyle name="SAPBEXaggItem 13 2 6" xfId="11911" xr:uid="{AFE6ABE6-E222-4442-B424-93AC7B44B9AA}"/>
    <cellStyle name="SAPBEXaggItem 13 2 7" xfId="13039" xr:uid="{7E4275B9-96D1-4EF7-BB01-F6301E219A46}"/>
    <cellStyle name="SAPBEXaggItem 13 2 8" xfId="14146" xr:uid="{D92DDFC1-C800-49B2-997C-6F6F80B71C03}"/>
    <cellStyle name="SAPBEXaggItem 13 2 9" xfId="15052" xr:uid="{77ABBF3D-6755-4ED5-AC62-78D0210C64BF}"/>
    <cellStyle name="SAPBEXaggItem 13 3" xfId="4138" xr:uid="{60BA1A13-CF5B-4B68-B5A9-88F078F29C62}"/>
    <cellStyle name="SAPBEXaggItem 13 4" xfId="3243" xr:uid="{6A2BA7CA-5F49-41AD-A5A0-156D59B800F8}"/>
    <cellStyle name="SAPBEXaggItem 13 5" xfId="3968" xr:uid="{F2927C3A-FCEA-40B5-AC9A-819A5E3FC2AB}"/>
    <cellStyle name="SAPBEXaggItem 13 6" xfId="6692" xr:uid="{92DB021C-B4FD-4594-941B-0F74D81DB55A}"/>
    <cellStyle name="SAPBEXaggItem 13 7" xfId="4823" xr:uid="{F7A53FBE-E59D-49DF-9180-4956C89185C7}"/>
    <cellStyle name="SAPBEXaggItem 13 8" xfId="9154" xr:uid="{43020922-5C40-40D3-97A4-9659951202C8}"/>
    <cellStyle name="SAPBEXaggItem 13 9" xfId="11673" xr:uid="{9A86906A-C772-4228-8935-06999EE8EE2D}"/>
    <cellStyle name="SAPBEXaggItem 14" xfId="2699" xr:uid="{00000000-0005-0000-0000-0000EC060000}"/>
    <cellStyle name="SAPBEXaggItem 15" xfId="2734" xr:uid="{00000000-0005-0000-0000-0000ED060000}"/>
    <cellStyle name="SAPBEXaggItem 16" xfId="2788" xr:uid="{641755FB-42A2-411A-A28E-078A9486CD62}"/>
    <cellStyle name="SAPBEXaggItem 17" xfId="2840" xr:uid="{B162991D-E79D-434A-B962-B7AA2B2AC541}"/>
    <cellStyle name="SAPBEXaggItem 18" xfId="2877" xr:uid="{55E17AA1-BA2D-4EF8-AC4B-A81F7A6CE37D}"/>
    <cellStyle name="SAPBEXaggItem 19" xfId="2921" xr:uid="{93389190-116C-4C85-A45E-52C53C1AE35A}"/>
    <cellStyle name="SAPBEXaggItem 2" xfId="1514" xr:uid="{00000000-0005-0000-0000-0000EE060000}"/>
    <cellStyle name="SAPBEXaggItem 2 10" xfId="10651" xr:uid="{B5A2D4E2-7F24-447E-AB21-16721BBEF88C}"/>
    <cellStyle name="SAPBEXaggItem 2 11" xfId="12765" xr:uid="{E6B32BD7-1194-4C2F-8A6D-0BA9A31826E4}"/>
    <cellStyle name="SAPBEXaggItem 2 12" xfId="13889" xr:uid="{344D8347-F972-471D-9795-226465594B29}"/>
    <cellStyle name="SAPBEXaggItem 2 13" xfId="14834" xr:uid="{F39D6071-F568-4EB4-BAEC-BB9B6B6DE061}"/>
    <cellStyle name="SAPBEXaggItem 2 2" xfId="1515" xr:uid="{00000000-0005-0000-0000-0000EF060000}"/>
    <cellStyle name="SAPBEXaggItem 2 2 10" xfId="12766" xr:uid="{7B4CB008-BF8B-4A5A-82A9-1A9CC276E7EB}"/>
    <cellStyle name="SAPBEXaggItem 2 2 11" xfId="12683" xr:uid="{412051AF-408F-43B1-A695-072E41294FB5}"/>
    <cellStyle name="SAPBEXaggItem 2 2 12" xfId="14835" xr:uid="{CF1702A5-D3BE-4C3B-BA59-EC5F2921DFA6}"/>
    <cellStyle name="SAPBEXaggItem 2 2 2" xfId="1516" xr:uid="{00000000-0005-0000-0000-0000F0060000}"/>
    <cellStyle name="SAPBEXaggItem 2 2 2 10" xfId="11588" xr:uid="{3639A49E-41F2-4C63-A625-2776BB57A459}"/>
    <cellStyle name="SAPBEXaggItem 2 2 2 11" xfId="13888" xr:uid="{9F3FDD5D-399C-48F7-B0E2-224B45A265E6}"/>
    <cellStyle name="SAPBEXaggItem 2 2 2 12" xfId="12392" xr:uid="{AC7864A5-1318-4F48-BFA6-FD5439A7A0B6}"/>
    <cellStyle name="SAPBEXaggItem 2 2 2 2" xfId="5577" xr:uid="{D8CC0F34-983D-420D-BDAB-5ED7B83F5622}"/>
    <cellStyle name="SAPBEXaggItem 2 2 2 2 10" xfId="15646" xr:uid="{0B3E9A28-DC93-4299-9222-79327F3DCA51}"/>
    <cellStyle name="SAPBEXaggItem 2 2 2 2 2" xfId="7047" xr:uid="{3D8274CE-3E00-4FAD-A15D-C7DAF043E052}"/>
    <cellStyle name="SAPBEXaggItem 2 2 2 2 3" xfId="8268" xr:uid="{BE0A2BDB-7745-4AF4-8E50-71C625381232}"/>
    <cellStyle name="SAPBEXaggItem 2 2 2 2 4" xfId="9520" xr:uid="{297E8380-C5B6-46D3-809D-DB3F2D56D814}"/>
    <cellStyle name="SAPBEXaggItem 2 2 2 2 5" xfId="10754" xr:uid="{6884F769-B8CB-44B3-9E53-3B931E2A6140}"/>
    <cellStyle name="SAPBEXaggItem 2 2 2 2 6" xfId="11913" xr:uid="{94D9C2A1-03A7-43E0-B692-214D8470CC0F}"/>
    <cellStyle name="SAPBEXaggItem 2 2 2 2 7" xfId="13041" xr:uid="{7C56F61B-A7A2-43F7-AB69-C8D68C86F1BF}"/>
    <cellStyle name="SAPBEXaggItem 2 2 2 2 8" xfId="14148" xr:uid="{DCF0D487-CB9F-41E6-8236-A056366FE362}"/>
    <cellStyle name="SAPBEXaggItem 2 2 2 2 9" xfId="15054" xr:uid="{61687D4A-0355-451E-9D4E-1CD6E9DBFC68}"/>
    <cellStyle name="SAPBEXaggItem 2 2 2 3" xfId="4141" xr:uid="{E0C29EDC-00D7-48D9-8EBE-F16C7C9F7984}"/>
    <cellStyle name="SAPBEXaggItem 2 2 2 4" xfId="5095" xr:uid="{8DB2E88A-5F74-4F0B-A0CE-B9204FDD0CC3}"/>
    <cellStyle name="SAPBEXaggItem 2 2 2 5" xfId="6756" xr:uid="{7CFA6A20-A73B-463B-8180-5B0CA5BD724D}"/>
    <cellStyle name="SAPBEXaggItem 2 2 2 6" xfId="3171" xr:uid="{3C3DF040-14A9-41DB-A71B-0DF97E66B34D}"/>
    <cellStyle name="SAPBEXaggItem 2 2 2 7" xfId="5141" xr:uid="{BA25FE2C-D413-41AE-828F-0F6E4F30C23A}"/>
    <cellStyle name="SAPBEXaggItem 2 2 2 8" xfId="9156" xr:uid="{577346EF-024B-43A9-936A-3F114BB4A3CE}"/>
    <cellStyle name="SAPBEXaggItem 2 2 2 9" xfId="11671" xr:uid="{E93AE995-F9EB-4AB8-AF31-CA170C8ED198}"/>
    <cellStyle name="SAPBEXaggItem 2 2 3" xfId="4140" xr:uid="{18C63F4E-F18D-4691-ADF6-FE526953F5DA}"/>
    <cellStyle name="SAPBEXaggItem 2 2 4" xfId="3242" xr:uid="{1B44E471-F1A4-447D-96FB-22804CA0A0A9}"/>
    <cellStyle name="SAPBEXaggItem 2 2 5" xfId="3969" xr:uid="{E822EBF9-0CDD-4290-9B04-540534BFAA1A}"/>
    <cellStyle name="SAPBEXaggItem 2 2 6" xfId="7977" xr:uid="{76DB8D97-D4B7-41CD-9F4B-CA13A09C4054}"/>
    <cellStyle name="SAPBEXaggItem 2 2 7" xfId="9236" xr:uid="{B4F38F0D-AFAD-455E-9305-16340EA53561}"/>
    <cellStyle name="SAPBEXaggItem 2 2 8" xfId="10475" xr:uid="{28654092-E25A-4A5E-A251-DD6713D370FD}"/>
    <cellStyle name="SAPBEXaggItem 2 2 9" xfId="9289" xr:uid="{CC76593E-611B-40EA-9B86-CAFE4FA75E69}"/>
    <cellStyle name="SAPBEXaggItem 2 3" xfId="5576" xr:uid="{7A35F13F-CC7C-49B9-AAFB-B2A525929FB9}"/>
    <cellStyle name="SAPBEXaggItem 2 3 10" xfId="15645" xr:uid="{7D68E2DE-0AD0-4687-8505-A3C6D8DF4BC5}"/>
    <cellStyle name="SAPBEXaggItem 2 3 2" xfId="7046" xr:uid="{0EBF2D36-7DFD-41CC-A0B7-CBE051F4A511}"/>
    <cellStyle name="SAPBEXaggItem 2 3 3" xfId="8267" xr:uid="{F30E14EC-63DD-4799-A199-6E566FF4BA2D}"/>
    <cellStyle name="SAPBEXaggItem 2 3 4" xfId="9519" xr:uid="{B77FCBD0-06F3-4484-8B6C-27B40E5B5ECA}"/>
    <cellStyle name="SAPBEXaggItem 2 3 5" xfId="10753" xr:uid="{45E64E37-FBFE-4CA6-8A94-A40CF0541D9E}"/>
    <cellStyle name="SAPBEXaggItem 2 3 6" xfId="11912" xr:uid="{E48E92BB-52C0-42AE-854E-CAC68969DE38}"/>
    <cellStyle name="SAPBEXaggItem 2 3 7" xfId="13040" xr:uid="{54F25E59-1340-4771-B3BA-06D7AE63C4A4}"/>
    <cellStyle name="SAPBEXaggItem 2 3 8" xfId="14147" xr:uid="{D09F6FC1-E9D2-44A9-9F10-7FCFCE98697B}"/>
    <cellStyle name="SAPBEXaggItem 2 3 9" xfId="15053" xr:uid="{19EC32ED-2C38-4F06-82E1-6B3CA52126BA}"/>
    <cellStyle name="SAPBEXaggItem 2 4" xfId="4139" xr:uid="{F5B5FBB3-7E6F-496D-9655-5F43D084D162}"/>
    <cellStyle name="SAPBEXaggItem 2 5" xfId="5096" xr:uid="{4F0E9605-2941-4C9D-A2C9-E630ECFF8A2C}"/>
    <cellStyle name="SAPBEXaggItem 2 6" xfId="6757" xr:uid="{82BAAE8C-E14D-43F4-9F70-F6A9F631B3C2}"/>
    <cellStyle name="SAPBEXaggItem 2 7" xfId="7978" xr:uid="{B518BD64-C2B2-4323-B025-B24A8A423EF6}"/>
    <cellStyle name="SAPBEXaggItem 2 8" xfId="9235" xr:uid="{F106D914-1AE6-4FA1-9B9F-5A6F9DDA16FC}"/>
    <cellStyle name="SAPBEXaggItem 2 9" xfId="10474" xr:uid="{87FC044F-10E3-49CE-8D44-B2A1F98E9D31}"/>
    <cellStyle name="SAPBEXaggItem 20" xfId="2965" xr:uid="{C8F68849-7FA5-45FF-80E0-F3EA430A3F6B}"/>
    <cellStyle name="SAPBEXaggItem 21" xfId="4134" xr:uid="{42B032C0-C582-4CE1-88FB-EF1FF3DDFD1C}"/>
    <cellStyle name="SAPBEXaggItem 22" xfId="5099" xr:uid="{C9409CDB-9FCA-44E7-B283-2658BDE10950}"/>
    <cellStyle name="SAPBEXaggItem 23" xfId="3966" xr:uid="{EC4AD8EB-C751-435F-8E97-409F0C681194}"/>
    <cellStyle name="SAPBEXaggItem 24" xfId="7979" xr:uid="{C9D6E930-4B47-4F47-A671-922179C716A3}"/>
    <cellStyle name="SAPBEXaggItem 25" xfId="9238" xr:uid="{87A849AF-5DF2-4B5E-884E-3C9B8B092A60}"/>
    <cellStyle name="SAPBEXaggItem 26" xfId="10477" xr:uid="{960E9004-CE3D-4DA5-B99B-D4D91B26E2E7}"/>
    <cellStyle name="SAPBEXaggItem 27" xfId="10649" xr:uid="{80675991-6A71-4DF5-AEEC-91D6ECD10579}"/>
    <cellStyle name="SAPBEXaggItem 28" xfId="12768" xr:uid="{67D625DE-C7E7-4302-BB59-81A48912D741}"/>
    <cellStyle name="SAPBEXaggItem 29" xfId="12945" xr:uid="{2E8E211E-6D12-4B9E-9D6D-52C81C59B8EF}"/>
    <cellStyle name="SAPBEXaggItem 3" xfId="1517" xr:uid="{00000000-0005-0000-0000-0000F1060000}"/>
    <cellStyle name="SAPBEXaggItem 3 10" xfId="12764" xr:uid="{899E524C-240B-4DCD-9057-DCF16A5D321C}"/>
    <cellStyle name="SAPBEXaggItem 3 11" xfId="12688" xr:uid="{E8025186-9B71-4D19-B5B3-94C9C3CCE6DC}"/>
    <cellStyle name="SAPBEXaggItem 3 12" xfId="14833" xr:uid="{3120C20C-1F22-4B8A-BA53-6F7B7AE75673}"/>
    <cellStyle name="SAPBEXaggItem 3 2" xfId="5578" xr:uid="{4A601B74-C0B7-47E1-B1BC-975F4A01CBD0}"/>
    <cellStyle name="SAPBEXaggItem 3 2 10" xfId="15647" xr:uid="{8766459C-B54E-4404-AA29-C35D50D5DC47}"/>
    <cellStyle name="SAPBEXaggItem 3 2 2" xfId="7048" xr:uid="{6937D318-B692-46B7-B582-1D154969893B}"/>
    <cellStyle name="SAPBEXaggItem 3 2 3" xfId="8269" xr:uid="{D1892773-BB02-4EDA-9147-B69FA3186619}"/>
    <cellStyle name="SAPBEXaggItem 3 2 4" xfId="9521" xr:uid="{A03A23F7-E917-4EFA-BF82-12B44226251D}"/>
    <cellStyle name="SAPBEXaggItem 3 2 5" xfId="10755" xr:uid="{4225E098-E540-4FFA-9FE7-7D09E1077022}"/>
    <cellStyle name="SAPBEXaggItem 3 2 6" xfId="11914" xr:uid="{A9C75FED-7173-4073-BA23-09570F3E1CB4}"/>
    <cellStyle name="SAPBEXaggItem 3 2 7" xfId="13042" xr:uid="{0C290B9C-FB25-4FF2-B842-811FD577A195}"/>
    <cellStyle name="SAPBEXaggItem 3 2 8" xfId="14149" xr:uid="{EB7E10D6-535A-4816-A125-5133597F3E7A}"/>
    <cellStyle name="SAPBEXaggItem 3 2 9" xfId="15055" xr:uid="{9395AB30-5B1B-49CF-877D-1C93E44B3CD3}"/>
    <cellStyle name="SAPBEXaggItem 3 3" xfId="4142" xr:uid="{F64660A1-51C3-42DA-BF5E-C2F1E157A9EA}"/>
    <cellStyle name="SAPBEXaggItem 3 4" xfId="3241" xr:uid="{861C2C88-855F-42BC-B825-93270C2DF82D}"/>
    <cellStyle name="SAPBEXaggItem 3 5" xfId="3970" xr:uid="{9E0ECBA6-4484-4AD2-B4E1-CFFFC3232AA6}"/>
    <cellStyle name="SAPBEXaggItem 3 6" xfId="4909" xr:uid="{92434411-8D4F-405C-9C42-45E749349B75}"/>
    <cellStyle name="SAPBEXaggItem 3 7" xfId="9234" xr:uid="{EB26E32C-DA73-426A-A8CA-7AB2B5553FD7}"/>
    <cellStyle name="SAPBEXaggItem 3 8" xfId="10473" xr:uid="{9C0E81F2-4DA8-42E8-A09B-74CA21E88E29}"/>
    <cellStyle name="SAPBEXaggItem 3 9" xfId="11672" xr:uid="{5F81004F-9357-453F-8009-9F9D22F88CD5}"/>
    <cellStyle name="SAPBEXaggItem 30" xfId="14837" xr:uid="{40B03B4B-30C4-4B11-B826-9231D91CB851}"/>
    <cellStyle name="SAPBEXaggItem 31" xfId="15876" xr:uid="{CCE7C233-B4C5-4DAB-858C-FE1FCC4DE9F4}"/>
    <cellStyle name="SAPBEXaggItem 4" xfId="1518" xr:uid="{00000000-0005-0000-0000-0000F2060000}"/>
    <cellStyle name="SAPBEXaggItem 4 10" xfId="11875" xr:uid="{46CCC9F4-C8BE-4565-A692-02BCBA836531}"/>
    <cellStyle name="SAPBEXaggItem 4 11" xfId="13887" xr:uid="{1753EBCD-03A2-4DD1-92E6-CA939FE49596}"/>
    <cellStyle name="SAPBEXaggItem 4 12" xfId="14052" xr:uid="{6CCC4109-C55A-4580-B76D-B6155EBC880E}"/>
    <cellStyle name="SAPBEXaggItem 4 2" xfId="5579" xr:uid="{DE56F782-754B-4609-A411-A87381D52EE6}"/>
    <cellStyle name="SAPBEXaggItem 4 2 10" xfId="15648" xr:uid="{9CC64C18-7DBD-4A53-9066-A0BD5B6B3816}"/>
    <cellStyle name="SAPBEXaggItem 4 2 2" xfId="7049" xr:uid="{32D43BED-D9A6-45E6-A7B7-0D4D858B8FCD}"/>
    <cellStyle name="SAPBEXaggItem 4 2 3" xfId="8270" xr:uid="{0590CEAD-7F9F-41CE-81A2-D8BE583528E8}"/>
    <cellStyle name="SAPBEXaggItem 4 2 4" xfId="9522" xr:uid="{3DA13C09-6FE0-4D49-A9D8-AED902F82D35}"/>
    <cellStyle name="SAPBEXaggItem 4 2 5" xfId="10756" xr:uid="{38129EDA-B76B-4C55-A9DA-DC47839AAE04}"/>
    <cellStyle name="SAPBEXaggItem 4 2 6" xfId="11915" xr:uid="{0854858C-1A3F-4D16-AF35-018B54DFDF81}"/>
    <cellStyle name="SAPBEXaggItem 4 2 7" xfId="13043" xr:uid="{6EBDE07A-3E75-4F52-831F-E8370EA05951}"/>
    <cellStyle name="SAPBEXaggItem 4 2 8" xfId="14150" xr:uid="{B7B6EABF-D487-4103-A2C3-D48C11ECE055}"/>
    <cellStyle name="SAPBEXaggItem 4 2 9" xfId="15056" xr:uid="{1704B3B7-C0ED-42B6-9DA1-333AA5941482}"/>
    <cellStyle name="SAPBEXaggItem 4 3" xfId="4143" xr:uid="{5ED290E0-CB80-430B-9F01-A9D396015E7C}"/>
    <cellStyle name="SAPBEXaggItem 4 4" xfId="3240" xr:uid="{AF540017-B78C-40FC-9112-ACA1FBDFDAAA}"/>
    <cellStyle name="SAPBEXaggItem 4 5" xfId="6755" xr:uid="{A2F9DC82-B80F-483C-B64E-75A7B7571DF0}"/>
    <cellStyle name="SAPBEXaggItem 4 6" xfId="4904" xr:uid="{B4D97513-AD81-4E1A-B84E-4D36E99AD08A}"/>
    <cellStyle name="SAPBEXaggItem 4 7" xfId="5142" xr:uid="{C81B3FE9-98DC-4A87-8C37-0E76D1D18D7D}"/>
    <cellStyle name="SAPBEXaggItem 4 8" xfId="9153" xr:uid="{95D25A05-3D38-41A5-8D35-3CA1B5B45966}"/>
    <cellStyle name="SAPBEXaggItem 4 9" xfId="10364" xr:uid="{0E7AFB06-2293-41DB-A96A-546EEC1BE9FF}"/>
    <cellStyle name="SAPBEXaggItem 5" xfId="1519" xr:uid="{00000000-0005-0000-0000-0000F3060000}"/>
    <cellStyle name="SAPBEXaggItem 5 10" xfId="12763" xr:uid="{2301559C-77BE-4C7A-8CAD-FADEBEA12841}"/>
    <cellStyle name="SAPBEXaggItem 5 11" xfId="12691" xr:uid="{13795767-030D-4B8A-B2EE-402E441806AF}"/>
    <cellStyle name="SAPBEXaggItem 5 12" xfId="14832" xr:uid="{F54E0110-CA9A-4C90-9E30-C3B3BD486BD8}"/>
    <cellStyle name="SAPBEXaggItem 5 2" xfId="5580" xr:uid="{77E80458-24F5-415B-ACD5-5FE4C6ABFF55}"/>
    <cellStyle name="SAPBEXaggItem 5 2 10" xfId="15649" xr:uid="{E20A37C5-0905-40F2-BA34-C934DB66AA26}"/>
    <cellStyle name="SAPBEXaggItem 5 2 2" xfId="7050" xr:uid="{20FBAA62-EB1A-4490-A8CC-0FDDA5C935E5}"/>
    <cellStyle name="SAPBEXaggItem 5 2 3" xfId="8271" xr:uid="{6764EE39-180D-455A-B757-CCC06F72F0DA}"/>
    <cellStyle name="SAPBEXaggItem 5 2 4" xfId="9523" xr:uid="{2F70D064-6E8C-4C7E-8F96-5FA10ABEBA2B}"/>
    <cellStyle name="SAPBEXaggItem 5 2 5" xfId="10757" xr:uid="{9CC061DA-07F5-4BBC-B174-77D49578AFDA}"/>
    <cellStyle name="SAPBEXaggItem 5 2 6" xfId="11916" xr:uid="{4064ACC5-2A08-4519-9E3B-78FF2A6A5283}"/>
    <cellStyle name="SAPBEXaggItem 5 2 7" xfId="13044" xr:uid="{66D4DFD2-897A-471C-B345-239E878D71E9}"/>
    <cellStyle name="SAPBEXaggItem 5 2 8" xfId="14151" xr:uid="{3C261A0C-7E8E-488E-8D6C-90B2F8A77FAE}"/>
    <cellStyle name="SAPBEXaggItem 5 2 9" xfId="15057" xr:uid="{ED5D4D8B-1117-4A26-A598-2B16F14E6FF2}"/>
    <cellStyle name="SAPBEXaggItem 5 3" xfId="4144" xr:uid="{2F65BDD6-639A-44AD-9789-48B2A8FD30C3}"/>
    <cellStyle name="SAPBEXaggItem 5 4" xfId="3239" xr:uid="{6C60CDB3-F2A3-4EBA-A0DB-FCBEB5DA4070}"/>
    <cellStyle name="SAPBEXaggItem 5 5" xfId="3971" xr:uid="{75113B74-F40B-4E64-8143-46FF9BE1BD05}"/>
    <cellStyle name="SAPBEXaggItem 5 6" xfId="6308" xr:uid="{D7F822A8-EC97-4BC6-BCBC-E76C394FFA30}"/>
    <cellStyle name="SAPBEXaggItem 5 7" xfId="9233" xr:uid="{ABB90384-CD3A-4BCB-96A2-DCAA5E1A7215}"/>
    <cellStyle name="SAPBEXaggItem 5 8" xfId="10472" xr:uid="{3E98D22D-61B3-402E-8304-B4891A5B49BA}"/>
    <cellStyle name="SAPBEXaggItem 5 9" xfId="11670" xr:uid="{2433A965-3061-4C83-82DF-B49F63717913}"/>
    <cellStyle name="SAPBEXaggItem 6" xfId="1520" xr:uid="{00000000-0005-0000-0000-0000F4060000}"/>
    <cellStyle name="SAPBEXaggItem 6 10" xfId="11876" xr:uid="{F0BE75AF-C144-4787-8579-789D2625FF4C}"/>
    <cellStyle name="SAPBEXaggItem 6 11" xfId="11311" xr:uid="{5CD1ABCE-6B26-4C80-9840-AB568E6E954B}"/>
    <cellStyle name="SAPBEXaggItem 6 12" xfId="13823" xr:uid="{486DA136-9E31-44C1-A346-E13D521505E5}"/>
    <cellStyle name="SAPBEXaggItem 6 2" xfId="5581" xr:uid="{89159823-5847-47E9-9624-E6F559EA18A8}"/>
    <cellStyle name="SAPBEXaggItem 6 2 10" xfId="15650" xr:uid="{5BF31064-542C-44AC-A5FF-2F606435AB45}"/>
    <cellStyle name="SAPBEXaggItem 6 2 2" xfId="7051" xr:uid="{ED017AE1-0C4F-4775-8A84-0FA8C21A8092}"/>
    <cellStyle name="SAPBEXaggItem 6 2 3" xfId="8272" xr:uid="{B57D9C8C-1CBD-4319-A7D4-E0E6AB4C2D0F}"/>
    <cellStyle name="SAPBEXaggItem 6 2 4" xfId="9524" xr:uid="{3D1663BB-6F9C-46CA-8D40-C0539E3AA01B}"/>
    <cellStyle name="SAPBEXaggItem 6 2 5" xfId="10758" xr:uid="{78F466B1-3B59-4BF0-953E-A500A31CD136}"/>
    <cellStyle name="SAPBEXaggItem 6 2 6" xfId="11917" xr:uid="{FF016FB1-D0ED-4F5E-BCB0-5915F19A3FFD}"/>
    <cellStyle name="SAPBEXaggItem 6 2 7" xfId="13045" xr:uid="{05F1B548-6FF4-4412-9FC1-AABF529699D0}"/>
    <cellStyle name="SAPBEXaggItem 6 2 8" xfId="14152" xr:uid="{9C138685-DA6B-4536-B976-82DC98F3659D}"/>
    <cellStyle name="SAPBEXaggItem 6 2 9" xfId="15058" xr:uid="{40DE6754-8FF0-4974-9566-8456D4E251EB}"/>
    <cellStyle name="SAPBEXaggItem 6 3" xfId="4145" xr:uid="{1B1D240A-D0E7-4B97-9FB4-2D7E09CEF6AD}"/>
    <cellStyle name="SAPBEXaggItem 6 4" xfId="3097" xr:uid="{EA73088E-5196-4343-8B1E-995E71F4B3EA}"/>
    <cellStyle name="SAPBEXaggItem 6 5" xfId="3972" xr:uid="{A28C00D5-255B-42FB-BECD-EB9226B29CDD}"/>
    <cellStyle name="SAPBEXaggItem 6 6" xfId="4917" xr:uid="{405E7F4F-B70C-4B53-9A52-D835C9817BE1}"/>
    <cellStyle name="SAPBEXaggItem 6 7" xfId="7902" xr:uid="{328EB7F1-709D-4867-835E-2B1A634325EA}"/>
    <cellStyle name="SAPBEXaggItem 6 8" xfId="9158" xr:uid="{1EBDE5FC-8B13-46D8-AB38-8289925DA431}"/>
    <cellStyle name="SAPBEXaggItem 6 9" xfId="10365" xr:uid="{9EA35E0E-B658-4FC6-A348-B7DDA113E338}"/>
    <cellStyle name="SAPBEXaggItem 7" xfId="1521" xr:uid="{00000000-0005-0000-0000-0000F5060000}"/>
    <cellStyle name="SAPBEXaggItem 7 10" xfId="12762" xr:uid="{16CF7CB0-27EF-4986-8CAC-982BABBEE8F1}"/>
    <cellStyle name="SAPBEXaggItem 7 11" xfId="11319" xr:uid="{801BD70D-88CC-41D3-8BB4-7055F5AB7FE3}"/>
    <cellStyle name="SAPBEXaggItem 7 12" xfId="14831" xr:uid="{86D8EF5D-29E7-4AC5-AAF1-C33E87F862C6}"/>
    <cellStyle name="SAPBEXaggItem 7 2" xfId="5582" xr:uid="{D7C81E84-020A-486E-93A9-49C1C4E5451F}"/>
    <cellStyle name="SAPBEXaggItem 7 2 10" xfId="15651" xr:uid="{11F2ACA8-9E75-481F-8585-13002E37609A}"/>
    <cellStyle name="SAPBEXaggItem 7 2 2" xfId="7052" xr:uid="{C4A5BC23-0530-4DD7-A7C9-31BA1CFB9A37}"/>
    <cellStyle name="SAPBEXaggItem 7 2 3" xfId="8273" xr:uid="{12E9DD5A-F97C-4108-A09F-41ADC3284B92}"/>
    <cellStyle name="SAPBEXaggItem 7 2 4" xfId="9525" xr:uid="{5DAEDFF1-DDC3-47D7-9403-3C57AF7BA047}"/>
    <cellStyle name="SAPBEXaggItem 7 2 5" xfId="10759" xr:uid="{4457CA0B-ED6C-499E-9640-AEFA81E9F11D}"/>
    <cellStyle name="SAPBEXaggItem 7 2 6" xfId="11918" xr:uid="{DEEC0115-640C-45B7-93CB-7A70C25283AF}"/>
    <cellStyle name="SAPBEXaggItem 7 2 7" xfId="13046" xr:uid="{F6687B5F-41DB-4731-A8B3-EA0EFBB25653}"/>
    <cellStyle name="SAPBEXaggItem 7 2 8" xfId="14153" xr:uid="{F6EADEF6-983A-4317-B14F-9CDCECA8C130}"/>
    <cellStyle name="SAPBEXaggItem 7 2 9" xfId="15059" xr:uid="{5A648F9A-379E-41C0-8005-DC64784B867B}"/>
    <cellStyle name="SAPBEXaggItem 7 3" xfId="4146" xr:uid="{15AD6A79-0CFD-4E84-AB1E-626F4BBD1267}"/>
    <cellStyle name="SAPBEXaggItem 7 4" xfId="5094" xr:uid="{59ADA207-10A1-4015-B755-F4D83EC2677B}"/>
    <cellStyle name="SAPBEXaggItem 7 5" xfId="3973" xr:uid="{AE8EC1D1-E288-4C8B-BF97-D9BFD979CF12}"/>
    <cellStyle name="SAPBEXaggItem 7 6" xfId="4892" xr:uid="{8D1E550F-781B-4672-B057-BC2F2F82DD85}"/>
    <cellStyle name="SAPBEXaggItem 7 7" xfId="9232" xr:uid="{0FF57970-AAB4-42A5-8A58-7BF8462E9D39}"/>
    <cellStyle name="SAPBEXaggItem 7 8" xfId="10471" xr:uid="{B04F160B-29B6-4FC8-B4AC-7FF791305A11}"/>
    <cellStyle name="SAPBEXaggItem 7 9" xfId="11669" xr:uid="{120780F1-1220-4967-8091-F7F02FC96CAD}"/>
    <cellStyle name="SAPBEXaggItem 8" xfId="1522" xr:uid="{00000000-0005-0000-0000-0000F6060000}"/>
    <cellStyle name="SAPBEXaggItem 8 10" xfId="11877" xr:uid="{D8363E22-FE72-4075-9DDE-4E5D5C57F165}"/>
    <cellStyle name="SAPBEXaggItem 8 11" xfId="11314" xr:uid="{70923FAD-C5CA-4794-ACF1-7F971DF1DAED}"/>
    <cellStyle name="SAPBEXaggItem 8 12" xfId="13825" xr:uid="{56ECD894-EAE2-475C-9421-F08C59014B21}"/>
    <cellStyle name="SAPBEXaggItem 8 2" xfId="5583" xr:uid="{3EE511F5-988A-4B20-B731-B4EDD024708D}"/>
    <cellStyle name="SAPBEXaggItem 8 2 10" xfId="15652" xr:uid="{4A85C971-AA48-431D-9A21-098A70C2DDDA}"/>
    <cellStyle name="SAPBEXaggItem 8 2 2" xfId="7053" xr:uid="{7222DBB2-628C-4E6C-A8AE-500457CE68A4}"/>
    <cellStyle name="SAPBEXaggItem 8 2 3" xfId="8274" xr:uid="{3893188A-BEA1-474E-9703-A3D3F5055C84}"/>
    <cellStyle name="SAPBEXaggItem 8 2 4" xfId="9526" xr:uid="{7A8D14EA-FE0C-4D2C-ADA1-9FCB600199E8}"/>
    <cellStyle name="SAPBEXaggItem 8 2 5" xfId="10760" xr:uid="{6DB3A7CC-23C2-47DA-B4B4-9B54D91C1FCF}"/>
    <cellStyle name="SAPBEXaggItem 8 2 6" xfId="11919" xr:uid="{B40D0A10-CB69-4CAA-A472-07098BDD5BF2}"/>
    <cellStyle name="SAPBEXaggItem 8 2 7" xfId="13047" xr:uid="{AA007AEA-DDED-41F0-97B3-6540C4EADC06}"/>
    <cellStyle name="SAPBEXaggItem 8 2 8" xfId="14154" xr:uid="{036C88BA-F6BA-49FF-9457-13CB08FBC4D8}"/>
    <cellStyle name="SAPBEXaggItem 8 2 9" xfId="15060" xr:uid="{AB6AF528-0F66-4197-BA74-23427CEF1B1E}"/>
    <cellStyle name="SAPBEXaggItem 8 3" xfId="4147" xr:uid="{B41B2BF6-541E-4CC6-8B9C-A889338E1212}"/>
    <cellStyle name="SAPBEXaggItem 8 4" xfId="5093" xr:uid="{996ECA90-9D05-4A36-8E47-30D939A61237}"/>
    <cellStyle name="SAPBEXaggItem 8 5" xfId="3154" xr:uid="{01F18C3E-1ABC-455A-86AE-EF18F0234250}"/>
    <cellStyle name="SAPBEXaggItem 8 6" xfId="3344" xr:uid="{A8CC4D8F-F496-4D6E-85F3-459562764575}"/>
    <cellStyle name="SAPBEXaggItem 8 7" xfId="7907" xr:uid="{B3125FBF-7C90-4357-86D4-2D4E9F85D613}"/>
    <cellStyle name="SAPBEXaggItem 8 8" xfId="9161" xr:uid="{CDE74DCE-EE45-4CCF-8F7B-3EDECBB998DB}"/>
    <cellStyle name="SAPBEXaggItem 8 9" xfId="10366" xr:uid="{4989163C-0823-48A8-A304-B91D84F7E0FE}"/>
    <cellStyle name="SAPBEXaggItem 9" xfId="1523" xr:uid="{00000000-0005-0000-0000-0000F7060000}"/>
    <cellStyle name="SAPBEXaggItem 9 10" xfId="11878" xr:uid="{EA7DDECF-A655-4DBE-A1F3-B8158B576B18}"/>
    <cellStyle name="SAPBEXaggItem 9 11" xfId="13886" xr:uid="{B5582F85-8182-4243-BCD7-CD8B7D856B46}"/>
    <cellStyle name="SAPBEXaggItem 9 12" xfId="13822" xr:uid="{8829C00A-4953-4FF8-9C94-AB4BEF43E4F3}"/>
    <cellStyle name="SAPBEXaggItem 9 2" xfId="5584" xr:uid="{1D63F592-9A1D-4190-B198-8311FB96669D}"/>
    <cellStyle name="SAPBEXaggItem 9 2 10" xfId="15653" xr:uid="{A246E094-015C-4AC2-A6E4-BE8574B44008}"/>
    <cellStyle name="SAPBEXaggItem 9 2 2" xfId="7054" xr:uid="{D38C1DEE-9A64-47A7-A4C3-781319F711C4}"/>
    <cellStyle name="SAPBEXaggItem 9 2 3" xfId="8275" xr:uid="{1DB6CC19-E725-4E12-9771-0910F82E5396}"/>
    <cellStyle name="SAPBEXaggItem 9 2 4" xfId="9527" xr:uid="{EAB44E60-DD8C-4EF3-BE20-9BFC9C26FB0C}"/>
    <cellStyle name="SAPBEXaggItem 9 2 5" xfId="10761" xr:uid="{E61CD7E7-E5D4-46DB-B283-65400969B730}"/>
    <cellStyle name="SAPBEXaggItem 9 2 6" xfId="11920" xr:uid="{078CA340-53AC-4448-B0EA-63F243F7FDE5}"/>
    <cellStyle name="SAPBEXaggItem 9 2 7" xfId="13048" xr:uid="{23D7B95E-E759-493D-A46A-4783D11A3517}"/>
    <cellStyle name="SAPBEXaggItem 9 2 8" xfId="14155" xr:uid="{5DBA24A9-5D89-4F17-969B-8894219406E1}"/>
    <cellStyle name="SAPBEXaggItem 9 2 9" xfId="15061" xr:uid="{168732C9-45D4-45D6-9ECB-8005AA072D20}"/>
    <cellStyle name="SAPBEXaggItem 9 3" xfId="4148" xr:uid="{928F25B9-C9FA-47D1-AA9C-323BD6BACED3}"/>
    <cellStyle name="SAPBEXaggItem 9 4" xfId="5092" xr:uid="{A00612FC-38DE-4392-9AD3-80AC6E42DE77}"/>
    <cellStyle name="SAPBEXaggItem 9 5" xfId="6754" xr:uid="{8F1122EB-BAE8-4693-B5B9-0B02E1B9EA1E}"/>
    <cellStyle name="SAPBEXaggItem 9 6" xfId="6665" xr:uid="{D38C0DBC-8A4F-4704-A4E3-27CE96773AB5}"/>
    <cellStyle name="SAPBEXaggItem 9 7" xfId="7909" xr:uid="{F9359E53-2626-4B28-9D8A-FDE1D6F8D5AF}"/>
    <cellStyle name="SAPBEXaggItem 9 8" xfId="7609" xr:uid="{0906A988-37CC-42A7-9534-70DD92FCA08C}"/>
    <cellStyle name="SAPBEXaggItem 9 9" xfId="11668" xr:uid="{63244AD9-96B9-4D8F-8C60-C88C915046DA}"/>
    <cellStyle name="SAPBEXaggItem_gxaccion, 68" xfId="1524" xr:uid="{00000000-0005-0000-0000-0000F8060000}"/>
    <cellStyle name="SAPBEXaggItemX" xfId="1525" xr:uid="{00000000-0005-0000-0000-0000F9060000}"/>
    <cellStyle name="SAPBEXaggItemX 10" xfId="1526" xr:uid="{00000000-0005-0000-0000-0000FA060000}"/>
    <cellStyle name="SAPBEXaggItemX 10 10" xfId="11303" xr:uid="{E61B2C80-64BD-4C01-8188-9FE71C580383}"/>
    <cellStyle name="SAPBEXaggItemX 10 11" xfId="14830" xr:uid="{42ADA90F-C4A3-4170-840F-8FD7542F88F3}"/>
    <cellStyle name="SAPBEXaggItemX 10 2" xfId="4150" xr:uid="{A1084428-FF7A-4066-8AD4-843A34FE1DCC}"/>
    <cellStyle name="SAPBEXaggItemX 10 3" xfId="5090" xr:uid="{44167584-63CF-43E2-B060-4F73BC8593DF}"/>
    <cellStyle name="SAPBEXaggItemX 10 4" xfId="3974" xr:uid="{ADD4999D-DDB6-4EC1-9A82-CA2869626A24}"/>
    <cellStyle name="SAPBEXaggItemX 10 5" xfId="4878" xr:uid="{12C8329B-AC79-41FE-A286-4B3D4B07CD36}"/>
    <cellStyle name="SAPBEXaggItemX 10 6" xfId="9231" xr:uid="{E996FAF0-BCE4-4815-97A1-164B2F7E14C4}"/>
    <cellStyle name="SAPBEXaggItemX 10 7" xfId="10470" xr:uid="{57976455-8067-4420-A5B0-A34938EB24B4}"/>
    <cellStyle name="SAPBEXaggItemX 10 8" xfId="10368" xr:uid="{8A9918BE-60AD-42BE-8775-007FE28FDEAD}"/>
    <cellStyle name="SAPBEXaggItemX 10 9" xfId="12761" xr:uid="{1FCA621B-C03F-4B8E-ACEB-5A18621295B2}"/>
    <cellStyle name="SAPBEXaggItemX 11" xfId="1527" xr:uid="{00000000-0005-0000-0000-0000FB060000}"/>
    <cellStyle name="SAPBEXaggItemX 11 10" xfId="10353" xr:uid="{45CEEF4A-5D2E-47D1-8965-35EF9300901F}"/>
    <cellStyle name="SAPBEXaggItemX 11 11" xfId="14829" xr:uid="{6E751056-BF86-4189-A6CE-17C23D3DD7E6}"/>
    <cellStyle name="SAPBEXaggItemX 11 2" xfId="4151" xr:uid="{1379A0C7-3705-43C1-9298-7A26B088EAE7}"/>
    <cellStyle name="SAPBEXaggItemX 11 3" xfId="5089" xr:uid="{89E2B640-3168-4E77-9840-FF7B802356E4}"/>
    <cellStyle name="SAPBEXaggItemX 11 4" xfId="3975" xr:uid="{F611DC04-20A3-49D8-A5DE-597A41232DAE}"/>
    <cellStyle name="SAPBEXaggItemX 11 5" xfId="5997" xr:uid="{1008566F-2E6C-44AD-AB9E-AD57B621AB36}"/>
    <cellStyle name="SAPBEXaggItemX 11 6" xfId="9230" xr:uid="{07C7DFFF-1229-434B-B890-32CA25236302}"/>
    <cellStyle name="SAPBEXaggItemX 11 7" xfId="10469" xr:uid="{1F6686E5-56D1-40EF-A21A-A5BDE7423A8B}"/>
    <cellStyle name="SAPBEXaggItemX 11 8" xfId="9178" xr:uid="{13F536BB-C2FB-430E-A76F-97B1E2640D03}"/>
    <cellStyle name="SAPBEXaggItemX 11 9" xfId="12760" xr:uid="{065CB5DF-E09A-44E5-9CEF-43C48F2C3837}"/>
    <cellStyle name="SAPBEXaggItemX 12" xfId="2700" xr:uid="{00000000-0005-0000-0000-0000FC060000}"/>
    <cellStyle name="SAPBEXaggItemX 13" xfId="2742" xr:uid="{00000000-0005-0000-0000-0000FD060000}"/>
    <cellStyle name="SAPBEXaggItemX 14" xfId="2789" xr:uid="{D55735C5-A697-4FCE-ADE0-8033EB5E411A}"/>
    <cellStyle name="SAPBEXaggItemX 15" xfId="2841" xr:uid="{834D302E-30B7-4380-8273-5A9E0BEF0064}"/>
    <cellStyle name="SAPBEXaggItemX 16" xfId="2878" xr:uid="{C67A491E-452A-4673-8B71-373AC3E77AFB}"/>
    <cellStyle name="SAPBEXaggItemX 17" xfId="2922" xr:uid="{80F0A22C-1EF6-4EE4-9518-D2C97C38376D}"/>
    <cellStyle name="SAPBEXaggItemX 18" xfId="2966" xr:uid="{62747A51-886D-4DB9-93EE-06CB3E207BFF}"/>
    <cellStyle name="SAPBEXaggItemX 19" xfId="4149" xr:uid="{56F7CEE3-9433-48DE-B1EA-73C0BF35FB70}"/>
    <cellStyle name="SAPBEXaggItemX 2" xfId="1528" xr:uid="{00000000-0005-0000-0000-0000FE060000}"/>
    <cellStyle name="SAPBEXaggItemX 2 10" xfId="11880" xr:uid="{4F2286D8-F910-4CB7-90CD-E9249CA8A917}"/>
    <cellStyle name="SAPBEXaggItemX 2 11" xfId="12672" xr:uid="{3E27EF93-1DA8-41F2-B55D-619678711D40}"/>
    <cellStyle name="SAPBEXaggItemX 2 12" xfId="12391" xr:uid="{BFF1C255-8628-4218-83B7-34470F3497CD}"/>
    <cellStyle name="SAPBEXaggItemX 2 2" xfId="1529" xr:uid="{00000000-0005-0000-0000-0000FF060000}"/>
    <cellStyle name="SAPBEXaggItemX 2 2 10" xfId="11881" xr:uid="{D20D65FE-9876-4C06-B31A-4FFC991C3B5C}"/>
    <cellStyle name="SAPBEXaggItemX 2 2 11" xfId="12663" xr:uid="{EB1B7AB1-989F-4EE9-9D2A-880257394B9D}"/>
    <cellStyle name="SAPBEXaggItemX 2 2 12" xfId="12399" xr:uid="{D8BECA87-8B02-4C67-A587-5BD54065DD8B}"/>
    <cellStyle name="SAPBEXaggItemX 2 2 2" xfId="1530" xr:uid="{00000000-0005-0000-0000-000000070000}"/>
    <cellStyle name="SAPBEXaggItemX 2 2 2 10" xfId="12703" xr:uid="{B4F825B2-6868-4BCE-A3B5-8461F7BF64EE}"/>
    <cellStyle name="SAPBEXaggItemX 2 2 2 11" xfId="12394" xr:uid="{90946318-9F49-4F8E-8DBA-06ED2725051B}"/>
    <cellStyle name="SAPBEXaggItemX 2 2 2 2" xfId="4154" xr:uid="{DDDAFC90-5622-4745-B794-A1D3EB015EEF}"/>
    <cellStyle name="SAPBEXaggItemX 2 2 2 3" xfId="5087" xr:uid="{2F285183-B609-425F-AEF9-3E00E615D43D}"/>
    <cellStyle name="SAPBEXaggItemX 2 2 2 4" xfId="3015" xr:uid="{60003CFF-85AD-4BD7-B465-B87A99F7A85D}"/>
    <cellStyle name="SAPBEXaggItemX 2 2 2 5" xfId="6695" xr:uid="{42C8F7B1-FC64-452D-B375-993C63C54843}"/>
    <cellStyle name="SAPBEXaggItemX 2 2 2 6" xfId="6387" xr:uid="{0E46BCF2-E3E9-421E-A6BE-E10A1711C44C}"/>
    <cellStyle name="SAPBEXaggItemX 2 2 2 7" xfId="3372" xr:uid="{7714371D-AC40-4E51-8FB8-3FAF9DB5CA99}"/>
    <cellStyle name="SAPBEXaggItemX 2 2 2 8" xfId="9288" xr:uid="{9738845B-D6F3-4149-BA6F-DB2E091F165C}"/>
    <cellStyle name="SAPBEXaggItemX 2 2 2 9" xfId="11882" xr:uid="{41E90564-4BFD-42B2-8CE6-B45543A8B720}"/>
    <cellStyle name="SAPBEXaggItemX 2 2 3" xfId="4153" xr:uid="{5C08187D-F042-4F5E-8967-7DDD5F22719B}"/>
    <cellStyle name="SAPBEXaggItemX 2 2 4" xfId="3238" xr:uid="{F3006120-502C-4EFD-B0BF-1ACCB1D58670}"/>
    <cellStyle name="SAPBEXaggItemX 2 2 5" xfId="3976" xr:uid="{11516743-A076-44B9-BC77-95D4E5D932DF}"/>
    <cellStyle name="SAPBEXaggItemX 2 2 6" xfId="6699" xr:uid="{C2AAD4B8-2682-4C87-86E9-EF1EBF46FF89}"/>
    <cellStyle name="SAPBEXaggItemX 2 2 7" xfId="6396" xr:uid="{0A9C946D-BA9A-4F38-8676-E99296EB9413}"/>
    <cellStyle name="SAPBEXaggItemX 2 2 8" xfId="7598" xr:uid="{AF9A005D-9893-491A-9898-44C14F511854}"/>
    <cellStyle name="SAPBEXaggItemX 2 2 9" xfId="11666" xr:uid="{29BEA779-C283-470F-81DE-8072B0A101BD}"/>
    <cellStyle name="SAPBEXaggItemX 2 3" xfId="4152" xr:uid="{61DE3AC7-496B-46DF-ACFF-E66CE0379C85}"/>
    <cellStyle name="SAPBEXaggItemX 2 4" xfId="5088" xr:uid="{4E02EB3E-35CD-4B81-8E03-C15FC41C2321}"/>
    <cellStyle name="SAPBEXaggItemX 2 5" xfId="4826" xr:uid="{C9B18311-A3AE-4B60-AFA4-E0B82BF84F17}"/>
    <cellStyle name="SAPBEXaggItemX 2 6" xfId="6694" xr:uid="{1FC59771-35D5-4B5F-BF0B-7FFF099714EB}"/>
    <cellStyle name="SAPBEXaggItemX 2 7" xfId="8501" xr:uid="{E9A54644-25FB-4B71-A8A0-F89BD55E540C}"/>
    <cellStyle name="SAPBEXaggItemX 2 8" xfId="7625" xr:uid="{A2E13820-3FB0-4245-864E-FA5C8FD7AE9E}"/>
    <cellStyle name="SAPBEXaggItemX 2 9" xfId="11667" xr:uid="{E9BCBA18-AA95-49AC-AF8B-C8B0ECDF91B5}"/>
    <cellStyle name="SAPBEXaggItemX 20" xfId="5091" xr:uid="{3F67F4C3-3B75-4BF1-84F2-13D12B512734}"/>
    <cellStyle name="SAPBEXaggItemX 21" xfId="3002" xr:uid="{97217EFA-261F-4A3B-B3C0-B76789B4FF2C}"/>
    <cellStyle name="SAPBEXaggItemX 22" xfId="7280" xr:uid="{93B00258-1CCB-4E20-A0CC-B46F22AE6758}"/>
    <cellStyle name="SAPBEXaggItemX 23" xfId="6680" xr:uid="{C995E053-E569-493F-B4D9-C6FCBA8C43F4}"/>
    <cellStyle name="SAPBEXaggItemX 24" xfId="7613" xr:uid="{B7759B9E-2612-41D5-AC7B-F2163A9292FC}"/>
    <cellStyle name="SAPBEXaggItemX 25" xfId="10367" xr:uid="{129099FB-3E97-4DC9-BCEC-AB6F16DB31D4}"/>
    <cellStyle name="SAPBEXaggItemX 26" xfId="11879" xr:uid="{192279DF-C24E-4601-A022-A74FD5F5A0C3}"/>
    <cellStyle name="SAPBEXaggItemX 27" xfId="11326" xr:uid="{785646D9-4F06-4F7F-86BD-F50A55967A64}"/>
    <cellStyle name="SAPBEXaggItemX 28" xfId="13828" xr:uid="{414183E3-184A-48A2-B743-2B066B46A7DE}"/>
    <cellStyle name="SAPBEXaggItemX 29" xfId="15877" xr:uid="{F7D03E70-39B1-4586-BE4B-E282883BF9F9}"/>
    <cellStyle name="SAPBEXaggItemX 3" xfId="1531" xr:uid="{00000000-0005-0000-0000-000001070000}"/>
    <cellStyle name="SAPBEXaggItemX 3 10" xfId="13275" xr:uid="{4944DF13-4152-4B5D-BEAB-C5830998A875}"/>
    <cellStyle name="SAPBEXaggItemX 3 11" xfId="13506" xr:uid="{9DDA754B-ACAD-41A3-949D-C7EB50F7472F}"/>
    <cellStyle name="SAPBEXaggItemX 3 2" xfId="4155" xr:uid="{3BFEAE6D-4669-4E1C-A483-1F1040E43B51}"/>
    <cellStyle name="SAPBEXaggItemX 3 3" xfId="3237" xr:uid="{A24FF3AF-99C9-467E-8C27-667A3B6A1132}"/>
    <cellStyle name="SAPBEXaggItemX 3 4" xfId="5159" xr:uid="{772DD693-C798-4702-BC82-D553C76424C9}"/>
    <cellStyle name="SAPBEXaggItemX 3 5" xfId="6693" xr:uid="{ADBC31E5-24EF-400C-975D-D8F40C57A601}"/>
    <cellStyle name="SAPBEXaggItemX 3 6" xfId="7531" xr:uid="{5D98397D-BC9F-48A5-9AE9-E9D42FB79AF5}"/>
    <cellStyle name="SAPBEXaggItemX 3 7" xfId="9140" xr:uid="{2F19587B-CF84-4D6E-91D4-F160BB1DD1CE}"/>
    <cellStyle name="SAPBEXaggItemX 3 8" xfId="10394" xr:uid="{A68702C5-E7CF-4D20-98DC-B72613382714}"/>
    <cellStyle name="SAPBEXaggItemX 3 9" xfId="11558" xr:uid="{A7F1592A-A3C7-419A-A204-E6EED7416F53}"/>
    <cellStyle name="SAPBEXaggItemX 4" xfId="1532" xr:uid="{00000000-0005-0000-0000-000002070000}"/>
    <cellStyle name="SAPBEXaggItemX 4 10" xfId="11292" xr:uid="{65A4ABC3-7088-411A-957D-CE3F851A3BF7}"/>
    <cellStyle name="SAPBEXaggItemX 4 11" xfId="12407" xr:uid="{286E15B1-5B48-4C3B-B4BD-3754CBDC172A}"/>
    <cellStyle name="SAPBEXaggItemX 4 2" xfId="4156" xr:uid="{DE15104C-4315-46F4-A588-0FFE093EA83D}"/>
    <cellStyle name="SAPBEXaggItemX 4 3" xfId="5086" xr:uid="{DB77ECA9-65E9-4411-B3FD-68AB0D700F53}"/>
    <cellStyle name="SAPBEXaggItemX 4 4" xfId="3977" xr:uid="{863C93C6-C25F-429E-9DE5-1F95CB28AD78}"/>
    <cellStyle name="SAPBEXaggItemX 4 5" xfId="6698" xr:uid="{9DEF6AE9-5498-4184-B392-287B92769106}"/>
    <cellStyle name="SAPBEXaggItemX 4 6" xfId="8172" xr:uid="{17FF71C7-1020-4C66-B3D1-2CB679454688}"/>
    <cellStyle name="SAPBEXaggItemX 4 7" xfId="9131" xr:uid="{CF555331-91E1-467D-9383-7E4834BC705D}"/>
    <cellStyle name="SAPBEXaggItemX 4 8" xfId="10652" xr:uid="{F3FC3C4C-55E7-49C8-B24D-B73477374DB4}"/>
    <cellStyle name="SAPBEXaggItemX 4 9" xfId="11883" xr:uid="{905ECA2B-3B1A-4813-9296-0021009E7077}"/>
    <cellStyle name="SAPBEXaggItemX 5" xfId="1533" xr:uid="{00000000-0005-0000-0000-000003070000}"/>
    <cellStyle name="SAPBEXaggItemX 5 10" xfId="10050" xr:uid="{5B325F13-EB63-40DF-9E76-B92E1F0863F3}"/>
    <cellStyle name="SAPBEXaggItemX 5 11" xfId="12383" xr:uid="{9ADE667E-E095-4659-B572-AADD7CA4B780}"/>
    <cellStyle name="SAPBEXaggItemX 5 2" xfId="4157" xr:uid="{41055B3F-C506-4826-8EA0-129E6514A887}"/>
    <cellStyle name="SAPBEXaggItemX 5 3" xfId="3236" xr:uid="{A0821C50-A77F-4F59-80B7-13F820489648}"/>
    <cellStyle name="SAPBEXaggItemX 5 4" xfId="5160" xr:uid="{98715EE9-1128-487F-A612-AFCD1CBF18EA}"/>
    <cellStyle name="SAPBEXaggItemX 5 5" xfId="7976" xr:uid="{37D89451-F5A1-4C58-B15D-E28547747771}"/>
    <cellStyle name="SAPBEXaggItemX 5 6" xfId="7906" xr:uid="{E7521B70-DF55-4BD9-919E-5C8EB7CC1B1E}"/>
    <cellStyle name="SAPBEXaggItemX 5 7" xfId="9175" xr:uid="{58869595-542B-4BE2-A0F5-12120C821443}"/>
    <cellStyle name="SAPBEXaggItemX 5 8" xfId="11665" xr:uid="{279EE418-B77B-48FF-9A8A-2DE7E5DBE865}"/>
    <cellStyle name="SAPBEXaggItemX 5 9" xfId="9113" xr:uid="{5C656583-640C-4211-B2B2-2B8A8697F79C}"/>
    <cellStyle name="SAPBEXaggItemX 6" xfId="1534" xr:uid="{00000000-0005-0000-0000-000004070000}"/>
    <cellStyle name="SAPBEXaggItemX 6 10" xfId="12694" xr:uid="{71A4FEBD-EA27-497B-8BC0-7EEAA46BEE6C}"/>
    <cellStyle name="SAPBEXaggItemX 6 11" xfId="11239" xr:uid="{F79FE65A-AC7A-46A2-9783-3BC46A1F576B}"/>
    <cellStyle name="SAPBEXaggItemX 6 2" xfId="4158" xr:uid="{A3F6DE5A-2CF8-4588-82E9-D0B6901020A5}"/>
    <cellStyle name="SAPBEXaggItemX 6 3" xfId="5085" xr:uid="{680FE1F4-F08A-40D6-831F-5A49064D4EFE}"/>
    <cellStyle name="SAPBEXaggItemX 6 4" xfId="5161" xr:uid="{7E8F810F-3C2B-4D98-80D5-EFABC55C2C86}"/>
    <cellStyle name="SAPBEXaggItemX 6 5" xfId="6696" xr:uid="{44F213AC-22F4-4DC5-99F6-6F4B6F725A97}"/>
    <cellStyle name="SAPBEXaggItemX 6 6" xfId="7908" xr:uid="{EB787800-D0E0-4BB3-8B02-1D1C5DA81AEF}"/>
    <cellStyle name="SAPBEXaggItemX 6 7" xfId="9753" xr:uid="{B7BE2B26-D6B8-45BE-B317-C46BFD5DADC0}"/>
    <cellStyle name="SAPBEXaggItemX 6 8" xfId="8749" xr:uid="{BFB72A5F-3D44-40AF-AE19-3470705A87C9}"/>
    <cellStyle name="SAPBEXaggItemX 6 9" xfId="9114" xr:uid="{8EC85025-FDA0-40A7-B1FC-C48E5722991A}"/>
    <cellStyle name="SAPBEXaggItemX 7" xfId="1535" xr:uid="{00000000-0005-0000-0000-000005070000}"/>
    <cellStyle name="SAPBEXaggItemX 7 10" xfId="12698" xr:uid="{8C31440C-C937-422A-AEE5-4B325BE4E624}"/>
    <cellStyle name="SAPBEXaggItemX 7 11" xfId="13807" xr:uid="{C1B19513-6557-46AB-81E8-091E63B00D5F}"/>
    <cellStyle name="SAPBEXaggItemX 7 2" xfId="4159" xr:uid="{798689E6-CD85-4213-BC4C-795FBC715AFC}"/>
    <cellStyle name="SAPBEXaggItemX 7 3" xfId="3235" xr:uid="{CE050102-F663-44F6-AEA5-C7ED0C05BD62}"/>
    <cellStyle name="SAPBEXaggItemX 7 4" xfId="5162" xr:uid="{68897CBF-9E65-42E6-B773-62BD58D0A60C}"/>
    <cellStyle name="SAPBEXaggItemX 7 5" xfId="7975" xr:uid="{8A36B5F7-7C8E-4A90-A46A-FCD5954DB636}"/>
    <cellStyle name="SAPBEXaggItemX 7 6" xfId="7905" xr:uid="{C6717AE5-DDAF-491F-B24E-5A7E133012E5}"/>
    <cellStyle name="SAPBEXaggItemX 7 7" xfId="7581" xr:uid="{EE87078C-AC6E-4CA1-B5AC-82FBE6E4B59A}"/>
    <cellStyle name="SAPBEXaggItemX 7 8" xfId="11664" xr:uid="{8F5D853B-CA53-4816-BAB7-13FB8B8673E1}"/>
    <cellStyle name="SAPBEXaggItemX 7 9" xfId="9417" xr:uid="{BF65B18A-FA1C-4557-BE9A-CE5EB193F4D6}"/>
    <cellStyle name="SAPBEXaggItemX 8" xfId="1536" xr:uid="{00000000-0005-0000-0000-000006070000}"/>
    <cellStyle name="SAPBEXaggItemX 8 10" xfId="12695" xr:uid="{842B3681-83BD-4756-9C93-25A8854B75CA}"/>
    <cellStyle name="SAPBEXaggItemX 8 11" xfId="13839" xr:uid="{69BC6FF5-8CE1-41AD-99A9-F0C64FA4AA0C}"/>
    <cellStyle name="SAPBEXaggItemX 8 2" xfId="4160" xr:uid="{88D38BFC-55C9-461C-A463-BDB3E16986DE}"/>
    <cellStyle name="SAPBEXaggItemX 8 3" xfId="3234" xr:uid="{903EEFCA-462E-4A7B-AED9-353418195B14}"/>
    <cellStyle name="SAPBEXaggItemX 8 4" xfId="3021" xr:uid="{2176751A-B7C4-4F88-A550-C959E51AFDB2}"/>
    <cellStyle name="SAPBEXaggItemX 8 5" xfId="6697" xr:uid="{DBF96AA4-89C8-4328-B818-D54F601B1DFA}"/>
    <cellStyle name="SAPBEXaggItemX 8 6" xfId="7910" xr:uid="{C3DB17DF-2ACB-4025-8623-E55806FAC709}"/>
    <cellStyle name="SAPBEXaggItemX 8 7" xfId="6253" xr:uid="{661D1F36-C61C-4D76-A7F9-B130192F6968}"/>
    <cellStyle name="SAPBEXaggItemX 8 8" xfId="10653" xr:uid="{14487672-E0ED-4D1E-BDD1-843A814CA8A9}"/>
    <cellStyle name="SAPBEXaggItemX 8 9" xfId="9416" xr:uid="{F440E106-AE1B-469E-A9BB-E83D212710ED}"/>
    <cellStyle name="SAPBEXaggItemX 9" xfId="1537" xr:uid="{00000000-0005-0000-0000-000007070000}"/>
    <cellStyle name="SAPBEXaggItemX 9 10" xfId="12693" xr:uid="{BD19ACEE-684B-4C98-9997-CE62172D6612}"/>
    <cellStyle name="SAPBEXaggItemX 9 11" xfId="14381" xr:uid="{1BE03E33-0E12-42A3-AE21-16BB2E9F9712}"/>
    <cellStyle name="SAPBEXaggItemX 9 2" xfId="4161" xr:uid="{30B50ABF-4C7A-4288-8C09-0830B0290865}"/>
    <cellStyle name="SAPBEXaggItemX 9 3" xfId="3233" xr:uid="{AC8EE543-8C83-4E00-A200-4DCA82A33CF0}"/>
    <cellStyle name="SAPBEXaggItemX 9 4" xfId="5163" xr:uid="{EA7AFE40-A876-4D25-8020-724F260BEA94}"/>
    <cellStyle name="SAPBEXaggItemX 9 5" xfId="6709" xr:uid="{4F955D28-82F9-437D-8035-3E210362BCCB}"/>
    <cellStyle name="SAPBEXaggItemX 9 6" xfId="7912" xr:uid="{DFA761D2-628A-46C1-819D-D21367DA406A}"/>
    <cellStyle name="SAPBEXaggItemX 9 7" xfId="9164" xr:uid="{D591E4A2-20EA-4B61-97AA-BC70C00746A3}"/>
    <cellStyle name="SAPBEXaggItemX 9 8" xfId="9142" xr:uid="{A7F595AC-8E3E-44E7-93FF-F6DA6B315D3D}"/>
    <cellStyle name="SAPBEXaggItemX 9 9" xfId="9115" xr:uid="{6BC7B564-3F07-4FFA-8201-0FDC40253AD4}"/>
    <cellStyle name="SAPBEXaggItemX_valor justo.junio2010" xfId="5585" xr:uid="{D9FB831F-02FE-49FC-9CA4-4ADD36452BA7}"/>
    <cellStyle name="SAPBEXchaText" xfId="3" xr:uid="{00000000-0005-0000-0000-000008070000}"/>
    <cellStyle name="SAPBEXchaText 10" xfId="1539" xr:uid="{00000000-0005-0000-0000-000009070000}"/>
    <cellStyle name="SAPBEXchaText 10 10" xfId="9116" xr:uid="{CA9E9A88-8A0B-494B-B18B-5E30A940579B}"/>
    <cellStyle name="SAPBEXchaText 10 11" xfId="12696" xr:uid="{40746033-F173-4A40-B9B2-BF78ED8DBB08}"/>
    <cellStyle name="SAPBEXchaText 10 12" xfId="12486" xr:uid="{82606AD7-2781-4FA4-8F26-67BD4685DF2F}"/>
    <cellStyle name="SAPBEXchaText 10 2" xfId="2771" xr:uid="{00000000-0005-0000-0000-00000A070000}"/>
    <cellStyle name="SAPBEXchaText 10 2 10" xfId="15062" xr:uid="{8FC78AF4-49C2-48C2-9D49-211456F985DA}"/>
    <cellStyle name="SAPBEXchaText 10 2 11" xfId="15654" xr:uid="{9C20035D-7494-4EA5-BB36-D0657A7B7FB9}"/>
    <cellStyle name="SAPBEXchaText 10 2 2" xfId="5586" xr:uid="{347B3C81-D8A7-466E-BD59-735AC149010D}"/>
    <cellStyle name="SAPBEXchaText 10 2 3" xfId="7055" xr:uid="{EB3D5C41-90FF-4A33-B467-C2F1E19A038E}"/>
    <cellStyle name="SAPBEXchaText 10 2 4" xfId="8276" xr:uid="{3F08CEEB-55B2-44F8-9B48-6C517A8814B1}"/>
    <cellStyle name="SAPBEXchaText 10 2 5" xfId="9528" xr:uid="{6C41BA1B-2D44-499A-98A5-35629FDF147C}"/>
    <cellStyle name="SAPBEXchaText 10 2 6" xfId="10762" xr:uid="{1316BCD3-AB10-4442-82E8-6B650B326414}"/>
    <cellStyle name="SAPBEXchaText 10 2 7" xfId="11921" xr:uid="{95B4F1A0-8979-44C5-8F7C-FD178B187154}"/>
    <cellStyle name="SAPBEXchaText 10 2 8" xfId="13049" xr:uid="{B5421972-58E3-432E-AE37-BF84D4E12558}"/>
    <cellStyle name="SAPBEXchaText 10 2 9" xfId="14156" xr:uid="{E36CA68E-8AA6-496C-A0F3-EE354B53582C}"/>
    <cellStyle name="SAPBEXchaText 10 3" xfId="4163" xr:uid="{DD38099A-79FB-4FBE-AC9E-CEAE3C9FDC2B}"/>
    <cellStyle name="SAPBEXchaText 10 4" xfId="5084" xr:uid="{651149D2-A70D-42D0-A752-B55BC95D5DA3}"/>
    <cellStyle name="SAPBEXchaText 10 5" xfId="5165" xr:uid="{7F4C994E-5DAE-4F9E-9EAD-CE3C5B408C55}"/>
    <cellStyle name="SAPBEXchaText 10 6" xfId="7974" xr:uid="{B07D120A-CE35-4434-BAA8-61376CD6945B}"/>
    <cellStyle name="SAPBEXchaText 10 7" xfId="6393" xr:uid="{3B1871EE-0F7E-4A78-94BD-E8A6074A98A1}"/>
    <cellStyle name="SAPBEXchaText 10 8" xfId="9165" xr:uid="{CD0EAD33-EE5F-49EB-A740-87C59B4FA445}"/>
    <cellStyle name="SAPBEXchaText 10 9" xfId="11663" xr:uid="{DFD5F7F0-19C0-4723-9F05-37786714DD9C}"/>
    <cellStyle name="SAPBEXchaText 11" xfId="1540" xr:uid="{00000000-0005-0000-0000-00000B070000}"/>
    <cellStyle name="SAPBEXchaText 11 10" xfId="10501" xr:uid="{F11F25CC-D7FA-4727-863E-3410A90583F5}"/>
    <cellStyle name="SAPBEXchaText 11 11" xfId="12697" xr:uid="{B693E561-39E1-4A54-8250-42D385BEFA22}"/>
    <cellStyle name="SAPBEXchaText 11 12" xfId="13829" xr:uid="{2E58B1E9-A9C4-4F5C-B232-94670B47E97C}"/>
    <cellStyle name="SAPBEXchaText 11 2" xfId="5587" xr:uid="{1365F43F-57EC-42F4-8028-49CCEEDA1421}"/>
    <cellStyle name="SAPBEXchaText 11 2 10" xfId="15655" xr:uid="{B4DD833F-3001-42EF-8268-89EFCE3F4D73}"/>
    <cellStyle name="SAPBEXchaText 11 2 2" xfId="7056" xr:uid="{B3F2274E-DD00-4E59-9659-9C8969011F50}"/>
    <cellStyle name="SAPBEXchaText 11 2 3" xfId="8277" xr:uid="{D8CBF52F-4812-4003-804F-386A3D59D57C}"/>
    <cellStyle name="SAPBEXchaText 11 2 4" xfId="9529" xr:uid="{DBD90AC8-5781-487A-A2B0-6128E983C970}"/>
    <cellStyle name="SAPBEXchaText 11 2 5" xfId="10763" xr:uid="{FE50BE94-F2FD-4B13-8927-7F21D3CEE7AA}"/>
    <cellStyle name="SAPBEXchaText 11 2 6" xfId="11922" xr:uid="{795308E8-FC7E-4283-ADC1-7823379AFDAD}"/>
    <cellStyle name="SAPBEXchaText 11 2 7" xfId="13050" xr:uid="{85476691-B049-4859-B798-C2EF90C94773}"/>
    <cellStyle name="SAPBEXchaText 11 2 8" xfId="14157" xr:uid="{4DF9F407-6AB1-49F5-9023-582373DDFDCF}"/>
    <cellStyle name="SAPBEXchaText 11 2 9" xfId="15063" xr:uid="{18759EB1-C305-437D-94AE-C0090AB2C41F}"/>
    <cellStyle name="SAPBEXchaText 11 3" xfId="4164" xr:uid="{548763DA-01C4-4EE3-8F96-989076B38999}"/>
    <cellStyle name="SAPBEXchaText 11 4" xfId="5083" xr:uid="{19ECD950-39ED-4E7B-82C8-1001613B0DF0}"/>
    <cellStyle name="SAPBEXchaText 11 5" xfId="5223" xr:uid="{77F7472A-F143-4756-86FC-E2CCDB69C91E}"/>
    <cellStyle name="SAPBEXchaText 11 6" xfId="4894" xr:uid="{D69220A8-389B-478F-89D5-78903781D51D}"/>
    <cellStyle name="SAPBEXchaText 11 7" xfId="6389" xr:uid="{A0D310BA-0882-4F40-8DDE-D42CA00610BA}"/>
    <cellStyle name="SAPBEXchaText 11 8" xfId="9163" xr:uid="{E0B45DA0-EE83-45C7-B1CF-9571557F185F}"/>
    <cellStyle name="SAPBEXchaText 11 9" xfId="8856" xr:uid="{20897EB1-3889-41AB-A203-F32455FA67B6}"/>
    <cellStyle name="SAPBEXchaText 12" xfId="1541" xr:uid="{00000000-0005-0000-0000-00000C070000}"/>
    <cellStyle name="SAPBEXchaText 12 10" xfId="9418" xr:uid="{B0037AEB-9486-42AA-BB91-AFF481BDD850}"/>
    <cellStyle name="SAPBEXchaText 12 11" xfId="12710" xr:uid="{238A3FC1-F03B-4F8A-AFB4-5C89B4930F7D}"/>
    <cellStyle name="SAPBEXchaText 12 12" xfId="13834" xr:uid="{A619A77F-7A34-40DB-B8EE-D3D00BE81DAA}"/>
    <cellStyle name="SAPBEXchaText 12 2" xfId="5588" xr:uid="{56339B3A-47E1-4811-A731-7C0AD02CEAF7}"/>
    <cellStyle name="SAPBEXchaText 12 2 10" xfId="15656" xr:uid="{649E5831-560A-40E1-852C-95B4FB5B63B9}"/>
    <cellStyle name="SAPBEXchaText 12 2 2" xfId="7057" xr:uid="{A0F43D5B-AFA7-4C34-B2D2-6C0E03563E60}"/>
    <cellStyle name="SAPBEXchaText 12 2 3" xfId="8278" xr:uid="{F850C6D4-D2DC-44E9-B458-D756DBD39D7D}"/>
    <cellStyle name="SAPBEXchaText 12 2 4" xfId="9530" xr:uid="{0F2E520E-68DF-4E4B-8E72-62605AFAA662}"/>
    <cellStyle name="SAPBEXchaText 12 2 5" xfId="10764" xr:uid="{F8A8FCB8-1B54-46CB-B90A-C26B2BD4E7AF}"/>
    <cellStyle name="SAPBEXchaText 12 2 6" xfId="11923" xr:uid="{99D39311-F634-49C6-AD39-78BFF0DA5C40}"/>
    <cellStyle name="SAPBEXchaText 12 2 7" xfId="13051" xr:uid="{B289E178-3DBD-49CE-84C1-4FF4EC97314F}"/>
    <cellStyle name="SAPBEXchaText 12 2 8" xfId="14158" xr:uid="{8CE8BBB9-267D-43CA-A44E-ADDBB81309EC}"/>
    <cellStyle name="SAPBEXchaText 12 2 9" xfId="15064" xr:uid="{0B3FBF40-EAE0-4EDE-BE73-15BB7905E1A3}"/>
    <cellStyle name="SAPBEXchaText 12 3" xfId="4165" xr:uid="{EE9847A9-1422-4BED-903E-4AEE93994642}"/>
    <cellStyle name="SAPBEXchaText 12 4" xfId="5082" xr:uid="{2BCAA9E1-B90A-4E92-9A54-A2507FD3F4AC}"/>
    <cellStyle name="SAPBEXchaText 12 5" xfId="5166" xr:uid="{CE830AEF-677B-4C7B-9A12-98A04739DC2F}"/>
    <cellStyle name="SAPBEXchaText 12 6" xfId="7972" xr:uid="{92A06D84-EB18-433E-9AB7-C35CE1B79886}"/>
    <cellStyle name="SAPBEXchaText 12 7" xfId="6401" xr:uid="{5D5875F8-A402-434C-B87F-C2988CACA201}"/>
    <cellStyle name="SAPBEXchaText 12 8" xfId="9168" xr:uid="{142A8E47-85FF-4C64-A0D2-E6ED22AD22F2}"/>
    <cellStyle name="SAPBEXchaText 12 9" xfId="11661" xr:uid="{57E80E9D-B3BB-46E4-B963-F423F8828B5B}"/>
    <cellStyle name="SAPBEXchaText 13" xfId="1542" xr:uid="{00000000-0005-0000-0000-00000D070000}"/>
    <cellStyle name="SAPBEXchaText 13 10" xfId="3385" xr:uid="{26735EC0-BDFE-4D33-915B-900D4F932739}"/>
    <cellStyle name="SAPBEXchaText 13 11" xfId="13885" xr:uid="{DC5E8ACF-5FD8-48DF-9972-6DB8C4693A21}"/>
    <cellStyle name="SAPBEXchaText 13 12" xfId="13830" xr:uid="{895A93BA-5EA2-4B5D-8B0E-4982CD014EF4}"/>
    <cellStyle name="SAPBEXchaText 13 2" xfId="5589" xr:uid="{8F15719A-FEF5-4C72-BC38-CD8A11898F9C}"/>
    <cellStyle name="SAPBEXchaText 13 2 10" xfId="15657" xr:uid="{7B9EA789-87FB-4594-8D5D-F889A08D6070}"/>
    <cellStyle name="SAPBEXchaText 13 2 2" xfId="7058" xr:uid="{D5F3CA0A-0A22-4309-B83A-E7FD14B4D854}"/>
    <cellStyle name="SAPBEXchaText 13 2 3" xfId="8279" xr:uid="{00C7C2B3-A727-4AC6-A27B-E31D517CA56D}"/>
    <cellStyle name="SAPBEXchaText 13 2 4" xfId="9531" xr:uid="{5F0C981A-BC13-4E9B-AFCB-BFE2D95F074A}"/>
    <cellStyle name="SAPBEXchaText 13 2 5" xfId="10765" xr:uid="{D59C48C6-F0AA-4DD0-B85B-540295342DEF}"/>
    <cellStyle name="SAPBEXchaText 13 2 6" xfId="11924" xr:uid="{76B41321-F88A-4216-A56A-9C2DE21D546E}"/>
    <cellStyle name="SAPBEXchaText 13 2 7" xfId="13052" xr:uid="{68891B3E-2BDC-45EC-A167-B1AC19352C03}"/>
    <cellStyle name="SAPBEXchaText 13 2 8" xfId="14159" xr:uid="{6D58B672-104B-4A65-91C1-62F73696CFB7}"/>
    <cellStyle name="SAPBEXchaText 13 2 9" xfId="15065" xr:uid="{82471553-612F-42D6-ADDE-8BBB9964976C}"/>
    <cellStyle name="SAPBEXchaText 13 3" xfId="4166" xr:uid="{14C044B9-6B42-4089-9E35-B383EF3700CC}"/>
    <cellStyle name="SAPBEXchaText 13 4" xfId="5081" xr:uid="{D7827287-28D2-4A1C-8BCE-819B44D4A673}"/>
    <cellStyle name="SAPBEXchaText 13 5" xfId="6753" xr:uid="{6FC62FED-2F28-4AEC-BA6D-F4EE7567B298}"/>
    <cellStyle name="SAPBEXchaText 13 6" xfId="6666" xr:uid="{8FDEA8ED-C0AD-41E6-8E5B-9BEBDA27ACF7}"/>
    <cellStyle name="SAPBEXchaText 13 7" xfId="6376" xr:uid="{38B5D8F2-653D-4EAB-A2D4-00B809A92D00}"/>
    <cellStyle name="SAPBEXchaText 13 8" xfId="9166" xr:uid="{F8F03C42-867B-4C0D-92C7-0B4FD61C17EA}"/>
    <cellStyle name="SAPBEXchaText 13 9" xfId="10654" xr:uid="{2E8B1AA8-CE21-4A68-BBAC-2CE7A5C094D3}"/>
    <cellStyle name="SAPBEXchaText 14" xfId="1538" xr:uid="{00000000-0005-0000-0000-00000E070000}"/>
    <cellStyle name="SAPBEXchaText 15" xfId="2684" xr:uid="{00000000-0005-0000-0000-00000F070000}"/>
    <cellStyle name="SAPBEXchaText 16" xfId="2733" xr:uid="{00000000-0005-0000-0000-000010070000}"/>
    <cellStyle name="SAPBEXchaText 17" xfId="2773" xr:uid="{69B30138-D7B6-4FFE-9A14-77BFA5831805}"/>
    <cellStyle name="SAPBEXchaText 18" xfId="2818" xr:uid="{FD93890E-9BE4-4E24-BB51-1BB0BDA4B3E3}"/>
    <cellStyle name="SAPBEXchaText 19" xfId="2827" xr:uid="{5E23DD17-EAAD-456D-9F9F-F57DB56C9BA7}"/>
    <cellStyle name="SAPBEXchaText 2" xfId="53" xr:uid="{00000000-0005-0000-0000-000011070000}"/>
    <cellStyle name="SAPBEXchaText 2 10" xfId="11300" xr:uid="{0CC11A43-AA0E-414A-9671-1FEFF0724256}"/>
    <cellStyle name="SAPBEXchaText 2 11" xfId="12379" xr:uid="{18F00B8A-E7F5-4771-839C-8CE3B4BFF627}"/>
    <cellStyle name="SAPBEXchaText 2 12" xfId="13561" xr:uid="{DA8EF5FE-918D-4A65-8E56-259F74B476AA}"/>
    <cellStyle name="SAPBEXchaText 2 13" xfId="14550" xr:uid="{DA94E016-F957-4981-B938-16F036D5850A}"/>
    <cellStyle name="SAPBEXchaText 2 2" xfId="1543" xr:uid="{00000000-0005-0000-0000-000012070000}"/>
    <cellStyle name="SAPBEXchaText 2 2 2" xfId="1544" xr:uid="{00000000-0005-0000-0000-000013070000}"/>
    <cellStyle name="SAPBEXchaText 2 2 2 10" xfId="10500" xr:uid="{9325BF2B-F533-460A-BC6A-9FF290ED2F20}"/>
    <cellStyle name="SAPBEXchaText 2 2 2 11" xfId="13884" xr:uid="{37C9BB51-E9CB-46A5-B426-CF776F8733C7}"/>
    <cellStyle name="SAPBEXchaText 2 2 2 12" xfId="13833" xr:uid="{989AE48C-FF88-4443-8150-662F55776417}"/>
    <cellStyle name="SAPBEXchaText 2 2 2 2" xfId="5591" xr:uid="{9103E4EB-431C-4C45-8C96-19F418E084C1}"/>
    <cellStyle name="SAPBEXchaText 2 2 2 2 10" xfId="15659" xr:uid="{09E1C9A3-5EDC-41FE-98B6-D2646320B895}"/>
    <cellStyle name="SAPBEXchaText 2 2 2 2 2" xfId="7060" xr:uid="{9F2481DB-C520-4AEA-AE11-6FFC5503F8B5}"/>
    <cellStyle name="SAPBEXchaText 2 2 2 2 3" xfId="8281" xr:uid="{D4AF27AE-2546-43DD-9816-C7F463825F33}"/>
    <cellStyle name="SAPBEXchaText 2 2 2 2 4" xfId="9533" xr:uid="{54879F0C-2073-4E4B-AC58-BB5FBA4BAA20}"/>
    <cellStyle name="SAPBEXchaText 2 2 2 2 5" xfId="10767" xr:uid="{46B032BB-18A7-476D-867B-7C6F4498FD8F}"/>
    <cellStyle name="SAPBEXchaText 2 2 2 2 6" xfId="11926" xr:uid="{F23B40B7-05FC-4446-A54D-148C6A1304C2}"/>
    <cellStyle name="SAPBEXchaText 2 2 2 2 7" xfId="13054" xr:uid="{937A9929-314A-4C23-B25D-960FACE78383}"/>
    <cellStyle name="SAPBEXchaText 2 2 2 2 8" xfId="14161" xr:uid="{145AD685-CE42-40FD-9A2C-A1D72800B57A}"/>
    <cellStyle name="SAPBEXchaText 2 2 2 2 9" xfId="15067" xr:uid="{5E3720F0-E947-4461-8108-14F6D54C2189}"/>
    <cellStyle name="SAPBEXchaText 2 2 2 3" xfId="4168" xr:uid="{F96C6D19-9CCD-44F8-B66C-B6CC738F8564}"/>
    <cellStyle name="SAPBEXchaText 2 2 2 4" xfId="5079" xr:uid="{4D583593-5134-4D4C-A130-2A6CD8155B78}"/>
    <cellStyle name="SAPBEXchaText 2 2 2 5" xfId="6752" xr:uid="{60E9C9ED-5FF2-471D-B10E-4315DD6D1E01}"/>
    <cellStyle name="SAPBEXchaText 2 2 2 6" xfId="3343" xr:uid="{10B46B45-1E65-4201-9D00-799796610FB0}"/>
    <cellStyle name="SAPBEXchaText 2 2 2 7" xfId="7891" xr:uid="{0D6323C9-776C-4BB0-9DFE-28F4A84E7638}"/>
    <cellStyle name="SAPBEXchaText 2 2 2 8" xfId="9181" xr:uid="{DC7D0C4B-B03C-462E-9F54-D9C2255875CB}"/>
    <cellStyle name="SAPBEXchaText 2 2 2 9" xfId="8918" xr:uid="{A75A4916-EF55-49E3-9D05-C2B61D50C7ED}"/>
    <cellStyle name="SAPBEXchaText 2 3" xfId="5590" xr:uid="{8078CBBC-27FE-426D-8D82-6550E91621CE}"/>
    <cellStyle name="SAPBEXchaText 2 3 10" xfId="15658" xr:uid="{06F454D4-74C7-420D-93EE-9176D31407AA}"/>
    <cellStyle name="SAPBEXchaText 2 3 2" xfId="7059" xr:uid="{8837D4A0-6694-44DA-82A5-E0AA5AD17423}"/>
    <cellStyle name="SAPBEXchaText 2 3 3" xfId="8280" xr:uid="{8F1B6E58-5709-4AC7-B408-4D35A3AA26D8}"/>
    <cellStyle name="SAPBEXchaText 2 3 4" xfId="9532" xr:uid="{E3C94D38-9260-4876-9E0E-4EFE96E08700}"/>
    <cellStyle name="SAPBEXchaText 2 3 5" xfId="10766" xr:uid="{268B324E-5D17-4C09-995A-C284278C5AB7}"/>
    <cellStyle name="SAPBEXchaText 2 3 6" xfId="11925" xr:uid="{AD3FA211-66C9-49AC-B4F7-F6B996FD77F1}"/>
    <cellStyle name="SAPBEXchaText 2 3 7" xfId="13053" xr:uid="{D9046D52-F2E1-4E86-B7F9-6E38CFF1D4B3}"/>
    <cellStyle name="SAPBEXchaText 2 3 8" xfId="14160" xr:uid="{D5B616D0-D797-43B5-AEB8-30FF961E8B57}"/>
    <cellStyle name="SAPBEXchaText 2 3 9" xfId="15066" xr:uid="{5731556A-8349-42F9-80E9-6E1A76AD24E1}"/>
    <cellStyle name="SAPBEXchaText 2 4" xfId="3051" xr:uid="{17C32F83-7B30-41B4-AC3B-CA162EE6DDFC}"/>
    <cellStyle name="SAPBEXchaText 2 5" xfId="4888" xr:uid="{5095B9C4-14AF-425A-837A-F69BE96897BC}"/>
    <cellStyle name="SAPBEXchaText 2 6" xfId="6371" xr:uid="{84CAF074-0F07-4390-BCE2-49C9B4F22D82}"/>
    <cellStyle name="SAPBEXchaText 2 7" xfId="7593" xr:uid="{8B3E640F-CFC3-4E22-A6DE-454509D873A1}"/>
    <cellStyle name="SAPBEXchaText 2 8" xfId="8837" xr:uid="{7B06FCE3-BF6C-46DA-BE05-65052B05323F}"/>
    <cellStyle name="SAPBEXchaText 2 9" xfId="10085" xr:uid="{84C7FA07-36CA-4C2D-9EDB-CA64AD203FB6}"/>
    <cellStyle name="SAPBEXchaText 20" xfId="2879" xr:uid="{669F4030-457E-4F2D-B0E0-D32AA809E68C}"/>
    <cellStyle name="SAPBEXchaText 21" xfId="2923" xr:uid="{2D620E03-7B0F-48BA-A26A-0B17B5E786F1}"/>
    <cellStyle name="SAPBEXchaText 22" xfId="2967" xr:uid="{6ADE7046-FDDA-4346-ABA3-F623940D4A59}"/>
    <cellStyle name="SAPBEXchaText 23" xfId="3005" xr:uid="{25AA09B2-7458-46DD-A4EC-A4BEFC0E6E25}"/>
    <cellStyle name="SAPBEXchaText 24" xfId="15878" xr:uid="{F25FBF60-A9D3-4338-B919-99BC079F5554}"/>
    <cellStyle name="SAPBEXchaText 3" xfId="1545" xr:uid="{00000000-0005-0000-0000-000014070000}"/>
    <cellStyle name="SAPBEXchaText 3 10" xfId="12759" xr:uid="{66468BA0-9E13-4319-B885-BBF28EE965A8}"/>
    <cellStyle name="SAPBEXchaText 3 11" xfId="12664" xr:uid="{779DA1C9-00D2-4A6A-BAD7-64C9441ED942}"/>
    <cellStyle name="SAPBEXchaText 3 12" xfId="14828" xr:uid="{2F4200FF-73CC-4C4D-B5E7-3BDD821C408D}"/>
    <cellStyle name="SAPBEXchaText 3 2" xfId="5592" xr:uid="{A44CDB20-F7BA-443A-8F3E-62383827E482}"/>
    <cellStyle name="SAPBEXchaText 3 2 10" xfId="15660" xr:uid="{541A1CDC-EC89-41DE-B4EB-F2CC1B14A398}"/>
    <cellStyle name="SAPBEXchaText 3 2 2" xfId="7061" xr:uid="{6292BF12-CA63-4177-AD82-3450BD0F3094}"/>
    <cellStyle name="SAPBEXchaText 3 2 3" xfId="8282" xr:uid="{D4338538-6431-4017-85CC-4C41E2B78ACA}"/>
    <cellStyle name="SAPBEXchaText 3 2 4" xfId="9534" xr:uid="{E45591BC-A83A-4739-81E7-C342A3A9F86F}"/>
    <cellStyle name="SAPBEXchaText 3 2 5" xfId="10768" xr:uid="{09377B58-0322-4AA7-897B-04C0FCF293C2}"/>
    <cellStyle name="SAPBEXchaText 3 2 6" xfId="11927" xr:uid="{486FD849-297B-4B24-90A5-C8FB771FCC3F}"/>
    <cellStyle name="SAPBEXchaText 3 2 7" xfId="13055" xr:uid="{96FD04F5-1810-4B1E-9B4F-5554A6F83627}"/>
    <cellStyle name="SAPBEXchaText 3 2 8" xfId="14162" xr:uid="{08172AC9-9162-417D-966D-2097C3B2BC61}"/>
    <cellStyle name="SAPBEXchaText 3 2 9" xfId="15068" xr:uid="{B33DE84C-7A7A-48E4-8ED5-099A4720B186}"/>
    <cellStyle name="SAPBEXchaText 3 3" xfId="4169" xr:uid="{A1504F88-D5D5-4484-BD15-7D81E6DE33BE}"/>
    <cellStyle name="SAPBEXchaText 3 4" xfId="5078" xr:uid="{0E58E4F2-21DD-404A-A51C-B43BBD1E113C}"/>
    <cellStyle name="SAPBEXchaText 3 5" xfId="5168" xr:uid="{EDC66A18-1C6A-46D0-ACEC-3AFFB776693C}"/>
    <cellStyle name="SAPBEXchaText 3 6" xfId="7971" xr:uid="{EA0D4E7D-FA03-4291-A582-C0CB88A85126}"/>
    <cellStyle name="SAPBEXchaText 3 7" xfId="9229" xr:uid="{D4AFABC7-0C76-47EF-B27A-9211DDC05267}"/>
    <cellStyle name="SAPBEXchaText 3 8" xfId="10468" xr:uid="{C434A2B7-A47F-48D7-86DB-7D92A9CE1D0B}"/>
    <cellStyle name="SAPBEXchaText 3 9" xfId="11659" xr:uid="{10376348-780B-42DE-883E-205648CF70CD}"/>
    <cellStyle name="SAPBEXchaText 4" xfId="1546" xr:uid="{00000000-0005-0000-0000-000015070000}"/>
    <cellStyle name="SAPBEXchaText 4 10" xfId="9117" xr:uid="{E29AD81B-72FF-4765-978D-B3A7F2C42EC9}"/>
    <cellStyle name="SAPBEXchaText 4 11" xfId="10642" xr:uid="{FDC2266A-B4E6-4640-A7B3-73BAB1820B65}"/>
    <cellStyle name="SAPBEXchaText 4 12" xfId="13831" xr:uid="{B32DD478-E95E-4201-9DB8-E5FFCF0EFBFD}"/>
    <cellStyle name="SAPBEXchaText 4 2" xfId="5593" xr:uid="{E2AA22FD-6F72-4773-9184-253BFFB0F079}"/>
    <cellStyle name="SAPBEXchaText 4 2 10" xfId="15661" xr:uid="{582C0F7C-9080-47A1-9C04-FD4CDFB82816}"/>
    <cellStyle name="SAPBEXchaText 4 2 2" xfId="7062" xr:uid="{0D1C58EE-0D2C-4A2E-8274-5EA8BD674EA5}"/>
    <cellStyle name="SAPBEXchaText 4 2 3" xfId="8283" xr:uid="{5FAF23C9-44EA-4B33-B7B4-BFEEB88740C2}"/>
    <cellStyle name="SAPBEXchaText 4 2 4" xfId="9535" xr:uid="{EDA9A4B5-BD90-4766-B125-C4ADF2949B43}"/>
    <cellStyle name="SAPBEXchaText 4 2 5" xfId="10769" xr:uid="{062FD7C3-2FBD-4A02-9D65-C12BD31FEBB1}"/>
    <cellStyle name="SAPBEXchaText 4 2 6" xfId="11928" xr:uid="{3696DF58-16FC-422F-85BF-2CDFDCA1BC9C}"/>
    <cellStyle name="SAPBEXchaText 4 2 7" xfId="13056" xr:uid="{7C927B91-0424-44DA-ABBB-62EE2708999D}"/>
    <cellStyle name="SAPBEXchaText 4 2 8" xfId="14163" xr:uid="{578F333D-EA52-429F-AD51-9216253FDC3E}"/>
    <cellStyle name="SAPBEXchaText 4 2 9" xfId="15069" xr:uid="{D276A0A0-21DB-4F73-9959-D082A8221B33}"/>
    <cellStyle name="SAPBEXchaText 4 3" xfId="4170" xr:uid="{22B814F8-DFF5-41DF-8254-224F5EB9F004}"/>
    <cellStyle name="SAPBEXchaText 4 4" xfId="5077" xr:uid="{1D5A7BBB-688A-4DC3-B4D5-EF10240A183C}"/>
    <cellStyle name="SAPBEXchaText 4 5" xfId="5169" xr:uid="{DEC1111D-DD12-4F12-95A6-66FEF92A0337}"/>
    <cellStyle name="SAPBEXchaText 4 6" xfId="6704" xr:uid="{8F0B02FF-2853-4D60-9357-6C6241B1AB40}"/>
    <cellStyle name="SAPBEXchaText 4 7" xfId="7923" xr:uid="{20048C15-13A1-40FE-932C-202B259776C0}"/>
    <cellStyle name="SAPBEXchaText 4 8" xfId="7600" xr:uid="{437167C8-7574-47DC-B725-558068789E67}"/>
    <cellStyle name="SAPBEXchaText 4 9" xfId="10369" xr:uid="{7991E7BB-3913-440B-9524-433A52FC29E0}"/>
    <cellStyle name="SAPBEXchaText 5" xfId="1547" xr:uid="{00000000-0005-0000-0000-000016070000}"/>
    <cellStyle name="SAPBEXchaText 5 10" xfId="12758" xr:uid="{FD63F612-BC7D-44FE-93EE-7DB64B594322}"/>
    <cellStyle name="SAPBEXchaText 5 11" xfId="13882" xr:uid="{90CCD302-B879-45ED-A8A3-FE40BECEEED1}"/>
    <cellStyle name="SAPBEXchaText 5 12" xfId="14827" xr:uid="{8F3BEC02-CCEB-4998-887B-51E6EA423258}"/>
    <cellStyle name="SAPBEXchaText 5 2" xfId="5594" xr:uid="{DA0DDD88-AA6F-4F82-B0B5-BDECACECE72A}"/>
    <cellStyle name="SAPBEXchaText 5 2 10" xfId="15662" xr:uid="{9042C931-ECAA-4136-B2D8-EB766F8702F8}"/>
    <cellStyle name="SAPBEXchaText 5 2 2" xfId="7063" xr:uid="{5A1D139F-B8CE-4765-87F2-8F744CBFCD62}"/>
    <cellStyle name="SAPBEXchaText 5 2 3" xfId="8284" xr:uid="{16323343-AF52-4B70-AFFD-C22A2BA114D4}"/>
    <cellStyle name="SAPBEXchaText 5 2 4" xfId="9536" xr:uid="{A98EFDE7-8401-41E7-9A18-C86614DE111F}"/>
    <cellStyle name="SAPBEXchaText 5 2 5" xfId="10770" xr:uid="{83D50C65-DE66-4544-9887-8B035FFB07AA}"/>
    <cellStyle name="SAPBEXchaText 5 2 6" xfId="11929" xr:uid="{6AED189A-8E47-44AE-A99F-3C2B04596B16}"/>
    <cellStyle name="SAPBEXchaText 5 2 7" xfId="13057" xr:uid="{7B749178-124E-4294-B05C-EFC3B8CD8436}"/>
    <cellStyle name="SAPBEXchaText 5 2 8" xfId="14164" xr:uid="{FD4465B9-CA5F-4898-8594-9CE145FE9EBD}"/>
    <cellStyle name="SAPBEXchaText 5 2 9" xfId="15070" xr:uid="{F48B4831-066B-4F4B-AA63-9BE92A1E012B}"/>
    <cellStyle name="SAPBEXchaText 5 3" xfId="4171" xr:uid="{7E1B6E2C-94B2-490E-B005-E69DC1472418}"/>
    <cellStyle name="SAPBEXchaText 5 4" xfId="3232" xr:uid="{EEEA2474-B5A9-403C-B175-F11F511E1719}"/>
    <cellStyle name="SAPBEXchaText 5 5" xfId="6750" xr:uid="{89A47F63-94B8-4321-BBAE-335BD329FAA0}"/>
    <cellStyle name="SAPBEXchaText 5 6" xfId="6953" xr:uid="{4DE6CF10-E5BD-46F3-AFC8-8F39478D3260}"/>
    <cellStyle name="SAPBEXchaText 5 7" xfId="9228" xr:uid="{F7F94AF1-9B9F-453D-9537-037F75B51495}"/>
    <cellStyle name="SAPBEXchaText 5 8" xfId="10467" xr:uid="{5566E08F-FB1B-43F1-B186-DCDB47C446FA}"/>
    <cellStyle name="SAPBEXchaText 5 9" xfId="9143" xr:uid="{A79E42B5-D59B-4AAB-94F7-6CC04988D56E}"/>
    <cellStyle name="SAPBEXchaText 6" xfId="1548" xr:uid="{00000000-0005-0000-0000-000017070000}"/>
    <cellStyle name="SAPBEXchaText 6 10" xfId="10498" xr:uid="{D1001FBA-14FC-4355-9E6E-B8E916530D2B}"/>
    <cellStyle name="SAPBEXchaText 6 11" xfId="13883" xr:uid="{08D6973F-6675-42EC-8444-FFA4298BB701}"/>
    <cellStyle name="SAPBEXchaText 6 12" xfId="13832" xr:uid="{6368CCD9-22DA-47E4-B9EA-7BB14949EE77}"/>
    <cellStyle name="SAPBEXchaText 6 2" xfId="5595" xr:uid="{705E93FE-8267-45F9-9F55-C7062C1280DB}"/>
    <cellStyle name="SAPBEXchaText 6 2 10" xfId="15663" xr:uid="{DA03D9A1-1AB9-4265-8F32-98AA9D3F7823}"/>
    <cellStyle name="SAPBEXchaText 6 2 2" xfId="7064" xr:uid="{51638BED-6B6C-428B-8ABA-BF764993834C}"/>
    <cellStyle name="SAPBEXchaText 6 2 3" xfId="8285" xr:uid="{C2359BE4-1566-4843-9734-48E854271D01}"/>
    <cellStyle name="SAPBEXchaText 6 2 4" xfId="9537" xr:uid="{EE5F01BE-5321-4D42-A775-486DC96E9811}"/>
    <cellStyle name="SAPBEXchaText 6 2 5" xfId="10771" xr:uid="{91938F36-D94D-4D4A-977A-25A9448E56D0}"/>
    <cellStyle name="SAPBEXchaText 6 2 6" xfId="11930" xr:uid="{8E99F2DE-686C-4CEF-BCCE-CADB97596C67}"/>
    <cellStyle name="SAPBEXchaText 6 2 7" xfId="13058" xr:uid="{041906BB-3637-4131-A465-54D974A64EB2}"/>
    <cellStyle name="SAPBEXchaText 6 2 8" xfId="14165" xr:uid="{A42619D3-710E-406C-BE84-81CEC896E331}"/>
    <cellStyle name="SAPBEXchaText 6 2 9" xfId="15071" xr:uid="{9AE6FCC2-8FED-440B-B15F-A8FDE847FB39}"/>
    <cellStyle name="SAPBEXchaText 6 3" xfId="4172" xr:uid="{B6F3A11F-A4B1-4BE7-B800-3FBA6FDE1A08}"/>
    <cellStyle name="SAPBEXchaText 6 4" xfId="5076" xr:uid="{63B94DBF-F0A9-4D2C-87B4-2EB750426C0C}"/>
    <cellStyle name="SAPBEXchaText 6 5" xfId="6751" xr:uid="{3F54206A-0614-41AA-B42F-B8CB772DE1B2}"/>
    <cellStyle name="SAPBEXchaText 6 6" xfId="7270" xr:uid="{8FADC4A8-DC08-45F2-B24C-894848B3C4D5}"/>
    <cellStyle name="SAPBEXchaText 6 7" xfId="8500" xr:uid="{4706EB32-AF8C-4BD4-B1A3-43380FEAFE58}"/>
    <cellStyle name="SAPBEXchaText 6 8" xfId="9132" xr:uid="{4D008B98-E57B-4D88-A9E5-6A1406577D42}"/>
    <cellStyle name="SAPBEXchaText 6 9" xfId="10370" xr:uid="{171AD912-C81C-4C03-8E99-D752AC530D60}"/>
    <cellStyle name="SAPBEXchaText 7" xfId="1549" xr:uid="{00000000-0005-0000-0000-000018070000}"/>
    <cellStyle name="SAPBEXchaText 7 10" xfId="9118" xr:uid="{EDA0A656-1DD3-4B76-8C45-499CE6B9F93F}"/>
    <cellStyle name="SAPBEXchaText 7 11" xfId="12704" xr:uid="{6A67A879-16BA-4933-B490-B4B8FEF7A09E}"/>
    <cellStyle name="SAPBEXchaText 7 12" xfId="13843" xr:uid="{4D76AD16-63AD-41F9-BB0D-0C6C17D82053}"/>
    <cellStyle name="SAPBEXchaText 7 2" xfId="5596" xr:uid="{FE89231E-253E-4105-8DFA-A2CB010A6F6B}"/>
    <cellStyle name="SAPBEXchaText 7 2 10" xfId="15664" xr:uid="{6F48CCA4-5756-47F5-AB0D-48E63A9FE2F9}"/>
    <cellStyle name="SAPBEXchaText 7 2 2" xfId="7065" xr:uid="{12952E64-091C-461C-9A73-600C950A451F}"/>
    <cellStyle name="SAPBEXchaText 7 2 3" xfId="8286" xr:uid="{3CFA89AE-A214-450B-B6CD-CA356700DE01}"/>
    <cellStyle name="SAPBEXchaText 7 2 4" xfId="9538" xr:uid="{6692AE01-802D-4A5E-92C2-910F22FECF99}"/>
    <cellStyle name="SAPBEXchaText 7 2 5" xfId="10772" xr:uid="{00C0437B-37FC-44BB-AA8D-40B434633AE0}"/>
    <cellStyle name="SAPBEXchaText 7 2 6" xfId="11931" xr:uid="{49C76DA5-7AE2-4150-99B9-93E39CA236EC}"/>
    <cellStyle name="SAPBEXchaText 7 2 7" xfId="13059" xr:uid="{4CD052C9-345E-45C1-AAAD-BB2A5AB96700}"/>
    <cellStyle name="SAPBEXchaText 7 2 8" xfId="14166" xr:uid="{E521DBE7-05BA-4A3A-9CF1-97F0B1BE24A6}"/>
    <cellStyle name="SAPBEXchaText 7 2 9" xfId="15072" xr:uid="{F6584648-2C02-4456-8CE9-E525D58F65F4}"/>
    <cellStyle name="SAPBEXchaText 7 3" xfId="4173" xr:uid="{884B4A10-8C6E-4D3F-B18F-A1AF23382A6D}"/>
    <cellStyle name="SAPBEXchaText 7 4" xfId="3231" xr:uid="{C15C2572-07CB-42DE-93C2-B2AB3D5F9F2B}"/>
    <cellStyle name="SAPBEXchaText 7 5" xfId="3978" xr:uid="{3F5E54D4-6F48-4420-BA70-A36210D0CE42}"/>
    <cellStyle name="SAPBEXchaText 7 6" xfId="7271" xr:uid="{2DD8B1F3-2781-4C64-BF64-5A3D2D2FC43F}"/>
    <cellStyle name="SAPBEXchaText 7 7" xfId="6360" xr:uid="{559730C8-3C6F-467B-92AC-4A1F21AC964F}"/>
    <cellStyle name="SAPBEXchaText 7 8" xfId="3371" xr:uid="{86176DE7-6AC0-4621-8B5F-B13A5B163B01}"/>
    <cellStyle name="SAPBEXchaText 7 9" xfId="8843" xr:uid="{F8B5D555-0726-4161-A00B-8C116BAB8359}"/>
    <cellStyle name="SAPBEXchaText 8" xfId="1550" xr:uid="{00000000-0005-0000-0000-000019070000}"/>
    <cellStyle name="SAPBEXchaText 8 10" xfId="12756" xr:uid="{D8E31958-4266-44FA-8A52-343D870138E3}"/>
    <cellStyle name="SAPBEXchaText 8 11" xfId="13881" xr:uid="{E20213EF-C09B-452B-9226-5B97BE945DB4}"/>
    <cellStyle name="SAPBEXchaText 8 12" xfId="14825" xr:uid="{ECB111E7-4E13-4D15-811A-D1A35DB18310}"/>
    <cellStyle name="SAPBEXchaText 8 2" xfId="5597" xr:uid="{A1578C76-0C1C-4C7B-B6C8-034902BEA164}"/>
    <cellStyle name="SAPBEXchaText 8 2 10" xfId="15665" xr:uid="{2C069B04-C5F3-4486-B8A2-B1FCEDEAAD2D}"/>
    <cellStyle name="SAPBEXchaText 8 2 2" xfId="7066" xr:uid="{70765DDD-946F-4E5D-8D65-339248F4540E}"/>
    <cellStyle name="SAPBEXchaText 8 2 3" xfId="8287" xr:uid="{F89E5046-5069-435E-98DC-5E98BCC2C8C6}"/>
    <cellStyle name="SAPBEXchaText 8 2 4" xfId="9539" xr:uid="{7B9E529D-F213-42ED-A278-618E37E78F22}"/>
    <cellStyle name="SAPBEXchaText 8 2 5" xfId="10773" xr:uid="{81A70AC5-6D94-4903-BD6D-2313C5E4FB2B}"/>
    <cellStyle name="SAPBEXchaText 8 2 6" xfId="11932" xr:uid="{75776A8E-995C-4489-A356-8E2AD3013C78}"/>
    <cellStyle name="SAPBEXchaText 8 2 7" xfId="13060" xr:uid="{B98D5640-D2CC-4F2F-A142-24B08691DDF8}"/>
    <cellStyle name="SAPBEXchaText 8 2 8" xfId="14167" xr:uid="{DA4EEB8D-6CD2-4B70-B0BC-155420A5BED4}"/>
    <cellStyle name="SAPBEXchaText 8 2 9" xfId="15073" xr:uid="{294AA537-B28B-4996-8465-C97C110AA507}"/>
    <cellStyle name="SAPBEXchaText 8 3" xfId="4174" xr:uid="{EC9F5E56-4C32-45CE-B10E-B756756BF014}"/>
    <cellStyle name="SAPBEXchaText 8 4" xfId="5075" xr:uid="{81EC3DE7-D33D-4FDD-8E84-5B102A038E25}"/>
    <cellStyle name="SAPBEXchaText 8 5" xfId="6749" xr:uid="{CB8A7990-661B-40BD-A602-074EBAC1601B}"/>
    <cellStyle name="SAPBEXchaText 8 6" xfId="7970" xr:uid="{E2F8C026-C490-4E88-8746-9FAD136B5A02}"/>
    <cellStyle name="SAPBEXchaText 8 7" xfId="9226" xr:uid="{46623E67-4195-4004-A68D-88C3FDCAB1C3}"/>
    <cellStyle name="SAPBEXchaText 8 8" xfId="10465" xr:uid="{0AC30B9A-9466-44F0-915D-227C4EEF8355}"/>
    <cellStyle name="SAPBEXchaText 8 9" xfId="11658" xr:uid="{8F120255-9621-40B9-8D8F-E1431EC0D21C}"/>
    <cellStyle name="SAPBEXchaText 9" xfId="1551" xr:uid="{00000000-0005-0000-0000-00001A070000}"/>
    <cellStyle name="SAPBEXchaText 9 10" xfId="12757" xr:uid="{052E4C8C-20A5-44C2-AA60-057DC2946BF4}"/>
    <cellStyle name="SAPBEXchaText 9 11" xfId="12946" xr:uid="{91FAD7EF-3170-4A32-A98D-8E6BC9AF9624}"/>
    <cellStyle name="SAPBEXchaText 9 12" xfId="14826" xr:uid="{3E8753F0-1C46-4AFB-B966-44A76E2E1DEE}"/>
    <cellStyle name="SAPBEXchaText 9 2" xfId="5598" xr:uid="{C08A8206-4389-45CA-805E-2D8B25E4AFE7}"/>
    <cellStyle name="SAPBEXchaText 9 2 10" xfId="15666" xr:uid="{B69AC81C-2312-4E36-969A-F8FBA32CF253}"/>
    <cellStyle name="SAPBEXchaText 9 2 2" xfId="7067" xr:uid="{33868B36-EBCC-4809-83B3-0395B2E428C8}"/>
    <cellStyle name="SAPBEXchaText 9 2 3" xfId="8288" xr:uid="{890B1CF4-0BA1-481B-99FD-E049D8102E4B}"/>
    <cellStyle name="SAPBEXchaText 9 2 4" xfId="9540" xr:uid="{475E4007-686E-4AE4-9094-6967885F6613}"/>
    <cellStyle name="SAPBEXchaText 9 2 5" xfId="10774" xr:uid="{7D485A3C-14DC-4993-967A-CF35D0C26D55}"/>
    <cellStyle name="SAPBEXchaText 9 2 6" xfId="11933" xr:uid="{C0FC7DB8-161F-4E48-9A63-965E1DC83564}"/>
    <cellStyle name="SAPBEXchaText 9 2 7" xfId="13061" xr:uid="{87D154A4-927C-4E19-81D6-F56CA56C7A02}"/>
    <cellStyle name="SAPBEXchaText 9 2 8" xfId="14168" xr:uid="{6F0E9B87-ECBC-4561-AC09-F09BDA38F365}"/>
    <cellStyle name="SAPBEXchaText 9 2 9" xfId="15074" xr:uid="{0925F1C9-426B-41CA-9F61-2DC85FA7305F}"/>
    <cellStyle name="SAPBEXchaText 9 3" xfId="4175" xr:uid="{7CF60AFE-B6E0-4B8B-AE0E-3022B9E86C83}"/>
    <cellStyle name="SAPBEXchaText 9 4" xfId="3230" xr:uid="{F74ADD59-1EF3-4D86-A1C9-E5D11BD637BF}"/>
    <cellStyle name="SAPBEXchaText 9 5" xfId="5170" xr:uid="{AE42BEBD-C20C-4E3F-9AE6-E676CC765790}"/>
    <cellStyle name="SAPBEXchaText 9 6" xfId="7969" xr:uid="{0F627A55-5950-4832-B0EE-B97371687D1C}"/>
    <cellStyle name="SAPBEXchaText 9 7" xfId="9227" xr:uid="{E53D6AA2-BAF0-4C5C-9D93-B52156FDC1AB}"/>
    <cellStyle name="SAPBEXchaText 9 8" xfId="10466" xr:uid="{527B16CF-8437-4464-B68D-F81528290D03}"/>
    <cellStyle name="SAPBEXchaText 9 9" xfId="11657" xr:uid="{E2ED03B6-8D08-4595-A560-037089D54C73}"/>
    <cellStyle name="SAPBEXchaText_gxaccion, 68" xfId="1552" xr:uid="{00000000-0005-0000-0000-00001B070000}"/>
    <cellStyle name="SAPBEXexcBad7" xfId="1553" xr:uid="{00000000-0005-0000-0000-00001C070000}"/>
    <cellStyle name="SAPBEXexcBad7 10" xfId="1554" xr:uid="{00000000-0005-0000-0000-00001D070000}"/>
    <cellStyle name="SAPBEXexcBad7 10 10" xfId="10497" xr:uid="{68356CCA-F65D-4C93-A0D0-207D84C677B6}"/>
    <cellStyle name="SAPBEXexcBad7 10 11" xfId="13880" xr:uid="{E1B0B1D7-8B5D-41C3-BDE8-74F54322CF75}"/>
    <cellStyle name="SAPBEXexcBad7 10 12" xfId="13808" xr:uid="{09085A10-1751-4236-9865-E60F353C6A95}"/>
    <cellStyle name="SAPBEXexcBad7 10 2" xfId="5599" xr:uid="{9364C230-C265-4896-AD0B-965A8AB0348D}"/>
    <cellStyle name="SAPBEXexcBad7 10 2 10" xfId="15667" xr:uid="{480C30B7-5845-46A5-AD78-8126866C180C}"/>
    <cellStyle name="SAPBEXexcBad7 10 2 2" xfId="7068" xr:uid="{CD8091C7-BB63-4479-AC6B-9BD9D87C850E}"/>
    <cellStyle name="SAPBEXexcBad7 10 2 3" xfId="8289" xr:uid="{0445F9E5-499B-4C82-9914-2BF2D8006A89}"/>
    <cellStyle name="SAPBEXexcBad7 10 2 4" xfId="9541" xr:uid="{52C8686D-A3DD-42A4-B762-E5AAD5FD5BD3}"/>
    <cellStyle name="SAPBEXexcBad7 10 2 5" xfId="10775" xr:uid="{867266C0-0B8E-48C2-A816-57BEF6D89F30}"/>
    <cellStyle name="SAPBEXexcBad7 10 2 6" xfId="11934" xr:uid="{643F8C85-5E35-470D-8AFF-DCDC1220C190}"/>
    <cellStyle name="SAPBEXexcBad7 10 2 7" xfId="13062" xr:uid="{4B463ABC-6442-47FB-9C64-C775E83B1E06}"/>
    <cellStyle name="SAPBEXexcBad7 10 2 8" xfId="14169" xr:uid="{480AD49E-066D-4C79-81D2-362DA85356FC}"/>
    <cellStyle name="SAPBEXexcBad7 10 2 9" xfId="15075" xr:uid="{5A8EF70D-2F15-40EC-BD1C-7C1793D70AAF}"/>
    <cellStyle name="SAPBEXexcBad7 10 3" xfId="4177" xr:uid="{4CF3A716-90B5-4EEE-AB1A-4C9270165D19}"/>
    <cellStyle name="SAPBEXexcBad7 10 4" xfId="3228" xr:uid="{6B7763B6-EA16-4ABA-A47C-407A532BCAE0}"/>
    <cellStyle name="SAPBEXexcBad7 10 5" xfId="6748" xr:uid="{B0C496EF-DE71-452B-BEDF-BE765F58CCF2}"/>
    <cellStyle name="SAPBEXexcBad7 10 6" xfId="7274" xr:uid="{541655C3-118E-42EC-83D4-C94ADBC15C7F}"/>
    <cellStyle name="SAPBEXexcBad7 10 7" xfId="7914" xr:uid="{FF0B7B25-174B-4B63-B6F8-6B2B2F13959B}"/>
    <cellStyle name="SAPBEXexcBad7 10 8" xfId="9426" xr:uid="{970CA9BB-D71F-49C7-9FF9-5F0E1641034D}"/>
    <cellStyle name="SAPBEXexcBad7 10 9" xfId="10371" xr:uid="{C1FCDABA-0C17-4474-8846-685BC5BFD8F0}"/>
    <cellStyle name="SAPBEXexcBad7 11" xfId="1555" xr:uid="{00000000-0005-0000-0000-00001E070000}"/>
    <cellStyle name="SAPBEXexcBad7 11 10" xfId="12754" xr:uid="{4DABC16E-40E8-4212-B2FA-58577A5AA025}"/>
    <cellStyle name="SAPBEXexcBad7 11 11" xfId="13265" xr:uid="{FB2EE45A-C063-4F2A-BAF8-8CD5280D7298}"/>
    <cellStyle name="SAPBEXexcBad7 11 12" xfId="14823" xr:uid="{7CFB0ADA-E221-4F50-987C-16368BE64E89}"/>
    <cellStyle name="SAPBEXexcBad7 11 2" xfId="5600" xr:uid="{6E5DF30A-24C6-496C-8C8D-065AB7631DE0}"/>
    <cellStyle name="SAPBEXexcBad7 11 2 10" xfId="15668" xr:uid="{2096E12A-A165-4BA9-B18B-C4438B523A15}"/>
    <cellStyle name="SAPBEXexcBad7 11 2 2" xfId="7069" xr:uid="{16137294-B839-4861-A76D-6E2202BF9801}"/>
    <cellStyle name="SAPBEXexcBad7 11 2 3" xfId="8290" xr:uid="{4A076C16-C1B9-467D-9883-1ECD242C88B2}"/>
    <cellStyle name="SAPBEXexcBad7 11 2 4" xfId="9542" xr:uid="{278E032B-498C-4C75-B541-8F5E292C0796}"/>
    <cellStyle name="SAPBEXexcBad7 11 2 5" xfId="10776" xr:uid="{A886959D-2912-438B-9C4D-EFE8DD05ABD7}"/>
    <cellStyle name="SAPBEXexcBad7 11 2 6" xfId="11935" xr:uid="{596E474E-DC6F-4BC1-ACA2-F8011E76E546}"/>
    <cellStyle name="SAPBEXexcBad7 11 2 7" xfId="13063" xr:uid="{84A412EF-EAD1-4846-9A06-C79346783B3F}"/>
    <cellStyle name="SAPBEXexcBad7 11 2 8" xfId="14170" xr:uid="{590F1DAC-8980-4BCF-B490-AD23DEDE56EC}"/>
    <cellStyle name="SAPBEXexcBad7 11 2 9" xfId="15076" xr:uid="{4D4EDB71-BACD-44D3-8F75-248DEB8BC659}"/>
    <cellStyle name="SAPBEXexcBad7 11 3" xfId="4178" xr:uid="{7C9AC278-5C87-4836-9FDF-5194C5497BBE}"/>
    <cellStyle name="SAPBEXexcBad7 11 4" xfId="3227" xr:uid="{51784488-5CE8-4916-A925-815B7F9FAAFE}"/>
    <cellStyle name="SAPBEXexcBad7 11 5" xfId="5172" xr:uid="{1D324F89-4054-48CE-9EA2-C255B2C4BF41}"/>
    <cellStyle name="SAPBEXexcBad7 11 6" xfId="7968" xr:uid="{A686D183-22E6-4377-9DC9-2F308F4447AD}"/>
    <cellStyle name="SAPBEXexcBad7 11 7" xfId="9224" xr:uid="{9D41B64F-AB01-471B-AE77-DE6083BDBD97}"/>
    <cellStyle name="SAPBEXexcBad7 11 8" xfId="10463" xr:uid="{DCBCBA73-42CA-4CE4-B6F4-350123F00A89}"/>
    <cellStyle name="SAPBEXexcBad7 11 9" xfId="10022" xr:uid="{B2A57AE7-8B93-4714-97EF-E041A0C28E32}"/>
    <cellStyle name="SAPBEXexcBad7 12" xfId="2701" xr:uid="{00000000-0005-0000-0000-00001F070000}"/>
    <cellStyle name="SAPBEXexcBad7 13" xfId="2732" xr:uid="{00000000-0005-0000-0000-000020070000}"/>
    <cellStyle name="SAPBEXexcBad7 14" xfId="2790" xr:uid="{7A52D995-D6D0-4385-946E-F343FB760D80}"/>
    <cellStyle name="SAPBEXexcBad7 15" xfId="2842" xr:uid="{34013CD5-AA96-4A9E-8ADC-4D850F7F8FE9}"/>
    <cellStyle name="SAPBEXexcBad7 16" xfId="2880" xr:uid="{408A8E4C-D6AF-4F94-907F-BEB1695DBE77}"/>
    <cellStyle name="SAPBEXexcBad7 17" xfId="2924" xr:uid="{310E589F-5ED9-44A3-A770-D51AAD907E84}"/>
    <cellStyle name="SAPBEXexcBad7 18" xfId="2968" xr:uid="{078DAB35-3C2C-47EA-A65B-7461CB26F5FF}"/>
    <cellStyle name="SAPBEXexcBad7 19" xfId="4176" xr:uid="{B02B19D4-AF55-4981-9D19-6BB346300101}"/>
    <cellStyle name="SAPBEXexcBad7 2" xfId="1556" xr:uid="{00000000-0005-0000-0000-000021070000}"/>
    <cellStyle name="SAPBEXexcBad7 2 10" xfId="4821" xr:uid="{3841874C-9053-4498-9F7B-7A9CE9FB020E}"/>
    <cellStyle name="SAPBEXexcBad7 2 11" xfId="9119" xr:uid="{34CB7710-1115-4F61-B216-94A0A955DA2C}"/>
    <cellStyle name="SAPBEXexcBad7 2 12" xfId="13266" xr:uid="{9EE577F2-8F34-427C-BEA6-89B29931457F}"/>
    <cellStyle name="SAPBEXexcBad7 2 13" xfId="11816" xr:uid="{DE845DE2-28F1-4761-9037-0DC1FBA4BCAA}"/>
    <cellStyle name="SAPBEXexcBad7 2 2" xfId="1557" xr:uid="{00000000-0005-0000-0000-000022070000}"/>
    <cellStyle name="SAPBEXexcBad7 2 2 10" xfId="12753" xr:uid="{E354E8F3-192E-40FE-A9A3-31DE046C9726}"/>
    <cellStyle name="SAPBEXexcBad7 2 2 11" xfId="13267" xr:uid="{AB148A2C-895D-4344-B9CE-1B174EF5DC37}"/>
    <cellStyle name="SAPBEXexcBad7 2 2 12" xfId="14822" xr:uid="{57B91AA1-C381-4ABB-8E40-08A61CC317FA}"/>
    <cellStyle name="SAPBEXexcBad7 2 2 2" xfId="1558" xr:uid="{00000000-0005-0000-0000-000023070000}"/>
    <cellStyle name="SAPBEXexcBad7 2 2 2 10" xfId="10496" xr:uid="{20C786B1-BD5D-4687-9CBF-E9AA41107D1A}"/>
    <cellStyle name="SAPBEXexcBad7 2 2 2 11" xfId="13269" xr:uid="{9A4A78ED-3074-4F15-A86C-7EFA3FBCDD5F}"/>
    <cellStyle name="SAPBEXexcBad7 2 2 2 12" xfId="13840" xr:uid="{60D680B4-4BB8-4680-9EEE-F42BB299A19B}"/>
    <cellStyle name="SAPBEXexcBad7 2 2 2 2" xfId="5602" xr:uid="{AD1AB0E6-0809-4982-8561-E2C7965B56BE}"/>
    <cellStyle name="SAPBEXexcBad7 2 2 2 2 10" xfId="15670" xr:uid="{033B69A9-5C08-4C04-9215-5425C4EB1608}"/>
    <cellStyle name="SAPBEXexcBad7 2 2 2 2 2" xfId="7071" xr:uid="{57EA4804-9848-4C0D-9B59-F031EF2D454E}"/>
    <cellStyle name="SAPBEXexcBad7 2 2 2 2 3" xfId="8292" xr:uid="{25884796-6872-4ABD-A014-23DB1C2137E7}"/>
    <cellStyle name="SAPBEXexcBad7 2 2 2 2 4" xfId="9544" xr:uid="{840D8E9E-115A-4077-9985-1270C5F8F334}"/>
    <cellStyle name="SAPBEXexcBad7 2 2 2 2 5" xfId="10778" xr:uid="{66C4140B-29C3-4E53-B256-A24ED77F49E9}"/>
    <cellStyle name="SAPBEXexcBad7 2 2 2 2 6" xfId="11937" xr:uid="{D1AF6DB9-546A-4CEA-8EE8-30BCB16EF15E}"/>
    <cellStyle name="SAPBEXexcBad7 2 2 2 2 7" xfId="13065" xr:uid="{8322753E-7F12-464F-B9C1-FCD7302FBB82}"/>
    <cellStyle name="SAPBEXexcBad7 2 2 2 2 8" xfId="14172" xr:uid="{7C768AE9-5CCF-4E1C-8FB1-5A2B145A761D}"/>
    <cellStyle name="SAPBEXexcBad7 2 2 2 2 9" xfId="15078" xr:uid="{74E74B93-4941-4A3D-A39C-B5B985D48D03}"/>
    <cellStyle name="SAPBEXexcBad7 2 2 2 3" xfId="4181" xr:uid="{5EAFC636-A1BE-40D1-993A-AE5174DE014E}"/>
    <cellStyle name="SAPBEXexcBad7 2 2 2 4" xfId="5073" xr:uid="{A32FA399-3132-4C8D-BE01-EF54379F0D99}"/>
    <cellStyle name="SAPBEXexcBad7 2 2 2 5" xfId="5175" xr:uid="{C34BDAD9-A98F-4B40-A904-9A29625A5702}"/>
    <cellStyle name="SAPBEXexcBad7 2 2 2 6" xfId="7275" xr:uid="{9F1528AD-ED52-4CF9-8EB8-FADC35C5CC12}"/>
    <cellStyle name="SAPBEXexcBad7 2 2 2 7" xfId="7915" xr:uid="{2701096D-5E65-46F4-A26F-E22B1B263A7B}"/>
    <cellStyle name="SAPBEXexcBad7 2 2 2 8" xfId="9744" xr:uid="{B3AEE715-EB00-4067-8B2D-30F946CD6CC7}"/>
    <cellStyle name="SAPBEXexcBad7 2 2 2 9" xfId="9286" xr:uid="{1A0A4BBA-1E8C-4BB7-8340-1B34A89B341A}"/>
    <cellStyle name="SAPBEXexcBad7 2 2 3" xfId="4180" xr:uid="{508EDFC3-0002-4012-83B3-C6D3474C6EBB}"/>
    <cellStyle name="SAPBEXexcBad7 2 2 4" xfId="5074" xr:uid="{D4759168-EF87-4182-A158-5398F85DBABC}"/>
    <cellStyle name="SAPBEXexcBad7 2 2 5" xfId="5174" xr:uid="{6F498B84-6268-406D-848E-DC7B3ED15AC9}"/>
    <cellStyle name="SAPBEXexcBad7 2 2 6" xfId="7967" xr:uid="{8D2666E4-2C7A-4B75-B533-E3A5D28EB77C}"/>
    <cellStyle name="SAPBEXexcBad7 2 2 7" xfId="9223" xr:uid="{C229CCA3-49B2-4B7D-BE6C-AE982BDC6E27}"/>
    <cellStyle name="SAPBEXexcBad7 2 2 8" xfId="10462" xr:uid="{C6E29B39-11FA-4511-A705-4D3DAFB47674}"/>
    <cellStyle name="SAPBEXexcBad7 2 2 9" xfId="10372" xr:uid="{E47081F3-EE7B-48C4-8118-41B1EBA80F66}"/>
    <cellStyle name="SAPBEXexcBad7 2 3" xfId="5601" xr:uid="{AC7A5FD0-4D90-4D64-BAE7-1065B2AA60F1}"/>
    <cellStyle name="SAPBEXexcBad7 2 3 10" xfId="15669" xr:uid="{061262E7-65B7-4E90-88A8-E4E56E9B9955}"/>
    <cellStyle name="SAPBEXexcBad7 2 3 2" xfId="7070" xr:uid="{DD58AEAF-0C2C-4A78-AEA9-F357541A9FED}"/>
    <cellStyle name="SAPBEXexcBad7 2 3 3" xfId="8291" xr:uid="{4432AD21-E20E-49A3-AEF7-BBA7B9167C76}"/>
    <cellStyle name="SAPBEXexcBad7 2 3 4" xfId="9543" xr:uid="{325F882B-2EBE-4C91-A935-3F1D45DE5BB2}"/>
    <cellStyle name="SAPBEXexcBad7 2 3 5" xfId="10777" xr:uid="{98841677-3654-4E92-9D13-8D16001A41F2}"/>
    <cellStyle name="SAPBEXexcBad7 2 3 6" xfId="11936" xr:uid="{4DD1263B-2F72-41CA-8B1A-F7E81049FDE2}"/>
    <cellStyle name="SAPBEXexcBad7 2 3 7" xfId="13064" xr:uid="{EC9F50B4-5188-40F5-98BD-A31A2FEA0DF8}"/>
    <cellStyle name="SAPBEXexcBad7 2 3 8" xfId="14171" xr:uid="{3F8F59D5-023A-4DA0-96F6-1078AF8061F3}"/>
    <cellStyle name="SAPBEXexcBad7 2 3 9" xfId="15077" xr:uid="{F3734706-D6BE-4C5D-988E-0B8B221F8B33}"/>
    <cellStyle name="SAPBEXexcBad7 2 4" xfId="4179" xr:uid="{E010626B-1A7B-43E4-AEDA-8998BFD8ADA7}"/>
    <cellStyle name="SAPBEXexcBad7 2 5" xfId="3095" xr:uid="{1F275280-82E8-428C-ACD5-7EC16F0FCB1A}"/>
    <cellStyle name="SAPBEXexcBad7 2 6" xfId="5173" xr:uid="{6250ED79-8E31-43BC-A18E-6AD456068EEA}"/>
    <cellStyle name="SAPBEXexcBad7 2 7" xfId="7273" xr:uid="{EDD489C9-AB23-48D8-9FA3-37BBD2EA7271}"/>
    <cellStyle name="SAPBEXexcBad7 2 8" xfId="7919" xr:uid="{08E27B79-77C0-4F10-BEFF-AFA60E287C45}"/>
    <cellStyle name="SAPBEXexcBad7 2 9" xfId="9743" xr:uid="{478B2576-3EB0-4A86-9F02-0DAD650926E2}"/>
    <cellStyle name="SAPBEXexcBad7 20" xfId="3229" xr:uid="{CB9CD37F-5483-4235-8E53-3C2E751DD922}"/>
    <cellStyle name="SAPBEXexcBad7 21" xfId="5171" xr:uid="{3627243F-109D-4131-A282-6DEBE78835A1}"/>
    <cellStyle name="SAPBEXexcBad7 22" xfId="7272" xr:uid="{9885A9A4-7933-4CCE-8F71-18A7292840CA}"/>
    <cellStyle name="SAPBEXexcBad7 23" xfId="9225" xr:uid="{65BA64BF-77C2-42FD-9E9C-6F0A53D82E75}"/>
    <cellStyle name="SAPBEXexcBad7 24" xfId="10464" xr:uid="{D1ADFD38-F6B9-40A9-91AA-F8D7F86A428C}"/>
    <cellStyle name="SAPBEXexcBad7 25" xfId="9287" xr:uid="{9209D921-D70B-4684-A959-F694B5A13CE3}"/>
    <cellStyle name="SAPBEXexcBad7 26" xfId="12755" xr:uid="{D5C4F290-EDC5-4BE9-9A4A-E7A7A0D2298C}"/>
    <cellStyle name="SAPBEXexcBad7 27" xfId="13264" xr:uid="{F5D3ED3D-7994-4745-A0B9-5CA31199D185}"/>
    <cellStyle name="SAPBEXexcBad7 28" xfId="14824" xr:uid="{502250B8-01D1-4E95-A175-5B1A9AF498CE}"/>
    <cellStyle name="SAPBEXexcBad7 29" xfId="15879" xr:uid="{964676A1-7EE9-4249-8B4C-55229E700FC3}"/>
    <cellStyle name="SAPBEXexcBad7 3" xfId="1559" xr:uid="{00000000-0005-0000-0000-000024070000}"/>
    <cellStyle name="SAPBEXexcBad7 3 10" xfId="9120" xr:uid="{68883B0E-2143-47D8-AE61-ABD4AF9A86FE}"/>
    <cellStyle name="SAPBEXexcBad7 3 11" xfId="13879" xr:uid="{96EE7FEE-58A5-42D5-B792-0E89B0AD8BF2}"/>
    <cellStyle name="SAPBEXexcBad7 3 12" xfId="14053" xr:uid="{B5071F6E-1C23-472E-A32F-6988F844C45F}"/>
    <cellStyle name="SAPBEXexcBad7 3 2" xfId="5603" xr:uid="{3007E02E-CF55-4466-B925-37A8F5AEA201}"/>
    <cellStyle name="SAPBEXexcBad7 3 2 10" xfId="15671" xr:uid="{C0FC8ADA-7D4F-4433-A050-EDEF26913135}"/>
    <cellStyle name="SAPBEXexcBad7 3 2 2" xfId="7072" xr:uid="{F718BE12-53E8-4E46-94E3-19346F2B0B4E}"/>
    <cellStyle name="SAPBEXexcBad7 3 2 3" xfId="8293" xr:uid="{953F2535-F2FA-4174-9198-3D72559F8D24}"/>
    <cellStyle name="SAPBEXexcBad7 3 2 4" xfId="9545" xr:uid="{C733783E-3075-4B72-9111-3A7D78B8D530}"/>
    <cellStyle name="SAPBEXexcBad7 3 2 5" xfId="10779" xr:uid="{623DF91E-D231-4690-8B67-3F616EB49AED}"/>
    <cellStyle name="SAPBEXexcBad7 3 2 6" xfId="11938" xr:uid="{8DFD70B8-5BAE-49A1-BDB2-C3D3FAEF2731}"/>
    <cellStyle name="SAPBEXexcBad7 3 2 7" xfId="13066" xr:uid="{C467C671-D8E9-458C-8D36-DAE08A848B12}"/>
    <cellStyle name="SAPBEXexcBad7 3 2 8" xfId="14173" xr:uid="{BABD4902-6445-4EEE-945B-BC8016F5A417}"/>
    <cellStyle name="SAPBEXexcBad7 3 2 9" xfId="15079" xr:uid="{7C70A3C5-1F32-4674-B595-B9D4057AC886}"/>
    <cellStyle name="SAPBEXexcBad7 3 3" xfId="4182" xr:uid="{6F61CBA5-1BBB-4A47-ABDA-33AD39967B8D}"/>
    <cellStyle name="SAPBEXexcBad7 3 4" xfId="5072" xr:uid="{9F568F2B-802F-4E19-85D8-D034BFFF84DC}"/>
    <cellStyle name="SAPBEXexcBad7 3 5" xfId="6747" xr:uid="{1F7AAB3F-D76E-4517-AE05-C6E5AD1762C4}"/>
    <cellStyle name="SAPBEXexcBad7 3 6" xfId="7276" xr:uid="{BFD91FAE-6BDC-4D55-A7F7-34F96ECEA8B8}"/>
    <cellStyle name="SAPBEXexcBad7 3 7" xfId="7913" xr:uid="{49058EBF-A1CF-45A2-8150-CE6E3F2595F1}"/>
    <cellStyle name="SAPBEXexcBad7 3 8" xfId="9745" xr:uid="{1F1A73B7-F8D9-4046-9604-19EA91C8F758}"/>
    <cellStyle name="SAPBEXexcBad7 3 9" xfId="10373" xr:uid="{ADAAAEAB-4212-45E0-A5DF-2FA6397EE62A}"/>
    <cellStyle name="SAPBEXexcBad7 4" xfId="1560" xr:uid="{00000000-0005-0000-0000-000025070000}"/>
    <cellStyle name="SAPBEXexcBad7 4 10" xfId="9121" xr:uid="{E5B5FB4F-1796-4574-BDED-6BCAD74606FF}"/>
    <cellStyle name="SAPBEXexcBad7 4 11" xfId="13878" xr:uid="{2CEE47C0-B4F3-4519-B4BE-B857B25DB3FE}"/>
    <cellStyle name="SAPBEXexcBad7 4 12" xfId="14371" xr:uid="{46C6729B-CD06-4D7D-AC34-F3EAF1051471}"/>
    <cellStyle name="SAPBEXexcBad7 4 2" xfId="5604" xr:uid="{C6D6A578-B5CB-416C-9101-FF86B8FC03DA}"/>
    <cellStyle name="SAPBEXexcBad7 4 2 10" xfId="15672" xr:uid="{EA09BC6A-37A2-4FCC-9C5D-138941626181}"/>
    <cellStyle name="SAPBEXexcBad7 4 2 2" xfId="7073" xr:uid="{F9293943-FAE5-43C2-84AD-8574F7A08C10}"/>
    <cellStyle name="SAPBEXexcBad7 4 2 3" xfId="8294" xr:uid="{8C06B508-5D06-47B7-B133-91C4CB87536E}"/>
    <cellStyle name="SAPBEXexcBad7 4 2 4" xfId="9546" xr:uid="{B3BE6869-48CC-4B6F-8717-D2A98881D972}"/>
    <cellStyle name="SAPBEXexcBad7 4 2 5" xfId="10780" xr:uid="{F75B5094-B969-4AD4-96F5-7FD2F98B4769}"/>
    <cellStyle name="SAPBEXexcBad7 4 2 6" xfId="11939" xr:uid="{720D09FA-C144-4BF4-89D0-23D402795215}"/>
    <cellStyle name="SAPBEXexcBad7 4 2 7" xfId="13067" xr:uid="{761215C3-6FB0-4584-A8FD-2DF915252285}"/>
    <cellStyle name="SAPBEXexcBad7 4 2 8" xfId="14174" xr:uid="{254FA5B5-9A4E-4821-AA43-E3B4C64B1637}"/>
    <cellStyle name="SAPBEXexcBad7 4 2 9" xfId="15080" xr:uid="{7DB1A763-0756-4412-BCC4-79B49FF57B9C}"/>
    <cellStyle name="SAPBEXexcBad7 4 3" xfId="4183" xr:uid="{5DF44208-A664-4EBF-A3E5-0E99CFB30EFF}"/>
    <cellStyle name="SAPBEXexcBad7 4 4" xfId="5071" xr:uid="{5BC26BEC-C6E5-4C8C-B6D5-CA81082EC136}"/>
    <cellStyle name="SAPBEXexcBad7 4 5" xfId="6746" xr:uid="{74901E87-7357-4BD7-8F0C-9F3BB296577F}"/>
    <cellStyle name="SAPBEXexcBad7 4 6" xfId="7965" xr:uid="{9C7E2F4A-72D4-4600-A88F-B04E856B6297}"/>
    <cellStyle name="SAPBEXexcBad7 4 7" xfId="7918" xr:uid="{A717A321-DA1C-42F3-8289-515175EB96AD}"/>
    <cellStyle name="SAPBEXexcBad7 4 8" xfId="9746" xr:uid="{BFE57FF8-0FB9-4708-99A7-F53B0A3AA906}"/>
    <cellStyle name="SAPBEXexcBad7 4 9" xfId="10655" xr:uid="{884CD8C8-BDE1-4390-9EEF-A7DEDBCD47A6}"/>
    <cellStyle name="SAPBEXexcBad7 5" xfId="1561" xr:uid="{00000000-0005-0000-0000-000026070000}"/>
    <cellStyle name="SAPBEXexcBad7 5 10" xfId="9122" xr:uid="{2EF7A1DA-DCE2-4716-B824-19382041F332}"/>
    <cellStyle name="SAPBEXexcBad7 5 11" xfId="13268" xr:uid="{FEAD6045-30EE-49D1-9C24-21175EC38F87}"/>
    <cellStyle name="SAPBEXexcBad7 5 12" xfId="14372" xr:uid="{34FC5277-E600-4816-BA4B-418297191393}"/>
    <cellStyle name="SAPBEXexcBad7 5 2" xfId="5605" xr:uid="{E731D83A-39A1-4978-96AD-A7A02EDEBD29}"/>
    <cellStyle name="SAPBEXexcBad7 5 2 10" xfId="15673" xr:uid="{694A1EE5-AEDA-486A-86B1-78874E8E7FEC}"/>
    <cellStyle name="SAPBEXexcBad7 5 2 2" xfId="7074" xr:uid="{909C3F67-F0A2-457A-AA8E-06DD1FC1E3F7}"/>
    <cellStyle name="SAPBEXexcBad7 5 2 3" xfId="8295" xr:uid="{AFCFB07C-2DEB-466F-AC77-0C780DFD9203}"/>
    <cellStyle name="SAPBEXexcBad7 5 2 4" xfId="9547" xr:uid="{1993D418-E4C3-48F6-BF43-17934BBD2C05}"/>
    <cellStyle name="SAPBEXexcBad7 5 2 5" xfId="10781" xr:uid="{AC3A3E8B-A0E5-4C0A-817C-2EF2556337E8}"/>
    <cellStyle name="SAPBEXexcBad7 5 2 6" xfId="11940" xr:uid="{39EC491C-36FA-48F2-839F-6C4BDB26A48D}"/>
    <cellStyle name="SAPBEXexcBad7 5 2 7" xfId="13068" xr:uid="{989BDB8A-3736-477D-840F-224F70B86D16}"/>
    <cellStyle name="SAPBEXexcBad7 5 2 8" xfId="14175" xr:uid="{A1237B72-6A6D-4C93-A65B-0E7A02FD2864}"/>
    <cellStyle name="SAPBEXexcBad7 5 2 9" xfId="15081" xr:uid="{DF4C3EC1-8505-4134-9A73-00F6822C46B6}"/>
    <cellStyle name="SAPBEXexcBad7 5 3" xfId="4184" xr:uid="{38276B4D-4977-465A-A83F-4B5004A09C38}"/>
    <cellStyle name="SAPBEXexcBad7 5 4" xfId="5070" xr:uid="{92860A1F-DCB1-41EF-9A32-C7794DF78203}"/>
    <cellStyle name="SAPBEXexcBad7 5 5" xfId="3004" xr:uid="{356185D4-9F7F-40A7-9411-11C60DD53227}"/>
    <cellStyle name="SAPBEXexcBad7 5 6" xfId="7966" xr:uid="{56160DEF-7946-4D84-AC3A-0AA979113CEE}"/>
    <cellStyle name="SAPBEXexcBad7 5 7" xfId="7916" xr:uid="{BB36A421-9DEE-41CA-B73F-AFB32ACA1BBB}"/>
    <cellStyle name="SAPBEXexcBad7 5 8" xfId="9748" xr:uid="{33DACA29-04DF-4D1B-9D79-C84374CD9B88}"/>
    <cellStyle name="SAPBEXexcBad7 5 9" xfId="4822" xr:uid="{D4180AC3-FC7C-49D2-8E6A-785C848291CF}"/>
    <cellStyle name="SAPBEXexcBad7 6" xfId="1562" xr:uid="{00000000-0005-0000-0000-000027070000}"/>
    <cellStyle name="SAPBEXexcBad7 6 10" xfId="12752" xr:uid="{AD909DDD-E68E-469E-A4C8-1576FCB3DCCB}"/>
    <cellStyle name="SAPBEXexcBad7 6 11" xfId="13270" xr:uid="{8A6CB06F-FAC9-48BF-9AC7-2194C1C1E32B}"/>
    <cellStyle name="SAPBEXexcBad7 6 12" xfId="14821" xr:uid="{1819FFB3-DF82-4D43-ADDA-6C2DE67B0901}"/>
    <cellStyle name="SAPBEXexcBad7 6 2" xfId="5606" xr:uid="{EAD113EA-42FD-4C51-8F3C-D6907BF89C4E}"/>
    <cellStyle name="SAPBEXexcBad7 6 2 10" xfId="15674" xr:uid="{A7F14514-2622-4B93-BE60-3CD2FFD7C1F6}"/>
    <cellStyle name="SAPBEXexcBad7 6 2 2" xfId="7075" xr:uid="{B2BBDA71-F6C8-4072-8BDB-F2AC2E8E9D12}"/>
    <cellStyle name="SAPBEXexcBad7 6 2 3" xfId="8296" xr:uid="{21B0D118-F15C-4956-BC39-F597F791E1F3}"/>
    <cellStyle name="SAPBEXexcBad7 6 2 4" xfId="9548" xr:uid="{DF69EB7D-268B-4E6E-A75C-7BF424B856D9}"/>
    <cellStyle name="SAPBEXexcBad7 6 2 5" xfId="10782" xr:uid="{78EDD778-F8FC-450F-B022-D158E27FAE56}"/>
    <cellStyle name="SAPBEXexcBad7 6 2 6" xfId="11941" xr:uid="{D82F7197-B530-4005-914D-861EC5BC9612}"/>
    <cellStyle name="SAPBEXexcBad7 6 2 7" xfId="13069" xr:uid="{7B3DE494-CE67-4A48-AC42-AE11DC3F4E33}"/>
    <cellStyle name="SAPBEXexcBad7 6 2 8" xfId="14176" xr:uid="{492C0DC6-2991-4465-B784-286179F5097F}"/>
    <cellStyle name="SAPBEXexcBad7 6 2 9" xfId="15082" xr:uid="{69F0BA11-C138-485C-83C2-A53A98DADF19}"/>
    <cellStyle name="SAPBEXexcBad7 6 3" xfId="4185" xr:uid="{F670D6F9-F6BD-4520-B4CE-D9CBDD93F436}"/>
    <cellStyle name="SAPBEXexcBad7 6 4" xfId="5069" xr:uid="{E43FF35A-A5B5-45CF-BE27-D72EF59CE512}"/>
    <cellStyle name="SAPBEXexcBad7 6 5" xfId="3979" xr:uid="{677772AC-A2A1-4490-B532-DA697762939A}"/>
    <cellStyle name="SAPBEXexcBad7 6 6" xfId="7279" xr:uid="{39542C52-5EDB-4A3C-98BD-146624C14133}"/>
    <cellStyle name="SAPBEXexcBad7 6 7" xfId="9222" xr:uid="{AEC52366-E353-4618-99AA-F9096D53CC9F}"/>
    <cellStyle name="SAPBEXexcBad7 6 8" xfId="10461" xr:uid="{05082ADC-55F4-4049-9FA9-AA06024D1B24}"/>
    <cellStyle name="SAPBEXexcBad7 6 9" xfId="10656" xr:uid="{00E5F061-3CCE-495C-A35B-98FFC3C8C872}"/>
    <cellStyle name="SAPBEXexcBad7 7" xfId="1563" xr:uid="{00000000-0005-0000-0000-000028070000}"/>
    <cellStyle name="SAPBEXexcBad7 7 10" xfId="12751" xr:uid="{38DD9C62-077D-46D9-A3CF-8B7AB13F2684}"/>
    <cellStyle name="SAPBEXexcBad7 7 11" xfId="13271" xr:uid="{83D5B15F-B47F-419F-A243-7AA7126BA882}"/>
    <cellStyle name="SAPBEXexcBad7 7 12" xfId="14820" xr:uid="{0816EE0F-ECC9-469F-9576-5F519C6B0545}"/>
    <cellStyle name="SAPBEXexcBad7 7 2" xfId="5607" xr:uid="{85E7EA49-FB50-4D16-AA9A-8697AC1C1A1E}"/>
    <cellStyle name="SAPBEXexcBad7 7 2 10" xfId="15675" xr:uid="{2FEB6049-574A-40A5-BF8F-4DB01355879E}"/>
    <cellStyle name="SAPBEXexcBad7 7 2 2" xfId="7076" xr:uid="{9828415E-3269-4DF7-BD80-B3C7CC89C7D8}"/>
    <cellStyle name="SAPBEXexcBad7 7 2 3" xfId="8297" xr:uid="{AFD9905C-B840-44EC-B59C-D4CA07E83E3C}"/>
    <cellStyle name="SAPBEXexcBad7 7 2 4" xfId="9549" xr:uid="{4AEE6723-B87F-499B-8A9B-D51BB8043708}"/>
    <cellStyle name="SAPBEXexcBad7 7 2 5" xfId="10783" xr:uid="{A20843D0-EF80-49C6-8F0C-C057FABC9634}"/>
    <cellStyle name="SAPBEXexcBad7 7 2 6" xfId="11942" xr:uid="{B259FB84-7596-4DA9-95BE-768E5DD9D8A4}"/>
    <cellStyle name="SAPBEXexcBad7 7 2 7" xfId="13070" xr:uid="{D0554352-AB0F-42BA-9EC4-CED126107BA1}"/>
    <cellStyle name="SAPBEXexcBad7 7 2 8" xfId="14177" xr:uid="{91E04480-2B68-4FF1-BBEA-5A25DF9C9E92}"/>
    <cellStyle name="SAPBEXexcBad7 7 2 9" xfId="15083" xr:uid="{F010B6FE-B941-418A-91D5-42298D67DAF3}"/>
    <cellStyle name="SAPBEXexcBad7 7 3" xfId="4186" xr:uid="{8EB86664-0DF3-4AC2-9C8E-47ECB859A71C}"/>
    <cellStyle name="SAPBEXexcBad7 7 4" xfId="5068" xr:uid="{EA676503-C063-45D5-92D7-455C535DD85E}"/>
    <cellStyle name="SAPBEXexcBad7 7 5" xfId="5197" xr:uid="{812B7497-A8AB-413B-B38E-AEA4069CEADE}"/>
    <cellStyle name="SAPBEXexcBad7 7 6" xfId="7964" xr:uid="{7C0CB89E-46DD-4B16-9DD4-18C1197B93D6}"/>
    <cellStyle name="SAPBEXexcBad7 7 7" xfId="9221" xr:uid="{F382E824-2ADB-4D31-A2CB-0E0494ADECC3}"/>
    <cellStyle name="SAPBEXexcBad7 7 8" xfId="10460" xr:uid="{5012FEA0-967F-45DB-81EF-C5253CBE70E7}"/>
    <cellStyle name="SAPBEXexcBad7 7 9" xfId="9285" xr:uid="{F217BA6F-9E11-45C1-8210-85D9F057AA05}"/>
    <cellStyle name="SAPBEXexcBad7 8" xfId="1564" xr:uid="{00000000-0005-0000-0000-000029070000}"/>
    <cellStyle name="SAPBEXexcBad7 8 10" xfId="7640" xr:uid="{F93554C0-F5D2-456E-919F-562164B89440}"/>
    <cellStyle name="SAPBEXexcBad7 8 11" xfId="13877" xr:uid="{C9999795-1E0E-4A50-89A1-9EA9D815EEAC}"/>
    <cellStyle name="SAPBEXexcBad7 8 12" xfId="14373" xr:uid="{293E0B2B-B52A-4593-AE21-E585003840AD}"/>
    <cellStyle name="SAPBEXexcBad7 8 2" xfId="5608" xr:uid="{923244FB-5CC8-4F21-922B-E31D2B7C5EBE}"/>
    <cellStyle name="SAPBEXexcBad7 8 2 10" xfId="15676" xr:uid="{C3A6316A-3E6B-4475-8E7F-D3643DD53F7A}"/>
    <cellStyle name="SAPBEXexcBad7 8 2 2" xfId="7077" xr:uid="{4D309E5A-EA51-41E8-A427-3812062A9087}"/>
    <cellStyle name="SAPBEXexcBad7 8 2 3" xfId="8298" xr:uid="{9CCAE8E0-43AA-481F-B5D6-5572BDB434FF}"/>
    <cellStyle name="SAPBEXexcBad7 8 2 4" xfId="9550" xr:uid="{FDE5DE01-BC49-423A-A423-E241CE6CAC28}"/>
    <cellStyle name="SAPBEXexcBad7 8 2 5" xfId="10784" xr:uid="{D2C87814-DEB5-4077-87B3-66A654EA0D07}"/>
    <cellStyle name="SAPBEXexcBad7 8 2 6" xfId="11943" xr:uid="{9A8E90B9-09A6-46E7-9CF2-F0B569ED5EF7}"/>
    <cellStyle name="SAPBEXexcBad7 8 2 7" xfId="13071" xr:uid="{CCE5FA1B-709C-4FDA-8967-ED2264EAB5A3}"/>
    <cellStyle name="SAPBEXexcBad7 8 2 8" xfId="14178" xr:uid="{B1C59F5C-62BA-4D5E-982D-7C6D1DF76840}"/>
    <cellStyle name="SAPBEXexcBad7 8 2 9" xfId="15084" xr:uid="{2892BD65-B9A6-4079-A425-BE673699E332}"/>
    <cellStyle name="SAPBEXexcBad7 8 3" xfId="4187" xr:uid="{F24B14CA-CE98-469B-9148-1C5E7C06CA3A}"/>
    <cellStyle name="SAPBEXexcBad7 8 4" xfId="5067" xr:uid="{916ED852-DBC3-4487-912F-6EB7D8C946B1}"/>
    <cellStyle name="SAPBEXexcBad7 8 5" xfId="6745" xr:uid="{942386A4-FD1B-4CDD-9A3D-83BDA63D91BB}"/>
    <cellStyle name="SAPBEXexcBad7 8 6" xfId="7277" xr:uid="{91EE2020-D2D8-4E89-B0AD-B70550F80BFC}"/>
    <cellStyle name="SAPBEXexcBad7 8 7" xfId="7917" xr:uid="{73AF5263-CD14-4DF2-96A2-CE651C3C0B4E}"/>
    <cellStyle name="SAPBEXexcBad7 8 8" xfId="9747" xr:uid="{1C87125F-BFDE-4724-B05A-097E1BEEA14A}"/>
    <cellStyle name="SAPBEXexcBad7 8 9" xfId="10657" xr:uid="{6F8F27E6-169E-48BF-B180-7B97CE993BF0}"/>
    <cellStyle name="SAPBEXexcBad7 9" xfId="1565" xr:uid="{00000000-0005-0000-0000-00002A070000}"/>
    <cellStyle name="SAPBEXexcBad7 9 10" xfId="10495" xr:uid="{6511AC75-7604-4F11-ACAD-564C52093497}"/>
    <cellStyle name="SAPBEXexcBad7 9 11" xfId="13274" xr:uid="{FC03FF5F-B710-410F-B4B8-0BE44CE2EDE9}"/>
    <cellStyle name="SAPBEXexcBad7 9 12" xfId="14374" xr:uid="{75C2AA88-D722-4CD7-8CD2-5757BB986796}"/>
    <cellStyle name="SAPBEXexcBad7 9 2" xfId="5609" xr:uid="{5AD2A880-6388-4A7F-92B6-ED47C428DB24}"/>
    <cellStyle name="SAPBEXexcBad7 9 2 10" xfId="15677" xr:uid="{BDAB7E64-FB4D-4CEF-8206-BC3E646C1DD0}"/>
    <cellStyle name="SAPBEXexcBad7 9 2 2" xfId="7078" xr:uid="{9A751AC7-B521-4B52-9CD0-A2A68F980BF7}"/>
    <cellStyle name="SAPBEXexcBad7 9 2 3" xfId="8299" xr:uid="{3863A9F7-F800-46C4-A731-2DD65C24805D}"/>
    <cellStyle name="SAPBEXexcBad7 9 2 4" xfId="9551" xr:uid="{8EB44E74-B9D1-474F-9B31-B6F1A2C15072}"/>
    <cellStyle name="SAPBEXexcBad7 9 2 5" xfId="10785" xr:uid="{CE2B7A03-9903-4A66-9729-B670AD346D3C}"/>
    <cellStyle name="SAPBEXexcBad7 9 2 6" xfId="11944" xr:uid="{EBE79C72-362E-4E0A-BED7-5AC3667E6A04}"/>
    <cellStyle name="SAPBEXexcBad7 9 2 7" xfId="13072" xr:uid="{39B0A3CF-677B-4710-986F-FF3B016EA7C8}"/>
    <cellStyle name="SAPBEXexcBad7 9 2 8" xfId="14179" xr:uid="{0DF35FFE-3EE6-4341-9744-4FDCA269CF57}"/>
    <cellStyle name="SAPBEXexcBad7 9 2 9" xfId="15085" xr:uid="{54479CAC-9672-4F48-9515-6BB333E78A1D}"/>
    <cellStyle name="SAPBEXexcBad7 9 3" xfId="4188" xr:uid="{F013ADD4-BFD9-4722-BA23-1E1305C45BF6}"/>
    <cellStyle name="SAPBEXexcBad7 9 4" xfId="3226" xr:uid="{7F977C7F-B9F9-4C93-A977-6CC4D8EC3F0A}"/>
    <cellStyle name="SAPBEXexcBad7 9 5" xfId="3155" xr:uid="{782F8C3B-8C79-4942-A712-AAAD0C9C6D5F}"/>
    <cellStyle name="SAPBEXexcBad7 9 6" xfId="7963" xr:uid="{EF683C90-EDE1-4592-9D4D-7F2B381DF15E}"/>
    <cellStyle name="SAPBEXexcBad7 9 7" xfId="7928" xr:uid="{11015806-8B9B-475F-A051-47D16901CE09}"/>
    <cellStyle name="SAPBEXexcBad7 9 8" xfId="9749" xr:uid="{FB2ECB65-02D4-4F71-9E25-251A6924D934}"/>
    <cellStyle name="SAPBEXexcBad7 9 9" xfId="10658" xr:uid="{956CED9B-1CE6-4E32-8C5E-6E03B2589219}"/>
    <cellStyle name="SAPBEXexcBad7_gxaccion, 68" xfId="1566" xr:uid="{00000000-0005-0000-0000-00002B070000}"/>
    <cellStyle name="SAPBEXexcBad8" xfId="1567" xr:uid="{00000000-0005-0000-0000-00002C070000}"/>
    <cellStyle name="SAPBEXexcBad8 10" xfId="1568" xr:uid="{00000000-0005-0000-0000-00002D070000}"/>
    <cellStyle name="SAPBEXexcBad8 10 10" xfId="3384" xr:uid="{4508C63E-3BC0-4A58-B2D6-32515BC9F747}"/>
    <cellStyle name="SAPBEXexcBad8 10 11" xfId="9984" xr:uid="{8244299B-C60C-40B1-B688-973381DEA0AF}"/>
    <cellStyle name="SAPBEXexcBad8 10 12" xfId="14375" xr:uid="{A4E479CB-3134-4B66-ABE7-2F46D09707B7}"/>
    <cellStyle name="SAPBEXexcBad8 10 2" xfId="5610" xr:uid="{A2EC6DD0-B14A-41E6-AC06-96DA02C2FE15}"/>
    <cellStyle name="SAPBEXexcBad8 10 2 10" xfId="15678" xr:uid="{C7BDC721-9C50-4F27-B5F7-100310A5117D}"/>
    <cellStyle name="SAPBEXexcBad8 10 2 2" xfId="7079" xr:uid="{841B8F66-5E0B-4AD7-9278-DA38F8F2206C}"/>
    <cellStyle name="SAPBEXexcBad8 10 2 3" xfId="8300" xr:uid="{2BD9EFC9-0FF5-40EF-BF66-7267779356B9}"/>
    <cellStyle name="SAPBEXexcBad8 10 2 4" xfId="9552" xr:uid="{9AC5D887-81AD-4095-AB06-E8DBFBE9ED1B}"/>
    <cellStyle name="SAPBEXexcBad8 10 2 5" xfId="10786" xr:uid="{159B1CE0-C952-493D-9285-17F416907D13}"/>
    <cellStyle name="SAPBEXexcBad8 10 2 6" xfId="11945" xr:uid="{0AF30A65-B31E-498F-BDB3-23443BCC3A8D}"/>
    <cellStyle name="SAPBEXexcBad8 10 2 7" xfId="13073" xr:uid="{4A39EA4C-D8BE-4FF0-B5B2-60159682725C}"/>
    <cellStyle name="SAPBEXexcBad8 10 2 8" xfId="14180" xr:uid="{F33EF6D0-CEC5-4A3D-BFB3-616ED5D14E75}"/>
    <cellStyle name="SAPBEXexcBad8 10 2 9" xfId="15086" xr:uid="{F201628E-3483-40AB-A659-8D8ACA881127}"/>
    <cellStyle name="SAPBEXexcBad8 10 3" xfId="4190" xr:uid="{C793F2AE-8D73-4D33-A8DD-FB885EBE0894}"/>
    <cellStyle name="SAPBEXexcBad8 10 4" xfId="5066" xr:uid="{B0F1C822-81D8-4925-8AFF-B0AAED7DAF68}"/>
    <cellStyle name="SAPBEXexcBad8 10 5" xfId="3032" xr:uid="{C93E6025-5067-41CD-BF64-D31161540048}"/>
    <cellStyle name="SAPBEXexcBad8 10 6" xfId="3342" xr:uid="{BEF21BE7-3DDF-43A6-852F-A3FF60828D79}"/>
    <cellStyle name="SAPBEXexcBad8 10 7" xfId="7892" xr:uid="{FB6129D8-AFC5-4EED-AE4B-D0A37108EFF2}"/>
    <cellStyle name="SAPBEXexcBad8 10 8" xfId="9752" xr:uid="{02999F8B-34CF-4F09-950C-054C51476451}"/>
    <cellStyle name="SAPBEXexcBad8 10 9" xfId="3012" xr:uid="{965ADBDD-944A-4339-A3CD-B68240EA78E6}"/>
    <cellStyle name="SAPBEXexcBad8 11" xfId="1569" xr:uid="{00000000-0005-0000-0000-00002E070000}"/>
    <cellStyle name="SAPBEXexcBad8 11 10" xfId="12749" xr:uid="{1C4FB79D-F3D7-4DB3-8A4F-94D7BD29CECB}"/>
    <cellStyle name="SAPBEXexcBad8 11 11" xfId="13875" xr:uid="{80FF6AC6-944F-4179-BFEA-FEB10C0024B7}"/>
    <cellStyle name="SAPBEXexcBad8 11 12" xfId="14818" xr:uid="{F1ED3478-8FB8-4624-BFB8-206E09588972}"/>
    <cellStyle name="SAPBEXexcBad8 11 2" xfId="5611" xr:uid="{4562F184-C9B1-4CE8-9638-5207A8ABC889}"/>
    <cellStyle name="SAPBEXexcBad8 11 2 10" xfId="15679" xr:uid="{0A7415E8-B144-40B7-8F96-BE3ED09D4ABD}"/>
    <cellStyle name="SAPBEXexcBad8 11 2 2" xfId="7080" xr:uid="{AA292E52-80B5-466C-B34E-0401403B791F}"/>
    <cellStyle name="SAPBEXexcBad8 11 2 3" xfId="8301" xr:uid="{3EAB7260-D702-45D3-87B7-F9F5AC75184F}"/>
    <cellStyle name="SAPBEXexcBad8 11 2 4" xfId="9553" xr:uid="{AA720103-9E25-405E-A36C-E7591EF9B3B7}"/>
    <cellStyle name="SAPBEXexcBad8 11 2 5" xfId="10787" xr:uid="{78309EC6-02F5-4C89-A238-35269971694D}"/>
    <cellStyle name="SAPBEXexcBad8 11 2 6" xfId="11946" xr:uid="{73319043-83F9-4B89-8066-98575C3E5E57}"/>
    <cellStyle name="SAPBEXexcBad8 11 2 7" xfId="13074" xr:uid="{F09C155F-D032-4B13-85A0-DF357BBBFDA2}"/>
    <cellStyle name="SAPBEXexcBad8 11 2 8" xfId="14181" xr:uid="{93C65D87-FA75-40AC-B8A6-916DBBAC955D}"/>
    <cellStyle name="SAPBEXexcBad8 11 2 9" xfId="15087" xr:uid="{ECC71497-99E9-434C-9F2F-118E88385983}"/>
    <cellStyle name="SAPBEXexcBad8 11 3" xfId="4191" xr:uid="{171EA8BF-E788-4E01-B740-66210B1E0EB4}"/>
    <cellStyle name="SAPBEXexcBad8 11 4" xfId="3224" xr:uid="{6A2F0DFB-15C5-418C-A4EE-1647481D8D9E}"/>
    <cellStyle name="SAPBEXexcBad8 11 5" xfId="6743" xr:uid="{901E01CA-A197-4CB4-9758-A743AFA6E700}"/>
    <cellStyle name="SAPBEXexcBad8 11 6" xfId="6954" xr:uid="{5069842B-E915-4856-BE4F-D9E61CA4B68F}"/>
    <cellStyle name="SAPBEXexcBad8 11 7" xfId="9219" xr:uid="{115BC19F-CCF2-44AD-9535-CE78629A08EB}"/>
    <cellStyle name="SAPBEXexcBad8 11 8" xfId="10458" xr:uid="{539289D4-805C-49DF-B715-39573C7D9AC4}"/>
    <cellStyle name="SAPBEXexcBad8 11 9" xfId="11656" xr:uid="{86D94520-050D-43C8-80E3-964297A1464A}"/>
    <cellStyle name="SAPBEXexcBad8 12" xfId="2702" xr:uid="{00000000-0005-0000-0000-00002F070000}"/>
    <cellStyle name="SAPBEXexcBad8 13" xfId="2731" xr:uid="{00000000-0005-0000-0000-000030070000}"/>
    <cellStyle name="SAPBEXexcBad8 14" xfId="2791" xr:uid="{438770D9-ED12-4E0A-94F1-C0363ADD961A}"/>
    <cellStyle name="SAPBEXexcBad8 15" xfId="2843" xr:uid="{B1991CA3-8D8B-45FB-91D7-D586BEB646A9}"/>
    <cellStyle name="SAPBEXexcBad8 16" xfId="2881" xr:uid="{9B0F50E7-48A2-4F3C-B0DD-6C7F58C74D5C}"/>
    <cellStyle name="SAPBEXexcBad8 17" xfId="2925" xr:uid="{D3D3E956-54B2-4952-9AB9-925E0E5FA470}"/>
    <cellStyle name="SAPBEXexcBad8 18" xfId="2969" xr:uid="{5BCE17C8-70BB-4311-A9BB-B8518288C37E}"/>
    <cellStyle name="SAPBEXexcBad8 19" xfId="4189" xr:uid="{59B8E4C6-C080-40B5-A81D-0A540D86023D}"/>
    <cellStyle name="SAPBEXexcBad8 2" xfId="1570" xr:uid="{00000000-0005-0000-0000-000031070000}"/>
    <cellStyle name="SAPBEXexcBad8 2 10" xfId="10375" xr:uid="{ECFC6967-036A-4096-8795-232541A55259}"/>
    <cellStyle name="SAPBEXexcBad8 2 11" xfId="9151" xr:uid="{AFF8899F-6A5F-4906-90C2-E2E813491856}"/>
    <cellStyle name="SAPBEXexcBad8 2 12" xfId="13876" xr:uid="{612487ED-751D-465F-AA23-C4E606B7B16A}"/>
    <cellStyle name="SAPBEXexcBad8 2 13" xfId="14376" xr:uid="{6D2E77B5-94C2-4ECE-8A6A-FBA157443615}"/>
    <cellStyle name="SAPBEXexcBad8 2 2" xfId="1571" xr:uid="{00000000-0005-0000-0000-000032070000}"/>
    <cellStyle name="SAPBEXexcBad8 2 2 10" xfId="9419" xr:uid="{8D0E43C7-23F9-4980-BABC-FD34BEA603AF}"/>
    <cellStyle name="SAPBEXexcBad8 2 2 11" xfId="8149" xr:uid="{D39AA8F0-C6A7-40E9-9BDB-52D2A72A9404}"/>
    <cellStyle name="SAPBEXexcBad8 2 2 12" xfId="14377" xr:uid="{613CD832-0490-4B42-A923-C841A968EEE9}"/>
    <cellStyle name="SAPBEXexcBad8 2 2 2" xfId="1572" xr:uid="{00000000-0005-0000-0000-000033070000}"/>
    <cellStyle name="SAPBEXexcBad8 2 2 2 10" xfId="12747" xr:uid="{BB95FB1C-2B67-49B6-AB70-DEF580DE495F}"/>
    <cellStyle name="SAPBEXexcBad8 2 2 2 11" xfId="13874" xr:uid="{0B4D5D17-4418-4B97-9CD0-FF0703E47334}"/>
    <cellStyle name="SAPBEXexcBad8 2 2 2 12" xfId="14816" xr:uid="{A657EEDB-D566-4E9B-92E4-A16A9330FC46}"/>
    <cellStyle name="SAPBEXexcBad8 2 2 2 2" xfId="5613" xr:uid="{58C190FC-8DE4-46C7-A770-D5890B57C961}"/>
    <cellStyle name="SAPBEXexcBad8 2 2 2 2 10" xfId="15681" xr:uid="{AEC321BB-8415-40CB-9858-384202A4A2F6}"/>
    <cellStyle name="SAPBEXexcBad8 2 2 2 2 2" xfId="7082" xr:uid="{FA7A6A5A-25B7-4223-8835-90E71DBF6C6C}"/>
    <cellStyle name="SAPBEXexcBad8 2 2 2 2 3" xfId="8303" xr:uid="{3975410B-5E80-4AA0-9254-AC9A6757173B}"/>
    <cellStyle name="SAPBEXexcBad8 2 2 2 2 4" xfId="9555" xr:uid="{94EB4AC2-EC8D-4AD8-90D2-EB9EBEAD3D46}"/>
    <cellStyle name="SAPBEXexcBad8 2 2 2 2 5" xfId="10789" xr:uid="{D4FB125E-2088-4E75-969B-0C64780F897B}"/>
    <cellStyle name="SAPBEXexcBad8 2 2 2 2 6" xfId="11948" xr:uid="{926CDED8-00E6-4C0C-8D5A-F97F1516CE7D}"/>
    <cellStyle name="SAPBEXexcBad8 2 2 2 2 7" xfId="13076" xr:uid="{B7FB166A-E942-45B0-BB12-4B81290E623C}"/>
    <cellStyle name="SAPBEXexcBad8 2 2 2 2 8" xfId="14183" xr:uid="{77F25347-765A-451B-B706-F5674EB001BE}"/>
    <cellStyle name="SAPBEXexcBad8 2 2 2 2 9" xfId="15089" xr:uid="{F73BAFA0-657F-4017-9456-A42FAC3D8AF9}"/>
    <cellStyle name="SAPBEXexcBad8 2 2 2 3" xfId="4194" xr:uid="{2DD4B3CC-FF8F-4DFB-87FF-7E1922F0CA58}"/>
    <cellStyle name="SAPBEXexcBad8 2 2 2 4" xfId="3222" xr:uid="{9A965DE1-BEAA-446C-A0F9-E21CF992DB53}"/>
    <cellStyle name="SAPBEXexcBad8 2 2 2 5" xfId="6742" xr:uid="{D5CD0D63-59C2-49E4-B9CB-88704DE020CC}"/>
    <cellStyle name="SAPBEXexcBad8 2 2 2 6" xfId="7961" xr:uid="{8D9AA1E9-0D61-4019-AE88-356864400972}"/>
    <cellStyle name="SAPBEXexcBad8 2 2 2 7" xfId="9217" xr:uid="{F56681CD-265B-4C1C-A794-675047C76F7D}"/>
    <cellStyle name="SAPBEXexcBad8 2 2 2 8" xfId="10456" xr:uid="{081CCCFD-3920-4489-9E29-FC6E6387EE7D}"/>
    <cellStyle name="SAPBEXexcBad8 2 2 2 9" xfId="9284" xr:uid="{37B6046A-0937-43F5-BABB-1FCCF7688395}"/>
    <cellStyle name="SAPBEXexcBad8 2 2 3" xfId="4193" xr:uid="{2DE712A9-2C1C-4355-9AD3-AC2470FB40D6}"/>
    <cellStyle name="SAPBEXexcBad8 2 2 4" xfId="3223" xr:uid="{DF098AED-DDCC-4C6C-BB04-74D9FB56DB56}"/>
    <cellStyle name="SAPBEXexcBad8 2 2 5" xfId="3013" xr:uid="{35315495-D3F8-43D4-818C-D6C573D277F3}"/>
    <cellStyle name="SAPBEXexcBad8 2 2 6" xfId="7282" xr:uid="{89396A1C-5FD4-44D1-AC85-4E521B967BBF}"/>
    <cellStyle name="SAPBEXexcBad8 2 2 7" xfId="7924" xr:uid="{AA54AC13-7F70-4BAB-B218-073F27668A74}"/>
    <cellStyle name="SAPBEXexcBad8 2 2 8" xfId="7631" xr:uid="{94C587E5-87B4-405C-8BF8-60413AF98E54}"/>
    <cellStyle name="SAPBEXexcBad8 2 2 9" xfId="11655" xr:uid="{E6018C86-47AC-4977-BD0C-9CD276FB709A}"/>
    <cellStyle name="SAPBEXexcBad8 2 3" xfId="5612" xr:uid="{AA0A56AD-357B-4CE1-8DF4-7C2A8B23A190}"/>
    <cellStyle name="SAPBEXexcBad8 2 3 10" xfId="15680" xr:uid="{3E24E9F4-83A7-4DD9-8EC1-C635B1BE6D58}"/>
    <cellStyle name="SAPBEXexcBad8 2 3 2" xfId="7081" xr:uid="{BDF43B85-584D-4583-B782-5E595053B5DD}"/>
    <cellStyle name="SAPBEXexcBad8 2 3 3" xfId="8302" xr:uid="{2441EF7F-93D3-47C4-87EA-3251397752AA}"/>
    <cellStyle name="SAPBEXexcBad8 2 3 4" xfId="9554" xr:uid="{C1F1E9F6-E8B9-4FC1-9ADD-1C2BD1A8735E}"/>
    <cellStyle name="SAPBEXexcBad8 2 3 5" xfId="10788" xr:uid="{4ABCEA89-B06C-4BF2-911F-28E561801637}"/>
    <cellStyle name="SAPBEXexcBad8 2 3 6" xfId="11947" xr:uid="{72CA3247-5971-4F85-B6B0-1718560295E5}"/>
    <cellStyle name="SAPBEXexcBad8 2 3 7" xfId="13075" xr:uid="{8D9374EA-87CB-4E60-BCEF-4CF5FE031191}"/>
    <cellStyle name="SAPBEXexcBad8 2 3 8" xfId="14182" xr:uid="{E69F81F3-523B-411A-ACF7-647BCB31E8B5}"/>
    <cellStyle name="SAPBEXexcBad8 2 3 9" xfId="15088" xr:uid="{C673ACB6-F68C-40A0-8F91-4ED4FFF617AA}"/>
    <cellStyle name="SAPBEXexcBad8 2 4" xfId="4192" xr:uid="{1CCD7042-4896-4684-8652-2F65A297C568}"/>
    <cellStyle name="SAPBEXexcBad8 2 5" xfId="5065" xr:uid="{F07A0C09-DE5F-412E-BFDB-22101507BCBA}"/>
    <cellStyle name="SAPBEXexcBad8 2 6" xfId="6744" xr:uid="{AFD089A3-2999-4C24-9C0F-D9090262A80C}"/>
    <cellStyle name="SAPBEXexcBad8 2 7" xfId="7278" xr:uid="{B428B099-99D3-43FF-8008-794042630518}"/>
    <cellStyle name="SAPBEXexcBad8 2 8" xfId="3902" xr:uid="{2A4F9E68-A292-49E2-90C0-CC71C529C967}"/>
    <cellStyle name="SAPBEXexcBad8 2 9" xfId="9750" xr:uid="{3E9C77EE-D7AC-451E-A24C-E389DE9C661B}"/>
    <cellStyle name="SAPBEXexcBad8 20" xfId="3225" xr:uid="{D94CC9FE-6FC9-44FB-AA18-D3EF677257CF}"/>
    <cellStyle name="SAPBEXexcBad8 21" xfId="3018" xr:uid="{732BA87C-169E-4BE0-82C0-93D960F8CCFC}"/>
    <cellStyle name="SAPBEXexcBad8 22" xfId="7962" xr:uid="{EBDA6774-4907-4FA0-8332-34D2B33A975D}"/>
    <cellStyle name="SAPBEXexcBad8 23" xfId="9220" xr:uid="{CC0A0D9E-31C1-44F6-B77D-B4E0E4FA3FC4}"/>
    <cellStyle name="SAPBEXexcBad8 24" xfId="10459" xr:uid="{AEEC5AC9-1634-49B3-AB7B-9DA9B5F02D88}"/>
    <cellStyle name="SAPBEXexcBad8 25" xfId="10374" xr:uid="{C9BC43A5-43C0-4AA1-93B7-819B47C1DEF7}"/>
    <cellStyle name="SAPBEXexcBad8 26" xfId="12750" xr:uid="{6390D7FB-3925-4399-990A-53552822AE87}"/>
    <cellStyle name="SAPBEXexcBad8 27" xfId="13272" xr:uid="{F2262B09-D051-467C-9E06-E70CA804E9C2}"/>
    <cellStyle name="SAPBEXexcBad8 28" xfId="14819" xr:uid="{21BFDE4D-7B18-4808-8DCB-3B3A7F5DD4C8}"/>
    <cellStyle name="SAPBEXexcBad8 29" xfId="15880" xr:uid="{4A065806-1DC2-48BE-8AAD-2965467A61EE}"/>
    <cellStyle name="SAPBEXexcBad8 3" xfId="1573" xr:uid="{00000000-0005-0000-0000-000034070000}"/>
    <cellStyle name="SAPBEXexcBad8 3 10" xfId="12748" xr:uid="{7CE29540-902F-4B43-8C41-66AC2EC6430F}"/>
    <cellStyle name="SAPBEXexcBad8 3 11" xfId="12947" xr:uid="{C99F6FEA-077F-4EA2-915E-5473D62C58A2}"/>
    <cellStyle name="SAPBEXexcBad8 3 12" xfId="14817" xr:uid="{89D635AB-62E0-47D5-99BA-ADF68C720994}"/>
    <cellStyle name="SAPBEXexcBad8 3 2" xfId="5614" xr:uid="{B3DF12F1-6368-4C5C-B4BA-08D48B49B9B5}"/>
    <cellStyle name="SAPBEXexcBad8 3 2 10" xfId="15682" xr:uid="{0ED881E2-7373-4232-AD06-D48C65B13A19}"/>
    <cellStyle name="SAPBEXexcBad8 3 2 2" xfId="7083" xr:uid="{010A759C-A363-40D7-B135-737BBDCFB3E7}"/>
    <cellStyle name="SAPBEXexcBad8 3 2 3" xfId="8304" xr:uid="{FA33C4B3-94E0-4144-BDE4-1631FD333432}"/>
    <cellStyle name="SAPBEXexcBad8 3 2 4" xfId="9556" xr:uid="{9CDDA3BC-9FCC-4086-9632-A21BB6AC34B6}"/>
    <cellStyle name="SAPBEXexcBad8 3 2 5" xfId="10790" xr:uid="{501ABB14-E64F-4BDC-9343-A1036E6D6A43}"/>
    <cellStyle name="SAPBEXexcBad8 3 2 6" xfId="11949" xr:uid="{3EBF71E1-1A53-431A-A6C4-FBEEEB999930}"/>
    <cellStyle name="SAPBEXexcBad8 3 2 7" xfId="13077" xr:uid="{28861ED7-79DD-4DEC-8FC4-BF2B6776A2B7}"/>
    <cellStyle name="SAPBEXexcBad8 3 2 8" xfId="14184" xr:uid="{B97E38CB-F69D-4011-8802-487FA00C6FA6}"/>
    <cellStyle name="SAPBEXexcBad8 3 2 9" xfId="15090" xr:uid="{AEEC7586-CB06-47E2-B488-278B260EE10D}"/>
    <cellStyle name="SAPBEXexcBad8 3 3" xfId="4195" xr:uid="{5247B7BF-721A-46AE-9C7B-8B0EDC42E4A4}"/>
    <cellStyle name="SAPBEXexcBad8 3 4" xfId="3221" xr:uid="{D7104D44-C6A4-46B8-B96C-7005CB1DEF8A}"/>
    <cellStyle name="SAPBEXexcBad8 3 5" xfId="5176" xr:uid="{B387A1EB-E8F6-4CE4-9FF9-12FF9B12EADA}"/>
    <cellStyle name="SAPBEXexcBad8 3 6" xfId="7960" xr:uid="{45350C27-810E-4E2B-985E-FF9442DD1B17}"/>
    <cellStyle name="SAPBEXexcBad8 3 7" xfId="9218" xr:uid="{E0309B17-B97D-4662-99B2-F687B4AD8499}"/>
    <cellStyle name="SAPBEXexcBad8 3 8" xfId="10457" xr:uid="{A00BCEA1-996D-432E-9B44-DCA586BB55C9}"/>
    <cellStyle name="SAPBEXexcBad8 3 9" xfId="3057" xr:uid="{D0589CA2-D929-44FB-B8A7-F046DC43D368}"/>
    <cellStyle name="SAPBEXexcBad8 4" xfId="1574" xr:uid="{00000000-0005-0000-0000-000035070000}"/>
    <cellStyle name="SAPBEXexcBad8 4 10" xfId="10494" xr:uid="{5A87B5A5-471B-4831-9F6E-B660DA8F68EF}"/>
    <cellStyle name="SAPBEXexcBad8 4 11" xfId="13873" xr:uid="{0B93A41F-40A9-4CB2-99C1-072056E12BA9}"/>
    <cellStyle name="SAPBEXexcBad8 4 12" xfId="14380" xr:uid="{42098BFE-25AA-4467-ABF1-18FA024D3D55}"/>
    <cellStyle name="SAPBEXexcBad8 4 2" xfId="5615" xr:uid="{BB3E76B6-25CA-487E-B922-93F341516C56}"/>
    <cellStyle name="SAPBEXexcBad8 4 2 10" xfId="15683" xr:uid="{68772622-B06D-46D9-84B5-DAF5F506F76D}"/>
    <cellStyle name="SAPBEXexcBad8 4 2 2" xfId="7084" xr:uid="{C736412C-A343-44FB-8823-CB9DF60FFFC3}"/>
    <cellStyle name="SAPBEXexcBad8 4 2 3" xfId="8305" xr:uid="{59448731-0ED3-4D00-BAC1-9F3DB9C3FDD2}"/>
    <cellStyle name="SAPBEXexcBad8 4 2 4" xfId="9557" xr:uid="{B9C2B22C-CC5E-43D8-AF71-A271FE1074CF}"/>
    <cellStyle name="SAPBEXexcBad8 4 2 5" xfId="10791" xr:uid="{AD038542-A23C-4D55-8D3B-A8E636A94D9B}"/>
    <cellStyle name="SAPBEXexcBad8 4 2 6" xfId="11950" xr:uid="{CB43BAE0-D501-4522-8DAB-7778AC6DF8BB}"/>
    <cellStyle name="SAPBEXexcBad8 4 2 7" xfId="13078" xr:uid="{9D847A63-5EF9-488F-8C5C-B51AE5BCCE44}"/>
    <cellStyle name="SAPBEXexcBad8 4 2 8" xfId="14185" xr:uid="{42BC6C63-78E7-4278-8B2D-F45F5F69D740}"/>
    <cellStyle name="SAPBEXexcBad8 4 2 9" xfId="15091" xr:uid="{A6D6D2FD-7802-4C20-B8DD-E14CDEE667E4}"/>
    <cellStyle name="SAPBEXexcBad8 4 3" xfId="4196" xr:uid="{8E79DEBF-D157-40D8-A5CA-416C6A7BDB0F}"/>
    <cellStyle name="SAPBEXexcBad8 4 4" xfId="3094" xr:uid="{787AD705-87AD-40F5-A7C5-2194CB7BDDDB}"/>
    <cellStyle name="SAPBEXexcBad8 4 5" xfId="6741" xr:uid="{CF59EDDC-139D-4EF7-834B-52088483CBD5}"/>
    <cellStyle name="SAPBEXexcBad8 4 6" xfId="7285" xr:uid="{FD4281AD-D223-486F-A095-56F6551E7A2E}"/>
    <cellStyle name="SAPBEXexcBad8 4 7" xfId="8173" xr:uid="{1973A879-D40B-4720-9E4D-49B5C1E2EA2F}"/>
    <cellStyle name="SAPBEXexcBad8 4 8" xfId="8029" xr:uid="{C7924DD7-7756-4D53-850A-636E484048D6}"/>
    <cellStyle name="SAPBEXexcBad8 4 9" xfId="11653" xr:uid="{2F4E569A-CBF2-48DD-AA1D-C31AE3478866}"/>
    <cellStyle name="SAPBEXexcBad8 5" xfId="1575" xr:uid="{00000000-0005-0000-0000-000036070000}"/>
    <cellStyle name="SAPBEXexcBad8 5 10" xfId="12746" xr:uid="{7D84EED4-B91B-42F8-A001-18A027B0D16E}"/>
    <cellStyle name="SAPBEXexcBad8 5 11" xfId="13273" xr:uid="{58972FB9-02D3-486B-B3C7-48C018414DC3}"/>
    <cellStyle name="SAPBEXexcBad8 5 12" xfId="14815" xr:uid="{014FD33D-6E17-4E73-BE31-512979F78C4A}"/>
    <cellStyle name="SAPBEXexcBad8 5 2" xfId="5616" xr:uid="{E695DF6D-29A0-4CC6-8D9D-3D7DF21E9E71}"/>
    <cellStyle name="SAPBEXexcBad8 5 2 10" xfId="15684" xr:uid="{5D01B578-0F74-4019-A6CB-9698A17D70E1}"/>
    <cellStyle name="SAPBEXexcBad8 5 2 2" xfId="7085" xr:uid="{579ECFD3-684A-4AA4-8992-6EF8A8B702F8}"/>
    <cellStyle name="SAPBEXexcBad8 5 2 3" xfId="8306" xr:uid="{058D913F-F91D-4921-9488-E871BAA33FB2}"/>
    <cellStyle name="SAPBEXexcBad8 5 2 4" xfId="9558" xr:uid="{D5DD7F32-49A5-4300-A3BD-D8E8917D109E}"/>
    <cellStyle name="SAPBEXexcBad8 5 2 5" xfId="10792" xr:uid="{F7582E41-0F7A-4A81-919B-D1F656AF2787}"/>
    <cellStyle name="SAPBEXexcBad8 5 2 6" xfId="11951" xr:uid="{D4959DE6-7153-41DA-A4FA-A2EBFB3B319E}"/>
    <cellStyle name="SAPBEXexcBad8 5 2 7" xfId="13079" xr:uid="{55F7CFE4-09A8-4D95-B5CF-47C4DBBFCB7C}"/>
    <cellStyle name="SAPBEXexcBad8 5 2 8" xfId="14186" xr:uid="{92ACC38D-3CDA-4BD2-97E4-9D4320F1E8E3}"/>
    <cellStyle name="SAPBEXexcBad8 5 2 9" xfId="15092" xr:uid="{A16483F1-1AD9-465F-8508-5DD056F60947}"/>
    <cellStyle name="SAPBEXexcBad8 5 3" xfId="4197" xr:uid="{504552CC-3E05-4E5B-95BF-5B5C4ADFA03B}"/>
    <cellStyle name="SAPBEXexcBad8 5 4" xfId="5064" xr:uid="{E2A32A2C-B414-4EC8-91D5-0F8185A0C7DF}"/>
    <cellStyle name="SAPBEXexcBad8 5 5" xfId="3017" xr:uid="{69FD3330-D40A-4268-ACA2-C0779CDB47AD}"/>
    <cellStyle name="SAPBEXexcBad8 5 6" xfId="7283" xr:uid="{31F6B9B5-BF2A-4B27-BA5E-AE60B5A0C64B}"/>
    <cellStyle name="SAPBEXexcBad8 5 7" xfId="9216" xr:uid="{1A989E5E-02C0-4B3E-A575-7C52E04CF14E}"/>
    <cellStyle name="SAPBEXexcBad8 5 8" xfId="10455" xr:uid="{74AE5945-E749-486A-A725-5346D4B163BE}"/>
    <cellStyle name="SAPBEXexcBad8 5 9" xfId="11654" xr:uid="{2D6C446D-347F-4D5F-91A9-1435EAF153C3}"/>
    <cellStyle name="SAPBEXexcBad8 6" xfId="1576" xr:uid="{00000000-0005-0000-0000-000037070000}"/>
    <cellStyle name="SAPBEXexcBad8 6 10" xfId="7499" xr:uid="{7C3852DA-36F3-45B6-B2DD-9DDF79958C10}"/>
    <cellStyle name="SAPBEXexcBad8 6 11" xfId="13872" xr:uid="{327837E8-2302-4278-A89F-60F8B6FE565A}"/>
    <cellStyle name="SAPBEXexcBad8 6 12" xfId="14378" xr:uid="{0799B0FB-B4B9-438A-A8F3-4B1BF3720A97}"/>
    <cellStyle name="SAPBEXexcBad8 6 2" xfId="5617" xr:uid="{E4E08D28-9448-4E3C-A552-4CCDC5E498CF}"/>
    <cellStyle name="SAPBEXexcBad8 6 2 10" xfId="15685" xr:uid="{62DCDE69-725B-4596-B270-B61C1D91E180}"/>
    <cellStyle name="SAPBEXexcBad8 6 2 2" xfId="7086" xr:uid="{11ED6F72-DDFF-4E32-A0F0-BB35ABF58630}"/>
    <cellStyle name="SAPBEXexcBad8 6 2 3" xfId="8307" xr:uid="{2B26C766-D76F-49E4-A12F-DD2058BE7CE2}"/>
    <cellStyle name="SAPBEXexcBad8 6 2 4" xfId="9559" xr:uid="{020D4C2E-C94D-4F02-BCD1-F2815F0F7B7E}"/>
    <cellStyle name="SAPBEXexcBad8 6 2 5" xfId="10793" xr:uid="{D54542A6-910F-45C5-B14A-69FEAF87542B}"/>
    <cellStyle name="SAPBEXexcBad8 6 2 6" xfId="11952" xr:uid="{A3C01EB7-B9C2-4EED-A2F8-799D400B8205}"/>
    <cellStyle name="SAPBEXexcBad8 6 2 7" xfId="13080" xr:uid="{CEAAF3ED-A94C-4CFE-AE03-F4A4DD4F1DB0}"/>
    <cellStyle name="SAPBEXexcBad8 6 2 8" xfId="14187" xr:uid="{389E1936-EC18-40B9-913D-B89C54B6A397}"/>
    <cellStyle name="SAPBEXexcBad8 6 2 9" xfId="15093" xr:uid="{B2066175-B10F-4E85-BFED-A1A5A36A7C7D}"/>
    <cellStyle name="SAPBEXexcBad8 6 3" xfId="4198" xr:uid="{AA4AA79A-0EBD-4F7A-A198-368BB6730F69}"/>
    <cellStyle name="SAPBEXexcBad8 6 4" xfId="5063" xr:uid="{4F7E59B3-A029-4015-99EA-4E141CC15E4F}"/>
    <cellStyle name="SAPBEXexcBad8 6 5" xfId="6740" xr:uid="{DFB57744-C07E-4482-ACCA-450884B2450E}"/>
    <cellStyle name="SAPBEXexcBad8 6 6" xfId="7284" xr:uid="{ABD3B9EB-2888-4FB8-BD9B-03D1C6B15606}"/>
    <cellStyle name="SAPBEXexcBad8 6 7" xfId="8491" xr:uid="{B5E5A882-3109-49DC-8575-22ECFE93CEE4}"/>
    <cellStyle name="SAPBEXexcBad8 6 8" xfId="9427" xr:uid="{1C7F95FB-2521-4972-B644-5E4594E408B8}"/>
    <cellStyle name="SAPBEXexcBad8 6 9" xfId="9283" xr:uid="{BA42665B-4CB6-4208-82B1-EF9A8C378A2A}"/>
    <cellStyle name="SAPBEXexcBad8 7" xfId="1577" xr:uid="{00000000-0005-0000-0000-000038070000}"/>
    <cellStyle name="SAPBEXexcBad8 7 10" xfId="12745" xr:uid="{BC46803E-5040-4114-99EF-8FCE7634A1C4}"/>
    <cellStyle name="SAPBEXexcBad8 7 11" xfId="13277" xr:uid="{5CB80E47-F822-4F29-9279-E916198D289B}"/>
    <cellStyle name="SAPBEXexcBad8 7 12" xfId="14814" xr:uid="{FAE830AF-4321-48BD-816E-8AE45EFD4DEF}"/>
    <cellStyle name="SAPBEXexcBad8 7 2" xfId="5618" xr:uid="{5CFC57A8-3D9E-45E7-9A3F-65A9186DD622}"/>
    <cellStyle name="SAPBEXexcBad8 7 2 10" xfId="15686" xr:uid="{8B96E448-6D3C-4733-A468-0DA81D5B6F8A}"/>
    <cellStyle name="SAPBEXexcBad8 7 2 2" xfId="7087" xr:uid="{F4756982-378F-41BE-BC6F-ECDAEF3D43C4}"/>
    <cellStyle name="SAPBEXexcBad8 7 2 3" xfId="8308" xr:uid="{ED84DE61-9DDC-41BC-B2E8-DA3C56412167}"/>
    <cellStyle name="SAPBEXexcBad8 7 2 4" xfId="9560" xr:uid="{CB59F439-A774-4897-BBE7-55855A306278}"/>
    <cellStyle name="SAPBEXexcBad8 7 2 5" xfId="10794" xr:uid="{6330F4BB-D377-474B-AAA1-54401027D2F1}"/>
    <cellStyle name="SAPBEXexcBad8 7 2 6" xfId="11953" xr:uid="{A04E3202-03FA-41E0-8AF7-FF1658F41780}"/>
    <cellStyle name="SAPBEXexcBad8 7 2 7" xfId="13081" xr:uid="{EA1F1A4D-4FB6-4332-89F0-1D2F560D5C95}"/>
    <cellStyle name="SAPBEXexcBad8 7 2 8" xfId="14188" xr:uid="{4842A655-7F6E-4ADD-8243-6B7B7846907D}"/>
    <cellStyle name="SAPBEXexcBad8 7 2 9" xfId="15094" xr:uid="{7CB0BF13-AA4D-4CE6-A252-7219ABE81092}"/>
    <cellStyle name="SAPBEXexcBad8 7 3" xfId="4199" xr:uid="{7A278D64-3881-40CD-8B02-672DE33CC9BD}"/>
    <cellStyle name="SAPBEXexcBad8 7 4" xfId="5062" xr:uid="{4A5B07D8-D578-4C25-AA79-99D48AC9477F}"/>
    <cellStyle name="SAPBEXexcBad8 7 5" xfId="5177" xr:uid="{F57A0BF9-BD91-4AC0-B914-0FA302440C22}"/>
    <cellStyle name="SAPBEXexcBad8 7 6" xfId="6309" xr:uid="{FE55D838-259C-484C-A292-B56FEDC56975}"/>
    <cellStyle name="SAPBEXexcBad8 7 7" xfId="9215" xr:uid="{21E0A453-8550-4EAC-B6D4-7DAF173228BF}"/>
    <cellStyle name="SAPBEXexcBad8 7 8" xfId="10454" xr:uid="{EA4A0581-1092-401D-B498-3EFE90659005}"/>
    <cellStyle name="SAPBEXexcBad8 7 9" xfId="11652" xr:uid="{4684BFB9-348E-447D-84C4-14A26A3A67B2}"/>
    <cellStyle name="SAPBEXexcBad8 8" xfId="1578" xr:uid="{00000000-0005-0000-0000-000039070000}"/>
    <cellStyle name="SAPBEXexcBad8 8 10" xfId="10493" xr:uid="{50F2B114-FE8C-42E6-887F-D8CAE7510F1C}"/>
    <cellStyle name="SAPBEXexcBad8 8 11" xfId="13279" xr:uid="{8A3E9664-4CA3-4E73-B19A-326FBED42E0E}"/>
    <cellStyle name="SAPBEXexcBad8 8 12" xfId="12678" xr:uid="{6A19DE3D-E758-46F4-A6B6-E4522CD620D0}"/>
    <cellStyle name="SAPBEXexcBad8 8 2" xfId="5619" xr:uid="{E06CD1AB-DE99-4DB6-BE08-AACE396B0709}"/>
    <cellStyle name="SAPBEXexcBad8 8 2 10" xfId="15687" xr:uid="{645A80B4-DA8C-4FCC-A019-5C0F0DB4C66F}"/>
    <cellStyle name="SAPBEXexcBad8 8 2 2" xfId="7088" xr:uid="{E9CFF345-B461-4C6B-9E66-8905AE4413A1}"/>
    <cellStyle name="SAPBEXexcBad8 8 2 3" xfId="8309" xr:uid="{7628A352-8D0B-4E7E-83BE-BBCE80871FA9}"/>
    <cellStyle name="SAPBEXexcBad8 8 2 4" xfId="9561" xr:uid="{D52CFB60-6FD6-475E-B8EB-818E33E8E2A2}"/>
    <cellStyle name="SAPBEXexcBad8 8 2 5" xfId="10795" xr:uid="{99267B3E-11A7-446F-BC6D-9FC9B1BDDE75}"/>
    <cellStyle name="SAPBEXexcBad8 8 2 6" xfId="11954" xr:uid="{F44C5DE4-4981-4875-B395-6119FD8ED260}"/>
    <cellStyle name="SAPBEXexcBad8 8 2 7" xfId="13082" xr:uid="{6A41E098-8CF8-4B71-9BE5-BFB8A258EC77}"/>
    <cellStyle name="SAPBEXexcBad8 8 2 8" xfId="14189" xr:uid="{1EEFA72B-3393-42BB-AAF2-264721AF9BE5}"/>
    <cellStyle name="SAPBEXexcBad8 8 2 9" xfId="15095" xr:uid="{4BFDAAF5-E9D5-458C-AA9B-06EDE4C27F75}"/>
    <cellStyle name="SAPBEXexcBad8 8 3" xfId="4200" xr:uid="{26A6958E-01D7-4E96-9E4C-3DE7B1E0FEF8}"/>
    <cellStyle name="SAPBEXexcBad8 8 4" xfId="5061" xr:uid="{EE8D5554-51B3-42F0-91D1-DFAF6F4EAA30}"/>
    <cellStyle name="SAPBEXexcBad8 8 5" xfId="3046" xr:uid="{9DBA445F-34E8-45C6-9CA6-98E5F771B4E4}"/>
    <cellStyle name="SAPBEXexcBad8 8 6" xfId="7286" xr:uid="{3DF3BAC5-3DEB-4BE6-BA09-C818A7C9D3D1}"/>
    <cellStyle name="SAPBEXexcBad8 8 7" xfId="8492" xr:uid="{A3597C60-E28D-4F67-9AC8-4C469220F359}"/>
    <cellStyle name="SAPBEXexcBad8 8 8" xfId="9751" xr:uid="{DD5E85B0-56F1-4D3D-9DBA-CAAD08189601}"/>
    <cellStyle name="SAPBEXexcBad8 8 9" xfId="3898" xr:uid="{EC243692-FE78-4160-A4F7-0F1D9F6E50A7}"/>
    <cellStyle name="SAPBEXexcBad8 9" xfId="1579" xr:uid="{00000000-0005-0000-0000-00003A070000}"/>
    <cellStyle name="SAPBEXexcBad8 9 10" xfId="12744" xr:uid="{E4DF36AB-0092-4720-8A42-53397ABE558D}"/>
    <cellStyle name="SAPBEXexcBad8 9 11" xfId="13278" xr:uid="{42C8FCD3-A2D3-4875-BFBB-D0D06A3E4391}"/>
    <cellStyle name="SAPBEXexcBad8 9 12" xfId="14813" xr:uid="{9F153F2C-1A6C-4288-AE79-1F22085CF60F}"/>
    <cellStyle name="SAPBEXexcBad8 9 2" xfId="5620" xr:uid="{3DC0D7A3-1106-46B0-887E-DB7093F1A0FD}"/>
    <cellStyle name="SAPBEXexcBad8 9 2 10" xfId="15688" xr:uid="{FC5F5815-D844-45B7-A844-7B6A969F2922}"/>
    <cellStyle name="SAPBEXexcBad8 9 2 2" xfId="7089" xr:uid="{182319AD-67A1-4892-9684-40F86C23C918}"/>
    <cellStyle name="SAPBEXexcBad8 9 2 3" xfId="8310" xr:uid="{81244C75-F2E6-4B21-8FFA-64C2E37CE50E}"/>
    <cellStyle name="SAPBEXexcBad8 9 2 4" xfId="9562" xr:uid="{A4E82052-2BBB-4378-91CE-E077BEE6B541}"/>
    <cellStyle name="SAPBEXexcBad8 9 2 5" xfId="10796" xr:uid="{56E918A8-8841-46DB-95A0-29A99AC749F9}"/>
    <cellStyle name="SAPBEXexcBad8 9 2 6" xfId="11955" xr:uid="{1887B839-4551-4858-9F52-EC31206B59E2}"/>
    <cellStyle name="SAPBEXexcBad8 9 2 7" xfId="13083" xr:uid="{B2B4FE5C-50F0-49D4-84A9-1BE788CD0363}"/>
    <cellStyle name="SAPBEXexcBad8 9 2 8" xfId="14190" xr:uid="{A8B25345-C9FF-4137-A62D-FE4FD5E3E1D1}"/>
    <cellStyle name="SAPBEXexcBad8 9 2 9" xfId="15096" xr:uid="{C48721DC-8557-4CE3-8F9C-EA1CFD3699FB}"/>
    <cellStyle name="SAPBEXexcBad8 9 3" xfId="4201" xr:uid="{5E6A1416-23F6-48BB-B437-2DD726795570}"/>
    <cellStyle name="SAPBEXexcBad8 9 4" xfId="5060" xr:uid="{A92B1FC6-E3E3-4046-AB64-CDD2D7024761}"/>
    <cellStyle name="SAPBEXexcBad8 9 5" xfId="3980" xr:uid="{2A6E0F9F-22D0-4290-B84F-755C315EA99E}"/>
    <cellStyle name="SAPBEXexcBad8 9 6" xfId="4921" xr:uid="{1DF0BA24-153B-40CF-AF99-89AEAF4BA15B}"/>
    <cellStyle name="SAPBEXexcBad8 9 7" xfId="9214" xr:uid="{5FF7B3DD-984F-4ED3-87A5-3A9F6B02D0B2}"/>
    <cellStyle name="SAPBEXexcBad8 9 8" xfId="10453" xr:uid="{2C21A67A-DFD3-400D-90FC-250B87C64B07}"/>
    <cellStyle name="SAPBEXexcBad8 9 9" xfId="11651" xr:uid="{DAB4393E-16C0-440C-9ECD-23FAE8C9FE74}"/>
    <cellStyle name="SAPBEXexcBad8_gxaccion, 68" xfId="1580" xr:uid="{00000000-0005-0000-0000-00003B070000}"/>
    <cellStyle name="SAPBEXexcBad9" xfId="1581" xr:uid="{00000000-0005-0000-0000-00003C070000}"/>
    <cellStyle name="SAPBEXexcBad9 10" xfId="1582" xr:uid="{00000000-0005-0000-0000-00003D070000}"/>
    <cellStyle name="SAPBEXexcBad9 10 10" xfId="13870" xr:uid="{87E03A81-BCB2-4676-BCED-2D7F50381278}"/>
    <cellStyle name="SAPBEXexcBad9 10 11" xfId="14379" xr:uid="{E3E3CD91-6C6F-42E1-9703-30F7DBF04499}"/>
    <cellStyle name="SAPBEXexcBad9 10 2" xfId="4203" xr:uid="{2AE5A04A-757A-4BD4-8866-C250C20ECD89}"/>
    <cellStyle name="SAPBEXexcBad9 10 3" xfId="5058" xr:uid="{6EDECDF8-3323-4CE7-BE7A-2CC91A3870DC}"/>
    <cellStyle name="SAPBEXexcBad9 10 4" xfId="6738" xr:uid="{8825CD3F-1367-4766-B6D4-3DDE4EE9658C}"/>
    <cellStyle name="SAPBEXexcBad9 10 5" xfId="6955" xr:uid="{B6CB2312-29C7-4931-A5A2-C69C7ADACD2F}"/>
    <cellStyle name="SAPBEXexcBad9 10 6" xfId="8495" xr:uid="{4D9E4909-28C6-4ADC-BC8E-9543F1E26B71}"/>
    <cellStyle name="SAPBEXexcBad9 10 7" xfId="9755" xr:uid="{5E91632A-8445-4A09-8E62-21C37927F95D}"/>
    <cellStyle name="SAPBEXexcBad9 10 8" xfId="10392" xr:uid="{18FDF36A-8ED9-4327-9746-057973D3D8B4}"/>
    <cellStyle name="SAPBEXexcBad9 10 9" xfId="10491" xr:uid="{11EA7C79-57FA-4051-8526-D2E884956E44}"/>
    <cellStyle name="SAPBEXexcBad9 11" xfId="1583" xr:uid="{00000000-0005-0000-0000-00003E070000}"/>
    <cellStyle name="SAPBEXexcBad9 11 10" xfId="13280" xr:uid="{0D5321C5-7217-4322-97B9-CB0E8CB6B0AB}"/>
    <cellStyle name="SAPBEXexcBad9 11 11" xfId="14383" xr:uid="{52991C9B-21EB-44A0-A2A3-65C4CB532FC5}"/>
    <cellStyle name="SAPBEXexcBad9 11 2" xfId="4204" xr:uid="{76B59F63-096D-45B0-9270-1A5323725A2D}"/>
    <cellStyle name="SAPBEXexcBad9 11 3" xfId="3220" xr:uid="{767C7C12-024B-48AB-952A-B632757F5280}"/>
    <cellStyle name="SAPBEXexcBad9 11 4" xfId="5178" xr:uid="{57012683-02D7-4477-84D1-4BBE68A425AD}"/>
    <cellStyle name="SAPBEXexcBad9 11 5" xfId="3341" xr:uid="{76D0C239-174A-4039-A565-BE39606FA8F1}"/>
    <cellStyle name="SAPBEXexcBad9 11 6" xfId="8494" xr:uid="{CF087080-1DFF-4046-94F9-D2BC18FD1EBD}"/>
    <cellStyle name="SAPBEXexcBad9 11 7" xfId="9756" xr:uid="{95FDC9A7-9B34-480F-863C-1CC795E396C3}"/>
    <cellStyle name="SAPBEXexcBad9 11 8" xfId="10398" xr:uid="{0442F796-6ABE-4746-80FC-29847157D772}"/>
    <cellStyle name="SAPBEXexcBad9 11 9" xfId="10492" xr:uid="{4A38A129-1F83-4D32-A650-4D25B926FB95}"/>
    <cellStyle name="SAPBEXexcBad9 12" xfId="2743" xr:uid="{00000000-0005-0000-0000-00003F070000}"/>
    <cellStyle name="SAPBEXexcBad9 13" xfId="2792" xr:uid="{6BFA2F4A-0C1D-4CBA-8CE5-ACBA12046F10}"/>
    <cellStyle name="SAPBEXexcBad9 14" xfId="2844" xr:uid="{1CB5FA8A-A7B8-4CD8-AB93-7E8BF7B8F6C7}"/>
    <cellStyle name="SAPBEXexcBad9 15" xfId="2882" xr:uid="{2DC3F752-2161-47A7-85CD-48B8D86A84F5}"/>
    <cellStyle name="SAPBEXexcBad9 16" xfId="2926" xr:uid="{1CD0FB9F-6CA6-48F7-AA54-264A2E2C8D02}"/>
    <cellStyle name="SAPBEXexcBad9 17" xfId="2970" xr:uid="{77B08DFC-46EC-46DD-93BF-037000E9D2B6}"/>
    <cellStyle name="SAPBEXexcBad9 18" xfId="4202" xr:uid="{F33A40C1-6223-4E83-AB5A-55955B966129}"/>
    <cellStyle name="SAPBEXexcBad9 19" xfId="5059" xr:uid="{35011DD6-EB4F-4815-8B6E-987879F8409F}"/>
    <cellStyle name="SAPBEXexcBad9 2" xfId="1584" xr:uid="{00000000-0005-0000-0000-000040070000}"/>
    <cellStyle name="SAPBEXexcBad9 2 10" xfId="12743" xr:uid="{961BB290-2611-4AFF-9100-4FAAEE0DFA7D}"/>
    <cellStyle name="SAPBEXexcBad9 2 11" xfId="11563" xr:uid="{8B4C5150-7040-4A83-85CD-DB699C47E557}"/>
    <cellStyle name="SAPBEXexcBad9 2 12" xfId="14812" xr:uid="{8C914BE1-E835-4CF9-9FE7-8B2641BB5BBE}"/>
    <cellStyle name="SAPBEXexcBad9 2 2" xfId="1585" xr:uid="{00000000-0005-0000-0000-000041070000}"/>
    <cellStyle name="SAPBEXexcBad9 2 2 10" xfId="12742" xr:uid="{BB134452-C6ED-424E-8176-30D4C5216DB5}"/>
    <cellStyle name="SAPBEXexcBad9 2 2 11" xfId="12665" xr:uid="{1529D73E-3CD7-42C0-BC63-5A5CE080F8C6}"/>
    <cellStyle name="SAPBEXexcBad9 2 2 12" xfId="14811" xr:uid="{2F88E01C-B85C-4083-90F6-A08665B5AB6D}"/>
    <cellStyle name="SAPBEXexcBad9 2 2 2" xfId="1586" xr:uid="{00000000-0005-0000-0000-000042070000}"/>
    <cellStyle name="SAPBEXexcBad9 2 2 2 10" xfId="12673" xr:uid="{FDE5540F-C9E5-484C-96AA-78FEEB948F12}"/>
    <cellStyle name="SAPBEXexcBad9 2 2 2 11" xfId="14386" xr:uid="{E530E81D-1DD1-4994-871D-ABB6414E8717}"/>
    <cellStyle name="SAPBEXexcBad9 2 2 2 2" xfId="4207" xr:uid="{8138D0D6-0584-4986-8EE5-948D9BEADB42}"/>
    <cellStyle name="SAPBEXexcBad9 2 2 2 3" xfId="5056" xr:uid="{E449E3EF-5107-43D6-BDC7-8FE8DC78081D}"/>
    <cellStyle name="SAPBEXexcBad9 2 2 2 4" xfId="4827" xr:uid="{30F25D22-B6ED-4522-841A-75FCA09106E4}"/>
    <cellStyle name="SAPBEXexcBad9 2 2 2 5" xfId="6668" xr:uid="{1F9D774B-E4AD-4F34-94B9-44C2A0669701}"/>
    <cellStyle name="SAPBEXexcBad9 2 2 2 6" xfId="8496" xr:uid="{C218DF18-8FE7-46E3-A289-B71775D6EDEB}"/>
    <cellStyle name="SAPBEXexcBad9 2 2 2 7" xfId="9758" xr:uid="{92C82DF3-D34C-4EAF-B5C5-FED2D707DDE1}"/>
    <cellStyle name="SAPBEXexcBad9 2 2 2 8" xfId="11649" xr:uid="{194A6970-732D-4D07-AEC2-01EA85148757}"/>
    <cellStyle name="SAPBEXexcBad9 2 2 2 9" xfId="7614" xr:uid="{0D8821FA-DC5D-4FFA-B745-0B5DE5142D3A}"/>
    <cellStyle name="SAPBEXexcBad9 2 2 3" xfId="4206" xr:uid="{1867020B-76F4-4D61-B459-2849E7DEE862}"/>
    <cellStyle name="SAPBEXexcBad9 2 2 4" xfId="3219" xr:uid="{C50C7F71-ACF1-424E-B486-2712505B3C03}"/>
    <cellStyle name="SAPBEXexcBad9 2 2 5" xfId="5179" xr:uid="{A1696F38-3983-43EC-BC8E-BD323E26E100}"/>
    <cellStyle name="SAPBEXexcBad9 2 2 6" xfId="3340" xr:uid="{10E79B97-26F2-436D-90D6-2D4E35E49A3A}"/>
    <cellStyle name="SAPBEXexcBad9 2 2 7" xfId="9212" xr:uid="{08472570-792E-422E-BAB1-B5EDCEE85200}"/>
    <cellStyle name="SAPBEXexcBad9 2 2 8" xfId="10451" xr:uid="{31D4C72F-6030-4AD3-8225-DE88E7A8AAA2}"/>
    <cellStyle name="SAPBEXexcBad9 2 2 9" xfId="8858" xr:uid="{BD3BAE7B-DED3-4714-B6E7-E7DD0A68E114}"/>
    <cellStyle name="SAPBEXexcBad9 2 3" xfId="4205" xr:uid="{DC3586EF-FE96-40F8-8A1B-5B17AF9A5C9E}"/>
    <cellStyle name="SAPBEXexcBad9 2 4" xfId="5057" xr:uid="{B3F479DA-5B8A-4B31-8C02-AF3E73AB7A72}"/>
    <cellStyle name="SAPBEXexcBad9 2 5" xfId="3981" xr:uid="{6CAB4DB3-D59D-41D2-BF1A-D2998B03E9F1}"/>
    <cellStyle name="SAPBEXexcBad9 2 6" xfId="6667" xr:uid="{161CA386-D7AC-4E6A-A115-A9D4E0DE9A0B}"/>
    <cellStyle name="SAPBEXexcBad9 2 7" xfId="9213" xr:uid="{64B51F0B-3492-412F-965D-07514B4E965A}"/>
    <cellStyle name="SAPBEXexcBad9 2 8" xfId="10452" xr:uid="{1E35CDE8-6DC6-4481-BDF2-11A76317855B}"/>
    <cellStyle name="SAPBEXexcBad9 2 9" xfId="10400" xr:uid="{71A24018-8A53-459B-BAD4-A7982D658753}"/>
    <cellStyle name="SAPBEXexcBad9 20" xfId="6739" xr:uid="{6FBB1739-E2FF-4720-B445-7CD88ADE3BEE}"/>
    <cellStyle name="SAPBEXexcBad9 21" xfId="6956" xr:uid="{166AB3F1-34A4-4774-A05B-92DC4C61D9C2}"/>
    <cellStyle name="SAPBEXexcBad9 22" xfId="8493" xr:uid="{C78B552F-AD1C-432E-B670-D80A683FE83A}"/>
    <cellStyle name="SAPBEXexcBad9 23" xfId="9757" xr:uid="{FC2BF0B0-9E67-4BEC-B476-F362BDB29C54}"/>
    <cellStyle name="SAPBEXexcBad9 24" xfId="11650" xr:uid="{5D73D666-3E34-45A3-A908-D2D7D7EBD064}"/>
    <cellStyle name="SAPBEXexcBad9 25" xfId="7627" xr:uid="{4B7D2333-D49F-4928-8AB0-4A262FBC972A}"/>
    <cellStyle name="SAPBEXexcBad9 26" xfId="13871" xr:uid="{C43B4439-4D66-49D6-9B54-70D5E7553734}"/>
    <cellStyle name="SAPBEXexcBad9 27" xfId="14054" xr:uid="{78C3C9E6-84C0-4414-86BF-BC7BD54F1662}"/>
    <cellStyle name="SAPBEXexcBad9 28" xfId="15881" xr:uid="{D6B357D6-0C2C-47A4-89EB-C76D761FD19D}"/>
    <cellStyle name="SAPBEXexcBad9 3" xfId="1587" xr:uid="{00000000-0005-0000-0000-000043070000}"/>
    <cellStyle name="SAPBEXexcBad9 3 10" xfId="12949" xr:uid="{999539F8-E5C0-4F6E-8D6D-7A95E7953A77}"/>
    <cellStyle name="SAPBEXexcBad9 3 11" xfId="14384" xr:uid="{5D7EB199-078E-43DA-8F50-11D6454B87C1}"/>
    <cellStyle name="SAPBEXexcBad9 3 2" xfId="4208" xr:uid="{4CF58807-0E07-41B6-9295-EF1C56C299D2}"/>
    <cellStyle name="SAPBEXexcBad9 3 3" xfId="3218" xr:uid="{472E757C-09E9-4FB1-8214-33C9AA6E4A0D}"/>
    <cellStyle name="SAPBEXexcBad9 3 4" xfId="3982" xr:uid="{6388CD68-9C78-4CD0-94AE-B9BE5C394AD8}"/>
    <cellStyle name="SAPBEXexcBad9 3 5" xfId="4910" xr:uid="{27E2FD60-4B68-4D48-B38F-F3BFCE53C11E}"/>
    <cellStyle name="SAPBEXexcBad9 3 6" xfId="8497" xr:uid="{B3D0AD37-1323-4062-AEEC-60564CA46FC1}"/>
    <cellStyle name="SAPBEXexcBad9 3 7" xfId="7630" xr:uid="{30C10531-5789-4300-A2D8-EA0DE3639961}"/>
    <cellStyle name="SAPBEXexcBad9 3 8" xfId="11648" xr:uid="{4B41A617-BD36-4E8B-825E-9369A31C64DC}"/>
    <cellStyle name="SAPBEXexcBad9 3 9" xfId="10490" xr:uid="{D97FB7AC-43F2-434E-A07F-FA9A746F7303}"/>
    <cellStyle name="SAPBEXexcBad9 4" xfId="1588" xr:uid="{00000000-0005-0000-0000-000044070000}"/>
    <cellStyle name="SAPBEXexcBad9 4 10" xfId="12948" xr:uid="{9466CFED-3BF9-4B1B-8EDD-0428BAA9D6FA}"/>
    <cellStyle name="SAPBEXexcBad9 4 11" xfId="14385" xr:uid="{3F9205B1-F3F6-406B-8FE1-78A288EF9643}"/>
    <cellStyle name="SAPBEXexcBad9 4 2" xfId="4209" xr:uid="{3A8BE819-796E-4DF0-92A3-ABA2874E3DA0}"/>
    <cellStyle name="SAPBEXexcBad9 4 3" xfId="5055" xr:uid="{20119B0A-36EE-4E01-B7C3-F4510643011C}"/>
    <cellStyle name="SAPBEXexcBad9 4 4" xfId="5180" xr:uid="{3CCE87ED-0E6B-4906-8258-23067525A960}"/>
    <cellStyle name="SAPBEXexcBad9 4 5" xfId="4898" xr:uid="{99FD7653-A5FA-47C0-8111-D4276A76129C}"/>
    <cellStyle name="SAPBEXexcBad9 4 6" xfId="8499" xr:uid="{6C69FE76-97BC-4AC6-A808-3048267133CF}"/>
    <cellStyle name="SAPBEXexcBad9 4 7" xfId="9133" xr:uid="{E0F4C1FD-8D57-465A-86FE-7419E5961EC5}"/>
    <cellStyle name="SAPBEXexcBad9 4 8" xfId="8919" xr:uid="{A58384C4-93F2-4B07-8F05-ACBDF05530E3}"/>
    <cellStyle name="SAPBEXexcBad9 4 9" xfId="9420" xr:uid="{215D92AF-DA35-4455-B5EE-504A4A7C7A5A}"/>
    <cellStyle name="SAPBEXexcBad9 5" xfId="1589" xr:uid="{00000000-0005-0000-0000-000045070000}"/>
    <cellStyle name="SAPBEXexcBad9 5 10" xfId="6373" xr:uid="{0D0A08B2-02AD-4F8E-8639-F5C46CF922FF}"/>
    <cellStyle name="SAPBEXexcBad9 5 11" xfId="13507" xr:uid="{69595D5E-1AA8-4BC5-84A8-DDBDA407A15B}"/>
    <cellStyle name="SAPBEXexcBad9 5 2" xfId="4210" xr:uid="{622AA475-3D1B-44A0-AE20-B68725BF15B2}"/>
    <cellStyle name="SAPBEXexcBad9 5 3" xfId="3217" xr:uid="{1589F579-871E-4DA3-9C6A-C8F099C3A3F7}"/>
    <cellStyle name="SAPBEXexcBad9 5 4" xfId="3983" xr:uid="{6ACACFE8-B3DD-4856-B198-77D4DE7BDAF2}"/>
    <cellStyle name="SAPBEXexcBad9 5 5" xfId="4895" xr:uid="{770FCDA5-2875-4104-8E86-8E4AA3439AC2}"/>
    <cellStyle name="SAPBEXexcBad9 5 6" xfId="7532" xr:uid="{AE01E256-DB24-4654-86F7-A6DC47E2B0C5}"/>
    <cellStyle name="SAPBEXexcBad9 5 7" xfId="9141" xr:uid="{39F24C37-C31E-4C54-A457-A10D13285F13}"/>
    <cellStyle name="SAPBEXexcBad9 5 8" xfId="10988" xr:uid="{EE2F150D-A8F6-46D4-8456-2BAF0F25324D}"/>
    <cellStyle name="SAPBEXexcBad9 5 9" xfId="8740" xr:uid="{C92FA7EE-B4D3-413B-B37C-A3F36AC4D052}"/>
    <cellStyle name="SAPBEXexcBad9 6" xfId="1590" xr:uid="{00000000-0005-0000-0000-000046070000}"/>
    <cellStyle name="SAPBEXexcBad9 6 10" xfId="12666" xr:uid="{467444D0-6DD1-4784-81AD-26076BDEBCC8}"/>
    <cellStyle name="SAPBEXexcBad9 6 11" xfId="14387" xr:uid="{1016420C-6343-4366-8E96-350CA6570EE8}"/>
    <cellStyle name="SAPBEXexcBad9 6 2" xfId="4211" xr:uid="{D44F7041-9EB8-4829-A0B2-D3751922B70C}"/>
    <cellStyle name="SAPBEXexcBad9 6 3" xfId="3216" xr:uid="{97B08C33-0024-41E9-9E1C-498255352CCE}"/>
    <cellStyle name="SAPBEXexcBad9 6 4" xfId="3984" xr:uid="{5254D776-F3F5-4A27-87C4-3E3B3A27595C}"/>
    <cellStyle name="SAPBEXexcBad9 6 5" xfId="4899" xr:uid="{F6AFCEC0-0531-44C6-B001-5791B230C6F4}"/>
    <cellStyle name="SAPBEXexcBad9 6 6" xfId="8498" xr:uid="{0DFF1CC6-CA51-4162-B71F-D926B9082DB6}"/>
    <cellStyle name="SAPBEXexcBad9 6 7" xfId="9429" xr:uid="{25CF4161-7DD1-40BD-8EA2-6B7BB5723860}"/>
    <cellStyle name="SAPBEXexcBad9 6 8" xfId="8862" xr:uid="{885011DF-E83C-4457-8B94-E4C6D7DD2843}"/>
    <cellStyle name="SAPBEXexcBad9 6 9" xfId="10489" xr:uid="{261A7C53-B219-4F3E-8FA8-4EF608471C13}"/>
    <cellStyle name="SAPBEXexcBad9 7" xfId="1591" xr:uid="{00000000-0005-0000-0000-000047070000}"/>
    <cellStyle name="SAPBEXexcBad9 7 10" xfId="7861" xr:uid="{8416A6ED-56DA-4B95-AFB3-9E4872ACCCD1}"/>
    <cellStyle name="SAPBEXexcBad9 7 11" xfId="12677" xr:uid="{E93C1696-EB77-4175-9825-2E6A57EFCE0A}"/>
    <cellStyle name="SAPBEXexcBad9 7 2" xfId="4212" xr:uid="{44CBE3D0-D73E-4E10-A1FB-BC03EAD9499C}"/>
    <cellStyle name="SAPBEXexcBad9 7 3" xfId="3215" xr:uid="{ADEC06A2-A98E-4B91-9122-74771FE1B41B}"/>
    <cellStyle name="SAPBEXexcBad9 7 4" xfId="5181" xr:uid="{FD3441BB-8F5D-43EA-AC15-D2E393A01F1A}"/>
    <cellStyle name="SAPBEXexcBad9 7 5" xfId="7959" xr:uid="{EBC8DDD4-500C-4241-A319-0797E810389D}"/>
    <cellStyle name="SAPBEXexcBad9 7 6" xfId="6677" xr:uid="{D1AEC76C-123E-494D-A811-7B3573F3C82B}"/>
    <cellStyle name="SAPBEXexcBad9 7 7" xfId="9428" xr:uid="{AE1F0672-FD52-4C91-A9FD-871018A3896E}"/>
    <cellStyle name="SAPBEXexcBad9 7 8" xfId="11647" xr:uid="{E3E6B202-16F5-4416-859B-03B04DEE88AC}"/>
    <cellStyle name="SAPBEXexcBad9 7 9" xfId="7632" xr:uid="{899E502F-C0AC-43B6-AFC9-07B734AEF9EC}"/>
    <cellStyle name="SAPBEXexcBad9 8" xfId="1592" xr:uid="{00000000-0005-0000-0000-000048070000}"/>
    <cellStyle name="SAPBEXexcBad9 8 10" xfId="12667" xr:uid="{946DB0C9-8D84-4E0F-A538-8738CA8A9EEA}"/>
    <cellStyle name="SAPBEXexcBad9 8 11" xfId="13809" xr:uid="{E5283AC8-CA3B-480E-B455-04849EFA83CD}"/>
    <cellStyle name="SAPBEXexcBad9 8 2" xfId="4213" xr:uid="{6137DB97-0FAC-4398-A179-C78119378F73}"/>
    <cellStyle name="SAPBEXexcBad9 8 3" xfId="3093" xr:uid="{9F8CFC1B-F382-42B0-9C96-16EBF91B9DFF}"/>
    <cellStyle name="SAPBEXexcBad9 8 4" xfId="5182" xr:uid="{0D5ECD37-765F-4D32-9E21-4318FE3AB60F}"/>
    <cellStyle name="SAPBEXexcBad9 8 5" xfId="6957" xr:uid="{826D9B2F-1969-4848-A7EA-F87B43EC524A}"/>
    <cellStyle name="SAPBEXexcBad9 8 6" xfId="3901" xr:uid="{9CA11296-CDF7-47FA-99E6-3DDA0F7CF4D9}"/>
    <cellStyle name="SAPBEXexcBad9 8 7" xfId="8028" xr:uid="{A17E066C-F180-4325-B0BC-5515020DAB70}"/>
    <cellStyle name="SAPBEXexcBad9 8 8" xfId="8853" xr:uid="{65B9E310-CF91-443F-8C54-58D5F4FFDB4B}"/>
    <cellStyle name="SAPBEXexcBad9 8 9" xfId="10488" xr:uid="{87FB4123-C62B-44F8-9193-E4F7842FBF76}"/>
    <cellStyle name="SAPBEXexcBad9 9" xfId="1593" xr:uid="{00000000-0005-0000-0000-000049070000}"/>
    <cellStyle name="SAPBEXexcBad9 9 10" xfId="11320" xr:uid="{A3177713-71C7-47C7-A066-31E10EE9FE8A}"/>
    <cellStyle name="SAPBEXexcBad9 9 11" xfId="14055" xr:uid="{FA25E30F-4A13-4C07-B579-30B96C4F3E90}"/>
    <cellStyle name="SAPBEXexcBad9 9 2" xfId="4214" xr:uid="{A0D2589E-CE63-4620-BD29-D022C8FDB8B3}"/>
    <cellStyle name="SAPBEXexcBad9 9 3" xfId="5054" xr:uid="{71FE0863-5631-422C-B517-4732669B8904}"/>
    <cellStyle name="SAPBEXexcBad9 9 4" xfId="3985" xr:uid="{C523AF4C-9884-45B8-8DC4-FF9551573B69}"/>
    <cellStyle name="SAPBEXexcBad9 9 5" xfId="7958" xr:uid="{E1B02F59-A65B-4916-BFA0-5E2FD8DF1996}"/>
    <cellStyle name="SAPBEXexcBad9 9 6" xfId="8174" xr:uid="{FC79FB7A-4183-43CC-9FA1-EE7399A67C0D}"/>
    <cellStyle name="SAPBEXexcBad9 9 7" xfId="9134" xr:uid="{4C01F321-0D64-4EA1-A9E1-F39D59D1A0FF}"/>
    <cellStyle name="SAPBEXexcBad9 9 8" xfId="11646" xr:uid="{954CC200-DB0A-430E-B44C-54DA81133189}"/>
    <cellStyle name="SAPBEXexcBad9 9 9" xfId="9123" xr:uid="{FF1DA0C0-0926-4F6F-95C7-ED0F2A67B04E}"/>
    <cellStyle name="SAPBEXexcBad9_gxaccion, 68" xfId="1594" xr:uid="{00000000-0005-0000-0000-00004A070000}"/>
    <cellStyle name="SAPBEXexcCritical4" xfId="1595" xr:uid="{00000000-0005-0000-0000-00004B070000}"/>
    <cellStyle name="SAPBEXexcCritical4 10" xfId="1596" xr:uid="{00000000-0005-0000-0000-00004C070000}"/>
    <cellStyle name="SAPBEXexcCritical4 10 10" xfId="7599" xr:uid="{205862F7-B1AB-4033-8CB0-1A01D5150EC1}"/>
    <cellStyle name="SAPBEXexcCritical4 10 11" xfId="11308" xr:uid="{F51D60EC-C570-479D-9DE1-4A806AE57240}"/>
    <cellStyle name="SAPBEXexcCritical4 10 12" xfId="13810" xr:uid="{60D605B5-C4CC-4A57-B69E-D58AD54146D3}"/>
    <cellStyle name="SAPBEXexcCritical4 10 2" xfId="5621" xr:uid="{E3F78C67-A6CE-4972-96E3-3CC66E857124}"/>
    <cellStyle name="SAPBEXexcCritical4 10 2 10" xfId="15689" xr:uid="{681C27DD-26E1-428C-AAF2-DF7B8C0F1024}"/>
    <cellStyle name="SAPBEXexcCritical4 10 2 2" xfId="7090" xr:uid="{CFE2324D-CB4E-4749-A448-47FBCDC7CEBD}"/>
    <cellStyle name="SAPBEXexcCritical4 10 2 3" xfId="8311" xr:uid="{172D6275-F889-40B8-8AE4-AC3F57AD9B7A}"/>
    <cellStyle name="SAPBEXexcCritical4 10 2 4" xfId="9563" xr:uid="{2E8C1A6F-2714-4A7D-8165-EF3F4072D5FC}"/>
    <cellStyle name="SAPBEXexcCritical4 10 2 5" xfId="10797" xr:uid="{FDD00DF5-AAFD-4DBF-B385-EC14371B9F4F}"/>
    <cellStyle name="SAPBEXexcCritical4 10 2 6" xfId="11956" xr:uid="{9DF3E369-880C-4962-9A2F-7B0D7BD726A8}"/>
    <cellStyle name="SAPBEXexcCritical4 10 2 7" xfId="13084" xr:uid="{D631E95F-ED34-4212-A834-27DF1E36C7C9}"/>
    <cellStyle name="SAPBEXexcCritical4 10 2 8" xfId="14191" xr:uid="{42A26CFE-A2E3-4938-B1D3-1AE798C65CE0}"/>
    <cellStyle name="SAPBEXexcCritical4 10 2 9" xfId="15097" xr:uid="{A228B86B-2A76-4727-AAFF-6C7E747D92EF}"/>
    <cellStyle name="SAPBEXexcCritical4 10 3" xfId="4216" xr:uid="{E56274D3-4E00-470D-9849-8EACCA72A8B8}"/>
    <cellStyle name="SAPBEXexcCritical4 10 4" xfId="5052" xr:uid="{BECFCFE3-21DC-4119-96A9-7E2939AACE74}"/>
    <cellStyle name="SAPBEXexcCritical4 10 5" xfId="3987" xr:uid="{741B8732-4490-41AF-835B-FDBFEAA8BE66}"/>
    <cellStyle name="SAPBEXexcCritical4 10 6" xfId="7956" xr:uid="{EBFDA7E2-1D1C-482D-B929-9064B96A0DF0}"/>
    <cellStyle name="SAPBEXexcCritical4 10 7" xfId="8505" xr:uid="{8A42C8C3-4CF6-4396-8169-9C6799B5CC50}"/>
    <cellStyle name="SAPBEXexcCritical4 10 8" xfId="7618" xr:uid="{C6130B91-8483-4CF7-81EF-638C87A0D2C8}"/>
    <cellStyle name="SAPBEXexcCritical4 10 9" xfId="11644" xr:uid="{C9F0E86C-6C95-4F8E-B96E-8AC3C3614B24}"/>
    <cellStyle name="SAPBEXexcCritical4 11" xfId="1597" xr:uid="{00000000-0005-0000-0000-00004D070000}"/>
    <cellStyle name="SAPBEXexcCritical4 11 10" xfId="10487" xr:uid="{4E83ADA7-A24F-43AD-87B3-A5B75F8F352C}"/>
    <cellStyle name="SAPBEXexcCritical4 11 11" xfId="12950" xr:uid="{5659A027-B72E-45C1-BC4A-E5E87E601D6A}"/>
    <cellStyle name="SAPBEXexcCritical4 11 12" xfId="11546" xr:uid="{61D7AD06-0DB5-448E-B6E7-B1E0704F1958}"/>
    <cellStyle name="SAPBEXexcCritical4 11 2" xfId="5622" xr:uid="{60C50D17-AF3A-4692-9384-7207AFABA298}"/>
    <cellStyle name="SAPBEXexcCritical4 11 2 10" xfId="15690" xr:uid="{F6F35B63-C1B8-418B-B1A7-18840A5CD2D0}"/>
    <cellStyle name="SAPBEXexcCritical4 11 2 2" xfId="7091" xr:uid="{1884D9A7-9B0F-4A88-8F19-002DB1730A1A}"/>
    <cellStyle name="SAPBEXexcCritical4 11 2 3" xfId="8312" xr:uid="{DC994395-2A25-4D42-86AB-E06081B47AF3}"/>
    <cellStyle name="SAPBEXexcCritical4 11 2 4" xfId="9564" xr:uid="{79F0453B-CD6C-43F4-A4F5-83FFB56A7466}"/>
    <cellStyle name="SAPBEXexcCritical4 11 2 5" xfId="10798" xr:uid="{3E42699C-3CF8-4394-A4F2-CCC81211116E}"/>
    <cellStyle name="SAPBEXexcCritical4 11 2 6" xfId="11957" xr:uid="{A9AAAC4E-FCC1-45E5-BFF2-CEC01C66FC33}"/>
    <cellStyle name="SAPBEXexcCritical4 11 2 7" xfId="13085" xr:uid="{D0B7C1B0-B819-4CE3-BE0F-732C336FD1E8}"/>
    <cellStyle name="SAPBEXexcCritical4 11 2 8" xfId="14192" xr:uid="{5BCF2642-ECE2-4593-A3EA-AE92EFB960A0}"/>
    <cellStyle name="SAPBEXexcCritical4 11 2 9" xfId="15098" xr:uid="{142F47AD-C097-4E89-AB08-B1C381E7414C}"/>
    <cellStyle name="SAPBEXexcCritical4 11 3" xfId="4217" xr:uid="{049ACC81-1A23-433A-AF62-A415FE14DFD4}"/>
    <cellStyle name="SAPBEXexcCritical4 11 4" xfId="5051" xr:uid="{9C60497B-F2C6-46B3-B533-D30CFBED3BDB}"/>
    <cellStyle name="SAPBEXexcCritical4 11 5" xfId="3988" xr:uid="{FF70FFB8-0856-42B1-9134-1996D6516476}"/>
    <cellStyle name="SAPBEXexcCritical4 11 6" xfId="7957" xr:uid="{C70B5618-A97D-458F-B474-4C02165F6537}"/>
    <cellStyle name="SAPBEXexcCritical4 11 7" xfId="8503" xr:uid="{769AFCAC-76A8-4200-809F-EBF5A06F93AC}"/>
    <cellStyle name="SAPBEXexcCritical4 11 8" xfId="7604" xr:uid="{A5E10959-BB3E-41C8-9229-B5279EEDBCF2}"/>
    <cellStyle name="SAPBEXexcCritical4 11 9" xfId="11645" xr:uid="{304B85F9-6A83-4827-86BC-AD606DD2BBF5}"/>
    <cellStyle name="SAPBEXexcCritical4 12" xfId="2703" xr:uid="{00000000-0005-0000-0000-00004E070000}"/>
    <cellStyle name="SAPBEXexcCritical4 13" xfId="2730" xr:uid="{00000000-0005-0000-0000-00004F070000}"/>
    <cellStyle name="SAPBEXexcCritical4 14" xfId="2793" xr:uid="{86376A58-807C-4873-89CE-BBE03126D82D}"/>
    <cellStyle name="SAPBEXexcCritical4 15" xfId="2845" xr:uid="{F8225700-9538-47F6-8A55-D1C143D3AFA0}"/>
    <cellStyle name="SAPBEXexcCritical4 16" xfId="2883" xr:uid="{C4A27C56-AE7E-4CE7-8A64-66C83C515BA0}"/>
    <cellStyle name="SAPBEXexcCritical4 17" xfId="2927" xr:uid="{25CDAA6B-E24F-4F72-8981-A3C37DBB0F5E}"/>
    <cellStyle name="SAPBEXexcCritical4 18" xfId="2971" xr:uid="{FA7F8285-6B20-4E12-8A96-CA8AE96C2D10}"/>
    <cellStyle name="SAPBEXexcCritical4 19" xfId="4215" xr:uid="{091B7740-B861-4A58-8214-CCE0A6CBF901}"/>
    <cellStyle name="SAPBEXexcCritical4 2" xfId="1598" xr:uid="{00000000-0005-0000-0000-000050070000}"/>
    <cellStyle name="SAPBEXexcCritical4 2 10" xfId="10399" xr:uid="{74F53ABF-F8C1-47B4-B247-7C18284016F1}"/>
    <cellStyle name="SAPBEXexcCritical4 2 11" xfId="10486" xr:uid="{5EB447AB-251D-4666-AB52-F0B66447B7CB}"/>
    <cellStyle name="SAPBEXexcCritical4 2 12" xfId="3148" xr:uid="{03E9DE8A-B2F6-4F16-8C7C-D1A122AAA05F}"/>
    <cellStyle name="SAPBEXexcCritical4 2 13" xfId="13811" xr:uid="{17CE651B-D658-4046-9ABE-155E21636B1F}"/>
    <cellStyle name="SAPBEXexcCritical4 2 2" xfId="1599" xr:uid="{00000000-0005-0000-0000-000051070000}"/>
    <cellStyle name="SAPBEXexcCritical4 2 2 10" xfId="6305" xr:uid="{EA7B7CEE-397F-44A5-B914-C57B579F6781}"/>
    <cellStyle name="SAPBEXexcCritical4 2 2 11" xfId="11382" xr:uid="{F3F751B6-B60C-42CD-A624-A0B97274C7AE}"/>
    <cellStyle name="SAPBEXexcCritical4 2 2 12" xfId="12401" xr:uid="{C5867B46-D0F2-470A-A07B-A584E0D1A034}"/>
    <cellStyle name="SAPBEXexcCritical4 2 2 2" xfId="1600" xr:uid="{00000000-0005-0000-0000-000052070000}"/>
    <cellStyle name="SAPBEXexcCritical4 2 2 2 10" xfId="3383" xr:uid="{98D94650-5160-4FBF-ACF2-C7B4BFF8010F}"/>
    <cellStyle name="SAPBEXexcCritical4 2 2 2 11" xfId="13869" xr:uid="{4170BF38-D3D3-47B4-BC04-B401889311E3}"/>
    <cellStyle name="SAPBEXexcCritical4 2 2 2 12" xfId="12388" xr:uid="{B835851D-CABE-45CB-A18F-9E7AC95C76C1}"/>
    <cellStyle name="SAPBEXexcCritical4 2 2 2 2" xfId="5624" xr:uid="{9B782024-D378-4869-8944-3CB9A8B2A481}"/>
    <cellStyle name="SAPBEXexcCritical4 2 2 2 2 10" xfId="15692" xr:uid="{1DF36CF9-5BA1-4144-A0C2-7637D5CE5E18}"/>
    <cellStyle name="SAPBEXexcCritical4 2 2 2 2 2" xfId="7093" xr:uid="{88269AF8-3787-459A-BE6A-693B84054E94}"/>
    <cellStyle name="SAPBEXexcCritical4 2 2 2 2 3" xfId="8314" xr:uid="{8E54677F-D768-4CC1-9BD4-5E6C2DA3A0B9}"/>
    <cellStyle name="SAPBEXexcCritical4 2 2 2 2 4" xfId="9566" xr:uid="{D18E1717-3BC4-4BAB-987E-CFADFA85D4EE}"/>
    <cellStyle name="SAPBEXexcCritical4 2 2 2 2 5" xfId="10800" xr:uid="{49999EA0-98F1-474A-8348-2828FFB2686B}"/>
    <cellStyle name="SAPBEXexcCritical4 2 2 2 2 6" xfId="11959" xr:uid="{866C6CF4-577B-45FD-960E-EDAA2328FADB}"/>
    <cellStyle name="SAPBEXexcCritical4 2 2 2 2 7" xfId="13087" xr:uid="{8238959D-EC84-4B33-B79F-12DDC58450DC}"/>
    <cellStyle name="SAPBEXexcCritical4 2 2 2 2 8" xfId="14194" xr:uid="{068F8004-C3F7-4121-B6D1-E49C241B49ED}"/>
    <cellStyle name="SAPBEXexcCritical4 2 2 2 2 9" xfId="15100" xr:uid="{5883D441-487A-4C9C-B74F-563415E5DD6F}"/>
    <cellStyle name="SAPBEXexcCritical4 2 2 2 3" xfId="4220" xr:uid="{17FE0A0E-C27A-4299-A7A3-16FB814C7132}"/>
    <cellStyle name="SAPBEXexcCritical4 2 2 2 4" xfId="5048" xr:uid="{741244B4-6496-4AE3-ADD6-BC2E85252027}"/>
    <cellStyle name="SAPBEXexcCritical4 2 2 2 5" xfId="6737" xr:uid="{2861840C-7BCD-41E9-BA40-433080802E5A}"/>
    <cellStyle name="SAPBEXexcCritical4 2 2 2 6" xfId="4896" xr:uid="{6EEFF6E5-5960-401F-A11F-94F16EB970A2}"/>
    <cellStyle name="SAPBEXexcCritical4 2 2 2 7" xfId="6676" xr:uid="{F1032766-A20A-4B57-9D24-059B37365C2B}"/>
    <cellStyle name="SAPBEXexcCritical4 2 2 2 8" xfId="9430" xr:uid="{B5A60695-E767-4FC4-8731-8AF196661194}"/>
    <cellStyle name="SAPBEXexcCritical4 2 2 2 9" xfId="10396" xr:uid="{E03A33DD-2072-4DD0-875D-B45732420649}"/>
    <cellStyle name="SAPBEXexcCritical4 2 2 3" xfId="4219" xr:uid="{9995E4CA-CBC9-4376-842C-8C2493AD86B6}"/>
    <cellStyle name="SAPBEXexcCritical4 2 2 4" xfId="5049" xr:uid="{85DA7D37-3760-4CE7-8DF8-B7E9997AFB67}"/>
    <cellStyle name="SAPBEXexcCritical4 2 2 5" xfId="3990" xr:uid="{C2E65C5E-5420-4603-B120-35ACA81C725E}"/>
    <cellStyle name="SAPBEXexcCritical4 2 2 6" xfId="7955" xr:uid="{996856C6-307D-4C75-9704-46A890BA92F7}"/>
    <cellStyle name="SAPBEXexcCritical4 2 2 7" xfId="8506" xr:uid="{03CE0420-6CAC-489F-9C0F-C2B1CF1AA309}"/>
    <cellStyle name="SAPBEXexcCritical4 2 2 8" xfId="7606" xr:uid="{5BA60379-FEF8-4CAE-B1D8-7465B735BA07}"/>
    <cellStyle name="SAPBEXexcCritical4 2 2 9" xfId="11643" xr:uid="{806E49BF-8DED-4A0E-96B4-0967CC4A1B82}"/>
    <cellStyle name="SAPBEXexcCritical4 2 3" xfId="5623" xr:uid="{76DAE1F0-47D1-454A-A240-C6283A400764}"/>
    <cellStyle name="SAPBEXexcCritical4 2 3 10" xfId="15691" xr:uid="{101B4B5E-2916-4374-ADAB-8D28B87F2ED2}"/>
    <cellStyle name="SAPBEXexcCritical4 2 3 2" xfId="7092" xr:uid="{443D1348-9A62-4F9C-AC29-F0DC5360B98E}"/>
    <cellStyle name="SAPBEXexcCritical4 2 3 3" xfId="8313" xr:uid="{67E047F5-803B-49D3-AF5B-EEB54CCA806B}"/>
    <cellStyle name="SAPBEXexcCritical4 2 3 4" xfId="9565" xr:uid="{E22E8BE8-8DF9-4DF4-994E-79AF1AEC2B06}"/>
    <cellStyle name="SAPBEXexcCritical4 2 3 5" xfId="10799" xr:uid="{4B43ED26-A5FE-4CE8-82F2-95E41A346AE7}"/>
    <cellStyle name="SAPBEXexcCritical4 2 3 6" xfId="11958" xr:uid="{A963EA11-887A-4E3F-8C78-320DE6D1A4B7}"/>
    <cellStyle name="SAPBEXexcCritical4 2 3 7" xfId="13086" xr:uid="{80DC57E5-0763-4CD4-BFBF-C59248424978}"/>
    <cellStyle name="SAPBEXexcCritical4 2 3 8" xfId="14193" xr:uid="{505440B2-EB61-4294-BD00-90A0983454B1}"/>
    <cellStyle name="SAPBEXexcCritical4 2 3 9" xfId="15099" xr:uid="{FCE54857-B649-4D39-8E3E-8A61A8E44CA1}"/>
    <cellStyle name="SAPBEXexcCritical4 2 4" xfId="4218" xr:uid="{DC2D6AD2-3E4F-4AFA-8319-FC79E6DAB612}"/>
    <cellStyle name="SAPBEXexcCritical4 2 5" xfId="5050" xr:uid="{3D727D1D-A273-4DE7-B542-9767D9AE4D41}"/>
    <cellStyle name="SAPBEXexcCritical4 2 6" xfId="3989" xr:uid="{F8D2FD2A-A39E-4801-9754-0B999767EC60}"/>
    <cellStyle name="SAPBEXexcCritical4 2 7" xfId="4913" xr:uid="{10F2AF9D-505A-4881-8EBD-A4BEFF2B29B7}"/>
    <cellStyle name="SAPBEXexcCritical4 2 8" xfId="8504" xr:uid="{DDFC4CE4-DF66-4DD6-8F39-37870E97F288}"/>
    <cellStyle name="SAPBEXexcCritical4 2 9" xfId="7601" xr:uid="{E30852DE-A71E-4F70-BA08-4E5A64C9C6E5}"/>
    <cellStyle name="SAPBEXexcCritical4 20" xfId="5053" xr:uid="{8594868C-A477-4556-A43B-3409679F60B6}"/>
    <cellStyle name="SAPBEXexcCritical4 21" xfId="3986" xr:uid="{275B1B8F-100F-426D-9103-EA0A5E8983C0}"/>
    <cellStyle name="SAPBEXexcCritical4 22" xfId="4931" xr:uid="{CFB10FC0-680F-4CA8-A996-D9CAD09A0C6F}"/>
    <cellStyle name="SAPBEXexcCritical4 23" xfId="8502" xr:uid="{52CC1036-C2C4-4D4D-9F2D-008686E4A6AC}"/>
    <cellStyle name="SAPBEXexcCritical4 24" xfId="9135" xr:uid="{EF7D0610-5955-490A-8662-67E0409B9858}"/>
    <cellStyle name="SAPBEXexcCritical4 25" xfId="10397" xr:uid="{19BC5338-B321-415A-A622-9A7A559D9A5A}"/>
    <cellStyle name="SAPBEXexcCritical4 26" xfId="9124" xr:uid="{42CC38F0-19BA-4D9C-BEE5-7EA84124D761}"/>
    <cellStyle name="SAPBEXexcCritical4 27" xfId="11305" xr:uid="{505D5065-52D3-4421-A2AB-7369FC2992BE}"/>
    <cellStyle name="SAPBEXexcCritical4 28" xfId="11545" xr:uid="{16F38E4F-FA98-49B3-B894-3E75F9A67FD9}"/>
    <cellStyle name="SAPBEXexcCritical4 29" xfId="15882" xr:uid="{F1C67B86-D62C-420E-A4B8-FBA2C22F946B}"/>
    <cellStyle name="SAPBEXexcCritical4 3" xfId="1601" xr:uid="{00000000-0005-0000-0000-000053070000}"/>
    <cellStyle name="SAPBEXexcCritical4 3 10" xfId="9125" xr:uid="{C0E6BC99-050B-4EA5-AE28-7079F192E862}"/>
    <cellStyle name="SAPBEXexcCritical4 3 11" xfId="11323" xr:uid="{6A63B8AD-2450-43FF-ACF1-09F689E9A525}"/>
    <cellStyle name="SAPBEXexcCritical4 3 12" xfId="12385" xr:uid="{C46D2090-B79A-4F0F-B861-21FF0B42F826}"/>
    <cellStyle name="SAPBEXexcCritical4 3 2" xfId="5625" xr:uid="{675A81AA-ECA7-42C8-8F91-CD90DB35094C}"/>
    <cellStyle name="SAPBEXexcCritical4 3 2 10" xfId="15693" xr:uid="{E7D8552F-62DC-49F2-BCB1-6F8D78F996CB}"/>
    <cellStyle name="SAPBEXexcCritical4 3 2 2" xfId="7094" xr:uid="{9BD17026-A7B2-48E1-883E-032CA86EB1C5}"/>
    <cellStyle name="SAPBEXexcCritical4 3 2 3" xfId="8315" xr:uid="{393EC0B6-E791-4270-A13F-2B4ECAC92980}"/>
    <cellStyle name="SAPBEXexcCritical4 3 2 4" xfId="9567" xr:uid="{71F3E538-7470-46D9-8CFB-DC8A103ADBF3}"/>
    <cellStyle name="SAPBEXexcCritical4 3 2 5" xfId="10801" xr:uid="{C96CF36C-F8CF-4576-880A-503A32C8D8F5}"/>
    <cellStyle name="SAPBEXexcCritical4 3 2 6" xfId="11960" xr:uid="{38F1DEC3-9B62-49C9-9458-CFBAE4F540C0}"/>
    <cellStyle name="SAPBEXexcCritical4 3 2 7" xfId="13088" xr:uid="{8877EAFD-1C05-4C35-AAE3-2F91348EC5DC}"/>
    <cellStyle name="SAPBEXexcCritical4 3 2 8" xfId="14195" xr:uid="{D426905E-345C-4C32-8EA9-FE6F63BAED82}"/>
    <cellStyle name="SAPBEXexcCritical4 3 2 9" xfId="15101" xr:uid="{7129E9F6-4F9B-4C4F-9687-7A4E8F6DFE30}"/>
    <cellStyle name="SAPBEXexcCritical4 3 3" xfId="4221" xr:uid="{06EC3C87-A7CE-4E12-8F87-6FCFF743668B}"/>
    <cellStyle name="SAPBEXexcCritical4 3 4" xfId="3214" xr:uid="{CE500A7E-2A3B-41E5-9665-E67EE065DAD0}"/>
    <cellStyle name="SAPBEXexcCritical4 3 5" xfId="5195" xr:uid="{F02D6CC7-BF7C-4A56-979E-78FDCFD85093}"/>
    <cellStyle name="SAPBEXexcCritical4 3 6" xfId="7954" xr:uid="{E2AD88B3-5549-42A1-B992-440260E1FA67}"/>
    <cellStyle name="SAPBEXexcCritical4 3 7" xfId="7893" xr:uid="{29551C11-AA91-461D-AB25-150ACA6E8AF6}"/>
    <cellStyle name="SAPBEXexcCritical4 3 8" xfId="8010" xr:uid="{AD2E5959-BC9D-4FDB-99B6-53C109F0F730}"/>
    <cellStyle name="SAPBEXexcCritical4 3 9" xfId="11642" xr:uid="{430A2D10-C6FF-4C52-A738-C8169F18C2EF}"/>
    <cellStyle name="SAPBEXexcCritical4 4" xfId="1602" xr:uid="{00000000-0005-0000-0000-000054070000}"/>
    <cellStyle name="SAPBEXexcCritical4 4 10" xfId="8777" xr:uid="{E0F0E081-91D3-4DC4-B15E-7F3CFEE068A8}"/>
    <cellStyle name="SAPBEXexcCritical4 4 11" xfId="13868" xr:uid="{34BF72F2-4692-4866-8D62-D00BBE8ABE44}"/>
    <cellStyle name="SAPBEXexcCritical4 4 12" xfId="12389" xr:uid="{B1F23284-5CBB-41B4-A72D-D88154BA3706}"/>
    <cellStyle name="SAPBEXexcCritical4 4 2" xfId="5626" xr:uid="{E1F69BA3-B470-4723-919F-71E2E2310840}"/>
    <cellStyle name="SAPBEXexcCritical4 4 2 10" xfId="15694" xr:uid="{E6BFD51B-3958-4CD4-A690-BE0D77F0120E}"/>
    <cellStyle name="SAPBEXexcCritical4 4 2 2" xfId="7095" xr:uid="{7C200FB8-C3C7-4C4C-9E86-E110543A90EB}"/>
    <cellStyle name="SAPBEXexcCritical4 4 2 3" xfId="8316" xr:uid="{B62048B5-F798-4507-9763-C230D73F34B3}"/>
    <cellStyle name="SAPBEXexcCritical4 4 2 4" xfId="9568" xr:uid="{9A3A461E-C498-4219-ABC0-7545FCD70705}"/>
    <cellStyle name="SAPBEXexcCritical4 4 2 5" xfId="10802" xr:uid="{B827BFBC-FF66-4D56-958D-390E20134286}"/>
    <cellStyle name="SAPBEXexcCritical4 4 2 6" xfId="11961" xr:uid="{F33B6746-EDB0-4653-94CC-052DF22ADF1D}"/>
    <cellStyle name="SAPBEXexcCritical4 4 2 7" xfId="13089" xr:uid="{677FD246-5D4E-4339-AA0A-85F5B0B4B2F7}"/>
    <cellStyle name="SAPBEXexcCritical4 4 2 8" xfId="14196" xr:uid="{2A629AA3-C55E-43CB-8A55-14E58D9A68DE}"/>
    <cellStyle name="SAPBEXexcCritical4 4 2 9" xfId="15102" xr:uid="{86A5D2C1-E878-4012-B1EF-482D8B57BC93}"/>
    <cellStyle name="SAPBEXexcCritical4 4 3" xfId="4222" xr:uid="{E5FDC4BD-4819-4A05-A5BC-0ADD8CBF9D50}"/>
    <cellStyle name="SAPBEXexcCritical4 4 4" xfId="5047" xr:uid="{F0F42669-5D4C-4BE5-8BD9-C9AB1429E07E}"/>
    <cellStyle name="SAPBEXexcCritical4 4 5" xfId="6736" xr:uid="{8134FFCC-FF80-419F-976E-8DB5185B3C07}"/>
    <cellStyle name="SAPBEXexcCritical4 4 6" xfId="6669" xr:uid="{B0366BF5-9FDE-4875-A25E-599CB4890552}"/>
    <cellStyle name="SAPBEXexcCritical4 4 7" xfId="8176" xr:uid="{5E46F54D-7ED0-4128-83F4-AD6CFDF3DBE8}"/>
    <cellStyle name="SAPBEXexcCritical4 4 8" xfId="7641" xr:uid="{147E0C2E-6DBF-443A-A33D-16C88159F79A}"/>
    <cellStyle name="SAPBEXexcCritical4 4 9" xfId="10401" xr:uid="{79B51288-F0DE-4C9E-B3AB-E868918DC578}"/>
    <cellStyle name="SAPBEXexcCritical4 5" xfId="1603" xr:uid="{00000000-0005-0000-0000-000055070000}"/>
    <cellStyle name="SAPBEXexcCritical4 5 10" xfId="12741" xr:uid="{98348B25-53B5-4AB1-AFC9-C6219D9203B6}"/>
    <cellStyle name="SAPBEXexcCritical4 5 11" xfId="11306" xr:uid="{B5135B86-CF2E-459C-919C-D37BB285275B}"/>
    <cellStyle name="SAPBEXexcCritical4 5 12" xfId="14810" xr:uid="{BCDE385E-08E3-4C46-82D8-8D9046195215}"/>
    <cellStyle name="SAPBEXexcCritical4 5 2" xfId="5627" xr:uid="{0138520F-903C-4D0F-A8F9-A33613E9AF77}"/>
    <cellStyle name="SAPBEXexcCritical4 5 2 10" xfId="15695" xr:uid="{07A63BED-080D-4948-A3C1-257014E9AE7A}"/>
    <cellStyle name="SAPBEXexcCritical4 5 2 2" xfId="7096" xr:uid="{5493F454-EF39-43FC-8B89-5147D2CEBC37}"/>
    <cellStyle name="SAPBEXexcCritical4 5 2 3" xfId="8317" xr:uid="{5A6B5E26-2FB8-4076-8139-2BD209F61741}"/>
    <cellStyle name="SAPBEXexcCritical4 5 2 4" xfId="9569" xr:uid="{02A47813-CBE8-4982-BC32-C44979D49195}"/>
    <cellStyle name="SAPBEXexcCritical4 5 2 5" xfId="10803" xr:uid="{BD0A9777-250F-4103-8530-809EFDB9B666}"/>
    <cellStyle name="SAPBEXexcCritical4 5 2 6" xfId="11962" xr:uid="{4A8C9D24-5D5D-40AF-AD90-E522EB78BFFC}"/>
    <cellStyle name="SAPBEXexcCritical4 5 2 7" xfId="13090" xr:uid="{E88ACCDA-C713-4618-BCC9-A27A9E73A137}"/>
    <cellStyle name="SAPBEXexcCritical4 5 2 8" xfId="14197" xr:uid="{C4D02F82-3948-436C-8B54-E6A1F6B46179}"/>
    <cellStyle name="SAPBEXexcCritical4 5 2 9" xfId="15103" xr:uid="{294236AB-1212-4BC1-AB11-7D522893E0AA}"/>
    <cellStyle name="SAPBEXexcCritical4 5 3" xfId="4223" xr:uid="{86DD6FE5-E424-46E8-AB97-8AC16371AB12}"/>
    <cellStyle name="SAPBEXexcCritical4 5 4" xfId="3213" xr:uid="{12190676-717C-4F1D-85BB-03ACE1FB059C}"/>
    <cellStyle name="SAPBEXexcCritical4 5 5" xfId="5201" xr:uid="{582E005B-3360-4073-8C72-7EFCD7E2518D}"/>
    <cellStyle name="SAPBEXexcCritical4 5 6" xfId="7953" xr:uid="{65A67EB2-1C9E-49A1-95F8-F10F8BA3ABE8}"/>
    <cellStyle name="SAPBEXexcCritical4 5 7" xfId="9211" xr:uid="{44DAE905-F446-47BF-9D8E-747B2BEBE43B}"/>
    <cellStyle name="SAPBEXexcCritical4 5 8" xfId="10450" xr:uid="{7CA518AD-C95E-48E8-8FCD-E51437FB4DE2}"/>
    <cellStyle name="SAPBEXexcCritical4 5 9" xfId="11641" xr:uid="{37BD6672-A6B9-46D9-B1CE-88A97F03503F}"/>
    <cellStyle name="SAPBEXexcCritical4 6" xfId="1604" xr:uid="{00000000-0005-0000-0000-000056070000}"/>
    <cellStyle name="SAPBEXexcCritical4 6 10" xfId="3382" xr:uid="{DF919B18-B31B-4649-8654-33A511522F60}"/>
    <cellStyle name="SAPBEXexcCritical4 6 11" xfId="12668" xr:uid="{2EE4B2F3-8A1A-4072-A72F-D4D4E0D972B3}"/>
    <cellStyle name="SAPBEXexcCritical4 6 12" xfId="14056" xr:uid="{11C37281-4C5F-436C-9E7F-3A7FF9E696D9}"/>
    <cellStyle name="SAPBEXexcCritical4 6 2" xfId="5628" xr:uid="{449AFF61-2FDE-46C8-8695-288472B3B675}"/>
    <cellStyle name="SAPBEXexcCritical4 6 2 10" xfId="15696" xr:uid="{1A1B83CF-CF9F-4FC8-8B02-ED00E4556B40}"/>
    <cellStyle name="SAPBEXexcCritical4 6 2 2" xfId="7097" xr:uid="{CF7A139C-61A3-4670-98AC-60EA3007B53B}"/>
    <cellStyle name="SAPBEXexcCritical4 6 2 3" xfId="8318" xr:uid="{480D5DA7-57D2-44CA-A874-F471835A9053}"/>
    <cellStyle name="SAPBEXexcCritical4 6 2 4" xfId="9570" xr:uid="{9803C948-3852-476A-B24F-4B81A6BB8ED4}"/>
    <cellStyle name="SAPBEXexcCritical4 6 2 5" xfId="10804" xr:uid="{327869C1-6189-468F-A374-2DECF7DCBE81}"/>
    <cellStyle name="SAPBEXexcCritical4 6 2 6" xfId="11963" xr:uid="{BE102E02-F354-4A2E-978C-193F80AFDC08}"/>
    <cellStyle name="SAPBEXexcCritical4 6 2 7" xfId="13091" xr:uid="{C1E688AC-4FC8-4F32-BE45-05F1005BEC53}"/>
    <cellStyle name="SAPBEXexcCritical4 6 2 8" xfId="14198" xr:uid="{7F23FF96-764B-4CEB-9323-0272FABB2B70}"/>
    <cellStyle name="SAPBEXexcCritical4 6 2 9" xfId="15104" xr:uid="{FEB97CCF-7BB9-4286-B501-BA51DD1DD113}"/>
    <cellStyle name="SAPBEXexcCritical4 6 3" xfId="4224" xr:uid="{F1506AD5-6097-4C88-8459-EDFA1186C87F}"/>
    <cellStyle name="SAPBEXexcCritical4 6 4" xfId="5046" xr:uid="{302E35DD-8B3A-446C-B2D0-28042DB5A40E}"/>
    <cellStyle name="SAPBEXexcCritical4 6 5" xfId="5203" xr:uid="{8B742661-1789-498D-82F3-C949329BE674}"/>
    <cellStyle name="SAPBEXexcCritical4 6 6" xfId="4911" xr:uid="{6FBADA44-A2B4-4BF4-BFE1-E1B2DC4F6D96}"/>
    <cellStyle name="SAPBEXexcCritical4 6 7" xfId="8175" xr:uid="{9F61D87E-6C30-4DDF-A248-B342F88D5AF6}"/>
    <cellStyle name="SAPBEXexcCritical4 6 8" xfId="7621" xr:uid="{9CC6B314-1B9F-4F64-B8A5-A6A56FB1F230}"/>
    <cellStyle name="SAPBEXexcCritical4 6 9" xfId="10404" xr:uid="{10AB6BF7-55EE-49E5-9AE9-AACFEB10A634}"/>
    <cellStyle name="SAPBEXexcCritical4 7" xfId="1605" xr:uid="{00000000-0005-0000-0000-000057070000}"/>
    <cellStyle name="SAPBEXexcCritical4 7 10" xfId="12740" xr:uid="{0192B71B-7D40-43F8-AA5C-7E4DD7901DBE}"/>
    <cellStyle name="SAPBEXexcCritical4 7 11" xfId="13866" xr:uid="{ABD7B58F-DB97-4E6B-97BA-785C73F8BAFC}"/>
    <cellStyle name="SAPBEXexcCritical4 7 12" xfId="14809" xr:uid="{D10DCD84-C840-4ECC-8CF7-60C80F791CD8}"/>
    <cellStyle name="SAPBEXexcCritical4 7 2" xfId="5629" xr:uid="{FB63A222-2F86-455A-ABB5-FA83E379D6F1}"/>
    <cellStyle name="SAPBEXexcCritical4 7 2 10" xfId="15697" xr:uid="{105046DA-B308-408E-BCF1-75A28D2C41A1}"/>
    <cellStyle name="SAPBEXexcCritical4 7 2 2" xfId="7098" xr:uid="{BA232A66-B612-4F74-A888-7D1BADA727C3}"/>
    <cellStyle name="SAPBEXexcCritical4 7 2 3" xfId="8319" xr:uid="{CD382E4A-8256-4DE8-BADA-E09F9413196B}"/>
    <cellStyle name="SAPBEXexcCritical4 7 2 4" xfId="9571" xr:uid="{1E8ABF3E-D43B-4069-B563-AC8FF3760956}"/>
    <cellStyle name="SAPBEXexcCritical4 7 2 5" xfId="10805" xr:uid="{91351482-E52F-4171-8831-0C0BAAC948A8}"/>
    <cellStyle name="SAPBEXexcCritical4 7 2 6" xfId="11964" xr:uid="{400CC1E7-67FA-48E9-A388-BC30705E851E}"/>
    <cellStyle name="SAPBEXexcCritical4 7 2 7" xfId="13092" xr:uid="{33887AB4-7F6F-4744-A4B2-2B0C04CFB866}"/>
    <cellStyle name="SAPBEXexcCritical4 7 2 8" xfId="14199" xr:uid="{69F81F2D-871D-4E11-917C-A7023D8B403C}"/>
    <cellStyle name="SAPBEXexcCritical4 7 2 9" xfId="15105" xr:uid="{5093A5B3-4950-4883-B6B0-63D75F785410}"/>
    <cellStyle name="SAPBEXexcCritical4 7 3" xfId="4225" xr:uid="{93F2B253-44F6-4BCE-ACA4-19FE652B4276}"/>
    <cellStyle name="SAPBEXexcCritical4 7 4" xfId="3212" xr:uid="{2AAF390F-8E87-4182-BCDE-B419B5A0FAF0}"/>
    <cellStyle name="SAPBEXexcCritical4 7 5" xfId="6734" xr:uid="{A9AC3587-FE0B-4062-8280-002917B27756}"/>
    <cellStyle name="SAPBEXexcCritical4 7 6" xfId="6691" xr:uid="{6F1DB203-A20A-4959-B355-90773140AEC0}"/>
    <cellStyle name="SAPBEXexcCritical4 7 7" xfId="9210" xr:uid="{5491EE80-CEC6-4576-9003-C49853EDA405}"/>
    <cellStyle name="SAPBEXexcCritical4 7 8" xfId="10449" xr:uid="{5C91A65C-E4F6-4DC0-80BD-44BF8754FEF8}"/>
    <cellStyle name="SAPBEXexcCritical4 7 9" xfId="8852" xr:uid="{27EE452B-5E09-49C6-90AE-1B198BBBDB61}"/>
    <cellStyle name="SAPBEXexcCritical4 8" xfId="1606" xr:uid="{00000000-0005-0000-0000-000058070000}"/>
    <cellStyle name="SAPBEXexcCritical4 8 10" xfId="9126" xr:uid="{C27CCFEB-9CE9-40E5-B37F-4777CB77CFE4}"/>
    <cellStyle name="SAPBEXexcCritical4 8 11" xfId="13867" xr:uid="{1A48B87F-4F11-47B0-8FF5-196ED0508337}"/>
    <cellStyle name="SAPBEXexcCritical4 8 12" xfId="11576" xr:uid="{0E5DA795-C6BD-429E-A3E8-476ACA33A532}"/>
    <cellStyle name="SAPBEXexcCritical4 8 2" xfId="5630" xr:uid="{DFAE1449-3C10-4A1C-87E8-114A357F40B6}"/>
    <cellStyle name="SAPBEXexcCritical4 8 2 10" xfId="15698" xr:uid="{0832E2A1-9055-4423-A568-46C64E0DA75A}"/>
    <cellStyle name="SAPBEXexcCritical4 8 2 2" xfId="7099" xr:uid="{91EA7123-6BC0-4FD3-A593-123E368D9AB0}"/>
    <cellStyle name="SAPBEXexcCritical4 8 2 3" xfId="8320" xr:uid="{F4FD4478-D4BD-424D-8E65-256DA5130348}"/>
    <cellStyle name="SAPBEXexcCritical4 8 2 4" xfId="9572" xr:uid="{9CB29368-FC26-4A75-AED8-E798E175B6D7}"/>
    <cellStyle name="SAPBEXexcCritical4 8 2 5" xfId="10806" xr:uid="{C1FCDE04-373E-44FB-B5EF-1CDEE3F2FA88}"/>
    <cellStyle name="SAPBEXexcCritical4 8 2 6" xfId="11965" xr:uid="{6809F672-AFFB-4773-80F2-77133B6E4DB7}"/>
    <cellStyle name="SAPBEXexcCritical4 8 2 7" xfId="13093" xr:uid="{78F7C644-D709-4CA4-8D73-88CE0DF61D7A}"/>
    <cellStyle name="SAPBEXexcCritical4 8 2 8" xfId="14200" xr:uid="{9325B294-520C-4386-BE8A-DC439866D533}"/>
    <cellStyle name="SAPBEXexcCritical4 8 2 9" xfId="15106" xr:uid="{AF9494DE-03D6-4763-B68C-C2CBB847E32E}"/>
    <cellStyle name="SAPBEXexcCritical4 8 3" xfId="4226" xr:uid="{481F0FE5-953C-4E65-B9F2-AB283080E528}"/>
    <cellStyle name="SAPBEXexcCritical4 8 4" xfId="5045" xr:uid="{D392A794-0222-4519-88EA-D913249CF465}"/>
    <cellStyle name="SAPBEXexcCritical4 8 5" xfId="6735" xr:uid="{39F695F2-A4E5-40E7-9087-27571FBB0187}"/>
    <cellStyle name="SAPBEXexcCritical4 8 6" xfId="6681" xr:uid="{E575784D-96EA-4336-B17D-03E77914CD75}"/>
    <cellStyle name="SAPBEXexcCritical4 8 7" xfId="5143" xr:uid="{CB63D521-8891-40F0-8481-56213B54D4A4}"/>
    <cellStyle name="SAPBEXexcCritical4 8 8" xfId="7602" xr:uid="{38133DB7-DBDD-4E64-9B83-851B09D853A3}"/>
    <cellStyle name="SAPBEXexcCritical4 8 9" xfId="8860" xr:uid="{1554955D-B7E2-4247-9D64-E553BC908AA6}"/>
    <cellStyle name="SAPBEXexcCritical4 9" xfId="1607" xr:uid="{00000000-0005-0000-0000-000059070000}"/>
    <cellStyle name="SAPBEXexcCritical4 9 10" xfId="3381" xr:uid="{FCDD4E68-F3F1-41B0-BD91-D25789A91ECA}"/>
    <cellStyle name="SAPBEXexcCritical4 9 11" xfId="11321" xr:uid="{C5F05E72-43E1-497F-965A-32B798EEE45A}"/>
    <cellStyle name="SAPBEXexcCritical4 9 12" xfId="12463" xr:uid="{ABDC5F73-4CE9-46F0-8B4F-519F4DD9F94D}"/>
    <cellStyle name="SAPBEXexcCritical4 9 2" xfId="5631" xr:uid="{99E6F05E-3348-4294-AA1A-F32C2553C289}"/>
    <cellStyle name="SAPBEXexcCritical4 9 2 10" xfId="15699" xr:uid="{AFD0C127-0C7D-4374-9936-C74CA79A7B3F}"/>
    <cellStyle name="SAPBEXexcCritical4 9 2 2" xfId="7100" xr:uid="{67449889-A7D8-421B-A5F8-C629AD6E5DA6}"/>
    <cellStyle name="SAPBEXexcCritical4 9 2 3" xfId="8321" xr:uid="{584D6E8F-411C-4365-997B-80EAF2C6A642}"/>
    <cellStyle name="SAPBEXexcCritical4 9 2 4" xfId="9573" xr:uid="{C41BD909-02C7-4224-873A-02D3BC5A82AC}"/>
    <cellStyle name="SAPBEXexcCritical4 9 2 5" xfId="10807" xr:uid="{959FC645-4618-4D54-A718-5BBD8F23193B}"/>
    <cellStyle name="SAPBEXexcCritical4 9 2 6" xfId="11966" xr:uid="{2777D333-F59B-4F52-A4AC-7BBB2F58244F}"/>
    <cellStyle name="SAPBEXexcCritical4 9 2 7" xfId="13094" xr:uid="{97F4FE0B-0B82-4A75-AE90-65496F4BBA72}"/>
    <cellStyle name="SAPBEXexcCritical4 9 2 8" xfId="14201" xr:uid="{FFF2FFC0-5392-436A-B69D-3D7DAED71A80}"/>
    <cellStyle name="SAPBEXexcCritical4 9 2 9" xfId="15107" xr:uid="{919C2B47-D51D-4A02-B6C3-B2AA1604B2F1}"/>
    <cellStyle name="SAPBEXexcCritical4 9 3" xfId="4227" xr:uid="{847B24CB-A787-46F5-8E13-4A3197C1C1DD}"/>
    <cellStyle name="SAPBEXexcCritical4 9 4" xfId="3211" xr:uid="{FCD0AF2E-14CE-4E41-BEEA-F1E28394D511}"/>
    <cellStyle name="SAPBEXexcCritical4 9 5" xfId="3031" xr:uid="{6667270D-3E2D-451B-AA5F-533259B3BE84}"/>
    <cellStyle name="SAPBEXexcCritical4 9 6" xfId="4903" xr:uid="{19E1C0F0-6060-40DC-B15F-A950403664E4}"/>
    <cellStyle name="SAPBEXexcCritical4 9 7" xfId="7894" xr:uid="{B9E475C0-1CEE-444E-A68C-C9B764C36C0B}"/>
    <cellStyle name="SAPBEXexcCritical4 9 8" xfId="9136" xr:uid="{DA0C0B4F-8F52-4345-AB1E-32F556EE5245}"/>
    <cellStyle name="SAPBEXexcCritical4 9 9" xfId="8855" xr:uid="{CD304D03-6A1A-4D18-BE08-25E6EFC33C8C}"/>
    <cellStyle name="SAPBEXexcCritical4_gxaccion, 68" xfId="1608" xr:uid="{00000000-0005-0000-0000-00005A070000}"/>
    <cellStyle name="SAPBEXexcCritical5" xfId="1609" xr:uid="{00000000-0005-0000-0000-00005B070000}"/>
    <cellStyle name="SAPBEXexcCritical5 10" xfId="1610" xr:uid="{00000000-0005-0000-0000-00005C070000}"/>
    <cellStyle name="SAPBEXexcCritical5 10 10" xfId="9127" xr:uid="{AE6F377E-18BD-47BA-9FDC-646695C853CF}"/>
    <cellStyle name="SAPBEXexcCritical5 10 11" xfId="13865" xr:uid="{9B59F95D-CFE6-4C11-8154-F8C0850B9F79}"/>
    <cellStyle name="SAPBEXexcCritical5 10 12" xfId="12404" xr:uid="{C1A4510D-BA85-449F-9CE2-271FB9807AA7}"/>
    <cellStyle name="SAPBEXexcCritical5 10 2" xfId="5632" xr:uid="{DB9141DF-EED6-41C0-9D2D-514CE548E44A}"/>
    <cellStyle name="SAPBEXexcCritical5 10 2 10" xfId="15700" xr:uid="{FD508214-2504-43D8-BFEB-D9E2C3AB833A}"/>
    <cellStyle name="SAPBEXexcCritical5 10 2 2" xfId="7101" xr:uid="{C02B2FC7-6C25-4495-B5FA-14B94685A6AC}"/>
    <cellStyle name="SAPBEXexcCritical5 10 2 3" xfId="8322" xr:uid="{32EC65B8-A7C4-426D-9573-27F171E52B37}"/>
    <cellStyle name="SAPBEXexcCritical5 10 2 4" xfId="9574" xr:uid="{1B49187B-F2B8-4912-A705-4AF90566999E}"/>
    <cellStyle name="SAPBEXexcCritical5 10 2 5" xfId="10808" xr:uid="{09F25CF3-A59F-4A5A-8F7D-A8F174CC7138}"/>
    <cellStyle name="SAPBEXexcCritical5 10 2 6" xfId="11967" xr:uid="{A2397A1E-59CF-4C64-87A8-1702FD0D77B5}"/>
    <cellStyle name="SAPBEXexcCritical5 10 2 7" xfId="13095" xr:uid="{F89637E1-0833-4005-990F-516B6A7F6B16}"/>
    <cellStyle name="SAPBEXexcCritical5 10 2 8" xfId="14202" xr:uid="{11F550BB-114B-489D-83F4-517BE1764C7B}"/>
    <cellStyle name="SAPBEXexcCritical5 10 2 9" xfId="15108" xr:uid="{FEBBEA60-19F3-4839-BAF0-51B710B572F2}"/>
    <cellStyle name="SAPBEXexcCritical5 10 3" xfId="4229" xr:uid="{C68DF6D9-BBC2-40D6-8825-5735BD806EFE}"/>
    <cellStyle name="SAPBEXexcCritical5 10 4" xfId="3092" xr:uid="{6B10CEF0-2BD6-44F2-B34D-2A62B3A396BB}"/>
    <cellStyle name="SAPBEXexcCritical5 10 5" xfId="6733" xr:uid="{488A85C7-0BE9-411C-ACE2-3399A5A9344C}"/>
    <cellStyle name="SAPBEXexcCritical5 10 6" xfId="4791" xr:uid="{F352A977-B9E3-45FB-BA25-37F6ADB5E422}"/>
    <cellStyle name="SAPBEXexcCritical5 10 7" xfId="5144" xr:uid="{EE3BEDEA-EFC0-4087-9D0C-8A1AD08656E5}"/>
    <cellStyle name="SAPBEXexcCritical5 10 8" xfId="7619" xr:uid="{D9F530BB-690A-48E2-8885-46DDE3026D4C}"/>
    <cellStyle name="SAPBEXexcCritical5 10 9" xfId="8867" xr:uid="{1FAC7FB1-7C6B-4D9A-9106-843824CB259C}"/>
    <cellStyle name="SAPBEXexcCritical5 11" xfId="1611" xr:uid="{00000000-0005-0000-0000-00005D070000}"/>
    <cellStyle name="SAPBEXexcCritical5 11 10" xfId="12738" xr:uid="{058C12F5-0296-40AB-85FB-4F30209B7B1C}"/>
    <cellStyle name="SAPBEXexcCritical5 11 11" xfId="12679" xr:uid="{F1CA82E0-676C-4145-BEBA-A188FD7D341D}"/>
    <cellStyle name="SAPBEXexcCritical5 11 12" xfId="14807" xr:uid="{D481BD67-34B2-4528-8A76-0BE7058DCCBC}"/>
    <cellStyle name="SAPBEXexcCritical5 11 2" xfId="5633" xr:uid="{CB230C19-DCCF-4C7E-B180-E2D95B8CA047}"/>
    <cellStyle name="SAPBEXexcCritical5 11 2 10" xfId="15701" xr:uid="{EBA998FA-58EC-4E06-8E65-321E3B00CE4B}"/>
    <cellStyle name="SAPBEXexcCritical5 11 2 2" xfId="7102" xr:uid="{AF8C10B3-FD37-4297-91F7-C81CDB3A114B}"/>
    <cellStyle name="SAPBEXexcCritical5 11 2 3" xfId="8323" xr:uid="{66AA791E-470B-4127-98FF-C448C7569C6D}"/>
    <cellStyle name="SAPBEXexcCritical5 11 2 4" xfId="9575" xr:uid="{BB7F473E-76ED-4EC0-927C-21E7CD4EE6D6}"/>
    <cellStyle name="SAPBEXexcCritical5 11 2 5" xfId="10809" xr:uid="{D3F1D792-C724-43FB-ABC8-D266FF2B96AF}"/>
    <cellStyle name="SAPBEXexcCritical5 11 2 6" xfId="11968" xr:uid="{7775F18D-A8EF-465A-90E6-C99AEF510928}"/>
    <cellStyle name="SAPBEXexcCritical5 11 2 7" xfId="13096" xr:uid="{389AA3D1-81F2-4FCD-A092-28346BDCE7A3}"/>
    <cellStyle name="SAPBEXexcCritical5 11 2 8" xfId="14203" xr:uid="{D8E0EE07-5C24-4CAE-B597-2CA5461122B2}"/>
    <cellStyle name="SAPBEXexcCritical5 11 2 9" xfId="15109" xr:uid="{DFB8FF58-9010-4AD3-A7D2-EC0BBD643576}"/>
    <cellStyle name="SAPBEXexcCritical5 11 3" xfId="4230" xr:uid="{88A8DCF4-5529-4253-9AF9-45FCFF3F69D4}"/>
    <cellStyle name="SAPBEXexcCritical5 11 4" xfId="5044" xr:uid="{33E9DA70-7933-4C36-BE6E-2EE809C6E6CE}"/>
    <cellStyle name="SAPBEXexcCritical5 11 5" xfId="3025" xr:uid="{951F077D-18AB-4AC2-857F-54A8637B7297}"/>
    <cellStyle name="SAPBEXexcCritical5 11 6" xfId="7006" xr:uid="{18CEFA5B-B6AB-4BD0-A602-491C373B493F}"/>
    <cellStyle name="SAPBEXexcCritical5 11 7" xfId="9208" xr:uid="{CDEAFAF8-1FBA-4B37-983E-57C0BE18A339}"/>
    <cellStyle name="SAPBEXexcCritical5 11 8" xfId="10447" xr:uid="{084EAE8D-8DBA-4BE8-B003-D070479DAD4C}"/>
    <cellStyle name="SAPBEXexcCritical5 11 9" xfId="8842" xr:uid="{51D64343-ADBF-40A3-8F8D-903F3306DAC9}"/>
    <cellStyle name="SAPBEXexcCritical5 12" xfId="2704" xr:uid="{00000000-0005-0000-0000-00005E070000}"/>
    <cellStyle name="SAPBEXexcCritical5 13" xfId="2729" xr:uid="{00000000-0005-0000-0000-00005F070000}"/>
    <cellStyle name="SAPBEXexcCritical5 14" xfId="2794" xr:uid="{97D74581-454A-43BF-A85A-D55DE9F48F8A}"/>
    <cellStyle name="SAPBEXexcCritical5 15" xfId="2846" xr:uid="{AA1FFFBA-C52E-4D7F-A33D-AD4EBE30FCBE}"/>
    <cellStyle name="SAPBEXexcCritical5 16" xfId="2884" xr:uid="{D0863F4F-DC36-4F85-9CCF-2761958B1B0E}"/>
    <cellStyle name="SAPBEXexcCritical5 17" xfId="2928" xr:uid="{C3E02700-A103-44D8-A361-F9C812F49864}"/>
    <cellStyle name="SAPBEXexcCritical5 18" xfId="2972" xr:uid="{4F2F68EC-40D8-45F7-A29E-5544F95D3EB5}"/>
    <cellStyle name="SAPBEXexcCritical5 19" xfId="4228" xr:uid="{5348080B-CB18-4DD7-8641-44CE737A561A}"/>
    <cellStyle name="SAPBEXexcCritical5 2" xfId="1612" xr:uid="{00000000-0005-0000-0000-000060070000}"/>
    <cellStyle name="SAPBEXexcCritical5 2 10" xfId="7528" xr:uid="{EBC5543D-EF7E-4437-A19B-87E108ACE05C}"/>
    <cellStyle name="SAPBEXexcCritical5 2 11" xfId="9421" xr:uid="{42010D5F-8FA5-4C5A-AE47-99041220EB1B}"/>
    <cellStyle name="SAPBEXexcCritical5 2 12" xfId="13864" xr:uid="{D6433C20-E693-4FF4-AA6C-487BDD7D90A7}"/>
    <cellStyle name="SAPBEXexcCritical5 2 13" xfId="12386" xr:uid="{F79A2810-C466-4B9C-96CC-ED33C87D735F}"/>
    <cellStyle name="SAPBEXexcCritical5 2 2" xfId="1613" xr:uid="{00000000-0005-0000-0000-000061070000}"/>
    <cellStyle name="SAPBEXexcCritical5 2 2 10" xfId="12737" xr:uid="{50FC2546-CC94-4085-80FC-A89F738526C1}"/>
    <cellStyle name="SAPBEXexcCritical5 2 2 11" xfId="11313" xr:uid="{034DB025-A491-4BA9-A632-713E8BA1E237}"/>
    <cellStyle name="SAPBEXexcCritical5 2 2 12" xfId="14806" xr:uid="{F43F56BA-44AB-4FF0-9614-A97B0E835C5C}"/>
    <cellStyle name="SAPBEXexcCritical5 2 2 2" xfId="1614" xr:uid="{00000000-0005-0000-0000-000062070000}"/>
    <cellStyle name="SAPBEXexcCritical5 2 2 2 10" xfId="3380" xr:uid="{6754AD1C-F5AF-4D81-B800-E1F5CB843125}"/>
    <cellStyle name="SAPBEXexcCritical5 2 2 2 11" xfId="11217" xr:uid="{653B68BF-4E62-42A5-A690-CC94B367E7E0}"/>
    <cellStyle name="SAPBEXexcCritical5 2 2 2 12" xfId="13812" xr:uid="{2EE49B7F-7127-4870-A96D-90AD64C5E11A}"/>
    <cellStyle name="SAPBEXexcCritical5 2 2 2 2" xfId="5635" xr:uid="{6C06CDEE-F50F-4B14-9DE7-28937116627E}"/>
    <cellStyle name="SAPBEXexcCritical5 2 2 2 2 10" xfId="15703" xr:uid="{759AEE39-4B4D-4128-BE0C-6554FECDB6A0}"/>
    <cellStyle name="SAPBEXexcCritical5 2 2 2 2 2" xfId="7104" xr:uid="{B08C2CBE-0F00-4F9A-B1B0-3250359E0966}"/>
    <cellStyle name="SAPBEXexcCritical5 2 2 2 2 3" xfId="8325" xr:uid="{F0B073A9-35EB-4861-8C84-5DA55A86774D}"/>
    <cellStyle name="SAPBEXexcCritical5 2 2 2 2 4" xfId="9577" xr:uid="{9779C072-13D3-4BAD-8ED1-324E7FF1194B}"/>
    <cellStyle name="SAPBEXexcCritical5 2 2 2 2 5" xfId="10811" xr:uid="{B1EB186C-3E95-4DF3-9A84-46DE52299900}"/>
    <cellStyle name="SAPBEXexcCritical5 2 2 2 2 6" xfId="11970" xr:uid="{A331E2AC-1A3A-483A-A953-C3490F43B6A9}"/>
    <cellStyle name="SAPBEXexcCritical5 2 2 2 2 7" xfId="13098" xr:uid="{4721DA35-72EC-4710-809D-B026815E5435}"/>
    <cellStyle name="SAPBEXexcCritical5 2 2 2 2 8" xfId="14205" xr:uid="{C1871BE3-E2CA-4D3D-8271-9D2FD545434D}"/>
    <cellStyle name="SAPBEXexcCritical5 2 2 2 2 9" xfId="15111" xr:uid="{BB008F9F-8C6A-4150-8EAB-5DE59FDDC492}"/>
    <cellStyle name="SAPBEXexcCritical5 2 2 2 3" xfId="4233" xr:uid="{F7359F8B-8861-4CE9-B6A1-FD200A93BF13}"/>
    <cellStyle name="SAPBEXexcCritical5 2 2 2 4" xfId="3089" xr:uid="{3A87E14A-EB76-4DE4-B558-F4C194846CC3}"/>
    <cellStyle name="SAPBEXexcCritical5 2 2 2 5" xfId="5200" xr:uid="{0FFECA9E-70CF-4459-A166-DE125EF269B9}"/>
    <cellStyle name="SAPBEXexcCritical5 2 2 2 6" xfId="7007" xr:uid="{B9EFB37F-608F-4A05-A49F-008B57C0D07A}"/>
    <cellStyle name="SAPBEXexcCritical5 2 2 2 7" xfId="6394" xr:uid="{E58920F3-6E11-415A-A9BA-11824FFFA722}"/>
    <cellStyle name="SAPBEXexcCritical5 2 2 2 8" xfId="9148" xr:uid="{C3637C4F-5F22-4BA7-BAC1-1AC81849868F}"/>
    <cellStyle name="SAPBEXexcCritical5 2 2 2 9" xfId="10376" xr:uid="{3F4FCEC2-1030-4606-BB86-899007E4EA65}"/>
    <cellStyle name="SAPBEXexcCritical5 2 2 3" xfId="4232" xr:uid="{4A90FF95-D216-4F8D-9C37-B2A90D8F422D}"/>
    <cellStyle name="SAPBEXexcCritical5 2 2 4" xfId="3090" xr:uid="{9CAB5E20-0DC8-41DB-8C73-A16470F4EB8F}"/>
    <cellStyle name="SAPBEXexcCritical5 2 2 5" xfId="3036" xr:uid="{A0386BCA-8330-43CE-93F9-0FD36E10F07C}"/>
    <cellStyle name="SAPBEXexcCritical5 2 2 6" xfId="7951" xr:uid="{A934DDFE-F269-41C7-8A5A-C84840F9F505}"/>
    <cellStyle name="SAPBEXexcCritical5 2 2 7" xfId="9207" xr:uid="{E97CEDD9-C497-41F0-8953-416C2E664E93}"/>
    <cellStyle name="SAPBEXexcCritical5 2 2 8" xfId="10446" xr:uid="{371330DE-493E-4E81-A8E1-791E27140D1D}"/>
    <cellStyle name="SAPBEXexcCritical5 2 2 9" xfId="10384" xr:uid="{67D22966-B8E7-49C7-B58D-0EE95D403678}"/>
    <cellStyle name="SAPBEXexcCritical5 2 3" xfId="5634" xr:uid="{AB3D5057-AAFB-44BD-97E6-27BD1AECD0F2}"/>
    <cellStyle name="SAPBEXexcCritical5 2 3 10" xfId="15702" xr:uid="{0CAA7413-ED93-48E4-8EAE-BB4EC66F23F0}"/>
    <cellStyle name="SAPBEXexcCritical5 2 3 2" xfId="7103" xr:uid="{C87A6B69-524A-4DDB-9072-8AF8D845FA2C}"/>
    <cellStyle name="SAPBEXexcCritical5 2 3 3" xfId="8324" xr:uid="{083053FF-B47E-477A-A7E3-B3B2597C26BB}"/>
    <cellStyle name="SAPBEXexcCritical5 2 3 4" xfId="9576" xr:uid="{99A93080-E235-415B-88B6-28326F62BF3A}"/>
    <cellStyle name="SAPBEXexcCritical5 2 3 5" xfId="10810" xr:uid="{6A50D230-97BA-4B07-A8BD-66E84C25B284}"/>
    <cellStyle name="SAPBEXexcCritical5 2 3 6" xfId="11969" xr:uid="{CC91EF47-5D66-40C2-AFF3-06F6A1EDCAEE}"/>
    <cellStyle name="SAPBEXexcCritical5 2 3 7" xfId="13097" xr:uid="{98375063-B4E1-4C4C-A1C1-897EF88C7EDA}"/>
    <cellStyle name="SAPBEXexcCritical5 2 3 8" xfId="14204" xr:uid="{3B278C97-A59E-44F8-BD5D-ABEDF49C8138}"/>
    <cellStyle name="SAPBEXexcCritical5 2 3 9" xfId="15110" xr:uid="{5674DD0A-B041-46CD-AE96-3B7058B91B12}"/>
    <cellStyle name="SAPBEXexcCritical5 2 4" xfId="4231" xr:uid="{B646C492-B518-4C99-AE31-C2DEC7F70BD0}"/>
    <cellStyle name="SAPBEXexcCritical5 2 5" xfId="3091" xr:uid="{4D7FA0D0-4B96-40F8-9631-D624B57027E0}"/>
    <cellStyle name="SAPBEXexcCritical5 2 6" xfId="6732" xr:uid="{7F29075C-C834-4100-9075-728EC3C60C34}"/>
    <cellStyle name="SAPBEXexcCritical5 2 7" xfId="7005" xr:uid="{A0B87F0A-DA1E-4173-8E7B-17C7E1A12E71}"/>
    <cellStyle name="SAPBEXexcCritical5 2 8" xfId="7895" xr:uid="{B7F98578-2408-4B36-B49B-5698D03A7C98}"/>
    <cellStyle name="SAPBEXexcCritical5 2 9" xfId="9160" xr:uid="{3941EB0A-38A1-4343-94FC-65999F3CCC54}"/>
    <cellStyle name="SAPBEXexcCritical5 20" xfId="3210" xr:uid="{73168A70-DE81-43A2-ABC6-C6E5A2BCF33B}"/>
    <cellStyle name="SAPBEXexcCritical5 21" xfId="3011" xr:uid="{34EEF238-F5D6-4341-A8FB-4F8BA5182A30}"/>
    <cellStyle name="SAPBEXexcCritical5 22" xfId="7952" xr:uid="{553CE72F-78B3-448C-8B58-13AE0CF615FE}"/>
    <cellStyle name="SAPBEXexcCritical5 23" xfId="9209" xr:uid="{B7842D9A-30BE-4E14-BFB8-BB96E73EE1E5}"/>
    <cellStyle name="SAPBEXexcCritical5 24" xfId="10448" xr:uid="{FA013316-9203-4EEF-BB2B-536E277AC50B}"/>
    <cellStyle name="SAPBEXexcCritical5 25" xfId="11640" xr:uid="{D2DBDDC6-9619-4CD5-A997-BF3273B4C82A}"/>
    <cellStyle name="SAPBEXexcCritical5 26" xfId="12739" xr:uid="{EC517D7B-BE36-464A-9998-5F906EF4D48B}"/>
    <cellStyle name="SAPBEXexcCritical5 27" xfId="12690" xr:uid="{7F5A7135-7ACD-47FB-A8AE-D35C076B223E}"/>
    <cellStyle name="SAPBEXexcCritical5 28" xfId="14808" xr:uid="{947DAC49-926F-4016-8884-1FAECD2177E7}"/>
    <cellStyle name="SAPBEXexcCritical5 29" xfId="15883" xr:uid="{12779F36-F966-404D-AED5-2F61E27BF9EC}"/>
    <cellStyle name="SAPBEXexcCritical5 3" xfId="1615" xr:uid="{00000000-0005-0000-0000-000063070000}"/>
    <cellStyle name="SAPBEXexcCritical5 3 10" xfId="12736" xr:uid="{A3B87457-6F4D-4142-9834-99779631E686}"/>
    <cellStyle name="SAPBEXexcCritical5 3 11" xfId="12999" xr:uid="{02AB6731-3EC9-48AA-B358-7B9187B709FC}"/>
    <cellStyle name="SAPBEXexcCritical5 3 12" xfId="14805" xr:uid="{DE2FDA83-787B-4A29-9BBF-4BC613D6B6D1}"/>
    <cellStyle name="SAPBEXexcCritical5 3 2" xfId="5636" xr:uid="{97926BEC-FF48-4F6E-85C8-9E6D686958FB}"/>
    <cellStyle name="SAPBEXexcCritical5 3 2 10" xfId="15704" xr:uid="{23AAC188-1053-4A02-BE79-F4C36723FCEA}"/>
    <cellStyle name="SAPBEXexcCritical5 3 2 2" xfId="7105" xr:uid="{05BB496B-7334-4BCB-9065-3290844AE75A}"/>
    <cellStyle name="SAPBEXexcCritical5 3 2 3" xfId="8326" xr:uid="{454E4D97-4BC4-44B0-8EB6-129DC39F7281}"/>
    <cellStyle name="SAPBEXexcCritical5 3 2 4" xfId="9578" xr:uid="{B4510A4E-8701-49C2-BEF6-C429B72B3AB7}"/>
    <cellStyle name="SAPBEXexcCritical5 3 2 5" xfId="10812" xr:uid="{509807C3-3798-479B-832C-90B8A67FF1F2}"/>
    <cellStyle name="SAPBEXexcCritical5 3 2 6" xfId="11971" xr:uid="{AB9862F8-5D4C-4F82-AA36-25A0DA444022}"/>
    <cellStyle name="SAPBEXexcCritical5 3 2 7" xfId="13099" xr:uid="{59958FB5-9A65-40DA-AB08-E18CA445D495}"/>
    <cellStyle name="SAPBEXexcCritical5 3 2 8" xfId="14206" xr:uid="{4FEACE5F-DADB-42FA-B758-B4F205F3444D}"/>
    <cellStyle name="SAPBEXexcCritical5 3 2 9" xfId="15112" xr:uid="{C06A0641-C177-41A7-8251-B1073FE4FA32}"/>
    <cellStyle name="SAPBEXexcCritical5 3 3" xfId="4234" xr:uid="{EEAAC7B3-919A-4FC0-AD5E-7101A722294B}"/>
    <cellStyle name="SAPBEXexcCritical5 3 4" xfId="3088" xr:uid="{5B79A678-406E-48C7-B2D3-A15C6A750746}"/>
    <cellStyle name="SAPBEXexcCritical5 3 5" xfId="5202" xr:uid="{1922F5AF-F24F-4E11-AFE8-3B53C0194B59}"/>
    <cellStyle name="SAPBEXexcCritical5 3 6" xfId="7950" xr:uid="{BB45065B-A833-458A-A318-DE7B7CAF54D9}"/>
    <cellStyle name="SAPBEXexcCritical5 3 7" xfId="9206" xr:uid="{DBA4565C-47DA-4E7B-A3EF-AEBEED7E70DF}"/>
    <cellStyle name="SAPBEXexcCritical5 3 8" xfId="10445" xr:uid="{ECB1B57D-C329-43E3-9445-DE4615C0B260}"/>
    <cellStyle name="SAPBEXexcCritical5 3 9" xfId="10414" xr:uid="{C578E00E-DAB8-48D9-B66B-2F2FE898E614}"/>
    <cellStyle name="SAPBEXexcCritical5 4" xfId="1616" xr:uid="{00000000-0005-0000-0000-000064070000}"/>
    <cellStyle name="SAPBEXexcCritical5 4 10" xfId="10171" xr:uid="{7BAED13A-C986-469E-9F8E-64329F41593F}"/>
    <cellStyle name="SAPBEXexcCritical5 4 11" xfId="12998" xr:uid="{19248E00-2AC2-4E39-821C-C9AF044402CD}"/>
    <cellStyle name="SAPBEXexcCritical5 4 12" xfId="12402" xr:uid="{F823780D-3279-440F-B64C-44CD5C63436A}"/>
    <cellStyle name="SAPBEXexcCritical5 4 2" xfId="5637" xr:uid="{5FF79B30-3305-4CDD-8005-2F7F18E4304F}"/>
    <cellStyle name="SAPBEXexcCritical5 4 2 10" xfId="15705" xr:uid="{1F78AE3D-D5DE-43EC-AAA6-FBC3B5287134}"/>
    <cellStyle name="SAPBEXexcCritical5 4 2 2" xfId="7106" xr:uid="{66EAA751-1700-403A-9211-98CF63AB9976}"/>
    <cellStyle name="SAPBEXexcCritical5 4 2 3" xfId="8327" xr:uid="{6E12BCA4-267D-4C33-8EA4-2987DC3CE584}"/>
    <cellStyle name="SAPBEXexcCritical5 4 2 4" xfId="9579" xr:uid="{C7E90FEF-58C7-4A26-833C-EE9FDE7BC472}"/>
    <cellStyle name="SAPBEXexcCritical5 4 2 5" xfId="10813" xr:uid="{22DD5DC0-900F-40B8-B518-80CF68D8898F}"/>
    <cellStyle name="SAPBEXexcCritical5 4 2 6" xfId="11972" xr:uid="{CCA5F7BF-92C7-484A-8264-DA25EE9C74E0}"/>
    <cellStyle name="SAPBEXexcCritical5 4 2 7" xfId="13100" xr:uid="{17FD735B-BB73-4CE6-AD68-5C52B0383D7B}"/>
    <cellStyle name="SAPBEXexcCritical5 4 2 8" xfId="14207" xr:uid="{6EE81A8F-7675-486A-9422-CC0D42859A7B}"/>
    <cellStyle name="SAPBEXexcCritical5 4 2 9" xfId="15113" xr:uid="{F47ACA83-B75E-4745-BCCF-12D4E4AEE58C}"/>
    <cellStyle name="SAPBEXexcCritical5 4 3" xfId="4235" xr:uid="{FB57FF19-9F2B-4700-8E32-62759B6D7161}"/>
    <cellStyle name="SAPBEXexcCritical5 4 4" xfId="3087" xr:uid="{183CA7BE-8B09-403C-AE3A-6CE426F595C3}"/>
    <cellStyle name="SAPBEXexcCritical5 4 5" xfId="5199" xr:uid="{83C13D28-3D5E-44AA-BF08-D852483C225E}"/>
    <cellStyle name="SAPBEXexcCritical5 4 6" xfId="7008" xr:uid="{9AC4570A-5E79-4A66-9FD2-46DD9A7E6941}"/>
    <cellStyle name="SAPBEXexcCritical5 4 7" xfId="6381" xr:uid="{98E1F900-7507-4751-9665-A324D5E4CE01}"/>
    <cellStyle name="SAPBEXexcCritical5 4 8" xfId="7611" xr:uid="{17A9C119-8F20-47D1-AAF9-784B16B58928}"/>
    <cellStyle name="SAPBEXexcCritical5 4 9" xfId="10987" xr:uid="{122A31B7-3463-4FD9-8AE6-7A02A5B9ACD8}"/>
    <cellStyle name="SAPBEXexcCritical5 5" xfId="1617" xr:uid="{00000000-0005-0000-0000-000065070000}"/>
    <cellStyle name="SAPBEXexcCritical5 5 10" xfId="9169" xr:uid="{39CEE8AC-D73E-413F-B300-6B6BB21EDBC6}"/>
    <cellStyle name="SAPBEXexcCritical5 5 11" xfId="13863" xr:uid="{BD5D9631-7AF0-4D24-B3D7-AF1F4F08351E}"/>
    <cellStyle name="SAPBEXexcCritical5 5 12" xfId="13827" xr:uid="{4D393CDA-B512-4D66-BB33-14AD54CD0547}"/>
    <cellStyle name="SAPBEXexcCritical5 5 2" xfId="5638" xr:uid="{9EA662C4-9C97-4C60-9E56-E74D0DA8C49E}"/>
    <cellStyle name="SAPBEXexcCritical5 5 2 10" xfId="15706" xr:uid="{9E62C5CA-1549-4EF3-82BE-7943C2052C80}"/>
    <cellStyle name="SAPBEXexcCritical5 5 2 2" xfId="7107" xr:uid="{82FF7F64-76B0-4458-8FC1-4547C55DE36C}"/>
    <cellStyle name="SAPBEXexcCritical5 5 2 3" xfId="8328" xr:uid="{C1E57A55-A017-4B9B-B2CC-4F641FAFDBAE}"/>
    <cellStyle name="SAPBEXexcCritical5 5 2 4" xfId="9580" xr:uid="{C551AC09-40D3-4314-9495-27C0A1E9A1E7}"/>
    <cellStyle name="SAPBEXexcCritical5 5 2 5" xfId="10814" xr:uid="{355D5725-2523-43E0-BF87-5A0ED47988B2}"/>
    <cellStyle name="SAPBEXexcCritical5 5 2 6" xfId="11973" xr:uid="{E590C837-E2EF-48D2-92EC-F08EA7F6F1F4}"/>
    <cellStyle name="SAPBEXexcCritical5 5 2 7" xfId="13101" xr:uid="{F77094D4-7AB6-49A0-85AD-57CD8356FB15}"/>
    <cellStyle name="SAPBEXexcCritical5 5 2 8" xfId="14208" xr:uid="{BC7949F1-74E5-49D7-96C5-66459FB87980}"/>
    <cellStyle name="SAPBEXexcCritical5 5 2 9" xfId="15114" xr:uid="{7B77D9BB-3E1B-4EFA-B069-930F3844244D}"/>
    <cellStyle name="SAPBEXexcCritical5 5 3" xfId="4236" xr:uid="{8ACBF7F4-9625-4A8F-8E13-44CFB6CEB2F5}"/>
    <cellStyle name="SAPBEXexcCritical5 5 4" xfId="3086" xr:uid="{FC677D0F-E364-44E5-BCA3-71ABB4DC56ED}"/>
    <cellStyle name="SAPBEXexcCritical5 5 5" xfId="6731" xr:uid="{CF412B4E-278F-456B-BC5E-C948D83AAFFB}"/>
    <cellStyle name="SAPBEXexcCritical5 5 6" xfId="4790" xr:uid="{46EAC76A-A2ED-450B-8892-53CF585C4F3F}"/>
    <cellStyle name="SAPBEXexcCritical5 5 7" xfId="6378" xr:uid="{8CEE2183-E8D2-4B29-A7AD-77AD4CBE5B7D}"/>
    <cellStyle name="SAPBEXexcCritical5 5 8" xfId="7494" xr:uid="{53B1C94A-0B50-4FBB-83B6-DDF777404989}"/>
    <cellStyle name="SAPBEXexcCritical5 5 9" xfId="8828" xr:uid="{C98E9FEC-BF64-4651-B097-B65FECBB5C46}"/>
    <cellStyle name="SAPBEXexcCritical5 6" xfId="1618" xr:uid="{00000000-0005-0000-0000-000066070000}"/>
    <cellStyle name="SAPBEXexcCritical5 6 10" xfId="9167" xr:uid="{5E6E71F6-0966-4672-A285-A91C43B005E5}"/>
    <cellStyle name="SAPBEXexcCritical5 6 11" xfId="13862" xr:uid="{ACAF75FA-1B03-426D-AAD5-B5FBA81896F2}"/>
    <cellStyle name="SAPBEXexcCritical5 6 12" xfId="13818" xr:uid="{98700809-7FE3-401E-A1C0-87BFB8EA3FF8}"/>
    <cellStyle name="SAPBEXexcCritical5 6 2" xfId="5639" xr:uid="{905C338B-8C8D-453D-BBC4-BB9A72247AFB}"/>
    <cellStyle name="SAPBEXexcCritical5 6 2 10" xfId="15707" xr:uid="{27556FB2-6293-447C-A16E-BAF7A01579C4}"/>
    <cellStyle name="SAPBEXexcCritical5 6 2 2" xfId="7108" xr:uid="{415CAF72-0811-4F27-8BBE-7A828051031B}"/>
    <cellStyle name="SAPBEXexcCritical5 6 2 3" xfId="8329" xr:uid="{B52CA1B3-C2FE-4285-94C0-4D532DF6FD42}"/>
    <cellStyle name="SAPBEXexcCritical5 6 2 4" xfId="9581" xr:uid="{CEB03907-7F12-4728-8858-0DF52B3B304E}"/>
    <cellStyle name="SAPBEXexcCritical5 6 2 5" xfId="10815" xr:uid="{0003D461-8331-42E5-A2CC-FEC6615EBA71}"/>
    <cellStyle name="SAPBEXexcCritical5 6 2 6" xfId="11974" xr:uid="{3384BAC9-E1E5-47D5-BD62-1C3176E297E1}"/>
    <cellStyle name="SAPBEXexcCritical5 6 2 7" xfId="13102" xr:uid="{3E3A35F0-749F-4AD3-95D6-AF7D6ACBA971}"/>
    <cellStyle name="SAPBEXexcCritical5 6 2 8" xfId="14209" xr:uid="{62F0DEC8-FB52-48AA-9B64-13EE0674471F}"/>
    <cellStyle name="SAPBEXexcCritical5 6 2 9" xfId="15115" xr:uid="{5FFED025-E120-4572-9820-194CD5C6BAA9}"/>
    <cellStyle name="SAPBEXexcCritical5 6 3" xfId="4237" xr:uid="{0500F60F-F6E0-4F03-AF49-BD71B71087AE}"/>
    <cellStyle name="SAPBEXexcCritical5 6 4" xfId="3085" xr:uid="{2E58DF47-8CBD-41C3-93E0-21882E80EADC}"/>
    <cellStyle name="SAPBEXexcCritical5 6 5" xfId="6730" xr:uid="{7039BD56-D44A-4C81-B774-E4CC31D11C16}"/>
    <cellStyle name="SAPBEXexcCritical5 6 6" xfId="7948" xr:uid="{B0889B27-F11E-44C5-8323-6997F9F47C3F}"/>
    <cellStyle name="SAPBEXexcCritical5 6 7" xfId="6383" xr:uid="{B4601119-C936-4FFB-895A-AB85B5E384EE}"/>
    <cellStyle name="SAPBEXexcCritical5 6 8" xfId="9479" xr:uid="{C37428D6-BDDE-4D07-9463-4B41DF185665}"/>
    <cellStyle name="SAPBEXexcCritical5 6 9" xfId="8947" xr:uid="{2A166138-3BCC-4A8D-9AEC-7152D98A4B43}"/>
    <cellStyle name="SAPBEXexcCritical5 7" xfId="1619" xr:uid="{00000000-0005-0000-0000-000067070000}"/>
    <cellStyle name="SAPBEXexcCritical5 7 10" xfId="10310" xr:uid="{17584EE2-2251-46A4-BEB5-EB0BC5E78BCC}"/>
    <cellStyle name="SAPBEXexcCritical5 7 11" xfId="13000" xr:uid="{6B6A5A4A-91FD-4587-9E1E-284D40ED063A}"/>
    <cellStyle name="SAPBEXexcCritical5 7 12" xfId="12393" xr:uid="{425485B5-0D6A-464B-806B-293E1DBA287C}"/>
    <cellStyle name="SAPBEXexcCritical5 7 2" xfId="5640" xr:uid="{CE5C129D-2385-4F3D-88D6-4B3680CFE0AB}"/>
    <cellStyle name="SAPBEXexcCritical5 7 2 10" xfId="15708" xr:uid="{83178E51-77C4-4519-8C66-D22521960318}"/>
    <cellStyle name="SAPBEXexcCritical5 7 2 2" xfId="7109" xr:uid="{9667E22D-60CB-45A9-9826-9BD1BF80B60E}"/>
    <cellStyle name="SAPBEXexcCritical5 7 2 3" xfId="8330" xr:uid="{F05706F2-529D-4527-A3F6-2DDF2CCA2A06}"/>
    <cellStyle name="SAPBEXexcCritical5 7 2 4" xfId="9582" xr:uid="{ECDEA988-586F-41DF-94A3-6423A41C59D8}"/>
    <cellStyle name="SAPBEXexcCritical5 7 2 5" xfId="10816" xr:uid="{AD883294-A2EE-4B63-B505-EC68DEB273C3}"/>
    <cellStyle name="SAPBEXexcCritical5 7 2 6" xfId="11975" xr:uid="{7AFA3C78-660B-48AF-886A-CDCFC39B7663}"/>
    <cellStyle name="SAPBEXexcCritical5 7 2 7" xfId="13103" xr:uid="{0910A75B-6C10-4ED7-8F06-920FD4AC0297}"/>
    <cellStyle name="SAPBEXexcCritical5 7 2 8" xfId="14210" xr:uid="{1815EC5D-39B7-4DF7-AAB5-29EF36FAF35D}"/>
    <cellStyle name="SAPBEXexcCritical5 7 2 9" xfId="15116" xr:uid="{4209958F-9D18-4E6A-81E9-29AF082CE90F}"/>
    <cellStyle name="SAPBEXexcCritical5 7 3" xfId="4238" xr:uid="{7AE1572D-E60A-4AA6-A134-3062AF80DF5E}"/>
    <cellStyle name="SAPBEXexcCritical5 7 4" xfId="3084" xr:uid="{AA517F71-6694-4018-AE23-E886BFD077D0}"/>
    <cellStyle name="SAPBEXexcCritical5 7 5" xfId="5204" xr:uid="{CFEBE912-6404-4C4D-918C-D70829EE37F8}"/>
    <cellStyle name="SAPBEXexcCritical5 7 6" xfId="7949" xr:uid="{943814E0-7A18-40F5-BDA4-471742EF1DFE}"/>
    <cellStyle name="SAPBEXexcCritical5 7 7" xfId="8177" xr:uid="{5F63E6D0-D0F5-4E9D-9872-79A5ED4716D2}"/>
    <cellStyle name="SAPBEXexcCritical5 7 8" xfId="9478" xr:uid="{9A26261B-95C2-4A94-A415-429C84A83B6E}"/>
    <cellStyle name="SAPBEXexcCritical5 7 9" xfId="10406" xr:uid="{AB5160A0-F6A1-42DA-AD4E-F7467264969C}"/>
    <cellStyle name="SAPBEXexcCritical5 8" xfId="1620" xr:uid="{00000000-0005-0000-0000-000068070000}"/>
    <cellStyle name="SAPBEXexcCritical5 8 10" xfId="12735" xr:uid="{8EFDB9B0-4310-4A34-A5C0-AE4506F422EA}"/>
    <cellStyle name="SAPBEXexcCritical5 8 11" xfId="13001" xr:uid="{586198B1-003F-4FF2-B60B-F2C9B6FFA6F9}"/>
    <cellStyle name="SAPBEXexcCritical5 8 12" xfId="14804" xr:uid="{078BCD1B-6129-4292-9F99-5E5BFA9C2D5F}"/>
    <cellStyle name="SAPBEXexcCritical5 8 2" xfId="5641" xr:uid="{C8F05F0D-D1BE-48D2-A65C-BBC09F5CAAB2}"/>
    <cellStyle name="SAPBEXexcCritical5 8 2 10" xfId="15709" xr:uid="{6DAD9BA7-13FD-4366-B582-E06CF5750CF0}"/>
    <cellStyle name="SAPBEXexcCritical5 8 2 2" xfId="7110" xr:uid="{023D2551-E224-4D1C-88FC-2BE63ECC1F36}"/>
    <cellStyle name="SAPBEXexcCritical5 8 2 3" xfId="8331" xr:uid="{A1910037-46D8-4BA1-BA6E-DF87D49A21B8}"/>
    <cellStyle name="SAPBEXexcCritical5 8 2 4" xfId="9583" xr:uid="{A3566F90-3564-4CA9-9FF9-BFA67125992B}"/>
    <cellStyle name="SAPBEXexcCritical5 8 2 5" xfId="10817" xr:uid="{C77E3D27-9C69-4394-BE1A-C84173B5576C}"/>
    <cellStyle name="SAPBEXexcCritical5 8 2 6" xfId="11976" xr:uid="{E1FBB2F9-51DC-47D1-9634-C3AD0F64CBB2}"/>
    <cellStyle name="SAPBEXexcCritical5 8 2 7" xfId="13104" xr:uid="{19316834-C7CE-4869-A015-54F86AD02DBA}"/>
    <cellStyle name="SAPBEXexcCritical5 8 2 8" xfId="14211" xr:uid="{B72B688A-3CBC-4EA9-9806-AF867DB1CBC6}"/>
    <cellStyle name="SAPBEXexcCritical5 8 2 9" xfId="15117" xr:uid="{8492EC81-968D-4D34-9D1A-5CCF70DE897B}"/>
    <cellStyle name="SAPBEXexcCritical5 8 3" xfId="4239" xr:uid="{2F161948-C62E-48A2-9AE1-AA31CF72DA29}"/>
    <cellStyle name="SAPBEXexcCritical5 8 4" xfId="3083" xr:uid="{03C2168D-CE3F-498F-8F72-B5FBBC9739A9}"/>
    <cellStyle name="SAPBEXexcCritical5 8 5" xfId="5207" xr:uid="{F010D028-1ADA-4D7D-B1A2-A2E7F2F1693F}"/>
    <cellStyle name="SAPBEXexcCritical5 8 6" xfId="4897" xr:uid="{3440C583-B6F8-4FC6-8782-6C1C2C36E08B}"/>
    <cellStyle name="SAPBEXexcCritical5 8 7" xfId="9205" xr:uid="{EC4B7599-2933-458F-8BE6-F97125463D9B}"/>
    <cellStyle name="SAPBEXexcCritical5 8 8" xfId="10444" xr:uid="{AC5607E6-D82D-4415-98EF-760595DB3B01}"/>
    <cellStyle name="SAPBEXexcCritical5 8 9" xfId="10411" xr:uid="{5C0AEF60-6756-44B8-BC1C-E024D30FA1D1}"/>
    <cellStyle name="SAPBEXexcCritical5 9" xfId="1621" xr:uid="{00000000-0005-0000-0000-000069070000}"/>
    <cellStyle name="SAPBEXexcCritical5 9 10" xfId="12734" xr:uid="{E27A9911-4723-4254-87A0-BD1D747DB093}"/>
    <cellStyle name="SAPBEXexcCritical5 9 11" xfId="9988" xr:uid="{6112A054-6E31-4395-9FAB-274DC9EE74B2}"/>
    <cellStyle name="SAPBEXexcCritical5 9 12" xfId="14803" xr:uid="{723BBEE6-66BD-4976-8569-317CB13A0F52}"/>
    <cellStyle name="SAPBEXexcCritical5 9 2" xfId="5642" xr:uid="{476299C8-B875-4B70-931B-6E9B58AD912F}"/>
    <cellStyle name="SAPBEXexcCritical5 9 2 10" xfId="15710" xr:uid="{5C351BD3-128A-4E02-B42A-207F2F84C382}"/>
    <cellStyle name="SAPBEXexcCritical5 9 2 2" xfId="7111" xr:uid="{3252306E-3D74-4586-94EB-1EF68BAE1DF9}"/>
    <cellStyle name="SAPBEXexcCritical5 9 2 3" xfId="8332" xr:uid="{BD251944-0169-4B85-8C63-1541DCD14FEA}"/>
    <cellStyle name="SAPBEXexcCritical5 9 2 4" xfId="9584" xr:uid="{6655A581-0C08-43AE-8C23-0D5EDD1E3096}"/>
    <cellStyle name="SAPBEXexcCritical5 9 2 5" xfId="10818" xr:uid="{E4386F77-53CD-4934-A687-E5FCC0FB4A14}"/>
    <cellStyle name="SAPBEXexcCritical5 9 2 6" xfId="11977" xr:uid="{BD8C230B-92C8-4E28-9C78-EF3F9A47DD6A}"/>
    <cellStyle name="SAPBEXexcCritical5 9 2 7" xfId="13105" xr:uid="{030E07E1-114E-4366-BA35-5640557E187B}"/>
    <cellStyle name="SAPBEXexcCritical5 9 2 8" xfId="14212" xr:uid="{BE529167-36E2-4119-B88A-86FF6988F805}"/>
    <cellStyle name="SAPBEXexcCritical5 9 2 9" xfId="15118" xr:uid="{D824A696-82DA-4E0D-B62E-6FE1838FA9D9}"/>
    <cellStyle name="SAPBEXexcCritical5 9 3" xfId="4240" xr:uid="{5BD18533-B320-4AC6-8E32-5A7A86E591A9}"/>
    <cellStyle name="SAPBEXexcCritical5 9 4" xfId="3082" xr:uid="{305204AD-923C-4246-BFE9-55D791540BB0}"/>
    <cellStyle name="SAPBEXexcCritical5 9 5" xfId="3037" xr:uid="{647E8CF9-9A38-4978-B5A0-3B6FE7AF0BAE}"/>
    <cellStyle name="SAPBEXexcCritical5 9 6" xfId="7947" xr:uid="{A2F85D3E-DD8A-4B56-98C4-93A0E3967954}"/>
    <cellStyle name="SAPBEXexcCritical5 9 7" xfId="9204" xr:uid="{8FC032A4-7E3C-4D36-BE87-0BA7BDA6EB82}"/>
    <cellStyle name="SAPBEXexcCritical5 9 8" xfId="10443" xr:uid="{DDBD5AF7-2DA8-41CB-AE5F-5134559CE8C8}"/>
    <cellStyle name="SAPBEXexcCritical5 9 9" xfId="10407" xr:uid="{52837F4A-3064-4F7A-BCC1-6CA9F43AFF1F}"/>
    <cellStyle name="SAPBEXexcCritical5_gxaccion, 68" xfId="1622" xr:uid="{00000000-0005-0000-0000-00006A070000}"/>
    <cellStyle name="SAPBEXexcCritical6" xfId="1623" xr:uid="{00000000-0005-0000-0000-00006B070000}"/>
    <cellStyle name="SAPBEXexcCritical6 10" xfId="1624" xr:uid="{00000000-0005-0000-0000-00006C070000}"/>
    <cellStyle name="SAPBEXexcCritical6 10 10" xfId="8521" xr:uid="{B035B38A-3B66-4856-8C9D-6ED30BAEF8A5}"/>
    <cellStyle name="SAPBEXexcCritical6 10 11" xfId="13861" xr:uid="{E9E98348-06E0-4C5A-87F2-C5DAAB501688}"/>
    <cellStyle name="SAPBEXexcCritical6 10 12" xfId="14104" xr:uid="{9BF6FA38-3C3A-4A2D-B66C-1C3E344A43CD}"/>
    <cellStyle name="SAPBEXexcCritical6 10 2" xfId="5643" xr:uid="{CDF8FE1E-EF5F-43FF-BE7F-094AF00CC15B}"/>
    <cellStyle name="SAPBEXexcCritical6 10 2 10" xfId="15711" xr:uid="{FC983DC0-E4EE-424E-805D-26D716213F18}"/>
    <cellStyle name="SAPBEXexcCritical6 10 2 2" xfId="7112" xr:uid="{93DB4BCB-1F97-4238-A865-1A2CBA18D23D}"/>
    <cellStyle name="SAPBEXexcCritical6 10 2 3" xfId="8333" xr:uid="{2B1F283F-08ED-4797-84F8-DFB28DD77894}"/>
    <cellStyle name="SAPBEXexcCritical6 10 2 4" xfId="9585" xr:uid="{27EBA3E6-2046-45B4-BC30-CC6125F99253}"/>
    <cellStyle name="SAPBEXexcCritical6 10 2 5" xfId="10819" xr:uid="{5A5CFC6A-0002-40A6-BA84-877CC0256FE8}"/>
    <cellStyle name="SAPBEXexcCritical6 10 2 6" xfId="11978" xr:uid="{674CBBDC-9D60-4220-8A93-C508C9057953}"/>
    <cellStyle name="SAPBEXexcCritical6 10 2 7" xfId="13106" xr:uid="{D79705CF-DF55-41BC-9B3F-54BB0C9F74C4}"/>
    <cellStyle name="SAPBEXexcCritical6 10 2 8" xfId="14213" xr:uid="{B0265CCF-76ED-451D-AE13-903125BAC90E}"/>
    <cellStyle name="SAPBEXexcCritical6 10 2 9" xfId="15119" xr:uid="{338CFB18-F301-4909-96B1-6BABA8738D87}"/>
    <cellStyle name="SAPBEXexcCritical6 10 3" xfId="4242" xr:uid="{BA4F54D9-4835-4D18-B4BF-9289BD416ADD}"/>
    <cellStyle name="SAPBEXexcCritical6 10 4" xfId="5043" xr:uid="{4285A862-BB30-4430-9063-22EF8AFD006E}"/>
    <cellStyle name="SAPBEXexcCritical6 10 5" xfId="6729" xr:uid="{BB047C71-8E56-4DCC-88DF-B76B71ACEC82}"/>
    <cellStyle name="SAPBEXexcCritical6 10 6" xfId="4900" xr:uid="{D7F824EB-6184-4E6A-94BE-8006D7C413B5}"/>
    <cellStyle name="SAPBEXexcCritical6 10 7" xfId="6397" xr:uid="{B9116A91-FAA4-4268-897C-61B53CF1FA88}"/>
    <cellStyle name="SAPBEXexcCritical6 10 8" xfId="7493" xr:uid="{C9F2B11F-80A5-4337-993F-7C4ED8C922F0}"/>
    <cellStyle name="SAPBEXexcCritical6 10 9" xfId="10408" xr:uid="{6FDAFDB6-E85B-4D1F-B867-D790D7F65067}"/>
    <cellStyle name="SAPBEXexcCritical6 11" xfId="1625" xr:uid="{00000000-0005-0000-0000-00006D070000}"/>
    <cellStyle name="SAPBEXexcCritical6 11 10" xfId="12733" xr:uid="{1A08C8CD-8EF4-47AB-9BC0-F79043F61751}"/>
    <cellStyle name="SAPBEXexcCritical6 11 11" xfId="13002" xr:uid="{D5616762-49D6-4753-A3B6-21A7A2FC935D}"/>
    <cellStyle name="SAPBEXexcCritical6 11 12" xfId="14802" xr:uid="{15B92FCC-E0A6-4EE1-8613-820492B7366F}"/>
    <cellStyle name="SAPBEXexcCritical6 11 2" xfId="5644" xr:uid="{EC7610F4-9E95-4F25-88E4-B3B3D04E29DC}"/>
    <cellStyle name="SAPBEXexcCritical6 11 2 10" xfId="15712" xr:uid="{F457720C-DAF8-45B3-8042-8F36BD59E83C}"/>
    <cellStyle name="SAPBEXexcCritical6 11 2 2" xfId="7113" xr:uid="{F49F8EA0-CFA0-40A7-8A87-419DF44ED9BA}"/>
    <cellStyle name="SAPBEXexcCritical6 11 2 3" xfId="8334" xr:uid="{05B9A50C-5531-42A4-BCE3-13290AB7EC94}"/>
    <cellStyle name="SAPBEXexcCritical6 11 2 4" xfId="9586" xr:uid="{8A894962-ED54-463A-8D43-A3E3C8CE1621}"/>
    <cellStyle name="SAPBEXexcCritical6 11 2 5" xfId="10820" xr:uid="{7C0B7A7D-495A-4E27-8772-F8C7F04B297E}"/>
    <cellStyle name="SAPBEXexcCritical6 11 2 6" xfId="11979" xr:uid="{3A8EF835-0B9E-481F-8DBA-3F2BE0FA494C}"/>
    <cellStyle name="SAPBEXexcCritical6 11 2 7" xfId="13107" xr:uid="{65C8BC7C-137C-431D-AF1E-7DCC6DF13E9C}"/>
    <cellStyle name="SAPBEXexcCritical6 11 2 8" xfId="14214" xr:uid="{2E4F7A07-1C60-493A-AB92-E751EA4C714C}"/>
    <cellStyle name="SAPBEXexcCritical6 11 2 9" xfId="15120" xr:uid="{8995DB87-E54B-4AA7-9CAF-5AE58C4C68BC}"/>
    <cellStyle name="SAPBEXexcCritical6 11 3" xfId="4243" xr:uid="{25C1AEE0-0D97-4D61-AE25-40D6DE267D8C}"/>
    <cellStyle name="SAPBEXexcCritical6 11 4" xfId="5042" xr:uid="{005DD1F2-E258-4768-B326-60D516A4DF75}"/>
    <cellStyle name="SAPBEXexcCritical6 11 5" xfId="3033" xr:uid="{2FD2EFE7-63AC-46DC-BE5D-BB95A99C7C84}"/>
    <cellStyle name="SAPBEXexcCritical6 11 6" xfId="7945" xr:uid="{35135C8C-CBD2-4A32-A47C-E26F8A2E69E8}"/>
    <cellStyle name="SAPBEXexcCritical6 11 7" xfId="9203" xr:uid="{51800FB5-9130-4E19-B11C-D6E902294D15}"/>
    <cellStyle name="SAPBEXexcCritical6 11 8" xfId="10442" xr:uid="{3BA6FDA5-0EAB-4556-95F9-7785FA27A35E}"/>
    <cellStyle name="SAPBEXexcCritical6 11 9" xfId="10409" xr:uid="{DA86B689-3DE9-4822-9C11-07E53D6B4135}"/>
    <cellStyle name="SAPBEXexcCritical6 12" xfId="2705" xr:uid="{00000000-0005-0000-0000-00006E070000}"/>
    <cellStyle name="SAPBEXexcCritical6 13" xfId="2728" xr:uid="{00000000-0005-0000-0000-00006F070000}"/>
    <cellStyle name="SAPBEXexcCritical6 14" xfId="2795" xr:uid="{7F68A7E7-E0F2-4698-B5C5-22E2DC6CB72C}"/>
    <cellStyle name="SAPBEXexcCritical6 15" xfId="2847" xr:uid="{4E5A64C7-6244-42D7-BA9F-06C1706FE9EA}"/>
    <cellStyle name="SAPBEXexcCritical6 16" xfId="2885" xr:uid="{EEF88A09-98F1-4DF4-A297-C48F710DDA11}"/>
    <cellStyle name="SAPBEXexcCritical6 17" xfId="2929" xr:uid="{98B4CAC4-5B84-489C-800D-F4A72FA4270C}"/>
    <cellStyle name="SAPBEXexcCritical6 18" xfId="2973" xr:uid="{7AF3D0A6-FCF2-455D-A4D2-37F9F1F81A0F}"/>
    <cellStyle name="SAPBEXexcCritical6 19" xfId="4241" xr:uid="{0E7C6C38-73A7-4205-B0E5-F2F02FCAB3C5}"/>
    <cellStyle name="SAPBEXexcCritical6 2" xfId="1626" xr:uid="{00000000-0005-0000-0000-000070070000}"/>
    <cellStyle name="SAPBEXexcCritical6 2 10" xfId="10419" xr:uid="{F304D35D-9D15-4FBD-9B1E-723B12CAB925}"/>
    <cellStyle name="SAPBEXexcCritical6 2 11" xfId="8526" xr:uid="{DCFE725F-91A4-4293-BAD8-7229C6D3CDAA}"/>
    <cellStyle name="SAPBEXexcCritical6 2 12" xfId="11309" xr:uid="{8F9E7B46-F0E7-40FE-9CF2-61B0C3323046}"/>
    <cellStyle name="SAPBEXexcCritical6 2 13" xfId="14106" xr:uid="{63F597F1-4F12-4044-8A1E-233706B7A7D8}"/>
    <cellStyle name="SAPBEXexcCritical6 2 2" xfId="1627" xr:uid="{00000000-0005-0000-0000-000071070000}"/>
    <cellStyle name="SAPBEXexcCritical6 2 2 10" xfId="12732" xr:uid="{ACCFF1C3-778A-49A1-A30F-FE5CA1AA153A}"/>
    <cellStyle name="SAPBEXexcCritical6 2 2 11" xfId="13859" xr:uid="{CAA231CD-B1F0-40CC-885A-B90A723C16E6}"/>
    <cellStyle name="SAPBEXexcCritical6 2 2 12" xfId="14801" xr:uid="{485DD2B2-0F63-4DD5-907C-4DF306259884}"/>
    <cellStyle name="SAPBEXexcCritical6 2 2 2" xfId="1628" xr:uid="{00000000-0005-0000-0000-000072070000}"/>
    <cellStyle name="SAPBEXexcCritical6 2 2 2 10" xfId="8784" xr:uid="{683084C0-776E-4383-96D9-278533D587B3}"/>
    <cellStyle name="SAPBEXexcCritical6 2 2 2 11" xfId="13860" xr:uid="{E7BD67EC-E65A-4B8A-807B-E222B43D6A29}"/>
    <cellStyle name="SAPBEXexcCritical6 2 2 2 12" xfId="14107" xr:uid="{5AE39112-0FF3-4742-9C82-0CED3057A6CF}"/>
    <cellStyle name="SAPBEXexcCritical6 2 2 2 2" xfId="5646" xr:uid="{D3689AFB-6FFE-47CB-A773-53FAF4840B78}"/>
    <cellStyle name="SAPBEXexcCritical6 2 2 2 2 10" xfId="15714" xr:uid="{86895BA5-9352-4074-8E51-F99116FCE767}"/>
    <cellStyle name="SAPBEXexcCritical6 2 2 2 2 2" xfId="7115" xr:uid="{E75231ED-8154-4068-A46C-8CA04AEAF919}"/>
    <cellStyle name="SAPBEXexcCritical6 2 2 2 2 3" xfId="8336" xr:uid="{3D2CA0D4-1C01-4D87-A371-6260A8228900}"/>
    <cellStyle name="SAPBEXexcCritical6 2 2 2 2 4" xfId="9588" xr:uid="{CBBA4AED-5738-458B-AC6A-AAD26AB57403}"/>
    <cellStyle name="SAPBEXexcCritical6 2 2 2 2 5" xfId="10822" xr:uid="{81FD4DBC-799D-475F-B577-11CAAF1299A6}"/>
    <cellStyle name="SAPBEXexcCritical6 2 2 2 2 6" xfId="11981" xr:uid="{9E49BF12-E444-4F3B-9DA9-945C49D0A6A8}"/>
    <cellStyle name="SAPBEXexcCritical6 2 2 2 2 7" xfId="13109" xr:uid="{C57F2C86-F7E2-459F-96E5-BB0BD012FA2A}"/>
    <cellStyle name="SAPBEXexcCritical6 2 2 2 2 8" xfId="14216" xr:uid="{B33F9980-0773-43E5-BB8A-61665F3E7C8B}"/>
    <cellStyle name="SAPBEXexcCritical6 2 2 2 2 9" xfId="15122" xr:uid="{A6B8C8F4-9150-490C-BDC4-BC21950C3F81}"/>
    <cellStyle name="SAPBEXexcCritical6 2 2 2 3" xfId="4246" xr:uid="{6A79A1D9-015A-4FD6-8B63-C1C85DEEF4A3}"/>
    <cellStyle name="SAPBEXexcCritical6 2 2 2 4" xfId="5039" xr:uid="{0C56425D-4AD5-4A26-AE60-139B1B360F46}"/>
    <cellStyle name="SAPBEXexcCritical6 2 2 2 5" xfId="6728" xr:uid="{88B27749-76DE-4684-BA7C-6AD3A038F890}"/>
    <cellStyle name="SAPBEXexcCritical6 2 2 2 6" xfId="7010" xr:uid="{C3879631-73F5-4A10-9EAB-A8277C6C0A61}"/>
    <cellStyle name="SAPBEXexcCritical6 2 2 2 7" xfId="7896" xr:uid="{E73101C6-88FB-41AE-864E-666423F62732}"/>
    <cellStyle name="SAPBEXexcCritical6 2 2 2 8" xfId="9481" xr:uid="{80FDF10E-297B-4FDF-A902-2643EF438272}"/>
    <cellStyle name="SAPBEXexcCritical6 2 2 2 9" xfId="8844" xr:uid="{E750B214-947B-4AA8-BBC7-004973EB6923}"/>
    <cellStyle name="SAPBEXexcCritical6 2 2 3" xfId="4245" xr:uid="{D725ABD0-DF9D-4C0C-8E6C-C55A2E0BD11F}"/>
    <cellStyle name="SAPBEXexcCritical6 2 2 4" xfId="5040" xr:uid="{2744FE50-3D15-47B4-BB43-403877C5AF1D}"/>
    <cellStyle name="SAPBEXexcCritical6 2 2 5" xfId="6727" xr:uid="{8C070159-EE31-4BA3-8445-118C1F428CBF}"/>
    <cellStyle name="SAPBEXexcCritical6 2 2 6" xfId="7009" xr:uid="{14758F36-1A8C-40CD-A7CA-79491E536CAC}"/>
    <cellStyle name="SAPBEXexcCritical6 2 2 7" xfId="9202" xr:uid="{683EE5F8-2D5B-4D10-BF44-A9883CA43466}"/>
    <cellStyle name="SAPBEXexcCritical6 2 2 8" xfId="10441" xr:uid="{3924B913-CA22-4767-A47B-A9476F49E0F1}"/>
    <cellStyle name="SAPBEXexcCritical6 2 2 9" xfId="11639" xr:uid="{9D0B2CC2-2F2A-46EB-8B51-30BFB9ACDF1B}"/>
    <cellStyle name="SAPBEXexcCritical6 2 3" xfId="5645" xr:uid="{CB55378D-FC46-4ADF-B77D-B30F120C12B2}"/>
    <cellStyle name="SAPBEXexcCritical6 2 3 10" xfId="15713" xr:uid="{327C85B5-841D-42A7-BA25-9272C48A7EEE}"/>
    <cellStyle name="SAPBEXexcCritical6 2 3 2" xfId="7114" xr:uid="{1E2BBF7A-75EF-41A8-A76D-BF1AFDF4C670}"/>
    <cellStyle name="SAPBEXexcCritical6 2 3 3" xfId="8335" xr:uid="{DF326C69-2CB2-42AB-844F-EE3DB066F275}"/>
    <cellStyle name="SAPBEXexcCritical6 2 3 4" xfId="9587" xr:uid="{6DD35F66-9E7F-4B39-9786-EE5A2EE824AB}"/>
    <cellStyle name="SAPBEXexcCritical6 2 3 5" xfId="10821" xr:uid="{0D475297-43B3-4A27-AF50-F0E99298E374}"/>
    <cellStyle name="SAPBEXexcCritical6 2 3 6" xfId="11980" xr:uid="{B7D0A31A-6BF4-4A96-9171-10267B881CE6}"/>
    <cellStyle name="SAPBEXexcCritical6 2 3 7" xfId="13108" xr:uid="{5A87262D-46E5-44CB-B3D0-C9EC753E91DC}"/>
    <cellStyle name="SAPBEXexcCritical6 2 3 8" xfId="14215" xr:uid="{5119E5EB-FC96-4F86-9980-1628137670D6}"/>
    <cellStyle name="SAPBEXexcCritical6 2 3 9" xfId="15121" xr:uid="{3129AB25-BF81-460B-A7A9-A0110A6E6F83}"/>
    <cellStyle name="SAPBEXexcCritical6 2 4" xfId="4244" xr:uid="{147D2403-700C-4ED4-968F-F3634CE2E164}"/>
    <cellStyle name="SAPBEXexcCritical6 2 5" xfId="5041" xr:uid="{C83104A5-5ED3-42AF-97DE-F5D6081DFF7D}"/>
    <cellStyle name="SAPBEXexcCritical6 2 6" xfId="3020" xr:uid="{0704E108-7BC3-4C8C-8FB2-8D3EBE66FDE8}"/>
    <cellStyle name="SAPBEXexcCritical6 2 7" xfId="6706" xr:uid="{02B4B23E-B47E-4FB4-B6B1-877F0CE42C30}"/>
    <cellStyle name="SAPBEXexcCritical6 2 8" xfId="6379" xr:uid="{A874D28D-7FC5-43C5-A15B-1774471BC285}"/>
    <cellStyle name="SAPBEXexcCritical6 2 9" xfId="7603" xr:uid="{490A9E73-68A4-470F-9212-9E06A992952C}"/>
    <cellStyle name="SAPBEXexcCritical6 20" xfId="3081" xr:uid="{B0CBF525-6BD1-4D2A-ADF6-6AD43456D8B3}"/>
    <cellStyle name="SAPBEXexcCritical6 21" xfId="3029" xr:uid="{59EDA24D-C5D2-4B36-8ED5-157F115543BC}"/>
    <cellStyle name="SAPBEXexcCritical6 22" xfId="7946" xr:uid="{1ACEF800-322C-4D25-BF7D-4487585DA79F}"/>
    <cellStyle name="SAPBEXexcCritical6 23" xfId="6461" xr:uid="{62716665-A259-4F36-BFCC-8B732F86428B}"/>
    <cellStyle name="SAPBEXexcCritical6 24" xfId="9480" xr:uid="{0188D014-A54D-4542-A149-7EEBB1794AF8}"/>
    <cellStyle name="SAPBEXexcCritical6 25" xfId="10410" xr:uid="{F8D188D1-4F2D-4594-AAAE-8D9FCCB10246}"/>
    <cellStyle name="SAPBEXexcCritical6 26" xfId="8516" xr:uid="{8FB9309D-3109-425B-B8A6-EE0BB082872C}"/>
    <cellStyle name="SAPBEXexcCritical6 27" xfId="11307" xr:uid="{B5F5AF02-EAC2-4CD5-B317-71210D739E0A}"/>
    <cellStyle name="SAPBEXexcCritical6 28" xfId="14105" xr:uid="{0C65C9F3-E7AF-4050-ACAC-F1F7C6425FDC}"/>
    <cellStyle name="SAPBEXexcCritical6 29" xfId="15884" xr:uid="{4E0B7CE5-1783-4DFA-904F-FB79EB24E502}"/>
    <cellStyle name="SAPBEXexcCritical6 3" xfId="1629" xr:uid="{00000000-0005-0000-0000-000073070000}"/>
    <cellStyle name="SAPBEXexcCritical6 3 10" xfId="10292" xr:uid="{898C25B4-1A72-464E-BD6B-D112865CC705}"/>
    <cellStyle name="SAPBEXexcCritical6 3 11" xfId="12706" xr:uid="{789733B2-A3D0-46D7-8266-4AA296CA6B58}"/>
    <cellStyle name="SAPBEXexcCritical6 3 12" xfId="12671" xr:uid="{412E13DE-A658-4110-959A-8D626CA4D6D7}"/>
    <cellStyle name="SAPBEXexcCritical6 3 2" xfId="5647" xr:uid="{DF3D1976-F251-4CC1-A5A5-4CF93E7D8D2E}"/>
    <cellStyle name="SAPBEXexcCritical6 3 2 10" xfId="15715" xr:uid="{2F13F664-3ACC-4D87-A0F0-F47D74FA5B84}"/>
    <cellStyle name="SAPBEXexcCritical6 3 2 2" xfId="7116" xr:uid="{9955ABCD-5373-4426-8F82-4FD4F00D8121}"/>
    <cellStyle name="SAPBEXexcCritical6 3 2 3" xfId="8337" xr:uid="{7B51F241-D0F9-4298-8467-767B7CDCD4BD}"/>
    <cellStyle name="SAPBEXexcCritical6 3 2 4" xfId="9589" xr:uid="{9679B05E-647F-4756-BBD1-8B0DF9C621FF}"/>
    <cellStyle name="SAPBEXexcCritical6 3 2 5" xfId="10823" xr:uid="{E566AC2B-5A61-4C86-AD2B-1AC79EB76B4D}"/>
    <cellStyle name="SAPBEXexcCritical6 3 2 6" xfId="11982" xr:uid="{A1A16F2D-A592-4ADB-BECD-04DB9E439395}"/>
    <cellStyle name="SAPBEXexcCritical6 3 2 7" xfId="13110" xr:uid="{A6CDF053-3FD5-434E-82EC-6FBE813E0F12}"/>
    <cellStyle name="SAPBEXexcCritical6 3 2 8" xfId="14217" xr:uid="{2F57E5EA-DCB9-4C80-A4C3-C7B5674A1AEE}"/>
    <cellStyle name="SAPBEXexcCritical6 3 2 9" xfId="15123" xr:uid="{0B887780-0DB4-4592-8CCF-2708839538E0}"/>
    <cellStyle name="SAPBEXexcCritical6 3 3" xfId="4247" xr:uid="{CB7D6662-4299-4738-A579-05F7F32EAD23}"/>
    <cellStyle name="SAPBEXexcCritical6 3 4" xfId="5038" xr:uid="{3DE66983-0C2B-4264-ADC3-F7945F85D4E6}"/>
    <cellStyle name="SAPBEXexcCritical6 3 5" xfId="3047" xr:uid="{EE60E9DA-3571-4032-A0C6-45F509079AB8}"/>
    <cellStyle name="SAPBEXexcCritical6 3 6" xfId="7011" xr:uid="{EDB0CA0F-4D69-4F6D-99E0-0F2372F2C95C}"/>
    <cellStyle name="SAPBEXexcCritical6 3 7" xfId="6395" xr:uid="{7066CB1D-C561-451C-B7C6-B8FC7442DAD5}"/>
    <cellStyle name="SAPBEXexcCritical6 3 8" xfId="7607" xr:uid="{BE4D66A1-7C03-4888-9370-961B379C1D7A}"/>
    <cellStyle name="SAPBEXexcCritical6 3 9" xfId="11638" xr:uid="{5D70E737-0599-4688-B98C-38761F4CC1C6}"/>
    <cellStyle name="SAPBEXexcCritical6 4" xfId="1630" xr:uid="{00000000-0005-0000-0000-000074070000}"/>
    <cellStyle name="SAPBEXexcCritical6 4 10" xfId="12730" xr:uid="{A39B0031-6B42-4954-A870-980B2726844D}"/>
    <cellStyle name="SAPBEXexcCritical6 4 11" xfId="13858" xr:uid="{AF647FEA-1B66-4049-8560-8D8D28D94AAC}"/>
    <cellStyle name="SAPBEXexcCritical6 4 12" xfId="14799" xr:uid="{51D4B7C2-4850-4ED5-A573-7157FD449207}"/>
    <cellStyle name="SAPBEXexcCritical6 4 2" xfId="5648" xr:uid="{0C6E3A31-91EB-42E6-933F-6169AF65119F}"/>
    <cellStyle name="SAPBEXexcCritical6 4 2 10" xfId="15716" xr:uid="{52AF4261-2EED-46CE-A6A7-A67D3A6E7324}"/>
    <cellStyle name="SAPBEXexcCritical6 4 2 2" xfId="7117" xr:uid="{17E5F68C-F92C-4E79-85E7-844E8DC0C78E}"/>
    <cellStyle name="SAPBEXexcCritical6 4 2 3" xfId="8338" xr:uid="{A9D94168-58E3-400E-8364-C9ADBDE4B617}"/>
    <cellStyle name="SAPBEXexcCritical6 4 2 4" xfId="9590" xr:uid="{A96A9C1B-1E32-4995-9430-9317153B13D6}"/>
    <cellStyle name="SAPBEXexcCritical6 4 2 5" xfId="10824" xr:uid="{9B51A076-92DB-471B-9035-C6CEECE2D155}"/>
    <cellStyle name="SAPBEXexcCritical6 4 2 6" xfId="11983" xr:uid="{38253681-1A10-4D25-B6B0-3A9D46AFB53C}"/>
    <cellStyle name="SAPBEXexcCritical6 4 2 7" xfId="13111" xr:uid="{11F3C5EB-64C6-40D9-BAC0-FDB1EDB13AA1}"/>
    <cellStyle name="SAPBEXexcCritical6 4 2 8" xfId="14218" xr:uid="{B6825B9B-3E44-43B1-865C-FF9322E482C2}"/>
    <cellStyle name="SAPBEXexcCritical6 4 2 9" xfId="15124" xr:uid="{26C508A9-4D83-4017-A1C5-E0470794FFAA}"/>
    <cellStyle name="SAPBEXexcCritical6 4 3" xfId="4248" xr:uid="{C1A3D14F-D876-4B6F-9233-4C779A5E8B22}"/>
    <cellStyle name="SAPBEXexcCritical6 4 4" xfId="5037" xr:uid="{A09B2999-5AB0-4696-94B4-8A7F4D8DAFFA}"/>
    <cellStyle name="SAPBEXexcCritical6 4 5" xfId="6726" xr:uid="{3B662DE6-5C37-4168-9B3F-BE622F009B8F}"/>
    <cellStyle name="SAPBEXexcCritical6 4 6" xfId="7944" xr:uid="{3095A011-C3F2-48F8-A9D5-2662EAF05F23}"/>
    <cellStyle name="SAPBEXexcCritical6 4 7" xfId="9200" xr:uid="{158FC616-760E-4763-A100-8FE42E4A6C99}"/>
    <cellStyle name="SAPBEXexcCritical6 4 8" xfId="10439" xr:uid="{609154CB-C39C-439C-B611-EE90BA3E717D}"/>
    <cellStyle name="SAPBEXexcCritical6 4 9" xfId="10377" xr:uid="{B63260D3-6620-4922-90C0-F1645C7CAE3D}"/>
    <cellStyle name="SAPBEXexcCritical6 5" xfId="1631" xr:uid="{00000000-0005-0000-0000-000075070000}"/>
    <cellStyle name="SAPBEXexcCritical6 5 10" xfId="12731" xr:uid="{B7F4BCC5-F2F6-4336-B0BC-34D1DCF1D7DD}"/>
    <cellStyle name="SAPBEXexcCritical6 5 11" xfId="13003" xr:uid="{3E8FB9DB-A293-4A2E-88B9-F2D302FD11CA}"/>
    <cellStyle name="SAPBEXexcCritical6 5 12" xfId="14800" xr:uid="{DFDB67F7-0349-461C-B114-1036E4AAAE21}"/>
    <cellStyle name="SAPBEXexcCritical6 5 2" xfId="5649" xr:uid="{D53A661E-B295-42DB-BCF0-B9F67D62B2A0}"/>
    <cellStyle name="SAPBEXexcCritical6 5 2 10" xfId="15717" xr:uid="{47EF9259-6A4F-4399-BC26-4A7A0DD91258}"/>
    <cellStyle name="SAPBEXexcCritical6 5 2 2" xfId="7118" xr:uid="{E3BF7EFC-443A-4FBB-A2A6-124E5A7BFF00}"/>
    <cellStyle name="SAPBEXexcCritical6 5 2 3" xfId="8339" xr:uid="{BD6BACF3-9C43-407D-9126-1FB50992B0FB}"/>
    <cellStyle name="SAPBEXexcCritical6 5 2 4" xfId="9591" xr:uid="{3574DF20-798A-428F-A638-8B764288C107}"/>
    <cellStyle name="SAPBEXexcCritical6 5 2 5" xfId="10825" xr:uid="{58375993-4F87-448A-A50C-3EA8AA85D380}"/>
    <cellStyle name="SAPBEXexcCritical6 5 2 6" xfId="11984" xr:uid="{05F13CBB-20CD-4AC1-B585-69490580E1EF}"/>
    <cellStyle name="SAPBEXexcCritical6 5 2 7" xfId="13112" xr:uid="{78DCCAF6-7279-455E-BCD3-914D4F21F354}"/>
    <cellStyle name="SAPBEXexcCritical6 5 2 8" xfId="14219" xr:uid="{EDBBCD5F-E31B-4BC8-9E8F-FC377A56C15D}"/>
    <cellStyle name="SAPBEXexcCritical6 5 2 9" xfId="15125" xr:uid="{FE01A682-5E6E-4D8B-9187-3F9AC27EB38A}"/>
    <cellStyle name="SAPBEXexcCritical6 5 3" xfId="4249" xr:uid="{1815231B-DDB8-413B-9F80-E1B525BB1B95}"/>
    <cellStyle name="SAPBEXexcCritical6 5 4" xfId="3209" xr:uid="{61657BCF-B3DF-4D19-B599-9A1BE5E8441C}"/>
    <cellStyle name="SAPBEXexcCritical6 5 5" xfId="3991" xr:uid="{F2DB1B32-875B-4E38-93EB-9224197EC9CC}"/>
    <cellStyle name="SAPBEXexcCritical6 5 6" xfId="7943" xr:uid="{846793BD-4E4A-41A1-A323-8BD37E575154}"/>
    <cellStyle name="SAPBEXexcCritical6 5 7" xfId="9201" xr:uid="{BE844D77-CC0C-4776-A4CE-CE61973F36DF}"/>
    <cellStyle name="SAPBEXexcCritical6 5 8" xfId="10440" xr:uid="{9589BEDE-DF31-4A80-9DE2-7BA9636477CA}"/>
    <cellStyle name="SAPBEXexcCritical6 5 9" xfId="3060" xr:uid="{DDC84FD4-BA77-4E17-8BCC-21D52DBD2A2F}"/>
    <cellStyle name="SAPBEXexcCritical6 6" xfId="1632" xr:uid="{00000000-0005-0000-0000-000076070000}"/>
    <cellStyle name="SAPBEXexcCritical6 6 10" xfId="8532" xr:uid="{1B8AD2C8-8D5E-4993-BD70-B59A21039711}"/>
    <cellStyle name="SAPBEXexcCritical6 6 11" xfId="13857" xr:uid="{575C64FA-60C0-44E9-A757-D71A3789620D}"/>
    <cellStyle name="SAPBEXexcCritical6 6 12" xfId="12387" xr:uid="{FED00247-9F2D-485C-A884-812896F74DE7}"/>
    <cellStyle name="SAPBEXexcCritical6 6 2" xfId="5650" xr:uid="{7186A7A1-7F9B-49DD-BF1C-7792D15EABD0}"/>
    <cellStyle name="SAPBEXexcCritical6 6 2 10" xfId="15718" xr:uid="{2C58441C-CB65-4F65-8D54-831843640BDF}"/>
    <cellStyle name="SAPBEXexcCritical6 6 2 2" xfId="7119" xr:uid="{F09523F0-B51C-4289-AE20-2E8DF24FF9F1}"/>
    <cellStyle name="SAPBEXexcCritical6 6 2 3" xfId="8340" xr:uid="{DFEE0DEC-609D-4C69-8611-9FDA52E62A6D}"/>
    <cellStyle name="SAPBEXexcCritical6 6 2 4" xfId="9592" xr:uid="{1B808D3B-3FB4-482A-BC51-4AF0088E20D5}"/>
    <cellStyle name="SAPBEXexcCritical6 6 2 5" xfId="10826" xr:uid="{09C45864-68F9-4B30-BFFC-B7D350673C50}"/>
    <cellStyle name="SAPBEXexcCritical6 6 2 6" xfId="11985" xr:uid="{EE90F0C5-7324-4816-9E53-03B47A4B4D9E}"/>
    <cellStyle name="SAPBEXexcCritical6 6 2 7" xfId="13113" xr:uid="{13BCDE7F-436C-4160-BD8C-14970ED9EEAB}"/>
    <cellStyle name="SAPBEXexcCritical6 6 2 8" xfId="14220" xr:uid="{A92A45C5-909C-4184-86DA-C10F41ADA368}"/>
    <cellStyle name="SAPBEXexcCritical6 6 2 9" xfId="15126" xr:uid="{89C0FD5A-1E05-4327-A2DD-E10D75A6C4E8}"/>
    <cellStyle name="SAPBEXexcCritical6 6 3" xfId="4250" xr:uid="{0884D8F3-5D19-44CB-B971-627EFE899ED9}"/>
    <cellStyle name="SAPBEXexcCritical6 6 4" xfId="5036" xr:uid="{CEB5C061-E0DC-458C-87F6-606AF2D21BAC}"/>
    <cellStyle name="SAPBEXexcCritical6 6 5" xfId="6725" xr:uid="{483D9718-D7A8-47A8-9CC3-F365B929F812}"/>
    <cellStyle name="SAPBEXexcCritical6 6 6" xfId="7012" xr:uid="{768532FF-293F-47E2-8017-799572ED00BF}"/>
    <cellStyle name="SAPBEXexcCritical6 6 7" xfId="7911" xr:uid="{01A8AFF2-9634-46AB-9981-117843E706BE}"/>
    <cellStyle name="SAPBEXexcCritical6 6 8" xfId="9177" xr:uid="{87BD6AA6-A894-445E-9A61-26691657CE5F}"/>
    <cellStyle name="SAPBEXexcCritical6 6 9" xfId="11636" xr:uid="{66AA5AC2-0B05-4FFA-8DE9-888A5DE6B710}"/>
    <cellStyle name="SAPBEXexcCritical6 7" xfId="1633" xr:uid="{00000000-0005-0000-0000-000077070000}"/>
    <cellStyle name="SAPBEXexcCritical6 7 10" xfId="12729" xr:uid="{3BC547B1-7682-4F52-9AF7-830832A437AF}"/>
    <cellStyle name="SAPBEXexcCritical6 7 11" xfId="13004" xr:uid="{C0BC3F1D-418D-4E93-A314-62E6C6F3405E}"/>
    <cellStyle name="SAPBEXexcCritical6 7 12" xfId="14798" xr:uid="{44A8313C-5AE6-4970-8C06-72081AC94214}"/>
    <cellStyle name="SAPBEXexcCritical6 7 2" xfId="5651" xr:uid="{A5722BE0-9664-4A7F-8D43-8FA016C0A8F8}"/>
    <cellStyle name="SAPBEXexcCritical6 7 2 10" xfId="15719" xr:uid="{59A2CD02-56E7-4971-9148-FBE9D7314B34}"/>
    <cellStyle name="SAPBEXexcCritical6 7 2 2" xfId="7120" xr:uid="{D6ECFCF2-1BC0-4DBC-98E3-5B6100105684}"/>
    <cellStyle name="SAPBEXexcCritical6 7 2 3" xfId="8341" xr:uid="{F1496C74-71C5-4055-8204-2FADC9045658}"/>
    <cellStyle name="SAPBEXexcCritical6 7 2 4" xfId="9593" xr:uid="{C2EEC0C2-3FF1-42B1-B725-A5A3D45C86EC}"/>
    <cellStyle name="SAPBEXexcCritical6 7 2 5" xfId="10827" xr:uid="{6945EC42-7FA3-43D9-A37F-9614D02769AA}"/>
    <cellStyle name="SAPBEXexcCritical6 7 2 6" xfId="11986" xr:uid="{BBA7FAB9-3C0F-4481-A330-1F28B106B7E9}"/>
    <cellStyle name="SAPBEXexcCritical6 7 2 7" xfId="13114" xr:uid="{F8E6072A-8DE8-4720-85D8-3C8FDD4E738F}"/>
    <cellStyle name="SAPBEXexcCritical6 7 2 8" xfId="14221" xr:uid="{127ECCA7-7365-4B6B-AFDD-5A03A1D3507B}"/>
    <cellStyle name="SAPBEXexcCritical6 7 2 9" xfId="15127" xr:uid="{3337472F-9351-47B6-ABE4-6D47164B95B7}"/>
    <cellStyle name="SAPBEXexcCritical6 7 3" xfId="4251" xr:uid="{4736013C-8C68-440B-AA5C-93D23D56C9B1}"/>
    <cellStyle name="SAPBEXexcCritical6 7 4" xfId="3208" xr:uid="{4D9A22E9-3B93-4125-A5B9-7649CFE2A7B6}"/>
    <cellStyle name="SAPBEXexcCritical6 7 5" xfId="5183" xr:uid="{AF1C49C3-0D14-433E-8B10-E466D61C1193}"/>
    <cellStyle name="SAPBEXexcCritical6 7 6" xfId="7013" xr:uid="{DA529C75-E318-46FE-A24C-66C764F215A4}"/>
    <cellStyle name="SAPBEXexcCritical6 7 7" xfId="9199" xr:uid="{56536501-9D0C-4F26-8D81-E34DC99A2D99}"/>
    <cellStyle name="SAPBEXexcCritical6 7 8" xfId="10438" xr:uid="{5C5753DC-911F-4040-B183-AFD85F92734F}"/>
    <cellStyle name="SAPBEXexcCritical6 7 9" xfId="11637" xr:uid="{9BA6C85C-025C-4425-A435-D0B17C0AD924}"/>
    <cellStyle name="SAPBEXexcCritical6 8" xfId="1634" xr:uid="{00000000-0005-0000-0000-000078070000}"/>
    <cellStyle name="SAPBEXexcCritical6 8 10" xfId="8533" xr:uid="{45208392-E4C3-46C5-95F7-CD87792EBB02}"/>
    <cellStyle name="SAPBEXexcCritical6 8 11" xfId="13856" xr:uid="{F4D0C6CE-E54F-41FC-9C0D-AC0FF808081D}"/>
    <cellStyle name="SAPBEXexcCritical6 8 12" xfId="14108" xr:uid="{B718F5A6-EABB-4502-B85B-D27D1C0784E8}"/>
    <cellStyle name="SAPBEXexcCritical6 8 2" xfId="5652" xr:uid="{E37550B0-43C0-465E-81FF-F7D74BE976A6}"/>
    <cellStyle name="SAPBEXexcCritical6 8 2 10" xfId="15720" xr:uid="{460D2063-EA79-43C6-8C0E-B91C68FE0404}"/>
    <cellStyle name="SAPBEXexcCritical6 8 2 2" xfId="7121" xr:uid="{113A32E5-E29B-44AA-8CA2-5134C08B037D}"/>
    <cellStyle name="SAPBEXexcCritical6 8 2 3" xfId="8342" xr:uid="{516D12FD-5506-4FF6-BAA6-CE8361F1CED4}"/>
    <cellStyle name="SAPBEXexcCritical6 8 2 4" xfId="9594" xr:uid="{5D0E4170-6219-423C-A3F9-C7C553C6DB96}"/>
    <cellStyle name="SAPBEXexcCritical6 8 2 5" xfId="10828" xr:uid="{A2D64281-BD5E-4929-875C-0800A7538276}"/>
    <cellStyle name="SAPBEXexcCritical6 8 2 6" xfId="11987" xr:uid="{778D99BC-CD35-4620-9B88-02F3B22B93CA}"/>
    <cellStyle name="SAPBEXexcCritical6 8 2 7" xfId="13115" xr:uid="{7541436F-329F-452A-A03F-70028B56AA5B}"/>
    <cellStyle name="SAPBEXexcCritical6 8 2 8" xfId="14222" xr:uid="{99B3601B-68D7-419B-8994-43AA0F4FA7F1}"/>
    <cellStyle name="SAPBEXexcCritical6 8 2 9" xfId="15128" xr:uid="{07A435CD-21DF-46B6-AF32-EAD83E172E4A}"/>
    <cellStyle name="SAPBEXexcCritical6 8 3" xfId="4252" xr:uid="{EA38A619-309E-46DB-BC01-D69A1214D47C}"/>
    <cellStyle name="SAPBEXexcCritical6 8 4" xfId="5035" xr:uid="{7A16E58A-254C-47AE-AABC-D306511EE7EF}"/>
    <cellStyle name="SAPBEXexcCritical6 8 5" xfId="6724" xr:uid="{4744EA31-CE52-4A6D-B12A-19400E5E8EEC}"/>
    <cellStyle name="SAPBEXexcCritical6 8 6" xfId="7014" xr:uid="{EC7013F8-8AEC-489D-9C6A-BE38A4D2CDDD}"/>
    <cellStyle name="SAPBEXexcCritical6 8 7" xfId="7901" xr:uid="{BEC46F60-008B-4F49-A238-55C67D21501E}"/>
    <cellStyle name="SAPBEXexcCritical6 8 8" xfId="9482" xr:uid="{51CE7F88-FCFD-4666-854C-30A64A1D3EC2}"/>
    <cellStyle name="SAPBEXexcCritical6 8 9" xfId="10415" xr:uid="{11F45C50-3867-443C-B9DE-F2714A8332B1}"/>
    <cellStyle name="SAPBEXexcCritical6 9" xfId="1635" xr:uid="{00000000-0005-0000-0000-000079070000}"/>
    <cellStyle name="SAPBEXexcCritical6 9 10" xfId="12728" xr:uid="{F1451886-B535-4F19-811F-F78D7231BF5C}"/>
    <cellStyle name="SAPBEXexcCritical6 9 11" xfId="13005" xr:uid="{6C4369FC-0699-4FC8-8149-4D8C4878EA26}"/>
    <cellStyle name="SAPBEXexcCritical6 9 12" xfId="14797" xr:uid="{60D931A2-FE32-43B8-9EE5-A9A99DC49F4D}"/>
    <cellStyle name="SAPBEXexcCritical6 9 2" xfId="5653" xr:uid="{67E19389-067E-41C1-94C6-ECC98FD41852}"/>
    <cellStyle name="SAPBEXexcCritical6 9 2 10" xfId="15721" xr:uid="{9FF33AA7-2BE6-4E0E-B400-58E30DB60C92}"/>
    <cellStyle name="SAPBEXexcCritical6 9 2 2" xfId="7122" xr:uid="{F43A4617-D8AC-4047-BA5D-C573110818E4}"/>
    <cellStyle name="SAPBEXexcCritical6 9 2 3" xfId="8343" xr:uid="{BB2E37DE-830B-486B-81FE-EB053A21180B}"/>
    <cellStyle name="SAPBEXexcCritical6 9 2 4" xfId="9595" xr:uid="{479FFF27-96B7-4CB8-A411-D714BEE09D58}"/>
    <cellStyle name="SAPBEXexcCritical6 9 2 5" xfId="10829" xr:uid="{D218FDB1-5AC7-41C3-8612-CC7CE8C17271}"/>
    <cellStyle name="SAPBEXexcCritical6 9 2 6" xfId="11988" xr:uid="{9376C0C9-7D97-4535-81FD-A30E21AAFEDB}"/>
    <cellStyle name="SAPBEXexcCritical6 9 2 7" xfId="13116" xr:uid="{3BC7EF5E-A964-4E06-862D-FA60A87E5856}"/>
    <cellStyle name="SAPBEXexcCritical6 9 2 8" xfId="14223" xr:uid="{20D22461-3D80-42D1-B6D6-1F56C573A432}"/>
    <cellStyle name="SAPBEXexcCritical6 9 2 9" xfId="15129" xr:uid="{F0251C18-4B40-4085-BB8A-94B07C691807}"/>
    <cellStyle name="SAPBEXexcCritical6 9 3" xfId="4253" xr:uid="{647905E2-5383-4DD2-8934-454C85F82528}"/>
    <cellStyle name="SAPBEXexcCritical6 9 4" xfId="3207" xr:uid="{D6EE5A6E-3C0A-4836-BB62-5A0837009624}"/>
    <cellStyle name="SAPBEXexcCritical6 9 5" xfId="5219" xr:uid="{DDCCC6AB-9AFC-4F62-88C9-DFD4EA7124C2}"/>
    <cellStyle name="SAPBEXexcCritical6 9 6" xfId="6310" xr:uid="{60F1785F-6684-4523-9CCA-80918B12E33A}"/>
    <cellStyle name="SAPBEXexcCritical6 9 7" xfId="9198" xr:uid="{06C433F0-4886-4D1B-AC96-682BA0ACE744}"/>
    <cellStyle name="SAPBEXexcCritical6 9 8" xfId="10437" xr:uid="{1CBCF24E-4FA5-4E2B-ADF5-2AD9237C24EF}"/>
    <cellStyle name="SAPBEXexcCritical6 9 9" xfId="11635" xr:uid="{4EC15CC1-E894-4875-8451-5E36353E5F17}"/>
    <cellStyle name="SAPBEXexcCritical6_gxaccion, 68" xfId="1636" xr:uid="{00000000-0005-0000-0000-00007A070000}"/>
    <cellStyle name="SAPBEXexcGood1" xfId="1637" xr:uid="{00000000-0005-0000-0000-00007B070000}"/>
    <cellStyle name="SAPBEXexcGood1 10" xfId="1638" xr:uid="{00000000-0005-0000-0000-00007C070000}"/>
    <cellStyle name="SAPBEXexcGood1 10 10" xfId="10169" xr:uid="{DFBA0D5C-CA88-477A-85F8-CFEAC8A14E23}"/>
    <cellStyle name="SAPBEXexcGood1 10 11" xfId="13007" xr:uid="{C9DCC91D-C3C5-4F25-9DF8-52249FCDB2F9}"/>
    <cellStyle name="SAPBEXexcGood1 10 12" xfId="13842" xr:uid="{D7401B45-88A3-48C3-A171-B4442A966E36}"/>
    <cellStyle name="SAPBEXexcGood1 10 2" xfId="5654" xr:uid="{D0AD4BE9-67EA-4076-9A2B-5DC9C4935D56}"/>
    <cellStyle name="SAPBEXexcGood1 10 2 10" xfId="15722" xr:uid="{80E57028-F30E-4D08-B822-C72A65EB58D3}"/>
    <cellStyle name="SAPBEXexcGood1 10 2 2" xfId="7123" xr:uid="{0F3ACA0F-3245-4030-B5F4-288BFBC115FA}"/>
    <cellStyle name="SAPBEXexcGood1 10 2 3" xfId="8344" xr:uid="{67BAEDAD-220A-4BC9-8323-9AE8796AFBFE}"/>
    <cellStyle name="SAPBEXexcGood1 10 2 4" xfId="9596" xr:uid="{7DB6884F-C701-40CE-9CE2-2A2FD9125062}"/>
    <cellStyle name="SAPBEXexcGood1 10 2 5" xfId="10830" xr:uid="{4CCD8310-0DA4-4CAA-89D7-8F8745C8B7DA}"/>
    <cellStyle name="SAPBEXexcGood1 10 2 6" xfId="11989" xr:uid="{711EDEDB-21E5-4A7A-AD07-7FEAD17ED4F1}"/>
    <cellStyle name="SAPBEXexcGood1 10 2 7" xfId="13117" xr:uid="{FC08F8B2-19CD-4ABA-869F-FAA726244F6D}"/>
    <cellStyle name="SAPBEXexcGood1 10 2 8" xfId="14224" xr:uid="{279F20C7-DB26-411D-9161-35B35C84EE8C}"/>
    <cellStyle name="SAPBEXexcGood1 10 2 9" xfId="15130" xr:uid="{4BA6112B-54FD-449D-83CD-9B8702BCF8A3}"/>
    <cellStyle name="SAPBEXexcGood1 10 3" xfId="4255" xr:uid="{E06671F5-3250-445D-81A8-1FD7722871CD}"/>
    <cellStyle name="SAPBEXexcGood1 10 4" xfId="3205" xr:uid="{A1CB943B-021D-43CC-8BE4-4F50A7724C4E}"/>
    <cellStyle name="SAPBEXexcGood1 10 5" xfId="3045" xr:uid="{A63192CC-5316-4986-A4E2-EE8BE2469E06}"/>
    <cellStyle name="SAPBEXexcGood1 10 6" xfId="7833" xr:uid="{342C9707-033B-4EFE-934E-4C0B4E39804E}"/>
    <cellStyle name="SAPBEXexcGood1 10 7" xfId="6670" xr:uid="{41853D66-3267-4F1B-AF40-A11A636A95DB}"/>
    <cellStyle name="SAPBEXexcGood1 10 8" xfId="9483" xr:uid="{189DA712-B2AE-410D-A7FC-048F3629AF96}"/>
    <cellStyle name="SAPBEXexcGood1 10 9" xfId="10977" xr:uid="{A140EAB7-DC9F-45BB-83A0-C9FA3AA932BF}"/>
    <cellStyle name="SAPBEXexcGood1 11" xfId="1639" xr:uid="{00000000-0005-0000-0000-00007D070000}"/>
    <cellStyle name="SAPBEXexcGood1 11 10" xfId="10168" xr:uid="{E5713946-D14C-45A8-9C0F-A5D7E5E4D8CD}"/>
    <cellStyle name="SAPBEXexcGood1 11 11" xfId="13855" xr:uid="{5863909E-3A8D-4BEE-B01D-45CFB23DDB34}"/>
    <cellStyle name="SAPBEXexcGood1 11 12" xfId="14109" xr:uid="{77AAA8A0-763F-4F80-BC2C-FDD482650F31}"/>
    <cellStyle name="SAPBEXexcGood1 11 2" xfId="5655" xr:uid="{75588E02-9A30-44C8-8ADB-C9CB832CC0F3}"/>
    <cellStyle name="SAPBEXexcGood1 11 2 10" xfId="15723" xr:uid="{6FC9B245-667C-4215-9F80-2809CDBE868E}"/>
    <cellStyle name="SAPBEXexcGood1 11 2 2" xfId="7124" xr:uid="{7E35A08C-E124-49A3-920A-1D1E1C949F2B}"/>
    <cellStyle name="SAPBEXexcGood1 11 2 3" xfId="8345" xr:uid="{4D674209-8265-41A8-9A00-F4883D7CED85}"/>
    <cellStyle name="SAPBEXexcGood1 11 2 4" xfId="9597" xr:uid="{E027E861-47B4-4EDA-8B0A-4B85B907620B}"/>
    <cellStyle name="SAPBEXexcGood1 11 2 5" xfId="10831" xr:uid="{79692344-7265-44E2-A699-DD0D50D6ABA8}"/>
    <cellStyle name="SAPBEXexcGood1 11 2 6" xfId="11990" xr:uid="{7D490F6D-4245-4B1E-AEF7-F00F55D778B4}"/>
    <cellStyle name="SAPBEXexcGood1 11 2 7" xfId="13118" xr:uid="{380346C2-6F81-443E-A1C4-B27377FA05F8}"/>
    <cellStyle name="SAPBEXexcGood1 11 2 8" xfId="14225" xr:uid="{5BE7CF04-E225-4FA6-A8C9-A6734944DB57}"/>
    <cellStyle name="SAPBEXexcGood1 11 2 9" xfId="15131" xr:uid="{B01FE225-1CC1-493F-A707-E3E4EFEB6364}"/>
    <cellStyle name="SAPBEXexcGood1 11 3" xfId="4256" xr:uid="{1A26E962-FB33-4BCE-9EFD-FBE5ED9DDDCF}"/>
    <cellStyle name="SAPBEXexcGood1 11 4" xfId="3204" xr:uid="{3A222ED4-0B98-4C7A-AE6F-AE4B126E104E}"/>
    <cellStyle name="SAPBEXexcGood1 11 5" xfId="6723" xr:uid="{93EE25B6-6D90-4560-B7E4-0E7B98C9C49F}"/>
    <cellStyle name="SAPBEXexcGood1 11 6" xfId="7832" xr:uid="{02FF4948-5359-484D-812B-E53FB054C737}"/>
    <cellStyle name="SAPBEXexcGood1 11 7" xfId="8226" xr:uid="{E498ECFF-3B8B-45A0-88DB-6D01FBA9671B}"/>
    <cellStyle name="SAPBEXexcGood1 11 8" xfId="9484" xr:uid="{80D1F606-3D13-4C2B-8637-E3EB251C1BD3}"/>
    <cellStyle name="SAPBEXexcGood1 11 9" xfId="11633" xr:uid="{DACCCA57-CF43-428B-A650-CCA5CF6BE7DB}"/>
    <cellStyle name="SAPBEXexcGood1 12" xfId="2706" xr:uid="{00000000-0005-0000-0000-00007E070000}"/>
    <cellStyle name="SAPBEXexcGood1 13" xfId="2727" xr:uid="{00000000-0005-0000-0000-00007F070000}"/>
    <cellStyle name="SAPBEXexcGood1 14" xfId="2796" xr:uid="{C895AAC5-D68F-4DC1-BFB0-3876C8775106}"/>
    <cellStyle name="SAPBEXexcGood1 15" xfId="2848" xr:uid="{EEB7E5BC-2E21-4C4B-B8B1-C219129B9842}"/>
    <cellStyle name="SAPBEXexcGood1 16" xfId="2886" xr:uid="{5971AEB0-2123-4A7B-BF8F-6F5897029D3A}"/>
    <cellStyle name="SAPBEXexcGood1 17" xfId="2930" xr:uid="{63010DD0-E427-47A8-B388-B17CD5FBA8B6}"/>
    <cellStyle name="SAPBEXexcGood1 18" xfId="2974" xr:uid="{D6F5096E-9D9A-43EB-B137-5CDA564FE759}"/>
    <cellStyle name="SAPBEXexcGood1 19" xfId="4254" xr:uid="{D5A226ED-7199-4CAC-A144-BC959457C356}"/>
    <cellStyle name="SAPBEXexcGood1 2" xfId="1640" xr:uid="{00000000-0005-0000-0000-000080070000}"/>
    <cellStyle name="SAPBEXexcGood1 2 10" xfId="10978" xr:uid="{E9801AA5-6000-428D-A6FC-BF08A1E71AC9}"/>
    <cellStyle name="SAPBEXexcGood1 2 11" xfId="8733" xr:uid="{A17F9715-4724-4790-9B51-6C00AD6BC46A}"/>
    <cellStyle name="SAPBEXexcGood1 2 12" xfId="13854" xr:uid="{AB74FFBD-7CF2-4EAA-9439-148EA517BBCF}"/>
    <cellStyle name="SAPBEXexcGood1 2 13" xfId="14110" xr:uid="{34313B97-880B-4733-8A11-9ADD0EBDBF23}"/>
    <cellStyle name="SAPBEXexcGood1 2 2" xfId="1641" xr:uid="{00000000-0005-0000-0000-000081070000}"/>
    <cellStyle name="SAPBEXexcGood1 2 2 10" xfId="10167" xr:uid="{FC331288-C69B-443E-B34A-1796C83857B0}"/>
    <cellStyle name="SAPBEXexcGood1 2 2 11" xfId="13008" xr:uid="{5261FD1B-2548-4622-B2A0-1350A6433AAD}"/>
    <cellStyle name="SAPBEXexcGood1 2 2 12" xfId="14111" xr:uid="{CBE88A6E-9188-4763-BB35-A25A6FAA58EF}"/>
    <cellStyle name="SAPBEXexcGood1 2 2 2" xfId="1642" xr:uid="{00000000-0005-0000-0000-000082070000}"/>
    <cellStyle name="SAPBEXexcGood1 2 2 2 10" xfId="12726" xr:uid="{533FB7AF-EA8E-491C-ABF9-2B59E252DA13}"/>
    <cellStyle name="SAPBEXexcGood1 2 2 2 11" xfId="13009" xr:uid="{A8123E68-07C6-41B0-88C1-EDEFF1AE0F5E}"/>
    <cellStyle name="SAPBEXexcGood1 2 2 2 12" xfId="14795" xr:uid="{1F1C927C-F6A9-4BA0-AD0C-F640EC1FCAE4}"/>
    <cellStyle name="SAPBEXexcGood1 2 2 2 2" xfId="5657" xr:uid="{EEF25EC8-671A-4BB6-8199-5CAB9EF5987A}"/>
    <cellStyle name="SAPBEXexcGood1 2 2 2 2 10" xfId="15725" xr:uid="{EE4BDA67-D680-493E-A12F-B6F5BC59554B}"/>
    <cellStyle name="SAPBEXexcGood1 2 2 2 2 2" xfId="7126" xr:uid="{9B8150AD-E406-485B-ACC4-B11C78D391F8}"/>
    <cellStyle name="SAPBEXexcGood1 2 2 2 2 3" xfId="8347" xr:uid="{E907E00E-723E-4307-9CEA-58065DD52D18}"/>
    <cellStyle name="SAPBEXexcGood1 2 2 2 2 4" xfId="9599" xr:uid="{21674036-C958-4E2D-80C7-0CB83E4D11D1}"/>
    <cellStyle name="SAPBEXexcGood1 2 2 2 2 5" xfId="10833" xr:uid="{2BEE319E-B078-4FE0-9F56-08E84D15C139}"/>
    <cellStyle name="SAPBEXexcGood1 2 2 2 2 6" xfId="11992" xr:uid="{299A119F-76B5-48DF-91BE-4AD910181C41}"/>
    <cellStyle name="SAPBEXexcGood1 2 2 2 2 7" xfId="13120" xr:uid="{ACD6E59E-67ED-47F8-8902-692FC33CFD9D}"/>
    <cellStyle name="SAPBEXexcGood1 2 2 2 2 8" xfId="14227" xr:uid="{BB81E590-9A84-4A4A-9D52-93413E4CFF38}"/>
    <cellStyle name="SAPBEXexcGood1 2 2 2 2 9" xfId="15133" xr:uid="{1FF53FBC-CE58-461F-9C22-F82B995135B8}"/>
    <cellStyle name="SAPBEXexcGood1 2 2 2 3" xfId="4259" xr:uid="{21169040-0636-42F8-8494-8F9FA4BE4AD2}"/>
    <cellStyle name="SAPBEXexcGood1 2 2 2 4" xfId="5033" xr:uid="{5F922852-F304-4C01-98D3-F1A890D24D32}"/>
    <cellStyle name="SAPBEXexcGood1 2 2 2 5" xfId="3992" xr:uid="{C96B0124-5DA6-4661-BBB0-081565C8EECA}"/>
    <cellStyle name="SAPBEXexcGood1 2 2 2 6" xfId="7017" xr:uid="{77CA1960-154A-4017-87EB-C1EC853AA3A2}"/>
    <cellStyle name="SAPBEXexcGood1 2 2 2 7" xfId="9196" xr:uid="{A4BB5DED-5B53-42CC-ADD5-2FB97DCE3F5C}"/>
    <cellStyle name="SAPBEXexcGood1 2 2 2 8" xfId="10435" xr:uid="{F332F9CA-E559-48E9-9A76-BD56DEA2FC45}"/>
    <cellStyle name="SAPBEXexcGood1 2 2 2 9" xfId="10980" xr:uid="{A61C52E7-8E91-404E-B085-292831C8AF9F}"/>
    <cellStyle name="SAPBEXexcGood1 2 2 3" xfId="4258" xr:uid="{CF32DC2B-A943-45E4-AF0D-F17C61B6AFDE}"/>
    <cellStyle name="SAPBEXexcGood1 2 2 4" xfId="5034" xr:uid="{190947DE-1F7F-4201-8438-FF793C1CC859}"/>
    <cellStyle name="SAPBEXexcGood1 2 2 5" xfId="5184" xr:uid="{4EA7CEA4-33A6-44FB-A3D9-584CAB9F972D}"/>
    <cellStyle name="SAPBEXexcGood1 2 2 6" xfId="7016" xr:uid="{803DF289-2AA7-4EAE-B461-E30DEF70839D}"/>
    <cellStyle name="SAPBEXexcGood1 2 2 7" xfId="8227" xr:uid="{90FB11F6-9F09-4212-A07F-367D22B8864F}"/>
    <cellStyle name="SAPBEXexcGood1 2 2 8" xfId="9486" xr:uid="{FEFF5690-3617-4C51-822A-792038220C24}"/>
    <cellStyle name="SAPBEXexcGood1 2 2 9" xfId="10979" xr:uid="{FFEB8E7D-60FF-4802-A09C-F934C8B2AA19}"/>
    <cellStyle name="SAPBEXexcGood1 2 3" xfId="5656" xr:uid="{E3E9D2B5-087B-4EAC-AFE8-361FE41635DA}"/>
    <cellStyle name="SAPBEXexcGood1 2 3 10" xfId="15724" xr:uid="{30CA1610-E6F7-464C-9935-A962CDF14E8A}"/>
    <cellStyle name="SAPBEXexcGood1 2 3 2" xfId="7125" xr:uid="{D2D26485-DE89-4344-B92A-FEB25B3A3C4F}"/>
    <cellStyle name="SAPBEXexcGood1 2 3 3" xfId="8346" xr:uid="{1E54C760-AA25-4243-9114-50D9A4128011}"/>
    <cellStyle name="SAPBEXexcGood1 2 3 4" xfId="9598" xr:uid="{C83CD2B3-BAA8-4174-843C-39D15250619B}"/>
    <cellStyle name="SAPBEXexcGood1 2 3 5" xfId="10832" xr:uid="{BE954B48-DA63-483E-954E-AC96432C4ECB}"/>
    <cellStyle name="SAPBEXexcGood1 2 3 6" xfId="11991" xr:uid="{DDDBA1AD-F7E5-4434-AA6B-6C7B79A284D4}"/>
    <cellStyle name="SAPBEXexcGood1 2 3 7" xfId="13119" xr:uid="{4303F0C0-143C-49BF-8402-FE15865056A3}"/>
    <cellStyle name="SAPBEXexcGood1 2 3 8" xfId="14226" xr:uid="{4B8B8507-F7A4-48EA-B37E-252513088AE5}"/>
    <cellStyle name="SAPBEXexcGood1 2 3 9" xfId="15132" xr:uid="{B3D713BA-FE3A-429F-86F9-6686FFD2B179}"/>
    <cellStyle name="SAPBEXexcGood1 2 4" xfId="4257" xr:uid="{A6127F4F-C7B9-4F8F-A4EA-35D715B018CD}"/>
    <cellStyle name="SAPBEXexcGood1 2 5" xfId="3080" xr:uid="{AC5EE860-1761-491B-BDFC-7399ADF42D96}"/>
    <cellStyle name="SAPBEXexcGood1 2 6" xfId="6722" xr:uid="{60C42E1D-6167-4C3B-AF37-D52827E6A18E}"/>
    <cellStyle name="SAPBEXexcGood1 2 7" xfId="7015" xr:uid="{BF42835A-F1B5-40AC-93F1-5DFADF8B2CDB}"/>
    <cellStyle name="SAPBEXexcGood1 2 8" xfId="8225" xr:uid="{784E742E-F616-496F-9B84-1E9860132C00}"/>
    <cellStyle name="SAPBEXexcGood1 2 9" xfId="9485" xr:uid="{26D5D070-BD56-4977-AA9A-78914A6740A2}"/>
    <cellStyle name="SAPBEXexcGood1 20" xfId="3206" xr:uid="{AF5065C8-C527-422B-89C0-8EC9C43A07B9}"/>
    <cellStyle name="SAPBEXexcGood1 21" xfId="5212" xr:uid="{3069F64F-29E9-4853-82AF-14AA91101380}"/>
    <cellStyle name="SAPBEXexcGood1 22" xfId="7834" xr:uid="{289BAE6C-1335-484B-AE77-695CF75DBDAE}"/>
    <cellStyle name="SAPBEXexcGood1 23" xfId="9197" xr:uid="{8764D1FA-E108-4C51-8879-0D37AF589DEE}"/>
    <cellStyle name="SAPBEXexcGood1 24" xfId="10436" xr:uid="{B47786E1-E9BE-49F9-8FC6-6B0B80215DD1}"/>
    <cellStyle name="SAPBEXexcGood1 25" xfId="11634" xr:uid="{4A5CAB74-B0B0-4D9B-BF4C-448FD805301E}"/>
    <cellStyle name="SAPBEXexcGood1 26" xfId="12727" xr:uid="{1B3C4FF5-454D-473A-B7BB-F3EA7131797D}"/>
    <cellStyle name="SAPBEXexcGood1 27" xfId="13006" xr:uid="{65774780-9182-4811-A639-1AFA6BF7727E}"/>
    <cellStyle name="SAPBEXexcGood1 28" xfId="14796" xr:uid="{1311A192-17CF-4206-A9C5-BFD79E9154AD}"/>
    <cellStyle name="SAPBEXexcGood1 29" xfId="15885" xr:uid="{622E0F22-AB77-4CF9-90BA-56DC1F3EEB3B}"/>
    <cellStyle name="SAPBEXexcGood1 3" xfId="1643" xr:uid="{00000000-0005-0000-0000-000083070000}"/>
    <cellStyle name="SAPBEXexcGood1 3 10" xfId="12725" xr:uid="{72C59C6E-D44E-4914-AE8D-BF7DC1DE1BEF}"/>
    <cellStyle name="SAPBEXexcGood1 3 11" xfId="13010" xr:uid="{F164E944-FB7D-494C-88F5-04C4D3E643D5}"/>
    <cellStyle name="SAPBEXexcGood1 3 12" xfId="14794" xr:uid="{D5F29114-053C-48A1-B278-9EB882939CEF}"/>
    <cellStyle name="SAPBEXexcGood1 3 2" xfId="5658" xr:uid="{C53B3A0D-DDD9-4A5B-8B4A-D3E8396D99E7}"/>
    <cellStyle name="SAPBEXexcGood1 3 2 10" xfId="15726" xr:uid="{0246F465-819A-4E47-BD0B-1B4FEC0CE230}"/>
    <cellStyle name="SAPBEXexcGood1 3 2 2" xfId="7127" xr:uid="{96A43793-3537-46FA-A61F-2079FE7D8142}"/>
    <cellStyle name="SAPBEXexcGood1 3 2 3" xfId="8348" xr:uid="{AAF38E2F-9A78-4A55-9CA4-82B761E6ADEB}"/>
    <cellStyle name="SAPBEXexcGood1 3 2 4" xfId="9600" xr:uid="{644F15CB-C58F-431F-9D17-31AD5786D2EA}"/>
    <cellStyle name="SAPBEXexcGood1 3 2 5" xfId="10834" xr:uid="{B4CE9F36-1847-44A6-AF3D-51C8BD5F85F2}"/>
    <cellStyle name="SAPBEXexcGood1 3 2 6" xfId="11993" xr:uid="{81BAAC64-AB6A-48C2-93C8-85E84BE388A9}"/>
    <cellStyle name="SAPBEXexcGood1 3 2 7" xfId="13121" xr:uid="{39735312-31FD-407E-A73A-0B4E8C478336}"/>
    <cellStyle name="SAPBEXexcGood1 3 2 8" xfId="14228" xr:uid="{82974DB8-29BB-4F01-AD00-D2889AAED781}"/>
    <cellStyle name="SAPBEXexcGood1 3 2 9" xfId="15134" xr:uid="{B3E02323-40B6-4A65-AED1-C1B2A0A46D1B}"/>
    <cellStyle name="SAPBEXexcGood1 3 3" xfId="4260" xr:uid="{4A2FBCD1-E5B4-4F8E-B993-BB2155C968D3}"/>
    <cellStyle name="SAPBEXexcGood1 3 4" xfId="5032" xr:uid="{CE3A3753-6783-4CBB-A248-17219FED975B}"/>
    <cellStyle name="SAPBEXexcGood1 3 5" xfId="5220" xr:uid="{E718C704-242F-49CC-AC41-7A52D12167E5}"/>
    <cellStyle name="SAPBEXexcGood1 3 6" xfId="3286" xr:uid="{2566E8FF-65DE-48B0-8B63-54D8D12DDC8F}"/>
    <cellStyle name="SAPBEXexcGood1 3 7" xfId="9195" xr:uid="{F612B50B-7520-4EA5-A39A-12E275AD0069}"/>
    <cellStyle name="SAPBEXexcGood1 3 8" xfId="10434" xr:uid="{D29613F4-96A7-4C4D-A3DD-46AC96EE6B1A}"/>
    <cellStyle name="SAPBEXexcGood1 3 9" xfId="10982" xr:uid="{94F5229E-BCAC-45CA-8E64-AF378226FB89}"/>
    <cellStyle name="SAPBEXexcGood1 4" xfId="1644" xr:uid="{00000000-0005-0000-0000-000084070000}"/>
    <cellStyle name="SAPBEXexcGood1 4 10" xfId="8825" xr:uid="{8595B0A8-6BCB-48BA-8210-6A7656BF816C}"/>
    <cellStyle name="SAPBEXexcGood1 4 11" xfId="11213" xr:uid="{F2AC764D-3C0B-4111-AE95-09F60A71B720}"/>
    <cellStyle name="SAPBEXexcGood1 4 12" xfId="14112" xr:uid="{B6008C52-F381-433B-B035-96147464D235}"/>
    <cellStyle name="SAPBEXexcGood1 4 2" xfId="5659" xr:uid="{8D509330-D83D-4C2B-8645-B7015CA5ECCB}"/>
    <cellStyle name="SAPBEXexcGood1 4 2 10" xfId="15727" xr:uid="{30B4C608-5B7F-4C65-A0E2-DD207DEF1E8F}"/>
    <cellStyle name="SAPBEXexcGood1 4 2 2" xfId="7128" xr:uid="{B464BA67-5AB4-4FE7-BD0C-8621F3F78F24}"/>
    <cellStyle name="SAPBEXexcGood1 4 2 3" xfId="8349" xr:uid="{04A7F2E0-A672-4042-8AB1-76032F146DAD}"/>
    <cellStyle name="SAPBEXexcGood1 4 2 4" xfId="9601" xr:uid="{087E7F50-F5D2-42F5-AE8D-22E3486D5D3A}"/>
    <cellStyle name="SAPBEXexcGood1 4 2 5" xfId="10835" xr:uid="{F6861427-309E-48A5-9D78-D2ABB678DA79}"/>
    <cellStyle name="SAPBEXexcGood1 4 2 6" xfId="11994" xr:uid="{C023062E-8CEE-4961-8E73-BF5C3699E1C1}"/>
    <cellStyle name="SAPBEXexcGood1 4 2 7" xfId="13122" xr:uid="{5980E22B-480D-4F1D-AC1F-745A6EF0BA50}"/>
    <cellStyle name="SAPBEXexcGood1 4 2 8" xfId="14229" xr:uid="{16F66711-9FEE-47DA-AFB5-7FA16E494883}"/>
    <cellStyle name="SAPBEXexcGood1 4 2 9" xfId="15135" xr:uid="{5F5666BC-1E02-48AD-8995-46884F2153DE}"/>
    <cellStyle name="SAPBEXexcGood1 4 3" xfId="4261" xr:uid="{F03BC0E2-F32E-4D51-A755-02B4BA83FEA6}"/>
    <cellStyle name="SAPBEXexcGood1 4 4" xfId="5031" xr:uid="{0AA09A1B-BF8C-42BF-9F8E-FB52E8F31447}"/>
    <cellStyle name="SAPBEXexcGood1 4 5" xfId="4828" xr:uid="{C9414EC5-2AE5-4C2A-B0CB-417C3EEFF89E}"/>
    <cellStyle name="SAPBEXexcGood1 4 6" xfId="3285" xr:uid="{6D069EEB-BB7E-46AB-81BE-A489370EB1FB}"/>
    <cellStyle name="SAPBEXexcGood1 4 7" xfId="8228" xr:uid="{7E55F689-99D7-437C-9CF3-23C3F57B13C0}"/>
    <cellStyle name="SAPBEXexcGood1 4 8" xfId="9487" xr:uid="{BA7F5CA7-5005-4B15-ACF5-F9F8AEDB1EE4}"/>
    <cellStyle name="SAPBEXexcGood1 4 9" xfId="11632" xr:uid="{71CC415A-C14C-4C79-861B-AA774E9BFE7F}"/>
    <cellStyle name="SAPBEXexcGood1 5" xfId="1645" xr:uid="{00000000-0005-0000-0000-000085070000}"/>
    <cellStyle name="SAPBEXexcGood1 5 10" xfId="8826" xr:uid="{05B0775C-27B2-49DD-9CD5-9482E4039A87}"/>
    <cellStyle name="SAPBEXexcGood1 5 11" xfId="13011" xr:uid="{27F7095C-C142-4D28-B409-A5119D2D2346}"/>
    <cellStyle name="SAPBEXexcGood1 5 12" xfId="14113" xr:uid="{15ED9696-D75A-4018-8343-0BC09E718990}"/>
    <cellStyle name="SAPBEXexcGood1 5 2" xfId="5660" xr:uid="{2D7385F4-1CE1-47C1-B6B1-9C70842B1D06}"/>
    <cellStyle name="SAPBEXexcGood1 5 2 10" xfId="15728" xr:uid="{21C78387-FD39-430D-ADD2-8184915AAB77}"/>
    <cellStyle name="SAPBEXexcGood1 5 2 2" xfId="7129" xr:uid="{F3D0EF4A-70AB-46DE-8FF0-F4A8E5DB5988}"/>
    <cellStyle name="SAPBEXexcGood1 5 2 3" xfId="8350" xr:uid="{7E055A87-4A33-4A81-B2E4-524E722954B5}"/>
    <cellStyle name="SAPBEXexcGood1 5 2 4" xfId="9602" xr:uid="{F16347D3-A522-460D-A31A-815C1E6785D5}"/>
    <cellStyle name="SAPBEXexcGood1 5 2 5" xfId="10836" xr:uid="{76CC2225-AE7C-48BD-99E5-7F9A10C87B3C}"/>
    <cellStyle name="SAPBEXexcGood1 5 2 6" xfId="11995" xr:uid="{4C15BC40-28EA-4740-836A-8C04659508B4}"/>
    <cellStyle name="SAPBEXexcGood1 5 2 7" xfId="13123" xr:uid="{1FDEF600-1F52-4367-83FC-5399CB52002A}"/>
    <cellStyle name="SAPBEXexcGood1 5 2 8" xfId="14230" xr:uid="{9A1B1C2C-9302-4793-B6CC-F482A0022F54}"/>
    <cellStyle name="SAPBEXexcGood1 5 2 9" xfId="15136" xr:uid="{8919D804-E614-4210-ABB7-2789F1815DD3}"/>
    <cellStyle name="SAPBEXexcGood1 5 3" xfId="4262" xr:uid="{D749D298-F37E-419A-9E0A-0829E49E664A}"/>
    <cellStyle name="SAPBEXexcGood1 5 4" xfId="5030" xr:uid="{21AB7F58-E755-4A56-920E-F45EBE823D53}"/>
    <cellStyle name="SAPBEXexcGood1 5 5" xfId="5811" xr:uid="{FAEC8320-86E0-4FFE-A833-5A28744870D8}"/>
    <cellStyle name="SAPBEXexcGood1 5 6" xfId="3284" xr:uid="{5A98E576-CF1D-48F0-93F6-73A1CFBBCCB0}"/>
    <cellStyle name="SAPBEXexcGood1 5 7" xfId="6274" xr:uid="{DF2B66FA-E4BD-4254-B643-F05CABCC7080}"/>
    <cellStyle name="SAPBEXexcGood1 5 8" xfId="9488" xr:uid="{7F93B3D5-BEF1-4811-8EBD-F63DEDBE2F3D}"/>
    <cellStyle name="SAPBEXexcGood1 5 9" xfId="11631" xr:uid="{7F076BEE-0E41-4802-83C6-41F022FBE282}"/>
    <cellStyle name="SAPBEXexcGood1 6" xfId="1646" xr:uid="{00000000-0005-0000-0000-000086070000}"/>
    <cellStyle name="SAPBEXexcGood1 6 10" xfId="8827" xr:uid="{8012BEFF-36C3-4EA3-8B2C-03437071D998}"/>
    <cellStyle name="SAPBEXexcGood1 6 11" xfId="13757" xr:uid="{6EFE5830-9843-4432-878C-658B77EB07E0}"/>
    <cellStyle name="SAPBEXexcGood1 6 12" xfId="14114" xr:uid="{023BC8EC-51C6-4D32-BC01-17AD25A7E3D2}"/>
    <cellStyle name="SAPBEXexcGood1 6 2" xfId="5661" xr:uid="{24D1008C-1EBB-4FBE-A790-0355C778339A}"/>
    <cellStyle name="SAPBEXexcGood1 6 2 10" xfId="15729" xr:uid="{2D8A1634-BB90-4202-8880-083E693E0891}"/>
    <cellStyle name="SAPBEXexcGood1 6 2 2" xfId="7130" xr:uid="{209B67D8-6EF2-4F9D-B8F1-105B784C8464}"/>
    <cellStyle name="SAPBEXexcGood1 6 2 3" xfId="8351" xr:uid="{ACF01D23-BF39-45B2-8C0A-6C96E9F1798A}"/>
    <cellStyle name="SAPBEXexcGood1 6 2 4" xfId="9603" xr:uid="{C0316B0D-8AE7-4FAF-B3F8-840538342838}"/>
    <cellStyle name="SAPBEXexcGood1 6 2 5" xfId="10837" xr:uid="{E17F817F-7BEA-4754-BB3E-596AA085B9C2}"/>
    <cellStyle name="SAPBEXexcGood1 6 2 6" xfId="11996" xr:uid="{6C81F941-8814-4DD4-A856-2E7C43DE24B3}"/>
    <cellStyle name="SAPBEXexcGood1 6 2 7" xfId="13124" xr:uid="{0E6FA939-9E99-40B3-8FFC-A620E8E0E0B6}"/>
    <cellStyle name="SAPBEXexcGood1 6 2 8" xfId="14231" xr:uid="{92B21B79-B0C5-4789-9E9B-7327E560AF85}"/>
    <cellStyle name="SAPBEXexcGood1 6 2 9" xfId="15137" xr:uid="{FF180366-A0A4-4403-A299-AB690952CF07}"/>
    <cellStyle name="SAPBEXexcGood1 6 3" xfId="4263" xr:uid="{18EF8AF6-679C-46CE-ADA7-0FAE234D045F}"/>
    <cellStyle name="SAPBEXexcGood1 6 4" xfId="5029" xr:uid="{C0617E6A-1ABF-43FB-B66C-C81023581F0E}"/>
    <cellStyle name="SAPBEXexcGood1 6 5" xfId="6604" xr:uid="{971AEDAF-8B95-4299-B787-343A589D08E7}"/>
    <cellStyle name="SAPBEXexcGood1 6 6" xfId="6673" xr:uid="{161F5E48-85C4-4D6A-B697-E6CD02D11529}"/>
    <cellStyle name="SAPBEXexcGood1 6 7" xfId="6380" xr:uid="{D74434A9-5A6C-47F6-BC7D-4BFE46926335}"/>
    <cellStyle name="SAPBEXexcGood1 6 8" xfId="9489" xr:uid="{D3F081A4-EFBB-4BF8-8BD3-F20C81EB4736}"/>
    <cellStyle name="SAPBEXexcGood1 6 9" xfId="10981" xr:uid="{549517D4-3219-4D1E-BAB2-295787ACEAB3}"/>
    <cellStyle name="SAPBEXexcGood1 7" xfId="1647" xr:uid="{00000000-0005-0000-0000-000087070000}"/>
    <cellStyle name="SAPBEXexcGood1 7 10" xfId="11241" xr:uid="{39C99028-3B38-4D0C-AEE4-2B026470AFDF}"/>
    <cellStyle name="SAPBEXexcGood1 7 11" xfId="13756" xr:uid="{24D32F44-9B28-46AA-A31C-B468DA71E600}"/>
    <cellStyle name="SAPBEXexcGood1 7 12" xfId="13508" xr:uid="{06064EB8-C961-4FD2-BAA2-CAAE518B70CF}"/>
    <cellStyle name="SAPBEXexcGood1 7 2" xfId="5662" xr:uid="{99716BFB-8A78-4210-88D5-20E9540B19E6}"/>
    <cellStyle name="SAPBEXexcGood1 7 2 10" xfId="15730" xr:uid="{BB2CAF9D-CD88-4DAA-8E44-B7EB5687C392}"/>
    <cellStyle name="SAPBEXexcGood1 7 2 2" xfId="7131" xr:uid="{8A413658-3EEE-468B-9107-C419573D0012}"/>
    <cellStyle name="SAPBEXexcGood1 7 2 3" xfId="8352" xr:uid="{1EC9D8B5-F659-488C-8FE5-8BC41E7B1D6C}"/>
    <cellStyle name="SAPBEXexcGood1 7 2 4" xfId="9604" xr:uid="{6A86A75A-8306-4130-8B25-8D7ED10B7A5F}"/>
    <cellStyle name="SAPBEXexcGood1 7 2 5" xfId="10838" xr:uid="{C9DD6C74-A681-4BB6-ABCD-DC13580FBC4D}"/>
    <cellStyle name="SAPBEXexcGood1 7 2 6" xfId="11997" xr:uid="{D2A28940-45BE-42C6-A86F-BF73257F9267}"/>
    <cellStyle name="SAPBEXexcGood1 7 2 7" xfId="13125" xr:uid="{E160E45A-2EC2-4ACD-B175-6FB7CCF753B7}"/>
    <cellStyle name="SAPBEXexcGood1 7 2 8" xfId="14232" xr:uid="{DDC96244-1824-4EAA-89F1-8C0582DE0C43}"/>
    <cellStyle name="SAPBEXexcGood1 7 2 9" xfId="15138" xr:uid="{66F584A6-0BF3-4A95-AF68-E1004B8A6A8A}"/>
    <cellStyle name="SAPBEXexcGood1 7 3" xfId="4264" xr:uid="{E5DD08FC-CE2C-446B-A275-B9965F12E9AB}"/>
    <cellStyle name="SAPBEXexcGood1 7 4" xfId="5028" xr:uid="{AA5A210C-C683-4642-A08D-E9E4F2B4F32B}"/>
    <cellStyle name="SAPBEXexcGood1 7 5" xfId="6603" xr:uid="{057BD2F0-1DEF-47D9-B86B-8B7B8927F128}"/>
    <cellStyle name="SAPBEXexcGood1 7 6" xfId="7831" xr:uid="{B9BDBFAA-8F47-44F2-8643-184B83BC0D25}"/>
    <cellStyle name="SAPBEXexcGood1 7 7" xfId="7533" xr:uid="{97D4FD1A-E3C7-4BD2-BD76-6084491CDEEE}"/>
    <cellStyle name="SAPBEXexcGood1 7 8" xfId="7484" xr:uid="{0F512F29-64DF-4500-9830-CCE475C9C643}"/>
    <cellStyle name="SAPBEXexcGood1 7 9" xfId="10983" xr:uid="{70868758-C862-4D96-A3C0-DD77A91BF5F3}"/>
    <cellStyle name="SAPBEXexcGood1 8" xfId="1648" xr:uid="{00000000-0005-0000-0000-000088070000}"/>
    <cellStyle name="SAPBEXexcGood1 8 10" xfId="10421" xr:uid="{7E85EA05-6EB5-4BA8-A2DB-52DD3EA61DA8}"/>
    <cellStyle name="SAPBEXexcGood1 8 11" xfId="13755" xr:uid="{6BAB0247-80DA-4425-9E10-351536F1FF4E}"/>
    <cellStyle name="SAPBEXexcGood1 8 12" xfId="14115" xr:uid="{A4A24614-87C0-47D0-BDE1-9808BF481072}"/>
    <cellStyle name="SAPBEXexcGood1 8 2" xfId="5663" xr:uid="{01CCDDEE-FBAE-40D3-8F46-57C161FECFDA}"/>
    <cellStyle name="SAPBEXexcGood1 8 2 10" xfId="15731" xr:uid="{F2F09218-5969-4698-AB18-1B63C4D090F0}"/>
    <cellStyle name="SAPBEXexcGood1 8 2 2" xfId="7132" xr:uid="{37759696-F3F3-4EB9-8A3C-0ACD3781F702}"/>
    <cellStyle name="SAPBEXexcGood1 8 2 3" xfId="8353" xr:uid="{2F62C885-A490-4619-9DCC-68F837299773}"/>
    <cellStyle name="SAPBEXexcGood1 8 2 4" xfId="9605" xr:uid="{7DB85E80-51A2-4775-8D3C-6719B092BEFB}"/>
    <cellStyle name="SAPBEXexcGood1 8 2 5" xfId="10839" xr:uid="{416FF3F1-3270-4166-B7A2-EF48982FE22D}"/>
    <cellStyle name="SAPBEXexcGood1 8 2 6" xfId="11998" xr:uid="{C31C86ED-4463-4B7A-BB76-68D0F45AEED3}"/>
    <cellStyle name="SAPBEXexcGood1 8 2 7" xfId="13126" xr:uid="{2694D3B4-FB51-4CD9-94CC-5B88F3BBF1B5}"/>
    <cellStyle name="SAPBEXexcGood1 8 2 8" xfId="14233" xr:uid="{A472F61E-ACB5-400B-B1F7-C2E505155A07}"/>
    <cellStyle name="SAPBEXexcGood1 8 2 9" xfId="15139" xr:uid="{6C8E85E2-4E13-4DF5-926F-376482EBCC25}"/>
    <cellStyle name="SAPBEXexcGood1 8 3" xfId="4265" xr:uid="{406ABE95-6C07-405A-86E9-B94E0B0BDB4A}"/>
    <cellStyle name="SAPBEXexcGood1 8 4" xfId="5027" xr:uid="{933A255B-ABFB-4EB6-A358-D9D9C2990BB3}"/>
    <cellStyle name="SAPBEXexcGood1 8 5" xfId="6602" xr:uid="{4E6394B7-FAD2-46F7-BDEF-9B05C23EAD79}"/>
    <cellStyle name="SAPBEXexcGood1 8 6" xfId="7830" xr:uid="{EE48A673-5BF8-4F43-991A-994B373A956C}"/>
    <cellStyle name="SAPBEXexcGood1 8 7" xfId="8229" xr:uid="{D47461F7-894D-4E77-A78A-DF6F8B70B208}"/>
    <cellStyle name="SAPBEXexcGood1 8 8" xfId="9490" xr:uid="{74F9FC9A-4E17-4AB4-9623-03F4B6543BF2}"/>
    <cellStyle name="SAPBEXexcGood1 8 9" xfId="10984" xr:uid="{019496E0-1210-4440-B82E-3D282ED525C8}"/>
    <cellStyle name="SAPBEXexcGood1 9" xfId="1649" xr:uid="{00000000-0005-0000-0000-000089070000}"/>
    <cellStyle name="SAPBEXexcGood1 9 10" xfId="12609" xr:uid="{C0F80409-8D3D-4ECE-BB41-02841488BFE6}"/>
    <cellStyle name="SAPBEXexcGood1 9 11" xfId="3892" xr:uid="{0BA5ADD5-4DC0-419C-A285-2FEB8EBD50B0}"/>
    <cellStyle name="SAPBEXexcGood1 9 12" xfId="14743" xr:uid="{D7014FEC-7B0A-4070-BEB9-11A05828FFE3}"/>
    <cellStyle name="SAPBEXexcGood1 9 2" xfId="5664" xr:uid="{63805DE0-D385-4DFE-9412-A1A77BFE8399}"/>
    <cellStyle name="SAPBEXexcGood1 9 2 10" xfId="15732" xr:uid="{9B3328BB-4E9D-4688-969E-89EEB074D69C}"/>
    <cellStyle name="SAPBEXexcGood1 9 2 2" xfId="7133" xr:uid="{F5D447B8-ED4C-4AD0-A167-0249D527095B}"/>
    <cellStyle name="SAPBEXexcGood1 9 2 3" xfId="8354" xr:uid="{D0C7AF52-4F25-4655-8D61-63F0F7DCBDAC}"/>
    <cellStyle name="SAPBEXexcGood1 9 2 4" xfId="9606" xr:uid="{840CAA8A-68AE-4BF4-A376-65D8ECF245E5}"/>
    <cellStyle name="SAPBEXexcGood1 9 2 5" xfId="10840" xr:uid="{84DD5D79-46F8-4057-A422-7EC803664B20}"/>
    <cellStyle name="SAPBEXexcGood1 9 2 6" xfId="11999" xr:uid="{0EC38F9E-4474-4FFF-845B-8CA006B4B99E}"/>
    <cellStyle name="SAPBEXexcGood1 9 2 7" xfId="13127" xr:uid="{C08C3BC3-C576-4315-AE29-CE153BA542F4}"/>
    <cellStyle name="SAPBEXexcGood1 9 2 8" xfId="14234" xr:uid="{A4DB55AE-C4C3-45CB-AE1E-8A0A8054D9BC}"/>
    <cellStyle name="SAPBEXexcGood1 9 2 9" xfId="15140" xr:uid="{308EF5FD-51AF-4F3C-94A1-1B7ADB211F24}"/>
    <cellStyle name="SAPBEXexcGood1 9 3" xfId="4266" xr:uid="{609E0D2F-91D5-4D8F-9FCD-E283FFE18C52}"/>
    <cellStyle name="SAPBEXexcGood1 9 4" xfId="3203" xr:uid="{CC627DAE-BEE4-4889-A90F-9F1D4DF07588}"/>
    <cellStyle name="SAPBEXexcGood1 9 5" xfId="5813" xr:uid="{48A97017-7427-4676-B4F0-5DB08756A940}"/>
    <cellStyle name="SAPBEXexcGood1 9 6" xfId="7829" xr:uid="{1FCF45BC-6D9A-48B3-995D-CA4462CE455C}"/>
    <cellStyle name="SAPBEXexcGood1 9 7" xfId="9070" xr:uid="{3101244C-F9FF-476D-A421-666067AC7DE6}"/>
    <cellStyle name="SAPBEXexcGood1 9 8" xfId="10318" xr:uid="{6CB68D13-F5EE-493F-A05E-EDADF5F50FED}"/>
    <cellStyle name="SAPBEXexcGood1 9 9" xfId="11630" xr:uid="{4D39DD34-ACC3-4A60-9669-B1A46BE9ACAD}"/>
    <cellStyle name="SAPBEXexcGood1_gxaccion, 68" xfId="1650" xr:uid="{00000000-0005-0000-0000-00008A070000}"/>
    <cellStyle name="SAPBEXexcGood2" xfId="1651" xr:uid="{00000000-0005-0000-0000-00008B070000}"/>
    <cellStyle name="SAPBEXexcGood2 10" xfId="1652" xr:uid="{00000000-0005-0000-0000-00008C070000}"/>
    <cellStyle name="SAPBEXexcGood2 10 10" xfId="10420" xr:uid="{2C7C14DF-35F3-43D2-A01A-32A3BCB8CC80}"/>
    <cellStyle name="SAPBEXexcGood2 10 11" xfId="11702" xr:uid="{02E9E994-5897-4FAE-84C6-CD16850224A4}"/>
    <cellStyle name="SAPBEXexcGood2 10 12" xfId="14116" xr:uid="{81FA8564-C223-4051-B15B-B0C6606E91BD}"/>
    <cellStyle name="SAPBEXexcGood2 10 2" xfId="5665" xr:uid="{4453702E-D5FE-4156-AF94-206055E26062}"/>
    <cellStyle name="SAPBEXexcGood2 10 2 10" xfId="15733" xr:uid="{F848FCCC-9AD0-423A-9681-32F6F2849736}"/>
    <cellStyle name="SAPBEXexcGood2 10 2 2" xfId="7134" xr:uid="{A2320C77-CF2C-4164-8BA6-BB0B105F83FA}"/>
    <cellStyle name="SAPBEXexcGood2 10 2 3" xfId="8355" xr:uid="{F6550604-A69D-4951-8B17-F799B9E530D9}"/>
    <cellStyle name="SAPBEXexcGood2 10 2 4" xfId="9607" xr:uid="{54C3519A-8EBC-4B54-8B14-BA505C5EF7C6}"/>
    <cellStyle name="SAPBEXexcGood2 10 2 5" xfId="10841" xr:uid="{82989130-A832-440E-AE8E-A280A285DF98}"/>
    <cellStyle name="SAPBEXexcGood2 10 2 6" xfId="12000" xr:uid="{77DB955C-C3EC-448E-AB4B-FEED6ABC4E4D}"/>
    <cellStyle name="SAPBEXexcGood2 10 2 7" xfId="13128" xr:uid="{107F07BA-130D-4A5A-AF80-7364D75D9BA0}"/>
    <cellStyle name="SAPBEXexcGood2 10 2 8" xfId="14235" xr:uid="{190C3A3B-66C6-47FB-9A2D-2F7EC8A68172}"/>
    <cellStyle name="SAPBEXexcGood2 10 2 9" xfId="15141" xr:uid="{8EFA3A37-7839-4413-990F-F03D9B9F245E}"/>
    <cellStyle name="SAPBEXexcGood2 10 3" xfId="4268" xr:uid="{77268AC3-CCB7-4960-984C-5980C3C64975}"/>
    <cellStyle name="SAPBEXexcGood2 10 4" xfId="5026" xr:uid="{78CE563F-6449-41C1-BC65-065DF1E4920E}"/>
    <cellStyle name="SAPBEXexcGood2 10 5" xfId="3014" xr:uid="{2D5BE69D-21F3-416B-B268-0621D1233D28}"/>
    <cellStyle name="SAPBEXexcGood2 10 6" xfId="3282" xr:uid="{D91F7DDD-71E2-4474-9437-B62B22585AEC}"/>
    <cellStyle name="SAPBEXexcGood2 10 7" xfId="6384" xr:uid="{EB5AE548-4445-4A13-8E0B-ECA260E91152}"/>
    <cellStyle name="SAPBEXexcGood2 10 8" xfId="6650" xr:uid="{14668F72-7606-4A89-B79E-A83B3474AFE1}"/>
    <cellStyle name="SAPBEXexcGood2 10 9" xfId="10985" xr:uid="{BE02A5A1-F059-433A-AFD3-444490284126}"/>
    <cellStyle name="SAPBEXexcGood2 11" xfId="1653" xr:uid="{00000000-0005-0000-0000-00008D070000}"/>
    <cellStyle name="SAPBEXexcGood2 11 10" xfId="8732" xr:uid="{81783DAB-6797-418D-83AD-5488CC4A1973}"/>
    <cellStyle name="SAPBEXexcGood2 11 11" xfId="3893" xr:uid="{0F155960-DAEB-4233-89D2-5351271E8BEE}"/>
    <cellStyle name="SAPBEXexcGood2 11 12" xfId="14117" xr:uid="{2EA08B7D-695F-48F6-9687-E8B4E6E70EF9}"/>
    <cellStyle name="SAPBEXexcGood2 11 2" xfId="5666" xr:uid="{947BD9E0-C513-4844-9FE8-B8BB13C763F8}"/>
    <cellStyle name="SAPBEXexcGood2 11 2 10" xfId="15734" xr:uid="{9E4168C7-D4D0-4313-BE15-E2CF13C34E84}"/>
    <cellStyle name="SAPBEXexcGood2 11 2 2" xfId="7135" xr:uid="{CBCBBE57-2522-4565-A67E-E646A43CE5FA}"/>
    <cellStyle name="SAPBEXexcGood2 11 2 3" xfId="8356" xr:uid="{AE46935E-89CB-45F8-B1EE-F4C0E52BAB1B}"/>
    <cellStyle name="SAPBEXexcGood2 11 2 4" xfId="9608" xr:uid="{4D71E23F-47CF-4C4F-B971-AC85105857A0}"/>
    <cellStyle name="SAPBEXexcGood2 11 2 5" xfId="10842" xr:uid="{2FA18EE1-7840-4E3E-80C0-7147D1C116AA}"/>
    <cellStyle name="SAPBEXexcGood2 11 2 6" xfId="12001" xr:uid="{3FF014E7-4C55-4D64-B5CE-15728379F196}"/>
    <cellStyle name="SAPBEXexcGood2 11 2 7" xfId="13129" xr:uid="{342E0764-6E11-482B-ABF3-3CB6A27AAEBA}"/>
    <cellStyle name="SAPBEXexcGood2 11 2 8" xfId="14236" xr:uid="{C5EB77E5-93E1-414F-96AA-D450AFC7C552}"/>
    <cellStyle name="SAPBEXexcGood2 11 2 9" xfId="15142" xr:uid="{068273E7-846C-4793-9D32-B4EC599D82C3}"/>
    <cellStyle name="SAPBEXexcGood2 11 3" xfId="4269" xr:uid="{686FA2A7-CA7C-4FE3-ABFB-DDE4C1FB7501}"/>
    <cellStyle name="SAPBEXexcGood2 11 4" xfId="3201" xr:uid="{F591C65B-EF5B-4483-8B69-C7C441510BD7}"/>
    <cellStyle name="SAPBEXexcGood2 11 5" xfId="5185" xr:uid="{490A1D76-295F-4D3D-BBC0-32D99B2EA5D8}"/>
    <cellStyle name="SAPBEXexcGood2 11 6" xfId="4929" xr:uid="{F6030F45-E63A-458F-B920-519EB6F7E35D}"/>
    <cellStyle name="SAPBEXexcGood2 11 7" xfId="7926" xr:uid="{D55E44FC-693A-4734-BA44-1AB916CE3F24}"/>
    <cellStyle name="SAPBEXexcGood2 11 8" xfId="8008" xr:uid="{A3036861-92E6-4037-9329-B408ECCD44CC}"/>
    <cellStyle name="SAPBEXexcGood2 11 9" xfId="9147" xr:uid="{CA558C20-CED7-40B9-8D69-FDFBD75A7524}"/>
    <cellStyle name="SAPBEXexcGood2 12" xfId="2707" xr:uid="{00000000-0005-0000-0000-00008E070000}"/>
    <cellStyle name="SAPBEXexcGood2 13" xfId="2726" xr:uid="{00000000-0005-0000-0000-00008F070000}"/>
    <cellStyle name="SAPBEXexcGood2 14" xfId="2797" xr:uid="{111C8123-BC35-4E5E-BD25-EA6E04F166AA}"/>
    <cellStyle name="SAPBEXexcGood2 15" xfId="2849" xr:uid="{F3409EB8-9AF3-40E9-9BDE-4872F54388F2}"/>
    <cellStyle name="SAPBEXexcGood2 16" xfId="2887" xr:uid="{5C46A5F8-ECAA-4831-B826-728BB519F3EB}"/>
    <cellStyle name="SAPBEXexcGood2 17" xfId="2931" xr:uid="{473E858D-3952-4F9B-A634-DB13FC6742B9}"/>
    <cellStyle name="SAPBEXexcGood2 18" xfId="2975" xr:uid="{251A8DF6-F068-4900-A105-EF7469A5552B}"/>
    <cellStyle name="SAPBEXexcGood2 19" xfId="4267" xr:uid="{921B3DA1-07EE-4AF9-8A60-94CD48956320}"/>
    <cellStyle name="SAPBEXexcGood2 2" xfId="1654" xr:uid="{00000000-0005-0000-0000-000090070000}"/>
    <cellStyle name="SAPBEXexcGood2 2 10" xfId="11627" xr:uid="{19ED8C50-998D-4A58-B158-D8CA5CEF869F}"/>
    <cellStyle name="SAPBEXexcGood2 2 11" xfId="9144" xr:uid="{C1651BE8-245C-44DA-BAAF-12217D088784}"/>
    <cellStyle name="SAPBEXexcGood2 2 12" xfId="3894" xr:uid="{E72B5713-6CBE-437D-A5E4-5C3CB8246778}"/>
    <cellStyle name="SAPBEXexcGood2 2 13" xfId="14118" xr:uid="{C430E10E-F567-4575-BC07-A566851AC7AF}"/>
    <cellStyle name="SAPBEXexcGood2 2 2" xfId="1655" xr:uid="{00000000-0005-0000-0000-000091070000}"/>
    <cellStyle name="SAPBEXexcGood2 2 2 10" xfId="10995" xr:uid="{714B3F34-1D67-411D-8E57-8B9D4579D016}"/>
    <cellStyle name="SAPBEXexcGood2 2 2 11" xfId="12322" xr:uid="{91FDB3E3-8345-4B6F-B31B-ADA150BEA991}"/>
    <cellStyle name="SAPBEXexcGood2 2 2 12" xfId="11581" xr:uid="{A7416F78-C245-4F97-9C20-E71F2AEB053A}"/>
    <cellStyle name="SAPBEXexcGood2 2 2 2" xfId="1656" xr:uid="{00000000-0005-0000-0000-000092070000}"/>
    <cellStyle name="SAPBEXexcGood2 2 2 2 10" xfId="10996" xr:uid="{1C80C33F-BAEF-4D7E-B5E4-82D8AC6E2D9C}"/>
    <cellStyle name="SAPBEXexcGood2 2 2 2 11" xfId="13754" xr:uid="{6A5379A6-4F50-441F-A6D9-DB0809175AD2}"/>
    <cellStyle name="SAPBEXexcGood2 2 2 2 12" xfId="11579" xr:uid="{EFA5F564-8EE4-492A-9D9E-A400AB5531D8}"/>
    <cellStyle name="SAPBEXexcGood2 2 2 2 2" xfId="5668" xr:uid="{E84C3AED-53F1-4419-BC20-DB33E1CE001F}"/>
    <cellStyle name="SAPBEXexcGood2 2 2 2 2 10" xfId="15736" xr:uid="{B24D6505-BD70-49F0-9769-57E5FE8C6C37}"/>
    <cellStyle name="SAPBEXexcGood2 2 2 2 2 2" xfId="7137" xr:uid="{4FF1F2EA-BF8E-4716-8554-CBFF00AD0691}"/>
    <cellStyle name="SAPBEXexcGood2 2 2 2 2 3" xfId="8358" xr:uid="{4ED35548-3CEE-4EB7-8D34-A6F5A3A47C06}"/>
    <cellStyle name="SAPBEXexcGood2 2 2 2 2 4" xfId="9610" xr:uid="{380F6AA7-3B85-4B38-96FF-8C50269971D6}"/>
    <cellStyle name="SAPBEXexcGood2 2 2 2 2 5" xfId="10844" xr:uid="{0DB409CA-E7A1-443D-955C-6095F2C98C4A}"/>
    <cellStyle name="SAPBEXexcGood2 2 2 2 2 6" xfId="12003" xr:uid="{4288C8FA-01AE-491F-9394-052DBAA93DB2}"/>
    <cellStyle name="SAPBEXexcGood2 2 2 2 2 7" xfId="13131" xr:uid="{E15CCC56-518C-435D-8DD8-6C1B3F88BBE5}"/>
    <cellStyle name="SAPBEXexcGood2 2 2 2 2 8" xfId="14238" xr:uid="{CB6593DD-49AB-4D88-91C5-67645B1F22CC}"/>
    <cellStyle name="SAPBEXexcGood2 2 2 2 2 9" xfId="15144" xr:uid="{C36BA5CF-BCC8-4999-BCAC-3C67EB28E367}"/>
    <cellStyle name="SAPBEXexcGood2 2 2 2 3" xfId="4272" xr:uid="{D1E3F8F2-4F7A-42DD-95E6-E899582DE0E7}"/>
    <cellStyle name="SAPBEXexcGood2 2 2 2 4" xfId="3199" xr:uid="{D9E4E508-D475-49D2-A2A5-E5F5857BEB20}"/>
    <cellStyle name="SAPBEXexcGood2 2 2 2 5" xfId="6601" xr:uid="{E0FFA06E-14B0-4EAE-B85F-A79788AF005C}"/>
    <cellStyle name="SAPBEXexcGood2 2 2 2 6" xfId="6674" xr:uid="{B61FC1E6-02F0-4A1C-B0BC-B696023093E4}"/>
    <cellStyle name="SAPBEXexcGood2 2 2 2 7" xfId="8232" xr:uid="{B2814AB2-0D80-4352-A091-006B1ECC9286}"/>
    <cellStyle name="SAPBEXexcGood2 2 2 2 8" xfId="3117" xr:uid="{ED7AEB1E-50BE-4327-B385-AB1C5AD9B046}"/>
    <cellStyle name="SAPBEXexcGood2 2 2 2 9" xfId="3899" xr:uid="{A170EBDD-60B1-4BCB-988A-F29C63F2DD63}"/>
    <cellStyle name="SAPBEXexcGood2 2 2 3" xfId="4271" xr:uid="{7299D967-F1A3-414B-94EC-E1325EC0C21E}"/>
    <cellStyle name="SAPBEXexcGood2 2 2 4" xfId="3200" xr:uid="{3DF3F132-D8C1-4FB7-BEFB-BBF5CD697F30}"/>
    <cellStyle name="SAPBEXexcGood2 2 2 5" xfId="4829" xr:uid="{7E118FDC-CC8A-4363-99F6-B6A3994AF481}"/>
    <cellStyle name="SAPBEXexcGood2 2 2 6" xfId="5080" xr:uid="{23959DCD-F43E-41B1-B49C-4FFC3D3A90AB}"/>
    <cellStyle name="SAPBEXexcGood2 2 2 7" xfId="8231" xr:uid="{C97271E4-CB4E-42A4-8481-B23FC388B270}"/>
    <cellStyle name="SAPBEXexcGood2 2 2 8" xfId="8007" xr:uid="{AD556B4A-E76B-497D-BE6E-D2E5C0247E4F}"/>
    <cellStyle name="SAPBEXexcGood2 2 2 9" xfId="11628" xr:uid="{136FAB39-A7D3-41AC-AFEB-DA751E55A07C}"/>
    <cellStyle name="SAPBEXexcGood2 2 3" xfId="5667" xr:uid="{0C2A68E1-B738-416C-A555-4B221A5E93EC}"/>
    <cellStyle name="SAPBEXexcGood2 2 3 10" xfId="15735" xr:uid="{25087364-8D0D-4C82-8E75-94D65E6126BB}"/>
    <cellStyle name="SAPBEXexcGood2 2 3 2" xfId="7136" xr:uid="{45D85D4A-699A-4EB3-9F88-4C11F3CBF3C5}"/>
    <cellStyle name="SAPBEXexcGood2 2 3 3" xfId="8357" xr:uid="{5858E678-602B-4D80-A2AA-FAAD86687C51}"/>
    <cellStyle name="SAPBEXexcGood2 2 3 4" xfId="9609" xr:uid="{33034951-D0C6-4015-B0C9-60B1FB05B674}"/>
    <cellStyle name="SAPBEXexcGood2 2 3 5" xfId="10843" xr:uid="{944905EC-C10C-4112-9CE6-86813DF96B3B}"/>
    <cellStyle name="SAPBEXexcGood2 2 3 6" xfId="12002" xr:uid="{CFE50005-6E2C-476D-B990-30D6E8937C5C}"/>
    <cellStyle name="SAPBEXexcGood2 2 3 7" xfId="13130" xr:uid="{2D4B48BA-E71F-4B25-A1E3-D8B6845868C5}"/>
    <cellStyle name="SAPBEXexcGood2 2 3 8" xfId="14237" xr:uid="{225F89E2-0559-45F8-B43D-20E1F2C57800}"/>
    <cellStyle name="SAPBEXexcGood2 2 3 9" xfId="15143" xr:uid="{58DC4468-8EE0-4033-8D85-E5E06CE6CE33}"/>
    <cellStyle name="SAPBEXexcGood2 2 4" xfId="4270" xr:uid="{BF1AC0E4-DC5A-40A5-B337-C933B7C864F6}"/>
    <cellStyle name="SAPBEXexcGood2 2 5" xfId="5025" xr:uid="{612A3416-CB02-42D6-BA2E-CF531C621099}"/>
    <cellStyle name="SAPBEXexcGood2 2 6" xfId="3994" xr:uid="{9A04C617-922B-4E1D-8755-6E260230F0CB}"/>
    <cellStyle name="SAPBEXexcGood2 2 7" xfId="3096" xr:uid="{F0C06398-2E4C-4206-8FB2-1E033D406BDD}"/>
    <cellStyle name="SAPBEXexcGood2 2 8" xfId="8230" xr:uid="{6FCDFECD-9F38-410C-A160-2742A9E9DE35}"/>
    <cellStyle name="SAPBEXexcGood2 2 9" xfId="6944" xr:uid="{12B3164F-9CA5-4083-885B-C1AA5303861F}"/>
    <cellStyle name="SAPBEXexcGood2 20" xfId="3202" xr:uid="{B2934875-717E-4173-80C9-521840E0239E}"/>
    <cellStyle name="SAPBEXexcGood2 21" xfId="3993" xr:uid="{0EF7907A-8635-4060-9D1B-6E34C011F45F}"/>
    <cellStyle name="SAPBEXexcGood2 22" xfId="3283" xr:uid="{7F68619D-4245-4E19-8B29-5F947036EE01}"/>
    <cellStyle name="SAPBEXexcGood2 23" xfId="9069" xr:uid="{CDBA0905-FD45-40B0-BE26-FF3A41D3820D}"/>
    <cellStyle name="SAPBEXexcGood2 24" xfId="10317" xr:uid="{9E8FB7F9-6CC7-431C-A969-34AF5305DB5F}"/>
    <cellStyle name="SAPBEXexcGood2 25" xfId="11629" xr:uid="{CF139797-2279-41AC-88F9-2A224B2653E6}"/>
    <cellStyle name="SAPBEXexcGood2 26" xfId="12608" xr:uid="{A49CADEA-E6CF-4ED4-B740-29D246096170}"/>
    <cellStyle name="SAPBEXexcGood2 27" xfId="11703" xr:uid="{B080769F-38E9-4094-A1AD-598A31CF10C1}"/>
    <cellStyle name="SAPBEXexcGood2 28" xfId="14742" xr:uid="{90D35BB1-8129-467F-92C2-28EDA49110F7}"/>
    <cellStyle name="SAPBEXexcGood2 29" xfId="15886" xr:uid="{B68421FA-C2A0-4908-BA94-4B6FD7F3DA92}"/>
    <cellStyle name="SAPBEXexcGood2 3" xfId="1657" xr:uid="{00000000-0005-0000-0000-000093070000}"/>
    <cellStyle name="SAPBEXexcGood2 3 10" xfId="10997" xr:uid="{BB925E4F-50C7-4A4F-AA64-3D90211A60D2}"/>
    <cellStyle name="SAPBEXexcGood2 3 11" xfId="13753" xr:uid="{4665C72B-FFE6-4986-B2CA-FA1AE5F66704}"/>
    <cellStyle name="SAPBEXexcGood2 3 12" xfId="11580" xr:uid="{8A548D55-50B9-4288-94AF-40740A77AF75}"/>
    <cellStyle name="SAPBEXexcGood2 3 2" xfId="5669" xr:uid="{00D245D1-0C95-4DCD-8A8A-3606C2D09884}"/>
    <cellStyle name="SAPBEXexcGood2 3 2 10" xfId="15737" xr:uid="{19D15669-098D-48ED-AA9B-129257C65AC5}"/>
    <cellStyle name="SAPBEXexcGood2 3 2 2" xfId="7138" xr:uid="{0D16824A-6B6F-46BE-B0C0-1AF9C00124B1}"/>
    <cellStyle name="SAPBEXexcGood2 3 2 3" xfId="8359" xr:uid="{3F1303C8-D522-4E2B-A597-59D2A6CFDB1F}"/>
    <cellStyle name="SAPBEXexcGood2 3 2 4" xfId="9611" xr:uid="{179E271B-E83B-40B9-8652-BE74914542F2}"/>
    <cellStyle name="SAPBEXexcGood2 3 2 5" xfId="10845" xr:uid="{9015A95F-0B31-4F58-B3D6-837ED864FE7C}"/>
    <cellStyle name="SAPBEXexcGood2 3 2 6" xfId="12004" xr:uid="{E48F3829-B350-4A76-8C18-04831C9B93EE}"/>
    <cellStyle name="SAPBEXexcGood2 3 2 7" xfId="13132" xr:uid="{FAD39764-31FD-40D5-A6AA-80E89826B071}"/>
    <cellStyle name="SAPBEXexcGood2 3 2 8" xfId="14239" xr:uid="{14EA7C2E-1620-418F-8869-324EB6FAC025}"/>
    <cellStyle name="SAPBEXexcGood2 3 2 9" xfId="15145" xr:uid="{C9D755C6-43AA-4999-8234-5219D7F6A74C}"/>
    <cellStyle name="SAPBEXexcGood2 3 3" xfId="4273" xr:uid="{CC37FF9B-C42E-4498-AB81-B5FCFDCBFAD4}"/>
    <cellStyle name="SAPBEXexcGood2 3 4" xfId="3198" xr:uid="{B97264F9-E464-4A72-8B1C-ED819AEF4FE1}"/>
    <cellStyle name="SAPBEXexcGood2 3 5" xfId="6600" xr:uid="{10DCB3BD-0D9D-4762-ABDB-9C2B9D10C630}"/>
    <cellStyle name="SAPBEXexcGood2 3 6" xfId="7828" xr:uid="{67F8CBAD-820D-4934-996B-47E5F68CE6BE}"/>
    <cellStyle name="SAPBEXexcGood2 3 7" xfId="8233" xr:uid="{5B2895E1-1304-4028-A98F-187E5D67BE0E}"/>
    <cellStyle name="SAPBEXexcGood2 3 8" xfId="8006" xr:uid="{F38D4D5D-F9E0-4902-B0B6-4754C583AEE0}"/>
    <cellStyle name="SAPBEXexcGood2 3 9" xfId="11626" xr:uid="{521BBB93-5AFD-4C6D-B77A-DFDDC0666EAA}"/>
    <cellStyle name="SAPBEXexcGood2 4" xfId="1658" xr:uid="{00000000-0005-0000-0000-000094070000}"/>
    <cellStyle name="SAPBEXexcGood2 4 10" xfId="11242" xr:uid="{B11EE210-6D54-43A2-B919-27814D92037F}"/>
    <cellStyle name="SAPBEXexcGood2 4 11" xfId="13752" xr:uid="{0004EC65-25EC-4B2B-B27E-91642B2C83B1}"/>
    <cellStyle name="SAPBEXexcGood2 4 12" xfId="13815" xr:uid="{BB2CC3D8-8534-4221-A4BC-398B14E14B6B}"/>
    <cellStyle name="SAPBEXexcGood2 4 2" xfId="5670" xr:uid="{40629828-79B4-4011-947B-2886473F89A6}"/>
    <cellStyle name="SAPBEXexcGood2 4 2 10" xfId="15738" xr:uid="{1E1CF015-949E-4581-8F11-777168DDCDEB}"/>
    <cellStyle name="SAPBEXexcGood2 4 2 2" xfId="7139" xr:uid="{7B49C1E0-18F6-4E3F-B1F6-67E95F7A3095}"/>
    <cellStyle name="SAPBEXexcGood2 4 2 3" xfId="8360" xr:uid="{888C4381-D9D5-4794-977D-BDC897E42244}"/>
    <cellStyle name="SAPBEXexcGood2 4 2 4" xfId="9612" xr:uid="{A779B42A-6789-46BF-B635-85081BB4EB2C}"/>
    <cellStyle name="SAPBEXexcGood2 4 2 5" xfId="10846" xr:uid="{1DC06273-2B37-442A-8D47-C183E33C08A2}"/>
    <cellStyle name="SAPBEXexcGood2 4 2 6" xfId="12005" xr:uid="{BF9F8020-D480-45F3-BD42-792BE3BECB8C}"/>
    <cellStyle name="SAPBEXexcGood2 4 2 7" xfId="13133" xr:uid="{DBED9F89-AB65-4C79-B033-D25A8EBC416A}"/>
    <cellStyle name="SAPBEXexcGood2 4 2 8" xfId="14240" xr:uid="{6519DD44-092E-43C3-9BFA-718D78F03D0D}"/>
    <cellStyle name="SAPBEXexcGood2 4 2 9" xfId="15146" xr:uid="{D9B486B2-300B-4DD7-A79C-1508C7275B23}"/>
    <cellStyle name="SAPBEXexcGood2 4 3" xfId="4274" xr:uid="{824B13D3-B405-4067-9904-3FC0D2C027B6}"/>
    <cellStyle name="SAPBEXexcGood2 4 4" xfId="3079" xr:uid="{EAD7589D-004D-41E2-AE6D-7DA233461529}"/>
    <cellStyle name="SAPBEXexcGood2 4 5" xfId="6599" xr:uid="{7D75008F-CDCE-4646-BB9A-D3EEE3CF40D5}"/>
    <cellStyle name="SAPBEXexcGood2 4 6" xfId="7827" xr:uid="{3F2F48AD-4475-4516-AE31-1259D745F0D5}"/>
    <cellStyle name="SAPBEXexcGood2 4 7" xfId="7534" xr:uid="{F1FD5180-0173-4935-B625-9697E0110095}"/>
    <cellStyle name="SAPBEXexcGood2 4 8" xfId="8778" xr:uid="{3624EF1F-B085-4BFF-9167-ED558D430B78}"/>
    <cellStyle name="SAPBEXexcGood2 4 9" xfId="10659" xr:uid="{2471D651-36E5-447C-AE08-6D7FBB00F6B7}"/>
    <cellStyle name="SAPBEXexcGood2 5" xfId="1659" xr:uid="{00000000-0005-0000-0000-000095070000}"/>
    <cellStyle name="SAPBEXexcGood2 5 10" xfId="12607" xr:uid="{679CEDE7-7366-49B7-BF94-790E7874A2CA}"/>
    <cellStyle name="SAPBEXexcGood2 5 11" xfId="11381" xr:uid="{251518B5-73F2-4BE1-859E-B270CA091BF2}"/>
    <cellStyle name="SAPBEXexcGood2 5 12" xfId="14741" xr:uid="{EB57D532-A0C1-47AA-9BA1-EFE74F7E0A56}"/>
    <cellStyle name="SAPBEXexcGood2 5 2" xfId="5671" xr:uid="{B3EF50F9-5FD8-4A34-8D27-561036A9FDDE}"/>
    <cellStyle name="SAPBEXexcGood2 5 2 10" xfId="15739" xr:uid="{DBB52D6A-6CAF-4D04-8835-1ED338E07169}"/>
    <cellStyle name="SAPBEXexcGood2 5 2 2" xfId="7140" xr:uid="{ED424462-7A3E-4A32-93FA-690CF00E0F59}"/>
    <cellStyle name="SAPBEXexcGood2 5 2 3" xfId="8361" xr:uid="{F2098FAD-0732-4A23-A183-69E0354F352E}"/>
    <cellStyle name="SAPBEXexcGood2 5 2 4" xfId="9613" xr:uid="{804CEE3A-E2B0-4A6B-A146-F15E14384B94}"/>
    <cellStyle name="SAPBEXexcGood2 5 2 5" xfId="10847" xr:uid="{416BB00D-2CB4-4256-9EC5-5448105B274D}"/>
    <cellStyle name="SAPBEXexcGood2 5 2 6" xfId="12006" xr:uid="{5BFEB113-2096-44A8-BDD3-ED7FBC924E5A}"/>
    <cellStyle name="SAPBEXexcGood2 5 2 7" xfId="13134" xr:uid="{AD8140CA-7978-45F9-BE17-168B34453BBB}"/>
    <cellStyle name="SAPBEXexcGood2 5 2 8" xfId="14241" xr:uid="{CB2A33F4-C095-4BA0-B2E1-762C3AABB84E}"/>
    <cellStyle name="SAPBEXexcGood2 5 2 9" xfId="15147" xr:uid="{B02D1D04-C943-4399-B1CE-F7C67792EAB0}"/>
    <cellStyle name="SAPBEXexcGood2 5 3" xfId="4275" xr:uid="{C1CA06DF-86E4-49AE-9DEC-DECA3E5A6B92}"/>
    <cellStyle name="SAPBEXexcGood2 5 4" xfId="5024" xr:uid="{7C11DA54-0571-4B9E-B7AD-205D59863273}"/>
    <cellStyle name="SAPBEXexcGood2 5 5" xfId="5186" xr:uid="{F7BDA373-872F-40AC-8C61-8D38C50B516C}"/>
    <cellStyle name="SAPBEXexcGood2 5 6" xfId="7826" xr:uid="{F480CC12-3B10-49C5-A7CE-18C77F81AE27}"/>
    <cellStyle name="SAPBEXexcGood2 5 7" xfId="9068" xr:uid="{3FE7094B-6F4C-4C51-BF23-FA1AFDD3A320}"/>
    <cellStyle name="SAPBEXexcGood2 5 8" xfId="10316" xr:uid="{7BED35AC-D979-4E44-9AF2-107B052E0D86}"/>
    <cellStyle name="SAPBEXexcGood2 5 9" xfId="11625" xr:uid="{3CD74688-9BE5-4167-ABF8-2574981B396E}"/>
    <cellStyle name="SAPBEXexcGood2 6" xfId="1660" xr:uid="{00000000-0005-0000-0000-000096070000}"/>
    <cellStyle name="SAPBEXexcGood2 6 10" xfId="12606" xr:uid="{4A7C3628-9120-4F35-B8BD-CB37E990D38F}"/>
    <cellStyle name="SAPBEXexcGood2 6 11" xfId="11662" xr:uid="{81B0B333-8001-4A57-BCAB-A85D8F2FCF73}"/>
    <cellStyle name="SAPBEXexcGood2 6 12" xfId="14740" xr:uid="{6994DA3A-662B-4753-9FE7-3BA6FB101CBB}"/>
    <cellStyle name="SAPBEXexcGood2 6 2" xfId="5672" xr:uid="{A0AD5DBC-B498-4444-AE1E-959880F05529}"/>
    <cellStyle name="SAPBEXexcGood2 6 2 10" xfId="15740" xr:uid="{2FAAB46F-47C8-4A2A-A163-9042943D7459}"/>
    <cellStyle name="SAPBEXexcGood2 6 2 2" xfId="7141" xr:uid="{2A4A34CB-F438-43CB-92FF-DD69D60A6167}"/>
    <cellStyle name="SAPBEXexcGood2 6 2 3" xfId="8362" xr:uid="{29C723A6-4ABE-4283-8EFF-DF846FE2E6DF}"/>
    <cellStyle name="SAPBEXexcGood2 6 2 4" xfId="9614" xr:uid="{F470E727-E4A0-4D7B-AAD8-48290AAFEE82}"/>
    <cellStyle name="SAPBEXexcGood2 6 2 5" xfId="10848" xr:uid="{CC5D37A3-72FB-4FB6-9672-D6ACEC0FCCB2}"/>
    <cellStyle name="SAPBEXexcGood2 6 2 6" xfId="12007" xr:uid="{906F8197-9486-48C8-8CEC-EE345053DEB0}"/>
    <cellStyle name="SAPBEXexcGood2 6 2 7" xfId="13135" xr:uid="{CCB4DCEB-EC22-4E35-BC3C-DDB72A26618F}"/>
    <cellStyle name="SAPBEXexcGood2 6 2 8" xfId="14242" xr:uid="{516D46F7-1F0F-4F4A-9765-3066C9670A88}"/>
    <cellStyle name="SAPBEXexcGood2 6 2 9" xfId="15148" xr:uid="{42DF82FF-5EFD-4E84-AA66-57C53FB0A250}"/>
    <cellStyle name="SAPBEXexcGood2 6 3" xfId="4276" xr:uid="{8C6822FB-DAE9-4295-9FD3-62C638237679}"/>
    <cellStyle name="SAPBEXexcGood2 6 4" xfId="5023" xr:uid="{1C6C9937-A9FA-48B6-96AC-D8A3F374B95D}"/>
    <cellStyle name="SAPBEXexcGood2 6 5" xfId="3995" xr:uid="{F0BCB015-3CF2-4376-9C73-5EB11B61B63F}"/>
    <cellStyle name="SAPBEXexcGood2 6 6" xfId="5013" xr:uid="{1C34B67A-ED8B-447B-86CF-DE8109D66EB8}"/>
    <cellStyle name="SAPBEXexcGood2 6 7" xfId="9067" xr:uid="{8DE5658F-B424-4610-816C-3AF464C41BC4}"/>
    <cellStyle name="SAPBEXexcGood2 6 8" xfId="10315" xr:uid="{C68316BE-3306-419D-B80F-5FF13EAF2F93}"/>
    <cellStyle name="SAPBEXexcGood2 6 9" xfId="10986" xr:uid="{5E521E36-528C-4D15-8498-935ED43DC90A}"/>
    <cellStyle name="SAPBEXexcGood2 7" xfId="1661" xr:uid="{00000000-0005-0000-0000-000097070000}"/>
    <cellStyle name="SAPBEXexcGood2 7 10" xfId="12605" xr:uid="{C22E5DC0-574F-4A75-985E-2531B89D451C}"/>
    <cellStyle name="SAPBEXexcGood2 7 11" xfId="11660" xr:uid="{4940369B-1880-460D-8A5B-9FF2C3AAB934}"/>
    <cellStyle name="SAPBEXexcGood2 7 12" xfId="14739" xr:uid="{767A0CAB-67B5-4064-B8C2-6A74D059E814}"/>
    <cellStyle name="SAPBEXexcGood2 7 2" xfId="5673" xr:uid="{B1E99B1E-4863-475A-9C67-96D7E8C88A7C}"/>
    <cellStyle name="SAPBEXexcGood2 7 2 10" xfId="15741" xr:uid="{9FC79A58-A91C-40BE-8851-5528C26B9CAC}"/>
    <cellStyle name="SAPBEXexcGood2 7 2 2" xfId="7142" xr:uid="{2CAA4FF5-2179-4B4C-B77C-E0837539F068}"/>
    <cellStyle name="SAPBEXexcGood2 7 2 3" xfId="8363" xr:uid="{3CF00889-963D-4588-BE1D-BF1EE5F1D30A}"/>
    <cellStyle name="SAPBEXexcGood2 7 2 4" xfId="9615" xr:uid="{3063D8B2-10F7-405D-8379-C46D90A86B87}"/>
    <cellStyle name="SAPBEXexcGood2 7 2 5" xfId="10849" xr:uid="{BA009265-1D31-4871-9A27-5E6C3DFAB4CF}"/>
    <cellStyle name="SAPBEXexcGood2 7 2 6" xfId="12008" xr:uid="{9ACDAD13-05C5-4EF3-9455-FF096EC55B47}"/>
    <cellStyle name="SAPBEXexcGood2 7 2 7" xfId="13136" xr:uid="{0FEF42A6-8B7A-4D8E-8E0C-CF7B7D1785EE}"/>
    <cellStyle name="SAPBEXexcGood2 7 2 8" xfId="14243" xr:uid="{FDE4BC76-CF89-4E96-ADD3-077274624B92}"/>
    <cellStyle name="SAPBEXexcGood2 7 2 9" xfId="15149" xr:uid="{7CE53360-4F0C-4BF9-BFF1-E4FB1DBE50F1}"/>
    <cellStyle name="SAPBEXexcGood2 7 3" xfId="4277" xr:uid="{BBA2C99E-1E89-497C-86D9-E12B638FFF31}"/>
    <cellStyle name="SAPBEXexcGood2 7 4" xfId="5022" xr:uid="{1A6CCA9D-3950-437A-920C-1C7242AC9B77}"/>
    <cellStyle name="SAPBEXexcGood2 7 5" xfId="5187" xr:uid="{2C9038AE-134D-439D-84E4-A1A59B9279A5}"/>
    <cellStyle name="SAPBEXexcGood2 7 6" xfId="5009" xr:uid="{C3549F72-4F8D-4806-9C17-43A6FF71A3B7}"/>
    <cellStyle name="SAPBEXexcGood2 7 7" xfId="9066" xr:uid="{DF320400-F642-4FCB-A1F2-0C470B7CD03C}"/>
    <cellStyle name="SAPBEXexcGood2 7 8" xfId="10314" xr:uid="{40699C66-A2F9-414F-93E5-83D065B530CD}"/>
    <cellStyle name="SAPBEXexcGood2 7 9" xfId="11624" xr:uid="{542DCB3F-06E1-42C0-BC82-0A7A90B73683}"/>
    <cellStyle name="SAPBEXexcGood2 8" xfId="1662" xr:uid="{00000000-0005-0000-0000-000098070000}"/>
    <cellStyle name="SAPBEXexcGood2 8 10" xfId="10998" xr:uid="{87CDDA58-C9D3-4E44-8B96-CC622E03D1C2}"/>
    <cellStyle name="SAPBEXexcGood2 8 11" xfId="8848" xr:uid="{6BD07E6A-8804-42DD-B28E-912C094F2FEB}"/>
    <cellStyle name="SAPBEXexcGood2 8 12" xfId="11590" xr:uid="{42C029DE-7E49-4048-BA9B-3C552E4E44C6}"/>
    <cellStyle name="SAPBEXexcGood2 8 2" xfId="5674" xr:uid="{26BE1FC4-CF45-47F7-8ADF-9AEAA8DD493D}"/>
    <cellStyle name="SAPBEXexcGood2 8 2 10" xfId="15742" xr:uid="{2E6D7F5F-4D67-499F-A4B6-91D0896EFE91}"/>
    <cellStyle name="SAPBEXexcGood2 8 2 2" xfId="7143" xr:uid="{040B1AB9-8DA3-434F-9980-670699373481}"/>
    <cellStyle name="SAPBEXexcGood2 8 2 3" xfId="8364" xr:uid="{649215DD-E907-42B9-9BF4-F945136BB6C2}"/>
    <cellStyle name="SAPBEXexcGood2 8 2 4" xfId="9616" xr:uid="{5406BFEC-0BD4-4221-B050-C27A7FC3B715}"/>
    <cellStyle name="SAPBEXexcGood2 8 2 5" xfId="10850" xr:uid="{3B561D3C-7CE6-49B7-8444-CE7A594CD48A}"/>
    <cellStyle name="SAPBEXexcGood2 8 2 6" xfId="12009" xr:uid="{5C89A083-0A96-4F4C-9125-2CA2C3EDCF79}"/>
    <cellStyle name="SAPBEXexcGood2 8 2 7" xfId="13137" xr:uid="{B026EDF0-22C5-4075-B4E0-AF2E8C2CA270}"/>
    <cellStyle name="SAPBEXexcGood2 8 2 8" xfId="14244" xr:uid="{39257E7B-DBD7-4473-A97F-70351715D39B}"/>
    <cellStyle name="SAPBEXexcGood2 8 2 9" xfId="15150" xr:uid="{C4B4F3C3-8C60-4259-AAF9-AA3A59598964}"/>
    <cellStyle name="SAPBEXexcGood2 8 3" xfId="4278" xr:uid="{74F1FF0E-53EA-4556-9C07-82232ED5087B}"/>
    <cellStyle name="SAPBEXexcGood2 8 4" xfId="5021" xr:uid="{D92B63C4-8006-4494-9793-F1A6BDE02B58}"/>
    <cellStyle name="SAPBEXexcGood2 8 5" xfId="3027" xr:uid="{39B83B1E-4DC5-4A66-99A6-83F6706D2446}"/>
    <cellStyle name="SAPBEXexcGood2 8 6" xfId="3187" xr:uid="{D89C6DAF-D7F5-4439-BB95-4677D362DEB3}"/>
    <cellStyle name="SAPBEXexcGood2 8 7" xfId="8234" xr:uid="{5EF37DD3-D9B9-40B3-8FFD-9D572ED6AEE0}"/>
    <cellStyle name="SAPBEXexcGood2 8 8" xfId="7639" xr:uid="{4F294A5B-B4C1-44DE-8D45-66F82E803172}"/>
    <cellStyle name="SAPBEXexcGood2 8 9" xfId="10989" xr:uid="{6A1CEB8A-FA1B-492C-B156-3B66C4936A2C}"/>
    <cellStyle name="SAPBEXexcGood2 9" xfId="1663" xr:uid="{00000000-0005-0000-0000-000099070000}"/>
    <cellStyle name="SAPBEXexcGood2 9 10" xfId="10999" xr:uid="{46534479-AE96-4DF0-A6CD-34AC43BA2BF4}"/>
    <cellStyle name="SAPBEXexcGood2 9 11" xfId="7867" xr:uid="{6D089226-C856-48F8-8295-D404EA57E02D}"/>
    <cellStyle name="SAPBEXexcGood2 9 12" xfId="10089" xr:uid="{97987A3B-659D-4526-ABDC-AFB980041BB4}"/>
    <cellStyle name="SAPBEXexcGood2 9 2" xfId="5675" xr:uid="{67C2D221-F57A-4D10-B4BF-6488D039A842}"/>
    <cellStyle name="SAPBEXexcGood2 9 2 10" xfId="15743" xr:uid="{D726AAAB-48EB-480A-82F5-BD5A071B2AA6}"/>
    <cellStyle name="SAPBEXexcGood2 9 2 2" xfId="7144" xr:uid="{4393D1E0-4F53-43D4-9571-49E11913EFF7}"/>
    <cellStyle name="SAPBEXexcGood2 9 2 3" xfId="8365" xr:uid="{54F609B9-54D4-4527-8B6A-E13129E90076}"/>
    <cellStyle name="SAPBEXexcGood2 9 2 4" xfId="9617" xr:uid="{208E9CB5-5429-488A-B21F-336F3515C68D}"/>
    <cellStyle name="SAPBEXexcGood2 9 2 5" xfId="10851" xr:uid="{93964D01-1949-4A79-86F2-1CDD3293E86C}"/>
    <cellStyle name="SAPBEXexcGood2 9 2 6" xfId="12010" xr:uid="{077334FD-5FD8-4E7F-8DCB-1395173A1C83}"/>
    <cellStyle name="SAPBEXexcGood2 9 2 7" xfId="13138" xr:uid="{66053B59-16A6-4E1D-8279-37985B509CAB}"/>
    <cellStyle name="SAPBEXexcGood2 9 2 8" xfId="14245" xr:uid="{474CA48E-221A-4C18-963C-4D11D8760993}"/>
    <cellStyle name="SAPBEXexcGood2 9 2 9" xfId="15151" xr:uid="{FEB9756A-2545-403C-BB33-E3E689D30E35}"/>
    <cellStyle name="SAPBEXexcGood2 9 3" xfId="4279" xr:uid="{E9F53B31-E3F5-46D2-8E00-CB0FC92E8FC0}"/>
    <cellStyle name="SAPBEXexcGood2 9 4" xfId="5020" xr:uid="{37BC2F2B-54EF-41C4-906E-B5AEF2FBBF42}"/>
    <cellStyle name="SAPBEXexcGood2 9 5" xfId="3042" xr:uid="{7977C15C-F183-4A1D-9144-136F9623D91A}"/>
    <cellStyle name="SAPBEXexcGood2 9 6" xfId="5002" xr:uid="{CB565326-C104-4F2D-9B47-7E0378E05384}"/>
    <cellStyle name="SAPBEXexcGood2 9 7" xfId="8235" xr:uid="{EB2C97FA-C76D-4CDB-A1C9-8090BE1A7C32}"/>
    <cellStyle name="SAPBEXexcGood2 9 8" xfId="7973" xr:uid="{BC70C4CE-35DC-400E-8C9C-5A064A079771}"/>
    <cellStyle name="SAPBEXexcGood2 9 9" xfId="10991" xr:uid="{E0474673-FA46-4897-A8E7-BE5D50D7F19C}"/>
    <cellStyle name="SAPBEXexcGood2_gxaccion, 68" xfId="1664" xr:uid="{00000000-0005-0000-0000-00009A070000}"/>
    <cellStyle name="SAPBEXexcGood3" xfId="1665" xr:uid="{00000000-0005-0000-0000-00009B070000}"/>
    <cellStyle name="SAPBEXexcGood3 10" xfId="1666" xr:uid="{00000000-0005-0000-0000-00009C070000}"/>
    <cellStyle name="SAPBEXexcGood3 10 10" xfId="11001" xr:uid="{BC9FB81A-51E1-441E-B951-94365F421641}"/>
    <cellStyle name="SAPBEXexcGood3 10 11" xfId="13751" xr:uid="{231A22F6-4D56-4455-B7D7-89CEE785B531}"/>
    <cellStyle name="SAPBEXexcGood3 10 12" xfId="10502" xr:uid="{0314F537-05E7-4CA7-A86A-FAF7B520E7A0}"/>
    <cellStyle name="SAPBEXexcGood3 10 2" xfId="5676" xr:uid="{CD5DEC89-C136-482B-9663-E394AEFB647D}"/>
    <cellStyle name="SAPBEXexcGood3 10 2 10" xfId="15744" xr:uid="{7A402D5F-A123-4A5A-B771-580E7F54534B}"/>
    <cellStyle name="SAPBEXexcGood3 10 2 2" xfId="7145" xr:uid="{75CEE074-110E-4535-97E4-83F3E1807EB3}"/>
    <cellStyle name="SAPBEXexcGood3 10 2 3" xfId="8366" xr:uid="{63FB732D-2BAB-4684-94FF-2BE2E72A3022}"/>
    <cellStyle name="SAPBEXexcGood3 10 2 4" xfId="9618" xr:uid="{E2F6DBE1-224E-4476-B1D4-8185B134DD56}"/>
    <cellStyle name="SAPBEXexcGood3 10 2 5" xfId="10852" xr:uid="{8AF421FD-5735-44F2-BF48-CEC4AD0195DD}"/>
    <cellStyle name="SAPBEXexcGood3 10 2 6" xfId="12011" xr:uid="{15FB928D-8185-49E3-8922-F98E4B2ABC58}"/>
    <cellStyle name="SAPBEXexcGood3 10 2 7" xfId="13139" xr:uid="{5ADB8BEC-5C42-435E-9A17-E967D0EEC239}"/>
    <cellStyle name="SAPBEXexcGood3 10 2 8" xfId="14246" xr:uid="{EFD10FC1-7DB9-46B5-B7C2-3179C85080B5}"/>
    <cellStyle name="SAPBEXexcGood3 10 2 9" xfId="15152" xr:uid="{E8496D67-918B-42B7-A672-1A7F8A98FB91}"/>
    <cellStyle name="SAPBEXexcGood3 10 3" xfId="4281" xr:uid="{4D0B8037-7E98-467E-B3FC-304DD03F363B}"/>
    <cellStyle name="SAPBEXexcGood3 10 4" xfId="5018" xr:uid="{6ADCC365-D4CE-47DF-B0D6-F88FB755ED11}"/>
    <cellStyle name="SAPBEXexcGood3 10 5" xfId="6598" xr:uid="{86641DC3-34D6-485C-A213-EA5AC788CF5A}"/>
    <cellStyle name="SAPBEXexcGood3 10 6" xfId="4781" xr:uid="{141D6268-020F-4669-8C13-0EFD3D42A9E2}"/>
    <cellStyle name="SAPBEXexcGood3 10 7" xfId="8237" xr:uid="{9B7511BE-438B-474D-B991-A8594A05ACAC}"/>
    <cellStyle name="SAPBEXexcGood3 10 8" xfId="6045" xr:uid="{32A98E9C-C021-4608-89BB-718BF7670B43}"/>
    <cellStyle name="SAPBEXexcGood3 10 9" xfId="11623" xr:uid="{9DDF9B35-3C9F-447D-805A-22EC04A6EB30}"/>
    <cellStyle name="SAPBEXexcGood3 11" xfId="1667" xr:uid="{00000000-0005-0000-0000-00009D070000}"/>
    <cellStyle name="SAPBEXexcGood3 11 10" xfId="11002" xr:uid="{2DCEDBEE-BEC1-4929-A3A3-CEDD5882775D}"/>
    <cellStyle name="SAPBEXexcGood3 11 11" xfId="13750" xr:uid="{B00BDFCE-DF8D-47E8-A5A7-18097C254E9A}"/>
    <cellStyle name="SAPBEXexcGood3 11 12" xfId="10499" xr:uid="{62165C75-CCE5-4FC8-89B7-725E5AB06361}"/>
    <cellStyle name="SAPBEXexcGood3 11 2" xfId="5677" xr:uid="{3611EA22-C487-478E-AE3D-3CEFF888FFDB}"/>
    <cellStyle name="SAPBEXexcGood3 11 2 10" xfId="15745" xr:uid="{DF6317DA-750E-4DD6-A444-50A4A377DDCB}"/>
    <cellStyle name="SAPBEXexcGood3 11 2 2" xfId="7146" xr:uid="{B963AD25-A23A-44C2-A9BA-24F6716123F4}"/>
    <cellStyle name="SAPBEXexcGood3 11 2 3" xfId="8367" xr:uid="{BB44887D-829C-4099-8833-1EFC5F7628DD}"/>
    <cellStyle name="SAPBEXexcGood3 11 2 4" xfId="9619" xr:uid="{04E16579-EEDB-45D8-938F-69B23B2095F1}"/>
    <cellStyle name="SAPBEXexcGood3 11 2 5" xfId="10853" xr:uid="{390BDEA6-DE3E-497A-BA75-56EA89AAC109}"/>
    <cellStyle name="SAPBEXexcGood3 11 2 6" xfId="12012" xr:uid="{FE2BDAB1-3428-4073-BA8A-ADE1A776E594}"/>
    <cellStyle name="SAPBEXexcGood3 11 2 7" xfId="13140" xr:uid="{FCDEB775-DD11-4DF3-9DDA-6FE364985196}"/>
    <cellStyle name="SAPBEXexcGood3 11 2 8" xfId="14247" xr:uid="{8DC020BD-358A-4532-9CAE-D0FD86698DDA}"/>
    <cellStyle name="SAPBEXexcGood3 11 2 9" xfId="15153" xr:uid="{4700E18F-E188-43D7-B285-BC582F7FF158}"/>
    <cellStyle name="SAPBEXexcGood3 11 3" xfId="4282" xr:uid="{CE13868E-929E-4860-B690-D963FA222C9D}"/>
    <cellStyle name="SAPBEXexcGood3 11 4" xfId="3197" xr:uid="{3154A965-3C3A-4E67-9797-D46C29B71CAF}"/>
    <cellStyle name="SAPBEXexcGood3 11 5" xfId="6597" xr:uid="{B68E1BAF-9487-4A84-B5DB-A522B38635CE}"/>
    <cellStyle name="SAPBEXexcGood3 11 6" xfId="7825" xr:uid="{D1E40094-2A09-4D7C-9B6C-D0CCF52B869F}"/>
    <cellStyle name="SAPBEXexcGood3 11 7" xfId="8238" xr:uid="{9EFDAACF-8CDA-4443-9B2B-C9CED85624D4}"/>
    <cellStyle name="SAPBEXexcGood3 11 8" xfId="6051" xr:uid="{53BF10A7-A7E6-416A-8AC8-A6E436EFC9FB}"/>
    <cellStyle name="SAPBEXexcGood3 11 9" xfId="11622" xr:uid="{DB802F4A-72C2-408D-81A3-131504E261DA}"/>
    <cellStyle name="SAPBEXexcGood3 12" xfId="2708" xr:uid="{00000000-0005-0000-0000-00009E070000}"/>
    <cellStyle name="SAPBEXexcGood3 13" xfId="2725" xr:uid="{00000000-0005-0000-0000-00009F070000}"/>
    <cellStyle name="SAPBEXexcGood3 14" xfId="2798" xr:uid="{3E8562BC-653D-4F55-B57C-599D6C548AEC}"/>
    <cellStyle name="SAPBEXexcGood3 15" xfId="2850" xr:uid="{2F0C7AA7-2F1E-4AB4-9C30-FA1FFE415696}"/>
    <cellStyle name="SAPBEXexcGood3 16" xfId="2888" xr:uid="{FBE5EA7D-42A0-4509-9994-1A9B4C96D104}"/>
    <cellStyle name="SAPBEXexcGood3 17" xfId="2932" xr:uid="{15E51E0B-614B-454D-BF0F-C4CF1D75D67C}"/>
    <cellStyle name="SAPBEXexcGood3 18" xfId="2976" xr:uid="{8FD572D0-ABA7-4722-80DA-7AB29CE758DA}"/>
    <cellStyle name="SAPBEXexcGood3 19" xfId="4280" xr:uid="{D0422745-E93A-4A7C-99EE-DB9289397AD8}"/>
    <cellStyle name="SAPBEXexcGood3 2" xfId="1668" xr:uid="{00000000-0005-0000-0000-0000A0070000}"/>
    <cellStyle name="SAPBEXexcGood3 2 10" xfId="10992" xr:uid="{BC68C317-8D80-41EE-AAEC-2890832A8813}"/>
    <cellStyle name="SAPBEXexcGood3 2 11" xfId="11243" xr:uid="{EB1FB350-6164-4E51-A614-3490C97CEBD5}"/>
    <cellStyle name="SAPBEXexcGood3 2 12" xfId="13749" xr:uid="{494E0268-EBF9-4373-AAC1-168248F0BE1C}"/>
    <cellStyle name="SAPBEXexcGood3 2 13" xfId="13816" xr:uid="{111F5EAF-B84A-4D2E-86B7-FB4303DA5220}"/>
    <cellStyle name="SAPBEXexcGood3 2 2" xfId="1669" xr:uid="{00000000-0005-0000-0000-0000A1070000}"/>
    <cellStyle name="SAPBEXexcGood3 2 2 10" xfId="12604" xr:uid="{4EDB7491-46EF-4DAD-BCB9-0052139F5F64}"/>
    <cellStyle name="SAPBEXexcGood3 2 2 11" xfId="11616" xr:uid="{81778058-89CE-42B9-8665-D2BAA43C0B83}"/>
    <cellStyle name="SAPBEXexcGood3 2 2 12" xfId="14738" xr:uid="{5D0988D3-BC7B-4657-9FF2-97E5D204F682}"/>
    <cellStyle name="SAPBEXexcGood3 2 2 2" xfId="1670" xr:uid="{00000000-0005-0000-0000-0000A2070000}"/>
    <cellStyle name="SAPBEXexcGood3 2 2 2 10" xfId="12603" xr:uid="{B0FDF953-A588-4715-B64F-C17B656E4B84}"/>
    <cellStyle name="SAPBEXexcGood3 2 2 2 11" xfId="9139" xr:uid="{6AD37BE0-568F-4111-8B3B-1002EE952919}"/>
    <cellStyle name="SAPBEXexcGood3 2 2 2 12" xfId="14737" xr:uid="{8FF192A0-F0D0-48A4-BCFE-976C1A1E5B2C}"/>
    <cellStyle name="SAPBEXexcGood3 2 2 2 2" xfId="5679" xr:uid="{5800B1E5-1F9B-484E-BE88-B16513094C7A}"/>
    <cellStyle name="SAPBEXexcGood3 2 2 2 2 10" xfId="15747" xr:uid="{49105CA9-217A-4F1B-B061-940EB59C9E8E}"/>
    <cellStyle name="SAPBEXexcGood3 2 2 2 2 2" xfId="7148" xr:uid="{D19B3A38-EEAB-424A-8120-CC03EEA55C90}"/>
    <cellStyle name="SAPBEXexcGood3 2 2 2 2 3" xfId="8369" xr:uid="{09572A8A-801F-4B25-9025-00BB5F7D8994}"/>
    <cellStyle name="SAPBEXexcGood3 2 2 2 2 4" xfId="9621" xr:uid="{F2CFDC34-1839-457B-BB35-CF57EA3B49F6}"/>
    <cellStyle name="SAPBEXexcGood3 2 2 2 2 5" xfId="10855" xr:uid="{36B64D1D-5884-4E16-BA52-E4CDE7085BA0}"/>
    <cellStyle name="SAPBEXexcGood3 2 2 2 2 6" xfId="12014" xr:uid="{6F75B001-2CAA-4B1C-9E67-41F7CDACF5DA}"/>
    <cellStyle name="SAPBEXexcGood3 2 2 2 2 7" xfId="13142" xr:uid="{20C3271C-F7B0-494E-B719-7B386B6E085B}"/>
    <cellStyle name="SAPBEXexcGood3 2 2 2 2 8" xfId="14249" xr:uid="{F38237F4-708C-482B-9AA1-BBF691D0038C}"/>
    <cellStyle name="SAPBEXexcGood3 2 2 2 2 9" xfId="15155" xr:uid="{5F76CF44-21B4-431B-9BE5-D8E3BD05DE06}"/>
    <cellStyle name="SAPBEXexcGood3 2 2 2 3" xfId="4285" xr:uid="{7F7D3EAC-A148-4AF0-BED6-32AB6AF4BF58}"/>
    <cellStyle name="SAPBEXexcGood3 2 2 2 4" xfId="5016" xr:uid="{BA401CF3-C09C-4B5F-9438-CA9ED33751F7}"/>
    <cellStyle name="SAPBEXexcGood3 2 2 2 5" xfId="4050" xr:uid="{E7D9F990-BC6C-4918-AAFD-488B713773CB}"/>
    <cellStyle name="SAPBEXexcGood3 2 2 2 6" xfId="3074" xr:uid="{A503A224-AD88-4EFC-82D6-E5E01A7B6D73}"/>
    <cellStyle name="SAPBEXexcGood3 2 2 2 7" xfId="9064" xr:uid="{943E0FF7-681E-4007-9FFA-99E7B5C3BB66}"/>
    <cellStyle name="SAPBEXexcGood3 2 2 2 8" xfId="10312" xr:uid="{C0A977F6-B1A6-4450-B3E6-2237CEACD6AF}"/>
    <cellStyle name="SAPBEXexcGood3 2 2 2 9" xfId="10378" xr:uid="{862EA464-6820-4DB7-AC6B-4D3878ACCE02}"/>
    <cellStyle name="SAPBEXexcGood3 2 2 3" xfId="4284" xr:uid="{06B8F514-C409-4981-BF74-09721C18310B}"/>
    <cellStyle name="SAPBEXexcGood3 2 2 4" xfId="3196" xr:uid="{1E75EF9E-B894-4B23-B4EB-EF9F82F5EAA0}"/>
    <cellStyle name="SAPBEXexcGood3 2 2 5" xfId="3040" xr:uid="{73F7C4E9-D7A6-4CAC-8C51-E033EFE6AC4F}"/>
    <cellStyle name="SAPBEXexcGood3 2 2 6" xfId="7823" xr:uid="{2A866DAF-E202-4133-A1EF-DC0A32C2407B}"/>
    <cellStyle name="SAPBEXexcGood3 2 2 7" xfId="9065" xr:uid="{AE0AB267-4A89-4053-A77E-3D8DF2B06286}"/>
    <cellStyle name="SAPBEXexcGood3 2 2 8" xfId="10313" xr:uid="{0D514ACF-24B4-4F60-8577-CEB26A5C342C}"/>
    <cellStyle name="SAPBEXexcGood3 2 2 9" xfId="9146" xr:uid="{F2CC073C-22CE-4AFC-B8FE-7F25240CDD64}"/>
    <cellStyle name="SAPBEXexcGood3 2 3" xfId="5678" xr:uid="{5B8D892F-3094-4897-B92F-725AF295DC2D}"/>
    <cellStyle name="SAPBEXexcGood3 2 3 10" xfId="15746" xr:uid="{A5749788-3D42-409D-BD11-3215C7CEE55A}"/>
    <cellStyle name="SAPBEXexcGood3 2 3 2" xfId="7147" xr:uid="{7C4DE9C0-3D57-4152-876D-0C986E55C9F9}"/>
    <cellStyle name="SAPBEXexcGood3 2 3 3" xfId="8368" xr:uid="{C0F25F07-C94D-4C81-9B9B-D862EF83ACD0}"/>
    <cellStyle name="SAPBEXexcGood3 2 3 4" xfId="9620" xr:uid="{288AD0C1-B4F2-4932-B223-94D8E3418C44}"/>
    <cellStyle name="SAPBEXexcGood3 2 3 5" xfId="10854" xr:uid="{FF0F526C-A693-4C67-80A3-EFACF0B25B64}"/>
    <cellStyle name="SAPBEXexcGood3 2 3 6" xfId="12013" xr:uid="{FA636EFA-65C3-4605-A2D3-719E0B9C535C}"/>
    <cellStyle name="SAPBEXexcGood3 2 3 7" xfId="13141" xr:uid="{CDBFC42B-F95C-4824-8C7A-489097678417}"/>
    <cellStyle name="SAPBEXexcGood3 2 3 8" xfId="14248" xr:uid="{C32B43AF-0CA6-46B4-9793-767BCEDF35B0}"/>
    <cellStyle name="SAPBEXexcGood3 2 3 9" xfId="15154" xr:uid="{1D0332DF-06BD-447C-AB8F-1AA3BA4D0076}"/>
    <cellStyle name="SAPBEXexcGood3 2 4" xfId="4283" xr:uid="{2D6109F0-E533-4E4E-A92B-12E4E96AAEBB}"/>
    <cellStyle name="SAPBEXexcGood3 2 5" xfId="5017" xr:uid="{85C1A698-C1E1-499D-AC9F-B04DFA2F8450}"/>
    <cellStyle name="SAPBEXexcGood3 2 6" xfId="6596" xr:uid="{FB55E828-458B-43F3-B6B5-BEA3D75CDD29}"/>
    <cellStyle name="SAPBEXexcGood3 2 7" xfId="7824" xr:uid="{38B5FA62-DF2E-4D33-B3C8-E12374CDDDDC}"/>
    <cellStyle name="SAPBEXexcGood3 2 8" xfId="7535" xr:uid="{E2605DC6-8323-4675-9D38-2BDE327D37C2}"/>
    <cellStyle name="SAPBEXexcGood3 2 9" xfId="8779" xr:uid="{98AB6498-539B-46C9-B767-90799C22DE1C}"/>
    <cellStyle name="SAPBEXexcGood3 20" xfId="5019" xr:uid="{8A2E4A61-EE47-49FA-8D39-9CF1D55F0809}"/>
    <cellStyle name="SAPBEXexcGood3 21" xfId="4830" xr:uid="{475863C0-7F73-414A-A41A-8E67C780C2A3}"/>
    <cellStyle name="SAPBEXexcGood3 22" xfId="3182" xr:uid="{1AFDA973-1D27-4B41-AE13-8800BAC6A272}"/>
    <cellStyle name="SAPBEXexcGood3 23" xfId="8236" xr:uid="{5941D353-F6DF-47CD-96BA-08CF9A389069}"/>
    <cellStyle name="SAPBEXexcGood3 24" xfId="7821" xr:uid="{DEA1646A-60C6-41D4-9485-E9302FEE2CF0}"/>
    <cellStyle name="SAPBEXexcGood3 25" xfId="10990" xr:uid="{A861BF05-1484-47F7-9752-ADF23A992026}"/>
    <cellStyle name="SAPBEXexcGood3 26" xfId="11000" xr:uid="{BF84C929-B951-4254-8A2F-322529F32EB3}"/>
    <cellStyle name="SAPBEXexcGood3 27" xfId="12323" xr:uid="{4A5CE440-4B4A-430D-9EC1-4BF3A27D3793}"/>
    <cellStyle name="SAPBEXexcGood3 28" xfId="12462" xr:uid="{D4BB1F2B-4058-48C2-AF4A-42EF67244F07}"/>
    <cellStyle name="SAPBEXexcGood3 29" xfId="15887" xr:uid="{12DFBDBC-8E93-4BB9-9FB9-6BC7DA0D620A}"/>
    <cellStyle name="SAPBEXexcGood3 3" xfId="1671" xr:uid="{00000000-0005-0000-0000-0000A3070000}"/>
    <cellStyle name="SAPBEXexcGood3 3 10" xfId="12602" xr:uid="{887A127B-EA44-43C7-9C5B-B1E830F7D44E}"/>
    <cellStyle name="SAPBEXexcGood3 3 11" xfId="10714" xr:uid="{B3B4C73A-F4FD-4E30-8137-4544CBBA09A6}"/>
    <cellStyle name="SAPBEXexcGood3 3 12" xfId="14736" xr:uid="{6101A101-1B43-4C38-AEC3-5D3BC29F1EB6}"/>
    <cellStyle name="SAPBEXexcGood3 3 2" xfId="5680" xr:uid="{2DFA7AB7-2739-4EE4-98C4-AA515416C19D}"/>
    <cellStyle name="SAPBEXexcGood3 3 2 10" xfId="15748" xr:uid="{53DD4686-B745-4F63-A0A9-CA31269CFE81}"/>
    <cellStyle name="SAPBEXexcGood3 3 2 2" xfId="7149" xr:uid="{B7D21747-B0AE-40F0-BC44-CBBD17C2E0E3}"/>
    <cellStyle name="SAPBEXexcGood3 3 2 3" xfId="8370" xr:uid="{969F38AF-AEC4-40EF-98B2-D1C0F96BF6EC}"/>
    <cellStyle name="SAPBEXexcGood3 3 2 4" xfId="9622" xr:uid="{57E29E25-0A98-4057-ACF5-FF8817BDBE54}"/>
    <cellStyle name="SAPBEXexcGood3 3 2 5" xfId="10856" xr:uid="{50E9AA25-28FD-4205-8731-C114AAC1A5AD}"/>
    <cellStyle name="SAPBEXexcGood3 3 2 6" xfId="12015" xr:uid="{0E40FA50-AE95-442C-98FF-545DE3C5E35E}"/>
    <cellStyle name="SAPBEXexcGood3 3 2 7" xfId="13143" xr:uid="{6DBEEDC6-D97F-416F-B93C-AF0385F8ED57}"/>
    <cellStyle name="SAPBEXexcGood3 3 2 8" xfId="14250" xr:uid="{4493806F-9D78-430D-8000-9467F65BED7A}"/>
    <cellStyle name="SAPBEXexcGood3 3 2 9" xfId="15156" xr:uid="{D121A6F7-5F0B-42FD-BD37-730F69FEA015}"/>
    <cellStyle name="SAPBEXexcGood3 3 3" xfId="4286" xr:uid="{F5831E8F-7A69-45F1-849E-740F183B34E1}"/>
    <cellStyle name="SAPBEXexcGood3 3 4" xfId="3195" xr:uid="{C6A1507A-EA62-44B3-A739-5877909B59BC}"/>
    <cellStyle name="SAPBEXexcGood3 3 5" xfId="3003" xr:uid="{F328DD28-8FB3-40C7-84F5-7C18A2E9CC5A}"/>
    <cellStyle name="SAPBEXexcGood3 3 6" xfId="3070" xr:uid="{01CFF98D-24F8-45DF-A6C3-642C74D7A968}"/>
    <cellStyle name="SAPBEXexcGood3 3 7" xfId="9063" xr:uid="{F5A67958-5E07-430B-A8C0-7FE2219789DB}"/>
    <cellStyle name="SAPBEXexcGood3 3 8" xfId="10311" xr:uid="{DB8EB9F8-8AEB-406A-B6B8-0A956ECC6941}"/>
    <cellStyle name="SAPBEXexcGood3 3 9" xfId="10385" xr:uid="{732E5FB8-669B-4B34-91FA-B2ACD5FE6309}"/>
    <cellStyle name="SAPBEXexcGood3 4" xfId="1672" xr:uid="{00000000-0005-0000-0000-0000A4070000}"/>
    <cellStyle name="SAPBEXexcGood3 4 10" xfId="11003" xr:uid="{582358A2-91F8-49A3-8FBE-1865A7151640}"/>
    <cellStyle name="SAPBEXexcGood3 4 11" xfId="11520" xr:uid="{6A1115D3-ED7C-4A35-80C5-430C2FAA9D9C}"/>
    <cellStyle name="SAPBEXexcGood3 4 12" xfId="12601" xr:uid="{1BBA3004-E200-455C-A752-64C3E1F2ED01}"/>
    <cellStyle name="SAPBEXexcGood3 4 2" xfId="5681" xr:uid="{5685CE5A-871E-431F-B1AB-06FF0E846C9B}"/>
    <cellStyle name="SAPBEXexcGood3 4 2 10" xfId="15749" xr:uid="{8CBF0A18-499F-4175-8F80-9F0BFD43396D}"/>
    <cellStyle name="SAPBEXexcGood3 4 2 2" xfId="7150" xr:uid="{80829897-D1B3-4EB7-B99D-19406E05A649}"/>
    <cellStyle name="SAPBEXexcGood3 4 2 3" xfId="8371" xr:uid="{DF01BF8E-4967-4991-8D07-2F65577EDB59}"/>
    <cellStyle name="SAPBEXexcGood3 4 2 4" xfId="9623" xr:uid="{FAB0E140-FE34-49CD-89AB-00F890679A81}"/>
    <cellStyle name="SAPBEXexcGood3 4 2 5" xfId="10857" xr:uid="{FB7DE12D-900D-46D6-B3C8-F97957D54619}"/>
    <cellStyle name="SAPBEXexcGood3 4 2 6" xfId="12016" xr:uid="{E9588E03-0687-4387-9982-BA7D930A2642}"/>
    <cellStyle name="SAPBEXexcGood3 4 2 7" xfId="13144" xr:uid="{A37F0E36-8619-4F40-AB59-91DE8400CD2C}"/>
    <cellStyle name="SAPBEXexcGood3 4 2 8" xfId="14251" xr:uid="{BE9EE56D-CD64-4392-BAC9-22DEFFB8E56E}"/>
    <cellStyle name="SAPBEXexcGood3 4 2 9" xfId="15157" xr:uid="{3422D75F-1689-4D9C-BAEA-0DA21AA69105}"/>
    <cellStyle name="SAPBEXexcGood3 4 3" xfId="4287" xr:uid="{205F915D-28A4-40A4-9149-6BDC862857BA}"/>
    <cellStyle name="SAPBEXexcGood3 4 4" xfId="5015" xr:uid="{E1E03566-9784-47F1-8996-0DF7BEBBE00F}"/>
    <cellStyle name="SAPBEXexcGood3 4 5" xfId="3024" xr:uid="{09FFABBA-337A-4EA6-B4FB-992C9FCB112A}"/>
    <cellStyle name="SAPBEXexcGood3 4 6" xfId="5829" xr:uid="{FB954CF5-F42B-40FA-82B8-E67909F543A2}"/>
    <cellStyle name="SAPBEXexcGood3 4 7" xfId="3917" xr:uid="{C25EE9EA-6D84-4140-BF1D-5092B221E7FE}"/>
    <cellStyle name="SAPBEXexcGood3 4 8" xfId="6314" xr:uid="{01BCC575-D130-43BB-8DD2-733E99F610B5}"/>
    <cellStyle name="SAPBEXexcGood3 4 9" xfId="10661" xr:uid="{83B70082-71B9-42C3-8979-D5D0E88F1382}"/>
    <cellStyle name="SAPBEXexcGood3 5" xfId="1673" xr:uid="{00000000-0005-0000-0000-0000A5070000}"/>
    <cellStyle name="SAPBEXexcGood3 5 10" xfId="11004" xr:uid="{DA2F13B6-33E6-4E24-9D89-6C7007D1C77B}"/>
    <cellStyle name="SAPBEXexcGood3 5 11" xfId="8159" xr:uid="{66240DDD-31E3-4A32-A610-47FE6950B973}"/>
    <cellStyle name="SAPBEXexcGood3 5 12" xfId="11010" xr:uid="{B0FBFBF0-BCEE-419A-A2D9-673D702025BD}"/>
    <cellStyle name="SAPBEXexcGood3 5 2" xfId="5682" xr:uid="{D41CE670-C37B-43D4-A85E-82B00D0EE447}"/>
    <cellStyle name="SAPBEXexcGood3 5 2 10" xfId="15750" xr:uid="{76513BA7-9E2A-4D25-AB5E-ED01A8F9014B}"/>
    <cellStyle name="SAPBEXexcGood3 5 2 2" xfId="7151" xr:uid="{2CE60EEA-B769-4857-83C7-50FAFDBB86A8}"/>
    <cellStyle name="SAPBEXexcGood3 5 2 3" xfId="8372" xr:uid="{B48E3836-96FE-494B-9F41-D6CB67856A9B}"/>
    <cellStyle name="SAPBEXexcGood3 5 2 4" xfId="9624" xr:uid="{4244C74C-783E-4BBC-830B-9BD2937DBBEE}"/>
    <cellStyle name="SAPBEXexcGood3 5 2 5" xfId="10858" xr:uid="{5BC2BC35-099E-4632-96D4-37173BF71E88}"/>
    <cellStyle name="SAPBEXexcGood3 5 2 6" xfId="12017" xr:uid="{2CF461A6-4618-48A3-934C-0BD507FEFCEE}"/>
    <cellStyle name="SAPBEXexcGood3 5 2 7" xfId="13145" xr:uid="{0BA47EA5-126B-437F-B010-F025F1DDD4C1}"/>
    <cellStyle name="SAPBEXexcGood3 5 2 8" xfId="14252" xr:uid="{44A0D802-6528-4965-BD48-BFAD0ADB8C25}"/>
    <cellStyle name="SAPBEXexcGood3 5 2 9" xfId="15158" xr:uid="{9BF623F3-CFFF-4CC4-8A00-DCF275C43B68}"/>
    <cellStyle name="SAPBEXexcGood3 5 3" xfId="4288" xr:uid="{39D96E8B-4BC9-4701-9999-71DDF6FAB9AA}"/>
    <cellStyle name="SAPBEXexcGood3 5 4" xfId="3194" xr:uid="{AA792039-0E55-4BB6-8495-8FC82E031E71}"/>
    <cellStyle name="SAPBEXexcGood3 5 5" xfId="3044" xr:uid="{FD127E7D-9255-4BF4-96D7-84731C84E791}"/>
    <cellStyle name="SAPBEXexcGood3 5 6" xfId="5833" xr:uid="{33B78876-612A-461F-90CB-0AA5B2B57E71}"/>
    <cellStyle name="SAPBEXexcGood3 5 7" xfId="3918" xr:uid="{19D8CAFE-7093-4B8E-BAC1-C6EBF64C7F35}"/>
    <cellStyle name="SAPBEXexcGood3 5 8" xfId="6322" xr:uid="{7E414D60-CC02-40AF-8132-01E88B71C425}"/>
    <cellStyle name="SAPBEXexcGood3 5 9" xfId="10660" xr:uid="{E4984DD3-73CC-47F2-B414-806B8839CAB8}"/>
    <cellStyle name="SAPBEXexcGood3 6" xfId="1674" xr:uid="{00000000-0005-0000-0000-0000A6070000}"/>
    <cellStyle name="SAPBEXexcGood3 6 10" xfId="11005" xr:uid="{7FD18645-6E9E-4477-B4B6-DF2B9A9B6C48}"/>
    <cellStyle name="SAPBEXexcGood3 6 11" xfId="9062" xr:uid="{9124BD85-F413-42CF-A1DC-6ED236F3D0B7}"/>
    <cellStyle name="SAPBEXexcGood3 6 12" xfId="11015" xr:uid="{E5704B9E-4BC7-40BB-85A8-4F0BF2EC7191}"/>
    <cellStyle name="SAPBEXexcGood3 6 2" xfId="5683" xr:uid="{873DE8AD-555D-4659-B883-EED91345D03E}"/>
    <cellStyle name="SAPBEXexcGood3 6 2 10" xfId="15751" xr:uid="{F0F553E2-C338-4F41-BCB4-D0E6AE429DEE}"/>
    <cellStyle name="SAPBEXexcGood3 6 2 2" xfId="7152" xr:uid="{43A1C41F-DF32-4B0B-9395-EA1EE0F960B7}"/>
    <cellStyle name="SAPBEXexcGood3 6 2 3" xfId="8373" xr:uid="{70FC5F95-14A8-4352-A340-0AC565C4172F}"/>
    <cellStyle name="SAPBEXexcGood3 6 2 4" xfId="9625" xr:uid="{8BCED931-9DF3-4629-A6D3-6B3A04D92123}"/>
    <cellStyle name="SAPBEXexcGood3 6 2 5" xfId="10859" xr:uid="{310B7C0B-5246-4684-AFD7-475FB287073F}"/>
    <cellStyle name="SAPBEXexcGood3 6 2 6" xfId="12018" xr:uid="{A779F00B-CA68-4C76-BDB7-CD848EF42A3B}"/>
    <cellStyle name="SAPBEXexcGood3 6 2 7" xfId="13146" xr:uid="{F9156F50-74E3-4D33-98DC-DC278059A393}"/>
    <cellStyle name="SAPBEXexcGood3 6 2 8" xfId="14253" xr:uid="{B8BFEF24-177D-41E4-A2DF-9A5DF2A8E01A}"/>
    <cellStyle name="SAPBEXexcGood3 6 2 9" xfId="15159" xr:uid="{8B10FD19-0089-46B7-8997-721F3761EA20}"/>
    <cellStyle name="SAPBEXexcGood3 6 3" xfId="4289" xr:uid="{263A658C-F4F8-4821-A037-D538A07E4FFB}"/>
    <cellStyle name="SAPBEXexcGood3 6 4" xfId="3193" xr:uid="{97FC4D96-6886-447B-AFD7-E4EF3D60987F}"/>
    <cellStyle name="SAPBEXexcGood3 6 5" xfId="5188" xr:uid="{2A5E2289-A74E-4D4F-B792-FF1E1830EB6B}"/>
    <cellStyle name="SAPBEXexcGood3 6 6" xfId="4928" xr:uid="{36CEC0AC-13D9-468F-983D-FD1F32DC1504}"/>
    <cellStyle name="SAPBEXexcGood3 6 7" xfId="6788" xr:uid="{6B3CBCC7-1AED-45F3-AFD0-695755AA0B7C}"/>
    <cellStyle name="SAPBEXexcGood3 6 8" xfId="7816" xr:uid="{41266A9F-0E84-49A7-A9F8-50A562349959}"/>
    <cellStyle name="SAPBEXexcGood3 6 9" xfId="3022" xr:uid="{53EF66F6-A782-4F2E-BDF4-308518E93CA0}"/>
    <cellStyle name="SAPBEXexcGood3 7" xfId="1675" xr:uid="{00000000-0005-0000-0000-0000A7070000}"/>
    <cellStyle name="SAPBEXexcGood3 7 10" xfId="11006" xr:uid="{C5B8B6CF-A43C-42FD-BE59-CBA0C5FB2299}"/>
    <cellStyle name="SAPBEXexcGood3 7 11" xfId="12324" xr:uid="{0B5CD3BC-D365-4838-BD0A-CA26605C5C03}"/>
    <cellStyle name="SAPBEXexcGood3 7 12" xfId="11019" xr:uid="{EAD6CEEB-10F9-49A1-BCE7-C1ABAC5A38E1}"/>
    <cellStyle name="SAPBEXexcGood3 7 2" xfId="5684" xr:uid="{E771571F-C51E-4ADA-AB50-3BDA94AEDDEA}"/>
    <cellStyle name="SAPBEXexcGood3 7 2 10" xfId="15752" xr:uid="{38741631-5D40-4B48-A678-5771ADB9BAC4}"/>
    <cellStyle name="SAPBEXexcGood3 7 2 2" xfId="7153" xr:uid="{BC367F38-B263-4673-871E-1842B0FB8D2A}"/>
    <cellStyle name="SAPBEXexcGood3 7 2 3" xfId="8374" xr:uid="{B5E99E0B-F7FB-4F7E-A351-EFFAD076EBF0}"/>
    <cellStyle name="SAPBEXexcGood3 7 2 4" xfId="9626" xr:uid="{EAE08CD3-8059-4CAB-B97C-9FCF5AC136DC}"/>
    <cellStyle name="SAPBEXexcGood3 7 2 5" xfId="10860" xr:uid="{B100F55D-8969-467E-8C4F-17FF2FB9274F}"/>
    <cellStyle name="SAPBEXexcGood3 7 2 6" xfId="12019" xr:uid="{E6D0DD7D-C7D9-409F-9C61-0C8D11267D41}"/>
    <cellStyle name="SAPBEXexcGood3 7 2 7" xfId="13147" xr:uid="{27817EC1-8DC9-47B5-AC22-074EAD0BC831}"/>
    <cellStyle name="SAPBEXexcGood3 7 2 8" xfId="14254" xr:uid="{E13E6B61-84CA-4EC2-9348-3A84EEF74C26}"/>
    <cellStyle name="SAPBEXexcGood3 7 2 9" xfId="15160" xr:uid="{D7CDA21F-9E96-4061-BAB6-86BF6F2DE809}"/>
    <cellStyle name="SAPBEXexcGood3 7 3" xfId="4290" xr:uid="{FF3145CC-E046-4E38-8622-AC5149596AF2}"/>
    <cellStyle name="SAPBEXexcGood3 7 4" xfId="3192" xr:uid="{C6B31877-28CF-430F-A0C4-10C43B5170A8}"/>
    <cellStyle name="SAPBEXexcGood3 7 5" xfId="4831" xr:uid="{258F8129-E275-449A-A80B-A6D53BB581A2}"/>
    <cellStyle name="SAPBEXexcGood3 7 6" xfId="4927" xr:uid="{A3B902B8-34AF-4E51-90CB-E5D955CD5879}"/>
    <cellStyle name="SAPBEXexcGood3 7 7" xfId="3919" xr:uid="{A6D8B37E-477C-4E1E-8B83-9A3F2CFD083D}"/>
    <cellStyle name="SAPBEXexcGood3 7 8" xfId="7802" xr:uid="{A442F723-BC1F-46A9-9032-26850DF9629E}"/>
    <cellStyle name="SAPBEXexcGood3 7 9" xfId="10379" xr:uid="{5C91CC1F-B11F-406E-B002-80131CA40E70}"/>
    <cellStyle name="SAPBEXexcGood3 8" xfId="1676" xr:uid="{00000000-0005-0000-0000-0000A8070000}"/>
    <cellStyle name="SAPBEXexcGood3 8 10" xfId="11007" xr:uid="{67E01C8E-6F3F-44E0-AB7E-BC2FA30DEE30}"/>
    <cellStyle name="SAPBEXexcGood3 8 11" xfId="13748" xr:uid="{84CE7D11-968E-4D1F-9D27-11ED63A24773}"/>
    <cellStyle name="SAPBEXexcGood3 8 12" xfId="11039" xr:uid="{3365463E-AFA6-466C-B4A9-9313E1C60B58}"/>
    <cellStyle name="SAPBEXexcGood3 8 2" xfId="5685" xr:uid="{7D10A6A9-DDB5-454D-B82D-AFA7CE4405F3}"/>
    <cellStyle name="SAPBEXexcGood3 8 2 10" xfId="15753" xr:uid="{5142A718-4660-4E70-AC2A-EF6F5E8019A6}"/>
    <cellStyle name="SAPBEXexcGood3 8 2 2" xfId="7154" xr:uid="{3045AF58-F747-4781-88CF-C294D03A80E0}"/>
    <cellStyle name="SAPBEXexcGood3 8 2 3" xfId="8375" xr:uid="{54F2F87A-0240-41A1-8B09-541E625CB6A3}"/>
    <cellStyle name="SAPBEXexcGood3 8 2 4" xfId="9627" xr:uid="{B649B87C-4C39-484C-89FB-176753593794}"/>
    <cellStyle name="SAPBEXexcGood3 8 2 5" xfId="10861" xr:uid="{A8F6A29E-EA1C-4D3A-A579-34DCF7B670BC}"/>
    <cellStyle name="SAPBEXexcGood3 8 2 6" xfId="12020" xr:uid="{4E95CC75-01B4-486B-99C5-D330E548E5B8}"/>
    <cellStyle name="SAPBEXexcGood3 8 2 7" xfId="13148" xr:uid="{A70BE8D3-A834-423A-8723-A1389133C410}"/>
    <cellStyle name="SAPBEXexcGood3 8 2 8" xfId="14255" xr:uid="{01706C2F-2BCD-4790-9CEE-8BC97B7D710C}"/>
    <cellStyle name="SAPBEXexcGood3 8 2 9" xfId="15161" xr:uid="{B3DA386B-E1DC-47CF-A112-C0E9E2175C82}"/>
    <cellStyle name="SAPBEXexcGood3 8 3" xfId="4291" xr:uid="{7836FD58-BEFE-4E4A-A2C8-1CBFA3D3D762}"/>
    <cellStyle name="SAPBEXexcGood3 8 4" xfId="3078" xr:uid="{1CED7264-2A9F-43CF-BD20-15F804450B98}"/>
    <cellStyle name="SAPBEXexcGood3 8 5" xfId="6595" xr:uid="{D8F41476-712A-4C42-9B15-5852E465F889}"/>
    <cellStyle name="SAPBEXexcGood3 8 6" xfId="6311" xr:uid="{8E9B8765-1385-42A4-8C71-ACF72428C244}"/>
    <cellStyle name="SAPBEXexcGood3 8 7" xfId="6787" xr:uid="{BE6A3A81-6E8F-4438-85A4-3DF502230316}"/>
    <cellStyle name="SAPBEXexcGood3 8 8" xfId="6061" xr:uid="{484D58BC-8001-4A00-8EAC-9D3A0AD44F8A}"/>
    <cellStyle name="SAPBEXexcGood3 8 9" xfId="3050" xr:uid="{A0D231B8-3FEC-4B27-A12E-9EBA8FAD2115}"/>
    <cellStyle name="SAPBEXexcGood3 9" xfId="1677" xr:uid="{00000000-0005-0000-0000-0000A9070000}"/>
    <cellStyle name="SAPBEXexcGood3 9 10" xfId="11008" xr:uid="{A8A6950D-8F1B-4925-8564-C3AB8E133C7D}"/>
    <cellStyle name="SAPBEXexcGood3 9 11" xfId="13747" xr:uid="{EB6CD387-DC03-4026-82FA-B2EF2CC4F6AC}"/>
    <cellStyle name="SAPBEXexcGood3 9 12" xfId="11248" xr:uid="{BAF53F84-4974-4CF9-AC1D-28635AA2ED7A}"/>
    <cellStyle name="SAPBEXexcGood3 9 2" xfId="5686" xr:uid="{2479775A-5DE5-455B-866F-7F34A07914DA}"/>
    <cellStyle name="SAPBEXexcGood3 9 2 10" xfId="15754" xr:uid="{5E52B8F6-4054-4284-B041-92517C345FC1}"/>
    <cellStyle name="SAPBEXexcGood3 9 2 2" xfId="7155" xr:uid="{FC0A468C-A096-412E-8212-578E08B46F0B}"/>
    <cellStyle name="SAPBEXexcGood3 9 2 3" xfId="8376" xr:uid="{0D668FC2-1318-4716-96E3-B1B15B2BD7EB}"/>
    <cellStyle name="SAPBEXexcGood3 9 2 4" xfId="9628" xr:uid="{E6AFC746-33AB-4F3C-91D1-C7D584541A17}"/>
    <cellStyle name="SAPBEXexcGood3 9 2 5" xfId="10862" xr:uid="{5E9581A7-F878-4B54-BB99-025DBAA1B034}"/>
    <cellStyle name="SAPBEXexcGood3 9 2 6" xfId="12021" xr:uid="{2D3D918B-E4EF-403F-9F02-7E3C96383DF0}"/>
    <cellStyle name="SAPBEXexcGood3 9 2 7" xfId="13149" xr:uid="{77B4A322-1CF5-4821-8F23-14C850772E64}"/>
    <cellStyle name="SAPBEXexcGood3 9 2 8" xfId="14256" xr:uid="{7EB7C1E1-DAE1-416F-9BA5-DF8966666E14}"/>
    <cellStyle name="SAPBEXexcGood3 9 2 9" xfId="15162" xr:uid="{0B31D030-FDEC-4798-9C3D-F2166217A5C3}"/>
    <cellStyle name="SAPBEXexcGood3 9 3" xfId="4292" xr:uid="{081F74A5-4DA1-48C0-98D7-4EC1FEAB6BF8}"/>
    <cellStyle name="SAPBEXexcGood3 9 4" xfId="5014" xr:uid="{AD2B6D11-27FC-44BE-A420-35BBA8B91216}"/>
    <cellStyle name="SAPBEXexcGood3 9 5" xfId="6594" xr:uid="{B6DDE695-0C6B-4D2B-91B7-36411C5D5784}"/>
    <cellStyle name="SAPBEXexcGood3 9 6" xfId="7822" xr:uid="{E8A8A125-D557-436E-B1A3-B2A4F85831BA}"/>
    <cellStyle name="SAPBEXexcGood3 9 7" xfId="3920" xr:uid="{A1A7217D-56CD-4159-BE33-1DD51B718FA9}"/>
    <cellStyle name="SAPBEXexcGood3 9 8" xfId="7797" xr:uid="{67E2118F-D349-4FCF-93DB-6A2911FBA9FC}"/>
    <cellStyle name="SAPBEXexcGood3 9 9" xfId="10380" xr:uid="{6E81F728-63AE-4189-9DB0-3295BEAA3921}"/>
    <cellStyle name="SAPBEXexcGood3_gxaccion, 68" xfId="1678" xr:uid="{00000000-0005-0000-0000-0000AA070000}"/>
    <cellStyle name="SAPBEXfilterDrill" xfId="1679" xr:uid="{00000000-0005-0000-0000-0000AB070000}"/>
    <cellStyle name="SAPBEXfilterDrill 10" xfId="1680" xr:uid="{00000000-0005-0000-0000-0000AC070000}"/>
    <cellStyle name="SAPBEXfilterDrill 10 10" xfId="11380" xr:uid="{ADA1BFFC-0A0F-49DC-857E-3D27B0E19B3B}"/>
    <cellStyle name="SAPBEXfilterDrill 10 11" xfId="14735" xr:uid="{3A2805D8-32A8-4C6E-B1B9-A5F2F8F1E6B0}"/>
    <cellStyle name="SAPBEXfilterDrill 10 2" xfId="4294" xr:uid="{6857C1A1-7F83-4901-8A37-2CE7F28C7578}"/>
    <cellStyle name="SAPBEXfilterDrill 10 3" xfId="5012" xr:uid="{BD41CAC9-8923-4E61-A8C5-7A2EA21D8E9B}"/>
    <cellStyle name="SAPBEXfilterDrill 10 4" xfId="5206" xr:uid="{E69FBEFD-0AE7-4CD9-B2CD-F963E1115E71}"/>
    <cellStyle name="SAPBEXfilterDrill 10 5" xfId="4926" xr:uid="{0C315D90-6EDA-40DF-BD8C-C0B71BA3C80C}"/>
    <cellStyle name="SAPBEXfilterDrill 10 6" xfId="9061" xr:uid="{624516EA-A8E0-49C4-BDFD-DFD105146390}"/>
    <cellStyle name="SAPBEXfilterDrill 10 7" xfId="10309" xr:uid="{C5BA15EE-7707-4A71-A8DB-52C61C20CAF4}"/>
    <cellStyle name="SAPBEXfilterDrill 10 8" xfId="8845" xr:uid="{6EA37344-757C-4F1A-83CC-782302DE12A9}"/>
    <cellStyle name="SAPBEXfilterDrill 10 9" xfId="12600" xr:uid="{6A0ADE8B-0A3A-4CCB-B0F7-FFE65BE56889}"/>
    <cellStyle name="SAPBEXfilterDrill 11" xfId="1681" xr:uid="{00000000-0005-0000-0000-0000AD070000}"/>
    <cellStyle name="SAPBEXfilterDrill 11 10" xfId="11379" xr:uid="{18F49877-18AF-4E42-962B-272E3C1C2855}"/>
    <cellStyle name="SAPBEXfilterDrill 11 11" xfId="14734" xr:uid="{BE1B6899-A697-4240-A9E7-3E8B0D1269C9}"/>
    <cellStyle name="SAPBEXfilterDrill 11 2" xfId="4295" xr:uid="{24733E2B-1D0D-4392-BDA3-A0180717B54B}"/>
    <cellStyle name="SAPBEXfilterDrill 11 3" xfId="5011" xr:uid="{1FD3C634-519A-4C11-B410-1394622CFF11}"/>
    <cellStyle name="SAPBEXfilterDrill 11 4" xfId="5194" xr:uid="{62DE6F5B-2F0B-4C1F-B4FE-F3EC9A53760E}"/>
    <cellStyle name="SAPBEXfilterDrill 11 5" xfId="4925" xr:uid="{7AA1F610-77CE-459F-9DE2-53D4A93DC040}"/>
    <cellStyle name="SAPBEXfilterDrill 11 6" xfId="9060" xr:uid="{79000205-FBCA-48E5-8169-C6849BB25E1E}"/>
    <cellStyle name="SAPBEXfilterDrill 11 7" xfId="10308" xr:uid="{F4437EDD-81AD-4FF8-A0BC-AA490B9690A6}"/>
    <cellStyle name="SAPBEXfilterDrill 11 8" xfId="8849" xr:uid="{2B63C653-590A-4596-A640-64B400BFB3C5}"/>
    <cellStyle name="SAPBEXfilterDrill 11 9" xfId="12599" xr:uid="{54724E6B-91BB-4DB4-84A4-5D343A503CDC}"/>
    <cellStyle name="SAPBEXfilterDrill 12" xfId="2744" xr:uid="{00000000-0005-0000-0000-0000AE070000}"/>
    <cellStyle name="SAPBEXfilterDrill 13" xfId="2799" xr:uid="{3CF5252D-1D45-4A24-B33F-18AA4341DA0B}"/>
    <cellStyle name="SAPBEXfilterDrill 14" xfId="2851" xr:uid="{CEADDD74-D64E-404A-BAB3-FC097E5839FD}"/>
    <cellStyle name="SAPBEXfilterDrill 15" xfId="2889" xr:uid="{28A0E782-5A59-4B54-8CBB-7E198E510598}"/>
    <cellStyle name="SAPBEXfilterDrill 16" xfId="2933" xr:uid="{4788D370-39F2-484D-B733-FB37367968E9}"/>
    <cellStyle name="SAPBEXfilterDrill 17" xfId="2977" xr:uid="{E918AC70-6719-4835-B9BE-9230AB0F0847}"/>
    <cellStyle name="SAPBEXfilterDrill 18" xfId="15888" xr:uid="{7E4D7454-165A-4B8E-AB44-662DCE3A936B}"/>
    <cellStyle name="SAPBEXfilterDrill 2" xfId="1682" xr:uid="{00000000-0005-0000-0000-0000AF070000}"/>
    <cellStyle name="SAPBEXfilterDrill 2 10" xfId="11009" xr:uid="{DBAD15E0-335E-47AA-91A4-8E2071F8B874}"/>
    <cellStyle name="SAPBEXfilterDrill 2 11" xfId="9981" xr:uid="{585D7CD8-D2F7-44FC-8F0C-808CA1167187}"/>
    <cellStyle name="SAPBEXfilterDrill 2 12" xfId="12583" xr:uid="{D7C74195-5F7E-4A2E-97BA-AB86F874FA25}"/>
    <cellStyle name="SAPBEXfilterDrill 2 2" xfId="1683" xr:uid="{00000000-0005-0000-0000-0000B0070000}"/>
    <cellStyle name="SAPBEXfilterDrill 2 2 2" xfId="1684" xr:uid="{00000000-0005-0000-0000-0000B1070000}"/>
    <cellStyle name="SAPBEXfilterDrill 2 2 2 10" xfId="11419" xr:uid="{83409D02-7FDA-48E4-B1B6-3AF5753948C0}"/>
    <cellStyle name="SAPBEXfilterDrill 2 2 2 11" xfId="11046" xr:uid="{BF759980-BAF1-4498-B90C-3B7E2B2BBA4D}"/>
    <cellStyle name="SAPBEXfilterDrill 2 2 2 2" xfId="4298" xr:uid="{58550924-230B-4D45-9EDB-2BB41919F86B}"/>
    <cellStyle name="SAPBEXfilterDrill 2 2 2 3" xfId="5008" xr:uid="{24482684-1EAB-4F70-839A-FECB5957765C}"/>
    <cellStyle name="SAPBEXfilterDrill 2 2 2 4" xfId="3161" xr:uid="{92003A45-2C6C-4568-9E82-172737E956AD}"/>
    <cellStyle name="SAPBEXfilterDrill 2 2 2 5" xfId="6046" xr:uid="{D86B0FED-A1AA-49E6-B175-9956A3D52DBF}"/>
    <cellStyle name="SAPBEXfilterDrill 2 2 2 6" xfId="5167" xr:uid="{780DBBB8-DEF0-4C89-AEA6-49A0F63F5573}"/>
    <cellStyle name="SAPBEXfilterDrill 2 2 2 7" xfId="7637" xr:uid="{3B705152-82D3-4AA9-8695-3A3695306352}"/>
    <cellStyle name="SAPBEXfilterDrill 2 2 2 8" xfId="8924" xr:uid="{B26F352E-B535-46BC-9CF6-465A3EAB66F5}"/>
    <cellStyle name="SAPBEXfilterDrill 2 2 2 9" xfId="11011" xr:uid="{E121E05D-0D3B-4D0A-9B52-6F4BC478F4C6}"/>
    <cellStyle name="SAPBEXfilterDrill 2 3" xfId="4296" xr:uid="{1C7C9341-72A6-4620-B76E-DC587030F1DB}"/>
    <cellStyle name="SAPBEXfilterDrill 2 4" xfId="5010" xr:uid="{40ACE7BD-7752-473E-8220-3D6176BC0450}"/>
    <cellStyle name="SAPBEXfilterDrill 2 5" xfId="3035" xr:uid="{59B4FEFB-464E-484E-8FF9-10E740559F5A}"/>
    <cellStyle name="SAPBEXfilterDrill 2 6" xfId="6044" xr:uid="{D6AE1D3D-B309-47B0-B3A6-87CBF4BB6B55}"/>
    <cellStyle name="SAPBEXfilterDrill 2 7" xfId="6459" xr:uid="{FA08FE82-5489-408C-AA60-9116A69FA49D}"/>
    <cellStyle name="SAPBEXfilterDrill 2 8" xfId="7793" xr:uid="{DB9A791C-6B0B-4EB2-887A-6C3DBE4B631A}"/>
    <cellStyle name="SAPBEXfilterDrill 2 9" xfId="10662" xr:uid="{68BA8BED-AAC3-4639-8346-BE48A55322D3}"/>
    <cellStyle name="SAPBEXfilterDrill 3" xfId="1685" xr:uid="{00000000-0005-0000-0000-0000B2070000}"/>
    <cellStyle name="SAPBEXfilterDrill 3 10" xfId="12325" xr:uid="{6610FCE2-3130-4F78-B157-61B24EF1B40D}"/>
    <cellStyle name="SAPBEXfilterDrill 3 11" xfId="12112" xr:uid="{C3D2B6A1-4F47-45B1-A6FA-2BABFBDA8B61}"/>
    <cellStyle name="SAPBEXfilterDrill 3 2" xfId="4299" xr:uid="{09B582BE-158F-4C8F-B99C-DCB47A2F7084}"/>
    <cellStyle name="SAPBEXfilterDrill 3 3" xfId="3191" xr:uid="{9A8836DC-C3DC-403E-8C05-5A638EFBEEED}"/>
    <cellStyle name="SAPBEXfilterDrill 3 4" xfId="4832" xr:uid="{A1EC1DD0-F33B-48A8-BF63-22CB24673995}"/>
    <cellStyle name="SAPBEXfilterDrill 3 5" xfId="6048" xr:uid="{58E54133-74A8-44AB-ADF4-D4FEAF509666}"/>
    <cellStyle name="SAPBEXfilterDrill 3 6" xfId="3026" xr:uid="{0ACAE4E9-B9E3-492A-AE01-D76270665510}"/>
    <cellStyle name="SAPBEXfilterDrill 3 7" xfId="7636" xr:uid="{C42DEA1A-FE99-4C1E-B0FF-B60F95AFB3BF}"/>
    <cellStyle name="SAPBEXfilterDrill 3 8" xfId="11621" xr:uid="{19F044BE-2DE5-41E8-A85D-3F6D70FE64C6}"/>
    <cellStyle name="SAPBEXfilterDrill 3 9" xfId="11012" xr:uid="{97E24BB9-256D-4957-85A6-78472776584E}"/>
    <cellStyle name="SAPBEXfilterDrill 4" xfId="1686" xr:uid="{00000000-0005-0000-0000-0000B3070000}"/>
    <cellStyle name="SAPBEXfilterDrill 4 10" xfId="13746" xr:uid="{547BFEF0-318A-424A-9A93-6DB98D39E9BC}"/>
    <cellStyle name="SAPBEXfilterDrill 4 11" xfId="12461" xr:uid="{54E209BF-0623-49C5-A10B-C933AE2B1513}"/>
    <cellStyle name="SAPBEXfilterDrill 4 2" xfId="4300" xr:uid="{748A08B4-253B-4CB3-A68F-EC8FF19A934B}"/>
    <cellStyle name="SAPBEXfilterDrill 4 3" xfId="5007" xr:uid="{C5DD163B-6996-49A8-9801-3574B490CDE2}"/>
    <cellStyle name="SAPBEXfilterDrill 4 4" xfId="6593" xr:uid="{4B3606EA-6E5F-4955-91AB-CFD5E473EBD3}"/>
    <cellStyle name="SAPBEXfilterDrill 4 5" xfId="6312" xr:uid="{3AAE7386-BD5E-4E3A-8C5D-7241664CA3C8}"/>
    <cellStyle name="SAPBEXfilterDrill 4 6" xfId="3160" xr:uid="{DDB919EE-1DC8-41BA-9CBE-5DA1FF4CF693}"/>
    <cellStyle name="SAPBEXfilterDrill 4 7" xfId="7635" xr:uid="{B90BC1A9-5544-45C6-A924-281B8DA7B414}"/>
    <cellStyle name="SAPBEXfilterDrill 4 8" xfId="8863" xr:uid="{96E858CB-E29A-4947-8CF5-BAA29B7A9DC5}"/>
    <cellStyle name="SAPBEXfilterDrill 4 9" xfId="11013" xr:uid="{1528E59D-6846-4474-A3F8-94E30AF1C5B1}"/>
    <cellStyle name="SAPBEXfilterDrill 5" xfId="1687" xr:uid="{00000000-0005-0000-0000-0000B4070000}"/>
    <cellStyle name="SAPBEXfilterDrill 5 10" xfId="13745" xr:uid="{16641D31-FCBF-4987-881C-E917AB918938}"/>
    <cellStyle name="SAPBEXfilterDrill 5 11" xfId="12460" xr:uid="{7D143330-88AE-44EA-8B3C-8C91676D1B7D}"/>
    <cellStyle name="SAPBEXfilterDrill 5 2" xfId="4301" xr:uid="{03EAC41D-7BB8-432B-8A43-11779808117B}"/>
    <cellStyle name="SAPBEXfilterDrill 5 3" xfId="3190" xr:uid="{2D2997A1-5197-4C70-B39E-5D641E01AAAD}"/>
    <cellStyle name="SAPBEXfilterDrill 5 4" xfId="6592" xr:uid="{F0FC40A5-909D-4ED6-BAC5-BC79E6CE1AF7}"/>
    <cellStyle name="SAPBEXfilterDrill 5 5" xfId="7820" xr:uid="{F048E259-D8BB-45EA-BD1D-3BC8A941755E}"/>
    <cellStyle name="SAPBEXfilterDrill 5 6" xfId="4051" xr:uid="{3C936B7E-26C8-432E-BB41-447D17A33EFE}"/>
    <cellStyle name="SAPBEXfilterDrill 5 7" xfId="8515" xr:uid="{1D94386D-3F36-4791-A1D2-C62185476590}"/>
    <cellStyle name="SAPBEXfilterDrill 5 8" xfId="11620" xr:uid="{4C6188FC-EA54-4504-9418-71562613F052}"/>
    <cellStyle name="SAPBEXfilterDrill 5 9" xfId="11014" xr:uid="{1951EFC8-8ADE-4933-B8E7-AAC3D151D5CB}"/>
    <cellStyle name="SAPBEXfilterDrill 6" xfId="1688" xr:uid="{00000000-0005-0000-0000-0000B5070000}"/>
    <cellStyle name="SAPBEXfilterDrill 6 10" xfId="13744" xr:uid="{EE33994E-B267-4053-A6F0-C64DE900408D}"/>
    <cellStyle name="SAPBEXfilterDrill 6 11" xfId="13509" xr:uid="{E46092AF-1EDA-432F-BC85-8CF198AE9D8B}"/>
    <cellStyle name="SAPBEXfilterDrill 6 2" xfId="4302" xr:uid="{8EB91EB2-2486-49F6-8A04-0E5750443433}"/>
    <cellStyle name="SAPBEXfilterDrill 6 3" xfId="5006" xr:uid="{A39161D1-0939-4F9F-BF74-C32DDAE5B674}"/>
    <cellStyle name="SAPBEXfilterDrill 6 4" xfId="6591" xr:uid="{913518BE-B830-4314-8A1F-5F6E496381DB}"/>
    <cellStyle name="SAPBEXfilterDrill 6 5" xfId="7819" xr:uid="{83310C29-B0E0-4F9A-9B73-E036A6D3926F}"/>
    <cellStyle name="SAPBEXfilterDrill 6 6" xfId="7536" xr:uid="{E151785F-0C8E-4231-813F-6B0E41A7F21B}"/>
    <cellStyle name="SAPBEXfilterDrill 6 7" xfId="8780" xr:uid="{A95389DF-8086-4564-8C2A-4172589D2354}"/>
    <cellStyle name="SAPBEXfilterDrill 6 8" xfId="8846" xr:uid="{C2CFF168-D5AB-4B5A-9D36-8F31EEA644AB}"/>
    <cellStyle name="SAPBEXfilterDrill 6 9" xfId="11244" xr:uid="{00129154-85E6-4877-8174-639F350DBFBC}"/>
    <cellStyle name="SAPBEXfilterDrill 7" xfId="1689" xr:uid="{00000000-0005-0000-0000-0000B6070000}"/>
    <cellStyle name="SAPBEXfilterDrill 7 10" xfId="11418" xr:uid="{16952649-0253-4187-8187-3D8560DFF4E8}"/>
    <cellStyle name="SAPBEXfilterDrill 7 11" xfId="14733" xr:uid="{0C24FB06-896F-4F45-87F9-BD2DE13371BA}"/>
    <cellStyle name="SAPBEXfilterDrill 7 2" xfId="4303" xr:uid="{C1837DE3-E08A-4E6E-825E-8119C5321CC0}"/>
    <cellStyle name="SAPBEXfilterDrill 7 3" xfId="3189" xr:uid="{13A4CE65-E672-42D4-A30F-87EC6393EF95}"/>
    <cellStyle name="SAPBEXfilterDrill 7 4" xfId="3043" xr:uid="{9A8A1DA7-DF4A-4D5F-986B-B6206FBBFFF0}"/>
    <cellStyle name="SAPBEXfilterDrill 7 5" xfId="7818" xr:uid="{BFCEE68A-BC6F-4590-A1DD-1E207195463B}"/>
    <cellStyle name="SAPBEXfilterDrill 7 6" xfId="9059" xr:uid="{22F53271-1D0F-4145-8C50-45DA8C0E6B54}"/>
    <cellStyle name="SAPBEXfilterDrill 7 7" xfId="10307" xr:uid="{072C161B-AAD5-4A20-89E5-2C3EE051C6C9}"/>
    <cellStyle name="SAPBEXfilterDrill 7 8" xfId="10381" xr:uid="{0454BC47-634C-4C9C-B1C1-E2F49FB22A20}"/>
    <cellStyle name="SAPBEXfilterDrill 7 9" xfId="12598" xr:uid="{37228C2D-2172-45BA-B45C-02046D842CDC}"/>
    <cellStyle name="SAPBEXfilterDrill 8" xfId="1690" xr:uid="{00000000-0005-0000-0000-0000B7070000}"/>
    <cellStyle name="SAPBEXfilterDrill 8 10" xfId="11417" xr:uid="{61EEF1B1-AB83-426B-B10F-1AB4C745BB3A}"/>
    <cellStyle name="SAPBEXfilterDrill 8 11" xfId="14732" xr:uid="{B2E3C2D0-AC7D-4BBC-AB33-3213A0931A88}"/>
    <cellStyle name="SAPBEXfilterDrill 8 2" xfId="4304" xr:uid="{58F34893-0BDA-4B39-B40B-4C22E764B765}"/>
    <cellStyle name="SAPBEXfilterDrill 8 3" xfId="5005" xr:uid="{1EAB5796-F689-4641-9191-F752DF054837}"/>
    <cellStyle name="SAPBEXfilterDrill 8 4" xfId="3039" xr:uid="{59191F4D-D189-41B1-9E1C-776D3B6E57B5}"/>
    <cellStyle name="SAPBEXfilterDrill 8 5" xfId="6049" xr:uid="{03F8DD14-5781-4B08-8E33-553AF7B7CB0F}"/>
    <cellStyle name="SAPBEXfilterDrill 8 6" xfId="9058" xr:uid="{93388ABF-516A-4EAC-A154-E4F9B8EF2C2B}"/>
    <cellStyle name="SAPBEXfilterDrill 8 7" xfId="10306" xr:uid="{6A163BEE-C9EC-48A7-B4E8-BC2CF984C56F}"/>
    <cellStyle name="SAPBEXfilterDrill 8 8" xfId="11618" xr:uid="{E9B89FF2-E696-446A-9438-E6F67A8746B6}"/>
    <cellStyle name="SAPBEXfilterDrill 8 9" xfId="12597" xr:uid="{4F2B4B4B-28D9-469E-8A04-A50239248D0B}"/>
    <cellStyle name="SAPBEXfilterDrill 9" xfId="1691" xr:uid="{00000000-0005-0000-0000-0000B8070000}"/>
    <cellStyle name="SAPBEXfilterDrill 9 10" xfId="11416" xr:uid="{4225B7E3-0AAA-48B5-83D3-EEDC2E000BB6}"/>
    <cellStyle name="SAPBEXfilterDrill 9 11" xfId="14731" xr:uid="{E23183A4-112A-495D-99FA-8FC77C6BCA97}"/>
    <cellStyle name="SAPBEXfilterDrill 9 2" xfId="4305" xr:uid="{03A6101E-FB9B-4567-BE80-5AB5D401ED51}"/>
    <cellStyle name="SAPBEXfilterDrill 9 3" xfId="3188" xr:uid="{28C04F4C-D30F-44D7-8CFD-7FAA85FF2F2A}"/>
    <cellStyle name="SAPBEXfilterDrill 9 4" xfId="5222" xr:uid="{611B9181-2220-4B6D-BCF2-6FFFD0345AA1}"/>
    <cellStyle name="SAPBEXfilterDrill 9 5" xfId="6050" xr:uid="{DDCF3BEE-77D5-4082-9AA1-75B0F96853AB}"/>
    <cellStyle name="SAPBEXfilterDrill 9 6" xfId="9057" xr:uid="{CB41660B-2FB5-4BA0-A740-528CDCD5EC70}"/>
    <cellStyle name="SAPBEXfilterDrill 9 7" xfId="10305" xr:uid="{12367EEB-46E2-4882-8720-ACE83540A427}"/>
    <cellStyle name="SAPBEXfilterDrill 9 8" xfId="11619" xr:uid="{B165905A-42BC-487B-B9C4-7EB927B07357}"/>
    <cellStyle name="SAPBEXfilterDrill 9 9" xfId="12596" xr:uid="{752DDDAA-ACF8-49BF-8371-C7483911E984}"/>
    <cellStyle name="SAPBEXfilterDrill_gxaccion, 68" xfId="1692" xr:uid="{00000000-0005-0000-0000-0000B9070000}"/>
    <cellStyle name="SAPBEXfilterItem" xfId="1693" xr:uid="{00000000-0005-0000-0000-0000BA070000}"/>
    <cellStyle name="SAPBEXfilterItem 10" xfId="1694" xr:uid="{00000000-0005-0000-0000-0000BB070000}"/>
    <cellStyle name="SAPBEXfilterItem 10 10" xfId="9957" xr:uid="{C94C3CBB-0E7C-4A0B-80FF-409816B8416D}"/>
    <cellStyle name="SAPBEXfilterItem 10 11" xfId="11290" xr:uid="{90968B52-AF8D-4A4D-9BA9-9B9CB418D3C0}"/>
    <cellStyle name="SAPBEXfilterItem 10 2" xfId="4307" xr:uid="{2243D174-3F3D-40BE-A1EC-C36FFD0D73DB}"/>
    <cellStyle name="SAPBEXfilterItem 10 3" xfId="3077" xr:uid="{65733D79-8B54-46BA-A892-6A38795B0A67}"/>
    <cellStyle name="SAPBEXfilterItem 10 4" xfId="4052" xr:uid="{841271A3-48C5-49A5-882D-6DDAD8B5ADD2}"/>
    <cellStyle name="SAPBEXfilterItem 10 5" xfId="6052" xr:uid="{8115BCB3-F8C1-4171-B085-A63A6589182C}"/>
    <cellStyle name="SAPBEXfilterItem 10 6" xfId="4839" xr:uid="{55D08342-0460-483D-BC97-0DEB9219F483}"/>
    <cellStyle name="SAPBEXfilterItem 10 7" xfId="8518" xr:uid="{515A29B6-6B68-4957-BF47-508E3536BAFC}"/>
    <cellStyle name="SAPBEXfilterItem 10 8" xfId="10403" xr:uid="{CD057E81-8654-47A2-8E82-A62897137142}"/>
    <cellStyle name="SAPBEXfilterItem 10 9" xfId="11016" xr:uid="{58C8EEB0-EEE9-41F5-AFC7-3EEE55C99215}"/>
    <cellStyle name="SAPBEXfilterItem 11" xfId="1695" xr:uid="{00000000-0005-0000-0000-0000BC070000}"/>
    <cellStyle name="SAPBEXfilterItem 11 10" xfId="12326" xr:uid="{EAF3E3C5-B8FA-4786-9B80-AAFE4424BE33}"/>
    <cellStyle name="SAPBEXfilterItem 11 11" xfId="11291" xr:uid="{0DA9BC22-9699-494E-A863-F14B6AB827D4}"/>
    <cellStyle name="SAPBEXfilterItem 11 2" xfId="4308" xr:uid="{330E3440-0942-403E-9B35-DDFAA510E4D9}"/>
    <cellStyle name="SAPBEXfilterItem 11 3" xfId="5004" xr:uid="{57A36D53-FCFB-4938-9998-FCE6D6AB33CC}"/>
    <cellStyle name="SAPBEXfilterItem 11 4" xfId="4833" xr:uid="{80594440-175D-48FE-9D9C-A598DCFC4DB6}"/>
    <cellStyle name="SAPBEXfilterItem 11 5" xfId="6053" xr:uid="{90DBAC33-22A5-4F8E-A771-C565071B83A6}"/>
    <cellStyle name="SAPBEXfilterItem 11 6" xfId="4323" xr:uid="{E32882C7-E5B6-4A51-B813-92E5E74B878D}"/>
    <cellStyle name="SAPBEXfilterItem 11 7" xfId="8519" xr:uid="{38AB6291-BBE9-4799-9FE1-F858736DC5AC}"/>
    <cellStyle name="SAPBEXfilterItem 11 8" xfId="11617" xr:uid="{980E79E0-0E77-4E5A-B663-2BDFD10F70D5}"/>
    <cellStyle name="SAPBEXfilterItem 11 9" xfId="11017" xr:uid="{290632FD-3D46-4919-B457-BD5D4A44C388}"/>
    <cellStyle name="SAPBEXfilterItem 12" xfId="2745" xr:uid="{00000000-0005-0000-0000-0000BD070000}"/>
    <cellStyle name="SAPBEXfilterItem 13" xfId="2800" xr:uid="{0088450F-C14D-4D27-B58C-868C7AC254B3}"/>
    <cellStyle name="SAPBEXfilterItem 14" xfId="2852" xr:uid="{F215B081-A1F4-4EE1-AC6C-85D6629A6AEB}"/>
    <cellStyle name="SAPBEXfilterItem 15" xfId="2890" xr:uid="{185FCE02-A093-4685-BDD5-FF573DC8BF3A}"/>
    <cellStyle name="SAPBEXfilterItem 16" xfId="2934" xr:uid="{7AAB5371-C2AC-4AA1-80B5-5004AAAC7909}"/>
    <cellStyle name="SAPBEXfilterItem 17" xfId="2978" xr:uid="{8794ABE7-1C0D-446F-82AA-C68B253F47E5}"/>
    <cellStyle name="SAPBEXfilterItem 18" xfId="15889" xr:uid="{D1CAD9F4-7C54-456D-9F43-D9933A28B1C9}"/>
    <cellStyle name="SAPBEXfilterItem 2" xfId="1696" xr:uid="{00000000-0005-0000-0000-0000BE070000}"/>
    <cellStyle name="SAPBEXfilterItem 2 10" xfId="11018" xr:uid="{F4449DE6-0323-4D0D-881B-606F01DC4AE2}"/>
    <cellStyle name="SAPBEXfilterItem 2 11" xfId="13743" xr:uid="{D7164C0E-9FD0-4F07-B4C8-E004243FF49C}"/>
    <cellStyle name="SAPBEXfilterItem 2 12" xfId="12712" xr:uid="{CB5FC586-64BC-4051-85F9-8E56342369E3}"/>
    <cellStyle name="SAPBEXfilterItem 2 2" xfId="1697" xr:uid="{00000000-0005-0000-0000-0000BF070000}"/>
    <cellStyle name="SAPBEXfilterItem 2 2 2" xfId="1698" xr:uid="{00000000-0005-0000-0000-0000C0070000}"/>
    <cellStyle name="SAPBEXfilterItem 2 2 2 10" xfId="13742" xr:uid="{73B4AE10-363A-41CC-B6DE-48B21ABD119A}"/>
    <cellStyle name="SAPBEXfilterItem 2 2 2 11" xfId="13510" xr:uid="{37A46EC3-0FFA-4B4B-8120-6F7B3D79CF2E}"/>
    <cellStyle name="SAPBEXfilterItem 2 2 2 2" xfId="4311" xr:uid="{23B53EE6-2318-483D-8ECA-647F423B1791}"/>
    <cellStyle name="SAPBEXfilterItem 2 2 2 3" xfId="5001" xr:uid="{6DFC0F09-C22E-4BB2-B2FE-B05D03CEFFFD}"/>
    <cellStyle name="SAPBEXfilterItem 2 2 2 4" xfId="6589" xr:uid="{843BC5B0-E2D1-41B5-A69C-CA04765EBA33}"/>
    <cellStyle name="SAPBEXfilterItem 2 2 2 5" xfId="6315" xr:uid="{A9035DD4-3AC0-4FF8-A303-531E6DFCB921}"/>
    <cellStyle name="SAPBEXfilterItem 2 2 2 6" xfId="7537" xr:uid="{3F355DBD-F090-4FB7-BC84-ECEC428E486A}"/>
    <cellStyle name="SAPBEXfilterItem 2 2 2 7" xfId="8781" xr:uid="{787E1C3A-914F-4462-A8CA-1014BAC51E1F}"/>
    <cellStyle name="SAPBEXfilterItem 2 2 2 8" xfId="8854" xr:uid="{0D7B033A-7BD7-48E0-BB0E-DE617065A7DF}"/>
    <cellStyle name="SAPBEXfilterItem 2 2 2 9" xfId="11245" xr:uid="{E8738940-C71D-402A-B5B4-9A5BA81A0C78}"/>
    <cellStyle name="SAPBEXfilterItem 2 3" xfId="4309" xr:uid="{2E9F542D-CDBE-4DA5-8C51-A551E5D93916}"/>
    <cellStyle name="SAPBEXfilterItem 2 4" xfId="5003" xr:uid="{7976D050-E3BC-47E9-809F-270BF7AD8000}"/>
    <cellStyle name="SAPBEXfilterItem 2 5" xfId="6590" xr:uid="{5F21306B-412A-4F61-9847-EDEAEC2AA7A9}"/>
    <cellStyle name="SAPBEXfilterItem 2 6" xfId="6313" xr:uid="{92D8E51F-4C4B-446E-8FA9-46BE7B1F2FC0}"/>
    <cellStyle name="SAPBEXfilterItem 2 7" xfId="6577" xr:uid="{6C0DBD37-F439-4872-8B4C-0175D9E7EFBC}"/>
    <cellStyle name="SAPBEXfilterItem 2 8" xfId="8520" xr:uid="{51253942-A51B-4599-8724-AABC093C5D0A}"/>
    <cellStyle name="SAPBEXfilterItem 2 9" xfId="10391" xr:uid="{4FBE9102-A6CF-4D86-B2FA-CA7819AE0DF9}"/>
    <cellStyle name="SAPBEXfilterItem 3" xfId="1699" xr:uid="{00000000-0005-0000-0000-0000C1070000}"/>
    <cellStyle name="SAPBEXfilterItem 3 10" xfId="11415" xr:uid="{BFEC9384-F456-48EC-B9BC-3B833244D207}"/>
    <cellStyle name="SAPBEXfilterItem 3 11" xfId="14730" xr:uid="{58AAA69B-9EC6-486D-A408-1B6B2A5EF115}"/>
    <cellStyle name="SAPBEXfilterItem 3 2" xfId="4312" xr:uid="{9FEA3678-5C61-4C5C-8910-F9755BFCB9EB}"/>
    <cellStyle name="SAPBEXfilterItem 3 3" xfId="5000" xr:uid="{74D47EAB-3A72-48BA-BA80-713E5FAB0398}"/>
    <cellStyle name="SAPBEXfilterItem 3 4" xfId="4053" xr:uid="{94880549-171D-4865-BDFB-29B3A2EC1B7A}"/>
    <cellStyle name="SAPBEXfilterItem 3 5" xfId="6316" xr:uid="{6F017A0A-8599-43B4-A47F-45418D6C7347}"/>
    <cellStyle name="SAPBEXfilterItem 3 6" xfId="9056" xr:uid="{330AFDAB-8716-449C-A3E9-87055BC414F8}"/>
    <cellStyle name="SAPBEXfilterItem 3 7" xfId="10304" xr:uid="{30968673-76E3-4E9D-B338-CA7561FAA55D}"/>
    <cellStyle name="SAPBEXfilterItem 3 8" xfId="7485" xr:uid="{280D0004-CED5-4438-A514-60154A2DB4DD}"/>
    <cellStyle name="SAPBEXfilterItem 3 9" xfId="12595" xr:uid="{2AEA6C57-DDCD-4319-A070-C28716EA528F}"/>
    <cellStyle name="SAPBEXfilterItem 4" xfId="1700" xr:uid="{00000000-0005-0000-0000-0000C2070000}"/>
    <cellStyle name="SAPBEXfilterItem 4 10" xfId="9958" xr:uid="{52208398-1901-4D7B-9C0C-FE09C2A385FF}"/>
    <cellStyle name="SAPBEXfilterItem 4 11" xfId="14729" xr:uid="{7B89BB28-8210-4F2E-98BA-187A38C3CC8C}"/>
    <cellStyle name="SAPBEXfilterItem 4 2" xfId="4313" xr:uid="{4715996A-9159-41DC-8ADB-7F6A0516D1FC}"/>
    <cellStyle name="SAPBEXfilterItem 4 3" xfId="4999" xr:uid="{F532F7D2-1538-4BF6-AE46-70B449055284}"/>
    <cellStyle name="SAPBEXfilterItem 4 4" xfId="4054" xr:uid="{C32636FC-B4FD-459C-BBDD-D65D89D6F5A9}"/>
    <cellStyle name="SAPBEXfilterItem 4 5" xfId="6317" xr:uid="{1FB8E217-B8E4-47E3-9C39-76F13226C16F}"/>
    <cellStyle name="SAPBEXfilterItem 4 6" xfId="9055" xr:uid="{0140829C-BB9E-4DEC-9EE7-574F9321905B}"/>
    <cellStyle name="SAPBEXfilterItem 4 7" xfId="10303" xr:uid="{82610963-27E8-4175-98A7-6D677CF61A54}"/>
    <cellStyle name="SAPBEXfilterItem 4 8" xfId="10711" xr:uid="{5329525C-38D5-45CF-B178-AB7D482E2CEF}"/>
    <cellStyle name="SAPBEXfilterItem 4 9" xfId="12594" xr:uid="{3EA262C1-E7F5-405E-BFFB-BA7BA01FB602}"/>
    <cellStyle name="SAPBEXfilterItem 5" xfId="1701" xr:uid="{00000000-0005-0000-0000-0000C3070000}"/>
    <cellStyle name="SAPBEXfilterItem 5 10" xfId="11596" xr:uid="{69EF845B-3C5D-4B68-99BA-217E4E6EDDFF}"/>
    <cellStyle name="SAPBEXfilterItem 5 11" xfId="14728" xr:uid="{D3677A63-10BB-4325-8611-0712108DF758}"/>
    <cellStyle name="SAPBEXfilterItem 5 2" xfId="4314" xr:uid="{4A41226E-0F81-4972-B486-8C2CA9A61D17}"/>
    <cellStyle name="SAPBEXfilterItem 5 3" xfId="4998" xr:uid="{A1CCE8AE-4666-4B32-92A6-66FE5DC14F84}"/>
    <cellStyle name="SAPBEXfilterItem 5 4" xfId="4055" xr:uid="{24D80E0E-3A9A-422B-9646-2BE8FBF659EE}"/>
    <cellStyle name="SAPBEXfilterItem 5 5" xfId="6318" xr:uid="{BA36BF9D-70CB-47D0-B1C1-F62C57722F6E}"/>
    <cellStyle name="SAPBEXfilterItem 5 6" xfId="9054" xr:uid="{07C40F9E-9F84-4B32-9644-4970B29C08EB}"/>
    <cellStyle name="SAPBEXfilterItem 5 7" xfId="10302" xr:uid="{650DD989-6505-432D-B081-782EA665A1DC}"/>
    <cellStyle name="SAPBEXfilterItem 5 8" xfId="10710" xr:uid="{68E3DEB9-EC6A-436D-AACE-6AB56E866D75}"/>
    <cellStyle name="SAPBEXfilterItem 5 9" xfId="12593" xr:uid="{7BA34837-A5A6-4F2D-A8DC-DE0896B87837}"/>
    <cellStyle name="SAPBEXfilterItem 6" xfId="1702" xr:uid="{00000000-0005-0000-0000-0000C4070000}"/>
    <cellStyle name="SAPBEXfilterItem 6 10" xfId="9959" xr:uid="{EC731787-EE2A-4387-99D0-3FA1FC014B6C}"/>
    <cellStyle name="SAPBEXfilterItem 6 11" xfId="11561" xr:uid="{13E1F9A3-B518-47B0-A043-22E904EC5EB3}"/>
    <cellStyle name="SAPBEXfilterItem 6 2" xfId="4315" xr:uid="{4B2A363E-09B3-4B99-9860-B5221E6BEAD1}"/>
    <cellStyle name="SAPBEXfilterItem 6 3" xfId="4997" xr:uid="{4388E260-B4F4-4E39-B519-AFC1ED759D63}"/>
    <cellStyle name="SAPBEXfilterItem 6 4" xfId="4162" xr:uid="{D8AA8983-D4AE-4399-B6BB-4A7E85472CA2}"/>
    <cellStyle name="SAPBEXfilterItem 6 5" xfId="6319" xr:uid="{E3A2246D-765C-4BB3-A759-326DEF1D16DE}"/>
    <cellStyle name="SAPBEXfilterItem 6 6" xfId="6721" xr:uid="{0124DBE5-1C1F-4B62-B1FB-B2490021F303}"/>
    <cellStyle name="SAPBEXfilterItem 6 7" xfId="8522" xr:uid="{055756D7-8FC3-4CC4-B24C-E3A9ED5B88E8}"/>
    <cellStyle name="SAPBEXfilterItem 6 8" xfId="11615" xr:uid="{6B47E047-745E-4F57-94AB-FEF7B96E3F05}"/>
    <cellStyle name="SAPBEXfilterItem 6 9" xfId="11020" xr:uid="{014A2748-019C-497A-AC1B-C5C82E466C85}"/>
    <cellStyle name="SAPBEXfilterItem 7" xfId="1703" xr:uid="{00000000-0005-0000-0000-0000C5070000}"/>
    <cellStyle name="SAPBEXfilterItem 7 10" xfId="9960" xr:uid="{B7FE8E79-79DC-4BA2-B568-5BD1941669A9}"/>
    <cellStyle name="SAPBEXfilterItem 7 11" xfId="13283" xr:uid="{7A3A571C-0549-42C0-9AF5-CF3379957BAE}"/>
    <cellStyle name="SAPBEXfilterItem 7 2" xfId="4316" xr:uid="{A45805DA-6154-482B-BC9E-496BC5258991}"/>
    <cellStyle name="SAPBEXfilterItem 7 3" xfId="3186" xr:uid="{0341FAA3-9A6D-4B2C-845F-179A8840D3B8}"/>
    <cellStyle name="SAPBEXfilterItem 7 4" xfId="4167" xr:uid="{A66546D4-7F5A-46E3-94E1-C81BE076B83F}"/>
    <cellStyle name="SAPBEXfilterItem 7 5" xfId="4779" xr:uid="{7246C860-97A7-4A78-957C-A87A0A12E393}"/>
    <cellStyle name="SAPBEXfilterItem 7 6" xfId="6458" xr:uid="{3CEBD484-8CDE-4CF9-8390-1B3245E58983}"/>
    <cellStyle name="SAPBEXfilterItem 7 7" xfId="8523" xr:uid="{F521D58D-26BE-46D8-9A7F-8C36E1DE24D6}"/>
    <cellStyle name="SAPBEXfilterItem 7 8" xfId="11614" xr:uid="{2CB70169-1AA2-460A-9DA5-F0C90DBF68F2}"/>
    <cellStyle name="SAPBEXfilterItem 7 9" xfId="11021" xr:uid="{3D52B89E-0A04-43F9-8C93-ABECA399B02A}"/>
    <cellStyle name="SAPBEXfilterItem 8" xfId="1704" xr:uid="{00000000-0005-0000-0000-0000C6070000}"/>
    <cellStyle name="SAPBEXfilterItem 8 10" xfId="10059" xr:uid="{6FAE68E0-4CFB-4C6D-B2AB-F4B46B4EDBA9}"/>
    <cellStyle name="SAPBEXfilterItem 8 11" xfId="13284" xr:uid="{FD284687-ACD4-4A71-A5DF-7EC33878AC0D}"/>
    <cellStyle name="SAPBEXfilterItem 8 2" xfId="4317" xr:uid="{A18F039E-C31C-4024-B7D2-968D7B4C06B0}"/>
    <cellStyle name="SAPBEXfilterItem 8 3" xfId="4996" xr:uid="{814B2856-1075-4D59-B59C-69261CDD9EB8}"/>
    <cellStyle name="SAPBEXfilterItem 8 4" xfId="4293" xr:uid="{415BAC42-500D-47FA-BB4C-B9E0004F6938}"/>
    <cellStyle name="SAPBEXfilterItem 8 5" xfId="6320" xr:uid="{EF829604-7D03-4C40-BEDE-755AEE52F7C3}"/>
    <cellStyle name="SAPBEXfilterItem 8 6" xfId="6457" xr:uid="{B531D322-4063-4475-ADE3-C4A730B6EE0F}"/>
    <cellStyle name="SAPBEXfilterItem 8 7" xfId="8524" xr:uid="{044FA014-D0B2-45F4-BFEB-D980F28C8CDB}"/>
    <cellStyle name="SAPBEXfilterItem 8 8" xfId="10712" xr:uid="{BE0B6374-64DB-4970-9997-55E6EA6EC283}"/>
    <cellStyle name="SAPBEXfilterItem 8 9" xfId="11022" xr:uid="{40010D33-6B2D-434E-8FC7-306804B01EFE}"/>
    <cellStyle name="SAPBEXfilterItem 9" xfId="1705" xr:uid="{00000000-0005-0000-0000-0000C7070000}"/>
    <cellStyle name="SAPBEXfilterItem 9 10" xfId="12327" xr:uid="{E0AC177E-CD04-4BDE-8B56-965EDD7C1D44}"/>
    <cellStyle name="SAPBEXfilterItem 9 11" xfId="13285" xr:uid="{ACF94362-8F10-40E6-AF75-453E1EAAB312}"/>
    <cellStyle name="SAPBEXfilterItem 9 2" xfId="4318" xr:uid="{8890B11B-12B1-463C-A737-09E9F8494078}"/>
    <cellStyle name="SAPBEXfilterItem 9 3" xfId="3185" xr:uid="{4CE6F17D-804B-4F4D-BBCD-370CDD7D6A70}"/>
    <cellStyle name="SAPBEXfilterItem 9 4" xfId="4834" xr:uid="{CDE730B5-1082-4CA6-B5FD-47D43EB4C63D}"/>
    <cellStyle name="SAPBEXfilterItem 9 5" xfId="6321" xr:uid="{23EF769B-EFD3-496B-90A8-82FCC188B35F}"/>
    <cellStyle name="SAPBEXfilterItem 9 6" xfId="4776" xr:uid="{8FFECA13-BA36-4A33-A4F8-25024F2EE452}"/>
    <cellStyle name="SAPBEXfilterItem 9 7" xfId="8525" xr:uid="{AA1DE52D-1B7A-4B8A-A498-9A1DD910B267}"/>
    <cellStyle name="SAPBEXfilterItem 9 8" xfId="10713" xr:uid="{3FFBE5F5-42CE-4496-9D1F-87FC3F362019}"/>
    <cellStyle name="SAPBEXfilterItem 9 9" xfId="11038" xr:uid="{A71B7C1E-1D54-41A2-929D-0C2A1023BB7E}"/>
    <cellStyle name="SAPBEXfilterText" xfId="1706" xr:uid="{00000000-0005-0000-0000-0000C8070000}"/>
    <cellStyle name="SAPBEXfilterText 10" xfId="1707" xr:uid="{00000000-0005-0000-0000-0000C9070000}"/>
    <cellStyle name="SAPBEXfilterText 10 10" xfId="12328" xr:uid="{684A6446-D489-4C37-91E1-3AD96E2DFF4A}"/>
    <cellStyle name="SAPBEXfilterText 10 11" xfId="13286" xr:uid="{6AD96EC7-89BB-48B3-B353-0556EEA9BE85}"/>
    <cellStyle name="SAPBEXfilterText 10 2" xfId="4320" xr:uid="{19968300-0254-484C-A6DA-C3B94F2F2B51}"/>
    <cellStyle name="SAPBEXfilterText 10 3" xfId="3184" xr:uid="{0E594F62-B286-48D9-874E-79BC9314AF67}"/>
    <cellStyle name="SAPBEXfilterText 10 4" xfId="4836" xr:uid="{BC90E7E7-B9A8-42EC-A3D1-72F87AA77474}"/>
    <cellStyle name="SAPBEXfilterText 10 5" xfId="6323" xr:uid="{C703C131-2CE9-479F-9932-51C8F5F1ECED}"/>
    <cellStyle name="SAPBEXfilterText 10 6" xfId="6711" xr:uid="{EB812EBD-5A83-4D46-8092-BB5F6B20B8D6}"/>
    <cellStyle name="SAPBEXfilterText 10 7" xfId="8527" xr:uid="{FC4CFB09-E97D-4CD5-94E1-D091FDE9C89D}"/>
    <cellStyle name="SAPBEXfilterText 10 8" xfId="11613" xr:uid="{780A6795-843C-4E36-8D30-47786338A2EE}"/>
    <cellStyle name="SAPBEXfilterText 10 9" xfId="11040" xr:uid="{A7B299CF-D162-4F05-B776-CEB8E790B346}"/>
    <cellStyle name="SAPBEXfilterText 11" xfId="1708" xr:uid="{00000000-0005-0000-0000-0000CA070000}"/>
    <cellStyle name="SAPBEXfilterText 11 10" xfId="12329" xr:uid="{B4EB6ED5-49D0-4A3A-8B8E-1D13B0FFDF46}"/>
    <cellStyle name="SAPBEXfilterText 11 11" xfId="13511" xr:uid="{1E90BEDC-DCF9-4E70-BBF6-DC49DB18E509}"/>
    <cellStyle name="SAPBEXfilterText 11 2" xfId="4321" xr:uid="{F6CE37EB-5849-42C0-BD09-B1DBA2535845}"/>
    <cellStyle name="SAPBEXfilterText 11 3" xfId="4995" xr:uid="{AA471C94-0240-4F02-9297-75294603C2E8}"/>
    <cellStyle name="SAPBEXfilterText 11 4" xfId="4837" xr:uid="{A656C520-5B39-46F5-B2FD-29886068F32D}"/>
    <cellStyle name="SAPBEXfilterText 11 5" xfId="6324" xr:uid="{5739FB6E-726A-48D0-95DE-B34D7CC15F6C}"/>
    <cellStyle name="SAPBEXfilterText 11 6" xfId="7538" xr:uid="{F300443F-D014-4917-9EB8-D10AF51C9330}"/>
    <cellStyle name="SAPBEXfilterText 11 7" xfId="8782" xr:uid="{2FA0ADF1-1802-4FF7-8FD5-425C680E5857}"/>
    <cellStyle name="SAPBEXfilterText 11 8" xfId="8847" xr:uid="{461FEBF4-BA3D-488A-8B00-9B4AE5CB8C52}"/>
    <cellStyle name="SAPBEXfilterText 11 9" xfId="11246" xr:uid="{C148E2EB-0ABA-47DC-993B-520DC307667C}"/>
    <cellStyle name="SAPBEXfilterText 12" xfId="2746" xr:uid="{00000000-0005-0000-0000-0000CB070000}"/>
    <cellStyle name="SAPBEXfilterText 13" xfId="2801" xr:uid="{DEF82746-B2C4-40DC-9437-0EC05E25B609}"/>
    <cellStyle name="SAPBEXfilterText 14" xfId="2853" xr:uid="{F230F36B-9AB3-45CE-869B-F752F439305A}"/>
    <cellStyle name="SAPBEXfilterText 15" xfId="2891" xr:uid="{59E29683-C141-4827-ADE5-655DA5000617}"/>
    <cellStyle name="SAPBEXfilterText 16" xfId="2935" xr:uid="{6B078964-E013-4E86-9D12-6F2A8ED58C17}"/>
    <cellStyle name="SAPBEXfilterText 17" xfId="2979" xr:uid="{AAE9BC8A-BDFF-4B7E-BFC0-9BAFDB8F9E6E}"/>
    <cellStyle name="SAPBEXfilterText 18" xfId="15890" xr:uid="{281D6152-649F-41F3-B190-ED10B6DC1DF9}"/>
    <cellStyle name="SAPBEXfilterText 2" xfId="1709" xr:uid="{00000000-0005-0000-0000-0000CC070000}"/>
    <cellStyle name="SAPBEXfilterText 2 10" xfId="11247" xr:uid="{EC65F3F7-CA14-4FB7-A141-35749356EB84}"/>
    <cellStyle name="SAPBEXfilterText 2 11" xfId="11212" xr:uid="{6EACB66E-81FD-4F02-8DDA-145D60C25F52}"/>
    <cellStyle name="SAPBEXfilterText 2 12" xfId="13512" xr:uid="{16FE530C-3D71-47A3-9AB7-BD937F30660F}"/>
    <cellStyle name="SAPBEXfilterText 2 2" xfId="1710" xr:uid="{00000000-0005-0000-0000-0000CD070000}"/>
    <cellStyle name="SAPBEXfilterText 2 2 2" xfId="1711" xr:uid="{00000000-0005-0000-0000-0000CE070000}"/>
    <cellStyle name="SAPBEXfilterText 2 2 2 10" xfId="12330" xr:uid="{4A88A9DA-B78D-4BD8-BA26-2FF8BDE2628F}"/>
    <cellStyle name="SAPBEXfilterText 2 2 2 11" xfId="13513" xr:uid="{5C4D333A-7C52-4E29-B8C6-B3384763222E}"/>
    <cellStyle name="SAPBEXfilterText 2 2 2 2" xfId="4324" xr:uid="{85AE950F-50BA-4612-9246-F0F62CA6E9A3}"/>
    <cellStyle name="SAPBEXfilterText 2 2 2 3" xfId="3181" xr:uid="{A3407D6C-4B04-4F5A-B800-AE897F868DCE}"/>
    <cellStyle name="SAPBEXfilterText 2 2 2 4" xfId="4840" xr:uid="{CB157FBE-BF26-422E-93D7-413E1CE91FA2}"/>
    <cellStyle name="SAPBEXfilterText 2 2 2 5" xfId="7815" xr:uid="{385C410D-7592-4173-A9A9-099B3059E3E0}"/>
    <cellStyle name="SAPBEXfilterText 2 2 2 6" xfId="7541" xr:uid="{E0026E46-B3DF-4D8D-8FF8-7E0DEA1C0458}"/>
    <cellStyle name="SAPBEXfilterText 2 2 2 7" xfId="8785" xr:uid="{8504686A-848C-4409-B27B-5E4ED178106B}"/>
    <cellStyle name="SAPBEXfilterText 2 2 2 8" xfId="8850" xr:uid="{78D2A2D5-E95B-46C8-B649-648CE00F6247}"/>
    <cellStyle name="SAPBEXfilterText 2 2 2 9" xfId="9986" xr:uid="{71E712FD-E247-4E81-A175-FCF96BAACFE8}"/>
    <cellStyle name="SAPBEXfilterText 2 3" xfId="4322" xr:uid="{B758E9AF-0A58-41CA-8588-859947194EB2}"/>
    <cellStyle name="SAPBEXfilterText 2 4" xfId="3183" xr:uid="{D8DF53BB-C923-4C4F-AE81-92C89264A820}"/>
    <cellStyle name="SAPBEXfilterText 2 5" xfId="4838" xr:uid="{F38FA794-D895-40D8-A0C5-BB8CB69C6008}"/>
    <cellStyle name="SAPBEXfilterText 2 6" xfId="7817" xr:uid="{48C7E882-003A-4015-B1A8-9A9B127CF0F6}"/>
    <cellStyle name="SAPBEXfilterText 2 7" xfId="7539" xr:uid="{BD8B097A-6A08-4B59-BD73-4D0D7E93B584}"/>
    <cellStyle name="SAPBEXfilterText 2 8" xfId="8783" xr:uid="{6195A74E-8688-41DC-AD46-2265E07F8DEE}"/>
    <cellStyle name="SAPBEXfilterText 2 9" xfId="11612" xr:uid="{5F9FEC68-5890-49BD-8E9A-BA6287893C5B}"/>
    <cellStyle name="SAPBEXfilterText 3" xfId="1712" xr:uid="{00000000-0005-0000-0000-0000CF070000}"/>
    <cellStyle name="SAPBEXfilterText 3 10" xfId="12331" xr:uid="{FFA7D6FA-09B6-48CA-B2CA-B23C568096C8}"/>
    <cellStyle name="SAPBEXfilterText 3 11" xfId="13514" xr:uid="{ED78287C-8D05-48A3-A24E-7A1DAFF66321}"/>
    <cellStyle name="SAPBEXfilterText 3 2" xfId="4325" xr:uid="{B047DB0E-E1D0-473B-9C9D-FF4111634A18}"/>
    <cellStyle name="SAPBEXfilterText 3 3" xfId="3076" xr:uid="{F964FABA-5D90-4E26-83C8-8E045ACB78A0}"/>
    <cellStyle name="SAPBEXfilterText 3 4" xfId="4841" xr:uid="{AE5206EE-23E2-402D-B1B5-B50944CFA71D}"/>
    <cellStyle name="SAPBEXfilterText 3 5" xfId="7814" xr:uid="{20A7DDF5-F578-4779-BC5D-AFE131DE74F6}"/>
    <cellStyle name="SAPBEXfilterText 3 6" xfId="7542" xr:uid="{8F0150B1-B6DB-4745-8755-312CF6184906}"/>
    <cellStyle name="SAPBEXfilterText 3 7" xfId="7482" xr:uid="{A7C23FC1-2375-4B6B-8018-BEDCB957F70B}"/>
    <cellStyle name="SAPBEXfilterText 3 8" xfId="11610" xr:uid="{C353E109-60DB-4443-8B8B-384F2CFDBB04}"/>
    <cellStyle name="SAPBEXfilterText 3 9" xfId="11249" xr:uid="{6331E27B-2E6B-4C45-B515-4AEAD58BE742}"/>
    <cellStyle name="SAPBEXfilterText 4" xfId="1713" xr:uid="{00000000-0005-0000-0000-0000D0070000}"/>
    <cellStyle name="SAPBEXfilterText 4 10" xfId="12332" xr:uid="{324C347C-C98B-4160-B26E-CE6CBE36643B}"/>
    <cellStyle name="SAPBEXfilterText 4 11" xfId="13515" xr:uid="{8BDCDD38-21DD-440C-92FF-09529AF9C9A1}"/>
    <cellStyle name="SAPBEXfilterText 4 2" xfId="4326" xr:uid="{6F276C73-E17D-410A-B18F-C785D33BB179}"/>
    <cellStyle name="SAPBEXfilterText 4 3" xfId="4994" xr:uid="{5760E6C4-D2AC-40C7-9891-0EEA5FF9D730}"/>
    <cellStyle name="SAPBEXfilterText 4 4" xfId="4842" xr:uid="{6E7783C6-1B2C-4904-AB6B-88775869E1D9}"/>
    <cellStyle name="SAPBEXfilterText 4 5" xfId="7813" xr:uid="{E0E26D5C-66D2-4103-ABF3-1747523E2910}"/>
    <cellStyle name="SAPBEXfilterText 4 6" xfId="7543" xr:uid="{0034824F-44E4-42AB-A0EC-CC15E86122DA}"/>
    <cellStyle name="SAPBEXfilterText 4 7" xfId="8786" xr:uid="{3AB4A6A8-CACF-4601-A329-28C61DC074F6}"/>
    <cellStyle name="SAPBEXfilterText 4 8" xfId="11611" xr:uid="{B02ACA3C-BDAA-4D44-9DC9-40E03D777071}"/>
    <cellStyle name="SAPBEXfilterText 4 9" xfId="11250" xr:uid="{E37ECB39-2DF9-40BB-B2F1-FF37F64362D8}"/>
    <cellStyle name="SAPBEXfilterText 5" xfId="1714" xr:uid="{00000000-0005-0000-0000-0000D1070000}"/>
    <cellStyle name="SAPBEXfilterText 5 10" xfId="12333" xr:uid="{6731DF0A-79D0-4ADD-A6CB-B6A538E4A9E0}"/>
    <cellStyle name="SAPBEXfilterText 5 11" xfId="13516" xr:uid="{41EFD93F-8B39-4A96-8066-689E0BE9A918}"/>
    <cellStyle name="SAPBEXfilterText 5 2" xfId="4327" xr:uid="{C36AFB76-8907-48AE-84AB-276C17CE08FA}"/>
    <cellStyle name="SAPBEXfilterText 5 3" xfId="4993" xr:uid="{06B5FA2B-475D-4D4C-9C04-FA4574AE02C2}"/>
    <cellStyle name="SAPBEXfilterText 5 4" xfId="4843" xr:uid="{8A861506-006E-4174-8CA0-8420942567F8}"/>
    <cellStyle name="SAPBEXfilterText 5 5" xfId="7812" xr:uid="{8B315759-2BC2-44C2-A8EE-C7E15059ECF4}"/>
    <cellStyle name="SAPBEXfilterText 5 6" xfId="7544" xr:uid="{295B54C9-43A1-434A-ACBE-36828B8D6ED1}"/>
    <cellStyle name="SAPBEXfilterText 5 7" xfId="8787" xr:uid="{3E46B1D9-4F6F-4C51-9467-11D90A13BEBC}"/>
    <cellStyle name="SAPBEXfilterText 5 8" xfId="10417" xr:uid="{1F34263F-7EA4-4045-8C35-B64666E32820}"/>
    <cellStyle name="SAPBEXfilterText 5 9" xfId="11251" xr:uid="{61CEF103-90E8-4063-A7AC-599F7C3F120D}"/>
    <cellStyle name="SAPBEXfilterText 6" xfId="1715" xr:uid="{00000000-0005-0000-0000-0000D2070000}"/>
    <cellStyle name="SAPBEXfilterText 6 10" xfId="12334" xr:uid="{911A2B22-FBC1-4414-ACFF-092CFDDC12ED}"/>
    <cellStyle name="SAPBEXfilterText 6 11" xfId="12295" xr:uid="{EBC2BE3C-A4EB-4ADA-A74C-829DE6C966E2}"/>
    <cellStyle name="SAPBEXfilterText 6 2" xfId="4328" xr:uid="{39D4ACA4-2882-463D-A47F-7C772B95041A}"/>
    <cellStyle name="SAPBEXfilterText 6 3" xfId="4992" xr:uid="{773ABF7E-C312-4B13-9614-8081438B1552}"/>
    <cellStyle name="SAPBEXfilterText 6 4" xfId="4844" xr:uid="{704369A8-C2AA-4937-A2E3-B61AAFF3FD99}"/>
    <cellStyle name="SAPBEXfilterText 6 5" xfId="7811" xr:uid="{B4DD4C40-E360-4B7B-8392-8C0AF750F3FD}"/>
    <cellStyle name="SAPBEXfilterText 6 6" xfId="7545" xr:uid="{FD625B65-197B-4ACC-BC27-79ABB9D67B55}"/>
    <cellStyle name="SAPBEXfilterText 6 7" xfId="8788" xr:uid="{1294A4E1-A907-42D1-9A0B-319C66D5BFB5}"/>
    <cellStyle name="SAPBEXfilterText 6 8" xfId="11609" xr:uid="{EFA0C488-3531-47AA-AF56-3619C1B10221}"/>
    <cellStyle name="SAPBEXfilterText 6 9" xfId="11252" xr:uid="{921C3F85-18F7-4D7D-83A3-D3F86828E02E}"/>
    <cellStyle name="SAPBEXfilterText 7" xfId="1716" xr:uid="{00000000-0005-0000-0000-0000D3070000}"/>
    <cellStyle name="SAPBEXfilterText 7 10" xfId="12335" xr:uid="{C54E443D-8E3B-4D0E-8178-B816B50199CC}"/>
    <cellStyle name="SAPBEXfilterText 7 11" xfId="13517" xr:uid="{DE2C8A6E-0685-4C8C-89D0-8375BF1FB92B}"/>
    <cellStyle name="SAPBEXfilterText 7 2" xfId="4329" xr:uid="{1A59970E-C948-4B54-8CAB-2D9E9D899247}"/>
    <cellStyle name="SAPBEXfilterText 7 3" xfId="4991" xr:uid="{28C2E587-C14F-4EBC-807F-D7C86A4917C4}"/>
    <cellStyle name="SAPBEXfilterText 7 4" xfId="4845" xr:uid="{33E35F47-5B91-4416-AD9E-AD8DF430FDB3}"/>
    <cellStyle name="SAPBEXfilterText 7 5" xfId="6054" xr:uid="{1823A618-CAD9-4560-A27F-0912A388F9BF}"/>
    <cellStyle name="SAPBEXfilterText 7 6" xfId="7546" xr:uid="{5D5580ED-9F95-4636-AF66-23C24AF97DCD}"/>
    <cellStyle name="SAPBEXfilterText 7 7" xfId="8789" xr:uid="{01B2CE7B-D574-4E7D-B0E3-3AB63E07C5D2}"/>
    <cellStyle name="SAPBEXfilterText 7 8" xfId="10715" xr:uid="{53F6FE10-1D1C-4532-8E15-2B74E437A218}"/>
    <cellStyle name="SAPBEXfilterText 7 9" xfId="11253" xr:uid="{347147BE-0966-4310-B560-5FB3B69DCF11}"/>
    <cellStyle name="SAPBEXfilterText 8" xfId="1717" xr:uid="{00000000-0005-0000-0000-0000D4070000}"/>
    <cellStyle name="SAPBEXfilterText 8 10" xfId="12336" xr:uid="{05C84D1F-BEB6-44A5-84B2-B38B5A19A2EB}"/>
    <cellStyle name="SAPBEXfilterText 8 11" xfId="13518" xr:uid="{62E272EB-6A23-4459-82BE-C67166BB68D7}"/>
    <cellStyle name="SAPBEXfilterText 8 2" xfId="4330" xr:uid="{5702E6F0-A48F-4B87-BDB0-446736E33861}"/>
    <cellStyle name="SAPBEXfilterText 8 3" xfId="4990" xr:uid="{E6B67762-44A5-4E76-A3A8-A8D7046A9C12}"/>
    <cellStyle name="SAPBEXfilterText 8 4" xfId="4846" xr:uid="{332DC03F-F73B-4E06-8091-A83EB8F9022B}"/>
    <cellStyle name="SAPBEXfilterText 8 5" xfId="7810" xr:uid="{BB8F1CB2-1FA6-4D76-9DBA-1F7B58F3ABDF}"/>
    <cellStyle name="SAPBEXfilterText 8 6" xfId="7547" xr:uid="{0B92484B-1A58-4186-9CE2-6779BF281109}"/>
    <cellStyle name="SAPBEXfilterText 8 7" xfId="8790" xr:uid="{ECEB6DAC-D895-4699-B5CD-73598B382CD8}"/>
    <cellStyle name="SAPBEXfilterText 8 8" xfId="11608" xr:uid="{AD766E6F-578F-4243-B655-B32B99E22FC5}"/>
    <cellStyle name="SAPBEXfilterText 8 9" xfId="11254" xr:uid="{81C56111-60A5-4B05-9A7F-AF6EA2407316}"/>
    <cellStyle name="SAPBEXfilterText 9" xfId="1718" xr:uid="{00000000-0005-0000-0000-0000D5070000}"/>
    <cellStyle name="SAPBEXfilterText 9 10" xfId="13741" xr:uid="{99AAE944-3324-4558-B4FF-B9F09D9E647C}"/>
    <cellStyle name="SAPBEXfilterText 9 11" xfId="13519" xr:uid="{FE540DC2-9C44-4D74-A3A9-4C542846047E}"/>
    <cellStyle name="SAPBEXfilterText 9 2" xfId="4331" xr:uid="{F0D9198D-490E-458D-9F10-9B16477B9CA3}"/>
    <cellStyle name="SAPBEXfilterText 9 3" xfId="4989" xr:uid="{AEBD925B-B4B9-46B3-ABA4-8A290F22F08E}"/>
    <cellStyle name="SAPBEXfilterText 9 4" xfId="6588" xr:uid="{B396105E-E1FC-493F-BF8B-37B82B9E7A6F}"/>
    <cellStyle name="SAPBEXfilterText 9 5" xfId="6055" xr:uid="{44C17D9F-D485-47B1-95E4-37C9D75DC42F}"/>
    <cellStyle name="SAPBEXfilterText 9 6" xfId="7548" xr:uid="{0B821381-4C15-489E-982A-91FF47F627DC}"/>
    <cellStyle name="SAPBEXfilterText 9 7" xfId="8791" xr:uid="{7E9D2330-1849-4B45-B000-9C140BD954B3}"/>
    <cellStyle name="SAPBEXfilterText 9 8" xfId="10716" xr:uid="{E7BBE085-CC48-4750-A461-7A128F3C61A3}"/>
    <cellStyle name="SAPBEXfilterText 9 9" xfId="11255" xr:uid="{978DFD57-1563-4B1A-BE6E-0CB02C15F2DF}"/>
    <cellStyle name="SAPBEXformats" xfId="1719" xr:uid="{00000000-0005-0000-0000-0000D6070000}"/>
    <cellStyle name="SAPBEXformats 10" xfId="1720" xr:uid="{00000000-0005-0000-0000-0000D7070000}"/>
    <cellStyle name="SAPBEXformats 10 10" xfId="11257" xr:uid="{DA47E3D9-56A5-4864-A0B5-EE69B52903CE}"/>
    <cellStyle name="SAPBEXformats 10 11" xfId="13739" xr:uid="{564EB235-EC3D-49C1-9B7E-120073D6DD38}"/>
    <cellStyle name="SAPBEXformats 10 12" xfId="13521" xr:uid="{E66D7309-C53A-434E-B471-E7E1DF67A37A}"/>
    <cellStyle name="SAPBEXformats 10 2" xfId="5687" xr:uid="{8F4BF30F-783E-48E6-9416-F215DBF43ED7}"/>
    <cellStyle name="SAPBEXformats 10 2 10" xfId="15755" xr:uid="{BBD5EFA3-D527-40F5-A818-4DBD11F3CC11}"/>
    <cellStyle name="SAPBEXformats 10 2 2" xfId="7156" xr:uid="{F2277B5A-0AA6-473F-886D-0FA6D36AE37C}"/>
    <cellStyle name="SAPBEXformats 10 2 3" xfId="8377" xr:uid="{9147FBBA-6D1B-49D4-BDF3-8D16D78404CC}"/>
    <cellStyle name="SAPBEXformats 10 2 4" xfId="9629" xr:uid="{9B1FBFD6-CC2B-4770-B9E7-FC09EBD96879}"/>
    <cellStyle name="SAPBEXformats 10 2 5" xfId="10863" xr:uid="{A931DECB-A539-4EDD-930D-04FB5B985A13}"/>
    <cellStyle name="SAPBEXformats 10 2 6" xfId="12022" xr:uid="{991C4EF9-F935-4027-BE98-9D76445A8F7E}"/>
    <cellStyle name="SAPBEXformats 10 2 7" xfId="13150" xr:uid="{BEF4A8AF-37CB-410D-9EA1-BFA5E022FB35}"/>
    <cellStyle name="SAPBEXformats 10 2 8" xfId="14257" xr:uid="{25DD3E9D-454F-4B01-9C96-8A1084BC0497}"/>
    <cellStyle name="SAPBEXformats 10 2 9" xfId="15163" xr:uid="{AAA9B33A-E57B-4219-B639-B85AB973CC7F}"/>
    <cellStyle name="SAPBEXformats 10 3" xfId="4333" xr:uid="{CDAB3CEB-3509-447F-8E19-6BB5A5BE9490}"/>
    <cellStyle name="SAPBEXformats 10 4" xfId="4987" xr:uid="{9DDDFA95-66F8-4193-BBCC-2CE5DABD32A8}"/>
    <cellStyle name="SAPBEXformats 10 5" xfId="6586" xr:uid="{CC6F47DF-590C-4083-BA01-44E5F7B71BE6}"/>
    <cellStyle name="SAPBEXformats 10 6" xfId="6056" xr:uid="{6E20D507-58FB-4841-9A33-3AFF729B6A80}"/>
    <cellStyle name="SAPBEXformats 10 7" xfId="7550" xr:uid="{BA8A2088-3904-488F-A6DB-E6CC75F12244}"/>
    <cellStyle name="SAPBEXformats 10 8" xfId="8793" xr:uid="{BD766ECD-430D-49CE-B665-AE37B1539A72}"/>
    <cellStyle name="SAPBEXformats 10 9" xfId="10717" xr:uid="{F24F235F-73EB-4ACA-821B-D4A62428549D}"/>
    <cellStyle name="SAPBEXformats 11" xfId="1721" xr:uid="{00000000-0005-0000-0000-0000D8070000}"/>
    <cellStyle name="SAPBEXformats 11 10" xfId="12592" xr:uid="{FB43DC6B-D183-4E8B-A45C-4A147CD3E6E6}"/>
    <cellStyle name="SAPBEXformats 11 11" xfId="13738" xr:uid="{5A3A0590-328C-4F9C-9CD3-52DFDBF0C88B}"/>
    <cellStyle name="SAPBEXformats 11 12" xfId="14727" xr:uid="{A8F10D67-9EF8-4B6F-A614-A8D2F64B60A9}"/>
    <cellStyle name="SAPBEXformats 11 2" xfId="5688" xr:uid="{5934F1F2-B651-41A9-A837-52CABABE55FF}"/>
    <cellStyle name="SAPBEXformats 11 2 10" xfId="15756" xr:uid="{40F4FAA2-4B34-442C-B9F0-988A520B9C75}"/>
    <cellStyle name="SAPBEXformats 11 2 2" xfId="7157" xr:uid="{1B56301E-6F09-4823-8DC1-02B93DB090CB}"/>
    <cellStyle name="SAPBEXformats 11 2 3" xfId="8378" xr:uid="{F44E546D-7DE8-4127-84DC-8C3D8AB9E1F9}"/>
    <cellStyle name="SAPBEXformats 11 2 4" xfId="9630" xr:uid="{CB554921-B24A-429D-9C66-42DD174BE049}"/>
    <cellStyle name="SAPBEXformats 11 2 5" xfId="10864" xr:uid="{784D43D5-27F1-481E-98D3-5BBC2031C064}"/>
    <cellStyle name="SAPBEXformats 11 2 6" xfId="12023" xr:uid="{E140AA85-3DD2-4CBB-ACC7-C1468E8C95D0}"/>
    <cellStyle name="SAPBEXformats 11 2 7" xfId="13151" xr:uid="{AC0A9DAD-FC61-411E-A00F-F36E9DFCD8CE}"/>
    <cellStyle name="SAPBEXformats 11 2 8" xfId="14258" xr:uid="{EFB0AF59-64A5-4FDA-A2A4-E6A8A08341F3}"/>
    <cellStyle name="SAPBEXformats 11 2 9" xfId="15164" xr:uid="{3FC87EC5-87D2-4345-B597-E5B91BC3586D}"/>
    <cellStyle name="SAPBEXformats 11 3" xfId="4334" xr:uid="{3B5A7410-08AF-4783-874F-76C63D7A8FCA}"/>
    <cellStyle name="SAPBEXformats 11 4" xfId="3180" xr:uid="{F4A63849-14E3-4492-A811-0339BCC78456}"/>
    <cellStyle name="SAPBEXformats 11 5" xfId="6585" xr:uid="{F6A89A5D-F73B-4068-AF54-E9C3C4A45E77}"/>
    <cellStyle name="SAPBEXformats 11 6" xfId="7808" xr:uid="{4B1A101D-3B34-4A93-AA6F-864A509EAD09}"/>
    <cellStyle name="SAPBEXformats 11 7" xfId="9053" xr:uid="{E75B3E9D-3289-47BE-A07F-8A055819486C}"/>
    <cellStyle name="SAPBEXformats 11 8" xfId="10301" xr:uid="{56E9F336-C8E3-4FA8-B9E7-F88A4E927870}"/>
    <cellStyle name="SAPBEXformats 11 9" xfId="10718" xr:uid="{86C2268E-B8C3-45CD-AD8E-7E53C6D99083}"/>
    <cellStyle name="SAPBEXformats 12" xfId="2709" xr:uid="{00000000-0005-0000-0000-0000D9070000}"/>
    <cellStyle name="SAPBEXformats 13" xfId="2724" xr:uid="{00000000-0005-0000-0000-0000DA070000}"/>
    <cellStyle name="SAPBEXformats 14" xfId="2802" xr:uid="{22E07BB8-76F3-4D19-BBAA-E2241A42DBF5}"/>
    <cellStyle name="SAPBEXformats 15" xfId="2854" xr:uid="{8F24AEA9-3A09-42B6-B2EA-864BFA178069}"/>
    <cellStyle name="SAPBEXformats 16" xfId="2892" xr:uid="{300E02D1-4379-4721-B5A3-976F4F78575D}"/>
    <cellStyle name="SAPBEXformats 17" xfId="2936" xr:uid="{2B31DAE0-157D-4D41-8115-5B4F765CB1AA}"/>
    <cellStyle name="SAPBEXformats 18" xfId="2980" xr:uid="{4C9CCA87-F83C-4362-9F38-65E8AACA5D30}"/>
    <cellStyle name="SAPBEXformats 19" xfId="4332" xr:uid="{614DE22E-284E-4878-AC5F-F5743A18C6D6}"/>
    <cellStyle name="SAPBEXformats 2" xfId="1722" xr:uid="{00000000-0005-0000-0000-0000DB070000}"/>
    <cellStyle name="SAPBEXformats 2 10" xfId="10719" xr:uid="{F67F654E-3F81-4708-B2D7-4A6D580023D9}"/>
    <cellStyle name="SAPBEXformats 2 11" xfId="12591" xr:uid="{8275FE24-1228-4671-81D6-02716BE342A4}"/>
    <cellStyle name="SAPBEXformats 2 12" xfId="13737" xr:uid="{58B6E2B6-644D-4949-BCA9-1243BD7966CE}"/>
    <cellStyle name="SAPBEXformats 2 13" xfId="14726" xr:uid="{2F01AE10-A376-4463-8928-49200B5B25B3}"/>
    <cellStyle name="SAPBEXformats 2 2" xfId="1723" xr:uid="{00000000-0005-0000-0000-0000DC070000}"/>
    <cellStyle name="SAPBEXformats 2 2 10" xfId="12590" xr:uid="{EEAFD95F-2B04-48FB-A378-EE4138769B63}"/>
    <cellStyle name="SAPBEXformats 2 2 11" xfId="13736" xr:uid="{931D4762-6406-4BC6-B7C0-872CBCEC9427}"/>
    <cellStyle name="SAPBEXformats 2 2 12" xfId="14725" xr:uid="{41D5C454-9C79-48F3-A1D5-131CB07B35E2}"/>
    <cellStyle name="SAPBEXformats 2 2 2" xfId="1724" xr:uid="{00000000-0005-0000-0000-0000DD070000}"/>
    <cellStyle name="SAPBEXformats 2 2 2 10" xfId="12589" xr:uid="{5081C81C-6D7E-468C-99B2-A19C30C7E598}"/>
    <cellStyle name="SAPBEXformats 2 2 2 11" xfId="13735" xr:uid="{13155DC8-1667-4157-B836-CD062AEF7F7B}"/>
    <cellStyle name="SAPBEXformats 2 2 2 12" xfId="14724" xr:uid="{F8C4647E-09A4-4130-A750-47B750191DF2}"/>
    <cellStyle name="SAPBEXformats 2 2 2 2" xfId="5690" xr:uid="{B36FF955-4214-427E-8141-C937B5B1336E}"/>
    <cellStyle name="SAPBEXformats 2 2 2 2 10" xfId="15758" xr:uid="{32EF4C6A-069A-4071-9C71-F4FB9DFC617A}"/>
    <cellStyle name="SAPBEXformats 2 2 2 2 2" xfId="7159" xr:uid="{535337D8-4E75-4827-9EB0-EDC174B0F57D}"/>
    <cellStyle name="SAPBEXformats 2 2 2 2 3" xfId="8380" xr:uid="{D711607C-C0F2-4E84-9C83-858BBF120472}"/>
    <cellStyle name="SAPBEXformats 2 2 2 2 4" xfId="9632" xr:uid="{C529DFC1-9483-4BFD-9E1C-CDB1DA1792F0}"/>
    <cellStyle name="SAPBEXformats 2 2 2 2 5" xfId="10866" xr:uid="{38CB1FFD-6CAC-45EF-BBCC-9374CA5D6007}"/>
    <cellStyle name="SAPBEXformats 2 2 2 2 6" xfId="12025" xr:uid="{72C4771C-71FF-4B55-820B-B45FE3EB3FF9}"/>
    <cellStyle name="SAPBEXformats 2 2 2 2 7" xfId="13153" xr:uid="{6FE282AA-043C-48EA-901B-798F0611E2FD}"/>
    <cellStyle name="SAPBEXformats 2 2 2 2 8" xfId="14260" xr:uid="{D8A068FE-C22B-4BB9-B26B-020D13F6AA74}"/>
    <cellStyle name="SAPBEXformats 2 2 2 2 9" xfId="15166" xr:uid="{B350A10B-2C19-4752-988E-5CE4A1EE7045}"/>
    <cellStyle name="SAPBEXformats 2 2 2 3" xfId="4337" xr:uid="{98057004-04AD-4AFB-B591-C49C0550230D}"/>
    <cellStyle name="SAPBEXformats 2 2 2 4" xfId="4985" xr:uid="{15B9EB6E-F5F9-4278-9BCC-F4FE86835416}"/>
    <cellStyle name="SAPBEXformats 2 2 2 5" xfId="6582" xr:uid="{96798210-9937-48F8-A3AF-814D78E1AB32}"/>
    <cellStyle name="SAPBEXformats 2 2 2 6" xfId="6058" xr:uid="{1AABC9A2-E5A7-4B26-B328-3AE5DC4FDB10}"/>
    <cellStyle name="SAPBEXformats 2 2 2 7" xfId="9050" xr:uid="{7653689B-4B96-44AB-A5FD-65AA4B8CBE8A}"/>
    <cellStyle name="SAPBEXformats 2 2 2 8" xfId="10298" xr:uid="{2E24E0B0-E335-4037-B495-07B49F03F344}"/>
    <cellStyle name="SAPBEXformats 2 2 2 9" xfId="11606" xr:uid="{A41C2FBA-54E1-4D21-AD71-D8BD2C19D918}"/>
    <cellStyle name="SAPBEXformats 2 2 3" xfId="4336" xr:uid="{5995CEF5-E0FA-482D-B730-FBFD7148EA73}"/>
    <cellStyle name="SAPBEXformats 2 2 4" xfId="3179" xr:uid="{86A69303-1873-4BF3-A1E8-A24B7E34A0D7}"/>
    <cellStyle name="SAPBEXformats 2 2 5" xfId="6583" xr:uid="{CB1A9132-C770-4CD9-A5B9-FAA91A2E9BDD}"/>
    <cellStyle name="SAPBEXformats 2 2 6" xfId="7942" xr:uid="{25701F38-2032-4EC6-A08F-6E1E899CC815}"/>
    <cellStyle name="SAPBEXformats 2 2 7" xfId="9051" xr:uid="{A6818998-062E-46B0-8228-7AB57ABF1A92}"/>
    <cellStyle name="SAPBEXformats 2 2 8" xfId="10299" xr:uid="{9554C396-288A-4B4B-8732-3C0797B40A11}"/>
    <cellStyle name="SAPBEXformats 2 2 9" xfId="10720" xr:uid="{5D3CFCB3-14D3-4BE8-AF2A-0653D830DFA0}"/>
    <cellStyle name="SAPBEXformats 2 3" xfId="5689" xr:uid="{38EB991F-53C8-40A6-B1F1-2D84DC5C3E5D}"/>
    <cellStyle name="SAPBEXformats 2 3 10" xfId="15757" xr:uid="{EC7C4A71-AA27-4C8E-9519-3A0EDEEE113C}"/>
    <cellStyle name="SAPBEXformats 2 3 2" xfId="7158" xr:uid="{22A3084B-D67C-4184-BA95-B1732CC6E863}"/>
    <cellStyle name="SAPBEXformats 2 3 3" xfId="8379" xr:uid="{DBD95E97-7056-40E9-8843-92F164B3215D}"/>
    <cellStyle name="SAPBEXformats 2 3 4" xfId="9631" xr:uid="{3EDAE96F-19BE-43C9-8250-2DB95CF51CB3}"/>
    <cellStyle name="SAPBEXformats 2 3 5" xfId="10865" xr:uid="{0E45CDE4-1B7C-4835-9912-DAD955899AE3}"/>
    <cellStyle name="SAPBEXformats 2 3 6" xfId="12024" xr:uid="{482AF0A3-FC58-479B-AC1F-754B26D50099}"/>
    <cellStyle name="SAPBEXformats 2 3 7" xfId="13152" xr:uid="{E3F45A90-E361-40D7-BCDC-814AFC196A06}"/>
    <cellStyle name="SAPBEXformats 2 3 8" xfId="14259" xr:uid="{BCDCB39F-8A29-4344-8F61-B71AC4F5B866}"/>
    <cellStyle name="SAPBEXformats 2 3 9" xfId="15165" xr:uid="{DF35D9DF-99C2-486E-8337-162DAF2CFA22}"/>
    <cellStyle name="SAPBEXformats 2 4" xfId="4335" xr:uid="{40A9F107-1405-4783-AAFF-532CBC33D540}"/>
    <cellStyle name="SAPBEXformats 2 5" xfId="4986" xr:uid="{0A5CBE73-8D22-4614-9D9C-53169888614C}"/>
    <cellStyle name="SAPBEXformats 2 6" xfId="6584" xr:uid="{F104AB6A-4942-499E-8507-DBC06EBAB73D}"/>
    <cellStyle name="SAPBEXformats 2 7" xfId="6057" xr:uid="{00437B09-92C5-429B-89B8-8CD8A14D423B}"/>
    <cellStyle name="SAPBEXformats 2 8" xfId="9052" xr:uid="{55D3563F-C88A-4158-81C7-B2E188AFC002}"/>
    <cellStyle name="SAPBEXformats 2 9" xfId="10300" xr:uid="{A2CB339C-835D-4370-8DE7-60C8306AEC6E}"/>
    <cellStyle name="SAPBEXformats 20" xfId="4988" xr:uid="{EC941D33-1389-485A-8E82-A8C1DE657270}"/>
    <cellStyle name="SAPBEXformats 21" xfId="6587" xr:uid="{CE3251A5-E11C-4CE6-B406-C500126EBD7F}"/>
    <cellStyle name="SAPBEXformats 22" xfId="7809" xr:uid="{9D5DF530-7D2A-4E42-B192-82762F951313}"/>
    <cellStyle name="SAPBEXformats 23" xfId="7549" xr:uid="{C6755011-8FD7-4844-99DA-AF1B5E5759BC}"/>
    <cellStyle name="SAPBEXformats 24" xfId="8792" xr:uid="{64B4AEBA-4A5F-4216-971B-A77FEB663113}"/>
    <cellStyle name="SAPBEXformats 25" xfId="11607" xr:uid="{F5421BBB-927B-4261-A6D1-FAC8C3051F2F}"/>
    <cellStyle name="SAPBEXformats 26" xfId="11256" xr:uid="{27E7FDBC-9375-4A90-BBC9-F52DEDE6089E}"/>
    <cellStyle name="SAPBEXformats 27" xfId="13740" xr:uid="{BA008550-94CF-44C4-B92B-441397E5BF6F}"/>
    <cellStyle name="SAPBEXformats 28" xfId="13520" xr:uid="{751C9951-4B4F-49FF-A1EF-5E8E9B82AF12}"/>
    <cellStyle name="SAPBEXformats 29" xfId="15891" xr:uid="{0BABF0A3-E5FC-430F-9B9E-6E20214383D6}"/>
    <cellStyle name="SAPBEXformats 3" xfId="1725" xr:uid="{00000000-0005-0000-0000-0000DE070000}"/>
    <cellStyle name="SAPBEXformats 3 10" xfId="12588" xr:uid="{54E0E5B5-11BB-45C6-8F51-529A77491B46}"/>
    <cellStyle name="SAPBEXformats 3 11" xfId="11414" xr:uid="{ABA8C44C-4C29-4A48-9617-7A3C7BD8D837}"/>
    <cellStyle name="SAPBEXformats 3 12" xfId="14723" xr:uid="{60E9F602-64F9-4563-9D54-ED6C91A34F14}"/>
    <cellStyle name="SAPBEXformats 3 2" xfId="5691" xr:uid="{C8D61CDB-6A8C-41EF-9892-96BFD3D612ED}"/>
    <cellStyle name="SAPBEXformats 3 2 10" xfId="15759" xr:uid="{0A9179E3-7A50-4B80-B1A3-1ABAD2126DC1}"/>
    <cellStyle name="SAPBEXformats 3 2 2" xfId="7160" xr:uid="{1A480387-11E1-4094-8FD2-68011707FE52}"/>
    <cellStyle name="SAPBEXformats 3 2 3" xfId="8381" xr:uid="{D305479C-AA8C-4DD0-850C-1B36BAC88481}"/>
    <cellStyle name="SAPBEXformats 3 2 4" xfId="9633" xr:uid="{F57E5F37-8E7D-402E-840C-CEFC1A1186F4}"/>
    <cellStyle name="SAPBEXformats 3 2 5" xfId="10867" xr:uid="{300B83E1-069D-4A17-A69E-15B8BD1F8134}"/>
    <cellStyle name="SAPBEXformats 3 2 6" xfId="12026" xr:uid="{B8694411-13E2-42B9-A7FD-5E48C2480662}"/>
    <cellStyle name="SAPBEXformats 3 2 7" xfId="13154" xr:uid="{731A9599-0859-4335-A818-507A47413793}"/>
    <cellStyle name="SAPBEXformats 3 2 8" xfId="14261" xr:uid="{BDE596B8-4582-4D37-BDAD-88583A94FDD7}"/>
    <cellStyle name="SAPBEXformats 3 2 9" xfId="15167" xr:uid="{DF00EF01-D139-4E83-9AAF-BF7CAF60859B}"/>
    <cellStyle name="SAPBEXformats 3 3" xfId="4338" xr:uid="{AF5CBB35-366C-4A4A-A0F1-9B66E29B292E}"/>
    <cellStyle name="SAPBEXformats 3 4" xfId="3178" xr:uid="{1FF88601-7EB2-4424-9828-2D95132D50B6}"/>
    <cellStyle name="SAPBEXformats 3 5" xfId="4297" xr:uid="{1CD0EC63-32D8-4E0E-BD4A-D669245835A1}"/>
    <cellStyle name="SAPBEXformats 3 6" xfId="6059" xr:uid="{F2D51250-BB38-4B68-BCB9-8CB6C190ACB6}"/>
    <cellStyle name="SAPBEXformats 3 7" xfId="9049" xr:uid="{A2F1F00E-AD0F-47D9-8D60-3D3F7489D86F}"/>
    <cellStyle name="SAPBEXformats 3 8" xfId="10297" xr:uid="{881559D9-8575-413D-A82C-15EEEAEDE75B}"/>
    <cellStyle name="SAPBEXformats 3 9" xfId="11605" xr:uid="{CCB9DD97-5633-4CF3-B461-77E9A40E7E45}"/>
    <cellStyle name="SAPBEXformats 4" xfId="1726" xr:uid="{00000000-0005-0000-0000-0000DF070000}"/>
    <cellStyle name="SAPBEXformats 4 10" xfId="12587" xr:uid="{6686BCF9-FF51-443D-B862-420CACA7CA99}"/>
    <cellStyle name="SAPBEXformats 4 11" xfId="13734" xr:uid="{BFBA53F9-7BD6-4DE2-BAA9-23B6D296455B}"/>
    <cellStyle name="SAPBEXformats 4 12" xfId="14722" xr:uid="{B73620FC-81B3-4F93-99E4-6359DFA8485B}"/>
    <cellStyle name="SAPBEXformats 4 2" xfId="5692" xr:uid="{608A5C14-903D-475D-B24F-A4B99D841AA9}"/>
    <cellStyle name="SAPBEXformats 4 2 10" xfId="15760" xr:uid="{282360E1-D28F-4438-939B-8F121D8623D9}"/>
    <cellStyle name="SAPBEXformats 4 2 2" xfId="7161" xr:uid="{C923E339-E076-4558-8C95-0768363BDF26}"/>
    <cellStyle name="SAPBEXformats 4 2 3" xfId="8382" xr:uid="{EACC2505-F49B-4490-A344-D391C490566C}"/>
    <cellStyle name="SAPBEXformats 4 2 4" xfId="9634" xr:uid="{065D3940-8FE5-40FB-A531-D8F29ADD2FFF}"/>
    <cellStyle name="SAPBEXformats 4 2 5" xfId="10868" xr:uid="{65CF8BF7-BC6B-47FD-8B12-B11A8F9DB966}"/>
    <cellStyle name="SAPBEXformats 4 2 6" xfId="12027" xr:uid="{0A22326F-8765-4AEE-BE57-772BAADB6870}"/>
    <cellStyle name="SAPBEXformats 4 2 7" xfId="13155" xr:uid="{72242117-1952-44B4-9DAF-C01713FCE199}"/>
    <cellStyle name="SAPBEXformats 4 2 8" xfId="14262" xr:uid="{5D064052-B7EA-4878-B9A1-35ADF46665EF}"/>
    <cellStyle name="SAPBEXformats 4 2 9" xfId="15168" xr:uid="{7DE3C230-ECCD-4D5E-9C6D-868C9C7BCD0A}"/>
    <cellStyle name="SAPBEXformats 4 3" xfId="4339" xr:uid="{1E27894A-94AC-4716-8895-CE71FC8F438A}"/>
    <cellStyle name="SAPBEXformats 4 4" xfId="4984" xr:uid="{7F952623-74FC-4F0D-B4A7-6492FE8ED210}"/>
    <cellStyle name="SAPBEXformats 4 5" xfId="6581" xr:uid="{152E96FA-ADA6-45CB-94C0-A298EA5FAF56}"/>
    <cellStyle name="SAPBEXformats 4 6" xfId="6325" xr:uid="{012B8045-D71F-49AF-86D4-4DEDFC54B65E}"/>
    <cellStyle name="SAPBEXformats 4 7" xfId="9048" xr:uid="{517000B4-0780-4026-BCD1-D0566407FB2D}"/>
    <cellStyle name="SAPBEXformats 4 8" xfId="10296" xr:uid="{20D57D88-5FB0-46F3-8F98-66C2A2553A64}"/>
    <cellStyle name="SAPBEXformats 4 9" xfId="10721" xr:uid="{5F6039E9-8874-48D3-A038-3C67DB373A9E}"/>
    <cellStyle name="SAPBEXformats 5" xfId="1727" xr:uid="{00000000-0005-0000-0000-0000E0070000}"/>
    <cellStyle name="SAPBEXformats 5 10" xfId="12586" xr:uid="{02CEB367-BA13-409F-BBF6-BBE96006680B}"/>
    <cellStyle name="SAPBEXformats 5 11" xfId="11413" xr:uid="{82DF0463-6ECD-4829-97B2-95BA757D1CB8}"/>
    <cellStyle name="SAPBEXformats 5 12" xfId="14721" xr:uid="{79764EDD-D9CF-4DF6-9802-9D722C21A926}"/>
    <cellStyle name="SAPBEXformats 5 2" xfId="5693" xr:uid="{87B84ABC-7AAD-4EF9-8173-4294F9623B7B}"/>
    <cellStyle name="SAPBEXformats 5 2 10" xfId="15761" xr:uid="{8B0755C0-B1FB-4B05-868B-C9878D9254B6}"/>
    <cellStyle name="SAPBEXformats 5 2 2" xfId="7162" xr:uid="{67D8650A-55BD-4368-90E2-7CF117030BED}"/>
    <cellStyle name="SAPBEXformats 5 2 3" xfId="8383" xr:uid="{B6A716DB-EA93-4D47-A636-CB268EC36A38}"/>
    <cellStyle name="SAPBEXformats 5 2 4" xfId="9635" xr:uid="{8FD3D4E5-615F-41FE-A7FB-C0A7707460FB}"/>
    <cellStyle name="SAPBEXformats 5 2 5" xfId="10869" xr:uid="{8288F4BC-8451-487B-B296-F072E862EDE3}"/>
    <cellStyle name="SAPBEXformats 5 2 6" xfId="12028" xr:uid="{D72C866C-50C6-4CAE-81BD-6D367E369BBA}"/>
    <cellStyle name="SAPBEXformats 5 2 7" xfId="13156" xr:uid="{C48A3E0D-1AC7-4B43-A998-61222A0CDAC6}"/>
    <cellStyle name="SAPBEXformats 5 2 8" xfId="14263" xr:uid="{77FBD3BA-CC49-447F-BE49-41ECB36F377E}"/>
    <cellStyle name="SAPBEXformats 5 2 9" xfId="15169" xr:uid="{ACB5C330-CCF2-4805-BEC9-BDC104FF3C5E}"/>
    <cellStyle name="SAPBEXformats 5 3" xfId="4340" xr:uid="{B83FE907-A1F5-4C1A-97C6-23888864228A}"/>
    <cellStyle name="SAPBEXformats 5 4" xfId="3177" xr:uid="{65CBBD9B-D136-4962-B6F5-BB2A19F0AE4D}"/>
    <cellStyle name="SAPBEXformats 5 5" xfId="4306" xr:uid="{A10BF7A0-58C9-4D93-A0AE-9AE8C24266F5}"/>
    <cellStyle name="SAPBEXformats 5 6" xfId="7807" xr:uid="{FEC1463B-D3E9-4FB6-8B3D-D5B87CC2F850}"/>
    <cellStyle name="SAPBEXformats 5 7" xfId="9047" xr:uid="{3577504B-3649-46D8-B67E-E514AD1F67CA}"/>
    <cellStyle name="SAPBEXformats 5 8" xfId="10295" xr:uid="{A49D2CC4-FACE-4D4C-AEB0-57753BCE4DF0}"/>
    <cellStyle name="SAPBEXformats 5 9" xfId="10722" xr:uid="{B423799B-0CD0-4CB2-8150-E277360F3EF7}"/>
    <cellStyle name="SAPBEXformats 6" xfId="1728" xr:uid="{00000000-0005-0000-0000-0000E1070000}"/>
    <cellStyle name="SAPBEXformats 6 10" xfId="11042" xr:uid="{23D486ED-F770-4339-A943-936788D84730}"/>
    <cellStyle name="SAPBEXformats 6 11" xfId="13733" xr:uid="{8C8D4868-85AA-455A-BFBB-87F7AD3A9B43}"/>
    <cellStyle name="SAPBEXformats 6 12" xfId="13287" xr:uid="{691B6828-6320-4F2C-8A5F-9F2D5D16C428}"/>
    <cellStyle name="SAPBEXformats 6 2" xfId="5694" xr:uid="{CEFCD4E5-E5FC-4D5A-8CC9-E339A8AEE36B}"/>
    <cellStyle name="SAPBEXformats 6 2 10" xfId="15762" xr:uid="{F800CBE2-9847-4FDC-ADD6-4AC950DE0B4E}"/>
    <cellStyle name="SAPBEXformats 6 2 2" xfId="7163" xr:uid="{7609F7EF-196B-4412-805A-58508A68B501}"/>
    <cellStyle name="SAPBEXformats 6 2 3" xfId="8384" xr:uid="{819A18BB-B57E-498C-888D-983A1CCC14C8}"/>
    <cellStyle name="SAPBEXformats 6 2 4" xfId="9636" xr:uid="{DC401083-77D8-42DA-A933-DA165F61B058}"/>
    <cellStyle name="SAPBEXformats 6 2 5" xfId="10870" xr:uid="{08356714-D3E8-4365-944B-6A8AD9FA9B3D}"/>
    <cellStyle name="SAPBEXformats 6 2 6" xfId="12029" xr:uid="{E4E71B70-7844-428E-AE5E-CDD81182EE84}"/>
    <cellStyle name="SAPBEXformats 6 2 7" xfId="13157" xr:uid="{FED7A196-DEB1-4D7B-AFC9-B1E3BEF68659}"/>
    <cellStyle name="SAPBEXformats 6 2 8" xfId="14264" xr:uid="{37C07BBB-D214-4EC3-AE3C-04F3B1ADADAA}"/>
    <cellStyle name="SAPBEXformats 6 2 9" xfId="15170" xr:uid="{2FAED2FB-152A-4A55-B9D0-345E6165C41C}"/>
    <cellStyle name="SAPBEXformats 6 3" xfId="4341" xr:uid="{8D55D051-527E-4E6E-9A83-9B4FA34743A3}"/>
    <cellStyle name="SAPBEXformats 6 4" xfId="3176" xr:uid="{B4E47F6D-CE55-4BFB-B250-21BF3458717A}"/>
    <cellStyle name="SAPBEXformats 6 5" xfId="6580" xr:uid="{65BD4576-15C6-4AA3-879D-6D3BAC02A2CD}"/>
    <cellStyle name="SAPBEXformats 6 6" xfId="7806" xr:uid="{2FCBAFD9-4B74-405B-8DF4-68798E526531}"/>
    <cellStyle name="SAPBEXformats 6 7" xfId="6710" xr:uid="{44332B2E-62A2-445D-97FC-D9A7C75CE68F}"/>
    <cellStyle name="SAPBEXformats 6 8" xfId="8528" xr:uid="{769493AE-3ACB-4F33-9658-E9E164C3014C}"/>
    <cellStyle name="SAPBEXformats 6 9" xfId="10723" xr:uid="{127BAA79-EEE7-4AC4-BCDF-1E8D520BC52C}"/>
    <cellStyle name="SAPBEXformats 7" xfId="1729" xr:uid="{00000000-0005-0000-0000-0000E2070000}"/>
    <cellStyle name="SAPBEXformats 7 10" xfId="12585" xr:uid="{8D437489-4B43-49EC-A574-010124A7928F}"/>
    <cellStyle name="SAPBEXformats 7 11" xfId="11412" xr:uid="{3AAA3988-0E00-46F7-87A9-0649C64596FA}"/>
    <cellStyle name="SAPBEXformats 7 12" xfId="14720" xr:uid="{722BE527-C3E2-41B8-AF0D-6CF1F95467EE}"/>
    <cellStyle name="SAPBEXformats 7 2" xfId="5695" xr:uid="{16685559-132D-4B13-A003-CD6CDCE7E33C}"/>
    <cellStyle name="SAPBEXformats 7 2 10" xfId="15763" xr:uid="{D88838F4-9FBA-4E26-B7C0-8C2107D22C09}"/>
    <cellStyle name="SAPBEXformats 7 2 2" xfId="7164" xr:uid="{3C283408-0B25-49BA-802C-33AC725FA679}"/>
    <cellStyle name="SAPBEXformats 7 2 3" xfId="8385" xr:uid="{C00CABD6-31DF-49D0-BAF7-EE7805FA63EF}"/>
    <cellStyle name="SAPBEXformats 7 2 4" xfId="9637" xr:uid="{56AFAF4F-6AE1-4E0F-8BDA-DD64276B3E0A}"/>
    <cellStyle name="SAPBEXformats 7 2 5" xfId="10871" xr:uid="{205BFEF0-EC15-4C56-86E9-98B975F1E8E2}"/>
    <cellStyle name="SAPBEXformats 7 2 6" xfId="12030" xr:uid="{1A742AFD-06D1-4D7F-8F56-5A7D958972CB}"/>
    <cellStyle name="SAPBEXformats 7 2 7" xfId="13158" xr:uid="{FAFD9D00-35AE-4443-9442-763201297A60}"/>
    <cellStyle name="SAPBEXformats 7 2 8" xfId="14265" xr:uid="{63F45BBE-BCE3-4E09-9DFF-9607192081D5}"/>
    <cellStyle name="SAPBEXformats 7 2 9" xfId="15171" xr:uid="{5EA498A1-650F-474A-8E18-57EDE2D72E91}"/>
    <cellStyle name="SAPBEXformats 7 3" xfId="4342" xr:uid="{C5BB1DDE-213D-4F0B-A87E-00047CC80D08}"/>
    <cellStyle name="SAPBEXformats 7 4" xfId="3175" xr:uid="{8B6C410C-4595-4019-9CFE-53B375C22FEE}"/>
    <cellStyle name="SAPBEXformats 7 5" xfId="4310" xr:uid="{4AB8BB1D-E102-4B57-A4B0-956FC6C3A0F9}"/>
    <cellStyle name="SAPBEXformats 7 6" xfId="7805" xr:uid="{CC235947-FF9E-4A07-98E8-506AB39C5556}"/>
    <cellStyle name="SAPBEXformats 7 7" xfId="9046" xr:uid="{5851E511-00C0-461A-8BE3-FCC3F5FA6567}"/>
    <cellStyle name="SAPBEXformats 7 8" xfId="10294" xr:uid="{0B9EE256-929C-497F-AE0B-52940F8F98B1}"/>
    <cellStyle name="SAPBEXformats 7 9" xfId="7486" xr:uid="{7C3E796E-51DF-4C41-8700-54C6BE1ED501}"/>
    <cellStyle name="SAPBEXformats 8" xfId="1730" xr:uid="{00000000-0005-0000-0000-0000E3070000}"/>
    <cellStyle name="SAPBEXformats 8 10" xfId="11043" xr:uid="{6E3939A9-059E-44FB-8A6B-92048BD0B919}"/>
    <cellStyle name="SAPBEXformats 8 11" xfId="13732" xr:uid="{67810D6D-1C27-4C07-A215-B324A7C1D4FC}"/>
    <cellStyle name="SAPBEXformats 8 12" xfId="13288" xr:uid="{6735740C-FE66-4A5F-8EE6-F9A9A5BD3220}"/>
    <cellStyle name="SAPBEXformats 8 2" xfId="5696" xr:uid="{3EFECFD0-13F7-46EF-8B33-710ED1214F39}"/>
    <cellStyle name="SAPBEXformats 8 2 10" xfId="15764" xr:uid="{3584CF7C-083F-4A6E-8328-B9D1C9FCDE4A}"/>
    <cellStyle name="SAPBEXformats 8 2 2" xfId="7165" xr:uid="{16D96CAC-C162-4263-8F1A-E63F4F2D5775}"/>
    <cellStyle name="SAPBEXformats 8 2 3" xfId="8386" xr:uid="{02556E99-37CB-436F-B892-AFAAA8FA86E7}"/>
    <cellStyle name="SAPBEXformats 8 2 4" xfId="9638" xr:uid="{886F9CB1-BAF2-474D-9259-8F2760DBAE5E}"/>
    <cellStyle name="SAPBEXformats 8 2 5" xfId="10872" xr:uid="{8BD49EC5-6F9F-4F48-A267-20BEFA414B6B}"/>
    <cellStyle name="SAPBEXformats 8 2 6" xfId="12031" xr:uid="{3109175E-5C95-4075-A2CB-A6BC681A982C}"/>
    <cellStyle name="SAPBEXformats 8 2 7" xfId="13159" xr:uid="{491218D8-1D45-4CC9-9885-B3286A4A40AD}"/>
    <cellStyle name="SAPBEXformats 8 2 8" xfId="14266" xr:uid="{68978F0F-6E1D-4371-A8E6-418EE4F1698F}"/>
    <cellStyle name="SAPBEXformats 8 2 9" xfId="15172" xr:uid="{27044883-D638-4743-8474-D09A209CA157}"/>
    <cellStyle name="SAPBEXformats 8 3" xfId="4343" xr:uid="{6C2BA794-0C40-495E-BC50-09C589A6AF14}"/>
    <cellStyle name="SAPBEXformats 8 4" xfId="3075" xr:uid="{57A8F10F-4043-43E6-B183-B4F8689800CE}"/>
    <cellStyle name="SAPBEXformats 8 5" xfId="6579" xr:uid="{2091298C-165B-4E30-A792-30BDF38E6DB1}"/>
    <cellStyle name="SAPBEXformats 8 6" xfId="7804" xr:uid="{95F00114-E23B-4B64-96C1-2F6F92B6806F}"/>
    <cellStyle name="SAPBEXformats 8 7" xfId="4773" xr:uid="{E8905D02-EBC6-4594-A177-225D66F19C03}"/>
    <cellStyle name="SAPBEXformats 8 8" xfId="8529" xr:uid="{B83A763A-62E7-43C6-AC13-1941AB962E40}"/>
    <cellStyle name="SAPBEXformats 8 9" xfId="10724" xr:uid="{82E98183-75A3-4E38-B240-E8AC1967FFFB}"/>
    <cellStyle name="SAPBEXformats 9" xfId="1731" xr:uid="{00000000-0005-0000-0000-0000E4070000}"/>
    <cellStyle name="SAPBEXformats 9 10" xfId="12584" xr:uid="{B2AFDF1C-646E-42B6-9F02-B37114CADC6D}"/>
    <cellStyle name="SAPBEXformats 9 11" xfId="11411" xr:uid="{E4F4595B-F314-459D-BEA7-65844E16F240}"/>
    <cellStyle name="SAPBEXformats 9 12" xfId="14719" xr:uid="{66C51C06-AD33-43EE-82CC-355F9ECA1803}"/>
    <cellStyle name="SAPBEXformats 9 2" xfId="5697" xr:uid="{8E049C92-7FC1-4FEC-8490-419EB803B7B9}"/>
    <cellStyle name="SAPBEXformats 9 2 10" xfId="15765" xr:uid="{5DC0C9AF-5275-4B99-908E-196A79E59FEB}"/>
    <cellStyle name="SAPBEXformats 9 2 2" xfId="7166" xr:uid="{5C557275-66D6-4BAB-A0FF-26A69F44EEA1}"/>
    <cellStyle name="SAPBEXformats 9 2 3" xfId="8387" xr:uid="{3847DB4B-B688-48CC-8647-F2B88A67F252}"/>
    <cellStyle name="SAPBEXformats 9 2 4" xfId="9639" xr:uid="{C49D89CC-63B6-4361-9BE0-142C9727B51E}"/>
    <cellStyle name="SAPBEXformats 9 2 5" xfId="10873" xr:uid="{E2CDB7D6-A68D-4977-8F33-5A337AC276C5}"/>
    <cellStyle name="SAPBEXformats 9 2 6" xfId="12032" xr:uid="{87BA4BCA-E8AA-4E45-8C9C-D7C5B8B3DCD3}"/>
    <cellStyle name="SAPBEXformats 9 2 7" xfId="13160" xr:uid="{F2830A11-06E6-44E0-9290-7959DAB6A4C4}"/>
    <cellStyle name="SAPBEXformats 9 2 8" xfId="14267" xr:uid="{57426500-3DCC-4632-B8EE-F7E6054F2F8C}"/>
    <cellStyle name="SAPBEXformats 9 2 9" xfId="15173" xr:uid="{05830809-8D5E-4459-A3A1-2D802E7400C9}"/>
    <cellStyle name="SAPBEXformats 9 3" xfId="4344" xr:uid="{CDF16301-FFB3-41D3-A41F-64D77E15DBF2}"/>
    <cellStyle name="SAPBEXformats 9 4" xfId="4983" xr:uid="{ADE96D8B-D5E2-440C-8DF4-7030C59A3279}"/>
    <cellStyle name="SAPBEXformats 9 5" xfId="4319" xr:uid="{89042A15-A750-43A0-9AFB-C48085BF4AD5}"/>
    <cellStyle name="SAPBEXformats 9 6" xfId="7803" xr:uid="{38936042-47BC-4C99-B57D-5CA3D5AE5543}"/>
    <cellStyle name="SAPBEXformats 9 7" xfId="9045" xr:uid="{A2810247-2266-4217-9E4F-B92932C96171}"/>
    <cellStyle name="SAPBEXformats 9 8" xfId="10293" xr:uid="{3DB64D12-95D5-4DE6-8A6E-8E366DA5D26A}"/>
    <cellStyle name="SAPBEXformats 9 9" xfId="11521" xr:uid="{0ADA9BD2-C82C-4C7F-BB7D-0DF23CAF56FD}"/>
    <cellStyle name="SAPBEXformats_gxaccion, 68" xfId="1732" xr:uid="{00000000-0005-0000-0000-0000E5070000}"/>
    <cellStyle name="SAPBEXheaderItem" xfId="1733" xr:uid="{00000000-0005-0000-0000-0000E6070000}"/>
    <cellStyle name="SAPBEXheaderItem 10" xfId="1734" xr:uid="{00000000-0005-0000-0000-0000E7070000}"/>
    <cellStyle name="SAPBEXheaderItem 10 10" xfId="11410" xr:uid="{EDC1A195-79B7-48B5-8488-ECCB516F17C8}"/>
    <cellStyle name="SAPBEXheaderItem 10 11" xfId="13289" xr:uid="{B06E9ED8-7D1B-4CFF-B6A8-9B5AFA580D95}"/>
    <cellStyle name="SAPBEXheaderItem 10 2" xfId="4346" xr:uid="{B9E9E357-6BAD-423A-A16E-7D61A8E20860}"/>
    <cellStyle name="SAPBEXheaderItem 10 3" xfId="3073" xr:uid="{20E6A9EA-0967-4DAD-8E7A-C58D258253FC}"/>
    <cellStyle name="SAPBEXheaderItem 10 4" xfId="4345" xr:uid="{78AB4E64-2622-475F-AFEF-C3FD0024F7C2}"/>
    <cellStyle name="SAPBEXheaderItem 10 5" xfId="7801" xr:uid="{53A62BC2-4FDB-44FC-B731-E33D5063B7AB}"/>
    <cellStyle name="SAPBEXheaderItem 10 6" xfId="7289" xr:uid="{30640550-2031-465B-BAD4-B1BE2636D386}"/>
    <cellStyle name="SAPBEXheaderItem 10 7" xfId="8530" xr:uid="{30C7A22F-CDAC-462F-9CC8-175D0244231A}"/>
    <cellStyle name="SAPBEXheaderItem 10 8" xfId="8157" xr:uid="{573165C2-C59D-4E9C-8B1D-CDE83AB6B3EA}"/>
    <cellStyle name="SAPBEXheaderItem 10 9" xfId="11044" xr:uid="{35BF7F1F-F353-4378-8E92-28BAAB411DB6}"/>
    <cellStyle name="SAPBEXheaderItem 11" xfId="1735" xr:uid="{00000000-0005-0000-0000-0000E8070000}"/>
    <cellStyle name="SAPBEXheaderItem 11 10" xfId="12337" xr:uid="{88D93C5D-7928-423B-A089-69044D3C0CCD}"/>
    <cellStyle name="SAPBEXheaderItem 11 11" xfId="14793" xr:uid="{F12AE3BA-D134-4273-81AE-C73C63796788}"/>
    <cellStyle name="SAPBEXheaderItem 11 2" xfId="4347" xr:uid="{D1A84BBC-04BD-4078-B135-6F64C141BDAE}"/>
    <cellStyle name="SAPBEXheaderItem 11 3" xfId="3072" xr:uid="{92EA3C84-8D9B-4448-82A4-08B2EB6B611D}"/>
    <cellStyle name="SAPBEXheaderItem 11 4" xfId="4847" xr:uid="{A464FA36-E47D-4A47-BC4D-38853F09D994}"/>
    <cellStyle name="SAPBEXheaderItem 11 5" xfId="6060" xr:uid="{784FF8B8-B4A1-4743-B2C7-52317D28E49C}"/>
    <cellStyle name="SAPBEXheaderItem 11 6" xfId="9194" xr:uid="{B6D29B79-E745-4D7D-932A-7C90382307BE}"/>
    <cellStyle name="SAPBEXheaderItem 11 7" xfId="10433" xr:uid="{CE7FAA22-56A1-450D-91A9-9DE4B27EA331}"/>
    <cellStyle name="SAPBEXheaderItem 11 8" xfId="7868" xr:uid="{1B9420A9-26FD-452C-8470-B34F6FA737E4}"/>
    <cellStyle name="SAPBEXheaderItem 11 9" xfId="12724" xr:uid="{8FCA418C-67FE-4B71-B372-B592BD722D85}"/>
    <cellStyle name="SAPBEXheaderItem 12" xfId="2747" xr:uid="{00000000-0005-0000-0000-0000E9070000}"/>
    <cellStyle name="SAPBEXheaderItem 13" xfId="2803" xr:uid="{EB855314-A129-4727-9081-660601C870AE}"/>
    <cellStyle name="SAPBEXheaderItem 14" xfId="2855" xr:uid="{15476E64-2D4C-4705-A11E-3F7DEC912186}"/>
    <cellStyle name="SAPBEXheaderItem 15" xfId="2893" xr:uid="{9A98C188-A939-4234-8119-8ABF77478EF2}"/>
    <cellStyle name="SAPBEXheaderItem 16" xfId="2937" xr:uid="{BBB0E4D9-ADF3-43FE-A24A-7D11B49CAD9E}"/>
    <cellStyle name="SAPBEXheaderItem 17" xfId="2981" xr:uid="{1F43691C-0C2F-42DB-AD82-B124F70DC24E}"/>
    <cellStyle name="SAPBEXheaderItem 18" xfId="15892" xr:uid="{A472FA82-2461-4642-B5FF-B56E570D8197}"/>
    <cellStyle name="SAPBEXheaderItem 2" xfId="1736" xr:uid="{00000000-0005-0000-0000-0000EA070000}"/>
    <cellStyle name="SAPBEXheaderItem 2 10" xfId="11045" xr:uid="{0322D522-6AF0-4AF3-B7D5-A7FD6FBBCA9D}"/>
    <cellStyle name="SAPBEXheaderItem 2 11" xfId="13731" xr:uid="{C295A360-24EF-4D0B-9D0D-5EF9F5EE0979}"/>
    <cellStyle name="SAPBEXheaderItem 2 12" xfId="13290" xr:uid="{8D8179A1-729D-4828-BDD9-A42AEA653E4B}"/>
    <cellStyle name="SAPBEXheaderItem 2 2" xfId="1737" xr:uid="{00000000-0005-0000-0000-0000EB070000}"/>
    <cellStyle name="SAPBEXheaderItem 2 2 2" xfId="1738" xr:uid="{00000000-0005-0000-0000-0000EC070000}"/>
    <cellStyle name="SAPBEXheaderItem 2 2 2 10" xfId="13730" xr:uid="{3D63CDB5-E33D-4A98-A4D6-B833EBA50F9A}"/>
    <cellStyle name="SAPBEXheaderItem 2 2 2 11" xfId="13522" xr:uid="{95FE24D8-F3D3-47ED-8BD6-F0CB5B817B4E}"/>
    <cellStyle name="SAPBEXheaderItem 2 2 2 2" xfId="4350" xr:uid="{D1A02440-1AD4-4307-B664-574D163627DD}"/>
    <cellStyle name="SAPBEXheaderItem 2 2 2 3" xfId="3069" xr:uid="{62E6489D-BE7D-46D2-BED1-8D51A0BDA291}"/>
    <cellStyle name="SAPBEXheaderItem 2 2 2 4" xfId="6576" xr:uid="{BA5A3EC8-AC0B-4920-BD64-FE3886E456A1}"/>
    <cellStyle name="SAPBEXheaderItem 2 2 2 5" xfId="7799" xr:uid="{7114A0B0-CF3D-46F8-A2E3-0F5A1CFB8FD7}"/>
    <cellStyle name="SAPBEXheaderItem 2 2 2 6" xfId="7551" xr:uid="{40FA2F00-6EF4-410C-95DF-06406EE303C5}"/>
    <cellStyle name="SAPBEXheaderItem 2 2 2 7" xfId="8794" xr:uid="{4F3A8561-C356-4B29-95A2-7FB01E2185D1}"/>
    <cellStyle name="SAPBEXheaderItem 2 2 2 8" xfId="8158" xr:uid="{F0D69879-B23E-4D1A-932B-03211A408E46}"/>
    <cellStyle name="SAPBEXheaderItem 2 2 2 9" xfId="11258" xr:uid="{23B5A30E-C068-4575-805E-67484D4A43BE}"/>
    <cellStyle name="SAPBEXheaderItem 2 3" xfId="4348" xr:uid="{9B02C675-4E1A-43E4-A2DC-9436D3BC1946}"/>
    <cellStyle name="SAPBEXheaderItem 2 4" xfId="3071" xr:uid="{1B282A91-B172-4784-8F22-596344540BFA}"/>
    <cellStyle name="SAPBEXheaderItem 2 5" xfId="6578" xr:uid="{F240CFB3-62BB-49AA-A2BF-659F55449443}"/>
    <cellStyle name="SAPBEXheaderItem 2 6" xfId="7800" xr:uid="{7C7DB451-04B5-4FD6-B8ED-92F6F78EF70E}"/>
    <cellStyle name="SAPBEXheaderItem 2 7" xfId="7290" xr:uid="{F058F183-62B5-4148-9608-4FA62F9C5DB9}"/>
    <cellStyle name="SAPBEXheaderItem 2 8" xfId="8531" xr:uid="{7EC20AB1-5695-4F30-A3F5-1BF4DE1BDBEB}"/>
    <cellStyle name="SAPBEXheaderItem 2 9" xfId="7869" xr:uid="{FBD0B02D-2745-44ED-A5E4-13DF18970207}"/>
    <cellStyle name="SAPBEXheaderItem 3" xfId="1739" xr:uid="{00000000-0005-0000-0000-0000ED070000}"/>
    <cellStyle name="SAPBEXheaderItem 3 10" xfId="13729" xr:uid="{744DCFFA-50E7-4685-A745-57AE24F25D98}"/>
    <cellStyle name="SAPBEXheaderItem 3 11" xfId="14718" xr:uid="{F42A2966-F18F-441D-8DA1-9595B4BB8117}"/>
    <cellStyle name="SAPBEXheaderItem 3 2" xfId="4351" xr:uid="{485CC102-BE6E-4236-8390-35B201723EBC}"/>
    <cellStyle name="SAPBEXheaderItem 3 3" xfId="3068" xr:uid="{15E91B06-9004-455E-97BE-E224B4F4732A}"/>
    <cellStyle name="SAPBEXheaderItem 3 4" xfId="6575" xr:uid="{5D0B75D6-76D4-4E33-BCA3-02C91BA41CD7}"/>
    <cellStyle name="SAPBEXheaderItem 3 5" xfId="6062" xr:uid="{431E4969-4ADE-4737-9CB2-7A40B683B022}"/>
    <cellStyle name="SAPBEXheaderItem 3 6" xfId="9043" xr:uid="{37F87C91-FEB9-43E1-91CD-60B049ED72F0}"/>
    <cellStyle name="SAPBEXheaderItem 3 7" xfId="10291" xr:uid="{CF94DA64-6921-4185-962C-1C47A8CF4178}"/>
    <cellStyle name="SAPBEXheaderItem 3 8" xfId="9264" xr:uid="{E4CA0157-CDE1-4575-89C8-043D17279D2D}"/>
    <cellStyle name="SAPBEXheaderItem 3 9" xfId="12582" xr:uid="{FF537735-5279-4A63-8772-D5BED2201FC5}"/>
    <cellStyle name="SAPBEXheaderItem 4" xfId="1740" xr:uid="{00000000-0005-0000-0000-0000EE070000}"/>
    <cellStyle name="SAPBEXheaderItem 4 10" xfId="13728" xr:uid="{3748979E-525E-4271-AC22-30F89077B095}"/>
    <cellStyle name="SAPBEXheaderItem 4 11" xfId="14717" xr:uid="{EB6FD4F6-4378-4A7D-9869-0A7008A36E72}"/>
    <cellStyle name="SAPBEXheaderItem 4 2" xfId="4352" xr:uid="{6888B575-ACAA-4CA7-8B36-9EA03196F3E7}"/>
    <cellStyle name="SAPBEXheaderItem 4 3" xfId="3067" xr:uid="{8E7C8ADC-854D-45D5-8580-15C9C603DA85}"/>
    <cellStyle name="SAPBEXheaderItem 4 4" xfId="6574" xr:uid="{44BF1E1F-B2F3-439E-8D80-D63F77C74E16}"/>
    <cellStyle name="SAPBEXheaderItem 4 5" xfId="7798" xr:uid="{544C6E12-DB2B-4567-9C07-CC07184C89DD}"/>
    <cellStyle name="SAPBEXheaderItem 4 6" xfId="9042" xr:uid="{021CB70D-9BD5-4EB9-96DA-A33CA13C1866}"/>
    <cellStyle name="SAPBEXheaderItem 4 7" xfId="10290" xr:uid="{BB07DB4E-7C9F-49D4-B3C0-4F424728CA01}"/>
    <cellStyle name="SAPBEXheaderItem 4 8" xfId="10023" xr:uid="{CFA1DAC6-5825-434F-86E0-B9FC20350A4A}"/>
    <cellStyle name="SAPBEXheaderItem 4 9" xfId="12581" xr:uid="{063BEC79-23FF-463B-AC2A-2D1E6EAC76CA}"/>
    <cellStyle name="SAPBEXheaderItem 5" xfId="1741" xr:uid="{00000000-0005-0000-0000-0000EF070000}"/>
    <cellStyle name="SAPBEXheaderItem 5 10" xfId="13727" xr:uid="{754405B2-35DC-4BC2-9A9F-3BA81C2837CF}"/>
    <cellStyle name="SAPBEXheaderItem 5 11" xfId="14716" xr:uid="{F91D1719-3877-445C-9D72-326D9CE3CF2E}"/>
    <cellStyle name="SAPBEXheaderItem 5 2" xfId="4353" xr:uid="{0D826D69-583B-4CFB-9C66-18F521E3A30A}"/>
    <cellStyle name="SAPBEXheaderItem 5 3" xfId="3066" xr:uid="{3A7CB856-5CD5-42EF-BED3-8688C32A08BA}"/>
    <cellStyle name="SAPBEXheaderItem 5 4" xfId="6573" xr:uid="{CD18C79C-4A66-479A-808F-9EA1AFFB591B}"/>
    <cellStyle name="SAPBEXheaderItem 5 5" xfId="6063" xr:uid="{05971DE2-9E01-46A0-83FF-030CF13D1B09}"/>
    <cellStyle name="SAPBEXheaderItem 5 6" xfId="9041" xr:uid="{B76244F8-CDC3-4E17-AE53-4812CBB7ABBD}"/>
    <cellStyle name="SAPBEXheaderItem 5 7" xfId="10289" xr:uid="{25D99959-E7FA-4BA6-B4B7-662AB446597C}"/>
    <cellStyle name="SAPBEXheaderItem 5 8" xfId="11519" xr:uid="{375E6DB0-5324-46DD-A37E-EAFBDAB779DE}"/>
    <cellStyle name="SAPBEXheaderItem 5 9" xfId="12580" xr:uid="{5509E20E-2DAD-4DAE-8C9A-9F75E36F623C}"/>
    <cellStyle name="SAPBEXheaderItem 6" xfId="1742" xr:uid="{00000000-0005-0000-0000-0000F0070000}"/>
    <cellStyle name="SAPBEXheaderItem 6 10" xfId="13726" xr:uid="{A6298380-64FD-4345-92AD-C846A4E30C7A}"/>
    <cellStyle name="SAPBEXheaderItem 6 11" xfId="14715" xr:uid="{55D15E95-25D7-4CB8-AD0B-85FCDB60DA74}"/>
    <cellStyle name="SAPBEXheaderItem 6 2" xfId="4354" xr:uid="{B22DA193-3EEA-419A-BAD9-D2DB2FDCB935}"/>
    <cellStyle name="SAPBEXheaderItem 6 3" xfId="3065" xr:uid="{32E09D68-66AF-4F36-9ABB-83BF4BE94C2B}"/>
    <cellStyle name="SAPBEXheaderItem 6 4" xfId="6572" xr:uid="{4601ED73-082B-47CE-A8A9-83AB6CD49376}"/>
    <cellStyle name="SAPBEXheaderItem 6 5" xfId="7941" xr:uid="{BB3F5BD3-BD89-4A25-BD83-AFA166298BFE}"/>
    <cellStyle name="SAPBEXheaderItem 6 6" xfId="9040" xr:uid="{F41FE47F-C5B4-4F79-BCB5-91B8583817DD}"/>
    <cellStyle name="SAPBEXheaderItem 6 7" xfId="10288" xr:uid="{BF34B8C5-F3AA-4BAB-B41A-AC9284AD0C2B}"/>
    <cellStyle name="SAPBEXheaderItem 6 8" xfId="11518" xr:uid="{FBD36F33-B7DD-434B-AA85-A90BDE3A868E}"/>
    <cellStyle name="SAPBEXheaderItem 6 9" xfId="12579" xr:uid="{76077820-7930-4218-A15E-366F94639E27}"/>
    <cellStyle name="SAPBEXheaderItem 7" xfId="1743" xr:uid="{00000000-0005-0000-0000-0000F1070000}"/>
    <cellStyle name="SAPBEXheaderItem 7 10" xfId="13725" xr:uid="{3BB59EE4-2500-407F-BAAE-898AC86DF6B5}"/>
    <cellStyle name="SAPBEXheaderItem 7 11" xfId="14714" xr:uid="{CB78D10E-A023-478F-85F6-BFC7876EE44F}"/>
    <cellStyle name="SAPBEXheaderItem 7 2" xfId="4355" xr:uid="{56CF1C7D-24FA-4600-8790-DE16075DC687}"/>
    <cellStyle name="SAPBEXheaderItem 7 3" xfId="3064" xr:uid="{F219CA8C-4C86-4ED9-B763-1937359D5D9B}"/>
    <cellStyle name="SAPBEXheaderItem 7 4" xfId="6571" xr:uid="{3EB8C93B-7BED-4C4D-A40C-0E9CFEC41A44}"/>
    <cellStyle name="SAPBEXheaderItem 7 5" xfId="6064" xr:uid="{22143C2B-1250-494D-B749-EA744263961E}"/>
    <cellStyle name="SAPBEXheaderItem 7 6" xfId="9039" xr:uid="{31B7CE8F-FEC3-4700-8C65-94B3856473C3}"/>
    <cellStyle name="SAPBEXheaderItem 7 7" xfId="10287" xr:uid="{5D4A2134-6665-432D-9E40-A27E34162E3E}"/>
    <cellStyle name="SAPBEXheaderItem 7 8" xfId="11517" xr:uid="{54AA153F-A45B-4C45-983F-C2AF88AD1F68}"/>
    <cellStyle name="SAPBEXheaderItem 7 9" xfId="12578" xr:uid="{FA2E4CB8-1DDC-4E5B-9D50-67F46C76B78E}"/>
    <cellStyle name="SAPBEXheaderItem 8" xfId="1744" xr:uid="{00000000-0005-0000-0000-0000F2070000}"/>
    <cellStyle name="SAPBEXheaderItem 8 10" xfId="11409" xr:uid="{CEA23FEA-CDEF-42F6-93E8-A85FE8A1E7E4}"/>
    <cellStyle name="SAPBEXheaderItem 8 11" xfId="14713" xr:uid="{0D3071B3-8421-44AB-8EC3-E833FE88C3B5}"/>
    <cellStyle name="SAPBEXheaderItem 8 2" xfId="4356" xr:uid="{D5A744C2-8543-4C91-92CA-8A33330D0110}"/>
    <cellStyle name="SAPBEXheaderItem 8 3" xfId="3174" xr:uid="{3E36BD45-29FF-4119-A451-533133262ED6}"/>
    <cellStyle name="SAPBEXheaderItem 8 4" xfId="4349" xr:uid="{0C803464-A9F9-4D28-9067-098C16760EA6}"/>
    <cellStyle name="SAPBEXheaderItem 8 5" xfId="6065" xr:uid="{DFEABB8F-2D0B-41EC-AAAF-55C6DC454D4D}"/>
    <cellStyle name="SAPBEXheaderItem 8 6" xfId="9038" xr:uid="{064C41BA-6CEC-4567-90B1-63368AAFCE0D}"/>
    <cellStyle name="SAPBEXheaderItem 8 7" xfId="10286" xr:uid="{492FD8E8-DCF0-4172-9BE6-B0E77FC4B252}"/>
    <cellStyle name="SAPBEXheaderItem 8 8" xfId="8923" xr:uid="{5A7F1411-D0F7-41CD-B5F3-A38BAC5C1374}"/>
    <cellStyle name="SAPBEXheaderItem 8 9" xfId="12577" xr:uid="{68781299-38F0-41DE-A4DE-8F4E9DABD40B}"/>
    <cellStyle name="SAPBEXheaderItem 9" xfId="1745" xr:uid="{00000000-0005-0000-0000-0000F3070000}"/>
    <cellStyle name="SAPBEXheaderItem 9 10" xfId="13724" xr:uid="{2A267E43-4B6D-45E1-A0F2-F57D533E9307}"/>
    <cellStyle name="SAPBEXheaderItem 9 11" xfId="14712" xr:uid="{8CD58B93-6D0F-4EBD-81FB-5A520AE14023}"/>
    <cellStyle name="SAPBEXheaderItem 9 2" xfId="4357" xr:uid="{1068AC74-275A-4164-8B70-8635248840E1}"/>
    <cellStyle name="SAPBEXheaderItem 9 3" xfId="3016" xr:uid="{4EBC798E-8061-4BD9-B4AE-ECD7B0D28A0A}"/>
    <cellStyle name="SAPBEXheaderItem 9 4" xfId="6570" xr:uid="{2145288C-2F17-442C-A45E-29E875926131}"/>
    <cellStyle name="SAPBEXheaderItem 9 5" xfId="6326" xr:uid="{0F4B3B31-B32C-4335-8435-19CAF7CCCF6F}"/>
    <cellStyle name="SAPBEXheaderItem 9 6" xfId="9037" xr:uid="{0267D459-7D09-4BB6-96F5-76366443C26E}"/>
    <cellStyle name="SAPBEXheaderItem 9 7" xfId="10285" xr:uid="{975B29F8-95B8-40C4-AC22-06D14274C985}"/>
    <cellStyle name="SAPBEXheaderItem 9 8" xfId="6386" xr:uid="{9308D579-C1D4-46B0-98CE-AEA4B2831EA4}"/>
    <cellStyle name="SAPBEXheaderItem 9 9" xfId="12576" xr:uid="{3610AEA9-E66E-4B6C-88B6-873A1B76CB30}"/>
    <cellStyle name="SAPBEXheaderItem_gxaccion, 68" xfId="1746" xr:uid="{00000000-0005-0000-0000-0000F4070000}"/>
    <cellStyle name="SAPBEXheaderText" xfId="1747" xr:uid="{00000000-0005-0000-0000-0000F5070000}"/>
    <cellStyle name="SAPBEXheaderText 10" xfId="1748" xr:uid="{00000000-0005-0000-0000-0000F6070000}"/>
    <cellStyle name="SAPBEXheaderText 10 10" xfId="9961" xr:uid="{C64C8301-84E4-4BB4-A9CD-43D80AD42DAA}"/>
    <cellStyle name="SAPBEXheaderText 10 11" xfId="14711" xr:uid="{58650266-919D-4FD1-9755-FF3794C2B811}"/>
    <cellStyle name="SAPBEXheaderText 10 2" xfId="4358" xr:uid="{543D2C07-123D-4D37-A835-3BB6E7B4BD80}"/>
    <cellStyle name="SAPBEXheaderText 10 3" xfId="5830" xr:uid="{0FF494E7-8527-4042-82E1-E6A109649680}"/>
    <cellStyle name="SAPBEXheaderText 10 4" xfId="4361" xr:uid="{8E006836-0811-4F10-A83A-266504101170}"/>
    <cellStyle name="SAPBEXheaderText 10 5" xfId="7796" xr:uid="{C46FB118-08FD-493A-ACD9-AD7759142142}"/>
    <cellStyle name="SAPBEXheaderText 10 6" xfId="9036" xr:uid="{26F10C47-1D05-44CD-B88C-F3FAF241B359}"/>
    <cellStyle name="SAPBEXheaderText 10 7" xfId="10284" xr:uid="{829A5564-535C-4BB5-9A7D-7244E18A8124}"/>
    <cellStyle name="SAPBEXheaderText 10 8" xfId="5164" xr:uid="{2017A947-85FB-41C6-B889-1123D4A9DE09}"/>
    <cellStyle name="SAPBEXheaderText 10 9" xfId="12575" xr:uid="{5DB7888A-814E-44B1-8EE0-3D051D9CC916}"/>
    <cellStyle name="SAPBEXheaderText 11" xfId="1749" xr:uid="{00000000-0005-0000-0000-0000F7070000}"/>
    <cellStyle name="SAPBEXheaderText 11 10" xfId="13723" xr:uid="{4D6C1C9C-0D89-4681-815B-1C646DD2D320}"/>
    <cellStyle name="SAPBEXheaderText 11 11" xfId="13291" xr:uid="{057A712A-FC49-4DD3-8AB9-0A03A36B1944}"/>
    <cellStyle name="SAPBEXheaderText 11 2" xfId="4359" xr:uid="{82CDB029-B654-4E23-AA26-B06C4A4BD41B}"/>
    <cellStyle name="SAPBEXheaderText 11 3" xfId="5831" xr:uid="{0989AB16-BAA9-4A3F-B359-2944474483F8}"/>
    <cellStyle name="SAPBEXheaderText 11 4" xfId="6568" xr:uid="{DBA5963C-24FA-465E-A0E0-423332F14304}"/>
    <cellStyle name="SAPBEXheaderText 11 5" xfId="7795" xr:uid="{EC02AE81-816C-46E9-8D22-A527FE41D682}"/>
    <cellStyle name="SAPBEXheaderText 11 6" xfId="7293" xr:uid="{9B7A24FB-A074-4212-AC31-F8311110145D}"/>
    <cellStyle name="SAPBEXheaderText 11 7" xfId="8534" xr:uid="{B805C71D-21BF-43F1-BAF2-10B6D2620E14}"/>
    <cellStyle name="SAPBEXheaderText 11 8" xfId="4835" xr:uid="{F045AC58-4B32-40F6-9193-A714A3EDF3FD}"/>
    <cellStyle name="SAPBEXheaderText 11 9" xfId="11047" xr:uid="{4C8CEC68-E712-4231-82C5-5AA727E0D007}"/>
    <cellStyle name="SAPBEXheaderText 12" xfId="2748" xr:uid="{00000000-0005-0000-0000-0000F8070000}"/>
    <cellStyle name="SAPBEXheaderText 13" xfId="2804" xr:uid="{6D77BCDE-5A46-4FBC-83B7-27BBD694E3E8}"/>
    <cellStyle name="SAPBEXheaderText 14" xfId="2856" xr:uid="{DC271772-76B6-4B39-8382-24F2C4A555D9}"/>
    <cellStyle name="SAPBEXheaderText 15" xfId="2894" xr:uid="{5FC62894-8950-4A22-BEFF-C41CDB1244F2}"/>
    <cellStyle name="SAPBEXheaderText 16" xfId="2938" xr:uid="{5C48DD8F-09B9-4882-B3C6-8389037CA0C1}"/>
    <cellStyle name="SAPBEXheaderText 17" xfId="2982" xr:uid="{979ED685-0921-46EE-A338-5103A7DE9936}"/>
    <cellStyle name="SAPBEXheaderText 18" xfId="15893" xr:uid="{224817D0-6ED2-4592-BE40-73E3F6571B37}"/>
    <cellStyle name="SAPBEXheaderText 2" xfId="1750" xr:uid="{00000000-0005-0000-0000-0000F9070000}"/>
    <cellStyle name="SAPBEXheaderText 2 10" xfId="12574" xr:uid="{1F137546-C8A2-427E-9460-3E7D9EE22563}"/>
    <cellStyle name="SAPBEXheaderText 2 11" xfId="11408" xr:uid="{BDBC3891-3BA4-429F-BA00-5EE422139303}"/>
    <cellStyle name="SAPBEXheaderText 2 12" xfId="14710" xr:uid="{B8C21DD6-2A3A-4432-9196-9470E3028D86}"/>
    <cellStyle name="SAPBEXheaderText 2 2" xfId="1751" xr:uid="{00000000-0005-0000-0000-0000FA070000}"/>
    <cellStyle name="SAPBEXheaderText 2 2 2" xfId="1752" xr:uid="{00000000-0005-0000-0000-0000FB070000}"/>
    <cellStyle name="SAPBEXheaderText 2 2 2 10" xfId="9962" xr:uid="{F9FC4D0C-F532-4CDD-B7ED-364940D367B2}"/>
    <cellStyle name="SAPBEXheaderText 2 2 2 11" xfId="14709" xr:uid="{07899CFF-9B10-4067-8B19-A4B6B61CB96F}"/>
    <cellStyle name="SAPBEXheaderText 2 2 2 2" xfId="4362" xr:uid="{7A332F9E-40EE-4A9F-A49B-8BBB37868F90}"/>
    <cellStyle name="SAPBEXheaderText 2 2 2 3" xfId="5834" xr:uid="{F4A4473F-B41E-44E2-A792-5D8A7C4F7C98}"/>
    <cellStyle name="SAPBEXheaderText 2 2 2 4" xfId="4573" xr:uid="{FB5ABDF8-B33E-4C8D-B836-C173727DE3AE}"/>
    <cellStyle name="SAPBEXheaderText 2 2 2 5" xfId="7792" xr:uid="{057FE868-29D4-4DD8-8636-307FC953134A}"/>
    <cellStyle name="SAPBEXheaderText 2 2 2 6" xfId="9034" xr:uid="{7A232DC9-3CD0-40F0-AA27-C778AE093A7B}"/>
    <cellStyle name="SAPBEXheaderText 2 2 2 7" xfId="10282" xr:uid="{3970942A-1938-4CE1-80F5-674B6F87A660}"/>
    <cellStyle name="SAPBEXheaderText 2 2 2 8" xfId="11516" xr:uid="{72C5F391-279E-4756-9805-7C961BE5216C}"/>
    <cellStyle name="SAPBEXheaderText 2 2 2 9" xfId="12573" xr:uid="{2BE96C8C-9AC7-4FB4-BC8B-04A710B68014}"/>
    <cellStyle name="SAPBEXheaderText 2 3" xfId="4360" xr:uid="{42494F48-D263-4BE4-8DDA-118155AA3410}"/>
    <cellStyle name="SAPBEXheaderText 2 4" xfId="5832" xr:uid="{A2B1E2F6-7DB9-4FE5-BD11-FD78013E598A}"/>
    <cellStyle name="SAPBEXheaderText 2 5" xfId="4572" xr:uid="{9C9FC6B8-8094-4213-B8C7-BBCEA5F2EC97}"/>
    <cellStyle name="SAPBEXheaderText 2 6" xfId="7794" xr:uid="{64EE1191-48EA-4953-864B-5A93BDFB5F77}"/>
    <cellStyle name="SAPBEXheaderText 2 7" xfId="9035" xr:uid="{D9E31EA8-0148-4B43-8424-857599C49C16}"/>
    <cellStyle name="SAPBEXheaderText 2 8" xfId="10283" xr:uid="{2CC8820E-5E32-4D77-8FD8-6414550C79A9}"/>
    <cellStyle name="SAPBEXheaderText 2 9" xfId="10024" xr:uid="{1AE914E6-A626-4A03-B0CD-22A1A1956D6B}"/>
    <cellStyle name="SAPBEXheaderText 3" xfId="1753" xr:uid="{00000000-0005-0000-0000-0000FC070000}"/>
    <cellStyle name="SAPBEXheaderText 3 10" xfId="11407" xr:uid="{A8513F18-070C-41DE-88B7-370CC54C51BF}"/>
    <cellStyle name="SAPBEXheaderText 3 11" xfId="13292" xr:uid="{8346A03F-BC54-46B9-95E9-D58375310663}"/>
    <cellStyle name="SAPBEXheaderText 3 2" xfId="4363" xr:uid="{6942545A-CD89-4C89-ADE5-FC68832FEED3}"/>
    <cellStyle name="SAPBEXheaderText 3 3" xfId="5835" xr:uid="{D5FD59AA-C7A1-4D0C-938F-F551BADA9F5C}"/>
    <cellStyle name="SAPBEXheaderText 3 4" xfId="4574" xr:uid="{E51F06D4-92E6-4AE5-9AC5-1B8166D2D652}"/>
    <cellStyle name="SAPBEXheaderText 3 5" xfId="7791" xr:uid="{9597EDB0-D626-4468-9A06-11DFA761697A}"/>
    <cellStyle name="SAPBEXheaderText 3 6" xfId="7295" xr:uid="{B5F11C5C-4F5D-4E1B-B937-EF4FDBFE0E90}"/>
    <cellStyle name="SAPBEXheaderText 3 7" xfId="8535" xr:uid="{C1D5922F-0402-4A01-8166-88D88B5E06BA}"/>
    <cellStyle name="SAPBEXheaderText 3 8" xfId="11515" xr:uid="{CD09AA18-8E1B-434B-9DC3-6C299CE33BF2}"/>
    <cellStyle name="SAPBEXheaderText 3 9" xfId="12113" xr:uid="{DE1CBAC8-9915-4AC2-BB35-BC9C261CDFD7}"/>
    <cellStyle name="SAPBEXheaderText 4" xfId="1754" xr:uid="{00000000-0005-0000-0000-0000FD070000}"/>
    <cellStyle name="SAPBEXheaderText 4 10" xfId="12338" xr:uid="{9A8D21B0-AFD8-4CE3-8B9C-8DC4F7E19301}"/>
    <cellStyle name="SAPBEXheaderText 4 11" xfId="14792" xr:uid="{035EECA1-F5DE-4653-80D9-1B1E458487D2}"/>
    <cellStyle name="SAPBEXheaderText 4 2" xfId="4364" xr:uid="{10214FA3-A6B6-40BC-9672-DA18DBA638A6}"/>
    <cellStyle name="SAPBEXheaderText 4 3" xfId="5836" xr:uid="{FC4A8368-5EFC-4FAE-B7A1-74CE491FC426}"/>
    <cellStyle name="SAPBEXheaderText 4 4" xfId="5192" xr:uid="{3F8A2CE7-AADB-41B0-BD01-B2AD58531C77}"/>
    <cellStyle name="SAPBEXheaderText 4 5" xfId="6066" xr:uid="{7E12D384-233A-4A97-A9B8-E85F22577E2D}"/>
    <cellStyle name="SAPBEXheaderText 4 6" xfId="9193" xr:uid="{4C184C55-415B-42B7-AE8C-F6CE35104145}"/>
    <cellStyle name="SAPBEXheaderText 4 7" xfId="10432" xr:uid="{68114444-E761-4F9A-9B06-867A0C18D563}"/>
    <cellStyle name="SAPBEXheaderText 4 8" xfId="6569" xr:uid="{90543F1E-0596-413C-919B-8C7CC53F7003}"/>
    <cellStyle name="SAPBEXheaderText 4 9" xfId="12723" xr:uid="{8337137A-D12C-4B4D-8E01-F2EE94B13DE7}"/>
    <cellStyle name="SAPBEXheaderText 5" xfId="1755" xr:uid="{00000000-0005-0000-0000-0000FE070000}"/>
    <cellStyle name="SAPBEXheaderText 5 10" xfId="13722" xr:uid="{375531D2-8303-48FD-B36B-5773E0D52CD7}"/>
    <cellStyle name="SAPBEXheaderText 5 11" xfId="13293" xr:uid="{2C662057-A4AE-4038-9397-AA0F3A3CC538}"/>
    <cellStyle name="SAPBEXheaderText 5 2" xfId="4365" xr:uid="{61894E10-5601-4E9F-8A77-A44DE7BD669E}"/>
    <cellStyle name="SAPBEXheaderText 5 3" xfId="5837" xr:uid="{EF2F543D-5C07-41CD-89C8-9F10CA6F0D5A}"/>
    <cellStyle name="SAPBEXheaderText 5 4" xfId="6567" xr:uid="{7D6F9DEA-4F71-400C-8A82-B9D9891E15A2}"/>
    <cellStyle name="SAPBEXheaderText 5 5" xfId="7790" xr:uid="{70CA21A1-08C6-4BC5-B4EB-3CEA86A08B73}"/>
    <cellStyle name="SAPBEXheaderText 5 6" xfId="7296" xr:uid="{D5AB48C2-0934-4D6D-8B8F-8FFADA45AFE7}"/>
    <cellStyle name="SAPBEXheaderText 5 7" xfId="8536" xr:uid="{ABD49910-7FCA-4B88-AFB1-EAA17B1A4B76}"/>
    <cellStyle name="SAPBEXheaderText 5 8" xfId="6456" xr:uid="{168B221C-74EE-4603-A96C-7A0AA1019FAF}"/>
    <cellStyle name="SAPBEXheaderText 5 9" xfId="12122" xr:uid="{3E33277C-F0B2-46A4-ACEF-BB93E243A65B}"/>
    <cellStyle name="SAPBEXheaderText 6" xfId="1756" xr:uid="{00000000-0005-0000-0000-0000FF070000}"/>
    <cellStyle name="SAPBEXheaderText 6 10" xfId="13721" xr:uid="{7E3C717E-1676-4BB5-B200-E046E83B4F28}"/>
    <cellStyle name="SAPBEXheaderText 6 11" xfId="13294" xr:uid="{9E34F5B3-8A52-4378-8F61-F0EADEC80DB0}"/>
    <cellStyle name="SAPBEXheaderText 6 2" xfId="4366" xr:uid="{FDA26FDB-8902-435B-813A-8B30B62F42ED}"/>
    <cellStyle name="SAPBEXheaderText 6 3" xfId="5838" xr:uid="{F073330D-D5CA-4FF3-BF67-FA0078AD94B9}"/>
    <cellStyle name="SAPBEXheaderText 6 4" xfId="6566" xr:uid="{274B0527-626B-42AB-880E-A02E3235963C}"/>
    <cellStyle name="SAPBEXheaderText 6 5" xfId="6067" xr:uid="{7C0261BD-6B84-43A5-88B1-1B4C62326CCD}"/>
    <cellStyle name="SAPBEXheaderText 6 6" xfId="7297" xr:uid="{E9164FD9-1525-43BA-A003-B374F969A4E0}"/>
    <cellStyle name="SAPBEXheaderText 6 7" xfId="8537" xr:uid="{E36AFED1-138B-4CF5-9336-A6D6624D2684}"/>
    <cellStyle name="SAPBEXheaderText 6 8" xfId="7540" xr:uid="{6D421A1B-DB36-4226-B4E4-533E6CB0C844}"/>
    <cellStyle name="SAPBEXheaderText 6 9" xfId="12123" xr:uid="{BCE317AF-56E0-40D0-B6F4-7C5F981DF8EF}"/>
    <cellStyle name="SAPBEXheaderText 7" xfId="1757" xr:uid="{00000000-0005-0000-0000-000000080000}"/>
    <cellStyle name="SAPBEXheaderText 7 10" xfId="13720" xr:uid="{C48A357F-1C13-4FBB-9475-989CAF7559B9}"/>
    <cellStyle name="SAPBEXheaderText 7 11" xfId="13523" xr:uid="{BD509B05-3939-43F6-85A4-3AA6118F02C3}"/>
    <cellStyle name="SAPBEXheaderText 7 2" xfId="4367" xr:uid="{3A09F5E9-E24D-45FA-A764-19150AA365FA}"/>
    <cellStyle name="SAPBEXheaderText 7 3" xfId="5839" xr:uid="{CDE0D91F-375B-4B23-A7E8-DD5A60A3952B}"/>
    <cellStyle name="SAPBEXheaderText 7 4" xfId="6565" xr:uid="{267D74EE-884E-4899-A94E-6B10391232C6}"/>
    <cellStyle name="SAPBEXheaderText 7 5" xfId="7789" xr:uid="{F2D22D6A-A28A-43E3-8CD4-6591A9AA7492}"/>
    <cellStyle name="SAPBEXheaderText 7 6" xfId="7552" xr:uid="{3A097C26-4476-4FAE-B0A3-C43C2D539786}"/>
    <cellStyle name="SAPBEXheaderText 7 7" xfId="8795" xr:uid="{A8F07985-2F3E-4CA0-8F01-C124EC166E12}"/>
    <cellStyle name="SAPBEXheaderText 7 8" xfId="9044" xr:uid="{10E64B69-847D-4EA9-B01D-C3A8DD07628E}"/>
    <cellStyle name="SAPBEXheaderText 7 9" xfId="11259" xr:uid="{EE178137-16D1-4051-9B0E-D3CA008711E0}"/>
    <cellStyle name="SAPBEXheaderText 8" xfId="1758" xr:uid="{00000000-0005-0000-0000-000001080000}"/>
    <cellStyle name="SAPBEXheaderText 8 10" xfId="13719" xr:uid="{F6AC0DD1-88C0-45A8-A6F8-43EAB677C07E}"/>
    <cellStyle name="SAPBEXheaderText 8 11" xfId="14708" xr:uid="{9C7073CD-7C86-49BF-815F-96CE647F9D88}"/>
    <cellStyle name="SAPBEXheaderText 8 2" xfId="4368" xr:uid="{765E44FF-26A9-4231-A6EA-F354DD924BAC}"/>
    <cellStyle name="SAPBEXheaderText 8 3" xfId="5840" xr:uid="{6C7DE6D4-F940-40AF-ACD6-02004AA696F3}"/>
    <cellStyle name="SAPBEXheaderText 8 4" xfId="6564" xr:uid="{0E58F203-B2DA-4731-8DD4-A5D46BDC4B95}"/>
    <cellStyle name="SAPBEXheaderText 8 5" xfId="6068" xr:uid="{13532144-8067-49C0-9C6C-9AFF8EBD24EB}"/>
    <cellStyle name="SAPBEXheaderText 8 6" xfId="9033" xr:uid="{C58E5034-E45C-4AC6-9097-D17715619B8D}"/>
    <cellStyle name="SAPBEXheaderText 8 7" xfId="10281" xr:uid="{3C27119B-8451-46F1-A7FB-DB64CCE9A40E}"/>
    <cellStyle name="SAPBEXheaderText 8 8" xfId="7291" xr:uid="{E269D120-34CE-493F-BFC5-CF3808729F0A}"/>
    <cellStyle name="SAPBEXheaderText 8 9" xfId="12572" xr:uid="{0208C6B7-8FB1-43D5-8C6B-6A3F77871E67}"/>
    <cellStyle name="SAPBEXheaderText 9" xfId="1759" xr:uid="{00000000-0005-0000-0000-000002080000}"/>
    <cellStyle name="SAPBEXheaderText 9 10" xfId="13718" xr:uid="{9B3394A5-86EF-4474-8A1B-D28064A6C721}"/>
    <cellStyle name="SAPBEXheaderText 9 11" xfId="14707" xr:uid="{FB44871D-97F9-4A71-82F1-052914B31D3E}"/>
    <cellStyle name="SAPBEXheaderText 9 2" xfId="4369" xr:uid="{AD0CDEB2-D193-4CA6-9E92-8EFFAF3384E8}"/>
    <cellStyle name="SAPBEXheaderText 9 3" xfId="5841" xr:uid="{CFD448AF-47F2-41FB-9E19-26900005744A}"/>
    <cellStyle name="SAPBEXheaderText 9 4" xfId="6563" xr:uid="{664C4C3B-AFA8-4AC1-9BE5-6A126F181526}"/>
    <cellStyle name="SAPBEXheaderText 9 5" xfId="7788" xr:uid="{46F4095C-85AC-4500-B04C-996284368ADA}"/>
    <cellStyle name="SAPBEXheaderText 9 6" xfId="9032" xr:uid="{3F76E4C9-3222-4E84-8C6E-92765A13EF7B}"/>
    <cellStyle name="SAPBEXheaderText 9 7" xfId="10280" xr:uid="{8A4A0C0A-A35E-49B6-BA41-5CFDEE158C30}"/>
    <cellStyle name="SAPBEXheaderText 9 8" xfId="7292" xr:uid="{0C596942-4ED6-455A-9A28-F4845DFA6054}"/>
    <cellStyle name="SAPBEXheaderText 9 9" xfId="12571" xr:uid="{64D866AA-A5C3-4B2F-B854-EA80BF3D980B}"/>
    <cellStyle name="SAPBEXheaderText_gxaccion, 68" xfId="1760" xr:uid="{00000000-0005-0000-0000-000003080000}"/>
    <cellStyle name="SAPBEXHLevel0" xfId="5" xr:uid="{00000000-0005-0000-0000-000004080000}"/>
    <cellStyle name="SAPBEXHLevel0 10" xfId="1762" xr:uid="{00000000-0005-0000-0000-000005080000}"/>
    <cellStyle name="SAPBEXHLevel0 10 10" xfId="12569" xr:uid="{EA0E504D-5277-42DC-8808-6CC6766DD8B1}"/>
    <cellStyle name="SAPBEXHLevel0 10 11" xfId="13716" xr:uid="{07D845D2-091B-41CF-ADFF-6AB490F1FA1A}"/>
    <cellStyle name="SAPBEXHLevel0 10 12" xfId="14705" xr:uid="{BF3376ED-6DCA-4F92-894F-B1315819146C}"/>
    <cellStyle name="SAPBEXHLevel0 10 2" xfId="5698" xr:uid="{504D52FB-7EC5-4301-A35F-7C03BD8AA3DC}"/>
    <cellStyle name="SAPBEXHLevel0 10 2 10" xfId="15766" xr:uid="{05C1267C-EB06-420A-93AD-4040E8E5591A}"/>
    <cellStyle name="SAPBEXHLevel0 10 2 2" xfId="7167" xr:uid="{54006C00-3BE8-459D-9631-46CCFC3C66E6}"/>
    <cellStyle name="SAPBEXHLevel0 10 2 3" xfId="8388" xr:uid="{DF1A41A3-02AA-4A56-83B8-DBAE4D1A59C6}"/>
    <cellStyle name="SAPBEXHLevel0 10 2 4" xfId="9640" xr:uid="{EDE74BA6-BD5D-4FDA-BFE2-B4B00F59E714}"/>
    <cellStyle name="SAPBEXHLevel0 10 2 5" xfId="10874" xr:uid="{430B0CF6-0D00-4AE6-94EB-8820B5961745}"/>
    <cellStyle name="SAPBEXHLevel0 10 2 6" xfId="12033" xr:uid="{B6809566-7690-400B-AAE2-C7EA43946BCB}"/>
    <cellStyle name="SAPBEXHLevel0 10 2 7" xfId="13161" xr:uid="{61C4D5A0-9204-4177-90C2-01D59CB91E3B}"/>
    <cellStyle name="SAPBEXHLevel0 10 2 8" xfId="14268" xr:uid="{144A5F49-6932-403A-A496-7B73A05C690D}"/>
    <cellStyle name="SAPBEXHLevel0 10 2 9" xfId="15174" xr:uid="{65BACAF8-82BC-4F40-8639-9867B9AC3067}"/>
    <cellStyle name="SAPBEXHLevel0 10 3" xfId="4371" xr:uid="{D0483D23-4C66-49A4-9AEE-1F73E5E9FB1D}"/>
    <cellStyle name="SAPBEXHLevel0 10 4" xfId="5843" xr:uid="{8A019DEB-6ED2-4383-8B4E-087541E1C2AE}"/>
    <cellStyle name="SAPBEXHLevel0 10 5" xfId="6561" xr:uid="{09866329-BB1A-4B5C-AB55-6079E6E21485}"/>
    <cellStyle name="SAPBEXHLevel0 10 6" xfId="6069" xr:uid="{FC8FBB5C-A3B8-44BE-8D15-C81D589646E8}"/>
    <cellStyle name="SAPBEXHLevel0 10 7" xfId="9030" xr:uid="{6BBEC8D5-1A00-42D3-BD6D-2F2556D22273}"/>
    <cellStyle name="SAPBEXHLevel0 10 8" xfId="10278" xr:uid="{06C902AF-459E-42A1-BFF4-A4D755A92333}"/>
    <cellStyle name="SAPBEXHLevel0 10 9" xfId="11513" xr:uid="{069F88E1-53EF-4A4A-A3D0-A54733CB98B7}"/>
    <cellStyle name="SAPBEXHLevel0 11" xfId="1763" xr:uid="{00000000-0005-0000-0000-000006080000}"/>
    <cellStyle name="SAPBEXHLevel0 11 10" xfId="12568" xr:uid="{64933E02-65B7-4A77-8E4B-743A158C2D60}"/>
    <cellStyle name="SAPBEXHLevel0 11 11" xfId="9963" xr:uid="{EA32FE53-774A-4B0C-9843-E004C20378EB}"/>
    <cellStyle name="SAPBEXHLevel0 11 12" xfId="14704" xr:uid="{FD6111AC-02EB-46E6-8C84-0031440601AF}"/>
    <cellStyle name="SAPBEXHLevel0 11 2" xfId="5699" xr:uid="{4B48D4F6-2B99-40A6-834A-6AB2EF00835F}"/>
    <cellStyle name="SAPBEXHLevel0 11 2 10" xfId="15767" xr:uid="{A3FCE65C-77FB-45FF-9090-E882558E7714}"/>
    <cellStyle name="SAPBEXHLevel0 11 2 2" xfId="7168" xr:uid="{D2C135A2-213D-4DC8-BCA0-E5D36198654F}"/>
    <cellStyle name="SAPBEXHLevel0 11 2 3" xfId="8389" xr:uid="{573F7095-7974-4F03-889C-29E79846AD64}"/>
    <cellStyle name="SAPBEXHLevel0 11 2 4" xfId="9641" xr:uid="{853C6088-028D-49B6-9A55-CDFB97E12817}"/>
    <cellStyle name="SAPBEXHLevel0 11 2 5" xfId="10875" xr:uid="{659FFD95-6587-40CB-A52D-536841214C78}"/>
    <cellStyle name="SAPBEXHLevel0 11 2 6" xfId="12034" xr:uid="{D064DBD7-08B0-4BF3-B6B4-04813A4ED199}"/>
    <cellStyle name="SAPBEXHLevel0 11 2 7" xfId="13162" xr:uid="{07CEF9FD-982F-480C-BC8F-8D9F1B1E3D6B}"/>
    <cellStyle name="SAPBEXHLevel0 11 2 8" xfId="14269" xr:uid="{4275BAEB-6345-4D10-B96A-D5C7F14CF42D}"/>
    <cellStyle name="SAPBEXHLevel0 11 2 9" xfId="15175" xr:uid="{81193227-C540-4CE1-A8DC-DCEBA8B6C153}"/>
    <cellStyle name="SAPBEXHLevel0 11 3" xfId="4372" xr:uid="{8C95B7B7-F60E-4766-A125-7136F3D2C57C}"/>
    <cellStyle name="SAPBEXHLevel0 11 4" xfId="5844" xr:uid="{0F833DE9-3614-433C-A5FA-3E7DDB96FA23}"/>
    <cellStyle name="SAPBEXHLevel0 11 5" xfId="4576" xr:uid="{5B55FD12-8C5D-45BB-840C-668D6AD5E6D9}"/>
    <cellStyle name="SAPBEXHLevel0 11 6" xfId="6070" xr:uid="{0B5C9A4E-0D20-4ACE-8DBA-411118BCB04C}"/>
    <cellStyle name="SAPBEXHLevel0 11 7" xfId="9029" xr:uid="{5AF7E38E-4DB6-49FA-B4F0-A65F3488F53B}"/>
    <cellStyle name="SAPBEXHLevel0 11 8" xfId="10277" xr:uid="{00A3C6E2-A3C1-45DD-AF7A-9BBBB1C5DDCD}"/>
    <cellStyle name="SAPBEXHLevel0 11 9" xfId="11512" xr:uid="{559B3B77-B1E7-4264-A6CB-00180FD0BBA4}"/>
    <cellStyle name="SAPBEXHLevel0 12" xfId="1764" xr:uid="{00000000-0005-0000-0000-000007080000}"/>
    <cellStyle name="SAPBEXHLevel0 12 10" xfId="12567" xr:uid="{FC6133E3-2057-4F39-8510-917EDB7A2854}"/>
    <cellStyle name="SAPBEXHLevel0 12 11" xfId="13715" xr:uid="{379610A4-D138-4837-98BB-1520676D6F30}"/>
    <cellStyle name="SAPBEXHLevel0 12 12" xfId="14703" xr:uid="{FD1D408E-7795-4F59-B279-2EC76F1EB7CA}"/>
    <cellStyle name="SAPBEXHLevel0 12 2" xfId="5700" xr:uid="{2170624C-CCB8-4F67-9119-2CBB31934997}"/>
    <cellStyle name="SAPBEXHLevel0 12 2 10" xfId="15768" xr:uid="{0062ED3F-9D0F-40F1-AA77-16DCFC033206}"/>
    <cellStyle name="SAPBEXHLevel0 12 2 2" xfId="7169" xr:uid="{7AD9E86D-371F-47CB-A5D8-E4876E32497E}"/>
    <cellStyle name="SAPBEXHLevel0 12 2 3" xfId="8390" xr:uid="{4243E6C6-C1CF-4912-8562-B5661FD6DE8D}"/>
    <cellStyle name="SAPBEXHLevel0 12 2 4" xfId="9642" xr:uid="{7AA092D7-3035-441C-8BA9-3F51B3ADF4C9}"/>
    <cellStyle name="SAPBEXHLevel0 12 2 5" xfId="10876" xr:uid="{CA436B54-BED0-481C-A244-E45EE80B046D}"/>
    <cellStyle name="SAPBEXHLevel0 12 2 6" xfId="12035" xr:uid="{E9CA86E2-97C4-48D2-8FC3-F033DBEED21C}"/>
    <cellStyle name="SAPBEXHLevel0 12 2 7" xfId="13163" xr:uid="{2D2534B0-7C3F-4CFF-B022-3D828B5C85DB}"/>
    <cellStyle name="SAPBEXHLevel0 12 2 8" xfId="14270" xr:uid="{4C149166-C9E3-44B4-B20B-F2F30EFDB231}"/>
    <cellStyle name="SAPBEXHLevel0 12 2 9" xfId="15176" xr:uid="{78976FB3-4D94-496A-96EC-6F2E400D6124}"/>
    <cellStyle name="SAPBEXHLevel0 12 3" xfId="4373" xr:uid="{B0F300B7-2384-44A1-961A-DBDED43BEE40}"/>
    <cellStyle name="SAPBEXHLevel0 12 4" xfId="5845" xr:uid="{01B437B5-615E-47CD-9376-EA155A72A406}"/>
    <cellStyle name="SAPBEXHLevel0 12 5" xfId="6560" xr:uid="{A593A3C1-5D04-46D7-8413-3014D945A87A}"/>
    <cellStyle name="SAPBEXHLevel0 12 6" xfId="6327" xr:uid="{A56D2E34-8C3F-4D1D-913E-99DEAD2338BB}"/>
    <cellStyle name="SAPBEXHLevel0 12 7" xfId="9028" xr:uid="{9431B57C-281E-458B-9054-3D371B7A9556}"/>
    <cellStyle name="SAPBEXHLevel0 12 8" xfId="10276" xr:uid="{54FD8209-3137-4C2A-8826-1763F4339F86}"/>
    <cellStyle name="SAPBEXHLevel0 12 9" xfId="7294" xr:uid="{88B37FB5-EFF2-4E09-B996-E60D6BD07635}"/>
    <cellStyle name="SAPBEXHLevel0 13" xfId="1765" xr:uid="{00000000-0005-0000-0000-000008080000}"/>
    <cellStyle name="SAPBEXHLevel0 13 10" xfId="12566" xr:uid="{D074BDE8-A0B9-4BE0-B3F9-91257D1C3ED0}"/>
    <cellStyle name="SAPBEXHLevel0 13 11" xfId="11406" xr:uid="{06E226CD-697F-4B7E-A971-77146F2A5C29}"/>
    <cellStyle name="SAPBEXHLevel0 13 12" xfId="14702" xr:uid="{43E4FC5C-51DF-4BEA-9C92-3CCDC0CC1BE9}"/>
    <cellStyle name="SAPBEXHLevel0 13 2" xfId="5701" xr:uid="{A1530F4E-3BF9-4FE1-B733-44A54C7123A5}"/>
    <cellStyle name="SAPBEXHLevel0 13 2 10" xfId="15769" xr:uid="{967D603C-F374-443E-9AD4-93B7DC930A16}"/>
    <cellStyle name="SAPBEXHLevel0 13 2 2" xfId="7170" xr:uid="{E5C3D509-F0F8-452B-874F-93CC893A7555}"/>
    <cellStyle name="SAPBEXHLevel0 13 2 3" xfId="8391" xr:uid="{C488533E-DD94-4F29-9D2A-6EF3A4A77FB8}"/>
    <cellStyle name="SAPBEXHLevel0 13 2 4" xfId="9643" xr:uid="{BE15DF93-349B-49BA-A00A-4FED3F651E93}"/>
    <cellStyle name="SAPBEXHLevel0 13 2 5" xfId="10877" xr:uid="{8C3634EC-1F40-4581-9317-E8DA43FC9C5B}"/>
    <cellStyle name="SAPBEXHLevel0 13 2 6" xfId="12036" xr:uid="{A5375CA3-5355-43B4-94C7-0B67BB047ADC}"/>
    <cellStyle name="SAPBEXHLevel0 13 2 7" xfId="13164" xr:uid="{BD0F2009-4892-45D6-804D-74BB621241EF}"/>
    <cellStyle name="SAPBEXHLevel0 13 2 8" xfId="14271" xr:uid="{8F086CCD-B777-415B-930E-E59F2A88E826}"/>
    <cellStyle name="SAPBEXHLevel0 13 2 9" xfId="15177" xr:uid="{55EBD462-FB72-46C3-AAF4-234FFA318008}"/>
    <cellStyle name="SAPBEXHLevel0 13 3" xfId="4374" xr:uid="{7F3FD54D-457F-4E75-BEEC-29E14873DF73}"/>
    <cellStyle name="SAPBEXHLevel0 13 4" xfId="5846" xr:uid="{34DF3899-DA96-457D-8B78-7C969C11E784}"/>
    <cellStyle name="SAPBEXHLevel0 13 5" xfId="4577" xr:uid="{DE497240-76DC-4DAF-A104-4675F2833CE9}"/>
    <cellStyle name="SAPBEXHLevel0 13 6" xfId="7787" xr:uid="{415DAA71-C4F9-4552-AD7D-72A3B52CAE2D}"/>
    <cellStyle name="SAPBEXHLevel0 13 7" xfId="9027" xr:uid="{1F1DFE10-1414-4B37-BE7C-CF87AFEAFD82}"/>
    <cellStyle name="SAPBEXHLevel0 13 8" xfId="10275" xr:uid="{0B2F8554-F4D9-41C3-9903-E41CED7BA461}"/>
    <cellStyle name="SAPBEXHLevel0 13 9" xfId="8922" xr:uid="{30992BD1-C252-4AF7-AEA5-C5A78168CD3C}"/>
    <cellStyle name="SAPBEXHLevel0 14" xfId="1761" xr:uid="{00000000-0005-0000-0000-000009080000}"/>
    <cellStyle name="SAPBEXHLevel0 14 10" xfId="13717" xr:uid="{3A4F8420-9B61-491C-8C26-CB2A1A81075C}"/>
    <cellStyle name="SAPBEXHLevel0 14 11" xfId="14706" xr:uid="{4DE5A0AC-52EC-44B0-B447-34A5D8959F2D}"/>
    <cellStyle name="SAPBEXHLevel0 14 2" xfId="4370" xr:uid="{E28C54D4-3DA1-4E1B-8113-FF6CF4FBD7B7}"/>
    <cellStyle name="SAPBEXHLevel0 14 3" xfId="5842" xr:uid="{3DFE53FF-8996-4C2F-B910-47DF34BC61F8}"/>
    <cellStyle name="SAPBEXHLevel0 14 4" xfId="6562" xr:uid="{299F2D77-5DFD-4FF5-A054-35F2B24123F3}"/>
    <cellStyle name="SAPBEXHLevel0 14 5" xfId="7940" xr:uid="{9B271FBB-B929-4C3B-BE63-3835BD907F93}"/>
    <cellStyle name="SAPBEXHLevel0 14 6" xfId="9031" xr:uid="{D4639F67-F4E4-4592-BBEB-39427D4BDD8F}"/>
    <cellStyle name="SAPBEXHLevel0 14 7" xfId="10279" xr:uid="{8950D79D-FC44-48EC-9713-9777E07E329D}"/>
    <cellStyle name="SAPBEXHLevel0 14 8" xfId="11514" xr:uid="{4306123E-D23E-4618-A199-C6F12B6E049F}"/>
    <cellStyle name="SAPBEXHLevel0 14 9" xfId="12570" xr:uid="{17A96A7B-A1EA-40FB-A837-96B626DFBB7A}"/>
    <cellStyle name="SAPBEXHLevel0 15" xfId="2690" xr:uid="{00000000-0005-0000-0000-00000A080000}"/>
    <cellStyle name="SAPBEXHLevel0 16" xfId="2723" xr:uid="{00000000-0005-0000-0000-00000B080000}"/>
    <cellStyle name="SAPBEXHLevel0 17" xfId="2775" xr:uid="{729C9C96-1922-41DC-A075-DA4B1C5E22D5}"/>
    <cellStyle name="SAPBEXHLevel0 18" xfId="2820" xr:uid="{BD4B748E-D956-44A9-BAEF-635E7547FB09}"/>
    <cellStyle name="SAPBEXHLevel0 19" xfId="2833" xr:uid="{E6D78D86-2E3A-412F-B064-B15180AE6C14}"/>
    <cellStyle name="SAPBEXHLevel0 2" xfId="55" xr:uid="{00000000-0005-0000-0000-00000C080000}"/>
    <cellStyle name="SAPBEXHLevel0 2 10" xfId="11299" xr:uid="{4DFA5234-9DDB-4FF1-A9DA-3E389A5C4BD7}"/>
    <cellStyle name="SAPBEXHLevel0 2 11" xfId="12378" xr:uid="{8378AB8B-E19F-4100-93ED-30CF8234E311}"/>
    <cellStyle name="SAPBEXHLevel0 2 12" xfId="13560" xr:uid="{521D3701-A173-495A-BDEA-564A63D0F951}"/>
    <cellStyle name="SAPBEXHLevel0 2 13" xfId="14549" xr:uid="{009A47DA-1BFD-4550-BEF0-BCC5749A313F}"/>
    <cellStyle name="SAPBEXHLevel0 2 2" xfId="1766" xr:uid="{00000000-0005-0000-0000-00000D080000}"/>
    <cellStyle name="SAPBEXHLevel0 2 2 10" xfId="12124" xr:uid="{ACCB7D3D-F8C1-47E7-B99A-A1D7C5434FE0}"/>
    <cellStyle name="SAPBEXHLevel0 2 2 11" xfId="13714" xr:uid="{669951BB-092F-4752-BC96-D31D155A8418}"/>
    <cellStyle name="SAPBEXHLevel0 2 2 12" xfId="13295" xr:uid="{0C06814F-1F09-45FE-8DE0-71A1D01486CF}"/>
    <cellStyle name="SAPBEXHLevel0 2 2 2" xfId="1767" xr:uid="{00000000-0005-0000-0000-00000E080000}"/>
    <cellStyle name="SAPBEXHLevel0 2 2 2 10" xfId="12565" xr:uid="{F98A768E-FBC9-48DA-89DE-DB3547A36630}"/>
    <cellStyle name="SAPBEXHLevel0 2 2 2 11" xfId="9964" xr:uid="{17820E88-607A-47DA-AB04-920A592BE36B}"/>
    <cellStyle name="SAPBEXHLevel0 2 2 2 12" xfId="14701" xr:uid="{3A4E203C-50DB-46AD-989B-0708F76E5B9C}"/>
    <cellStyle name="SAPBEXHLevel0 2 2 2 2" xfId="5703" xr:uid="{7E783594-0AE7-4A81-ADA8-7048DDC8719C}"/>
    <cellStyle name="SAPBEXHLevel0 2 2 2 2 10" xfId="15771" xr:uid="{9C56D490-78E4-4FCC-9635-6872638B8D85}"/>
    <cellStyle name="SAPBEXHLevel0 2 2 2 2 2" xfId="7172" xr:uid="{75BCCA61-4C2B-4CEC-AA6F-047CDC8D3E84}"/>
    <cellStyle name="SAPBEXHLevel0 2 2 2 2 3" xfId="8393" xr:uid="{AE9E1BBC-68CD-4E0E-9ED1-FA1F42025A44}"/>
    <cellStyle name="SAPBEXHLevel0 2 2 2 2 4" xfId="9645" xr:uid="{4E2D6EF8-6A0E-4C21-872C-8D47087E8B98}"/>
    <cellStyle name="SAPBEXHLevel0 2 2 2 2 5" xfId="10879" xr:uid="{AE85B3BA-CB9B-42D4-956F-CD8C85CF6D65}"/>
    <cellStyle name="SAPBEXHLevel0 2 2 2 2 6" xfId="12038" xr:uid="{1746F5D4-1448-4844-B34E-BEFCCDA3E66D}"/>
    <cellStyle name="SAPBEXHLevel0 2 2 2 2 7" xfId="13166" xr:uid="{D4031D94-8C94-499F-AE01-68E920A474CB}"/>
    <cellStyle name="SAPBEXHLevel0 2 2 2 2 8" xfId="14273" xr:uid="{31E92CF8-1A50-44C3-A852-ED7D74E8B1EC}"/>
    <cellStyle name="SAPBEXHLevel0 2 2 2 2 9" xfId="15179" xr:uid="{39533857-49D5-4CAF-9F92-99A3B7726968}"/>
    <cellStyle name="SAPBEXHLevel0 2 2 2 3" xfId="4376" xr:uid="{11822AE3-B8A1-40F2-9385-5047D9A8563A}"/>
    <cellStyle name="SAPBEXHLevel0 2 2 2 4" xfId="5848" xr:uid="{76988737-24EB-4C95-903F-5FEAA88D7F3A}"/>
    <cellStyle name="SAPBEXHLevel0 2 2 2 5" xfId="4578" xr:uid="{E240AFDD-90AB-4DB2-9A19-2B05C748A045}"/>
    <cellStyle name="SAPBEXHLevel0 2 2 2 6" xfId="7785" xr:uid="{815AB02F-E8D2-4423-9265-14B4038B9DEF}"/>
    <cellStyle name="SAPBEXHLevel0 2 2 2 7" xfId="9026" xr:uid="{A3320A03-57D5-4DE9-9EAF-2971C7149F71}"/>
    <cellStyle name="SAPBEXHLevel0 2 2 2 8" xfId="10274" xr:uid="{93D2E5D1-0E45-4D28-84A4-78DC0D71C272}"/>
    <cellStyle name="SAPBEXHLevel0 2 2 2 9" xfId="7477" xr:uid="{1C436DEA-918C-4F0E-B9BA-F30BAF5491DC}"/>
    <cellStyle name="SAPBEXHLevel0 2 2 3" xfId="4375" xr:uid="{C3D3A2D0-3C1E-45D4-804E-D9012646FFCE}"/>
    <cellStyle name="SAPBEXHLevel0 2 2 4" xfId="5847" xr:uid="{221DD1B9-085D-46E0-8EA8-D2DAB968FC3F}"/>
    <cellStyle name="SAPBEXHLevel0 2 2 5" xfId="6559" xr:uid="{DBBD4F88-1435-473D-BF01-E19E83493087}"/>
    <cellStyle name="SAPBEXHLevel0 2 2 6" xfId="7786" xr:uid="{C100E0C0-8DC7-4849-A19F-D0B50B72D295}"/>
    <cellStyle name="SAPBEXHLevel0 2 2 7" xfId="7298" xr:uid="{B32CE78B-C425-40C1-A1C3-221C929FFDD0}"/>
    <cellStyle name="SAPBEXHLevel0 2 2 8" xfId="8538" xr:uid="{286E0A6F-9D38-4FC7-A15F-F0F85F835342}"/>
    <cellStyle name="SAPBEXHLevel0 2 2 9" xfId="8921" xr:uid="{A229BB4C-32FB-438D-8444-98343B0D77C0}"/>
    <cellStyle name="SAPBEXHLevel0 2 3" xfId="5702" xr:uid="{7F647E2E-172C-44C2-AA92-903744576532}"/>
    <cellStyle name="SAPBEXHLevel0 2 3 10" xfId="15770" xr:uid="{09C677A3-9EDF-49CF-9CC7-227A9F5103F3}"/>
    <cellStyle name="SAPBEXHLevel0 2 3 2" xfId="7171" xr:uid="{DF5E9921-99A4-47F9-9035-408D73B37EC1}"/>
    <cellStyle name="SAPBEXHLevel0 2 3 3" xfId="8392" xr:uid="{79C987DD-36A8-4818-9C78-9C0C86F600D9}"/>
    <cellStyle name="SAPBEXHLevel0 2 3 4" xfId="9644" xr:uid="{CBACFB46-560C-4F4A-AFCF-C8545C5B7D36}"/>
    <cellStyle name="SAPBEXHLevel0 2 3 5" xfId="10878" xr:uid="{6B4854FA-5B1D-4D38-8859-C1C64C4F63CC}"/>
    <cellStyle name="SAPBEXHLevel0 2 3 6" xfId="12037" xr:uid="{B829E51A-74FE-4A7B-AFE1-B18F855B9B7A}"/>
    <cellStyle name="SAPBEXHLevel0 2 3 7" xfId="13165" xr:uid="{98B1F880-87F7-4E00-86E8-8B4DBC5AC859}"/>
    <cellStyle name="SAPBEXHLevel0 2 3 8" xfId="14272" xr:uid="{B947159C-898F-4D80-9102-2512DB0D29EA}"/>
    <cellStyle name="SAPBEXHLevel0 2 3 9" xfId="15178" xr:uid="{21B57C90-3F8C-43A2-8D48-A0883A5485B4}"/>
    <cellStyle name="SAPBEXHLevel0 2 4" xfId="3053" xr:uid="{BF228592-0167-4089-B8D6-FF84ACEEAE9E}"/>
    <cellStyle name="SAPBEXHLevel0 2 5" xfId="4887" xr:uid="{4360C9F2-E260-4EAE-AEA8-23768B461277}"/>
    <cellStyle name="SAPBEXHLevel0 2 6" xfId="6369" xr:uid="{C86D13C6-C793-4F6D-83B2-18E9C3EA449F}"/>
    <cellStyle name="SAPBEXHLevel0 2 7" xfId="7591" xr:uid="{DABF9331-CAAB-4981-8413-A5813BDDD8D1}"/>
    <cellStyle name="SAPBEXHLevel0 2 8" xfId="8836" xr:uid="{2DD1F62C-64A5-4CA8-BF03-6CB0176F4F40}"/>
    <cellStyle name="SAPBEXHLevel0 2 9" xfId="10083" xr:uid="{C057E1D3-299C-4D89-9C58-8EF6E5DF2B3C}"/>
    <cellStyle name="SAPBEXHLevel0 20" xfId="2895" xr:uid="{5A266C3C-2750-4DB0-ABE3-BC869C52A56A}"/>
    <cellStyle name="SAPBEXHLevel0 21" xfId="2939" xr:uid="{94F09790-A39E-43CB-9734-C3F02CFC318E}"/>
    <cellStyle name="SAPBEXHLevel0 22" xfId="2983" xr:uid="{8357C286-0ED8-4677-84F7-E7EBC570E48F}"/>
    <cellStyle name="SAPBEXHLevel0 23" xfId="3007" xr:uid="{C77F1D85-347F-4FD5-8972-4C6323715380}"/>
    <cellStyle name="SAPBEXHLevel0 24" xfId="15894" xr:uid="{B0035BB1-0E59-4CB8-9BC8-46187DF32491}"/>
    <cellStyle name="SAPBEXHLevel0 3" xfId="1768" xr:uid="{00000000-0005-0000-0000-00000F080000}"/>
    <cellStyle name="SAPBEXHLevel0 3 10" xfId="11132" xr:uid="{F2358BC3-3CD8-4475-9580-9CD8EC814E8C}"/>
    <cellStyle name="SAPBEXHLevel0 3 11" xfId="13713" xr:uid="{F6987163-6425-496E-A4EC-8E929A5DDBEF}"/>
    <cellStyle name="SAPBEXHLevel0 3 12" xfId="13296" xr:uid="{C90DF551-1891-444A-BDB6-47E0A58E3B64}"/>
    <cellStyle name="SAPBEXHLevel0 3 2" xfId="5704" xr:uid="{C9E90B20-C946-4202-BAED-F1D32CC1963B}"/>
    <cellStyle name="SAPBEXHLevel0 3 2 10" xfId="15772" xr:uid="{CAA30C26-78F8-4D07-A918-217071903C30}"/>
    <cellStyle name="SAPBEXHLevel0 3 2 2" xfId="7173" xr:uid="{C234322B-FE5F-4A95-BAC6-26400738663F}"/>
    <cellStyle name="SAPBEXHLevel0 3 2 3" xfId="8394" xr:uid="{AF5000C7-E0B0-4B8C-8D3D-1740B7CAEE96}"/>
    <cellStyle name="SAPBEXHLevel0 3 2 4" xfId="9646" xr:uid="{5CA243C0-48A1-48A1-A4DB-0E9E3DB585FE}"/>
    <cellStyle name="SAPBEXHLevel0 3 2 5" xfId="10880" xr:uid="{093B87B1-A59C-44F5-A5AE-6561FF123AFC}"/>
    <cellStyle name="SAPBEXHLevel0 3 2 6" xfId="12039" xr:uid="{44325153-943D-4C73-B79C-B05187FCDFEB}"/>
    <cellStyle name="SAPBEXHLevel0 3 2 7" xfId="13167" xr:uid="{9FD8DFBC-8AD1-4C80-AC05-D654B8BC78A7}"/>
    <cellStyle name="SAPBEXHLevel0 3 2 8" xfId="14274" xr:uid="{6180F1E6-CB90-4CCA-A977-05F4DE1B13F5}"/>
    <cellStyle name="SAPBEXHLevel0 3 2 9" xfId="15180" xr:uid="{5D3B2DF5-5CBA-493F-A7B3-3100BB1EB19C}"/>
    <cellStyle name="SAPBEXHLevel0 3 3" xfId="4377" xr:uid="{22D6A278-76D6-4F5F-B62F-32B2B688B171}"/>
    <cellStyle name="SAPBEXHLevel0 3 4" xfId="5849" xr:uid="{64CA629A-484D-403A-A7A9-3B545F322C92}"/>
    <cellStyle name="SAPBEXHLevel0 3 5" xfId="6558" xr:uid="{07C2F823-84A9-4407-A568-B56CDB2D78E3}"/>
    <cellStyle name="SAPBEXHLevel0 3 6" xfId="7784" xr:uid="{06785D98-F522-41E2-903F-6CB9D10AEBD5}"/>
    <cellStyle name="SAPBEXHLevel0 3 7" xfId="7299" xr:uid="{1AD8E872-1E26-4BBB-B2A0-04085874F386}"/>
    <cellStyle name="SAPBEXHLevel0 3 8" xfId="8539" xr:uid="{4EA72D7A-B859-47A9-A44E-8F32B82B540B}"/>
    <cellStyle name="SAPBEXHLevel0 3 9" xfId="8920" xr:uid="{012AE4CA-9CE1-4047-A4DF-A3CF514E7870}"/>
    <cellStyle name="SAPBEXHLevel0 4" xfId="1769" xr:uid="{00000000-0005-0000-0000-000010080000}"/>
    <cellStyle name="SAPBEXHLevel0 4 10" xfId="12564" xr:uid="{0EDFE846-A94F-46C5-9283-D6EAD9E32C0D}"/>
    <cellStyle name="SAPBEXHLevel0 4 11" xfId="11595" xr:uid="{486EC33C-ED99-4B9E-A926-E36F238FF785}"/>
    <cellStyle name="SAPBEXHLevel0 4 12" xfId="14700" xr:uid="{7858DC14-28F2-43C2-9205-6E55F0C7A5F5}"/>
    <cellStyle name="SAPBEXHLevel0 4 2" xfId="5705" xr:uid="{90614B4C-556A-4305-B8E0-F5ADA28F5083}"/>
    <cellStyle name="SAPBEXHLevel0 4 2 10" xfId="15773" xr:uid="{3F11C85F-FC19-4EE9-8BB9-DFA9EA653A07}"/>
    <cellStyle name="SAPBEXHLevel0 4 2 2" xfId="7174" xr:uid="{A2DA0C53-8CA0-4BA3-B936-936D54EB4C98}"/>
    <cellStyle name="SAPBEXHLevel0 4 2 3" xfId="8395" xr:uid="{5D284149-3972-4093-ADC0-845583495853}"/>
    <cellStyle name="SAPBEXHLevel0 4 2 4" xfId="9647" xr:uid="{45F8DB1C-B15C-4F86-A995-64FFB60AF29D}"/>
    <cellStyle name="SAPBEXHLevel0 4 2 5" xfId="10881" xr:uid="{5A68B337-1BC8-41C6-B449-8B11A1CEEE35}"/>
    <cellStyle name="SAPBEXHLevel0 4 2 6" xfId="12040" xr:uid="{009E9BC9-C5D2-4D4F-A746-ED20C6F44BFD}"/>
    <cellStyle name="SAPBEXHLevel0 4 2 7" xfId="13168" xr:uid="{2F6CEF37-0DC7-4B5F-A341-BCF40C8AF5BF}"/>
    <cellStyle name="SAPBEXHLevel0 4 2 8" xfId="14275" xr:uid="{ABA27C67-F169-470A-9903-042350C14713}"/>
    <cellStyle name="SAPBEXHLevel0 4 2 9" xfId="15181" xr:uid="{D83C83D8-3F16-407A-B476-0D43608488FD}"/>
    <cellStyle name="SAPBEXHLevel0 4 3" xfId="4378" xr:uid="{CDB8C379-A7D7-4BA2-A00F-7EC285E9819C}"/>
    <cellStyle name="SAPBEXHLevel0 4 4" xfId="5850" xr:uid="{8E220D63-4621-452E-B23C-F7AA452F5211}"/>
    <cellStyle name="SAPBEXHLevel0 4 5" xfId="4579" xr:uid="{EEDE5261-D4E4-43CC-90B7-313B974C311C}"/>
    <cellStyle name="SAPBEXHLevel0 4 6" xfId="7783" xr:uid="{2274F8B9-862B-4666-9773-1178436CAF10}"/>
    <cellStyle name="SAPBEXHLevel0 4 7" xfId="9025" xr:uid="{E799B1A0-F924-4B77-9A2D-9366BAE8DCDF}"/>
    <cellStyle name="SAPBEXHLevel0 4 8" xfId="10273" xr:uid="{0E176888-E0CE-4B00-9A34-0D60D55A9926}"/>
    <cellStyle name="SAPBEXHLevel0 4 9" xfId="7579" xr:uid="{7E100F8B-1785-4CD2-8F5C-2169CC681328}"/>
    <cellStyle name="SAPBEXHLevel0 5" xfId="1770" xr:uid="{00000000-0005-0000-0000-000011080000}"/>
    <cellStyle name="SAPBEXHLevel0 5 10" xfId="11136" xr:uid="{C8195192-B672-44AD-A01B-C831939AB90D}"/>
    <cellStyle name="SAPBEXHLevel0 5 11" xfId="13853" xr:uid="{2D82186F-AA11-44B0-9493-D8C773E7919A}"/>
    <cellStyle name="SAPBEXHLevel0 5 12" xfId="13297" xr:uid="{30272C08-8C90-41C4-8E7D-66DFDF106AD2}"/>
    <cellStyle name="SAPBEXHLevel0 5 2" xfId="5706" xr:uid="{C8FCB4A9-E40B-48D9-A177-DE4DEC02AC92}"/>
    <cellStyle name="SAPBEXHLevel0 5 2 10" xfId="15774" xr:uid="{99A16234-30E1-4CC4-9AF1-3060E8CFED51}"/>
    <cellStyle name="SAPBEXHLevel0 5 2 2" xfId="7175" xr:uid="{D5F1867A-85B4-4D38-9EB9-5D36EEE6C705}"/>
    <cellStyle name="SAPBEXHLevel0 5 2 3" xfId="8396" xr:uid="{04F91034-A3D0-42E5-A69D-25C9FEE21A8C}"/>
    <cellStyle name="SAPBEXHLevel0 5 2 4" xfId="9648" xr:uid="{512E0F2C-6844-456D-AD33-7AE6D242AE02}"/>
    <cellStyle name="SAPBEXHLevel0 5 2 5" xfId="10882" xr:uid="{6E809057-59A4-4CBA-86A4-04061A5F722D}"/>
    <cellStyle name="SAPBEXHLevel0 5 2 6" xfId="12041" xr:uid="{E5E176B1-C6F3-47D9-8CE0-5568858A2972}"/>
    <cellStyle name="SAPBEXHLevel0 5 2 7" xfId="13169" xr:uid="{1DC4AC90-803F-4B36-AD30-B9085C8AED15}"/>
    <cellStyle name="SAPBEXHLevel0 5 2 8" xfId="14276" xr:uid="{F27A146B-C483-4440-B450-68BC792CA215}"/>
    <cellStyle name="SAPBEXHLevel0 5 2 9" xfId="15182" xr:uid="{35763055-D397-47D9-B7B3-7F4CA78EE639}"/>
    <cellStyle name="SAPBEXHLevel0 5 3" xfId="4379" xr:uid="{3B3F5016-9B7C-441E-A6D0-76A5678410B6}"/>
    <cellStyle name="SAPBEXHLevel0 5 4" xfId="5851" xr:uid="{8D8D91F5-BA7C-4D5B-ABE1-9D1155D3BDE0}"/>
    <cellStyle name="SAPBEXHLevel0 5 5" xfId="6720" xr:uid="{6B27515E-0244-4510-ABB8-05995E68593B}"/>
    <cellStyle name="SAPBEXHLevel0 5 6" xfId="7782" xr:uid="{D6908C0D-DDC2-4A6F-A118-A07A7AF690F1}"/>
    <cellStyle name="SAPBEXHLevel0 5 7" xfId="7300" xr:uid="{7108A2E5-1AAB-4E74-A807-B2EAF54E5872}"/>
    <cellStyle name="SAPBEXHLevel0 5 8" xfId="8540" xr:uid="{C2482448-DB62-4A72-A5B5-3C4357E69A51}"/>
    <cellStyle name="SAPBEXHLevel0 5 9" xfId="10025" xr:uid="{E36E53BB-68F0-4391-8370-7461E473A48F}"/>
    <cellStyle name="SAPBEXHLevel0 6" xfId="1771" xr:uid="{00000000-0005-0000-0000-000012080000}"/>
    <cellStyle name="SAPBEXHLevel0 6 10" xfId="12563" xr:uid="{365B55B6-BF2E-4EA1-B921-20090F3D43B0}"/>
    <cellStyle name="SAPBEXHLevel0 6 11" xfId="9965" xr:uid="{E0823589-DC64-458B-8F19-ECF1075A2123}"/>
    <cellStyle name="SAPBEXHLevel0 6 12" xfId="14699" xr:uid="{BA95DAE6-B455-46F0-AC52-8412A2E54E04}"/>
    <cellStyle name="SAPBEXHLevel0 6 2" xfId="5707" xr:uid="{B9EBE48E-BF0C-4B51-BDBC-5793C11408D0}"/>
    <cellStyle name="SAPBEXHLevel0 6 2 10" xfId="15775" xr:uid="{F71D4908-96DD-46A3-ABF5-85513CC766D1}"/>
    <cellStyle name="SAPBEXHLevel0 6 2 2" xfId="7176" xr:uid="{8331F18E-0896-4890-B41E-C8BC0DC82751}"/>
    <cellStyle name="SAPBEXHLevel0 6 2 3" xfId="8397" xr:uid="{7F6DDA0E-9A12-4486-96B8-B21B67B36B49}"/>
    <cellStyle name="SAPBEXHLevel0 6 2 4" xfId="9649" xr:uid="{E5F8C1B1-080F-41F8-A212-1C61D44110D1}"/>
    <cellStyle name="SAPBEXHLevel0 6 2 5" xfId="10883" xr:uid="{D219D625-7675-472C-A0C2-9A21B2629197}"/>
    <cellStyle name="SAPBEXHLevel0 6 2 6" xfId="12042" xr:uid="{8D274B35-8EE8-4AAA-9C1B-FD86563E80CD}"/>
    <cellStyle name="SAPBEXHLevel0 6 2 7" xfId="13170" xr:uid="{D9ADA5EF-DFF6-467E-B358-B58C50579F8E}"/>
    <cellStyle name="SAPBEXHLevel0 6 2 8" xfId="14277" xr:uid="{BB500134-7529-47C8-B276-85B3E0E3464D}"/>
    <cellStyle name="SAPBEXHLevel0 6 2 9" xfId="15183" xr:uid="{1FD74DF8-7A95-4F5D-A084-1B3C3D4E5A2B}"/>
    <cellStyle name="SAPBEXHLevel0 6 3" xfId="4380" xr:uid="{86FFACE0-92B3-4701-A982-75A11DAE5EEE}"/>
    <cellStyle name="SAPBEXHLevel0 6 4" xfId="5852" xr:uid="{FD4CC3E8-A190-46F3-B3A3-7970EE4780CD}"/>
    <cellStyle name="SAPBEXHLevel0 6 5" xfId="4580" xr:uid="{F3E278B4-05CD-424A-BB4C-D50BC7C2C149}"/>
    <cellStyle name="SAPBEXHLevel0 6 6" xfId="7781" xr:uid="{B488B454-A719-4A2C-A44A-855C6D8CF813}"/>
    <cellStyle name="SAPBEXHLevel0 6 7" xfId="9024" xr:uid="{7D6C25BE-8245-4EF6-ACAC-D327919CDFB2}"/>
    <cellStyle name="SAPBEXHLevel0 6 8" xfId="10272" xr:uid="{3674F814-4922-4D77-BCEE-6F65AA21CE71}"/>
    <cellStyle name="SAPBEXHLevel0 6 9" xfId="11511" xr:uid="{DB413C43-4F6C-4B70-B013-CAE4A87DB507}"/>
    <cellStyle name="SAPBEXHLevel0 7" xfId="1772" xr:uid="{00000000-0005-0000-0000-000013080000}"/>
    <cellStyle name="SAPBEXHLevel0 7 10" xfId="11145" xr:uid="{A01B97CD-489D-46DB-B5A3-D100D3FE78CF}"/>
    <cellStyle name="SAPBEXHLevel0 7 11" xfId="9966" xr:uid="{3790ABEA-8051-4ED2-9A38-F2E1EDD888C0}"/>
    <cellStyle name="SAPBEXHLevel0 7 12" xfId="13298" xr:uid="{D3F44242-66FB-4E1F-88B4-D8E8288E777A}"/>
    <cellStyle name="SAPBEXHLevel0 7 2" xfId="5708" xr:uid="{28677686-313B-44C2-A51A-0394C86A235A}"/>
    <cellStyle name="SAPBEXHLevel0 7 2 10" xfId="15776" xr:uid="{F7A50F52-1A4F-43A9-A118-3D9287D57B40}"/>
    <cellStyle name="SAPBEXHLevel0 7 2 2" xfId="7177" xr:uid="{E3A2E2CA-C55C-44F1-8DD0-9D51A3AA5A78}"/>
    <cellStyle name="SAPBEXHLevel0 7 2 3" xfId="8398" xr:uid="{87DA0EEA-6700-454B-B763-239F3638652A}"/>
    <cellStyle name="SAPBEXHLevel0 7 2 4" xfId="9650" xr:uid="{C3E99979-8C05-40CD-8411-E218264448AA}"/>
    <cellStyle name="SAPBEXHLevel0 7 2 5" xfId="10884" xr:uid="{B191ADDE-4FFF-4A40-AF67-F2E3042D1AF7}"/>
    <cellStyle name="SAPBEXHLevel0 7 2 6" xfId="12043" xr:uid="{B63A2DB2-DC61-4B83-B498-444329EF77F1}"/>
    <cellStyle name="SAPBEXHLevel0 7 2 7" xfId="13171" xr:uid="{5F513EF1-447D-4670-A662-341187B1EF32}"/>
    <cellStyle name="SAPBEXHLevel0 7 2 8" xfId="14278" xr:uid="{B1139D55-16B5-4092-B72D-A484A4B97142}"/>
    <cellStyle name="SAPBEXHLevel0 7 2 9" xfId="15184" xr:uid="{CCC41CB4-6B20-45AA-9154-ABD9D80F5C05}"/>
    <cellStyle name="SAPBEXHLevel0 7 3" xfId="4381" xr:uid="{18A85171-3FA9-4048-AA5D-338D9D4E1EB6}"/>
    <cellStyle name="SAPBEXHLevel0 7 4" xfId="5853" xr:uid="{3C5116AE-F4ED-4B26-B35E-F65C367BA6F7}"/>
    <cellStyle name="SAPBEXHLevel0 7 5" xfId="4581" xr:uid="{A773CE0E-CAEF-49D6-953B-91251122ED12}"/>
    <cellStyle name="SAPBEXHLevel0 7 6" xfId="7780" xr:uid="{A343337C-5E57-4E69-BCEF-9AD83CB48385}"/>
    <cellStyle name="SAPBEXHLevel0 7 7" xfId="7301" xr:uid="{73A5BB36-2ADD-438B-855F-80BF2CA5233C}"/>
    <cellStyle name="SAPBEXHLevel0 7 8" xfId="8541" xr:uid="{E24EE6E7-ECE7-4B7D-A773-E4BA4D3E288B}"/>
    <cellStyle name="SAPBEXHLevel0 7 9" xfId="11510" xr:uid="{906DB472-B17B-4CB1-AAFF-D7F24FACB0C2}"/>
    <cellStyle name="SAPBEXHLevel0 8" xfId="1773" xr:uid="{00000000-0005-0000-0000-000014080000}"/>
    <cellStyle name="SAPBEXHLevel0 8 10" xfId="12722" xr:uid="{7752806F-9B94-4FDE-BE04-FDA7DC355B50}"/>
    <cellStyle name="SAPBEXHLevel0 8 11" xfId="12339" xr:uid="{49113B1C-8679-4FC1-9BB0-8CD6CA8AC8DF}"/>
    <cellStyle name="SAPBEXHLevel0 8 12" xfId="14791" xr:uid="{CE0A0A29-90DF-4189-B9FE-3C73D97BFBE2}"/>
    <cellStyle name="SAPBEXHLevel0 8 2" xfId="5709" xr:uid="{0518B45A-7632-46DB-8E31-E25B20A2BBB9}"/>
    <cellStyle name="SAPBEXHLevel0 8 2 10" xfId="15777" xr:uid="{1602ED99-41A7-45C7-9DF7-345FF8BCB67D}"/>
    <cellStyle name="SAPBEXHLevel0 8 2 2" xfId="7178" xr:uid="{1061FEA6-1556-4B04-9ED0-228946A65CCE}"/>
    <cellStyle name="SAPBEXHLevel0 8 2 3" xfId="8399" xr:uid="{01037CC0-FA29-4368-81EE-4C11634504FB}"/>
    <cellStyle name="SAPBEXHLevel0 8 2 4" xfId="9651" xr:uid="{824AFBEF-E842-49B4-92EC-E7D1D0301F94}"/>
    <cellStyle name="SAPBEXHLevel0 8 2 5" xfId="10885" xr:uid="{0669F3E8-A54F-426D-8A26-A897404CED3B}"/>
    <cellStyle name="SAPBEXHLevel0 8 2 6" xfId="12044" xr:uid="{81565EE6-BD85-4712-9FF5-47C50605A202}"/>
    <cellStyle name="SAPBEXHLevel0 8 2 7" xfId="13172" xr:uid="{707A214C-1327-4149-8F73-B1CF2995BA35}"/>
    <cellStyle name="SAPBEXHLevel0 8 2 8" xfId="14279" xr:uid="{04B8E88E-3479-4E57-AD3F-290C6B07D06E}"/>
    <cellStyle name="SAPBEXHLevel0 8 2 9" xfId="15185" xr:uid="{8D41DADE-033C-42D7-856F-8E887FFE22F5}"/>
    <cellStyle name="SAPBEXHLevel0 8 3" xfId="4382" xr:uid="{409C368E-5486-48D6-95C3-1F206363A15E}"/>
    <cellStyle name="SAPBEXHLevel0 8 4" xfId="5854" xr:uid="{264F591E-6FF5-4415-A1A0-E946C1214DF2}"/>
    <cellStyle name="SAPBEXHLevel0 8 5" xfId="5193" xr:uid="{6E0CF0F3-8E83-4EE9-B913-B8AC1C3ACEAB}"/>
    <cellStyle name="SAPBEXHLevel0 8 6" xfId="6071" xr:uid="{C31FD868-295F-48C7-97EA-CB22908898FB}"/>
    <cellStyle name="SAPBEXHLevel0 8 7" xfId="9192" xr:uid="{8F7C5C46-C648-4DDE-AEDE-23240A365CCC}"/>
    <cellStyle name="SAPBEXHLevel0 8 8" xfId="10431" xr:uid="{51A1CDC6-36B3-4250-9BA2-E86907A0AE82}"/>
    <cellStyle name="SAPBEXHLevel0 8 9" xfId="11509" xr:uid="{F709C04B-DCA9-42EC-A4D3-589E73EC4D76}"/>
    <cellStyle name="SAPBEXHLevel0 9" xfId="1774" xr:uid="{00000000-0005-0000-0000-000015080000}"/>
    <cellStyle name="SAPBEXHLevel0 9 10" xfId="11146" xr:uid="{5309EFE4-80AC-44CE-99BE-CF9F549071CE}"/>
    <cellStyle name="SAPBEXHLevel0 9 11" xfId="13712" xr:uid="{1928C54F-D685-4E9F-83DA-880CE1B731BC}"/>
    <cellStyle name="SAPBEXHLevel0 9 12" xfId="13299" xr:uid="{DE22C41D-7F25-494A-AE85-236AAB70F27F}"/>
    <cellStyle name="SAPBEXHLevel0 9 2" xfId="5710" xr:uid="{CE73C066-CC50-4A8A-96A4-7C5B4E2F2A63}"/>
    <cellStyle name="SAPBEXHLevel0 9 2 10" xfId="15778" xr:uid="{F9B8D995-3B54-4D06-ACE8-37F4C96BBE9F}"/>
    <cellStyle name="SAPBEXHLevel0 9 2 2" xfId="7179" xr:uid="{65F0E45B-5A9D-4CF9-A7D0-3987796472C5}"/>
    <cellStyle name="SAPBEXHLevel0 9 2 3" xfId="8400" xr:uid="{4721630C-D7FC-48D8-9132-9BE9D397DF5B}"/>
    <cellStyle name="SAPBEXHLevel0 9 2 4" xfId="9652" xr:uid="{F36419BC-281E-4390-9601-426606FBF640}"/>
    <cellStyle name="SAPBEXHLevel0 9 2 5" xfId="10886" xr:uid="{B86F2DEB-8C94-4268-83AE-C2ABBFFD5E21}"/>
    <cellStyle name="SAPBEXHLevel0 9 2 6" xfId="12045" xr:uid="{7C384768-1947-44A5-A306-3491364EF5A3}"/>
    <cellStyle name="SAPBEXHLevel0 9 2 7" xfId="13173" xr:uid="{9D284D26-AE16-42AA-94C0-A26D5B92EF0C}"/>
    <cellStyle name="SAPBEXHLevel0 9 2 8" xfId="14280" xr:uid="{DD08BC6D-B6E1-4FE5-895B-CAFDF5E49DA0}"/>
    <cellStyle name="SAPBEXHLevel0 9 2 9" xfId="15186" xr:uid="{E81ACF19-DD68-4ADE-81C1-30C9F3FAACAC}"/>
    <cellStyle name="SAPBEXHLevel0 9 3" xfId="4383" xr:uid="{4AF2D063-7372-4270-AD80-28AF524421BC}"/>
    <cellStyle name="SAPBEXHLevel0 9 4" xfId="5855" xr:uid="{C02ABC02-4B8D-4034-8372-F69F54916A5E}"/>
    <cellStyle name="SAPBEXHLevel0 9 5" xfId="6557" xr:uid="{D014B577-A89D-470F-B248-E1BBD6E3F41B}"/>
    <cellStyle name="SAPBEXHLevel0 9 6" xfId="7779" xr:uid="{F80BC42E-9835-49E0-8208-E3C6A8E6973B}"/>
    <cellStyle name="SAPBEXHLevel0 9 7" xfId="7302" xr:uid="{6B59CBD7-69DB-45DC-B1DF-B3FE0F6EE923}"/>
    <cellStyle name="SAPBEXHLevel0 9 8" xfId="8542" xr:uid="{FB42BD19-978F-4CBE-836C-66A5AF5F4621}"/>
    <cellStyle name="SAPBEXHLevel0 9 9" xfId="7580" xr:uid="{09760BB5-C3C6-474E-A508-790F583D538F}"/>
    <cellStyle name="SAPBEXHLevel0_gxaccion, 68" xfId="1775" xr:uid="{00000000-0005-0000-0000-000016080000}"/>
    <cellStyle name="SAPBEXHLevel0X" xfId="1776" xr:uid="{00000000-0005-0000-0000-000017080000}"/>
    <cellStyle name="SAPBEXHLevel0X 10" xfId="1777" xr:uid="{00000000-0005-0000-0000-000018080000}"/>
    <cellStyle name="SAPBEXHLevel0X 10 10" xfId="13710" xr:uid="{E8BA8BF0-22CA-409C-9D65-64AD7C1D2121}"/>
    <cellStyle name="SAPBEXHLevel0X 10 11" xfId="14698" xr:uid="{139894A5-C801-432E-975C-1AC69ECA681A}"/>
    <cellStyle name="SAPBEXHLevel0X 10 2" xfId="4385" xr:uid="{891EE844-FA6B-453B-8124-80E6B96CA318}"/>
    <cellStyle name="SAPBEXHLevel0X 10 3" xfId="5857" xr:uid="{C8C010E5-E085-4ADF-92F2-F18A1D651A2A}"/>
    <cellStyle name="SAPBEXHLevel0X 10 4" xfId="6555" xr:uid="{7149443B-BB7B-4523-9CD3-6A80E335E230}"/>
    <cellStyle name="SAPBEXHLevel0X 10 5" xfId="6072" xr:uid="{E5C4FCBA-096C-422A-A907-A1E2C36E86A3}"/>
    <cellStyle name="SAPBEXHLevel0X 10 6" xfId="9023" xr:uid="{289C3F83-D109-47C8-800D-B6BF669EA053}"/>
    <cellStyle name="SAPBEXHLevel0X 10 7" xfId="10271" xr:uid="{EC201E1D-625E-4183-BE38-C05B4B7D5B28}"/>
    <cellStyle name="SAPBEXHLevel0X 10 8" xfId="7628" xr:uid="{9D22A777-DE2E-49A3-8162-120D31DF02A9}"/>
    <cellStyle name="SAPBEXHLevel0X 10 9" xfId="12562" xr:uid="{5B2EBB4F-5FE4-43F0-BBA8-3E1000BA5889}"/>
    <cellStyle name="SAPBEXHLevel0X 11" xfId="1778" xr:uid="{00000000-0005-0000-0000-000019080000}"/>
    <cellStyle name="SAPBEXHLevel0X 11 10" xfId="13709" xr:uid="{7DB56331-CE7A-4A00-8EC3-F40F24E5299F}"/>
    <cellStyle name="SAPBEXHLevel0X 11 11" xfId="14697" xr:uid="{7E3B47B2-4D6A-4AB6-931C-F70689DE0E4B}"/>
    <cellStyle name="SAPBEXHLevel0X 11 2" xfId="4386" xr:uid="{FCCE7C11-FD9C-45BC-B167-CFD60E7C7377}"/>
    <cellStyle name="SAPBEXHLevel0X 11 3" xfId="5858" xr:uid="{9927A954-9D3C-4340-BA1A-4A63022AD976}"/>
    <cellStyle name="SAPBEXHLevel0X 11 4" xfId="6554" xr:uid="{A37AD0B4-7DB3-494B-A2C5-EB85BBEAFC0A}"/>
    <cellStyle name="SAPBEXHLevel0X 11 5" xfId="7777" xr:uid="{6261F0AE-E87A-4A7F-A1FE-6EE307BDA962}"/>
    <cellStyle name="SAPBEXHLevel0X 11 6" xfId="9022" xr:uid="{6C893EF8-5D55-416D-920F-B582F9B6F527}"/>
    <cellStyle name="SAPBEXHLevel0X 11 7" xfId="10270" xr:uid="{9115B5D6-72CE-468C-83C4-BFA9001B9B9E}"/>
    <cellStyle name="SAPBEXHLevel0X 11 8" xfId="9762" xr:uid="{DAB6C5FB-DBD1-4160-A6D0-FDE17DE96E24}"/>
    <cellStyle name="SAPBEXHLevel0X 11 9" xfId="12561" xr:uid="{8DD87247-5812-479C-8512-F83D68828F70}"/>
    <cellStyle name="SAPBEXHLevel0X 12" xfId="2710" xr:uid="{00000000-0005-0000-0000-00001A080000}"/>
    <cellStyle name="SAPBEXHLevel0X 13" xfId="2749" xr:uid="{00000000-0005-0000-0000-00001B080000}"/>
    <cellStyle name="SAPBEXHLevel0X 14" xfId="2805" xr:uid="{867AF4D6-AFD4-4249-A7D2-7887FB0945CE}"/>
    <cellStyle name="SAPBEXHLevel0X 15" xfId="2857" xr:uid="{8DC61DB4-8DD6-4741-9907-025B5EDD110C}"/>
    <cellStyle name="SAPBEXHLevel0X 16" xfId="2896" xr:uid="{8FCAFD34-7E97-4FD7-BC0B-19BE6CA864C6}"/>
    <cellStyle name="SAPBEXHLevel0X 17" xfId="2940" xr:uid="{566F6B81-EC01-4434-BB74-13719EAC18C3}"/>
    <cellStyle name="SAPBEXHLevel0X 18" xfId="2984" xr:uid="{8F0336D9-69B7-4103-8D4C-CABBC32F1A36}"/>
    <cellStyle name="SAPBEXHLevel0X 19" xfId="4384" xr:uid="{59D5D6FD-92B4-42B9-8937-D0321010E750}"/>
    <cellStyle name="SAPBEXHLevel0X 2" xfId="1779" xr:uid="{00000000-0005-0000-0000-00001C080000}"/>
    <cellStyle name="SAPBEXHLevel0X 2 10" xfId="9021" xr:uid="{4C517668-FB02-4184-8E14-31177D7210D7}"/>
    <cellStyle name="SAPBEXHLevel0X 2 11" xfId="10269" xr:uid="{B0F83AF7-9DD8-412A-BFE4-80756746BBB1}"/>
    <cellStyle name="SAPBEXHLevel0X 2 12" xfId="9763" xr:uid="{C1B57B11-8884-42B4-AA4B-9A202CC7B7B6}"/>
    <cellStyle name="SAPBEXHLevel0X 2 13" xfId="12560" xr:uid="{C9FD4FD9-4051-49B7-9A51-766D844F3A3F}"/>
    <cellStyle name="SAPBEXHLevel0X 2 14" xfId="13708" xr:uid="{1A5D2CFC-1297-4D13-B00D-E83839030D55}"/>
    <cellStyle name="SAPBEXHLevel0X 2 15" xfId="14696" xr:uid="{542202CB-2931-4B22-AE7E-2CBE54ACF67B}"/>
    <cellStyle name="SAPBEXHLevel0X 2 2" xfId="1780" xr:uid="{00000000-0005-0000-0000-00001D080000}"/>
    <cellStyle name="SAPBEXHLevel0X 2 2 10" xfId="12559" xr:uid="{FFB0714E-1E48-4A8B-B22E-A062AC8D5B9F}"/>
    <cellStyle name="SAPBEXHLevel0X 2 2 11" xfId="13707" xr:uid="{2179A38F-6E4D-4D49-BE17-69CC0E9872E4}"/>
    <cellStyle name="SAPBEXHLevel0X 2 2 12" xfId="14695" xr:uid="{9AE3D1C6-3038-4586-9FAF-93DF40331B30}"/>
    <cellStyle name="SAPBEXHLevel0X 2 2 2" xfId="1781" xr:uid="{00000000-0005-0000-0000-00001E080000}"/>
    <cellStyle name="SAPBEXHLevel0X 2 2 2 10" xfId="13706" xr:uid="{959CCC16-F6EB-48C4-8B5A-00970A054F78}"/>
    <cellStyle name="SAPBEXHLevel0X 2 2 2 11" xfId="14694" xr:uid="{B13D3328-F488-4873-AB54-319BBE303863}"/>
    <cellStyle name="SAPBEXHLevel0X 2 2 2 2" xfId="4389" xr:uid="{8340057A-BB60-45CF-9D7D-CB2682639641}"/>
    <cellStyle name="SAPBEXHLevel0X 2 2 2 3" xfId="5861" xr:uid="{502AE82F-8060-456A-A5DC-30739D4ADD7B}"/>
    <cellStyle name="SAPBEXHLevel0X 2 2 2 4" xfId="6551" xr:uid="{59F058B2-7B58-42B6-BA14-B6F451CA5ED9}"/>
    <cellStyle name="SAPBEXHLevel0X 2 2 2 5" xfId="6074" xr:uid="{FF87C86B-2884-4C5D-9F5A-3152EA668620}"/>
    <cellStyle name="SAPBEXHLevel0X 2 2 2 6" xfId="9019" xr:uid="{FB65C955-31FE-4A18-B4E8-31515CB90258}"/>
    <cellStyle name="SAPBEXHLevel0X 2 2 2 7" xfId="10267" xr:uid="{40C679E0-6EA4-4F05-9276-58055A4D8224}"/>
    <cellStyle name="SAPBEXHLevel0X 2 2 2 8" xfId="11508" xr:uid="{2FC10A30-7A52-41C4-B818-E0E6379F27AC}"/>
    <cellStyle name="SAPBEXHLevel0X 2 2 2 9" xfId="12558" xr:uid="{0689824D-CCC1-4B49-A018-8084ACF156B8}"/>
    <cellStyle name="SAPBEXHLevel0X 2 2 3" xfId="4388" xr:uid="{67642F46-1010-4D64-912F-E506A7E311C5}"/>
    <cellStyle name="SAPBEXHLevel0X 2 2 4" xfId="5860" xr:uid="{E11F07E7-D176-4CEB-9D3C-845342CDD4A8}"/>
    <cellStyle name="SAPBEXHLevel0X 2 2 5" xfId="6552" xr:uid="{1C359F5C-C238-4FE5-9A74-08E6815E40BE}"/>
    <cellStyle name="SAPBEXHLevel0X 2 2 6" xfId="7939" xr:uid="{3BE75BB9-CF66-4CA2-A72B-1AB235A88622}"/>
    <cellStyle name="SAPBEXHLevel0X 2 2 7" xfId="9020" xr:uid="{0C399DF6-A303-467C-B824-F21C7D79A73A}"/>
    <cellStyle name="SAPBEXHLevel0X 2 2 8" xfId="10268" xr:uid="{E76268E9-1FFE-4A3D-86FB-74B47F4F2875}"/>
    <cellStyle name="SAPBEXHLevel0X 2 2 9" xfId="10026" xr:uid="{93306747-A20A-42E9-B6F9-E597E52B8872}"/>
    <cellStyle name="SAPBEXHLevel0X 2 3" xfId="1782" xr:uid="{00000000-0005-0000-0000-00001F080000}"/>
    <cellStyle name="SAPBEXHLevel0X 2 3 10" xfId="10060" xr:uid="{C4F53CC5-3A03-447E-B829-A535445A2E15}"/>
    <cellStyle name="SAPBEXHLevel0X 2 3 11" xfId="14693" xr:uid="{E13D6A8D-B9F2-41D8-B8FF-678D2A57C51A}"/>
    <cellStyle name="SAPBEXHLevel0X 2 3 2" xfId="4390" xr:uid="{A08C4594-9D00-4612-9747-E798259C2ECD}"/>
    <cellStyle name="SAPBEXHLevel0X 2 3 3" xfId="5862" xr:uid="{6017D389-2891-40C9-A26F-DAFA36BC89BA}"/>
    <cellStyle name="SAPBEXHLevel0X 2 3 4" xfId="4582" xr:uid="{4EAFB1FB-7948-4122-837B-642FD297EE06}"/>
    <cellStyle name="SAPBEXHLevel0X 2 3 5" xfId="6075" xr:uid="{D3700C75-2E1F-4D43-8691-78EC2137DC32}"/>
    <cellStyle name="SAPBEXHLevel0X 2 3 6" xfId="9018" xr:uid="{75966D2E-7EDC-43A8-A52C-88EAE15D08C5}"/>
    <cellStyle name="SAPBEXHLevel0X 2 3 7" xfId="10266" xr:uid="{2C44842E-739C-4A6C-878C-70C634CF6386}"/>
    <cellStyle name="SAPBEXHLevel0X 2 3 8" xfId="11507" xr:uid="{B12B3715-2571-44DD-AFB4-CD676AA42C97}"/>
    <cellStyle name="SAPBEXHLevel0X 2 3 9" xfId="12557" xr:uid="{02028B18-4A0C-4953-A4A1-7CBAF73F2C98}"/>
    <cellStyle name="SAPBEXHLevel0X 2 4" xfId="1783" xr:uid="{00000000-0005-0000-0000-000020080000}"/>
    <cellStyle name="SAPBEXHLevel0X 2 4 10" xfId="13705" xr:uid="{B50C78C8-C3C7-4746-AE30-766C65EA345C}"/>
    <cellStyle name="SAPBEXHLevel0X 2 4 11" xfId="14692" xr:uid="{1AAA3AB9-CA14-43D3-9448-E507848EA1F1}"/>
    <cellStyle name="SAPBEXHLevel0X 2 4 2" xfId="4391" xr:uid="{F1D5D9D5-C9BF-47F2-B101-3E1E996B6C61}"/>
    <cellStyle name="SAPBEXHLevel0X 2 4 3" xfId="5863" xr:uid="{61B0FC38-C6F3-432B-84C7-3B485D76F2FF}"/>
    <cellStyle name="SAPBEXHLevel0X 2 4 4" xfId="6550" xr:uid="{1BE0764E-5542-4620-9C3F-72FD8CC0287D}"/>
    <cellStyle name="SAPBEXHLevel0X 2 4 5" xfId="6328" xr:uid="{DD0C872C-D739-4106-8F11-996C85A068FD}"/>
    <cellStyle name="SAPBEXHLevel0X 2 4 6" xfId="9017" xr:uid="{3A075987-302F-469A-8ACE-8A5DDDF7E1C7}"/>
    <cellStyle name="SAPBEXHLevel0X 2 4 7" xfId="10265" xr:uid="{58DE6A89-99DA-438A-9359-B09763295E7D}"/>
    <cellStyle name="SAPBEXHLevel0X 2 4 8" xfId="11506" xr:uid="{FC103AEC-47AA-4EBD-93B4-B54AD4F76977}"/>
    <cellStyle name="SAPBEXHLevel0X 2 4 9" xfId="12556" xr:uid="{53C61778-DE10-40BA-B3FC-21E778CB4A0F}"/>
    <cellStyle name="SAPBEXHLevel0X 2 5" xfId="1784" xr:uid="{00000000-0005-0000-0000-000021080000}"/>
    <cellStyle name="SAPBEXHLevel0X 2 5 10" xfId="11405" xr:uid="{398266C4-06EA-4280-B9DB-58A05904825B}"/>
    <cellStyle name="SAPBEXHLevel0X 2 5 11" xfId="14691" xr:uid="{18AC2054-4E0C-4860-9247-CE4D4647FF2B}"/>
    <cellStyle name="SAPBEXHLevel0X 2 5 2" xfId="4392" xr:uid="{06CC2C46-4BBC-4C1A-B6BD-5EECA20D859F}"/>
    <cellStyle name="SAPBEXHLevel0X 2 5 3" xfId="5864" xr:uid="{7AEEC76C-2422-49F6-B296-C85308340C6F}"/>
    <cellStyle name="SAPBEXHLevel0X 2 5 4" xfId="4583" xr:uid="{893E6313-268C-48CC-B5F6-853F57B9C529}"/>
    <cellStyle name="SAPBEXHLevel0X 2 5 5" xfId="7776" xr:uid="{439BD4C1-598F-4D2B-9921-425F89CA5C22}"/>
    <cellStyle name="SAPBEXHLevel0X 2 5 6" xfId="9016" xr:uid="{3E6BBBEF-CB23-42CF-B4EB-3243A6CED195}"/>
    <cellStyle name="SAPBEXHLevel0X 2 5 7" xfId="10264" xr:uid="{AE335B6C-4230-41DF-AB57-AE988FDEF877}"/>
    <cellStyle name="SAPBEXHLevel0X 2 5 8" xfId="9764" xr:uid="{ACF56BCA-28CA-43B0-8123-E1D00C94DC18}"/>
    <cellStyle name="SAPBEXHLevel0X 2 5 9" xfId="12555" xr:uid="{B8913492-E4B6-4F7A-B395-4BE204DA6E37}"/>
    <cellStyle name="SAPBEXHLevel0X 2 6" xfId="4387" xr:uid="{693298E1-44B4-4472-9551-AD23747A0519}"/>
    <cellStyle name="SAPBEXHLevel0X 2 7" xfId="5859" xr:uid="{95CA4B97-796D-43D5-B526-CA0A98DE2564}"/>
    <cellStyle name="SAPBEXHLevel0X 2 8" xfId="6553" xr:uid="{2CD54B62-F7D5-497A-8B90-4D933F5D8B5A}"/>
    <cellStyle name="SAPBEXHLevel0X 2 9" xfId="6073" xr:uid="{3E690C2D-6859-4C55-A95D-57AAFDFEE53A}"/>
    <cellStyle name="SAPBEXHLevel0X 20" xfId="5856" xr:uid="{C66F539E-1EC4-44BF-8754-845459EE9636}"/>
    <cellStyle name="SAPBEXHLevel0X 21" xfId="6556" xr:uid="{AE1E4164-C9A2-488A-8D7A-9913F5D7E5E8}"/>
    <cellStyle name="SAPBEXHLevel0X 22" xfId="7778" xr:uid="{72DA53D1-8D0E-4062-8A15-F2DE3D96FEB1}"/>
    <cellStyle name="SAPBEXHLevel0X 23" xfId="7553" xr:uid="{117C7BA1-B9D4-4A48-9E43-4D5F1D9EEFC0}"/>
    <cellStyle name="SAPBEXHLevel0X 24" xfId="8796" xr:uid="{1A411780-16DD-434B-8848-0E436C287793}"/>
    <cellStyle name="SAPBEXHLevel0X 25" xfId="7475" xr:uid="{FC875BED-668C-447A-BC16-D84F301910B4}"/>
    <cellStyle name="SAPBEXHLevel0X 26" xfId="11260" xr:uid="{ADB76F2C-4EA0-445C-9F72-B1E45B36EA56}"/>
    <cellStyle name="SAPBEXHLevel0X 27" xfId="13711" xr:uid="{9ADC4E13-E44A-471F-BF50-274D8D76F43C}"/>
    <cellStyle name="SAPBEXHLevel0X 28" xfId="13524" xr:uid="{DF6D12F3-4BD5-40BB-9363-33D31A464226}"/>
    <cellStyle name="SAPBEXHLevel0X 29" xfId="15895" xr:uid="{ABD57666-B3C5-4039-B391-917F8E3CDC49}"/>
    <cellStyle name="SAPBEXHLevel0X 3" xfId="1785" xr:uid="{00000000-0005-0000-0000-000022080000}"/>
    <cellStyle name="SAPBEXHLevel0X 3 10" xfId="7303" xr:uid="{CCB36D0D-CFD2-4EE3-864F-BF55FE707A3D}"/>
    <cellStyle name="SAPBEXHLevel0X 3 11" xfId="8543" xr:uid="{9A6418EC-14C8-44A7-9713-F74086E631C7}"/>
    <cellStyle name="SAPBEXHLevel0X 3 12" xfId="9765" xr:uid="{51062660-74F8-4B42-ABC9-13CF0AFDF02B}"/>
    <cellStyle name="SAPBEXHLevel0X 3 13" xfId="11147" xr:uid="{07DA2A6F-DABB-41DF-99A7-B293D90E558A}"/>
    <cellStyle name="SAPBEXHLevel0X 3 14" xfId="13704" xr:uid="{11B8BDDD-BAB5-4B5C-8E33-E8386A816B46}"/>
    <cellStyle name="SAPBEXHLevel0X 3 15" xfId="13300" xr:uid="{B17A440F-09DB-4D25-BC61-E15928B6B43C}"/>
    <cellStyle name="SAPBEXHLevel0X 3 2" xfId="1786" xr:uid="{00000000-0005-0000-0000-000023080000}"/>
    <cellStyle name="SAPBEXHLevel0X 3 2 10" xfId="11404" xr:uid="{2B44CAB5-5C52-43DD-A592-24B390B64E8E}"/>
    <cellStyle name="SAPBEXHLevel0X 3 2 11" xfId="14690" xr:uid="{824167DF-62B5-4891-815F-2DC02FDDFEB4}"/>
    <cellStyle name="SAPBEXHLevel0X 3 2 2" xfId="4394" xr:uid="{C50D3017-DB52-4DAF-B808-ED8ABDB9EBD2}"/>
    <cellStyle name="SAPBEXHLevel0X 3 2 3" xfId="5866" xr:uid="{E35A7E3C-6CB7-4F00-A446-21FC33A645DC}"/>
    <cellStyle name="SAPBEXHLevel0X 3 2 4" xfId="4584" xr:uid="{B651F676-D394-472A-A777-E038C82B93FE}"/>
    <cellStyle name="SAPBEXHLevel0X 3 2 5" xfId="7774" xr:uid="{C8B16622-AE5D-409A-AA85-E8C1423A5D4A}"/>
    <cellStyle name="SAPBEXHLevel0X 3 2 6" xfId="9015" xr:uid="{BEA0E8DA-B6B8-4A3E-B4BF-1672749F8B94}"/>
    <cellStyle name="SAPBEXHLevel0X 3 2 7" xfId="10263" xr:uid="{5E8C7C75-78B3-4146-ABBC-DDD907165ECE}"/>
    <cellStyle name="SAPBEXHLevel0X 3 2 8" xfId="9766" xr:uid="{3CAAD014-1F35-4D1E-B414-1205D9CF591B}"/>
    <cellStyle name="SAPBEXHLevel0X 3 2 9" xfId="12554" xr:uid="{CAEE8FA2-5649-4B14-8898-F3D30C740C2C}"/>
    <cellStyle name="SAPBEXHLevel0X 3 3" xfId="1787" xr:uid="{00000000-0005-0000-0000-000024080000}"/>
    <cellStyle name="SAPBEXHLevel0X 3 3 10" xfId="13703" xr:uid="{53D6123B-E470-4CBA-91E1-B56168A750E8}"/>
    <cellStyle name="SAPBEXHLevel0X 3 3 11" xfId="13301" xr:uid="{6CFCB4AA-FC07-4237-BF26-342037D3AC08}"/>
    <cellStyle name="SAPBEXHLevel0X 3 3 2" xfId="4395" xr:uid="{057912D8-5B88-4007-8F7A-A417D3CF3EA6}"/>
    <cellStyle name="SAPBEXHLevel0X 3 3 3" xfId="5867" xr:uid="{FF569C0B-84B1-44F8-B92A-8216254996B6}"/>
    <cellStyle name="SAPBEXHLevel0X 3 3 4" xfId="6548" xr:uid="{5577582D-E326-4F5A-8024-19490FBFE10E}"/>
    <cellStyle name="SAPBEXHLevel0X 3 3 5" xfId="7773" xr:uid="{4A10ADC6-FF41-4ECF-9D6B-224A74A8D555}"/>
    <cellStyle name="SAPBEXHLevel0X 3 3 6" xfId="7304" xr:uid="{4903D12B-9D8F-42FB-B2D1-525441F4AA17}"/>
    <cellStyle name="SAPBEXHLevel0X 3 3 7" xfId="8544" xr:uid="{AD38A79A-243E-4348-90B5-AA819DA15E0E}"/>
    <cellStyle name="SAPBEXHLevel0X 3 3 8" xfId="9767" xr:uid="{A070492C-0608-42A7-9DF8-0BC82934F4BA}"/>
    <cellStyle name="SAPBEXHLevel0X 3 3 9" xfId="11148" xr:uid="{8E605DAF-B562-41C4-99E5-99CE85108D6C}"/>
    <cellStyle name="SAPBEXHLevel0X 3 4" xfId="1788" xr:uid="{00000000-0005-0000-0000-000025080000}"/>
    <cellStyle name="SAPBEXHLevel0X 3 4 10" xfId="11403" xr:uid="{2FABC7B8-BE48-4A42-999C-2C630EE38042}"/>
    <cellStyle name="SAPBEXHLevel0X 3 4 11" xfId="14689" xr:uid="{EBD0E2F3-C5C7-45B9-9339-BA6A97A95095}"/>
    <cellStyle name="SAPBEXHLevel0X 3 4 2" xfId="4396" xr:uid="{8D6EBBAA-CF2A-4AD0-AE72-D2CF1431F1E5}"/>
    <cellStyle name="SAPBEXHLevel0X 3 4 3" xfId="5868" xr:uid="{B094D766-BEC8-4037-94F9-886EDACE23BE}"/>
    <cellStyle name="SAPBEXHLevel0X 3 4 4" xfId="4585" xr:uid="{33F3D630-69F8-426B-9D2E-B8D5DED2B240}"/>
    <cellStyle name="SAPBEXHLevel0X 3 4 5" xfId="7772" xr:uid="{E4470457-6493-45A9-B249-48B3AE345DEE}"/>
    <cellStyle name="SAPBEXHLevel0X 3 4 6" xfId="9014" xr:uid="{BECEF4B3-00E5-4BC6-BE6E-91EEBE3854CF}"/>
    <cellStyle name="SAPBEXHLevel0X 3 4 7" xfId="10262" xr:uid="{30538BB9-F10A-43BA-A2AD-C4E77FAA4987}"/>
    <cellStyle name="SAPBEXHLevel0X 3 4 8" xfId="9768" xr:uid="{2D93B5A4-8F24-4866-BE03-655CA52A971A}"/>
    <cellStyle name="SAPBEXHLevel0X 3 4 9" xfId="12553" xr:uid="{95DD8892-5B13-44BC-9FB7-722ED263D80E}"/>
    <cellStyle name="SAPBEXHLevel0X 3 5" xfId="1789" xr:uid="{00000000-0005-0000-0000-000026080000}"/>
    <cellStyle name="SAPBEXHLevel0X 3 5 10" xfId="13852" xr:uid="{1D7B75B2-A906-40E6-B724-1F097AE63134}"/>
    <cellStyle name="SAPBEXHLevel0X 3 5 11" xfId="13302" xr:uid="{72A742A5-9B96-4547-982A-FD6BDA53093E}"/>
    <cellStyle name="SAPBEXHLevel0X 3 5 2" xfId="4397" xr:uid="{CEDA8AAF-ED2A-422A-AF3B-263B3902E618}"/>
    <cellStyle name="SAPBEXHLevel0X 3 5 3" xfId="5869" xr:uid="{2CEBFC9F-7F42-4930-B573-E13C9BFDC72D}"/>
    <cellStyle name="SAPBEXHLevel0X 3 5 4" xfId="6719" xr:uid="{B34B12DD-B3CC-4A04-821C-5C9F7BB44841}"/>
    <cellStyle name="SAPBEXHLevel0X 3 5 5" xfId="7771" xr:uid="{88C2B8CF-D9FF-4A9A-9D8E-7943109DF5B6}"/>
    <cellStyle name="SAPBEXHLevel0X 3 5 6" xfId="7305" xr:uid="{B9E58169-91FE-415E-BCF1-99A2B44A2FAD}"/>
    <cellStyle name="SAPBEXHLevel0X 3 5 7" xfId="8545" xr:uid="{318DD617-DE1E-4356-94C4-DBF299CA4581}"/>
    <cellStyle name="SAPBEXHLevel0X 3 5 8" xfId="9769" xr:uid="{59A8CBE5-163D-4FD3-971F-021AEB653BDA}"/>
    <cellStyle name="SAPBEXHLevel0X 3 5 9" xfId="11149" xr:uid="{04AEB1FF-A0C8-4B27-9ECB-79904E6FDA1F}"/>
    <cellStyle name="SAPBEXHLevel0X 3 6" xfId="4393" xr:uid="{ED62237B-EB21-40FB-92C1-5C1B267C9FF8}"/>
    <cellStyle name="SAPBEXHLevel0X 3 7" xfId="5865" xr:uid="{6FA1A524-D3C9-4A8D-A7CD-63D8CFD354A1}"/>
    <cellStyle name="SAPBEXHLevel0X 3 8" xfId="6549" xr:uid="{A09900AC-55B2-483A-8A38-3626C9540CD4}"/>
    <cellStyle name="SAPBEXHLevel0X 3 9" xfId="7775" xr:uid="{392869B3-FB5B-42A5-911D-6C555C3AE4B3}"/>
    <cellStyle name="SAPBEXHLevel0X 4" xfId="1790" xr:uid="{00000000-0005-0000-0000-000027080000}"/>
    <cellStyle name="SAPBEXHLevel0X 4 10" xfId="9013" xr:uid="{D75055D7-5E9C-4768-B1D8-017B381C90A9}"/>
    <cellStyle name="SAPBEXHLevel0X 4 11" xfId="10261" xr:uid="{F48111B1-82B3-43CF-883D-B07881B2EB47}"/>
    <cellStyle name="SAPBEXHLevel0X 4 12" xfId="10027" xr:uid="{6E6BD841-9B07-4E24-836A-F93D788BEC3B}"/>
    <cellStyle name="SAPBEXHLevel0X 4 13" xfId="12552" xr:uid="{2F9F3B4C-C0D9-4292-85C1-853F9716C661}"/>
    <cellStyle name="SAPBEXHLevel0X 4 14" xfId="12216" xr:uid="{6F888740-6C52-4DA2-9135-ACC4E9CE1919}"/>
    <cellStyle name="SAPBEXHLevel0X 4 15" xfId="14688" xr:uid="{3D6C1E7F-36B7-4F6F-9838-A635A0F163CC}"/>
    <cellStyle name="SAPBEXHLevel0X 4 2" xfId="1791" xr:uid="{00000000-0005-0000-0000-000028080000}"/>
    <cellStyle name="SAPBEXHLevel0X 4 2 10" xfId="12220" xr:uid="{64A74705-0A30-42F9-BCFF-12B3370030FD}"/>
    <cellStyle name="SAPBEXHLevel0X 4 2 11" xfId="13303" xr:uid="{284BA6B6-D512-4E35-A282-C9228D254C12}"/>
    <cellStyle name="SAPBEXHLevel0X 4 2 2" xfId="4399" xr:uid="{4381B082-7503-4E9C-B791-5CEE712B3B15}"/>
    <cellStyle name="SAPBEXHLevel0X 4 2 3" xfId="5871" xr:uid="{84FEEA65-A64D-4C46-9FBC-39B38B4B6911}"/>
    <cellStyle name="SAPBEXHLevel0X 4 2 4" xfId="4587" xr:uid="{F2E88C66-FCFE-4372-9E96-F97984F785D7}"/>
    <cellStyle name="SAPBEXHLevel0X 4 2 5" xfId="7769" xr:uid="{E8276D5B-0565-41B1-9F71-9F39DD1EE76E}"/>
    <cellStyle name="SAPBEXHLevel0X 4 2 6" xfId="7306" xr:uid="{6D522CCA-70C0-4224-B73F-1DCDB464EABF}"/>
    <cellStyle name="SAPBEXHLevel0X 4 2 7" xfId="8546" xr:uid="{272C3466-9E9A-48A2-B1E0-1A657CF48DBF}"/>
    <cellStyle name="SAPBEXHLevel0X 4 2 8" xfId="10028" xr:uid="{A99D0DDC-7871-4656-87B6-D816847B6634}"/>
    <cellStyle name="SAPBEXHLevel0X 4 2 9" xfId="11150" xr:uid="{7AED1400-B6E4-4A73-84FD-820A17F9E3F5}"/>
    <cellStyle name="SAPBEXHLevel0X 4 3" xfId="1792" xr:uid="{00000000-0005-0000-0000-000029080000}"/>
    <cellStyle name="SAPBEXHLevel0X 4 3 10" xfId="12340" xr:uid="{7B600C0D-1280-46CB-861B-0144098713BF}"/>
    <cellStyle name="SAPBEXHLevel0X 4 3 11" xfId="14790" xr:uid="{B39B9B1A-07EA-4689-B374-CF5B2F27CEF1}"/>
    <cellStyle name="SAPBEXHLevel0X 4 3 2" xfId="4400" xr:uid="{C0B56BCF-787C-460B-A903-735DAB717D70}"/>
    <cellStyle name="SAPBEXHLevel0X 4 3 3" xfId="5872" xr:uid="{1F6B1F0B-451E-4850-96FC-588C2EF1F7C7}"/>
    <cellStyle name="SAPBEXHLevel0X 4 3 4" xfId="3169" xr:uid="{9DD6A143-8381-4E5D-9CD5-5A2FCA26CBC0}"/>
    <cellStyle name="SAPBEXHLevel0X 4 3 5" xfId="6076" xr:uid="{5399DFE7-788A-4B2E-8A42-F252BBD6BDE6}"/>
    <cellStyle name="SAPBEXHLevel0X 4 3 6" xfId="9191" xr:uid="{61255873-7186-4CE1-9CE0-7D59AAB31473}"/>
    <cellStyle name="SAPBEXHLevel0X 4 3 7" xfId="10430" xr:uid="{4D915C1B-66A8-4F60-9081-E5FFA7BD8E25}"/>
    <cellStyle name="SAPBEXHLevel0X 4 3 8" xfId="10029" xr:uid="{62F0A6A7-5D93-4F8F-9BDB-544B1B604C90}"/>
    <cellStyle name="SAPBEXHLevel0X 4 3 9" xfId="12721" xr:uid="{F42CAFF1-C8F0-4986-B1C7-5034E474BE6E}"/>
    <cellStyle name="SAPBEXHLevel0X 4 4" xfId="1793" xr:uid="{00000000-0005-0000-0000-00002A080000}"/>
    <cellStyle name="SAPBEXHLevel0X 4 4 10" xfId="13702" xr:uid="{881DB29C-90AB-412B-9003-5855948EC8B7}"/>
    <cellStyle name="SAPBEXHLevel0X 4 4 11" xfId="13304" xr:uid="{096E94A5-7FB5-4ECD-97B5-DA12E870DDF8}"/>
    <cellStyle name="SAPBEXHLevel0X 4 4 2" xfId="4401" xr:uid="{3A3A30AF-D828-4670-8474-838D0AE0E1D1}"/>
    <cellStyle name="SAPBEXHLevel0X 4 4 3" xfId="5873" xr:uid="{36DE98FB-69F8-4CED-B546-BA95CA8F15CD}"/>
    <cellStyle name="SAPBEXHLevel0X 4 4 4" xfId="6547" xr:uid="{48B3CC58-E755-46FC-9DDB-070E89E6C9D9}"/>
    <cellStyle name="SAPBEXHLevel0X 4 4 5" xfId="7768" xr:uid="{AEE3AB27-62BC-4B15-BF89-4D78A62B48CF}"/>
    <cellStyle name="SAPBEXHLevel0X 4 4 6" xfId="7307" xr:uid="{C66A3BDB-94D4-4952-ACFD-49C96CADA315}"/>
    <cellStyle name="SAPBEXHLevel0X 4 4 7" xfId="8658" xr:uid="{D491F4B0-A71E-43AC-8C89-7E2467B33E2A}"/>
    <cellStyle name="SAPBEXHLevel0X 4 4 8" xfId="10030" xr:uid="{BFD390FF-4EB4-4573-AA45-4F8B106E877D}"/>
    <cellStyle name="SAPBEXHLevel0X 4 4 9" xfId="11164" xr:uid="{F96A9B41-1CCB-40B2-86BF-68BE395C45A6}"/>
    <cellStyle name="SAPBEXHLevel0X 4 5" xfId="1794" xr:uid="{00000000-0005-0000-0000-00002B080000}"/>
    <cellStyle name="SAPBEXHLevel0X 4 5 10" xfId="13701" xr:uid="{2CB16907-399B-4BDD-81F2-AB97C50E610A}"/>
    <cellStyle name="SAPBEXHLevel0X 4 5 11" xfId="13305" xr:uid="{CA882EFA-50CA-4A40-BC33-0C3BFAFEEB29}"/>
    <cellStyle name="SAPBEXHLevel0X 4 5 2" xfId="4402" xr:uid="{4F41D96C-49F5-4DCF-A018-58CCDEFC57B6}"/>
    <cellStyle name="SAPBEXHLevel0X 4 5 3" xfId="5874" xr:uid="{AB955AEA-662C-488B-9BBF-0E72AA983177}"/>
    <cellStyle name="SAPBEXHLevel0X 4 5 4" xfId="6546" xr:uid="{A5049051-664E-432C-9867-600B3E00FE79}"/>
    <cellStyle name="SAPBEXHLevel0X 4 5 5" xfId="6188" xr:uid="{183CCFF2-5E4F-407E-A610-F173F09E7E11}"/>
    <cellStyle name="SAPBEXHLevel0X 4 5 6" xfId="7308" xr:uid="{393AA71D-1453-4D79-8796-CF5E88FE7621}"/>
    <cellStyle name="SAPBEXHLevel0X 4 5 7" xfId="8662" xr:uid="{475ECD5E-A9E0-4280-B7F2-BD718660F5F8}"/>
    <cellStyle name="SAPBEXHLevel0X 4 5 8" xfId="8738" xr:uid="{E012A8BC-2263-44E2-BC58-D702BBEF35C4}"/>
    <cellStyle name="SAPBEXHLevel0X 4 5 9" xfId="11165" xr:uid="{9334B67F-00C5-4ED0-B56C-9FAE5CD3A97F}"/>
    <cellStyle name="SAPBEXHLevel0X 4 6" xfId="4398" xr:uid="{7256027D-41FE-4C97-968C-A022248A4842}"/>
    <cellStyle name="SAPBEXHLevel0X 4 7" xfId="5870" xr:uid="{4DA89F1C-8368-499E-8497-89F964C7D7F2}"/>
    <cellStyle name="SAPBEXHLevel0X 4 8" xfId="4586" xr:uid="{54AC3E00-EE70-467F-9806-73BC08CC556A}"/>
    <cellStyle name="SAPBEXHLevel0X 4 9" xfId="7770" xr:uid="{9D73DFC5-AAB8-437B-84EF-6147DD951F34}"/>
    <cellStyle name="SAPBEXHLevel0X 5" xfId="1795" xr:uid="{00000000-0005-0000-0000-00002C080000}"/>
    <cellStyle name="SAPBEXHLevel0X 5 10" xfId="7554" xr:uid="{DE0448A1-7CEA-479C-9F73-BC7EFBF7C67D}"/>
    <cellStyle name="SAPBEXHLevel0X 5 11" xfId="8797" xr:uid="{2D1F21E1-7AA5-4234-BC28-2316CAC81AA7}"/>
    <cellStyle name="SAPBEXHLevel0X 5 12" xfId="10031" xr:uid="{FDE0F871-871D-41BE-81DC-CC57D40FFD4D}"/>
    <cellStyle name="SAPBEXHLevel0X 5 13" xfId="11261" xr:uid="{0AABB4D6-8E2C-49F2-A71D-166420C47012}"/>
    <cellStyle name="SAPBEXHLevel0X 5 14" xfId="13700" xr:uid="{E671F9A2-E3A2-4F3F-AF9F-F6BE3C225F41}"/>
    <cellStyle name="SAPBEXHLevel0X 5 15" xfId="13525" xr:uid="{1F6289F7-95C1-4168-902D-69FF8E6EA3F4}"/>
    <cellStyle name="SAPBEXHLevel0X 5 2" xfId="1796" xr:uid="{00000000-0005-0000-0000-00002D080000}"/>
    <cellStyle name="SAPBEXHLevel0X 5 2 10" xfId="13699" xr:uid="{630B9530-BE43-4B24-BCC4-2C1B3FF490E1}"/>
    <cellStyle name="SAPBEXHLevel0X 5 2 11" xfId="14687" xr:uid="{EEB4E699-CB24-4369-9C72-0FD91F35F290}"/>
    <cellStyle name="SAPBEXHLevel0X 5 2 2" xfId="4404" xr:uid="{BC7FA558-1A40-4C95-BA0E-1CEFA2B1A5EA}"/>
    <cellStyle name="SAPBEXHLevel0X 5 2 3" xfId="5876" xr:uid="{B8BAEBF6-4A27-4BA5-9288-B741D190DF47}"/>
    <cellStyle name="SAPBEXHLevel0X 5 2 4" xfId="6544" xr:uid="{191CD9BD-0B89-4021-B543-70B56557D310}"/>
    <cellStyle name="SAPBEXHLevel0X 5 2 5" xfId="6192" xr:uid="{57A11315-CF47-4E51-9DBA-0C145F6A30B0}"/>
    <cellStyle name="SAPBEXHLevel0X 5 2 6" xfId="9012" xr:uid="{885BB544-AB07-4FC0-A818-372DB9C3C222}"/>
    <cellStyle name="SAPBEXHLevel0X 5 2 7" xfId="10260" xr:uid="{ACB08C73-6613-4FFA-86A7-634A389ED165}"/>
    <cellStyle name="SAPBEXHLevel0X 5 2 8" xfId="10032" xr:uid="{6D924335-2370-4DEB-8D56-6A417EB0B5A2}"/>
    <cellStyle name="SAPBEXHLevel0X 5 2 9" xfId="12551" xr:uid="{279EC19F-E446-470D-8B32-307AFDA735B1}"/>
    <cellStyle name="SAPBEXHLevel0X 5 3" xfId="1797" xr:uid="{00000000-0005-0000-0000-00002E080000}"/>
    <cellStyle name="SAPBEXHLevel0X 5 3 10" xfId="13698" xr:uid="{5E667598-8600-4344-B231-9783D498DB61}"/>
    <cellStyle name="SAPBEXHLevel0X 5 3 11" xfId="14686" xr:uid="{B3AFA19A-780E-4E57-972B-5BF659A8D88F}"/>
    <cellStyle name="SAPBEXHLevel0X 5 3 2" xfId="4405" xr:uid="{E2F0DC96-76C8-40B3-9C81-F8FE828651AB}"/>
    <cellStyle name="SAPBEXHLevel0X 5 3 3" xfId="5877" xr:uid="{0B00DEE4-E256-4991-8675-526434BD1842}"/>
    <cellStyle name="SAPBEXHLevel0X 5 3 4" xfId="6543" xr:uid="{4A586B47-6D18-44A0-BC63-B5ECF81CE092}"/>
    <cellStyle name="SAPBEXHLevel0X 5 3 5" xfId="7766" xr:uid="{58D2B1D0-9D7A-40A9-A9C2-91F0CFA5BCA4}"/>
    <cellStyle name="SAPBEXHLevel0X 5 3 6" xfId="9011" xr:uid="{B7B17849-2CAE-4576-8F99-CA75D6EAC710}"/>
    <cellStyle name="SAPBEXHLevel0X 5 3 7" xfId="10259" xr:uid="{B42D7619-C794-4ED3-9E0E-AD200F796BA7}"/>
    <cellStyle name="SAPBEXHLevel0X 5 3 8" xfId="10033" xr:uid="{BC762DAE-D800-4F96-8665-AE73571CD70B}"/>
    <cellStyle name="SAPBEXHLevel0X 5 3 9" xfId="12550" xr:uid="{18952A88-1CB1-417C-8907-AC041F14B6D8}"/>
    <cellStyle name="SAPBEXHLevel0X 5 4" xfId="1798" xr:uid="{00000000-0005-0000-0000-00002F080000}"/>
    <cellStyle name="SAPBEXHLevel0X 5 4 10" xfId="13697" xr:uid="{53FE0757-3FE5-4D6F-BB9E-4F92917D1D62}"/>
    <cellStyle name="SAPBEXHLevel0X 5 4 11" xfId="14685" xr:uid="{08426F0F-6722-4EA2-9583-7128489A6A73}"/>
    <cellStyle name="SAPBEXHLevel0X 5 4 2" xfId="4406" xr:uid="{A0BC7848-2912-447D-9AAC-42F3B991AD13}"/>
    <cellStyle name="SAPBEXHLevel0X 5 4 3" xfId="5878" xr:uid="{FC3B28B7-E5B9-419A-BD38-23D5C5BB1142}"/>
    <cellStyle name="SAPBEXHLevel0X 5 4 4" xfId="6542" xr:uid="{7B01DB22-ADE1-4883-84FF-51BDE95DB231}"/>
    <cellStyle name="SAPBEXHLevel0X 5 4 5" xfId="6221" xr:uid="{D26CD4C6-783D-466E-82B1-017F52B9F188}"/>
    <cellStyle name="SAPBEXHLevel0X 5 4 6" xfId="9010" xr:uid="{5C605AE6-1BAF-4A82-B323-44D0E4BAC327}"/>
    <cellStyle name="SAPBEXHLevel0X 5 4 7" xfId="10258" xr:uid="{4223B7BA-2E50-4156-9BAB-F9F49616BBA3}"/>
    <cellStyle name="SAPBEXHLevel0X 5 4 8" xfId="10034" xr:uid="{BF55E26B-729B-4AD2-8700-84F4707DABC0}"/>
    <cellStyle name="SAPBEXHLevel0X 5 4 9" xfId="12549" xr:uid="{ECE8008E-62FB-489A-9C57-3CF882436FEA}"/>
    <cellStyle name="SAPBEXHLevel0X 5 5" xfId="1799" xr:uid="{00000000-0005-0000-0000-000030080000}"/>
    <cellStyle name="SAPBEXHLevel0X 5 5 10" xfId="13696" xr:uid="{8541FF1A-C258-46FB-920B-5891E67F470E}"/>
    <cellStyle name="SAPBEXHLevel0X 5 5 11" xfId="14684" xr:uid="{94E08BA4-F865-4801-9571-6D4E0B2F0A2F}"/>
    <cellStyle name="SAPBEXHLevel0X 5 5 2" xfId="4407" xr:uid="{674202D2-6436-444D-89A1-3788997A6323}"/>
    <cellStyle name="SAPBEXHLevel0X 5 5 3" xfId="5879" xr:uid="{062EE80F-FE74-4A28-AFBE-F8B0F07836C7}"/>
    <cellStyle name="SAPBEXHLevel0X 5 5 4" xfId="6541" xr:uid="{D5C726DF-2C19-4FF4-8B9E-D644012F9819}"/>
    <cellStyle name="SAPBEXHLevel0X 5 5 5" xfId="7938" xr:uid="{669C107D-D217-44F9-B9D3-5678953E5669}"/>
    <cellStyle name="SAPBEXHLevel0X 5 5 6" xfId="9009" xr:uid="{91519DD9-1C0D-4EED-9AF3-CDD13B0DFEEB}"/>
    <cellStyle name="SAPBEXHLevel0X 5 5 7" xfId="10257" xr:uid="{530C23C1-E39C-4339-9651-A7A80B8E1234}"/>
    <cellStyle name="SAPBEXHLevel0X 5 5 8" xfId="10035" xr:uid="{848254EB-1BCB-467A-8270-017123B44CCB}"/>
    <cellStyle name="SAPBEXHLevel0X 5 5 9" xfId="12548" xr:uid="{430C9DE6-B3FB-4686-A6A4-A3C889D58DF7}"/>
    <cellStyle name="SAPBEXHLevel0X 5 6" xfId="4403" xr:uid="{98F40796-DD88-4DF5-BFC9-EB64F048459B}"/>
    <cellStyle name="SAPBEXHLevel0X 5 7" xfId="5875" xr:uid="{DFEF765A-B6DF-45C8-9DA8-8C7AB898EBF5}"/>
    <cellStyle name="SAPBEXHLevel0X 5 8" xfId="6545" xr:uid="{F9A6E474-23EB-4491-9A56-73FA87DF5EA4}"/>
    <cellStyle name="SAPBEXHLevel0X 5 9" xfId="7767" xr:uid="{1B0C7C16-72AA-48A7-A108-90CFDAE6E2EE}"/>
    <cellStyle name="SAPBEXHLevel0X 6" xfId="1800" xr:uid="{00000000-0005-0000-0000-000031080000}"/>
    <cellStyle name="SAPBEXHLevel0X 6 10" xfId="9008" xr:uid="{6E1BC709-081C-4887-A52E-E5E0BFACEEEC}"/>
    <cellStyle name="SAPBEXHLevel0X 6 11" xfId="10256" xr:uid="{3675249E-6A41-4709-992B-FA54A181589D}"/>
    <cellStyle name="SAPBEXHLevel0X 6 12" xfId="10036" xr:uid="{B668E0A3-44F4-451D-9982-C7330981D596}"/>
    <cellStyle name="SAPBEXHLevel0X 6 13" xfId="12547" xr:uid="{73287CA5-50BF-43BF-9E12-678A361CD32E}"/>
    <cellStyle name="SAPBEXHLevel0X 6 14" xfId="13695" xr:uid="{634D0F09-3B7A-4DA4-B026-9193DA3CA729}"/>
    <cellStyle name="SAPBEXHLevel0X 6 15" xfId="14683" xr:uid="{03190662-F754-4E88-830D-2FA36E7846F4}"/>
    <cellStyle name="SAPBEXHLevel0X 6 2" xfId="1801" xr:uid="{00000000-0005-0000-0000-000032080000}"/>
    <cellStyle name="SAPBEXHLevel0X 6 2 10" xfId="12249" xr:uid="{BD0CD66E-FF75-437D-9030-0884E55283D4}"/>
    <cellStyle name="SAPBEXHLevel0X 6 2 11" xfId="14682" xr:uid="{62B0A32C-C90B-45A6-B6AD-FC81352EDFF9}"/>
    <cellStyle name="SAPBEXHLevel0X 6 2 2" xfId="4409" xr:uid="{45DB4808-C4AF-466D-BB51-BA9C4496E120}"/>
    <cellStyle name="SAPBEXHLevel0X 6 2 3" xfId="5881" xr:uid="{8D75D79A-7914-4F9F-BE23-7BF071B42CC6}"/>
    <cellStyle name="SAPBEXHLevel0X 6 2 4" xfId="4588" xr:uid="{9A227B9E-CADF-402D-BC74-B90B437A651D}"/>
    <cellStyle name="SAPBEXHLevel0X 6 2 5" xfId="6223" xr:uid="{14BB58E7-56EA-4055-A152-6F4D3CE25205}"/>
    <cellStyle name="SAPBEXHLevel0X 6 2 6" xfId="9007" xr:uid="{91EE8B58-9928-447E-9028-65F0F3DCD4A4}"/>
    <cellStyle name="SAPBEXHLevel0X 6 2 7" xfId="10255" xr:uid="{5F25D3D0-931F-45BA-8978-206E2011FDF3}"/>
    <cellStyle name="SAPBEXHLevel0X 6 2 8" xfId="10037" xr:uid="{7B0C6C7C-50D1-4DF8-B57D-6C9AE16FF2AC}"/>
    <cellStyle name="SAPBEXHLevel0X 6 2 9" xfId="12546" xr:uid="{E69E1FD5-E7B3-47FF-AA66-A4B970D85F7F}"/>
    <cellStyle name="SAPBEXHLevel0X 6 3" xfId="1802" xr:uid="{00000000-0005-0000-0000-000033080000}"/>
    <cellStyle name="SAPBEXHLevel0X 6 3 10" xfId="13694" xr:uid="{25DE8A19-0FEB-47AB-A764-4D81BDF2EB79}"/>
    <cellStyle name="SAPBEXHLevel0X 6 3 11" xfId="14681" xr:uid="{8283109A-638B-4D70-B5A1-581B240BF671}"/>
    <cellStyle name="SAPBEXHLevel0X 6 3 2" xfId="4410" xr:uid="{B1C3AE56-878B-4FF8-8A9B-EBE000E9D591}"/>
    <cellStyle name="SAPBEXHLevel0X 6 3 3" xfId="5882" xr:uid="{BDCD8A94-4EAC-4984-BF02-96CD7A3EE5DA}"/>
    <cellStyle name="SAPBEXHLevel0X 6 3 4" xfId="6539" xr:uid="{49254B92-CCDD-4FD8-AC01-7DD67C698780}"/>
    <cellStyle name="SAPBEXHLevel0X 6 3 5" xfId="6329" xr:uid="{8A3E429E-A76E-4840-A97E-01E1254F34F6}"/>
    <cellStyle name="SAPBEXHLevel0X 6 3 6" xfId="9006" xr:uid="{C34D4BB8-2B25-4D60-AEC4-3429B9F343B4}"/>
    <cellStyle name="SAPBEXHLevel0X 6 3 7" xfId="10254" xr:uid="{0B612164-B1D8-4253-8A95-95F374539EDC}"/>
    <cellStyle name="SAPBEXHLevel0X 6 3 8" xfId="10038" xr:uid="{5D633A0C-887D-403F-A051-6197B99F2F85}"/>
    <cellStyle name="SAPBEXHLevel0X 6 3 9" xfId="12545" xr:uid="{B88E1FC0-46C1-4678-BFB8-FFD1EFACD8A5}"/>
    <cellStyle name="SAPBEXHLevel0X 6 4" xfId="1803" xr:uid="{00000000-0005-0000-0000-000034080000}"/>
    <cellStyle name="SAPBEXHLevel0X 6 4 10" xfId="12250" xr:uid="{16D7BC09-F220-4049-A953-93C8C7DAE63F}"/>
    <cellStyle name="SAPBEXHLevel0X 6 4 11" xfId="14680" xr:uid="{5289C9DA-9CFA-4459-A259-CC461E4AD6CD}"/>
    <cellStyle name="SAPBEXHLevel0X 6 4 2" xfId="4411" xr:uid="{48594FA6-A47B-476C-B307-92B27F44B4A3}"/>
    <cellStyle name="SAPBEXHLevel0X 6 4 3" xfId="5883" xr:uid="{9868965E-1630-4C0E-8315-A6899E19A476}"/>
    <cellStyle name="SAPBEXHLevel0X 6 4 4" xfId="4589" xr:uid="{53E3C9DA-E68E-4CC7-B9A7-05A06895D25F}"/>
    <cellStyle name="SAPBEXHLevel0X 6 4 5" xfId="7765" xr:uid="{27926067-37CB-4EC2-96E1-00330DA84181}"/>
    <cellStyle name="SAPBEXHLevel0X 6 4 6" xfId="9005" xr:uid="{7ADC756F-E26E-4436-9C80-4D782A04BBC5}"/>
    <cellStyle name="SAPBEXHLevel0X 6 4 7" xfId="10253" xr:uid="{951DC7F1-746B-48AC-8E52-20FCA965D902}"/>
    <cellStyle name="SAPBEXHLevel0X 6 4 8" xfId="11505" xr:uid="{1567A036-523D-4AD8-AEA0-FA15F8F24614}"/>
    <cellStyle name="SAPBEXHLevel0X 6 4 9" xfId="12544" xr:uid="{04F1210E-6332-449C-8644-ECF4802C548F}"/>
    <cellStyle name="SAPBEXHLevel0X 6 5" xfId="1804" xr:uid="{00000000-0005-0000-0000-000035080000}"/>
    <cellStyle name="SAPBEXHLevel0X 6 5 10" xfId="13693" xr:uid="{934D2EB6-062D-4716-989E-74CB3B18ADF5}"/>
    <cellStyle name="SAPBEXHLevel0X 6 5 11" xfId="13306" xr:uid="{F0E71DD1-10D7-48A2-A8B9-EE40C9DAED8A}"/>
    <cellStyle name="SAPBEXHLevel0X 6 5 2" xfId="4412" xr:uid="{AA78E85C-34FD-4BF7-BF9E-5ADEB38BA47A}"/>
    <cellStyle name="SAPBEXHLevel0X 6 5 3" xfId="5884" xr:uid="{3812E1DA-42F2-4E20-8F0A-E8B60CCB8599}"/>
    <cellStyle name="SAPBEXHLevel0X 6 5 4" xfId="6538" xr:uid="{75CE4426-7D08-45CC-A713-0A54CDA0E99E}"/>
    <cellStyle name="SAPBEXHLevel0X 6 5 5" xfId="7764" xr:uid="{2A2F653A-261A-44B4-A899-1D9FFB62374D}"/>
    <cellStyle name="SAPBEXHLevel0X 6 5 6" xfId="7309" xr:uid="{87A7C626-B5E9-47A5-A3D8-E77484E926C5}"/>
    <cellStyle name="SAPBEXHLevel0X 6 5 7" xfId="8691" xr:uid="{A94FEC57-2C71-4039-8552-3DFE0503662E}"/>
    <cellStyle name="SAPBEXHLevel0X 6 5 8" xfId="11504" xr:uid="{84DDECAE-86AA-425A-AA5D-AA96E89627CD}"/>
    <cellStyle name="SAPBEXHLevel0X 6 5 9" xfId="9991" xr:uid="{66DE257B-5285-4A9B-A088-6211D4912101}"/>
    <cellStyle name="SAPBEXHLevel0X 6 6" xfId="4408" xr:uid="{4C1BA0F2-31A8-4EE3-945E-DC6A582A1415}"/>
    <cellStyle name="SAPBEXHLevel0X 6 7" xfId="5880" xr:uid="{2948295E-6690-4F35-8BC3-A2ACEB07EBA9}"/>
    <cellStyle name="SAPBEXHLevel0X 6 8" xfId="6540" xr:uid="{6380FBA5-1518-461C-88E7-A5927DB83789}"/>
    <cellStyle name="SAPBEXHLevel0X 6 9" xfId="6222" xr:uid="{D59DE27C-B336-472A-AE27-18D2C82E21A2}"/>
    <cellStyle name="SAPBEXHLevel0X 7" xfId="1805" xr:uid="{00000000-0005-0000-0000-000036080000}"/>
    <cellStyle name="SAPBEXHLevel0X 7 10" xfId="9004" xr:uid="{31E6A615-5FE5-4E21-B9E4-C005ED6A254E}"/>
    <cellStyle name="SAPBEXHLevel0X 7 11" xfId="10252" xr:uid="{47ABE30B-3155-4FB0-ABF2-F6DF54CF3396}"/>
    <cellStyle name="SAPBEXHLevel0X 7 12" xfId="11503" xr:uid="{34475DCB-FD07-4830-9542-637E6001C094}"/>
    <cellStyle name="SAPBEXHLevel0X 7 13" xfId="12543" xr:uid="{F5AA11BC-FAC9-46FF-B64A-8C359FC6A27D}"/>
    <cellStyle name="SAPBEXHLevel0X 7 14" xfId="12251" xr:uid="{1B10EE1C-AA32-432C-9A84-AF522FF64C71}"/>
    <cellStyle name="SAPBEXHLevel0X 7 15" xfId="14679" xr:uid="{020F4028-BB16-454B-94A9-767BCBAB74D2}"/>
    <cellStyle name="SAPBEXHLevel0X 7 2" xfId="1806" xr:uid="{00000000-0005-0000-0000-000037080000}"/>
    <cellStyle name="SAPBEXHLevel0X 7 2 10" xfId="13692" xr:uid="{3966B2E6-7F8C-4F68-ABF5-1F38EC3E4C3B}"/>
    <cellStyle name="SAPBEXHLevel0X 7 2 11" xfId="13418" xr:uid="{1DC86BC1-6D28-4FAA-9CFA-60E86276648F}"/>
    <cellStyle name="SAPBEXHLevel0X 7 2 2" xfId="4414" xr:uid="{22E03F14-3D4C-4ED4-B667-B8D733B4E6B9}"/>
    <cellStyle name="SAPBEXHLevel0X 7 2 3" xfId="5886" xr:uid="{7DBC065E-0395-4AB0-B7C5-99210454F319}"/>
    <cellStyle name="SAPBEXHLevel0X 7 2 4" xfId="6537" xr:uid="{C7FDEB0E-CEAF-4CD0-B543-36251298B129}"/>
    <cellStyle name="SAPBEXHLevel0X 7 2 5" xfId="7762" xr:uid="{BA21E2BA-346F-406A-8177-8F02D9B9C680}"/>
    <cellStyle name="SAPBEXHLevel0X 7 2 6" xfId="7310" xr:uid="{571CF0AB-48FA-40E4-ABDB-4F585D93417F}"/>
    <cellStyle name="SAPBEXHLevel0X 7 2 7" xfId="8692" xr:uid="{4EB05D36-6375-46A1-BE21-9701E7CDD073}"/>
    <cellStyle name="SAPBEXHLevel0X 7 2 8" xfId="11502" xr:uid="{3AB2ADB3-B54A-43ED-BCD7-BDE028D5CC12}"/>
    <cellStyle name="SAPBEXHLevel0X 7 2 9" xfId="11166" xr:uid="{B105134A-1547-47E7-89C3-BCD584705992}"/>
    <cellStyle name="SAPBEXHLevel0X 7 3" xfId="1807" xr:uid="{00000000-0005-0000-0000-000038080000}"/>
    <cellStyle name="SAPBEXHLevel0X 7 3 10" xfId="11216" xr:uid="{7BC18EC3-461F-4AF3-81AB-C591705D181C}"/>
    <cellStyle name="SAPBEXHLevel0X 7 3 11" xfId="14678" xr:uid="{3119DB67-9A1B-4869-A012-05FA9C52F38B}"/>
    <cellStyle name="SAPBEXHLevel0X 7 3 2" xfId="4415" xr:uid="{2855F948-9D80-4A13-A170-253F3F5D1E06}"/>
    <cellStyle name="SAPBEXHLevel0X 7 3 3" xfId="5887" xr:uid="{8ACEE1F0-BA59-455E-B84D-46A992B5A03E}"/>
    <cellStyle name="SAPBEXHLevel0X 7 3 4" xfId="4591" xr:uid="{3AD97665-F62B-45EC-811F-0EE338A4DAC1}"/>
    <cellStyle name="SAPBEXHLevel0X 7 3 5" xfId="7761" xr:uid="{2851F15C-C5AD-4869-89AE-98692D886FBB}"/>
    <cellStyle name="SAPBEXHLevel0X 7 3 6" xfId="9003" xr:uid="{EE801850-11A1-4FEA-BF5A-90EFA1AB1F64}"/>
    <cellStyle name="SAPBEXHLevel0X 7 3 7" xfId="10251" xr:uid="{B949387C-19A6-41B0-8CFD-C10EB2EF3B5E}"/>
    <cellStyle name="SAPBEXHLevel0X 7 3 8" xfId="11501" xr:uid="{0D4FEE37-2C7A-438B-8FEB-EBE3A3BB5B5B}"/>
    <cellStyle name="SAPBEXHLevel0X 7 3 9" xfId="12542" xr:uid="{C0693785-6225-4089-B9B3-6CDC7400528F}"/>
    <cellStyle name="SAPBEXHLevel0X 7 4" xfId="1808" xr:uid="{00000000-0005-0000-0000-000039080000}"/>
    <cellStyle name="SAPBEXHLevel0X 7 4 10" xfId="13851" xr:uid="{49D1455D-3853-4DE7-AA9E-F06B76B35FF1}"/>
    <cellStyle name="SAPBEXHLevel0X 7 4 11" xfId="13422" xr:uid="{4B62005A-AAA3-4361-95C1-13AF0AA0A117}"/>
    <cellStyle name="SAPBEXHLevel0X 7 4 2" xfId="4416" xr:uid="{6BC056C9-C730-4610-B9B4-F2FFAE3FB2AE}"/>
    <cellStyle name="SAPBEXHLevel0X 7 4 3" xfId="5888" xr:uid="{C7B63615-860D-4E4E-9E1A-98D5BCCF1424}"/>
    <cellStyle name="SAPBEXHLevel0X 7 4 4" xfId="6718" xr:uid="{DF6657F8-D173-4811-A70B-EE56F82EBE23}"/>
    <cellStyle name="SAPBEXHLevel0X 7 4 5" xfId="7760" xr:uid="{4954C46A-669B-4938-94DC-AB3C50D0C89D}"/>
    <cellStyle name="SAPBEXHLevel0X 7 4 6" xfId="7311" xr:uid="{B4ABDCA1-8CCB-4F77-8D9B-FB7105A2BA7B}"/>
    <cellStyle name="SAPBEXHLevel0X 7 4 7" xfId="8693" xr:uid="{15EDF869-3D9D-4B5E-BC80-32569A6BF218}"/>
    <cellStyle name="SAPBEXHLevel0X 7 4 8" xfId="11500" xr:uid="{C3CFBEE0-EA80-4612-86F1-03B06F5F4286}"/>
    <cellStyle name="SAPBEXHLevel0X 7 4 9" xfId="9990" xr:uid="{3F2BE89E-52A1-4345-A209-6094A5202ED8}"/>
    <cellStyle name="SAPBEXHLevel0X 7 5" xfId="1809" xr:uid="{00000000-0005-0000-0000-00003A080000}"/>
    <cellStyle name="SAPBEXHLevel0X 7 5 10" xfId="12252" xr:uid="{85AAE9C5-B5F9-4FCD-B8B4-B425AA7D002A}"/>
    <cellStyle name="SAPBEXHLevel0X 7 5 11" xfId="14677" xr:uid="{194D6B68-D568-4A14-8DF2-E09D9B2B1EBD}"/>
    <cellStyle name="SAPBEXHLevel0X 7 5 2" xfId="4417" xr:uid="{A2C1A0E5-9382-4ED1-9D4C-FC62A63B3CA6}"/>
    <cellStyle name="SAPBEXHLevel0X 7 5 3" xfId="5889" xr:uid="{DA27DC5E-8B1D-462C-ABE4-3EABECDCF472}"/>
    <cellStyle name="SAPBEXHLevel0X 7 5 4" xfId="4592" xr:uid="{950FDD44-643E-4255-91D3-10204CE40756}"/>
    <cellStyle name="SAPBEXHLevel0X 7 5 5" xfId="7759" xr:uid="{02479CA3-3C39-4CE2-B551-EE7B5565ACD0}"/>
    <cellStyle name="SAPBEXHLevel0X 7 5 6" xfId="9002" xr:uid="{834FC01D-A9D5-4A27-A2D0-405E1D43CEFD}"/>
    <cellStyle name="SAPBEXHLevel0X 7 5 7" xfId="10250" xr:uid="{D759B986-89B4-482D-8622-EEC1A895A657}"/>
    <cellStyle name="SAPBEXHLevel0X 7 5 8" xfId="11499" xr:uid="{5B1B3CBA-DA01-46A0-A525-CF66482C2F7F}"/>
    <cellStyle name="SAPBEXHLevel0X 7 5 9" xfId="12541" xr:uid="{37047691-7F2B-44E4-B1D7-7EEFE77F614E}"/>
    <cellStyle name="SAPBEXHLevel0X 7 6" xfId="4413" xr:uid="{802A413F-7D5B-4AB8-885D-E2D718BA1A8A}"/>
    <cellStyle name="SAPBEXHLevel0X 7 7" xfId="5885" xr:uid="{2DE86BEF-3880-423D-AD6C-F96C1DD9589D}"/>
    <cellStyle name="SAPBEXHLevel0X 7 8" xfId="4590" xr:uid="{7C6F074A-052A-495F-B0EA-EF5F5E12980E}"/>
    <cellStyle name="SAPBEXHLevel0X 7 9" xfId="7763" xr:uid="{50EE83E4-0209-4DBD-92E8-D22F4BB1BFCA}"/>
    <cellStyle name="SAPBEXHLevel0X 8" xfId="1810" xr:uid="{00000000-0005-0000-0000-00003B080000}"/>
    <cellStyle name="SAPBEXHLevel0X 8 10" xfId="11215" xr:uid="{5238BDC7-DF8D-4812-8B0C-CFDB2E013D26}"/>
    <cellStyle name="SAPBEXHLevel0X 8 11" xfId="13451" xr:uid="{EA0D9540-466E-4266-A3FB-D8C67E00BD94}"/>
    <cellStyle name="SAPBEXHLevel0X 8 2" xfId="4418" xr:uid="{F1CCFB1B-9F65-40E0-901D-8A7AC5DC41E2}"/>
    <cellStyle name="SAPBEXHLevel0X 8 3" xfId="5890" xr:uid="{2BB547F1-4453-4A8D-98E3-B2C4FD1A44E6}"/>
    <cellStyle name="SAPBEXHLevel0X 8 4" xfId="4593" xr:uid="{24C52F3B-2CF8-49F0-9108-9FF8040950CF}"/>
    <cellStyle name="SAPBEXHLevel0X 8 5" xfId="7758" xr:uid="{600A90E9-AD57-40EA-82AD-887E70505A76}"/>
    <cellStyle name="SAPBEXHLevel0X 8 6" xfId="7312" xr:uid="{7CC065C5-4CC6-4268-9419-815189892BBA}"/>
    <cellStyle name="SAPBEXHLevel0X 8 7" xfId="7489" xr:uid="{FD92F065-BCD0-4DFF-B573-4CB358FC2FEE}"/>
    <cellStyle name="SAPBEXHLevel0X 8 8" xfId="9770" xr:uid="{7CC10266-D701-43CE-AEB8-082077B71560}"/>
    <cellStyle name="SAPBEXHLevel0X 8 9" xfId="11167" xr:uid="{C00452CD-507B-4FB4-8373-E0242B556F57}"/>
    <cellStyle name="SAPBEXHLevel0X 9" xfId="1811" xr:uid="{00000000-0005-0000-0000-00003C080000}"/>
    <cellStyle name="SAPBEXHLevel0X 9 10" xfId="12341" xr:uid="{B41B82D3-6FCA-4532-A55B-5B45AF864112}"/>
    <cellStyle name="SAPBEXHLevel0X 9 11" xfId="14789" xr:uid="{45AC0E4F-2A3C-4C41-9F80-0DEFC124F8ED}"/>
    <cellStyle name="SAPBEXHLevel0X 9 2" xfId="4419" xr:uid="{D825F5CC-39D3-473E-B1E5-6C5970F292F3}"/>
    <cellStyle name="SAPBEXHLevel0X 9 3" xfId="5891" xr:uid="{E4F8762E-7C4E-434F-A18B-6DE596EF0A4A}"/>
    <cellStyle name="SAPBEXHLevel0X 9 4" xfId="4848" xr:uid="{FABF5E65-E836-4AA2-ACC1-76C04E9654AC}"/>
    <cellStyle name="SAPBEXHLevel0X 9 5" xfId="4786" xr:uid="{3ECDD90C-78D9-49A5-BA6E-7B55ED122EE9}"/>
    <cellStyle name="SAPBEXHLevel0X 9 6" xfId="9190" xr:uid="{E7AE562E-6486-4E59-8109-54F73264D252}"/>
    <cellStyle name="SAPBEXHLevel0X 9 7" xfId="10429" xr:uid="{48C7AEB3-520A-401F-BF06-9E1774CE8213}"/>
    <cellStyle name="SAPBEXHLevel0X 9 8" xfId="11498" xr:uid="{3E9486B3-BFCF-43CD-96DA-C821D2FBE770}"/>
    <cellStyle name="SAPBEXHLevel0X 9 9" xfId="12720" xr:uid="{840C1DFE-B850-464C-88CF-9C93DA10F928}"/>
    <cellStyle name="SAPBEXHLevel0X_gxaccion, 68" xfId="1812" xr:uid="{00000000-0005-0000-0000-00003D080000}"/>
    <cellStyle name="SAPBEXHLevel1" xfId="6" xr:uid="{00000000-0005-0000-0000-00003E080000}"/>
    <cellStyle name="SAPBEXHLevel1 10" xfId="1814" xr:uid="{00000000-0005-0000-0000-00003F080000}"/>
    <cellStyle name="SAPBEXHLevel1 10 10" xfId="11262" xr:uid="{0D52F44F-2F30-4761-8C33-0DB2E4DD2003}"/>
    <cellStyle name="SAPBEXHLevel1 10 11" xfId="13690" xr:uid="{26973299-19BC-41A6-90E7-E887E7219D6F}"/>
    <cellStyle name="SAPBEXHLevel1 10 12" xfId="13526" xr:uid="{BA8A9587-30F5-4596-8316-099F995551FD}"/>
    <cellStyle name="SAPBEXHLevel1 10 2" xfId="5711" xr:uid="{BA034356-D419-44F7-B5BE-696FB13958C9}"/>
    <cellStyle name="SAPBEXHLevel1 10 2 10" xfId="15779" xr:uid="{D26D567C-58F0-4D1F-81FB-3067EAD842BB}"/>
    <cellStyle name="SAPBEXHLevel1 10 2 2" xfId="7180" xr:uid="{50004BEF-86DB-4629-AB7A-B96C132D82C8}"/>
    <cellStyle name="SAPBEXHLevel1 10 2 3" xfId="8401" xr:uid="{163D8A63-40DC-434E-A51F-E82F61A0FE92}"/>
    <cellStyle name="SAPBEXHLevel1 10 2 4" xfId="9653" xr:uid="{A0EB96E2-1340-498D-8754-73C0537149D6}"/>
    <cellStyle name="SAPBEXHLevel1 10 2 5" xfId="10887" xr:uid="{02714506-9187-4B36-8FA3-65F94DF155FD}"/>
    <cellStyle name="SAPBEXHLevel1 10 2 6" xfId="12046" xr:uid="{219109FA-807D-4EB8-B8E2-A5E8E480B701}"/>
    <cellStyle name="SAPBEXHLevel1 10 2 7" xfId="13174" xr:uid="{FFF5FE76-C973-415F-95C0-2C8D40498C8F}"/>
    <cellStyle name="SAPBEXHLevel1 10 2 8" xfId="14281" xr:uid="{AD1604E9-CE24-47A6-8F3C-542C516A6500}"/>
    <cellStyle name="SAPBEXHLevel1 10 2 9" xfId="15187" xr:uid="{536BF25F-4D82-4971-B3C4-42670B752356}"/>
    <cellStyle name="SAPBEXHLevel1 10 3" xfId="4421" xr:uid="{A7F7A443-28FB-4263-BEE9-BBF8362A765D}"/>
    <cellStyle name="SAPBEXHLevel1 10 4" xfId="5893" xr:uid="{AEA80589-74AE-4D37-A323-324D207D9432}"/>
    <cellStyle name="SAPBEXHLevel1 10 5" xfId="6535" xr:uid="{4381286C-4187-4203-84AC-FE7C63C9141B}"/>
    <cellStyle name="SAPBEXHLevel1 10 6" xfId="7757" xr:uid="{CAD8FEC5-BED7-4C15-AFFD-9B1E92B22420}"/>
    <cellStyle name="SAPBEXHLevel1 10 7" xfId="7555" xr:uid="{837E41FA-917D-428E-878C-300A4BA1848C}"/>
    <cellStyle name="SAPBEXHLevel1 10 8" xfId="8798" xr:uid="{8B711F2D-AF68-4311-BA5D-D3C7CF789DD0}"/>
    <cellStyle name="SAPBEXHLevel1 10 9" xfId="9771" xr:uid="{1B7A370E-836E-4098-B642-CF88E3475AE3}"/>
    <cellStyle name="SAPBEXHLevel1 11" xfId="1815" xr:uid="{00000000-0005-0000-0000-000040080000}"/>
    <cellStyle name="SAPBEXHLevel1 11 10" xfId="12540" xr:uid="{AE5E05C9-3230-4442-8FCF-C79A2784199D}"/>
    <cellStyle name="SAPBEXHLevel1 11 11" xfId="13689" xr:uid="{8F09EF12-FAB1-4978-8F26-4D5D629C3966}"/>
    <cellStyle name="SAPBEXHLevel1 11 12" xfId="14676" xr:uid="{5D166BCE-1CB1-44D0-A91F-3D8B3A8F3E11}"/>
    <cellStyle name="SAPBEXHLevel1 11 2" xfId="5712" xr:uid="{52DC7545-B9EE-4D13-BAD0-180DA0EE471F}"/>
    <cellStyle name="SAPBEXHLevel1 11 2 10" xfId="15780" xr:uid="{10488A13-9340-49FB-9E6E-E39EEF81FF83}"/>
    <cellStyle name="SAPBEXHLevel1 11 2 2" xfId="7181" xr:uid="{A9AAF8A1-EAC3-4045-B804-EAF8A359D7D7}"/>
    <cellStyle name="SAPBEXHLevel1 11 2 3" xfId="8402" xr:uid="{BA713210-4D00-4477-A9C4-D673171675F2}"/>
    <cellStyle name="SAPBEXHLevel1 11 2 4" xfId="9654" xr:uid="{8F1508D1-C453-4E35-BCE3-EC763348074F}"/>
    <cellStyle name="SAPBEXHLevel1 11 2 5" xfId="10888" xr:uid="{75DF97B2-D409-406E-A65B-0C5DA4958121}"/>
    <cellStyle name="SAPBEXHLevel1 11 2 6" xfId="12047" xr:uid="{E2A73ACA-57B2-4116-AC12-D8674214FBE2}"/>
    <cellStyle name="SAPBEXHLevel1 11 2 7" xfId="13175" xr:uid="{6E4B4054-5A35-40CB-94EB-CA3C30BA7630}"/>
    <cellStyle name="SAPBEXHLevel1 11 2 8" xfId="14282" xr:uid="{A046ABDF-E00B-4869-9A78-58042543A747}"/>
    <cellStyle name="SAPBEXHLevel1 11 2 9" xfId="15188" xr:uid="{C1042A19-B817-4353-B18A-174BD41EB06A}"/>
    <cellStyle name="SAPBEXHLevel1 11 3" xfId="4422" xr:uid="{A10787A6-A1EB-48F8-8E5C-4716DCD5B66E}"/>
    <cellStyle name="SAPBEXHLevel1 11 4" xfId="5894" xr:uid="{7243C647-92C2-48D8-88E4-6DA7466FC0A7}"/>
    <cellStyle name="SAPBEXHLevel1 11 5" xfId="6534" xr:uid="{EDA3841D-3341-4194-BA71-8573DE286E72}"/>
    <cellStyle name="SAPBEXHLevel1 11 6" xfId="4785" xr:uid="{FB84F9C1-3B66-4FD9-9F59-BBD3CA3C4DBD}"/>
    <cellStyle name="SAPBEXHLevel1 11 7" xfId="9001" xr:uid="{70C1B244-4383-45F0-B057-6236B025012C}"/>
    <cellStyle name="SAPBEXHLevel1 11 8" xfId="10249" xr:uid="{7B58DDFE-F522-47A7-956E-9BF94E792759}"/>
    <cellStyle name="SAPBEXHLevel1 11 9" xfId="11496" xr:uid="{8A081A73-A0E5-41A3-BE9F-8E3A52F1D722}"/>
    <cellStyle name="SAPBEXHLevel1 12" xfId="1816" xr:uid="{00000000-0005-0000-0000-000041080000}"/>
    <cellStyle name="SAPBEXHLevel1 12 10" xfId="12539" xr:uid="{A7796010-12A6-4D01-AEF1-6F2E3169F7EB}"/>
    <cellStyle name="SAPBEXHLevel1 12 11" xfId="13688" xr:uid="{FF57154C-809B-42DF-AE83-6EEF8100E20E}"/>
    <cellStyle name="SAPBEXHLevel1 12 12" xfId="14675" xr:uid="{81370711-87A3-4023-8DA4-E96896E01ED2}"/>
    <cellStyle name="SAPBEXHLevel1 12 2" xfId="5713" xr:uid="{1B2B6AC7-27BB-4FA8-B106-09291CED9E95}"/>
    <cellStyle name="SAPBEXHLevel1 12 2 10" xfId="15781" xr:uid="{B968AB1A-6B3A-4120-829F-23C0647694B9}"/>
    <cellStyle name="SAPBEXHLevel1 12 2 2" xfId="7182" xr:uid="{73457CC4-F5C0-4953-9877-4B33F3F04258}"/>
    <cellStyle name="SAPBEXHLevel1 12 2 3" xfId="8403" xr:uid="{FAC199F0-4E2A-4733-9A30-CB8C0E6DB74A}"/>
    <cellStyle name="SAPBEXHLevel1 12 2 4" xfId="9655" xr:uid="{A7209B71-D4CB-4299-879F-459195262ADB}"/>
    <cellStyle name="SAPBEXHLevel1 12 2 5" xfId="10889" xr:uid="{8393D9D8-1375-4C1E-8420-1F837E434E1F}"/>
    <cellStyle name="SAPBEXHLevel1 12 2 6" xfId="12048" xr:uid="{8DC4149F-BFF3-4FF3-8F4B-F0367AE1CF7B}"/>
    <cellStyle name="SAPBEXHLevel1 12 2 7" xfId="13176" xr:uid="{1142A18C-F92E-406E-BB86-4CCC5624061B}"/>
    <cellStyle name="SAPBEXHLevel1 12 2 8" xfId="14283" xr:uid="{97147ED2-82F1-4D77-B643-E29E48788889}"/>
    <cellStyle name="SAPBEXHLevel1 12 2 9" xfId="15189" xr:uid="{6D1B9402-BC33-4E10-907F-1FBE6D88F57D}"/>
    <cellStyle name="SAPBEXHLevel1 12 3" xfId="4423" xr:uid="{89573209-1D0E-401F-8DAA-4A7070F5A883}"/>
    <cellStyle name="SAPBEXHLevel1 12 4" xfId="5895" xr:uid="{79F51C70-1156-4808-A137-672B953153BC}"/>
    <cellStyle name="SAPBEXHLevel1 12 5" xfId="6533" xr:uid="{2780390E-1575-416A-94C3-FFD9D5D6F362}"/>
    <cellStyle name="SAPBEXHLevel1 12 6" xfId="7756" xr:uid="{DCBC1D3B-6C2D-47DB-8181-AF8CCED97A29}"/>
    <cellStyle name="SAPBEXHLevel1 12 7" xfId="9000" xr:uid="{4EADA6D3-DCF7-49B8-929B-802C687F0FB8}"/>
    <cellStyle name="SAPBEXHLevel1 12 8" xfId="10248" xr:uid="{19813CE8-BA7F-434B-9586-8CEFFAC363E9}"/>
    <cellStyle name="SAPBEXHLevel1 12 9" xfId="9772" xr:uid="{487C03BA-9F5B-44C9-8DB5-E97517BDB6CA}"/>
    <cellStyle name="SAPBEXHLevel1 13" xfId="1817" xr:uid="{00000000-0005-0000-0000-000042080000}"/>
    <cellStyle name="SAPBEXHLevel1 13 10" xfId="12538" xr:uid="{122B7E53-1229-4699-B3F9-02014238BF9B}"/>
    <cellStyle name="SAPBEXHLevel1 13 11" xfId="13687" xr:uid="{169EB93F-FBD8-42A0-997D-86A8D9E6F72C}"/>
    <cellStyle name="SAPBEXHLevel1 13 12" xfId="14674" xr:uid="{6F3205C0-87A1-4E48-908F-F95A796CCD07}"/>
    <cellStyle name="SAPBEXHLevel1 13 2" xfId="5714" xr:uid="{90D1573F-297D-4737-92D2-5B18B218D4D1}"/>
    <cellStyle name="SAPBEXHLevel1 13 2 10" xfId="15782" xr:uid="{075F664C-4F22-4D61-BDB3-738E056A74CA}"/>
    <cellStyle name="SAPBEXHLevel1 13 2 2" xfId="7183" xr:uid="{F8DF781F-A34E-4697-87D2-D5B57738BED4}"/>
    <cellStyle name="SAPBEXHLevel1 13 2 3" xfId="8404" xr:uid="{2BBD4328-981C-410C-BCAB-A295DF35B5E6}"/>
    <cellStyle name="SAPBEXHLevel1 13 2 4" xfId="9656" xr:uid="{D3C44C0C-04B4-4F94-AD57-A7D91B8CDBE1}"/>
    <cellStyle name="SAPBEXHLevel1 13 2 5" xfId="10890" xr:uid="{1ED1536B-1D7C-4E01-9E0B-F79A2DB6204A}"/>
    <cellStyle name="SAPBEXHLevel1 13 2 6" xfId="12049" xr:uid="{B92A82EF-8D12-42EF-AB20-59F489B1AF59}"/>
    <cellStyle name="SAPBEXHLevel1 13 2 7" xfId="13177" xr:uid="{444AFC47-D734-4227-8A8C-A8C8D442DAFD}"/>
    <cellStyle name="SAPBEXHLevel1 13 2 8" xfId="14284" xr:uid="{E9A1C09B-6EA5-41C6-9834-256839E63E0A}"/>
    <cellStyle name="SAPBEXHLevel1 13 2 9" xfId="15190" xr:uid="{91E1EB09-700E-4A88-9CD6-834A293FD7DF}"/>
    <cellStyle name="SAPBEXHLevel1 13 3" xfId="4424" xr:uid="{328D5734-22A7-4E95-848B-11DF5788E238}"/>
    <cellStyle name="SAPBEXHLevel1 13 4" xfId="5896" xr:uid="{EA34BC51-337B-42B3-94D3-4C7A7193BD0D}"/>
    <cellStyle name="SAPBEXHLevel1 13 5" xfId="6532" xr:uid="{62249264-20BA-47D1-BE80-B288D22C95B2}"/>
    <cellStyle name="SAPBEXHLevel1 13 6" xfId="6225" xr:uid="{6298FF2E-2E2E-4C21-A94F-9ED067093FB9}"/>
    <cellStyle name="SAPBEXHLevel1 13 7" xfId="8999" xr:uid="{BC2DD6DD-9F06-438D-865D-8008672486BB}"/>
    <cellStyle name="SAPBEXHLevel1 13 8" xfId="10247" xr:uid="{6D64A4CA-C50B-427A-A0EB-8EBEDDE95815}"/>
    <cellStyle name="SAPBEXHLevel1 13 9" xfId="11604" xr:uid="{A45C9CE6-FB97-4699-8E4A-8E11F5A40E0D}"/>
    <cellStyle name="SAPBEXHLevel1 14" xfId="1813" xr:uid="{00000000-0005-0000-0000-000043080000}"/>
    <cellStyle name="SAPBEXHLevel1 14 10" xfId="13691" xr:uid="{1778DE56-F388-4BB2-961E-9506B6B67AF4}"/>
    <cellStyle name="SAPBEXHLevel1 14 11" xfId="13452" xr:uid="{DDEBF54D-4C1B-429D-824E-08B7F7A8DCD3}"/>
    <cellStyle name="SAPBEXHLevel1 14 2" xfId="4420" xr:uid="{466745AC-129D-4AD4-8E1A-F7A25870EA7B}"/>
    <cellStyle name="SAPBEXHLevel1 14 3" xfId="5892" xr:uid="{D70FB68D-B6AB-44DD-B62E-0E9E30A1B269}"/>
    <cellStyle name="SAPBEXHLevel1 14 4" xfId="6536" xr:uid="{75019565-954A-426D-9097-D0858E216656}"/>
    <cellStyle name="SAPBEXHLevel1 14 5" xfId="6224" xr:uid="{028F49A5-9486-4417-82E9-F3612E4E2746}"/>
    <cellStyle name="SAPBEXHLevel1 14 6" xfId="7313" xr:uid="{F9C68283-F2C3-443E-A2E3-5A8CFF467BD0}"/>
    <cellStyle name="SAPBEXHLevel1 14 7" xfId="7488" xr:uid="{76FE4302-3D28-42E7-8582-582B532FBCA2}"/>
    <cellStyle name="SAPBEXHLevel1 14 8" xfId="11497" xr:uid="{287D46A0-CD04-4152-B3BD-22431EAC7A38}"/>
    <cellStyle name="SAPBEXHLevel1 14 9" xfId="11168" xr:uid="{611F5DF5-287F-4785-8540-08B1349CF422}"/>
    <cellStyle name="SAPBEXHLevel1 15" xfId="2688" xr:uid="{00000000-0005-0000-0000-000044080000}"/>
    <cellStyle name="SAPBEXHLevel1 16" xfId="2762" xr:uid="{00000000-0005-0000-0000-000045080000}"/>
    <cellStyle name="SAPBEXHLevel1 17" xfId="2777" xr:uid="{00613B0C-A691-456A-A0C0-0B31485238E0}"/>
    <cellStyle name="SAPBEXHLevel1 18" xfId="2822" xr:uid="{462C76AA-465D-4213-AD20-36508A476ABE}"/>
    <cellStyle name="SAPBEXHLevel1 19" xfId="2831" xr:uid="{BBEB7A07-E6F9-452D-9F3A-60B224C0074F}"/>
    <cellStyle name="SAPBEXHLevel1 2" xfId="56" xr:uid="{00000000-0005-0000-0000-000046080000}"/>
    <cellStyle name="SAPBEXHLevel1 2 10" xfId="11298" xr:uid="{CF4E27CC-D670-4D37-9C38-F17C7183C89D}"/>
    <cellStyle name="SAPBEXHLevel1 2 11" xfId="12377" xr:uid="{A60C87C5-F5F4-4869-82C7-EDC108CE11FE}"/>
    <cellStyle name="SAPBEXHLevel1 2 12" xfId="12294" xr:uid="{EAC127AF-D28C-47B8-BC2F-63E43BE3AF94}"/>
    <cellStyle name="SAPBEXHLevel1 2 13" xfId="14548" xr:uid="{A6D74CF1-91C1-4E49-86D8-D6E91B9EDE74}"/>
    <cellStyle name="SAPBEXHLevel1 2 2" xfId="1818" xr:uid="{00000000-0005-0000-0000-000047080000}"/>
    <cellStyle name="SAPBEXHLevel1 2 2 10" xfId="12537" xr:uid="{60967561-79B5-4833-8B9E-740773FFFFDA}"/>
    <cellStyle name="SAPBEXHLevel1 2 2 11" xfId="13686" xr:uid="{795D8A60-8E7D-45EE-8913-0FAC53BA5699}"/>
    <cellStyle name="SAPBEXHLevel1 2 2 12" xfId="14673" xr:uid="{3E9500A4-493C-4766-9E2B-168389BDA3F3}"/>
    <cellStyle name="SAPBEXHLevel1 2 2 2" xfId="1819" xr:uid="{00000000-0005-0000-0000-000048080000}"/>
    <cellStyle name="SAPBEXHLevel1 2 2 2 10" xfId="12536" xr:uid="{5DE7BEE9-4D80-4429-8162-F24AA4221AE0}"/>
    <cellStyle name="SAPBEXHLevel1 2 2 2 11" xfId="13685" xr:uid="{6A9E584C-4C21-4580-8092-B4E22AE5FF84}"/>
    <cellStyle name="SAPBEXHLevel1 2 2 2 12" xfId="14672" xr:uid="{E77412CB-56F7-4F96-98C0-E158948E79CD}"/>
    <cellStyle name="SAPBEXHLevel1 2 2 2 2" xfId="5716" xr:uid="{551FEBB4-4F7A-48CC-80B3-B9452EADDC12}"/>
    <cellStyle name="SAPBEXHLevel1 2 2 2 2 10" xfId="15784" xr:uid="{AEB5B987-FFB8-4A99-80E1-E6E512554490}"/>
    <cellStyle name="SAPBEXHLevel1 2 2 2 2 2" xfId="7185" xr:uid="{1B6F1BB5-2126-4809-8AA0-2258F0E39749}"/>
    <cellStyle name="SAPBEXHLevel1 2 2 2 2 3" xfId="8406" xr:uid="{687D3EDE-E145-4C16-A4BE-6DADCDD9553F}"/>
    <cellStyle name="SAPBEXHLevel1 2 2 2 2 4" xfId="9658" xr:uid="{304657C8-1B0D-4835-B97F-341FB2CF3F75}"/>
    <cellStyle name="SAPBEXHLevel1 2 2 2 2 5" xfId="10892" xr:uid="{5B065530-4218-4188-BF1C-5CF10A54C5BC}"/>
    <cellStyle name="SAPBEXHLevel1 2 2 2 2 6" xfId="12051" xr:uid="{30B3AB88-54F2-478F-B451-3247C4029A57}"/>
    <cellStyle name="SAPBEXHLevel1 2 2 2 2 7" xfId="13179" xr:uid="{4DDAA161-C243-49BB-983A-3B15DC06C081}"/>
    <cellStyle name="SAPBEXHLevel1 2 2 2 2 8" xfId="14286" xr:uid="{D5605767-7669-42C5-8644-D438C52E6682}"/>
    <cellStyle name="SAPBEXHLevel1 2 2 2 2 9" xfId="15192" xr:uid="{07121E3D-305E-494C-961E-61C035006C4C}"/>
    <cellStyle name="SAPBEXHLevel1 2 2 2 3" xfId="4426" xr:uid="{53FCBDBF-5B47-42B7-9280-ACA64652B177}"/>
    <cellStyle name="SAPBEXHLevel1 2 2 2 4" xfId="5898" xr:uid="{44C46B25-D0F5-44CF-AF49-4621B0DF986D}"/>
    <cellStyle name="SAPBEXHLevel1 2 2 2 5" xfId="6530" xr:uid="{E338FD94-2B96-405D-A929-E6FC927284EF}"/>
    <cellStyle name="SAPBEXHLevel1 2 2 2 6" xfId="6226" xr:uid="{55509954-32F9-482F-9F4A-F55375409A69}"/>
    <cellStyle name="SAPBEXHLevel1 2 2 2 7" xfId="8997" xr:uid="{5DF2B54E-49E3-4483-B47F-29DC94FC3F70}"/>
    <cellStyle name="SAPBEXHLevel1 2 2 2 8" xfId="10245" xr:uid="{24878AF7-132A-41A3-AAA8-F567149F39AA}"/>
    <cellStyle name="SAPBEXHLevel1 2 2 2 9" xfId="9774" xr:uid="{4B2B7BAA-8141-4F57-AEF6-FE6184F89AFF}"/>
    <cellStyle name="SAPBEXHLevel1 2 2 3" xfId="4425" xr:uid="{E6430B78-43BE-4223-B27B-3D4424C7DB14}"/>
    <cellStyle name="SAPBEXHLevel1 2 2 4" xfId="5897" xr:uid="{7166C1BE-435F-4BA8-8322-38990B9D7174}"/>
    <cellStyle name="SAPBEXHLevel1 2 2 5" xfId="6531" xr:uid="{FD8698CE-8D12-4A65-B467-F069375B938F}"/>
    <cellStyle name="SAPBEXHLevel1 2 2 6" xfId="7937" xr:uid="{01E98469-8E74-4DAB-91F2-EB9A2E1557AA}"/>
    <cellStyle name="SAPBEXHLevel1 2 2 7" xfId="8998" xr:uid="{633CEC1E-13CF-4425-84B8-2DF9BE0A3B51}"/>
    <cellStyle name="SAPBEXHLevel1 2 2 8" xfId="10246" xr:uid="{CE46970D-FE09-4D81-A063-D91F89C8CFCF}"/>
    <cellStyle name="SAPBEXHLevel1 2 2 9" xfId="9773" xr:uid="{6521DCCF-6031-4076-8C32-52AC8E1C3C9C}"/>
    <cellStyle name="SAPBEXHLevel1 2 3" xfId="5715" xr:uid="{63FC1381-818F-4D05-BDEF-E5D169BB80FF}"/>
    <cellStyle name="SAPBEXHLevel1 2 3 10" xfId="15783" xr:uid="{9B091AC7-471D-4648-8A2B-6A4048D6003D}"/>
    <cellStyle name="SAPBEXHLevel1 2 3 2" xfId="7184" xr:uid="{F882EEFB-9035-41E0-B1A4-A9C587777955}"/>
    <cellStyle name="SAPBEXHLevel1 2 3 3" xfId="8405" xr:uid="{364D496F-3DDB-4CEA-8F19-EF4A22ACDF91}"/>
    <cellStyle name="SAPBEXHLevel1 2 3 4" xfId="9657" xr:uid="{76DA4101-3548-4FDC-BD6F-C033482A80CA}"/>
    <cellStyle name="SAPBEXHLevel1 2 3 5" xfId="10891" xr:uid="{E2C76CEA-CB5E-4AF3-839F-8F1AD22379B6}"/>
    <cellStyle name="SAPBEXHLevel1 2 3 6" xfId="12050" xr:uid="{6FA6F73A-272F-4D97-96D5-5F6CDD886B80}"/>
    <cellStyle name="SAPBEXHLevel1 2 3 7" xfId="13178" xr:uid="{54FD56CF-2099-49A5-9037-1F443E1C94EE}"/>
    <cellStyle name="SAPBEXHLevel1 2 3 8" xfId="14285" xr:uid="{3023BB4C-8273-4ECC-B2C3-BCA9898B9011}"/>
    <cellStyle name="SAPBEXHLevel1 2 3 9" xfId="15191" xr:uid="{711D4E45-6262-4CB2-8EAA-996573C218EC}"/>
    <cellStyle name="SAPBEXHLevel1 2 4" xfId="3054" xr:uid="{14FF02AD-29C4-43EB-9965-704F0D03610C}"/>
    <cellStyle name="SAPBEXHLevel1 2 5" xfId="4886" xr:uid="{92B3CFB2-9039-41CC-9DE3-32948CCC5E92}"/>
    <cellStyle name="SAPBEXHLevel1 2 6" xfId="4778" xr:uid="{BD66C84B-EEC7-4DC5-B253-B20DC5DF1C52}"/>
    <cellStyle name="SAPBEXHLevel1 2 7" xfId="7590" xr:uid="{D0B43F68-DC93-4171-951F-EAC758956F8A}"/>
    <cellStyle name="SAPBEXHLevel1 2 8" xfId="8835" xr:uid="{A10920F1-CBD8-4A69-8629-A2902502DFC2}"/>
    <cellStyle name="SAPBEXHLevel1 2 9" xfId="10082" xr:uid="{0E920D51-A66C-43B0-B547-A28EEB8ACADA}"/>
    <cellStyle name="SAPBEXHLevel1 20" xfId="2897" xr:uid="{ECF8644D-2335-4A9A-B043-BF26E27B411C}"/>
    <cellStyle name="SAPBEXHLevel1 21" xfId="2941" xr:uid="{C64FCB32-8FF4-4369-B102-6ECC68EF3BB5}"/>
    <cellStyle name="SAPBEXHLevel1 22" xfId="2985" xr:uid="{539F5484-2ECA-4D36-BAF5-F2BB2384EF2B}"/>
    <cellStyle name="SAPBEXHLevel1 23" xfId="3008" xr:uid="{D9909D77-8327-4155-8724-E84EF2C66A68}"/>
    <cellStyle name="SAPBEXHLevel1 24" xfId="15896" xr:uid="{F8C64646-5208-4C38-8C3C-0C2C80E5BFDD}"/>
    <cellStyle name="SAPBEXHLevel1 3" xfId="1820" xr:uid="{00000000-0005-0000-0000-000049080000}"/>
    <cellStyle name="SAPBEXHLevel1 3 10" xfId="12535" xr:uid="{6E9411EC-3D8C-4435-ABE1-1C8B06622253}"/>
    <cellStyle name="SAPBEXHLevel1 3 11" xfId="12253" xr:uid="{C58F0B6F-F3A5-4B8F-9540-32D59678FE52}"/>
    <cellStyle name="SAPBEXHLevel1 3 12" xfId="14671" xr:uid="{505D4429-BE82-4825-B489-3139175C0194}"/>
    <cellStyle name="SAPBEXHLevel1 3 2" xfId="5717" xr:uid="{5D2511B1-074A-4622-BB91-14CF49C714FF}"/>
    <cellStyle name="SAPBEXHLevel1 3 2 10" xfId="15785" xr:uid="{1F8EBB54-0B6C-419F-BB89-556F955DAFE6}"/>
    <cellStyle name="SAPBEXHLevel1 3 2 2" xfId="7186" xr:uid="{78B3D40C-8336-49CC-A4FD-C4B688CBDCEC}"/>
    <cellStyle name="SAPBEXHLevel1 3 2 3" xfId="8407" xr:uid="{FC543AB0-38CB-447D-B0D2-97D57D2669E9}"/>
    <cellStyle name="SAPBEXHLevel1 3 2 4" xfId="9659" xr:uid="{F1897AFC-CA52-46EC-A77B-6C240E602BC8}"/>
    <cellStyle name="SAPBEXHLevel1 3 2 5" xfId="10893" xr:uid="{7D579471-6ED4-4F7F-ACEC-3D67EDC18789}"/>
    <cellStyle name="SAPBEXHLevel1 3 2 6" xfId="12052" xr:uid="{A882D9E8-7549-4AC2-943A-9F2ADFCE436F}"/>
    <cellStyle name="SAPBEXHLevel1 3 2 7" xfId="13180" xr:uid="{85D76657-64BB-404D-B652-60A903FB5356}"/>
    <cellStyle name="SAPBEXHLevel1 3 2 8" xfId="14287" xr:uid="{C70E9D92-A0F4-4BF2-B537-250560A490C2}"/>
    <cellStyle name="SAPBEXHLevel1 3 2 9" xfId="15193" xr:uid="{1B21DFBA-40C7-494C-8D01-153B08BEEE77}"/>
    <cellStyle name="SAPBEXHLevel1 3 3" xfId="4427" xr:uid="{854A355A-1530-4796-9E31-B7C458EF8874}"/>
    <cellStyle name="SAPBEXHLevel1 3 4" xfId="5899" xr:uid="{296C2886-985B-4447-BC76-7AD4699DD9F6}"/>
    <cellStyle name="SAPBEXHLevel1 3 5" xfId="4594" xr:uid="{97448E7B-EC01-44CC-860D-B249E0043369}"/>
    <cellStyle name="SAPBEXHLevel1 3 6" xfId="6227" xr:uid="{CFF35C86-5650-483E-A9F2-08BC0184F10D}"/>
    <cellStyle name="SAPBEXHLevel1 3 7" xfId="8996" xr:uid="{888651BF-9C9C-49C0-943D-E2DE6EAFDFD1}"/>
    <cellStyle name="SAPBEXHLevel1 3 8" xfId="10244" xr:uid="{E12EC549-1E90-434E-8EA9-AF08A43D1D96}"/>
    <cellStyle name="SAPBEXHLevel1 3 9" xfId="10039" xr:uid="{B689660D-5D36-4B0B-94FF-D36BED011662}"/>
    <cellStyle name="SAPBEXHLevel1 4" xfId="1821" xr:uid="{00000000-0005-0000-0000-00004A080000}"/>
    <cellStyle name="SAPBEXHLevel1 4 10" xfId="12534" xr:uid="{DA21B72B-A527-4E53-9CE9-9223BE5CC6DB}"/>
    <cellStyle name="SAPBEXHLevel1 4 11" xfId="13684" xr:uid="{372440FA-B592-4B7C-AC13-1919A0878DB1}"/>
    <cellStyle name="SAPBEXHLevel1 4 12" xfId="14670" xr:uid="{656BC73D-1752-471C-B2CE-C443DBCE1DF0}"/>
    <cellStyle name="SAPBEXHLevel1 4 2" xfId="5718" xr:uid="{8CE4E97A-3C9A-4100-955A-538CAEFDAE4E}"/>
    <cellStyle name="SAPBEXHLevel1 4 2 10" xfId="15786" xr:uid="{0B6DB075-3CAA-48AB-A5CA-55135E2966CE}"/>
    <cellStyle name="SAPBEXHLevel1 4 2 2" xfId="7187" xr:uid="{3ED2661C-9427-419F-B962-CC52D4E1013F}"/>
    <cellStyle name="SAPBEXHLevel1 4 2 3" xfId="8408" xr:uid="{2ACFA27F-78D4-4B9A-BFB7-70533C91F50D}"/>
    <cellStyle name="SAPBEXHLevel1 4 2 4" xfId="9660" xr:uid="{A414F0D1-E3AF-4898-AA4E-6F715FDA05E8}"/>
    <cellStyle name="SAPBEXHLevel1 4 2 5" xfId="10894" xr:uid="{39A60268-FF1C-4E4C-A7A1-DD4DD766026F}"/>
    <cellStyle name="SAPBEXHLevel1 4 2 6" xfId="12053" xr:uid="{BD25C8E6-1AF7-4A5B-B840-6D9CB45E2B48}"/>
    <cellStyle name="SAPBEXHLevel1 4 2 7" xfId="13181" xr:uid="{BF54A662-18E6-4198-8DB5-3DD47964D332}"/>
    <cellStyle name="SAPBEXHLevel1 4 2 8" xfId="14288" xr:uid="{2B6A672F-A759-43D3-8848-718812243AEC}"/>
    <cellStyle name="SAPBEXHLevel1 4 2 9" xfId="15194" xr:uid="{87A7E62A-3D9E-4AD2-BCAE-A78EADF93D7B}"/>
    <cellStyle name="SAPBEXHLevel1 4 3" xfId="4428" xr:uid="{D8857B46-77C0-42EF-BAC0-5FBFA1C5EB4C}"/>
    <cellStyle name="SAPBEXHLevel1 4 4" xfId="5900" xr:uid="{6ACDBE2E-B6DF-42FB-8DEA-E9BCC2A43D07}"/>
    <cellStyle name="SAPBEXHLevel1 4 5" xfId="6529" xr:uid="{95CB0CB2-8FC3-4E0B-9809-B35E5A311216}"/>
    <cellStyle name="SAPBEXHLevel1 4 6" xfId="6330" xr:uid="{AB01A059-61F6-4C48-B9B9-3E9390EB6297}"/>
    <cellStyle name="SAPBEXHLevel1 4 7" xfId="8995" xr:uid="{12577F33-73CB-4B55-8FCC-61984AF2628D}"/>
    <cellStyle name="SAPBEXHLevel1 4 8" xfId="10243" xr:uid="{25C97001-A0A9-434D-B585-41A14D2FEE67}"/>
    <cellStyle name="SAPBEXHLevel1 4 9" xfId="11495" xr:uid="{87D24151-5CB1-4CF7-8CFB-0707BB9FECDF}"/>
    <cellStyle name="SAPBEXHLevel1 5" xfId="1822" xr:uid="{00000000-0005-0000-0000-00004B080000}"/>
    <cellStyle name="SAPBEXHLevel1 5 10" xfId="12533" xr:uid="{AF6A50D1-47DC-4E27-B36A-6717E6C9F6B9}"/>
    <cellStyle name="SAPBEXHLevel1 5 11" xfId="12254" xr:uid="{D94E1F39-B7CE-4838-9AC2-4B11E4CD17BE}"/>
    <cellStyle name="SAPBEXHLevel1 5 12" xfId="14669" xr:uid="{63882F6B-7BC7-4065-AAB5-29CAC1C7AF96}"/>
    <cellStyle name="SAPBEXHLevel1 5 2" xfId="5719" xr:uid="{77F626B4-AA7F-4FC8-A0C1-E9520187E181}"/>
    <cellStyle name="SAPBEXHLevel1 5 2 10" xfId="15787" xr:uid="{42FB5165-4A4A-4BB1-8D27-11AA68688A86}"/>
    <cellStyle name="SAPBEXHLevel1 5 2 2" xfId="7188" xr:uid="{FFDB8267-78FA-4322-BA11-34F056FF8924}"/>
    <cellStyle name="SAPBEXHLevel1 5 2 3" xfId="8409" xr:uid="{7A9174D1-C7EE-45D0-B7A0-5F9D56816B4F}"/>
    <cellStyle name="SAPBEXHLevel1 5 2 4" xfId="9661" xr:uid="{53D82D82-790E-42FA-86E4-20BEAF961D33}"/>
    <cellStyle name="SAPBEXHLevel1 5 2 5" xfId="10895" xr:uid="{75772983-F39B-465E-A693-AEBD906C0F8F}"/>
    <cellStyle name="SAPBEXHLevel1 5 2 6" xfId="12054" xr:uid="{09339A93-5E32-4514-A6EB-1864459D2DB1}"/>
    <cellStyle name="SAPBEXHLevel1 5 2 7" xfId="13182" xr:uid="{1234B910-07C3-4A02-911F-6A1D8489A131}"/>
    <cellStyle name="SAPBEXHLevel1 5 2 8" xfId="14289" xr:uid="{4768AD6F-6138-441B-88F7-E7906A7864E4}"/>
    <cellStyle name="SAPBEXHLevel1 5 2 9" xfId="15195" xr:uid="{ED5BB16A-93D3-480B-965F-92F6D00975DF}"/>
    <cellStyle name="SAPBEXHLevel1 5 3" xfId="4429" xr:uid="{D541E24C-A323-4043-BF64-4C027F7E06B4}"/>
    <cellStyle name="SAPBEXHLevel1 5 4" xfId="5901" xr:uid="{AF7B3A09-20DC-4249-990F-5A555C43F8CD}"/>
    <cellStyle name="SAPBEXHLevel1 5 5" xfId="4595" xr:uid="{AAF3FEE7-66DA-4E52-B748-0435CC5F6B86}"/>
    <cellStyle name="SAPBEXHLevel1 5 6" xfId="7755" xr:uid="{806EF23B-F257-441D-B0C6-276209BC38E3}"/>
    <cellStyle name="SAPBEXHLevel1 5 7" xfId="8994" xr:uid="{B59E570C-3C45-4664-80B7-171F42C93166}"/>
    <cellStyle name="SAPBEXHLevel1 5 8" xfId="10242" xr:uid="{F3B8110F-BDD3-4B43-B5B4-AE999571EE5A}"/>
    <cellStyle name="SAPBEXHLevel1 5 9" xfId="11494" xr:uid="{E1101D81-21B0-41CB-802C-01D9CB19DDEF}"/>
    <cellStyle name="SAPBEXHLevel1 6" xfId="1823" xr:uid="{00000000-0005-0000-0000-00004C080000}"/>
    <cellStyle name="SAPBEXHLevel1 6 10" xfId="11169" xr:uid="{FC2CDABD-8DDC-4ECD-87C1-E8E994A4107D}"/>
    <cellStyle name="SAPBEXHLevel1 6 11" xfId="13683" xr:uid="{BE527BA9-5082-47FE-B88E-D936444A81A7}"/>
    <cellStyle name="SAPBEXHLevel1 6 12" xfId="12298" xr:uid="{00A57A68-DB2D-4A2A-8514-3A567445326B}"/>
    <cellStyle name="SAPBEXHLevel1 6 2" xfId="5720" xr:uid="{3834382B-F15A-4F52-AF4E-1B607DB33EA4}"/>
    <cellStyle name="SAPBEXHLevel1 6 2 10" xfId="15788" xr:uid="{52867635-E2C0-4106-9FD0-0C3BAE43DCA1}"/>
    <cellStyle name="SAPBEXHLevel1 6 2 2" xfId="7189" xr:uid="{24D0EE37-BD6F-4371-9269-1705FE33A2DF}"/>
    <cellStyle name="SAPBEXHLevel1 6 2 3" xfId="8410" xr:uid="{3FC7B001-85C1-4AAC-888A-0A2C6736F4DF}"/>
    <cellStyle name="SAPBEXHLevel1 6 2 4" xfId="9662" xr:uid="{0869D966-5624-40E6-AF66-A90EEC248738}"/>
    <cellStyle name="SAPBEXHLevel1 6 2 5" xfId="10896" xr:uid="{D7E38F68-7F5B-4C17-9882-2D279E321835}"/>
    <cellStyle name="SAPBEXHLevel1 6 2 6" xfId="12055" xr:uid="{0AE0AB16-7F60-42C9-82B6-7B4C888BA5F1}"/>
    <cellStyle name="SAPBEXHLevel1 6 2 7" xfId="13183" xr:uid="{CE27638C-0464-47C7-90F1-2DDB8F4DDD63}"/>
    <cellStyle name="SAPBEXHLevel1 6 2 8" xfId="14290" xr:uid="{5C2E9024-261C-45AC-B5B5-6E7F3B73B238}"/>
    <cellStyle name="SAPBEXHLevel1 6 2 9" xfId="15196" xr:uid="{08DC7B9F-77E8-4287-A7BF-58DAD1E581F0}"/>
    <cellStyle name="SAPBEXHLevel1 6 3" xfId="4430" xr:uid="{7CFEE5AE-B355-4AB9-9BA9-DF53193E06FE}"/>
    <cellStyle name="SAPBEXHLevel1 6 4" xfId="5902" xr:uid="{D5E19C14-B9AC-4F71-9434-ED30C0E25185}"/>
    <cellStyle name="SAPBEXHLevel1 6 5" xfId="6528" xr:uid="{2660AA12-2A59-406D-B09E-B4588549ABE5}"/>
    <cellStyle name="SAPBEXHLevel1 6 6" xfId="6331" xr:uid="{EA925917-D8B2-4EAC-8C1F-22DAB653F078}"/>
    <cellStyle name="SAPBEXHLevel1 6 7" xfId="7314" xr:uid="{E9108200-DF50-4969-9C71-7A51FC7539E7}"/>
    <cellStyle name="SAPBEXHLevel1 6 8" xfId="8694" xr:uid="{4C2AE8C0-33D9-4D94-A980-838FB9AD2895}"/>
    <cellStyle name="SAPBEXHLevel1 6 9" xfId="11493" xr:uid="{F45DDF4F-C9E1-4EA1-B596-75C1DED69BA2}"/>
    <cellStyle name="SAPBEXHLevel1 7" xfId="1824" xr:uid="{00000000-0005-0000-0000-00004D080000}"/>
    <cellStyle name="SAPBEXHLevel1 7 10" xfId="12532" xr:uid="{8CD644DB-4EEF-4779-A202-92E9EFFE0A03}"/>
    <cellStyle name="SAPBEXHLevel1 7 11" xfId="12255" xr:uid="{51685556-B30F-4C2F-AF01-6BF3AB036063}"/>
    <cellStyle name="SAPBEXHLevel1 7 12" xfId="14668" xr:uid="{93435C56-74D3-4B56-83BB-301C7F76F9B8}"/>
    <cellStyle name="SAPBEXHLevel1 7 2" xfId="5721" xr:uid="{31B4B5B5-EBA6-4228-909D-3A5510AFB69D}"/>
    <cellStyle name="SAPBEXHLevel1 7 2 10" xfId="15789" xr:uid="{49D8774F-C4EE-4E50-A6D4-D5060C04B3E4}"/>
    <cellStyle name="SAPBEXHLevel1 7 2 2" xfId="7190" xr:uid="{C701A294-7E54-4400-B7F5-B12B9583D37E}"/>
    <cellStyle name="SAPBEXHLevel1 7 2 3" xfId="8411" xr:uid="{63A391E2-8206-4CF5-B21D-A58CFBEEB436}"/>
    <cellStyle name="SAPBEXHLevel1 7 2 4" xfId="9663" xr:uid="{AD1E3012-9580-46AD-AEDD-07FB82B53AAC}"/>
    <cellStyle name="SAPBEXHLevel1 7 2 5" xfId="10897" xr:uid="{D31B7EB3-455D-47C3-A379-D28DE1A96291}"/>
    <cellStyle name="SAPBEXHLevel1 7 2 6" xfId="12056" xr:uid="{917CCBEF-66F6-4EAF-9A8D-6D40D03AB736}"/>
    <cellStyle name="SAPBEXHLevel1 7 2 7" xfId="13184" xr:uid="{BD66D46E-51C2-4F17-B909-729CAEF92022}"/>
    <cellStyle name="SAPBEXHLevel1 7 2 8" xfId="14291" xr:uid="{338BB883-6E58-450C-B28D-BEF48DBC583E}"/>
    <cellStyle name="SAPBEXHLevel1 7 2 9" xfId="15197" xr:uid="{88D715D8-021C-4BB4-B101-2398735428AF}"/>
    <cellStyle name="SAPBEXHLevel1 7 3" xfId="4431" xr:uid="{BB4C7EA1-0E15-4C98-8893-465C97C8B0F4}"/>
    <cellStyle name="SAPBEXHLevel1 7 4" xfId="5903" xr:uid="{BA92A248-919E-4AD1-B950-BEFBB2AA0335}"/>
    <cellStyle name="SAPBEXHLevel1 7 5" xfId="4596" xr:uid="{0B2907F7-8B21-43D3-B796-0706C718E177}"/>
    <cellStyle name="SAPBEXHLevel1 7 6" xfId="6332" xr:uid="{1A49907F-7698-42D3-8044-4F2A6F40718B}"/>
    <cellStyle name="SAPBEXHLevel1 7 7" xfId="8993" xr:uid="{F362E38E-22F8-4BA9-92A1-0768674FD1CA}"/>
    <cellStyle name="SAPBEXHLevel1 7 8" xfId="10241" xr:uid="{38E2BFCD-8D26-4394-8AFE-AD4906C2B1D6}"/>
    <cellStyle name="SAPBEXHLevel1 7 9" xfId="11492" xr:uid="{41319EB8-9E2A-41AB-9FD5-89C066E12AB2}"/>
    <cellStyle name="SAPBEXHLevel1 8" xfId="1825" xr:uid="{00000000-0005-0000-0000-00004E080000}"/>
    <cellStyle name="SAPBEXHLevel1 8 10" xfId="11170" xr:uid="{219CF542-F637-48C5-8CD1-D6E5B87D5995}"/>
    <cellStyle name="SAPBEXHLevel1 8 11" xfId="13682" xr:uid="{9B7F203E-AB69-4A9F-BF7A-6AE1FE65C9F4}"/>
    <cellStyle name="SAPBEXHLevel1 8 12" xfId="13453" xr:uid="{8B5ACD1E-A367-483B-B775-9F2C72BB29EF}"/>
    <cellStyle name="SAPBEXHLevel1 8 2" xfId="5722" xr:uid="{F5B7D935-9E15-4A4E-8EEA-0163A78471AA}"/>
    <cellStyle name="SAPBEXHLevel1 8 2 10" xfId="15790" xr:uid="{DB827BFF-CE0E-4A0E-8796-E1448D2E1A05}"/>
    <cellStyle name="SAPBEXHLevel1 8 2 2" xfId="7191" xr:uid="{4D5E8D25-9239-45AD-9A40-995C9AC7AA5F}"/>
    <cellStyle name="SAPBEXHLevel1 8 2 3" xfId="8412" xr:uid="{D7254308-9849-406A-BE7C-4FEE7B212C01}"/>
    <cellStyle name="SAPBEXHLevel1 8 2 4" xfId="9664" xr:uid="{52279A0C-72A9-4EBA-80D6-F2D08C857A99}"/>
    <cellStyle name="SAPBEXHLevel1 8 2 5" xfId="10898" xr:uid="{7ECA70EF-19B3-4987-9546-F425D8115372}"/>
    <cellStyle name="SAPBEXHLevel1 8 2 6" xfId="12057" xr:uid="{831CD69C-3213-4AA6-973A-DB30E10FC4D0}"/>
    <cellStyle name="SAPBEXHLevel1 8 2 7" xfId="13185" xr:uid="{55B68F3D-07B0-46BD-91FD-D155B3DBA11F}"/>
    <cellStyle name="SAPBEXHLevel1 8 2 8" xfId="14292" xr:uid="{7D29E94F-3B55-47ED-9815-A92ED6E45F70}"/>
    <cellStyle name="SAPBEXHLevel1 8 2 9" xfId="15198" xr:uid="{CED529F4-61A9-478A-9B92-4BBD81206D69}"/>
    <cellStyle name="SAPBEXHLevel1 8 3" xfId="4432" xr:uid="{7FE8E2C9-FF7F-4113-A814-3DA7088B034D}"/>
    <cellStyle name="SAPBEXHLevel1 8 4" xfId="5904" xr:uid="{4ED62048-80FE-4589-A192-E27FBE79C6F5}"/>
    <cellStyle name="SAPBEXHLevel1 8 5" xfId="6527" xr:uid="{569E4E31-B11C-419D-AFD2-683ABE5DFAB3}"/>
    <cellStyle name="SAPBEXHLevel1 8 6" xfId="6333" xr:uid="{5867A229-EBB1-46BB-BBC8-E76C5A979347}"/>
    <cellStyle name="SAPBEXHLevel1 8 7" xfId="7315" xr:uid="{57F1E712-F0EC-4F0A-B5AB-93192B09EB27}"/>
    <cellStyle name="SAPBEXHLevel1 8 8" xfId="8695" xr:uid="{D35760FB-396F-4CAE-B994-55D363B50039}"/>
    <cellStyle name="SAPBEXHLevel1 8 9" xfId="11491" xr:uid="{FE51A9D2-3C25-44B6-90A7-56C77ADC9350}"/>
    <cellStyle name="SAPBEXHLevel1 9" xfId="1826" xr:uid="{00000000-0005-0000-0000-00004F080000}"/>
    <cellStyle name="SAPBEXHLevel1 9 10" xfId="12531" xr:uid="{D97270AF-DE0E-46F8-98F7-C0D784B843D2}"/>
    <cellStyle name="SAPBEXHLevel1 9 11" xfId="12256" xr:uid="{C7DB16F3-510C-46AD-9467-7DE3C94D4E10}"/>
    <cellStyle name="SAPBEXHLevel1 9 12" xfId="14667" xr:uid="{FD3478BD-830C-49E5-A1B2-ED0BC8D2846D}"/>
    <cellStyle name="SAPBEXHLevel1 9 2" xfId="5723" xr:uid="{8F48EB52-865A-45EA-874F-33D9E3062B0B}"/>
    <cellStyle name="SAPBEXHLevel1 9 2 10" xfId="15791" xr:uid="{700235D3-A4E6-4D82-AE48-C9CA8B88EC6C}"/>
    <cellStyle name="SAPBEXHLevel1 9 2 2" xfId="7192" xr:uid="{5ECB5E8D-289E-4ACF-9767-9E579A901320}"/>
    <cellStyle name="SAPBEXHLevel1 9 2 3" xfId="8413" xr:uid="{25A89DEA-A8B6-4AB3-B977-3549B62BCEEE}"/>
    <cellStyle name="SAPBEXHLevel1 9 2 4" xfId="9665" xr:uid="{9D6193DA-4FFE-4D1C-80A6-B99EB835AA74}"/>
    <cellStyle name="SAPBEXHLevel1 9 2 5" xfId="10899" xr:uid="{2A1D594D-5DF9-47F1-B7AC-888040F43E6E}"/>
    <cellStyle name="SAPBEXHLevel1 9 2 6" xfId="12058" xr:uid="{D8523A6D-3E54-408E-AF85-37079D69CF4D}"/>
    <cellStyle name="SAPBEXHLevel1 9 2 7" xfId="13186" xr:uid="{DA6498A8-4099-4A4B-A94B-5FDB8DFA2967}"/>
    <cellStyle name="SAPBEXHLevel1 9 2 8" xfId="14293" xr:uid="{3E3784CC-D46F-453E-975B-165527EEBA14}"/>
    <cellStyle name="SAPBEXHLevel1 9 2 9" xfId="15199" xr:uid="{EEF3A9FA-D6B8-47CB-B86A-614048EBFD44}"/>
    <cellStyle name="SAPBEXHLevel1 9 3" xfId="4433" xr:uid="{BEF87EBF-6F2A-4C07-855D-43714A7D4165}"/>
    <cellStyle name="SAPBEXHLevel1 9 4" xfId="5905" xr:uid="{0775A9C0-09F3-4DD3-A937-29B437D9E686}"/>
    <cellStyle name="SAPBEXHLevel1 9 5" xfId="4597" xr:uid="{182950B0-5695-43DB-A018-3C2E97EFF99D}"/>
    <cellStyle name="SAPBEXHLevel1 9 6" xfId="6334" xr:uid="{333C2E7F-2D3C-43C2-B7CA-4684F63B7BC1}"/>
    <cellStyle name="SAPBEXHLevel1 9 7" xfId="8992" xr:uid="{F10F628C-58A6-4A00-BB98-3DAB37756B06}"/>
    <cellStyle name="SAPBEXHLevel1 9 8" xfId="10240" xr:uid="{78B46DEF-A4F1-4086-9387-AA5A2FF4E5A6}"/>
    <cellStyle name="SAPBEXHLevel1 9 9" xfId="11490" xr:uid="{020A6151-76D6-45B0-B8AF-9D58A7D72E74}"/>
    <cellStyle name="SAPBEXHLevel1_gxaccion, 68" xfId="1827" xr:uid="{00000000-0005-0000-0000-000050080000}"/>
    <cellStyle name="SAPBEXHLevel1X" xfId="1828" xr:uid="{00000000-0005-0000-0000-000051080000}"/>
    <cellStyle name="SAPBEXHLevel1X 10" xfId="1829" xr:uid="{00000000-0005-0000-0000-000052080000}"/>
    <cellStyle name="SAPBEXHLevel1X 10 10" xfId="12258" xr:uid="{6AF18DC7-6E31-4B66-B12E-48A3E98C5C1C}"/>
    <cellStyle name="SAPBEXHLevel1X 10 11" xfId="13454" xr:uid="{EA98C5A0-7ACC-4649-9C02-631A7D24C224}"/>
    <cellStyle name="SAPBEXHLevel1X 10 2" xfId="4435" xr:uid="{07D83419-6BBF-4ECE-B89C-AF0ED83D778B}"/>
    <cellStyle name="SAPBEXHLevel1X 10 3" xfId="5907" xr:uid="{E8A8D5D7-7B5F-4A65-A78F-2E4D38541879}"/>
    <cellStyle name="SAPBEXHLevel1X 10 4" xfId="4599" xr:uid="{B96D27E5-5E58-4F6E-A2EA-652BD084942E}"/>
    <cellStyle name="SAPBEXHLevel1X 10 5" xfId="6336" xr:uid="{2D615D1A-2A74-43DB-BE7A-95B227558660}"/>
    <cellStyle name="SAPBEXHLevel1X 10 6" xfId="7316" xr:uid="{CFF80A97-35BA-478C-87A1-63DE541AC891}"/>
    <cellStyle name="SAPBEXHLevel1X 10 7" xfId="8696" xr:uid="{4DF9AEBB-4831-4EE5-856C-97DE4E0CB59F}"/>
    <cellStyle name="SAPBEXHLevel1X 10 8" xfId="9775" xr:uid="{ACE46953-1F27-4DEB-8053-71850B491C2A}"/>
    <cellStyle name="SAPBEXHLevel1X 10 9" xfId="11171" xr:uid="{C90CBC9A-BEBF-4B35-962D-2964552506EC}"/>
    <cellStyle name="SAPBEXHLevel1X 11" xfId="1830" xr:uid="{00000000-0005-0000-0000-000053080000}"/>
    <cellStyle name="SAPBEXHLevel1X 11 10" xfId="12342" xr:uid="{8B096D7D-4D08-4608-B378-7254FED3922F}"/>
    <cellStyle name="SAPBEXHLevel1X 11 11" xfId="14788" xr:uid="{62D1B3BB-CE75-4029-86C6-2BA135907691}"/>
    <cellStyle name="SAPBEXHLevel1X 11 2" xfId="4436" xr:uid="{9BFE8FC7-277F-479D-B102-55A5C8A09550}"/>
    <cellStyle name="SAPBEXHLevel1X 11 3" xfId="5908" xr:uid="{517D7399-CA01-4B7D-8257-9EB7B7B34BA4}"/>
    <cellStyle name="SAPBEXHLevel1X 11 4" xfId="4849" xr:uid="{845FB54D-1DFB-4AC4-81D8-123250DBA7E7}"/>
    <cellStyle name="SAPBEXHLevel1X 11 5" xfId="6337" xr:uid="{B6D19123-9709-4CAF-B4EE-768F6CF59738}"/>
    <cellStyle name="SAPBEXHLevel1X 11 6" xfId="9189" xr:uid="{53D2CED0-3F2F-47E9-853A-A51C752EEA22}"/>
    <cellStyle name="SAPBEXHLevel1X 11 7" xfId="10428" xr:uid="{F0B4C8BC-BCA1-4B7C-847B-4A34E4C038E9}"/>
    <cellStyle name="SAPBEXHLevel1X 11 8" xfId="11488" xr:uid="{3086864E-D9B8-46FA-924F-EFBE7581D41D}"/>
    <cellStyle name="SAPBEXHLevel1X 11 9" xfId="12719" xr:uid="{EED03F16-B315-4B69-98C3-7D459596544D}"/>
    <cellStyle name="SAPBEXHLevel1X 12" xfId="2711" xr:uid="{00000000-0005-0000-0000-000054080000}"/>
    <cellStyle name="SAPBEXHLevel1X 13" xfId="2750" xr:uid="{00000000-0005-0000-0000-000055080000}"/>
    <cellStyle name="SAPBEXHLevel1X 14" xfId="2806" xr:uid="{23946C7B-96C7-4AC3-A7CA-414038DA961B}"/>
    <cellStyle name="SAPBEXHLevel1X 15" xfId="2858" xr:uid="{E9A1FD42-A4E6-4C9E-8E33-C038CB9161D9}"/>
    <cellStyle name="SAPBEXHLevel1X 16" xfId="2898" xr:uid="{D5038DC5-4561-40F9-8266-B9E163460BD1}"/>
    <cellStyle name="SAPBEXHLevel1X 17" xfId="2942" xr:uid="{81F7DD76-2810-43F9-9E6E-8D6C5252596C}"/>
    <cellStyle name="SAPBEXHLevel1X 18" xfId="2986" xr:uid="{CBA9ED31-85E7-4E86-B4B8-7C4FC20BCDF4}"/>
    <cellStyle name="SAPBEXHLevel1X 19" xfId="4434" xr:uid="{05A44C9C-F465-41F1-B3B2-B6956A3778B3}"/>
    <cellStyle name="SAPBEXHLevel1X 2" xfId="1831" xr:uid="{00000000-0005-0000-0000-000056080000}"/>
    <cellStyle name="SAPBEXHLevel1X 2 10" xfId="7317" xr:uid="{D47188B8-AC22-4377-B915-25058DFC4F4D}"/>
    <cellStyle name="SAPBEXHLevel1X 2 11" xfId="8697" xr:uid="{F10FB28B-DD55-4F63-8C3B-3DE04FCCBBB1}"/>
    <cellStyle name="SAPBEXHLevel1X 2 12" xfId="9776" xr:uid="{FFAB58BF-A6CA-4983-BE84-C9D5A23B9FB5}"/>
    <cellStyle name="SAPBEXHLevel1X 2 13" xfId="11172" xr:uid="{4B3DE0D5-C966-479D-8DCA-5BEF4E24546E}"/>
    <cellStyle name="SAPBEXHLevel1X 2 14" xfId="13681" xr:uid="{B2283DCD-F670-4B99-9C32-F413DF70F250}"/>
    <cellStyle name="SAPBEXHLevel1X 2 15" xfId="13455" xr:uid="{43CA5C4D-68C2-4227-BFE6-11C582385A11}"/>
    <cellStyle name="SAPBEXHLevel1X 2 2" xfId="1832" xr:uid="{00000000-0005-0000-0000-000057080000}"/>
    <cellStyle name="SAPBEXHLevel1X 2 2 10" xfId="11173" xr:uid="{3CBC9671-68F4-48D3-A283-13F49C8A5A0F}"/>
    <cellStyle name="SAPBEXHLevel1X 2 2 11" xfId="12343" xr:uid="{9E22287F-6058-4E83-A58C-760ED9B568AA}"/>
    <cellStyle name="SAPBEXHLevel1X 2 2 12" xfId="13456" xr:uid="{45E297C1-5E9E-4AF7-9618-208A5B468A1D}"/>
    <cellStyle name="SAPBEXHLevel1X 2 2 2" xfId="1833" xr:uid="{00000000-0005-0000-0000-000058080000}"/>
    <cellStyle name="SAPBEXHLevel1X 2 2 2 10" xfId="12344" xr:uid="{F3857047-C9B7-43F0-90E2-63399CF3D175}"/>
    <cellStyle name="SAPBEXHLevel1X 2 2 2 11" xfId="13527" xr:uid="{5691284C-503F-4AAF-A133-67BE114665D5}"/>
    <cellStyle name="SAPBEXHLevel1X 2 2 2 2" xfId="4439" xr:uid="{750B72E7-EF93-47C6-BF96-4ED5C72C4F3E}"/>
    <cellStyle name="SAPBEXHLevel1X 2 2 2 3" xfId="5911" xr:uid="{75EB9BC3-7201-4EA1-A7E5-D3EABEB4F04E}"/>
    <cellStyle name="SAPBEXHLevel1X 2 2 2 4" xfId="4851" xr:uid="{33EABE76-8EC7-4936-A04B-988E1E11DF9C}"/>
    <cellStyle name="SAPBEXHLevel1X 2 2 2 5" xfId="6340" xr:uid="{62CF2B2C-956C-4653-85C8-19D5579BCE8B}"/>
    <cellStyle name="SAPBEXHLevel1X 2 2 2 6" xfId="7556" xr:uid="{0D917F7C-7D94-418A-A361-4673B6FECAB5}"/>
    <cellStyle name="SAPBEXHLevel1X 2 2 2 7" xfId="8799" xr:uid="{F9484BD7-908D-4CDA-9080-0347821E16C3}"/>
    <cellStyle name="SAPBEXHLevel1X 2 2 2 8" xfId="9777" xr:uid="{F7EE765C-92F5-4911-8BA7-BAEA61659A8C}"/>
    <cellStyle name="SAPBEXHLevel1X 2 2 2 9" xfId="11263" xr:uid="{E9706246-4465-4F8A-B609-F248BED4CB7E}"/>
    <cellStyle name="SAPBEXHLevel1X 2 2 3" xfId="4438" xr:uid="{9354CB4A-F1EF-4CF1-9729-8D622BE67039}"/>
    <cellStyle name="SAPBEXHLevel1X 2 2 4" xfId="5910" xr:uid="{E839560C-4FD0-4BF8-BCBD-FC4C7CB3E104}"/>
    <cellStyle name="SAPBEXHLevel1X 2 2 5" xfId="4850" xr:uid="{B5BC8A71-8759-4D77-8B28-6E7422275B32}"/>
    <cellStyle name="SAPBEXHLevel1X 2 2 6" xfId="6339" xr:uid="{B1B0EA6A-1E92-4648-91ED-3741F4240B35}"/>
    <cellStyle name="SAPBEXHLevel1X 2 2 7" xfId="7318" xr:uid="{6A0C0F9A-D4C3-4E77-9269-9C31FC1F8273}"/>
    <cellStyle name="SAPBEXHLevel1X 2 2 8" xfId="8698" xr:uid="{D1717D75-B61B-48CA-8ECD-0D02A93C6174}"/>
    <cellStyle name="SAPBEXHLevel1X 2 2 9" xfId="11487" xr:uid="{05D48CD1-757A-4EEB-A734-3D3617E44E32}"/>
    <cellStyle name="SAPBEXHLevel1X 2 3" xfId="1834" xr:uid="{00000000-0005-0000-0000-000059080000}"/>
    <cellStyle name="SAPBEXHLevel1X 2 3 10" xfId="12345" xr:uid="{0FBEFB38-D1F4-450A-9EEA-1D113B988A4E}"/>
    <cellStyle name="SAPBEXHLevel1X 2 3 11" xfId="14665" xr:uid="{040CD7CB-EF20-43C2-BA5D-18D5B1A7761B}"/>
    <cellStyle name="SAPBEXHLevel1X 2 3 2" xfId="4440" xr:uid="{0CFD9DA2-133F-417B-9E4C-8869EC35040E}"/>
    <cellStyle name="SAPBEXHLevel1X 2 3 3" xfId="5912" xr:uid="{37117F27-FABB-4480-AB59-0FCA5805202F}"/>
    <cellStyle name="SAPBEXHLevel1X 2 3 4" xfId="4852" xr:uid="{0A87BCC9-9ADD-4DFD-A106-67636FC207DA}"/>
    <cellStyle name="SAPBEXHLevel1X 2 3 5" xfId="6341" xr:uid="{D4C92652-10B1-4074-AB21-2B380D9EE710}"/>
    <cellStyle name="SAPBEXHLevel1X 2 3 6" xfId="8990" xr:uid="{364652E4-E8D5-4656-9D7F-32B2343EF34B}"/>
    <cellStyle name="SAPBEXHLevel1X 2 3 7" xfId="10238" xr:uid="{E51DB315-4C8E-4E62-94CE-C2C2B2BA0109}"/>
    <cellStyle name="SAPBEXHLevel1X 2 3 8" xfId="11486" xr:uid="{C8F8FCF4-DCD1-48AB-A242-3DA8C0563A7F}"/>
    <cellStyle name="SAPBEXHLevel1X 2 3 9" xfId="12529" xr:uid="{84EBAF93-6D10-44E9-87C7-FFCE9323095A}"/>
    <cellStyle name="SAPBEXHLevel1X 2 4" xfId="1835" xr:uid="{00000000-0005-0000-0000-00005A080000}"/>
    <cellStyle name="SAPBEXHLevel1X 2 4 10" xfId="12346" xr:uid="{9A624E74-B4FB-4972-898F-124BE9002FEC}"/>
    <cellStyle name="SAPBEXHLevel1X 2 4 11" xfId="13528" xr:uid="{8D498D96-8BD9-4B92-8F3E-41F4FA218E43}"/>
    <cellStyle name="SAPBEXHLevel1X 2 4 2" xfId="4441" xr:uid="{7A9ECCF7-7E63-4CC5-87C5-CE4FE6B1F379}"/>
    <cellStyle name="SAPBEXHLevel1X 2 4 3" xfId="5913" xr:uid="{91F015FB-5D28-44BF-A474-7C5587A4EA26}"/>
    <cellStyle name="SAPBEXHLevel1X 2 4 4" xfId="4853" xr:uid="{E5C1167A-7E62-4F19-8261-E9F118AC2D61}"/>
    <cellStyle name="SAPBEXHLevel1X 2 4 5" xfId="7754" xr:uid="{D497F406-8732-473E-B355-79967332C5EE}"/>
    <cellStyle name="SAPBEXHLevel1X 2 4 6" xfId="7557" xr:uid="{1B0B316F-1E68-4243-9304-D288A1C62923}"/>
    <cellStyle name="SAPBEXHLevel1X 2 4 7" xfId="8800" xr:uid="{4EB8D9D4-30C9-40F4-AA49-71A644CFA760}"/>
    <cellStyle name="SAPBEXHLevel1X 2 4 8" xfId="9778" xr:uid="{FBD922AA-6709-4EA3-AB68-B42CE4A34A4E}"/>
    <cellStyle name="SAPBEXHLevel1X 2 4 9" xfId="11264" xr:uid="{98DECCC9-6405-4A7F-A176-47664DBE9FFA}"/>
    <cellStyle name="SAPBEXHLevel1X 2 5" xfId="1836" xr:uid="{00000000-0005-0000-0000-00005B080000}"/>
    <cellStyle name="SAPBEXHLevel1X 2 5 10" xfId="12347" xr:uid="{5629BB16-0888-4598-9F82-0995181687A9}"/>
    <cellStyle name="SAPBEXHLevel1X 2 5 11" xfId="13529" xr:uid="{9BC6AB9B-CE4D-4145-9C94-274DFA729903}"/>
    <cellStyle name="SAPBEXHLevel1X 2 5 2" xfId="4442" xr:uid="{C0DC7565-26EA-4C64-B473-3E56823FFE5F}"/>
    <cellStyle name="SAPBEXHLevel1X 2 5 3" xfId="5914" xr:uid="{B235EE39-C65F-4BBB-ACDF-59BADDC1C3AC}"/>
    <cellStyle name="SAPBEXHLevel1X 2 5 4" xfId="4854" xr:uid="{51249D5B-5A62-4861-8959-B2005B5AF828}"/>
    <cellStyle name="SAPBEXHLevel1X 2 5 5" xfId="7753" xr:uid="{ECC95715-3FB9-4A93-81B2-10CA310F5A8D}"/>
    <cellStyle name="SAPBEXHLevel1X 2 5 6" xfId="7558" xr:uid="{23C8F658-877B-4657-8A9C-39EB83EB8135}"/>
    <cellStyle name="SAPBEXHLevel1X 2 5 7" xfId="8801" xr:uid="{0C77403B-3909-4519-8C68-254B40BD1FA7}"/>
    <cellStyle name="SAPBEXHLevel1X 2 5 8" xfId="11603" xr:uid="{EDE40460-FC71-4FFA-9354-E49425162F8A}"/>
    <cellStyle name="SAPBEXHLevel1X 2 5 9" xfId="11265" xr:uid="{69623889-8364-412B-A1BA-7EF0F3EDC4D4}"/>
    <cellStyle name="SAPBEXHLevel1X 2 6" xfId="4437" xr:uid="{67820E39-C2B5-4CF9-9C4B-F78E437707AA}"/>
    <cellStyle name="SAPBEXHLevel1X 2 7" xfId="5909" xr:uid="{CE9FC775-55C6-4B0D-AD0A-85671654AAE9}"/>
    <cellStyle name="SAPBEXHLevel1X 2 8" xfId="6526" xr:uid="{92D4F458-EB1C-417E-97EC-E36B426A0536}"/>
    <cellStyle name="SAPBEXHLevel1X 2 9" xfId="6338" xr:uid="{78D28526-BCFF-4003-9EC9-B368AC17614D}"/>
    <cellStyle name="SAPBEXHLevel1X 20" xfId="5906" xr:uid="{FF43DE52-9C1E-481D-A338-E6658EAF97DF}"/>
    <cellStyle name="SAPBEXHLevel1X 21" xfId="4598" xr:uid="{1BACBB37-2DF1-4510-A174-A6ABF2C7265D}"/>
    <cellStyle name="SAPBEXHLevel1X 22" xfId="6335" xr:uid="{1CA95054-11E9-4013-A341-D5FAAA929AB7}"/>
    <cellStyle name="SAPBEXHLevel1X 23" xfId="8991" xr:uid="{A6D0D7A6-221D-45D7-85DF-31A187FB5F68}"/>
    <cellStyle name="SAPBEXHLevel1X 24" xfId="10239" xr:uid="{8270EF0A-1A8D-4DF4-9395-0F0E5D22EDD3}"/>
    <cellStyle name="SAPBEXHLevel1X 25" xfId="11489" xr:uid="{E16F34EE-F30F-4B0C-8544-BB905E1B2376}"/>
    <cellStyle name="SAPBEXHLevel1X 26" xfId="12530" xr:uid="{6C28ECAA-75AE-48CE-88EA-A6CD128364EF}"/>
    <cellStyle name="SAPBEXHLevel1X 27" xfId="12257" xr:uid="{39809181-2401-4A05-B5F8-E0D6A6D4482C}"/>
    <cellStyle name="SAPBEXHLevel1X 28" xfId="14666" xr:uid="{C78B8012-F32B-4E96-AB37-1CAF67A11B1C}"/>
    <cellStyle name="SAPBEXHLevel1X 29" xfId="15897" xr:uid="{DB311E42-3DA2-491E-858A-2BFFA6283CBF}"/>
    <cellStyle name="SAPBEXHLevel1X 3" xfId="1837" xr:uid="{00000000-0005-0000-0000-00005C080000}"/>
    <cellStyle name="SAPBEXHLevel1X 3 10" xfId="7559" xr:uid="{34684F93-A1F4-4D6B-95D9-C6109817DC63}"/>
    <cellStyle name="SAPBEXHLevel1X 3 11" xfId="8802" xr:uid="{04ADCE45-9037-4A79-ADB6-64F99B250EFF}"/>
    <cellStyle name="SAPBEXHLevel1X 3 12" xfId="9779" xr:uid="{6EA4119C-4225-4AFF-9B71-05D632625AB9}"/>
    <cellStyle name="SAPBEXHLevel1X 3 13" xfId="11266" xr:uid="{42BD526B-6576-46CA-BF81-1128E608149B}"/>
    <cellStyle name="SAPBEXHLevel1X 3 14" xfId="12348" xr:uid="{A82BA679-E237-43FE-BC08-09DC8E91EAC1}"/>
    <cellStyle name="SAPBEXHLevel1X 3 15" xfId="13530" xr:uid="{38A13D02-823F-42BF-96CA-4213C8CE2D67}"/>
    <cellStyle name="SAPBEXHLevel1X 3 2" xfId="1838" xr:uid="{00000000-0005-0000-0000-00005D080000}"/>
    <cellStyle name="SAPBEXHLevel1X 3 2 10" xfId="12349" xr:uid="{432AFA65-644E-4B1B-9139-EA5AEE700CCF}"/>
    <cellStyle name="SAPBEXHLevel1X 3 2 11" xfId="13531" xr:uid="{57739A92-6BCC-4A1E-A164-45252FB15C01}"/>
    <cellStyle name="SAPBEXHLevel1X 3 2 2" xfId="4444" xr:uid="{C3D8F964-B70A-4A58-9BC3-724A2F8BE616}"/>
    <cellStyle name="SAPBEXHLevel1X 3 2 3" xfId="5916" xr:uid="{0B14D7E7-74F4-4C09-B339-1014E591B2B2}"/>
    <cellStyle name="SAPBEXHLevel1X 3 2 4" xfId="4856" xr:uid="{C9FFFB4B-E2F7-4603-9536-2740116DAD59}"/>
    <cellStyle name="SAPBEXHLevel1X 3 2 5" xfId="7751" xr:uid="{AC025125-4F82-48A4-8D97-DF7E7E489F0A}"/>
    <cellStyle name="SAPBEXHLevel1X 3 2 6" xfId="7560" xr:uid="{6837502A-BA58-40AE-964D-5E3E60CC12A9}"/>
    <cellStyle name="SAPBEXHLevel1X 3 2 7" xfId="8803" xr:uid="{BEED1240-8723-4A46-ADC8-43E6DE90715F}"/>
    <cellStyle name="SAPBEXHLevel1X 3 2 8" xfId="9780" xr:uid="{A8097682-100B-43E8-9266-034C52B71849}"/>
    <cellStyle name="SAPBEXHLevel1X 3 2 9" xfId="11267" xr:uid="{DEB09F2C-A972-42B4-BED6-9FEA1DEB6F5D}"/>
    <cellStyle name="SAPBEXHLevel1X 3 3" xfId="1839" xr:uid="{00000000-0005-0000-0000-00005E080000}"/>
    <cellStyle name="SAPBEXHLevel1X 3 3 10" xfId="12350" xr:uid="{566C4D42-6A67-4CC6-9658-975FCCD5BC87}"/>
    <cellStyle name="SAPBEXHLevel1X 3 3 11" xfId="13532" xr:uid="{D3D141E0-BA26-4F96-9D78-3702015E20DB}"/>
    <cellStyle name="SAPBEXHLevel1X 3 3 2" xfId="4445" xr:uid="{8AAA2B55-FFC9-4AEE-ADED-51490ED39D59}"/>
    <cellStyle name="SAPBEXHLevel1X 3 3 3" xfId="5917" xr:uid="{DFA61F84-7F01-4527-88CA-0FC740ABDDA8}"/>
    <cellStyle name="SAPBEXHLevel1X 3 3 4" xfId="3170" xr:uid="{06B34EFD-80F5-414C-A8A5-19EBD8EA7444}"/>
    <cellStyle name="SAPBEXHLevel1X 3 3 5" xfId="7750" xr:uid="{93777F63-AF30-45C9-8E94-EAD2E09010E1}"/>
    <cellStyle name="SAPBEXHLevel1X 3 3 6" xfId="7561" xr:uid="{728042E8-0BEB-43A4-B480-7BCDB0022DBB}"/>
    <cellStyle name="SAPBEXHLevel1X 3 3 7" xfId="8804" xr:uid="{8F23232C-524A-48F4-883D-1F998BE8503A}"/>
    <cellStyle name="SAPBEXHLevel1X 3 3 8" xfId="10040" xr:uid="{E1008D50-C695-4869-A395-7CFE91AD4D99}"/>
    <cellStyle name="SAPBEXHLevel1X 3 3 9" xfId="11268" xr:uid="{FBA549A5-9ABD-4FB4-998E-B1D37B96E00E}"/>
    <cellStyle name="SAPBEXHLevel1X 3 4" xfId="1840" xr:uid="{00000000-0005-0000-0000-00005F080000}"/>
    <cellStyle name="SAPBEXHLevel1X 3 4 10" xfId="12351" xr:uid="{03305A92-44CC-4542-A692-C81C0A59954C}"/>
    <cellStyle name="SAPBEXHLevel1X 3 4 11" xfId="13533" xr:uid="{5C63C691-B479-4AE1-9B55-43A877796D11}"/>
    <cellStyle name="SAPBEXHLevel1X 3 4 2" xfId="4446" xr:uid="{27AFA5AD-9928-40AE-B078-1D02F2B88997}"/>
    <cellStyle name="SAPBEXHLevel1X 3 4 3" xfId="5918" xr:uid="{AF57251D-6E80-4195-9E18-E578B3E2C532}"/>
    <cellStyle name="SAPBEXHLevel1X 3 4 4" xfId="4857" xr:uid="{17FED733-EC70-4AF7-8FE1-905D2658360E}"/>
    <cellStyle name="SAPBEXHLevel1X 3 4 5" xfId="7749" xr:uid="{CC436BB8-0991-49E6-894C-0DA189752DBD}"/>
    <cellStyle name="SAPBEXHLevel1X 3 4 6" xfId="7899" xr:uid="{9C6336E5-B617-40D3-9E38-8FF575166D0B}"/>
    <cellStyle name="SAPBEXHLevel1X 3 4 7" xfId="8805" xr:uid="{F06F0017-8083-476B-81C2-0A380E4FDBE7}"/>
    <cellStyle name="SAPBEXHLevel1X 3 4 8" xfId="11485" xr:uid="{8A39CA89-7DB8-4451-8D21-86C8E526FA01}"/>
    <cellStyle name="SAPBEXHLevel1X 3 4 9" xfId="11269" xr:uid="{4C509128-4448-426D-831B-721B8535A05C}"/>
    <cellStyle name="SAPBEXHLevel1X 3 5" xfId="1841" xr:uid="{00000000-0005-0000-0000-000060080000}"/>
    <cellStyle name="SAPBEXHLevel1X 3 5 10" xfId="12352" xr:uid="{D57D80F7-3BA1-4E0C-BA8A-23A50DC97D3B}"/>
    <cellStyle name="SAPBEXHLevel1X 3 5 11" xfId="13534" xr:uid="{7F5A322D-B7D8-4D99-A872-BB7005E83A60}"/>
    <cellStyle name="SAPBEXHLevel1X 3 5 2" xfId="4447" xr:uid="{EE8AD358-D5C0-45E8-A5C3-1E4155CDD3DA}"/>
    <cellStyle name="SAPBEXHLevel1X 3 5 3" xfId="5919" xr:uid="{4BE8C41F-1C6A-46BE-8776-71E2295434AA}"/>
    <cellStyle name="SAPBEXHLevel1X 3 5 4" xfId="4858" xr:uid="{ED9F79E5-C2D3-44A0-8C9C-CE0E79B7EF3C}"/>
    <cellStyle name="SAPBEXHLevel1X 3 5 5" xfId="7748" xr:uid="{7DB25EEA-51DB-4D20-A69F-D46776FC7104}"/>
    <cellStyle name="SAPBEXHLevel1X 3 5 6" xfId="7900" xr:uid="{9DD81190-E20A-4424-B5AB-5137EC07B949}"/>
    <cellStyle name="SAPBEXHLevel1X 3 5 7" xfId="8806" xr:uid="{D02A8B54-45C8-4ABE-831E-15316C80EEFC}"/>
    <cellStyle name="SAPBEXHLevel1X 3 5 8" xfId="11484" xr:uid="{00A09E6E-C1CB-4AF0-8321-7CF58B27E482}"/>
    <cellStyle name="SAPBEXHLevel1X 3 5 9" xfId="11270" xr:uid="{A4B5E364-FE26-4C6B-8E2D-2966CCBFA63A}"/>
    <cellStyle name="SAPBEXHLevel1X 3 6" xfId="4443" xr:uid="{136932F5-1AC6-4FED-AEA1-BFF7C32083EA}"/>
    <cellStyle name="SAPBEXHLevel1X 3 7" xfId="5915" xr:uid="{1DAAD57F-7CA2-4748-926F-8646DE0400A7}"/>
    <cellStyle name="SAPBEXHLevel1X 3 8" xfId="4855" xr:uid="{E18B5CCE-ACC7-4AAB-AAD7-3F60C7A71BA6}"/>
    <cellStyle name="SAPBEXHLevel1X 3 9" xfId="7752" xr:uid="{A09A3BC5-45BA-4222-A269-F0401968682E}"/>
    <cellStyle name="SAPBEXHLevel1X 4" xfId="1842" xr:uid="{00000000-0005-0000-0000-000061080000}"/>
    <cellStyle name="SAPBEXHLevel1X 4 10" xfId="6268" xr:uid="{76F4A60A-920C-40B3-BC00-CE96FEBC77FA}"/>
    <cellStyle name="SAPBEXHLevel1X 4 11" xfId="8807" xr:uid="{EB714DE0-E8F0-4B79-8D09-85471D27D34E}"/>
    <cellStyle name="SAPBEXHLevel1X 4 12" xfId="11483" xr:uid="{C45BC841-1C43-4725-876F-EFFD4EE3A791}"/>
    <cellStyle name="SAPBEXHLevel1X 4 13" xfId="11271" xr:uid="{414550E3-66DF-41F9-8554-E0F567FACF69}"/>
    <cellStyle name="SAPBEXHLevel1X 4 14" xfId="12353" xr:uid="{8BD7B7E1-9A75-49B2-98CF-04AF2EEDD333}"/>
    <cellStyle name="SAPBEXHLevel1X 4 15" xfId="13535" xr:uid="{5B688730-9858-45EE-8271-77A9779B6712}"/>
    <cellStyle name="SAPBEXHLevel1X 4 2" xfId="1843" xr:uid="{00000000-0005-0000-0000-000062080000}"/>
    <cellStyle name="SAPBEXHLevel1X 4 2 10" xfId="12354" xr:uid="{A8F42C27-C282-4AD1-B0FC-9947BCF20AC0}"/>
    <cellStyle name="SAPBEXHLevel1X 4 2 11" xfId="13536" xr:uid="{2B713377-15DB-4BDC-ACC9-2125BA96D906}"/>
    <cellStyle name="SAPBEXHLevel1X 4 2 2" xfId="4449" xr:uid="{FF4EE552-6C8E-4E21-B3C6-3AF126E7B6C0}"/>
    <cellStyle name="SAPBEXHLevel1X 4 2 3" xfId="5921" xr:uid="{93FDD3FF-13A5-4906-BA20-2B5E2968E207}"/>
    <cellStyle name="SAPBEXHLevel1X 4 2 4" xfId="4860" xr:uid="{7356E4A1-258B-452D-90C1-D85AD2735093}"/>
    <cellStyle name="SAPBEXHLevel1X 4 2 5" xfId="7747" xr:uid="{040D3634-4CCC-4312-A606-CF3124D81BB7}"/>
    <cellStyle name="SAPBEXHLevel1X 4 2 6" xfId="7562" xr:uid="{8AE5F11D-3A37-465B-BBA7-D48EE79EC5F0}"/>
    <cellStyle name="SAPBEXHLevel1X 4 2 7" xfId="8808" xr:uid="{F9D05022-CECA-4123-A7C9-8EA6086DB636}"/>
    <cellStyle name="SAPBEXHLevel1X 4 2 8" xfId="11482" xr:uid="{10917155-2204-4822-AA4E-F7916DFFB492}"/>
    <cellStyle name="SAPBEXHLevel1X 4 2 9" xfId="11272" xr:uid="{7BF7F6DF-F45C-4E0A-9452-805F88EE39F7}"/>
    <cellStyle name="SAPBEXHLevel1X 4 3" xfId="1844" xr:uid="{00000000-0005-0000-0000-000063080000}"/>
    <cellStyle name="SAPBEXHLevel1X 4 3 10" xfId="13680" xr:uid="{1C6A9E18-97D4-4D91-B86F-D88460581FF6}"/>
    <cellStyle name="SAPBEXHLevel1X 4 3 11" xfId="13537" xr:uid="{B8EC429F-C87B-4B74-914A-BB4269EE5601}"/>
    <cellStyle name="SAPBEXHLevel1X 4 3 2" xfId="4450" xr:uid="{6EC4DC05-D91F-45E2-8FBE-293428632DD0}"/>
    <cellStyle name="SAPBEXHLevel1X 4 3 3" xfId="5922" xr:uid="{640A60B6-E4D3-4D0F-A30F-2B78210E489A}"/>
    <cellStyle name="SAPBEXHLevel1X 4 3 4" xfId="6525" xr:uid="{DAAC5625-2C63-4B7B-A9CD-0B9955C41711}"/>
    <cellStyle name="SAPBEXHLevel1X 4 3 5" xfId="6229" xr:uid="{F4532716-5EE7-4786-955E-FFEF8D314638}"/>
    <cellStyle name="SAPBEXHLevel1X 4 3 6" xfId="7563" xr:uid="{E11F3ED6-CDC5-41C5-A967-D2A6342C8E07}"/>
    <cellStyle name="SAPBEXHLevel1X 4 3 7" xfId="8809" xr:uid="{F04B077D-2736-484E-B3D0-5131D1DFFA4E}"/>
    <cellStyle name="SAPBEXHLevel1X 4 3 8" xfId="11481" xr:uid="{CEBD5DC7-EE0B-4AA2-9D9F-954C075BE809}"/>
    <cellStyle name="SAPBEXHLevel1X 4 3 9" xfId="11273" xr:uid="{E7A1AF85-1EDE-49B0-97CC-5507C52A8109}"/>
    <cellStyle name="SAPBEXHLevel1X 4 4" xfId="1845" xr:uid="{00000000-0005-0000-0000-000064080000}"/>
    <cellStyle name="SAPBEXHLevel1X 4 4 10" xfId="13679" xr:uid="{49BC587D-8BAD-422C-9BA8-C9A4285D4418}"/>
    <cellStyle name="SAPBEXHLevel1X 4 4 11" xfId="13538" xr:uid="{049E1946-CA35-4A84-B71D-B6EA10D14EDB}"/>
    <cellStyle name="SAPBEXHLevel1X 4 4 2" xfId="4451" xr:uid="{D083FCDC-5777-4F26-8F6D-5144EA735755}"/>
    <cellStyle name="SAPBEXHLevel1X 4 4 3" xfId="5923" xr:uid="{2BC3FDC0-1DAF-4C54-826A-C0395E724B7B}"/>
    <cellStyle name="SAPBEXHLevel1X 4 4 4" xfId="6524" xr:uid="{F95CB8C6-8F69-4ACC-853B-171993E58973}"/>
    <cellStyle name="SAPBEXHLevel1X 4 4 5" xfId="7746" xr:uid="{83FB3A83-0789-4356-A1B5-77BBF9E3F873}"/>
    <cellStyle name="SAPBEXHLevel1X 4 4 6" xfId="7564" xr:uid="{0111948A-0211-407A-9B53-CC962A24BC17}"/>
    <cellStyle name="SAPBEXHLevel1X 4 4 7" xfId="8810" xr:uid="{DDD5A328-1C3F-4B6B-94B7-C63A4284CAAD}"/>
    <cellStyle name="SAPBEXHLevel1X 4 4 8" xfId="11480" xr:uid="{3D4BC721-0924-4C59-8D03-83153E5C0399}"/>
    <cellStyle name="SAPBEXHLevel1X 4 4 9" xfId="11274" xr:uid="{D5764324-84D0-4810-AA9B-7CCD8C3C60A9}"/>
    <cellStyle name="SAPBEXHLevel1X 4 5" xfId="1846" xr:uid="{00000000-0005-0000-0000-000065080000}"/>
    <cellStyle name="SAPBEXHLevel1X 4 5 10" xfId="13678" xr:uid="{8990FD27-19E1-467C-A1D3-A308748BD3AA}"/>
    <cellStyle name="SAPBEXHLevel1X 4 5 11" xfId="13539" xr:uid="{E54FF515-8B1E-4203-A59C-304925BC0990}"/>
    <cellStyle name="SAPBEXHLevel1X 4 5 2" xfId="4452" xr:uid="{FB9333CA-C3E8-4AC9-BF8B-9822CB8FEC1A}"/>
    <cellStyle name="SAPBEXHLevel1X 4 5 3" xfId="5924" xr:uid="{697CF83C-D12A-419E-A61D-86008CA3152B}"/>
    <cellStyle name="SAPBEXHLevel1X 4 5 4" xfId="6523" xr:uid="{19FB985E-9E09-494F-AD46-7737E8AB7E6C}"/>
    <cellStyle name="SAPBEXHLevel1X 4 5 5" xfId="6230" xr:uid="{AF71E943-7C83-4BAC-AE0D-CA3CED8BE803}"/>
    <cellStyle name="SAPBEXHLevel1X 4 5 6" xfId="7565" xr:uid="{FA156E82-D0E9-4933-BC51-0BC1CFFCAA4F}"/>
    <cellStyle name="SAPBEXHLevel1X 4 5 7" xfId="8811" xr:uid="{091E0AD9-0543-4731-A2CB-A0D57021151C}"/>
    <cellStyle name="SAPBEXHLevel1X 4 5 8" xfId="11479" xr:uid="{98AD99B3-77C4-4F71-ADE5-67800B1FA961}"/>
    <cellStyle name="SAPBEXHLevel1X 4 5 9" xfId="11275" xr:uid="{D6CE9756-ABB7-4D43-8B3E-B504ECDF4C86}"/>
    <cellStyle name="SAPBEXHLevel1X 4 6" xfId="4448" xr:uid="{40F11CD3-BB62-4A7D-B446-727029F20C16}"/>
    <cellStyle name="SAPBEXHLevel1X 4 7" xfId="5920" xr:uid="{D098C97B-709C-463B-A3F0-87B7FC91ED67}"/>
    <cellStyle name="SAPBEXHLevel1X 4 8" xfId="4859" xr:uid="{757BABB9-1F92-46D1-BE79-19E393F7774E}"/>
    <cellStyle name="SAPBEXHLevel1X 4 9" xfId="6228" xr:uid="{28726FD5-9B84-4834-888D-BF7348B35C84}"/>
    <cellStyle name="SAPBEXHLevel1X 5" xfId="1847" xr:uid="{00000000-0005-0000-0000-000066080000}"/>
    <cellStyle name="SAPBEXHLevel1X 5 10" xfId="8989" xr:uid="{2DD222D5-B4EF-447B-9AD0-BA3F9B089AA5}"/>
    <cellStyle name="SAPBEXHLevel1X 5 11" xfId="10237" xr:uid="{2016A20D-80E9-4408-8C62-31E609C4E3A8}"/>
    <cellStyle name="SAPBEXHLevel1X 5 12" xfId="11478" xr:uid="{86B00B0D-0B7A-4CE0-AD60-EA0B07763455}"/>
    <cellStyle name="SAPBEXHLevel1X 5 13" xfId="12528" xr:uid="{3EB55A44-B464-43E9-8389-BADD5A50BC73}"/>
    <cellStyle name="SAPBEXHLevel1X 5 14" xfId="13677" xr:uid="{15EBAC00-B564-466F-97DA-EC946D48B65F}"/>
    <cellStyle name="SAPBEXHLevel1X 5 15" xfId="14664" xr:uid="{0C95CA6E-E177-48B2-93C8-2AF51D5B1916}"/>
    <cellStyle name="SAPBEXHLevel1X 5 2" xfId="1848" xr:uid="{00000000-0005-0000-0000-000067080000}"/>
    <cellStyle name="SAPBEXHLevel1X 5 2 10" xfId="13676" xr:uid="{D55481BA-8BB3-4488-BF27-2BE51458572B}"/>
    <cellStyle name="SAPBEXHLevel1X 5 2 11" xfId="14663" xr:uid="{EF094E5D-742E-44A4-A79E-22D42631BE79}"/>
    <cellStyle name="SAPBEXHLevel1X 5 2 2" xfId="4454" xr:uid="{CC285D54-A228-4B1C-BE63-A3402693AFD5}"/>
    <cellStyle name="SAPBEXHLevel1X 5 2 3" xfId="5926" xr:uid="{841C96F7-7918-4A7E-A0A6-56C3E1A3A387}"/>
    <cellStyle name="SAPBEXHLevel1X 5 2 4" xfId="6521" xr:uid="{D561305E-E51A-40C3-893A-67A6264729C8}"/>
    <cellStyle name="SAPBEXHLevel1X 5 2 5" xfId="6231" xr:uid="{4B20D18B-AB2F-4D3B-95BB-4A23D0FCFCBD}"/>
    <cellStyle name="SAPBEXHLevel1X 5 2 6" xfId="8988" xr:uid="{2CA67CC8-6A07-4DC5-A8A9-3AEC4BFE79C8}"/>
    <cellStyle name="SAPBEXHLevel1X 5 2 7" xfId="10236" xr:uid="{9AD28775-EA07-4ABD-BC0D-69F1738C9FE2}"/>
    <cellStyle name="SAPBEXHLevel1X 5 2 8" xfId="9781" xr:uid="{D4BFA581-7360-4EE1-9CE0-C2D96B2C0D30}"/>
    <cellStyle name="SAPBEXHLevel1X 5 2 9" xfId="12527" xr:uid="{DCDEBE93-183D-42CF-AEF5-8A4107B598A8}"/>
    <cellStyle name="SAPBEXHLevel1X 5 3" xfId="1849" xr:uid="{00000000-0005-0000-0000-000068080000}"/>
    <cellStyle name="SAPBEXHLevel1X 5 3 10" xfId="13675" xr:uid="{8CDB67AD-097D-4E1C-88B5-0FAE64DB2708}"/>
    <cellStyle name="SAPBEXHLevel1X 5 3 11" xfId="14662" xr:uid="{0FB0FB68-340A-4FEC-A1C6-2CF0AF302F1F}"/>
    <cellStyle name="SAPBEXHLevel1X 5 3 2" xfId="4455" xr:uid="{32B0AE10-C215-4133-994A-218DC6CF07C8}"/>
    <cellStyle name="SAPBEXHLevel1X 5 3 3" xfId="5927" xr:uid="{AEF8D4BD-EA5F-4C50-8320-213294AD825F}"/>
    <cellStyle name="SAPBEXHLevel1X 5 3 4" xfId="6520" xr:uid="{E5227771-140E-43C5-AE50-07D49ACA509C}"/>
    <cellStyle name="SAPBEXHLevel1X 5 3 5" xfId="7936" xr:uid="{32F9377D-0831-45EA-A7ED-639C7D113955}"/>
    <cellStyle name="SAPBEXHLevel1X 5 3 6" xfId="8987" xr:uid="{09A2DB6E-1817-45C0-BE71-DE51BF822B25}"/>
    <cellStyle name="SAPBEXHLevel1X 5 3 7" xfId="10235" xr:uid="{1E10992A-B4F0-4BF9-A2F9-48284A0A70E2}"/>
    <cellStyle name="SAPBEXHLevel1X 5 3 8" xfId="11477" xr:uid="{CC0DB206-001E-429B-B29D-4B885CCB0993}"/>
    <cellStyle name="SAPBEXHLevel1X 5 3 9" xfId="12526" xr:uid="{693A8967-90BB-460E-86C8-D76A3BD04779}"/>
    <cellStyle name="SAPBEXHLevel1X 5 4" xfId="1850" xr:uid="{00000000-0005-0000-0000-000069080000}"/>
    <cellStyle name="SAPBEXHLevel1X 5 4 10" xfId="13674" xr:uid="{DEEE6D55-00F5-4704-9AA1-B607FFEC12F6}"/>
    <cellStyle name="SAPBEXHLevel1X 5 4 11" xfId="14661" xr:uid="{521F78A9-D101-40D7-979D-66C71F8B2117}"/>
    <cellStyle name="SAPBEXHLevel1X 5 4 2" xfId="4456" xr:uid="{3CE8381C-881B-4BD2-9811-E0CFA942CF30}"/>
    <cellStyle name="SAPBEXHLevel1X 5 4 3" xfId="5928" xr:uid="{ACB51349-5D87-43C7-9EF7-C8DB3A02570B}"/>
    <cellStyle name="SAPBEXHLevel1X 5 4 4" xfId="6519" xr:uid="{D76583CD-27BE-42D7-950B-FA9D8172CD12}"/>
    <cellStyle name="SAPBEXHLevel1X 5 4 5" xfId="6232" xr:uid="{146D8F13-D45E-42A0-B362-3A7026CDA98F}"/>
    <cellStyle name="SAPBEXHLevel1X 5 4 6" xfId="8986" xr:uid="{04916635-BC37-4B26-944F-84EE7F9A4A03}"/>
    <cellStyle name="SAPBEXHLevel1X 5 4 7" xfId="10234" xr:uid="{5E1B0389-F3EE-4BE2-A5D9-3A72750DF2EC}"/>
    <cellStyle name="SAPBEXHLevel1X 5 4 8" xfId="9782" xr:uid="{29CAF88F-04B5-45F7-8DFE-229C211C66FE}"/>
    <cellStyle name="SAPBEXHLevel1X 5 4 9" xfId="12525" xr:uid="{F998B697-C68A-4D56-886B-B457E12BBC6F}"/>
    <cellStyle name="SAPBEXHLevel1X 5 5" xfId="1851" xr:uid="{00000000-0005-0000-0000-00006A080000}"/>
    <cellStyle name="SAPBEXHLevel1X 5 5 10" xfId="12259" xr:uid="{405A63C1-C3C8-4DF4-908F-495320F9CAAC}"/>
    <cellStyle name="SAPBEXHLevel1X 5 5 11" xfId="14660" xr:uid="{CEE55076-B035-4ACF-910F-78EDEDAACD93}"/>
    <cellStyle name="SAPBEXHLevel1X 5 5 2" xfId="4457" xr:uid="{11AA1BCF-3375-4E11-BB26-AA43ECAC71F2}"/>
    <cellStyle name="SAPBEXHLevel1X 5 5 3" xfId="5929" xr:uid="{991F7D61-A0EA-475C-9A01-F6C750732296}"/>
    <cellStyle name="SAPBEXHLevel1X 5 5 4" xfId="4600" xr:uid="{AD4AD794-9E8B-427E-AD9B-223EBFA90339}"/>
    <cellStyle name="SAPBEXHLevel1X 5 5 5" xfId="6233" xr:uid="{9CC9B841-4AA9-4278-AEE2-FF3B8F38A50B}"/>
    <cellStyle name="SAPBEXHLevel1X 5 5 6" xfId="8985" xr:uid="{422DF235-61A1-435D-B124-BE860EF84774}"/>
    <cellStyle name="SAPBEXHLevel1X 5 5 7" xfId="10233" xr:uid="{8ABAC9C2-1076-457B-BB90-FB2FBF52334E}"/>
    <cellStyle name="SAPBEXHLevel1X 5 5 8" xfId="11476" xr:uid="{E4756D5A-4F73-4940-BD94-317D4123BC37}"/>
    <cellStyle name="SAPBEXHLevel1X 5 5 9" xfId="12524" xr:uid="{46FA2A59-BE09-4D30-BD3B-1CA1B4277327}"/>
    <cellStyle name="SAPBEXHLevel1X 5 6" xfId="4453" xr:uid="{E28911FF-018E-4A28-BBF0-8D439B5E54D9}"/>
    <cellStyle name="SAPBEXHLevel1X 5 7" xfId="5925" xr:uid="{D02E4CE4-F7E1-404F-8813-B53E77B47529}"/>
    <cellStyle name="SAPBEXHLevel1X 5 8" xfId="6522" xr:uid="{E4F91EE9-D9B8-4E4D-9D62-323545886984}"/>
    <cellStyle name="SAPBEXHLevel1X 5 9" xfId="7745" xr:uid="{05E0A51D-1553-4397-8826-7382958F9AD7}"/>
    <cellStyle name="SAPBEXHLevel1X 6" xfId="1852" xr:uid="{00000000-0005-0000-0000-00006B080000}"/>
    <cellStyle name="SAPBEXHLevel1X 6 10" xfId="8984" xr:uid="{0D213338-B085-421B-9F20-CC203AF69B35}"/>
    <cellStyle name="SAPBEXHLevel1X 6 11" xfId="10232" xr:uid="{795E6A6A-253B-4335-B4DC-F743BA2567AF}"/>
    <cellStyle name="SAPBEXHLevel1X 6 12" xfId="9783" xr:uid="{AB917A2D-D193-47FB-9CFB-E6C4AD8C16E1}"/>
    <cellStyle name="SAPBEXHLevel1X 6 13" xfId="12523" xr:uid="{86F0BAD3-BBF0-4C29-ABC5-737D5999A348}"/>
    <cellStyle name="SAPBEXHLevel1X 6 14" xfId="13673" xr:uid="{981C8113-9A03-4FB4-9E4A-FC9FCA5A12E5}"/>
    <cellStyle name="SAPBEXHLevel1X 6 15" xfId="14659" xr:uid="{370ECA43-1AA8-4614-B138-62EBF87B0C16}"/>
    <cellStyle name="SAPBEXHLevel1X 6 2" xfId="1853" xr:uid="{00000000-0005-0000-0000-00006C080000}"/>
    <cellStyle name="SAPBEXHLevel1X 6 2 10" xfId="12260" xr:uid="{34FFA305-596B-4679-B682-42044CFA0138}"/>
    <cellStyle name="SAPBEXHLevel1X 6 2 11" xfId="14658" xr:uid="{3D78CF24-37AB-4202-B331-6C3F4A471186}"/>
    <cellStyle name="SAPBEXHLevel1X 6 2 2" xfId="4459" xr:uid="{450AA491-65BA-47D3-9925-7D7A105A5A07}"/>
    <cellStyle name="SAPBEXHLevel1X 6 2 3" xfId="5931" xr:uid="{D344593D-2887-4023-A8D6-86B13A002550}"/>
    <cellStyle name="SAPBEXHLevel1X 6 2 4" xfId="4601" xr:uid="{FA4C2A72-31E7-4298-B668-5EE93A199E64}"/>
    <cellStyle name="SAPBEXHLevel1X 6 2 5" xfId="7744" xr:uid="{F26C9D4C-ADD5-48DF-9B85-A124EAF1F3C3}"/>
    <cellStyle name="SAPBEXHLevel1X 6 2 6" xfId="8983" xr:uid="{BC2571E0-2534-4C96-A453-79A53B4C0D10}"/>
    <cellStyle name="SAPBEXHLevel1X 6 2 7" xfId="10231" xr:uid="{9DD3E6CD-0424-40C4-93E0-516A70E74697}"/>
    <cellStyle name="SAPBEXHLevel1X 6 2 8" xfId="11475" xr:uid="{6149F6C7-2614-44B6-BC02-DF0AC8768F39}"/>
    <cellStyle name="SAPBEXHLevel1X 6 2 9" xfId="12522" xr:uid="{009140F9-3EAE-4AA3-9E08-423E34B0AFBC}"/>
    <cellStyle name="SAPBEXHLevel1X 6 3" xfId="1854" xr:uid="{00000000-0005-0000-0000-00006D080000}"/>
    <cellStyle name="SAPBEXHLevel1X 6 3 10" xfId="13672" xr:uid="{09468F09-7AA1-4381-BD0E-7DFEC9B9ABFD}"/>
    <cellStyle name="SAPBEXHLevel1X 6 3 11" xfId="13457" xr:uid="{37C0E43D-0741-4AE3-B7B3-B49C804B768D}"/>
    <cellStyle name="SAPBEXHLevel1X 6 3 2" xfId="4460" xr:uid="{9F8CBB7A-69C9-4E9D-8829-6FFF82754207}"/>
    <cellStyle name="SAPBEXHLevel1X 6 3 3" xfId="5932" xr:uid="{9BCA97AB-B98E-49F7-9A71-9E90471495E4}"/>
    <cellStyle name="SAPBEXHLevel1X 6 3 4" xfId="6517" xr:uid="{4AD2339B-547E-4A36-8FB0-9CF02A8FBAEA}"/>
    <cellStyle name="SAPBEXHLevel1X 6 3 5" xfId="7743" xr:uid="{CF447FF6-AE3C-41F0-8133-08F2D362FA73}"/>
    <cellStyle name="SAPBEXHLevel1X 6 3 6" xfId="7334" xr:uid="{EE57AB55-C5DA-489B-AC90-ED2F4737AC7C}"/>
    <cellStyle name="SAPBEXHLevel1X 6 3 7" xfId="8699" xr:uid="{3C0CF999-7663-4AB5-BE70-BEED035DD750}"/>
    <cellStyle name="SAPBEXHLevel1X 6 3 8" xfId="9784" xr:uid="{62F7A7EF-3A5F-4B06-A30F-A6CFA33DDCF7}"/>
    <cellStyle name="SAPBEXHLevel1X 6 3 9" xfId="11174" xr:uid="{56CE7C2D-7036-4523-ADF4-AB9AECEA166C}"/>
    <cellStyle name="SAPBEXHLevel1X 6 4" xfId="1855" xr:uid="{00000000-0005-0000-0000-00006E080000}"/>
    <cellStyle name="SAPBEXHLevel1X 6 4 10" xfId="12261" xr:uid="{B815BEE5-EA5C-412D-A0C9-5C480429AE48}"/>
    <cellStyle name="SAPBEXHLevel1X 6 4 11" xfId="14657" xr:uid="{A1D533E6-ECAF-4527-B1C2-265F5EF54286}"/>
    <cellStyle name="SAPBEXHLevel1X 6 4 2" xfId="4461" xr:uid="{FC51E754-44A5-495B-84C1-F645683ADB79}"/>
    <cellStyle name="SAPBEXHLevel1X 6 4 3" xfId="5933" xr:uid="{5479E3CA-AFF5-414A-B500-CFDAE7E61379}"/>
    <cellStyle name="SAPBEXHLevel1X 6 4 4" xfId="4602" xr:uid="{765D6E68-0CF8-4A50-8ABE-042651F8325D}"/>
    <cellStyle name="SAPBEXHLevel1X 6 4 5" xfId="7742" xr:uid="{EBB0F32B-DFDC-4913-ABD7-2F75C5AA9070}"/>
    <cellStyle name="SAPBEXHLevel1X 6 4 6" xfId="8982" xr:uid="{04FF4C7A-856E-4B59-8EF4-A23273F2F079}"/>
    <cellStyle name="SAPBEXHLevel1X 6 4 7" xfId="10230" xr:uid="{99C01B2D-CE1F-456F-ADC6-6729830E9A6B}"/>
    <cellStyle name="SAPBEXHLevel1X 6 4 8" xfId="11602" xr:uid="{8746447B-D4AB-4AAD-A00C-2C2431B3D704}"/>
    <cellStyle name="SAPBEXHLevel1X 6 4 9" xfId="12521" xr:uid="{BD451796-A2DE-4423-AA18-C72DE99703F2}"/>
    <cellStyle name="SAPBEXHLevel1X 6 5" xfId="1856" xr:uid="{00000000-0005-0000-0000-00006F080000}"/>
    <cellStyle name="SAPBEXHLevel1X 6 5 10" xfId="13671" xr:uid="{B7F8443B-8C64-4B8C-8ABD-E8CC757B997D}"/>
    <cellStyle name="SAPBEXHLevel1X 6 5 11" xfId="13458" xr:uid="{D52F66D6-D3B0-4B60-A3F7-3653F84A8006}"/>
    <cellStyle name="SAPBEXHLevel1X 6 5 2" xfId="4462" xr:uid="{64E9D09C-48A2-4F39-9E7D-633C5133514E}"/>
    <cellStyle name="SAPBEXHLevel1X 6 5 3" xfId="5934" xr:uid="{93280542-A6AE-4E28-A2AA-3A2A36F9367A}"/>
    <cellStyle name="SAPBEXHLevel1X 6 5 4" xfId="6516" xr:uid="{8DBB8B41-42E0-4B35-A61F-A1F2C221424B}"/>
    <cellStyle name="SAPBEXHLevel1X 6 5 5" xfId="7741" xr:uid="{671DFE3C-8E5C-4BD0-9568-E1CB58C6E00E}"/>
    <cellStyle name="SAPBEXHLevel1X 6 5 6" xfId="7335" xr:uid="{9CFF5194-00C0-4956-A818-5EDC6102A36A}"/>
    <cellStyle name="SAPBEXHLevel1X 6 5 7" xfId="8700" xr:uid="{B7C52C5B-F96D-4B31-AD76-1035FAC7CB57}"/>
    <cellStyle name="SAPBEXHLevel1X 6 5 8" xfId="9785" xr:uid="{AFB7F453-D62E-4AE7-A274-4105D00A92DA}"/>
    <cellStyle name="SAPBEXHLevel1X 6 5 9" xfId="11175" xr:uid="{AEDD39B8-432E-4924-8341-C4B109D3229D}"/>
    <cellStyle name="SAPBEXHLevel1X 6 6" xfId="4458" xr:uid="{CC7A7326-EC8A-4928-B3E8-29E013722DFC}"/>
    <cellStyle name="SAPBEXHLevel1X 6 7" xfId="5930" xr:uid="{B6F92521-F85B-4D5A-8CF2-3D87479ECD8F}"/>
    <cellStyle name="SAPBEXHLevel1X 6 8" xfId="6518" xr:uid="{495CA1D8-5522-4481-BB71-369D53B910EE}"/>
    <cellStyle name="SAPBEXHLevel1X 6 9" xfId="6342" xr:uid="{629BD516-CF44-451E-9B48-FC16E4EDEDA2}"/>
    <cellStyle name="SAPBEXHLevel1X 7" xfId="1857" xr:uid="{00000000-0005-0000-0000-000070080000}"/>
    <cellStyle name="SAPBEXHLevel1X 7 10" xfId="8981" xr:uid="{B44A71E0-F3EB-4D3C-87B4-A091B1F6DE61}"/>
    <cellStyle name="SAPBEXHLevel1X 7 11" xfId="10229" xr:uid="{338880E3-4D73-4FAF-8200-9C44D43D9E50}"/>
    <cellStyle name="SAPBEXHLevel1X 7 12" xfId="9786" xr:uid="{026D819F-8467-4A05-AEEC-5382144FC857}"/>
    <cellStyle name="SAPBEXHLevel1X 7 13" xfId="12520" xr:uid="{D2389D2A-B47A-4461-84D7-E580056976C5}"/>
    <cellStyle name="SAPBEXHLevel1X 7 14" xfId="11214" xr:uid="{25830D13-BB4D-4C0E-9B9D-5AB75A9400ED}"/>
    <cellStyle name="SAPBEXHLevel1X 7 15" xfId="14656" xr:uid="{70309268-719F-4B20-8365-ACDFFC518CF1}"/>
    <cellStyle name="SAPBEXHLevel1X 7 2" xfId="1858" xr:uid="{00000000-0005-0000-0000-000071080000}"/>
    <cellStyle name="SAPBEXHLevel1X 7 2 10" xfId="13850" xr:uid="{24F41F56-EF4D-4228-922B-018DB182DDDE}"/>
    <cellStyle name="SAPBEXHLevel1X 7 2 11" xfId="13459" xr:uid="{99EC08A8-70BF-4511-8D81-F91F81CD1C81}"/>
    <cellStyle name="SAPBEXHLevel1X 7 2 2" xfId="4464" xr:uid="{192EE383-4F5A-4BB7-8DEC-D2240A7437AA}"/>
    <cellStyle name="SAPBEXHLevel1X 7 2 3" xfId="5936" xr:uid="{23DEBAEA-4AD0-41D4-81B1-C16FCC1C4817}"/>
    <cellStyle name="SAPBEXHLevel1X 7 2 4" xfId="6717" xr:uid="{B076328E-E4CC-4B49-86B8-EA4BC6B6AB65}"/>
    <cellStyle name="SAPBEXHLevel1X 7 2 5" xfId="7739" xr:uid="{F6B51088-2924-4FDC-A057-16EFAF8BC7DF}"/>
    <cellStyle name="SAPBEXHLevel1X 7 2 6" xfId="7336" xr:uid="{9ABCBFC0-279D-4393-99D4-8CDDC18DDB91}"/>
    <cellStyle name="SAPBEXHLevel1X 7 2 7" xfId="8701" xr:uid="{610D8DA7-39FE-4DD5-962A-E0497400ACF4}"/>
    <cellStyle name="SAPBEXHLevel1X 7 2 8" xfId="10041" xr:uid="{0753E86E-85E9-485B-8623-2BBFB1393A62}"/>
    <cellStyle name="SAPBEXHLevel1X 7 2 9" xfId="9989" xr:uid="{D53467F5-52E1-456A-85A2-DE9BD59EBD47}"/>
    <cellStyle name="SAPBEXHLevel1X 7 3" xfId="1859" xr:uid="{00000000-0005-0000-0000-000072080000}"/>
    <cellStyle name="SAPBEXHLevel1X 7 3 10" xfId="12262" xr:uid="{D7F1DCC6-3B27-48E4-98D2-35CC273D66CF}"/>
    <cellStyle name="SAPBEXHLevel1X 7 3 11" xfId="14655" xr:uid="{72B99CFD-FEFF-411C-93B9-3017522A874A}"/>
    <cellStyle name="SAPBEXHLevel1X 7 3 2" xfId="4465" xr:uid="{C6222470-C632-4752-95C9-FAAA9F7F6022}"/>
    <cellStyle name="SAPBEXHLevel1X 7 3 3" xfId="5937" xr:uid="{AEC215BF-042F-44B0-86E9-719727D50F99}"/>
    <cellStyle name="SAPBEXHLevel1X 7 3 4" xfId="4604" xr:uid="{ECE97291-2570-4E4C-8CB2-5718C1F9E344}"/>
    <cellStyle name="SAPBEXHLevel1X 7 3 5" xfId="7738" xr:uid="{6DC68041-2E46-4692-9ECF-BA4FA8B68108}"/>
    <cellStyle name="SAPBEXHLevel1X 7 3 6" xfId="8980" xr:uid="{49E05031-5F79-4990-B358-005AEFB4F7E3}"/>
    <cellStyle name="SAPBEXHLevel1X 7 3 7" xfId="10228" xr:uid="{5BE51D95-B756-41B2-B366-00CAD3CD2355}"/>
    <cellStyle name="SAPBEXHLevel1X 7 3 8" xfId="11474" xr:uid="{E1E58E53-5F18-4C3D-BAD8-825DB0DC09F4}"/>
    <cellStyle name="SAPBEXHLevel1X 7 3 9" xfId="12519" xr:uid="{FAA30A70-2608-48FA-B567-988E08B19096}"/>
    <cellStyle name="SAPBEXHLevel1X 7 4" xfId="1860" xr:uid="{00000000-0005-0000-0000-000073080000}"/>
    <cellStyle name="SAPBEXHLevel1X 7 4 10" xfId="12263" xr:uid="{B3299223-2714-43E1-8DA9-97345F3A3511}"/>
    <cellStyle name="SAPBEXHLevel1X 7 4 11" xfId="13460" xr:uid="{668E45A6-E52B-4CA4-8A6A-45F52F1D4043}"/>
    <cellStyle name="SAPBEXHLevel1X 7 4 2" xfId="4466" xr:uid="{B8128F3E-83AF-4619-A7C5-D290646E1BFF}"/>
    <cellStyle name="SAPBEXHLevel1X 7 4 3" xfId="5938" xr:uid="{548B4E5D-3B27-4313-AD3D-F7E446D92773}"/>
    <cellStyle name="SAPBEXHLevel1X 7 4 4" xfId="4605" xr:uid="{C88C403F-4B42-4A6F-9431-AAEA4D1B15E1}"/>
    <cellStyle name="SAPBEXHLevel1X 7 4 5" xfId="7737" xr:uid="{93A235F1-CF58-4FB4-8024-AB110E04E3AB}"/>
    <cellStyle name="SAPBEXHLevel1X 7 4 6" xfId="7338" xr:uid="{8B024ED5-3BAF-4D7B-AE18-BFB9CED9889C}"/>
    <cellStyle name="SAPBEXHLevel1X 7 4 7" xfId="7487" xr:uid="{2DC3BB74-499C-4832-9765-6E1C63975784}"/>
    <cellStyle name="SAPBEXHLevel1X 7 4 8" xfId="11473" xr:uid="{24A54726-7172-4774-8ECF-0A195A6F2BEE}"/>
    <cellStyle name="SAPBEXHLevel1X 7 4 9" xfId="11176" xr:uid="{610338BD-C64C-42E9-8A43-D385BBAD19C8}"/>
    <cellStyle name="SAPBEXHLevel1X 7 5" xfId="1861" xr:uid="{00000000-0005-0000-0000-000074080000}"/>
    <cellStyle name="SAPBEXHLevel1X 7 5 10" xfId="12355" xr:uid="{2A54228E-55FB-4D75-97B2-31AE2F5E4B09}"/>
    <cellStyle name="SAPBEXHLevel1X 7 5 11" xfId="14787" xr:uid="{D0E05FCF-887B-41A9-B308-FA02FCED4239}"/>
    <cellStyle name="SAPBEXHLevel1X 7 5 2" xfId="4467" xr:uid="{7FA70CA9-5415-4C4F-81D3-57FBC92EC0FB}"/>
    <cellStyle name="SAPBEXHLevel1X 7 5 3" xfId="5939" xr:uid="{DFBE9EA6-0475-4769-B610-855193B287FD}"/>
    <cellStyle name="SAPBEXHLevel1X 7 5 4" xfId="4861" xr:uid="{D82B3526-11CF-4417-92C2-E99F8ADFD108}"/>
    <cellStyle name="SAPBEXHLevel1X 7 5 5" xfId="4784" xr:uid="{1DE778EC-0065-44FC-B05D-A473A3AE704D}"/>
    <cellStyle name="SAPBEXHLevel1X 7 5 6" xfId="9188" xr:uid="{7E0A03BE-157C-4FC3-B22C-396A62F820AB}"/>
    <cellStyle name="SAPBEXHLevel1X 7 5 7" xfId="10427" xr:uid="{8606D39A-A891-40CE-859D-EDEE94C8CA05}"/>
    <cellStyle name="SAPBEXHLevel1X 7 5 8" xfId="11472" xr:uid="{AF1F3CC9-BB42-4664-92C9-BFE7B4F925E1}"/>
    <cellStyle name="SAPBEXHLevel1X 7 5 9" xfId="12718" xr:uid="{A125682C-2463-4F66-A720-CABEA1BB2456}"/>
    <cellStyle name="SAPBEXHLevel1X 7 6" xfId="4463" xr:uid="{DCE1B0C0-0519-47F8-A543-3A4A9728686C}"/>
    <cellStyle name="SAPBEXHLevel1X 7 7" xfId="5935" xr:uid="{635A345D-A4F7-4B5F-9858-9CB652142F2B}"/>
    <cellStyle name="SAPBEXHLevel1X 7 8" xfId="4603" xr:uid="{ADFC7A41-12BB-4DD6-98F7-B307B73272FD}"/>
    <cellStyle name="SAPBEXHLevel1X 7 9" xfId="7740" xr:uid="{967DCDB8-3DDE-4823-975E-AAA22B3DD20B}"/>
    <cellStyle name="SAPBEXHLevel1X 8" xfId="1862" xr:uid="{00000000-0005-0000-0000-000075080000}"/>
    <cellStyle name="SAPBEXHLevel1X 8 10" xfId="13670" xr:uid="{5A32D2A7-130B-469A-9E39-2C8B97FCBED7}"/>
    <cellStyle name="SAPBEXHLevel1X 8 11" xfId="13461" xr:uid="{6C50FBF3-0A02-4F43-9A09-B6FC897DFE1E}"/>
    <cellStyle name="SAPBEXHLevel1X 8 2" xfId="4468" xr:uid="{B200CEE1-04BB-4A78-A3E6-3839DCB22BF9}"/>
    <cellStyle name="SAPBEXHLevel1X 8 3" xfId="5940" xr:uid="{3C5DE9D5-4EE1-4097-9620-0634F700D173}"/>
    <cellStyle name="SAPBEXHLevel1X 8 4" xfId="6515" xr:uid="{12313D59-E171-4099-8B83-FEBA1D93EB4D}"/>
    <cellStyle name="SAPBEXHLevel1X 8 5" xfId="7736" xr:uid="{A7DC14D0-D993-4BFE-9EEB-C4CC69CCEC62}"/>
    <cellStyle name="SAPBEXHLevel1X 8 6" xfId="7339" xr:uid="{0EB1153D-BCD9-418D-9471-9FD28B3A7AE8}"/>
    <cellStyle name="SAPBEXHLevel1X 8 7" xfId="8702" xr:uid="{394D189E-C285-48C8-A71D-29748AE083D2}"/>
    <cellStyle name="SAPBEXHLevel1X 8 8" xfId="11471" xr:uid="{B10DFFB5-CF2E-4ADF-9E38-C6934AF67186}"/>
    <cellStyle name="SAPBEXHLevel1X 8 9" xfId="11177" xr:uid="{3BF0FFF9-BAB0-437B-91BB-DBD70E8B6800}"/>
    <cellStyle name="SAPBEXHLevel1X 9" xfId="1863" xr:uid="{00000000-0005-0000-0000-000076080000}"/>
    <cellStyle name="SAPBEXHLevel1X 9 10" xfId="13669" xr:uid="{480D9564-0923-4391-9839-A820E28A65BF}"/>
    <cellStyle name="SAPBEXHLevel1X 9 11" xfId="13462" xr:uid="{662380D5-303E-4A59-A37F-68FA7CE989FF}"/>
    <cellStyle name="SAPBEXHLevel1X 9 2" xfId="4469" xr:uid="{D2178295-0CF2-43AB-B5F8-B98292383B73}"/>
    <cellStyle name="SAPBEXHLevel1X 9 3" xfId="5941" xr:uid="{C980F2A8-BBFD-4AB9-9CFC-BADEB08B09B9}"/>
    <cellStyle name="SAPBEXHLevel1X 9 4" xfId="6514" xr:uid="{7B295960-C335-4AB3-8E02-E2B90C69A5B1}"/>
    <cellStyle name="SAPBEXHLevel1X 9 5" xfId="6234" xr:uid="{23D471EA-03D3-4FCB-B25B-1F00862FEBC5}"/>
    <cellStyle name="SAPBEXHLevel1X 9 6" xfId="7340" xr:uid="{C9E81B14-D391-48A8-B5A9-80387D8E865C}"/>
    <cellStyle name="SAPBEXHLevel1X 9 7" xfId="8703" xr:uid="{E3C26491-53ED-41EA-9494-436255BB93A9}"/>
    <cellStyle name="SAPBEXHLevel1X 9 8" xfId="11470" xr:uid="{F4595999-6121-4717-A812-DC5352DBC0AC}"/>
    <cellStyle name="SAPBEXHLevel1X 9 9" xfId="11178" xr:uid="{485A29F2-8B78-46BF-84C5-EBD49A5A741A}"/>
    <cellStyle name="SAPBEXHLevel1X_gxaccion, 68" xfId="1864" xr:uid="{00000000-0005-0000-0000-000077080000}"/>
    <cellStyle name="SAPBEXHLevel2" xfId="7" xr:uid="{00000000-0005-0000-0000-000078080000}"/>
    <cellStyle name="SAPBEXHLevel2 10" xfId="1866" xr:uid="{00000000-0005-0000-0000-000079080000}"/>
    <cellStyle name="SAPBEXHLevel2 10 10" xfId="12517" xr:uid="{ED83FCB4-D403-4DE4-9626-CC9E1A0D410D}"/>
    <cellStyle name="SAPBEXHLevel2 10 11" xfId="13667" xr:uid="{AE42394C-D830-4BA1-B1BE-CAB0D9EA7F43}"/>
    <cellStyle name="SAPBEXHLevel2 10 12" xfId="14653" xr:uid="{EE761CF2-6740-433F-85B6-B7B36EB74BD4}"/>
    <cellStyle name="SAPBEXHLevel2 10 2" xfId="2772" xr:uid="{00000000-0005-0000-0000-00007A080000}"/>
    <cellStyle name="SAPBEXHLevel2 10 2 10" xfId="15200" xr:uid="{D2CC1432-85EC-4559-84D4-B5C7AC2193D3}"/>
    <cellStyle name="SAPBEXHLevel2 10 2 11" xfId="15792" xr:uid="{D11C4D00-C47B-4266-BD01-495AF20718D1}"/>
    <cellStyle name="SAPBEXHLevel2 10 2 2" xfId="5724" xr:uid="{04389EC6-F4C4-4304-903E-4C979D941747}"/>
    <cellStyle name="SAPBEXHLevel2 10 2 3" xfId="7193" xr:uid="{20B51F75-300F-4550-97B0-CFD5732AB666}"/>
    <cellStyle name="SAPBEXHLevel2 10 2 4" xfId="8414" xr:uid="{3E3BCB17-F284-4E5D-B3D4-8534B6A70099}"/>
    <cellStyle name="SAPBEXHLevel2 10 2 5" xfId="9666" xr:uid="{7E7786B8-12B9-4218-BF8B-325794F71691}"/>
    <cellStyle name="SAPBEXHLevel2 10 2 6" xfId="10900" xr:uid="{C6F89306-E758-4780-A06A-263F9B1A4678}"/>
    <cellStyle name="SAPBEXHLevel2 10 2 7" xfId="12059" xr:uid="{0C42A134-1503-4F77-9805-E27153690579}"/>
    <cellStyle name="SAPBEXHLevel2 10 2 8" xfId="13187" xr:uid="{0347A129-84DC-455D-BEF9-56B80D67AB06}"/>
    <cellStyle name="SAPBEXHLevel2 10 2 9" xfId="14294" xr:uid="{87364DF6-5AB0-4A2E-94E3-A2C73BFEE644}"/>
    <cellStyle name="SAPBEXHLevel2 10 3" xfId="4471" xr:uid="{AD038017-C86D-4ADA-B77D-E274409DEF90}"/>
    <cellStyle name="SAPBEXHLevel2 10 4" xfId="5943" xr:uid="{078473FA-B079-4A6D-91F4-D9000D660754}"/>
    <cellStyle name="SAPBEXHLevel2 10 5" xfId="6512" xr:uid="{D313DB7A-3E01-4C34-9642-2497604012F6}"/>
    <cellStyle name="SAPBEXHLevel2 10 6" xfId="7735" xr:uid="{A027A1C4-10EC-44BB-BA25-AE5AD149B1AD}"/>
    <cellStyle name="SAPBEXHLevel2 10 7" xfId="8978" xr:uid="{922CF33F-00DD-4937-AD44-CCB6DD568974}"/>
    <cellStyle name="SAPBEXHLevel2 10 8" xfId="10226" xr:uid="{9F50C3D9-61F5-48E3-BB0E-D614F935BD77}"/>
    <cellStyle name="SAPBEXHLevel2 10 9" xfId="11468" xr:uid="{AB07633F-D35F-4C53-959E-ED9FEB53C562}"/>
    <cellStyle name="SAPBEXHLevel2 11" xfId="1867" xr:uid="{00000000-0005-0000-0000-00007B080000}"/>
    <cellStyle name="SAPBEXHLevel2 11 10" xfId="12516" xr:uid="{4A7DC168-1E98-48B2-B87D-17E7B1C05B11}"/>
    <cellStyle name="SAPBEXHLevel2 11 11" xfId="13666" xr:uid="{85961F24-97A3-483D-8F57-C1A151110056}"/>
    <cellStyle name="SAPBEXHLevel2 11 12" xfId="14652" xr:uid="{D4CBA80E-2FF7-4C0C-A228-C4E4A93E87E3}"/>
    <cellStyle name="SAPBEXHLevel2 11 2" xfId="5725" xr:uid="{25DFE63D-F615-4399-B7C7-E3FEFFD1791B}"/>
    <cellStyle name="SAPBEXHLevel2 11 2 10" xfId="15793" xr:uid="{E4F46944-961A-4532-A514-20EB2DB9383D}"/>
    <cellStyle name="SAPBEXHLevel2 11 2 2" xfId="7194" xr:uid="{3E8EC66D-9646-47D8-AD38-9566CBBF3A22}"/>
    <cellStyle name="SAPBEXHLevel2 11 2 3" xfId="8415" xr:uid="{B2ACF756-3000-4D0B-A08C-DDE575AA5984}"/>
    <cellStyle name="SAPBEXHLevel2 11 2 4" xfId="9667" xr:uid="{343D8BA3-DD46-4B23-8ED5-7D383CB251DF}"/>
    <cellStyle name="SAPBEXHLevel2 11 2 5" xfId="10901" xr:uid="{93DCCBAB-27CB-40CE-8F60-488F563938EC}"/>
    <cellStyle name="SAPBEXHLevel2 11 2 6" xfId="12060" xr:uid="{265C04A4-8DC9-428F-98D5-6233AB4F376B}"/>
    <cellStyle name="SAPBEXHLevel2 11 2 7" xfId="13188" xr:uid="{A286C8FE-E467-4ED8-A3E8-6E7DE711A745}"/>
    <cellStyle name="SAPBEXHLevel2 11 2 8" xfId="14295" xr:uid="{39BA7A00-83C7-4BD7-BAE8-82E614390055}"/>
    <cellStyle name="SAPBEXHLevel2 11 2 9" xfId="15201" xr:uid="{6D231F66-103E-46C3-805C-E82017F1BA6F}"/>
    <cellStyle name="SAPBEXHLevel2 11 3" xfId="4472" xr:uid="{4BF2AE08-2DFB-4366-86EC-AB4BD26BCDDF}"/>
    <cellStyle name="SAPBEXHLevel2 11 4" xfId="5944" xr:uid="{8332655A-9887-4875-95AF-045E9DE7BC57}"/>
    <cellStyle name="SAPBEXHLevel2 11 5" xfId="6511" xr:uid="{A97D5202-5243-42EC-B8DB-4DF69C0F2B7E}"/>
    <cellStyle name="SAPBEXHLevel2 11 6" xfId="6236" xr:uid="{7D80B0AF-D83B-4E85-B8FF-C574772CE549}"/>
    <cellStyle name="SAPBEXHLevel2 11 7" xfId="8977" xr:uid="{84D3C4DD-61B3-4E99-9014-C271F4EADE03}"/>
    <cellStyle name="SAPBEXHLevel2 11 8" xfId="10225" xr:uid="{CFE67225-1C30-443C-BFFA-54FA7DC00E29}"/>
    <cellStyle name="SAPBEXHLevel2 11 9" xfId="9787" xr:uid="{4E93320A-EADB-451D-B043-3CAA54B45E23}"/>
    <cellStyle name="SAPBEXHLevel2 12" xfId="1868" xr:uid="{00000000-0005-0000-0000-00007C080000}"/>
    <cellStyle name="SAPBEXHLevel2 12 10" xfId="12515" xr:uid="{90895221-2B82-4E5B-BCA7-9BAE402D627A}"/>
    <cellStyle name="SAPBEXHLevel2 12 11" xfId="13665" xr:uid="{F70FD1C3-7B91-4FFD-9482-B82797E44A93}"/>
    <cellStyle name="SAPBEXHLevel2 12 12" xfId="14651" xr:uid="{70E4FDD3-B217-43A7-8497-3F2077B7E359}"/>
    <cellStyle name="SAPBEXHLevel2 12 2" xfId="5726" xr:uid="{854F0406-D0B8-4942-B900-225926E97234}"/>
    <cellStyle name="SAPBEXHLevel2 12 2 10" xfId="15794" xr:uid="{207FB6FF-C319-499F-BB83-54A24A8D821A}"/>
    <cellStyle name="SAPBEXHLevel2 12 2 2" xfId="7195" xr:uid="{8C4B7E4E-E0A8-4DC4-B838-C7A4C89FEAF3}"/>
    <cellStyle name="SAPBEXHLevel2 12 2 3" xfId="8416" xr:uid="{2BCD4FED-112F-4605-9738-BCF088B56D5D}"/>
    <cellStyle name="SAPBEXHLevel2 12 2 4" xfId="9668" xr:uid="{94D02E11-635A-4BDB-89FE-369C0AA15382}"/>
    <cellStyle name="SAPBEXHLevel2 12 2 5" xfId="10902" xr:uid="{53335CE1-4936-4AFC-AC44-477C01211136}"/>
    <cellStyle name="SAPBEXHLevel2 12 2 6" xfId="12061" xr:uid="{342E751F-99F1-4284-B7B9-E340A4C0C13B}"/>
    <cellStyle name="SAPBEXHLevel2 12 2 7" xfId="13189" xr:uid="{4915A46E-AF8B-41D5-8C40-6FEC1A31A677}"/>
    <cellStyle name="SAPBEXHLevel2 12 2 8" xfId="14296" xr:uid="{0CB87529-7EC9-45EF-9E6D-CA2AB37654D1}"/>
    <cellStyle name="SAPBEXHLevel2 12 2 9" xfId="15202" xr:uid="{184BADBA-AEEC-4164-85FE-BB04CF383E34}"/>
    <cellStyle name="SAPBEXHLevel2 12 3" xfId="4473" xr:uid="{29BD2BDC-0FFD-46F2-BB2D-4DFB4F4AC7C6}"/>
    <cellStyle name="SAPBEXHLevel2 12 4" xfId="5945" xr:uid="{6DC5666E-E6A3-4A3F-8CF9-379EADAC1E69}"/>
    <cellStyle name="SAPBEXHLevel2 12 5" xfId="6510" xr:uid="{AFBE4056-5BE8-4B27-855A-ED9760F4975F}"/>
    <cellStyle name="SAPBEXHLevel2 12 6" xfId="7935" xr:uid="{1A2D92D8-6652-4372-BA4D-C1515905B73F}"/>
    <cellStyle name="SAPBEXHLevel2 12 7" xfId="8976" xr:uid="{8A45F2C3-E374-49FF-984F-57420F88AF93}"/>
    <cellStyle name="SAPBEXHLevel2 12 8" xfId="10224" xr:uid="{81748649-B815-414F-98B1-0D7B45A97CD6}"/>
    <cellStyle name="SAPBEXHLevel2 12 9" xfId="11467" xr:uid="{E2F0F149-C453-43FE-80A9-9B244AFD9B38}"/>
    <cellStyle name="SAPBEXHLevel2 13" xfId="1869" xr:uid="{00000000-0005-0000-0000-00007D080000}"/>
    <cellStyle name="SAPBEXHLevel2 13 10" xfId="12514" xr:uid="{4C4A36CA-2B97-451B-A9B1-82604EED3BDB}"/>
    <cellStyle name="SAPBEXHLevel2 13 11" xfId="13664" xr:uid="{D77771A2-FEDF-4DF8-A977-70E4F857F684}"/>
    <cellStyle name="SAPBEXHLevel2 13 12" xfId="14650" xr:uid="{37D47BEA-6113-42AF-8991-D380FF906C2C}"/>
    <cellStyle name="SAPBEXHLevel2 13 2" xfId="5727" xr:uid="{D4EFB10E-D642-484C-9951-DB9FF9E78597}"/>
    <cellStyle name="SAPBEXHLevel2 13 2 10" xfId="15795" xr:uid="{34D1AA51-2BCD-47F5-9062-809F5702C0D4}"/>
    <cellStyle name="SAPBEXHLevel2 13 2 2" xfId="7196" xr:uid="{06E45D06-633A-4201-84DF-2A65245354C7}"/>
    <cellStyle name="SAPBEXHLevel2 13 2 3" xfId="8417" xr:uid="{E714A64E-A071-4D98-8923-18A10DABC716}"/>
    <cellStyle name="SAPBEXHLevel2 13 2 4" xfId="9669" xr:uid="{8EE1DA16-664B-40AD-B650-0644AA3FC3A1}"/>
    <cellStyle name="SAPBEXHLevel2 13 2 5" xfId="10903" xr:uid="{C560BBEB-8200-4A34-AC90-8AB335951A45}"/>
    <cellStyle name="SAPBEXHLevel2 13 2 6" xfId="12062" xr:uid="{3BA8F642-CBDD-4617-8CFD-519F585CC3FE}"/>
    <cellStyle name="SAPBEXHLevel2 13 2 7" xfId="13190" xr:uid="{1E6788E2-2149-4AB3-B69C-810CAD939843}"/>
    <cellStyle name="SAPBEXHLevel2 13 2 8" xfId="14297" xr:uid="{204B83E9-6B59-427A-AA53-9227D5491D44}"/>
    <cellStyle name="SAPBEXHLevel2 13 2 9" xfId="15203" xr:uid="{342EB24C-9A75-47AE-8542-FD5B7DB9DBA7}"/>
    <cellStyle name="SAPBEXHLevel2 13 3" xfId="4474" xr:uid="{FAFEA1DF-EBB0-469C-8F27-68E84A91B2C5}"/>
    <cellStyle name="SAPBEXHLevel2 13 4" xfId="5946" xr:uid="{ECB3EFD0-C801-4052-AFDE-6A9CFA399197}"/>
    <cellStyle name="SAPBEXHLevel2 13 5" xfId="6509" xr:uid="{06BB7A1A-4A93-4621-BA72-15951253299C}"/>
    <cellStyle name="SAPBEXHLevel2 13 6" xfId="6237" xr:uid="{95A06F96-8F0D-46E6-BFCA-FD68B0B98517}"/>
    <cellStyle name="SAPBEXHLevel2 13 7" xfId="8975" xr:uid="{D77B1E55-587F-4AC9-9FEC-2BBA0A6CF7A5}"/>
    <cellStyle name="SAPBEXHLevel2 13 8" xfId="10223" xr:uid="{FF816718-7992-480A-B292-FB0CD3D20980}"/>
    <cellStyle name="SAPBEXHLevel2 13 9" xfId="9788" xr:uid="{A534B96B-B3C5-4D0E-8A32-C39018BAB94F}"/>
    <cellStyle name="SAPBEXHLevel2 14" xfId="1865" xr:uid="{00000000-0005-0000-0000-00007E080000}"/>
    <cellStyle name="SAPBEXHLevel2 14 10" xfId="13668" xr:uid="{E766DFA8-109A-45F4-B18D-AA8C3845A53D}"/>
    <cellStyle name="SAPBEXHLevel2 14 11" xfId="14654" xr:uid="{9F000D10-F759-44BD-86DF-4E39BF86CE7E}"/>
    <cellStyle name="SAPBEXHLevel2 14 2" xfId="4470" xr:uid="{A181EA64-34DA-4C6E-8AF8-10D2FB47D1FC}"/>
    <cellStyle name="SAPBEXHLevel2 14 3" xfId="5942" xr:uid="{94B99D9C-294C-4424-8AF2-E3538C21509C}"/>
    <cellStyle name="SAPBEXHLevel2 14 4" xfId="6513" xr:uid="{E5401EE3-D7CC-4BDF-8205-56961FF7359D}"/>
    <cellStyle name="SAPBEXHLevel2 14 5" xfId="6235" xr:uid="{8E502C28-38DD-43CC-BC4A-E504504D8D81}"/>
    <cellStyle name="SAPBEXHLevel2 14 6" xfId="8979" xr:uid="{81370CC0-CE42-43BB-A605-1D1CE3EDDD1B}"/>
    <cellStyle name="SAPBEXHLevel2 14 7" xfId="10227" xr:uid="{83B4A835-EE67-44E1-82E9-1D575F6DF562}"/>
    <cellStyle name="SAPBEXHLevel2 14 8" xfId="11469" xr:uid="{58394FE0-E827-4EBE-B103-CEFA022092D9}"/>
    <cellStyle name="SAPBEXHLevel2 14 9" xfId="12518" xr:uid="{FF6B01C6-6BC9-4C9A-82C1-69FF5DEC3390}"/>
    <cellStyle name="SAPBEXHLevel2 15" xfId="2686" xr:uid="{00000000-0005-0000-0000-00007F080000}"/>
    <cellStyle name="SAPBEXHLevel2 16" xfId="2763" xr:uid="{00000000-0005-0000-0000-000080080000}"/>
    <cellStyle name="SAPBEXHLevel2 17" xfId="2778" xr:uid="{433C08CB-CD41-41A3-9A29-0231CF72D231}"/>
    <cellStyle name="SAPBEXHLevel2 18" xfId="2823" xr:uid="{2AADA810-A0DB-4B0E-B27A-8BF5E6311785}"/>
    <cellStyle name="SAPBEXHLevel2 19" xfId="2829" xr:uid="{5BD18F8F-65A7-45DD-BF1A-8C431625F57B}"/>
    <cellStyle name="SAPBEXHLevel2 2" xfId="57" xr:uid="{00000000-0005-0000-0000-000081080000}"/>
    <cellStyle name="SAPBEXHLevel2 2 10" xfId="11297" xr:uid="{F672B3D7-7CD2-490F-93FD-273FDD2C1FF3}"/>
    <cellStyle name="SAPBEXHLevel2 2 11" xfId="12376" xr:uid="{01F580D4-16E5-4EDE-AD5D-FD5906D6B652}"/>
    <cellStyle name="SAPBEXHLevel2 2 12" xfId="13559" xr:uid="{7E859274-03ED-4C51-953F-CA46FDE804EC}"/>
    <cellStyle name="SAPBEXHLevel2 2 13" xfId="14547" xr:uid="{4D06D7E6-A109-42AD-B6EE-CF71233B8C37}"/>
    <cellStyle name="SAPBEXHLevel2 2 2" xfId="1870" xr:uid="{00000000-0005-0000-0000-000082080000}"/>
    <cellStyle name="SAPBEXHLevel2 2 2 10" xfId="12513" xr:uid="{3C5BAA48-E297-43CC-ACA4-982234FC5584}"/>
    <cellStyle name="SAPBEXHLevel2 2 2 11" xfId="12264" xr:uid="{0A3E3D68-4551-4F34-82B4-56B1CFE8722A}"/>
    <cellStyle name="SAPBEXHLevel2 2 2 12" xfId="14649" xr:uid="{9D694E03-6DA7-4429-A66E-F3FCE9B7C1AB}"/>
    <cellStyle name="SAPBEXHLevel2 2 2 2" xfId="1871" xr:uid="{00000000-0005-0000-0000-000083080000}"/>
    <cellStyle name="SAPBEXHLevel2 2 2 2 10" xfId="12512" xr:uid="{0B6DE179-0175-4F33-ACCC-6BEC81F5714D}"/>
    <cellStyle name="SAPBEXHLevel2 2 2 2 11" xfId="13663" xr:uid="{9997767E-2651-4C7E-91A6-581E728632A4}"/>
    <cellStyle name="SAPBEXHLevel2 2 2 2 12" xfId="14648" xr:uid="{908692E0-C6F2-4D02-BE7F-88E9155E547B}"/>
    <cellStyle name="SAPBEXHLevel2 2 2 2 2" xfId="5729" xr:uid="{9942E16F-E24E-44C5-9964-5AEC6321D5A6}"/>
    <cellStyle name="SAPBEXHLevel2 2 2 2 2 10" xfId="15797" xr:uid="{286F56A6-7BC3-4AE2-8941-B08411757D5F}"/>
    <cellStyle name="SAPBEXHLevel2 2 2 2 2 2" xfId="7198" xr:uid="{EF7EE661-DEE6-44A1-905D-32D1B170E3F3}"/>
    <cellStyle name="SAPBEXHLevel2 2 2 2 2 3" xfId="8419" xr:uid="{DA44A739-CF94-497B-A889-02DEDB663778}"/>
    <cellStyle name="SAPBEXHLevel2 2 2 2 2 4" xfId="9671" xr:uid="{1CB12851-B9FA-4DE4-853A-AEB25A5FAAF9}"/>
    <cellStyle name="SAPBEXHLevel2 2 2 2 2 5" xfId="10905" xr:uid="{040ED329-6A51-44DD-B018-C39F8A18A784}"/>
    <cellStyle name="SAPBEXHLevel2 2 2 2 2 6" xfId="12064" xr:uid="{589FC1DA-8CED-489D-94B2-D66C6A0F5A4B}"/>
    <cellStyle name="SAPBEXHLevel2 2 2 2 2 7" xfId="13192" xr:uid="{3D99E591-BDC1-4203-A1C3-D733F79CCCEA}"/>
    <cellStyle name="SAPBEXHLevel2 2 2 2 2 8" xfId="14299" xr:uid="{CB2FA195-58D5-4951-B809-6F2311B70119}"/>
    <cellStyle name="SAPBEXHLevel2 2 2 2 2 9" xfId="15205" xr:uid="{19BC68AB-5A13-42DC-9B0C-9FB6437D1970}"/>
    <cellStyle name="SAPBEXHLevel2 2 2 2 3" xfId="4476" xr:uid="{8664FD0A-EB76-4C23-9610-6A6D3346B0D4}"/>
    <cellStyle name="SAPBEXHLevel2 2 2 2 4" xfId="5948" xr:uid="{72251AEF-9996-429D-AFC5-778524B34499}"/>
    <cellStyle name="SAPBEXHLevel2 2 2 2 5" xfId="6508" xr:uid="{B3D84DED-7C8C-48F1-886B-F30CA5B07E83}"/>
    <cellStyle name="SAPBEXHLevel2 2 2 2 6" xfId="6343" xr:uid="{C2ADB574-1246-47A4-AF1C-9ED7BED358A0}"/>
    <cellStyle name="SAPBEXHLevel2 2 2 2 7" xfId="8973" xr:uid="{D52EDA4A-8BD4-4737-B08E-3A606F41B6DF}"/>
    <cellStyle name="SAPBEXHLevel2 2 2 2 8" xfId="10221" xr:uid="{2CB2D548-E15C-4FF4-9B00-F346B2E15FE7}"/>
    <cellStyle name="SAPBEXHLevel2 2 2 2 9" xfId="9789" xr:uid="{A784B0C9-3381-453C-8C53-DC3DDF205361}"/>
    <cellStyle name="SAPBEXHLevel2 2 2 3" xfId="4475" xr:uid="{090636C1-10CF-4355-9AB7-A47B2706A25A}"/>
    <cellStyle name="SAPBEXHLevel2 2 2 4" xfId="5947" xr:uid="{FB3BAA93-95CB-4BA4-A9D0-13B90D6AC06D}"/>
    <cellStyle name="SAPBEXHLevel2 2 2 5" xfId="4606" xr:uid="{1F4B29A5-B97E-4945-AB40-1210AF88232D}"/>
    <cellStyle name="SAPBEXHLevel2 2 2 6" xfId="6238" xr:uid="{C637B949-05E0-45E7-9171-9462C56932CA}"/>
    <cellStyle name="SAPBEXHLevel2 2 2 7" xfId="8974" xr:uid="{D55764A9-6480-44DA-95C5-C67F225BDF2A}"/>
    <cellStyle name="SAPBEXHLevel2 2 2 8" xfId="10222" xr:uid="{233D2795-7501-487D-9A8E-5A443CEEDF81}"/>
    <cellStyle name="SAPBEXHLevel2 2 2 9" xfId="11466" xr:uid="{BACC7E39-7076-48CF-B34B-6098E741A6CC}"/>
    <cellStyle name="SAPBEXHLevel2 2 3" xfId="5728" xr:uid="{9FF87B44-D951-415F-9FF0-1B69387C4511}"/>
    <cellStyle name="SAPBEXHLevel2 2 3 10" xfId="15796" xr:uid="{810FAF95-2DA5-4A8D-904B-3C27805FD799}"/>
    <cellStyle name="SAPBEXHLevel2 2 3 2" xfId="7197" xr:uid="{5DF29885-6F6E-4A31-8135-1921CA962E47}"/>
    <cellStyle name="SAPBEXHLevel2 2 3 3" xfId="8418" xr:uid="{0E48351C-56AD-4C56-80C6-D612588F6630}"/>
    <cellStyle name="SAPBEXHLevel2 2 3 4" xfId="9670" xr:uid="{9294B6B8-CA0F-499D-8ADD-7D9599733FD0}"/>
    <cellStyle name="SAPBEXHLevel2 2 3 5" xfId="10904" xr:uid="{D5F6C773-2287-40B9-B056-1AC88D8776F7}"/>
    <cellStyle name="SAPBEXHLevel2 2 3 6" xfId="12063" xr:uid="{A9612CE4-C9E1-47C1-8B80-54DF4F07A591}"/>
    <cellStyle name="SAPBEXHLevel2 2 3 7" xfId="13191" xr:uid="{51234B60-4DE5-413F-94EB-C50E5247B931}"/>
    <cellStyle name="SAPBEXHLevel2 2 3 8" xfId="14298" xr:uid="{FAC4CB73-D5F4-4DEE-9AEF-B2F71B23EC1C}"/>
    <cellStyle name="SAPBEXHLevel2 2 3 9" xfId="15204" xr:uid="{E7333278-E2C8-46C9-9702-1DED707AC4B7}"/>
    <cellStyle name="SAPBEXHLevel2 2 4" xfId="3055" xr:uid="{6CA9B811-4E9B-418B-A06B-7AA98CE3541B}"/>
    <cellStyle name="SAPBEXHLevel2 2 5" xfId="4885" xr:uid="{5098D813-2C3A-484A-9815-670CE8F02561}"/>
    <cellStyle name="SAPBEXHLevel2 2 6" xfId="6368" xr:uid="{5B22E678-A143-48C9-8BBA-7DC7186E34C9}"/>
    <cellStyle name="SAPBEXHLevel2 2 7" xfId="7589" xr:uid="{ED512831-F176-405A-B357-33AACE512CB0}"/>
    <cellStyle name="SAPBEXHLevel2 2 8" xfId="8834" xr:uid="{B2C4453B-9060-4943-930E-3ACC01ADA060}"/>
    <cellStyle name="SAPBEXHLevel2 2 9" xfId="10081" xr:uid="{A36CC984-E34B-4E93-A1BB-1EDC7813B539}"/>
    <cellStyle name="SAPBEXHLevel2 20" xfId="2899" xr:uid="{851EA4B7-502F-48EC-ACFD-E660B47A461D}"/>
    <cellStyle name="SAPBEXHLevel2 21" xfId="2943" xr:uid="{4F706E98-F62C-448F-9474-DC79FB4C296C}"/>
    <cellStyle name="SAPBEXHLevel2 22" xfId="2987" xr:uid="{347DA9BF-C202-4822-8AD4-CF5C282D2884}"/>
    <cellStyle name="SAPBEXHLevel2 23" xfId="3009" xr:uid="{D1517A26-1D07-4CF0-8E4B-76573947C9F3}"/>
    <cellStyle name="SAPBEXHLevel2 24" xfId="15898" xr:uid="{9C9D62E5-AAA9-4FE6-944A-8A27F3ED5D14}"/>
    <cellStyle name="SAPBEXHLevel2 3" xfId="1872" xr:uid="{00000000-0005-0000-0000-000084080000}"/>
    <cellStyle name="SAPBEXHLevel2 3 10" xfId="12511" xr:uid="{D6F18CFF-8323-4A5F-A483-8E93935B2C2D}"/>
    <cellStyle name="SAPBEXHLevel2 3 11" xfId="12265" xr:uid="{663CCA8A-BE43-4DB2-A943-4A0619B74424}"/>
    <cellStyle name="SAPBEXHLevel2 3 12" xfId="14647" xr:uid="{630803B3-2033-42EB-8DB6-2E6749B7E552}"/>
    <cellStyle name="SAPBEXHLevel2 3 2" xfId="5730" xr:uid="{EC2F29A1-E1A0-4A04-A42C-38652FB3DB02}"/>
    <cellStyle name="SAPBEXHLevel2 3 2 10" xfId="15798" xr:uid="{384A595F-3692-478C-BC7B-25C1616E8B88}"/>
    <cellStyle name="SAPBEXHLevel2 3 2 2" xfId="7199" xr:uid="{E368361A-5B8E-418A-8A61-68554D941041}"/>
    <cellStyle name="SAPBEXHLevel2 3 2 3" xfId="8420" xr:uid="{3945D9DE-7CBB-4CFC-839F-76642A59C481}"/>
    <cellStyle name="SAPBEXHLevel2 3 2 4" xfId="9672" xr:uid="{6402E0A6-0EF1-4B03-9989-9F445161A9AF}"/>
    <cellStyle name="SAPBEXHLevel2 3 2 5" xfId="10906" xr:uid="{8B23DB96-30AD-4CAA-ABCF-DFA72F3090CD}"/>
    <cellStyle name="SAPBEXHLevel2 3 2 6" xfId="12065" xr:uid="{F0A41CF8-A3CC-42C8-97C1-9BB926D5454A}"/>
    <cellStyle name="SAPBEXHLevel2 3 2 7" xfId="13193" xr:uid="{795D0A57-0811-4498-8114-0AB778793AD3}"/>
    <cellStyle name="SAPBEXHLevel2 3 2 8" xfId="14300" xr:uid="{79D7238E-F553-4EF4-A5A8-4C7F02D12F05}"/>
    <cellStyle name="SAPBEXHLevel2 3 2 9" xfId="15206" xr:uid="{5D22A8D0-A490-46E9-A803-F6DAACCACF7F}"/>
    <cellStyle name="SAPBEXHLevel2 3 3" xfId="4477" xr:uid="{4A9EAE2E-E289-45D8-B4B9-37BEA5A71AFD}"/>
    <cellStyle name="SAPBEXHLevel2 3 4" xfId="5949" xr:uid="{500DF4AC-9652-474C-A965-995BD3AEC027}"/>
    <cellStyle name="SAPBEXHLevel2 3 5" xfId="4607" xr:uid="{B54B972A-25EA-4F99-89C8-6290A3A6C824}"/>
    <cellStyle name="SAPBEXHLevel2 3 6" xfId="7734" xr:uid="{024AFBA4-B765-4EF6-837D-E830575A8116}"/>
    <cellStyle name="SAPBEXHLevel2 3 7" xfId="8972" xr:uid="{FD55DA34-E532-4898-9AFF-124475BA00EC}"/>
    <cellStyle name="SAPBEXHLevel2 3 8" xfId="10220" xr:uid="{5DD0CC3F-5B82-4170-9579-A325DB2C6162}"/>
    <cellStyle name="SAPBEXHLevel2 3 9" xfId="11465" xr:uid="{E530129C-326C-4065-843E-B026232EFFA7}"/>
    <cellStyle name="SAPBEXHLevel2 4" xfId="1873" xr:uid="{00000000-0005-0000-0000-000085080000}"/>
    <cellStyle name="SAPBEXHLevel2 4 10" xfId="11179" xr:uid="{2632AD19-0B53-4F06-9E02-013F562940D0}"/>
    <cellStyle name="SAPBEXHLevel2 4 11" xfId="13662" xr:uid="{19F4863C-8C8C-42E0-8758-DF6EDB0A80DB}"/>
    <cellStyle name="SAPBEXHLevel2 4 12" xfId="12297" xr:uid="{3EBE6057-E0BC-4121-AC48-66D0F85D0D88}"/>
    <cellStyle name="SAPBEXHLevel2 4 2" xfId="5731" xr:uid="{21530EF8-E5D7-4291-BD48-BE063CE28295}"/>
    <cellStyle name="SAPBEXHLevel2 4 2 10" xfId="15799" xr:uid="{5051E6B4-8F7B-4727-AC16-C4F2CCDF754B}"/>
    <cellStyle name="SAPBEXHLevel2 4 2 2" xfId="7200" xr:uid="{C644C07A-3F37-4C60-8C36-44249727FEB5}"/>
    <cellStyle name="SAPBEXHLevel2 4 2 3" xfId="8421" xr:uid="{22A32350-147E-4D21-B689-3DA5A6C21BEC}"/>
    <cellStyle name="SAPBEXHLevel2 4 2 4" xfId="9673" xr:uid="{65CF33D5-91F8-4F35-AD7A-366F4222043B}"/>
    <cellStyle name="SAPBEXHLevel2 4 2 5" xfId="10907" xr:uid="{C76B0B36-BA44-4DA3-9511-FDB9C8ACD11F}"/>
    <cellStyle name="SAPBEXHLevel2 4 2 6" xfId="12066" xr:uid="{5B830FE0-C407-432F-8D05-CD8118A8BC75}"/>
    <cellStyle name="SAPBEXHLevel2 4 2 7" xfId="13194" xr:uid="{7909EEDC-58EA-4482-A3FE-4B9DEA79B44D}"/>
    <cellStyle name="SAPBEXHLevel2 4 2 8" xfId="14301" xr:uid="{458839AB-699E-41C2-8676-78B3071EFEAE}"/>
    <cellStyle name="SAPBEXHLevel2 4 2 9" xfId="15207" xr:uid="{A8D9FD1D-13EC-482E-A70C-4BDB368EB9E3}"/>
    <cellStyle name="SAPBEXHLevel2 4 3" xfId="4478" xr:uid="{0DF5EA78-0EA7-482D-8CC2-9AB3CEFFC2A7}"/>
    <cellStyle name="SAPBEXHLevel2 4 4" xfId="5950" xr:uid="{DC0F18F3-C85F-4D94-9795-2990C5F0A932}"/>
    <cellStyle name="SAPBEXHLevel2 4 5" xfId="6507" xr:uid="{35078CAF-0CB1-45F0-BB60-4D51731E7C7B}"/>
    <cellStyle name="SAPBEXHLevel2 4 6" xfId="7733" xr:uid="{2F1AB0BE-7A90-4CB8-A8EC-56731FBA7996}"/>
    <cellStyle name="SAPBEXHLevel2 4 7" xfId="7341" xr:uid="{287B702A-CDC9-493F-AA51-2A23F435EC7B}"/>
    <cellStyle name="SAPBEXHLevel2 4 8" xfId="8704" xr:uid="{BCDD8832-9A29-4808-BC99-16A50CF8ED50}"/>
    <cellStyle name="SAPBEXHLevel2 4 9" xfId="9790" xr:uid="{C9976A41-0B01-40E9-A814-2BCC6E958578}"/>
    <cellStyle name="SAPBEXHLevel2 5" xfId="1874" xr:uid="{00000000-0005-0000-0000-000086080000}"/>
    <cellStyle name="SAPBEXHLevel2 5 10" xfId="12510" xr:uid="{1A593C0F-5E0B-4008-9108-584C03842247}"/>
    <cellStyle name="SAPBEXHLevel2 5 11" xfId="12266" xr:uid="{53996EC0-F1E8-415E-BDF9-59BB4A612990}"/>
    <cellStyle name="SAPBEXHLevel2 5 12" xfId="14646" xr:uid="{B20E6339-2C6C-439F-8E90-802E4B41AD74}"/>
    <cellStyle name="SAPBEXHLevel2 5 2" xfId="5732" xr:uid="{5EC98E1C-0A5F-44AE-9A2B-0B9DF72C2DA6}"/>
    <cellStyle name="SAPBEXHLevel2 5 2 10" xfId="15800" xr:uid="{20C3E439-993D-4C65-85C7-224C8953E96D}"/>
    <cellStyle name="SAPBEXHLevel2 5 2 2" xfId="7201" xr:uid="{4CEB50D3-7AF8-4A88-832F-CA02E079CB4A}"/>
    <cellStyle name="SAPBEXHLevel2 5 2 3" xfId="8422" xr:uid="{E669C39F-713B-4884-8F02-5C6703794737}"/>
    <cellStyle name="SAPBEXHLevel2 5 2 4" xfId="9674" xr:uid="{AE2627D0-369D-4CD0-8A12-D76E836A075E}"/>
    <cellStyle name="SAPBEXHLevel2 5 2 5" xfId="10908" xr:uid="{8E85EAE7-F5AB-46BE-B7CC-E762147256D0}"/>
    <cellStyle name="SAPBEXHLevel2 5 2 6" xfId="12067" xr:uid="{EE3685AB-2364-4963-92D9-2796E8EB50EC}"/>
    <cellStyle name="SAPBEXHLevel2 5 2 7" xfId="13195" xr:uid="{F8D0E90B-D07D-47D7-8D7D-24872AE76B32}"/>
    <cellStyle name="SAPBEXHLevel2 5 2 8" xfId="14302" xr:uid="{312795B2-FC8F-42D6-B9BC-8BCD1DF91DE7}"/>
    <cellStyle name="SAPBEXHLevel2 5 2 9" xfId="15208" xr:uid="{0FDE1883-EB1C-4D64-B6E0-BA24BDDC0086}"/>
    <cellStyle name="SAPBEXHLevel2 5 3" xfId="4479" xr:uid="{38F8018E-4B75-4004-B6AC-0916C0B2CB72}"/>
    <cellStyle name="SAPBEXHLevel2 5 4" xfId="5951" xr:uid="{5548E567-23EB-42E2-A92F-F978049F33B5}"/>
    <cellStyle name="SAPBEXHLevel2 5 5" xfId="4719" xr:uid="{BEB85AFB-BFCC-4686-BEC6-0AC43DE75FB7}"/>
    <cellStyle name="SAPBEXHLevel2 5 6" xfId="7732" xr:uid="{FBE937D0-A3F1-4FA5-B23E-A7B22EBEB3D2}"/>
    <cellStyle name="SAPBEXHLevel2 5 7" xfId="8971" xr:uid="{6AF21688-4F1F-432C-9526-246C017D2F7F}"/>
    <cellStyle name="SAPBEXHLevel2 5 8" xfId="10219" xr:uid="{ECE2D987-C10E-42E8-AB83-2D7D4040FB7D}"/>
    <cellStyle name="SAPBEXHLevel2 5 9" xfId="11601" xr:uid="{97FD7F70-B8CD-4072-84A5-D3E6E286ED0A}"/>
    <cellStyle name="SAPBEXHLevel2 6" xfId="1875" xr:uid="{00000000-0005-0000-0000-000087080000}"/>
    <cellStyle name="SAPBEXHLevel2 6 10" xfId="11180" xr:uid="{41255D21-D70C-41AD-B669-702800122376}"/>
    <cellStyle name="SAPBEXHLevel2 6 11" xfId="13661" xr:uid="{C886E0F9-6D75-4EFE-8ECE-958EF8C56E52}"/>
    <cellStyle name="SAPBEXHLevel2 6 12" xfId="13463" xr:uid="{0E7C75C9-2FF7-4E00-A91A-DB1D528B8D0E}"/>
    <cellStyle name="SAPBEXHLevel2 6 2" xfId="5733" xr:uid="{0CD9346B-5A8B-42CC-A643-4A3336E6301E}"/>
    <cellStyle name="SAPBEXHLevel2 6 2 10" xfId="15801" xr:uid="{7059D728-4092-405C-B86F-FD611C59D235}"/>
    <cellStyle name="SAPBEXHLevel2 6 2 2" xfId="7202" xr:uid="{CA7A0F39-DB18-4954-9EBF-BC0CED481606}"/>
    <cellStyle name="SAPBEXHLevel2 6 2 3" xfId="8423" xr:uid="{5CAE25D6-EFCF-4005-9415-B4C369989901}"/>
    <cellStyle name="SAPBEXHLevel2 6 2 4" xfId="9675" xr:uid="{878B8850-EE1F-4B8B-A487-CAA6DABD642D}"/>
    <cellStyle name="SAPBEXHLevel2 6 2 5" xfId="10909" xr:uid="{C37B885C-21CB-46DD-868B-645F51C535D2}"/>
    <cellStyle name="SAPBEXHLevel2 6 2 6" xfId="12068" xr:uid="{8E74741B-463D-4EAB-B5FD-7404D2AFB444}"/>
    <cellStyle name="SAPBEXHLevel2 6 2 7" xfId="13196" xr:uid="{C4ED1236-C1BF-4C2C-A272-E6A43690BE2B}"/>
    <cellStyle name="SAPBEXHLevel2 6 2 8" xfId="14303" xr:uid="{863A439D-30FB-4630-B828-9FB995A7FD10}"/>
    <cellStyle name="SAPBEXHLevel2 6 2 9" xfId="15209" xr:uid="{B67CD64A-4E76-4EAD-981E-A7E4DD96BB54}"/>
    <cellStyle name="SAPBEXHLevel2 6 3" xfId="4480" xr:uid="{63311AB7-7975-4924-890A-B2B6DCC839FA}"/>
    <cellStyle name="SAPBEXHLevel2 6 4" xfId="5952" xr:uid="{AD58933F-ED8E-40A7-86D7-9588F4880460}"/>
    <cellStyle name="SAPBEXHLevel2 6 5" xfId="6506" xr:uid="{80EB4500-AD45-4FBE-9CCD-BB2044FD3986}"/>
    <cellStyle name="SAPBEXHLevel2 6 6" xfId="7731" xr:uid="{00915EC2-7FCF-480D-BE51-B57B534D2AA3}"/>
    <cellStyle name="SAPBEXHLevel2 6 7" xfId="7342" xr:uid="{13AB76EA-0C80-4A6C-A425-14A67C156122}"/>
    <cellStyle name="SAPBEXHLevel2 6 8" xfId="8705" xr:uid="{AA962D52-84C6-4960-9787-6BA06255EDAE}"/>
    <cellStyle name="SAPBEXHLevel2 6 9" xfId="9902" xr:uid="{D60D4014-B4E7-42F4-9189-50E3E72B8D49}"/>
    <cellStyle name="SAPBEXHLevel2 7" xfId="1876" xr:uid="{00000000-0005-0000-0000-000088080000}"/>
    <cellStyle name="SAPBEXHLevel2 7 10" xfId="12509" xr:uid="{8655E4CE-5F88-41AB-BCDE-2C35A8CE67C1}"/>
    <cellStyle name="SAPBEXHLevel2 7 11" xfId="12267" xr:uid="{71630C88-47E0-4485-BF90-132275301D47}"/>
    <cellStyle name="SAPBEXHLevel2 7 12" xfId="14645" xr:uid="{6241BDD5-E295-4DB5-944D-54F857B08D3F}"/>
    <cellStyle name="SAPBEXHLevel2 7 2" xfId="5734" xr:uid="{CE3806B8-391E-46A5-9DA2-0605D0A3E298}"/>
    <cellStyle name="SAPBEXHLevel2 7 2 10" xfId="15802" xr:uid="{207FE216-21B4-4820-B9BD-DCED81E2E413}"/>
    <cellStyle name="SAPBEXHLevel2 7 2 2" xfId="7203" xr:uid="{CDCCA56C-4E49-4398-9293-D4EFF311F49F}"/>
    <cellStyle name="SAPBEXHLevel2 7 2 3" xfId="8424" xr:uid="{9193137A-B395-4CFE-981B-B32F236786C8}"/>
    <cellStyle name="SAPBEXHLevel2 7 2 4" xfId="9676" xr:uid="{57DF9B02-86EF-4CDA-8D24-3EDB9C0D9EA0}"/>
    <cellStyle name="SAPBEXHLevel2 7 2 5" xfId="10910" xr:uid="{64E5980B-9A27-452C-A752-3568F3F2D935}"/>
    <cellStyle name="SAPBEXHLevel2 7 2 6" xfId="12069" xr:uid="{57AE96DE-3942-470E-9A3A-CBF6C8663956}"/>
    <cellStyle name="SAPBEXHLevel2 7 2 7" xfId="13197" xr:uid="{C2452F4E-931D-4645-B302-8A86AA779C24}"/>
    <cellStyle name="SAPBEXHLevel2 7 2 8" xfId="14304" xr:uid="{645A72BD-53B0-4A36-8798-9228B224D99A}"/>
    <cellStyle name="SAPBEXHLevel2 7 2 9" xfId="15210" xr:uid="{341A41B4-AEE0-421C-8E8B-DBB0E2165E91}"/>
    <cellStyle name="SAPBEXHLevel2 7 3" xfId="4481" xr:uid="{F823C089-EBFD-419B-96EC-6746FA6B54D1}"/>
    <cellStyle name="SAPBEXHLevel2 7 4" xfId="5953" xr:uid="{C81F4F3C-3F24-487E-9DD5-5167B5258280}"/>
    <cellStyle name="SAPBEXHLevel2 7 5" xfId="4723" xr:uid="{2C466922-6078-45EE-A851-0178E3895209}"/>
    <cellStyle name="SAPBEXHLevel2 7 6" xfId="7730" xr:uid="{B7963C49-4031-46C0-A4E8-8DCFB1301D65}"/>
    <cellStyle name="SAPBEXHLevel2 7 7" xfId="8970" xr:uid="{56B0796F-7E8F-4C37-8523-0BF8BD882693}"/>
    <cellStyle name="SAPBEXHLevel2 7 8" xfId="10218" xr:uid="{5C17F586-AC42-429A-AF36-1958873364D5}"/>
    <cellStyle name="SAPBEXHLevel2 7 9" xfId="9906" xr:uid="{693AAD69-82C6-4D39-B70F-21A078D782C2}"/>
    <cellStyle name="SAPBEXHLevel2 8" xfId="1877" xr:uid="{00000000-0005-0000-0000-000089080000}"/>
    <cellStyle name="SAPBEXHLevel2 8 10" xfId="11181" xr:uid="{273700D7-CEED-429A-A6C7-38A12A61F263}"/>
    <cellStyle name="SAPBEXHLevel2 8 11" xfId="13849" xr:uid="{188AE579-92B8-4E5A-9838-FB553933A63B}"/>
    <cellStyle name="SAPBEXHLevel2 8 12" xfId="13464" xr:uid="{44A79E23-F940-4827-8721-FEC22AC31E6D}"/>
    <cellStyle name="SAPBEXHLevel2 8 2" xfId="5735" xr:uid="{C3BE348E-3A0C-4CD6-8559-D01EC20AA5F0}"/>
    <cellStyle name="SAPBEXHLevel2 8 2 10" xfId="15803" xr:uid="{E8B79974-19D7-49CE-BD3C-9EBB3D2CCBA2}"/>
    <cellStyle name="SAPBEXHLevel2 8 2 2" xfId="7204" xr:uid="{9FC734ED-23A7-4C69-8261-DFBDAA4A746E}"/>
    <cellStyle name="SAPBEXHLevel2 8 2 3" xfId="8425" xr:uid="{AFD9FB2F-67CF-4DDA-A698-5F8F7108B0FC}"/>
    <cellStyle name="SAPBEXHLevel2 8 2 4" xfId="9677" xr:uid="{E15B5818-21EA-43BD-BA6A-09B4D5F17925}"/>
    <cellStyle name="SAPBEXHLevel2 8 2 5" xfId="10911" xr:uid="{3C43E99F-6EFC-4F5C-827F-F3A8B4012EAA}"/>
    <cellStyle name="SAPBEXHLevel2 8 2 6" xfId="12070" xr:uid="{B7E93266-99A8-4DAC-A052-1FD40486C80B}"/>
    <cellStyle name="SAPBEXHLevel2 8 2 7" xfId="13198" xr:uid="{092CDA15-6C2D-43E3-8EB3-C8FB64CAC274}"/>
    <cellStyle name="SAPBEXHLevel2 8 2 8" xfId="14305" xr:uid="{819C3617-09EA-4DAD-A07F-591F92046A9D}"/>
    <cellStyle name="SAPBEXHLevel2 8 2 9" xfId="15211" xr:uid="{35FD310D-B75A-4028-B2A7-4108C7EEEA00}"/>
    <cellStyle name="SAPBEXHLevel2 8 3" xfId="4482" xr:uid="{85A6FA71-4CF0-44A9-9E3E-1E2DB8574C36}"/>
    <cellStyle name="SAPBEXHLevel2 8 4" xfId="5954" xr:uid="{565CA1CE-F619-4449-A60A-25BF8A6845FE}"/>
    <cellStyle name="SAPBEXHLevel2 8 5" xfId="6716" xr:uid="{622656B8-48E4-4858-AEEB-A691A569548D}"/>
    <cellStyle name="SAPBEXHLevel2 8 6" xfId="7729" xr:uid="{AB0AB0EC-E17E-468C-AF26-2A7481872311}"/>
    <cellStyle name="SAPBEXHLevel2 8 7" xfId="7343" xr:uid="{CD7794C7-EC34-446B-808B-55288FD88493}"/>
    <cellStyle name="SAPBEXHLevel2 8 8" xfId="8706" xr:uid="{B4C5A18F-90D1-4C7C-ADCB-6A18AACDACE0}"/>
    <cellStyle name="SAPBEXHLevel2 8 9" xfId="10042" xr:uid="{DD3A3D0D-B455-4B0A-B2E2-40B61FD4DC33}"/>
    <cellStyle name="SAPBEXHLevel2 9" xfId="1878" xr:uid="{00000000-0005-0000-0000-00008A080000}"/>
    <cellStyle name="SAPBEXHLevel2 9 10" xfId="12508" xr:uid="{AF3E44D6-8CED-4736-A695-030ED7F5B9DD}"/>
    <cellStyle name="SAPBEXHLevel2 9 11" xfId="12268" xr:uid="{81B3E72E-0FA6-4BFD-8E8C-006DD1CA596D}"/>
    <cellStyle name="SAPBEXHLevel2 9 12" xfId="14644" xr:uid="{6354AAC5-8616-4FA8-B402-1880033B4760}"/>
    <cellStyle name="SAPBEXHLevel2 9 2" xfId="5736" xr:uid="{64F3B47E-98BB-4371-920C-BF0C281A66D3}"/>
    <cellStyle name="SAPBEXHLevel2 9 2 10" xfId="15804" xr:uid="{43A77A6B-7401-4709-95E4-F6EC24190300}"/>
    <cellStyle name="SAPBEXHLevel2 9 2 2" xfId="7205" xr:uid="{D8F24E29-3CD1-4779-8867-411A0DA8C89B}"/>
    <cellStyle name="SAPBEXHLevel2 9 2 3" xfId="8426" xr:uid="{8960D640-DEBB-4BFD-9486-C4617270EDCC}"/>
    <cellStyle name="SAPBEXHLevel2 9 2 4" xfId="9678" xr:uid="{550964E6-4C8E-4FBA-9334-6BC212514E8C}"/>
    <cellStyle name="SAPBEXHLevel2 9 2 5" xfId="10912" xr:uid="{671ADFB6-AD93-435C-AE96-13FF7F7247DA}"/>
    <cellStyle name="SAPBEXHLevel2 9 2 6" xfId="12071" xr:uid="{94170EB4-7EA9-45EB-AC21-EEEAB6CA48FD}"/>
    <cellStyle name="SAPBEXHLevel2 9 2 7" xfId="13199" xr:uid="{F08281B6-A550-45EB-B36C-7C034A2FB8DE}"/>
    <cellStyle name="SAPBEXHLevel2 9 2 8" xfId="14306" xr:uid="{BF71CB0C-F7FD-4EBE-A6C4-381AE86EEAD2}"/>
    <cellStyle name="SAPBEXHLevel2 9 2 9" xfId="15212" xr:uid="{EC00C6D6-C317-496A-83B3-1035036CABDB}"/>
    <cellStyle name="SAPBEXHLevel2 9 3" xfId="4483" xr:uid="{92295004-F112-4244-9993-1ED64D1A71D0}"/>
    <cellStyle name="SAPBEXHLevel2 9 4" xfId="5955" xr:uid="{C7A7BAE2-A149-497C-BB96-209F8A3E2D42}"/>
    <cellStyle name="SAPBEXHLevel2 9 5" xfId="4752" xr:uid="{50570472-552B-4DE7-92E5-F207A00F97CE}"/>
    <cellStyle name="SAPBEXHLevel2 9 6" xfId="7728" xr:uid="{108E7C83-4768-440F-AAE5-B9759F2A5CF8}"/>
    <cellStyle name="SAPBEXHLevel2 9 7" xfId="8969" xr:uid="{DA648232-6DAE-4BDC-8926-98B792156FA6}"/>
    <cellStyle name="SAPBEXHLevel2 9 8" xfId="10217" xr:uid="{36AB4719-7146-4FF4-8361-C8F5654E4891}"/>
    <cellStyle name="SAPBEXHLevel2 9 9" xfId="11464" xr:uid="{49E17429-D77A-4CB7-AA4D-4AC3E171D697}"/>
    <cellStyle name="SAPBEXHLevel2_gxaccion, 68" xfId="1879" xr:uid="{00000000-0005-0000-0000-00008B080000}"/>
    <cellStyle name="SAPBEXHLevel2X" xfId="1880" xr:uid="{00000000-0005-0000-0000-00008C080000}"/>
    <cellStyle name="SAPBEXHLevel2X 10" xfId="1881" xr:uid="{00000000-0005-0000-0000-00008D080000}"/>
    <cellStyle name="SAPBEXHLevel2X 10 10" xfId="13660" xr:uid="{6D0C9B46-F0B4-44E8-AE8F-C623E1CA0468}"/>
    <cellStyle name="SAPBEXHLevel2X 10 11" xfId="13465" xr:uid="{35A7DA95-C4E2-430C-B835-42491FBB682C}"/>
    <cellStyle name="SAPBEXHLevel2X 10 2" xfId="4485" xr:uid="{CBD1737B-153D-4E12-8901-E120B1AF1579}"/>
    <cellStyle name="SAPBEXHLevel2X 10 3" xfId="5957" xr:uid="{CD164773-B0BA-4537-9D86-E9475FADA1FE}"/>
    <cellStyle name="SAPBEXHLevel2X 10 4" xfId="6505" xr:uid="{62D027F0-A323-4F26-9031-442091D878F3}"/>
    <cellStyle name="SAPBEXHLevel2X 10 5" xfId="7727" xr:uid="{33D610CB-6CD1-4CF5-91E1-1A9F72E8683E}"/>
    <cellStyle name="SAPBEXHLevel2X 10 6" xfId="7344" xr:uid="{1097854D-E6E2-4782-A41F-7B03DA8A9C07}"/>
    <cellStyle name="SAPBEXHLevel2X 10 7" xfId="8707" xr:uid="{E2ADB595-0F34-4029-AAF5-1185AB72685D}"/>
    <cellStyle name="SAPBEXHLevel2X 10 8" xfId="11462" xr:uid="{23AFF3DD-A0CC-42FC-AAE5-7050DD12D385}"/>
    <cellStyle name="SAPBEXHLevel2X 10 9" xfId="11182" xr:uid="{3FAAA155-AA74-4F40-B459-211144C88C73}"/>
    <cellStyle name="SAPBEXHLevel2X 11" xfId="1882" xr:uid="{00000000-0005-0000-0000-00008E080000}"/>
    <cellStyle name="SAPBEXHLevel2X 11 10" xfId="13659" xr:uid="{E592FF1B-38FE-41E1-93F8-94E0A7A98739}"/>
    <cellStyle name="SAPBEXHLevel2X 11 11" xfId="13466" xr:uid="{4B477366-9D0F-40E9-A1AC-704EFB7B7E0A}"/>
    <cellStyle name="SAPBEXHLevel2X 11 2" xfId="4486" xr:uid="{E1EF30AC-B4B7-48E2-89CA-C0B7D9BBD607}"/>
    <cellStyle name="SAPBEXHLevel2X 11 3" xfId="5958" xr:uid="{A96A4BA2-BF18-4654-83FC-284F2962CAF5}"/>
    <cellStyle name="SAPBEXHLevel2X 11 4" xfId="6504" xr:uid="{7044963E-35BF-4B8F-91FE-EAB7A76F5641}"/>
    <cellStyle name="SAPBEXHLevel2X 11 5" xfId="6240" xr:uid="{A736AC5B-BF00-40E4-BB18-0DFDB9FE87BC}"/>
    <cellStyle name="SAPBEXHLevel2X 11 6" xfId="7429" xr:uid="{32B15D64-6B39-40F5-90EF-0E3654826500}"/>
    <cellStyle name="SAPBEXHLevel2X 11 7" xfId="8708" xr:uid="{24CCA314-6131-4F2F-BDBE-7798C30F63BD}"/>
    <cellStyle name="SAPBEXHLevel2X 11 8" xfId="11461" xr:uid="{F55DA584-CBC5-48B1-B4F6-4532DA5DE3B2}"/>
    <cellStyle name="SAPBEXHLevel2X 11 9" xfId="11183" xr:uid="{AC55647B-2755-45C3-B1AE-F78497A7020B}"/>
    <cellStyle name="SAPBEXHLevel2X 12" xfId="2712" xr:uid="{00000000-0005-0000-0000-00008F080000}"/>
    <cellStyle name="SAPBEXHLevel2X 13" xfId="2751" xr:uid="{00000000-0005-0000-0000-000090080000}"/>
    <cellStyle name="SAPBEXHLevel2X 14" xfId="2807" xr:uid="{EB353578-1559-4B0B-A6A5-B4FC9F84F176}"/>
    <cellStyle name="SAPBEXHLevel2X 15" xfId="2859" xr:uid="{245CFCF4-B5CF-47B9-81E5-439376B92943}"/>
    <cellStyle name="SAPBEXHLevel2X 16" xfId="2900" xr:uid="{BB1C0B2F-594E-46E7-9613-612114C93512}"/>
    <cellStyle name="SAPBEXHLevel2X 17" xfId="2944" xr:uid="{BCCBD44C-C98C-4144-82E7-B6A882661787}"/>
    <cellStyle name="SAPBEXHLevel2X 18" xfId="2988" xr:uid="{D29F53FF-E332-4C52-81F8-551C807D4419}"/>
    <cellStyle name="SAPBEXHLevel2X 19" xfId="4484" xr:uid="{3C38F072-A155-4E11-A52C-933C46DE7374}"/>
    <cellStyle name="SAPBEXHLevel2X 2" xfId="1883" xr:uid="{00000000-0005-0000-0000-000091080000}"/>
    <cellStyle name="SAPBEXHLevel2X 2 10" xfId="7566" xr:uid="{E24352BC-984A-4930-A7BE-003B80D3359C}"/>
    <cellStyle name="SAPBEXHLevel2X 2 11" xfId="8812" xr:uid="{BB49DDF4-9D4E-401C-8265-4184DBAF741A}"/>
    <cellStyle name="SAPBEXHLevel2X 2 12" xfId="11460" xr:uid="{8B7C6426-7EB2-4B0E-8205-2129242E0F83}"/>
    <cellStyle name="SAPBEXHLevel2X 2 13" xfId="11276" xr:uid="{5D5B6D9D-FC3F-40E8-8DDB-471CF89410B5}"/>
    <cellStyle name="SAPBEXHLevel2X 2 14" xfId="13658" xr:uid="{C9BC3596-EE37-4DA0-9035-429AA626B1CA}"/>
    <cellStyle name="SAPBEXHLevel2X 2 15" xfId="13540" xr:uid="{06355CC4-4F6B-4923-9141-2E2E5A8284A8}"/>
    <cellStyle name="SAPBEXHLevel2X 2 2" xfId="1884" xr:uid="{00000000-0005-0000-0000-000092080000}"/>
    <cellStyle name="SAPBEXHLevel2X 2 2 10" xfId="12507" xr:uid="{251A904F-40B2-428B-9F16-C1E557463F0E}"/>
    <cellStyle name="SAPBEXHLevel2X 2 2 11" xfId="13657" xr:uid="{30838CF5-555A-4DDE-BB29-768C61FC302A}"/>
    <cellStyle name="SAPBEXHLevel2X 2 2 12" xfId="14643" xr:uid="{C6BBD5CB-5FC8-4DC7-8A52-C4F3F78EABAE}"/>
    <cellStyle name="SAPBEXHLevel2X 2 2 2" xfId="1885" xr:uid="{00000000-0005-0000-0000-000093080000}"/>
    <cellStyle name="SAPBEXHLevel2X 2 2 2 10" xfId="13656" xr:uid="{4D4AE573-10B9-4330-886B-965B43ACCA62}"/>
    <cellStyle name="SAPBEXHLevel2X 2 2 2 11" xfId="14642" xr:uid="{A92319E2-D232-4E57-82FD-19D382998310}"/>
    <cellStyle name="SAPBEXHLevel2X 2 2 2 2" xfId="4489" xr:uid="{B1CE12E4-1F54-4F59-AE64-FAF58433C813}"/>
    <cellStyle name="SAPBEXHLevel2X 2 2 2 3" xfId="5961" xr:uid="{36A33126-AABE-492F-A7F4-8B4B3006E253}"/>
    <cellStyle name="SAPBEXHLevel2X 2 2 2 4" xfId="6501" xr:uid="{B7640E85-DEC9-41DD-9113-1B9574D8913E}"/>
    <cellStyle name="SAPBEXHLevel2X 2 2 2 5" xfId="7725" xr:uid="{2F740235-25C2-4958-B152-A50B90D3BA80}"/>
    <cellStyle name="SAPBEXHLevel2X 2 2 2 6" xfId="8967" xr:uid="{4BB3346F-B433-4361-BE86-0D27F95CCE1F}"/>
    <cellStyle name="SAPBEXHLevel2X 2 2 2 7" xfId="10215" xr:uid="{1C86F578-FE5B-43FB-ADCA-627FF27D873A}"/>
    <cellStyle name="SAPBEXHLevel2X 2 2 2 8" xfId="11458" xr:uid="{2BC6108D-B561-47C3-A5A5-4C23F89AB8A9}"/>
    <cellStyle name="SAPBEXHLevel2X 2 2 2 9" xfId="12506" xr:uid="{AAC5B2FD-BF1F-4E63-A9FC-020CA7188715}"/>
    <cellStyle name="SAPBEXHLevel2X 2 2 3" xfId="4488" xr:uid="{19EEE29A-8680-4066-919C-DDF2150543DE}"/>
    <cellStyle name="SAPBEXHLevel2X 2 2 4" xfId="5960" xr:uid="{A434B47B-451D-4E0A-951C-A434DCB95EC1}"/>
    <cellStyle name="SAPBEXHLevel2X 2 2 5" xfId="6502" xr:uid="{2A147B2C-4AAA-4AAF-983E-C3386DDBE993}"/>
    <cellStyle name="SAPBEXHLevel2X 2 2 6" xfId="6241" xr:uid="{BF2C193D-EF49-4384-AAA5-948F879D862E}"/>
    <cellStyle name="SAPBEXHLevel2X 2 2 7" xfId="8968" xr:uid="{04899A58-5EF7-4D18-96C4-E7E1C77FC02A}"/>
    <cellStyle name="SAPBEXHLevel2X 2 2 8" xfId="10216" xr:uid="{C7E04729-C21B-4A36-84EB-F6901FF283FF}"/>
    <cellStyle name="SAPBEXHLevel2X 2 2 9" xfId="11459" xr:uid="{2342207F-4B12-4237-B8E0-FCFFFDD77B76}"/>
    <cellStyle name="SAPBEXHLevel2X 2 3" xfId="1886" xr:uid="{00000000-0005-0000-0000-000094080000}"/>
    <cellStyle name="SAPBEXHLevel2X 2 3 10" xfId="13655" xr:uid="{7457B6AF-7C7C-4C41-AB84-0B64E166A84C}"/>
    <cellStyle name="SAPBEXHLevel2X 2 3 11" xfId="14641" xr:uid="{E5766DF9-F3CC-4331-AA92-E7306C99721E}"/>
    <cellStyle name="SAPBEXHLevel2X 2 3 2" xfId="4490" xr:uid="{6AFA2B20-F80F-4CB4-9220-2F5F7AFD24E5}"/>
    <cellStyle name="SAPBEXHLevel2X 2 3 3" xfId="5962" xr:uid="{EC67763E-DD9D-4765-AC6E-A4D9AF1E370E}"/>
    <cellStyle name="SAPBEXHLevel2X 2 3 4" xfId="6500" xr:uid="{58416B2F-E05D-4FFD-807B-62BCE18F2C1C}"/>
    <cellStyle name="SAPBEXHLevel2X 2 3 5" xfId="6242" xr:uid="{6040A6D4-EF1C-49B9-AB88-B8F8B3FFC8F0}"/>
    <cellStyle name="SAPBEXHLevel2X 2 3 6" xfId="8966" xr:uid="{DCAEE433-CF95-4116-B13B-D26329EB9406}"/>
    <cellStyle name="SAPBEXHLevel2X 2 3 7" xfId="10214" xr:uid="{D3FE9C08-D8A0-482E-8ADA-4540C40EF593}"/>
    <cellStyle name="SAPBEXHLevel2X 2 3 8" xfId="9935" xr:uid="{E81EE8A3-C1CB-49EB-8B0F-1596A4B80001}"/>
    <cellStyle name="SAPBEXHLevel2X 2 3 9" xfId="12505" xr:uid="{3B3C2A54-B106-41F7-A1B2-4812E9C0D4E4}"/>
    <cellStyle name="SAPBEXHLevel2X 2 4" xfId="1887" xr:uid="{00000000-0005-0000-0000-000095080000}"/>
    <cellStyle name="SAPBEXHLevel2X 2 4 10" xfId="13654" xr:uid="{E1867444-FF9E-4FF0-8987-FB04818E09FA}"/>
    <cellStyle name="SAPBEXHLevel2X 2 4 11" xfId="14640" xr:uid="{FC0A0D41-4C51-49AB-8FA9-4C07C8CCE92F}"/>
    <cellStyle name="SAPBEXHLevel2X 2 4 2" xfId="4491" xr:uid="{EEA945EE-BBF5-483A-9649-8F41B18E7C8E}"/>
    <cellStyle name="SAPBEXHLevel2X 2 4 3" xfId="5963" xr:uid="{1FC50EFF-91BB-4C96-9A07-37C28CC43C98}"/>
    <cellStyle name="SAPBEXHLevel2X 2 4 4" xfId="6499" xr:uid="{7E3D7868-EB71-4E77-8624-BACAFF39BB18}"/>
    <cellStyle name="SAPBEXHLevel2X 2 4 5" xfId="7934" xr:uid="{A9B00DF3-352D-48F3-B753-C18495D622B3}"/>
    <cellStyle name="SAPBEXHLevel2X 2 4 6" xfId="8965" xr:uid="{FED406F4-D6B3-42ED-92B4-AB055CE29EB4}"/>
    <cellStyle name="SAPBEXHLevel2X 2 4 7" xfId="10213" xr:uid="{8DF4E4EB-BE38-4F8C-A878-27926B67FA6A}"/>
    <cellStyle name="SAPBEXHLevel2X 2 4 8" xfId="11457" xr:uid="{7C7FF35A-3AFE-425E-981D-635E63B8AD39}"/>
    <cellStyle name="SAPBEXHLevel2X 2 4 9" xfId="12504" xr:uid="{33171276-A909-4727-81F8-9E8C6FB8D1EA}"/>
    <cellStyle name="SAPBEXHLevel2X 2 5" xfId="1888" xr:uid="{00000000-0005-0000-0000-000096080000}"/>
    <cellStyle name="SAPBEXHLevel2X 2 5 10" xfId="13653" xr:uid="{F0A4E36D-3828-4F6F-A0D5-703E728FBC4A}"/>
    <cellStyle name="SAPBEXHLevel2X 2 5 11" xfId="14639" xr:uid="{22582ECC-ABC2-4ECF-B227-B72DFBC04AED}"/>
    <cellStyle name="SAPBEXHLevel2X 2 5 2" xfId="4492" xr:uid="{D5920008-80C4-4B00-88B8-9C257DD100E3}"/>
    <cellStyle name="SAPBEXHLevel2X 2 5 3" xfId="5964" xr:uid="{471EFA85-1E81-454C-BB0A-76F505698700}"/>
    <cellStyle name="SAPBEXHLevel2X 2 5 4" xfId="6498" xr:uid="{F8AEED70-781A-44BB-B12A-8DA901EBA9E2}"/>
    <cellStyle name="SAPBEXHLevel2X 2 5 5" xfId="6243" xr:uid="{D86E53A7-3C3E-49C5-B091-111DE44904BC}"/>
    <cellStyle name="SAPBEXHLevel2X 2 5 6" xfId="8964" xr:uid="{E9EC29E2-0C31-4EA3-8551-36F63992AD56}"/>
    <cellStyle name="SAPBEXHLevel2X 2 5 7" xfId="10212" xr:uid="{EB3053EB-BB45-4614-9E74-DBCC73EC2FDF}"/>
    <cellStyle name="SAPBEXHLevel2X 2 5 8" xfId="9936" xr:uid="{90085462-CC9C-4DAE-932D-F338837F3F6E}"/>
    <cellStyle name="SAPBEXHLevel2X 2 5 9" xfId="12503" xr:uid="{9788A27E-B96D-4059-A561-651A39A6B1E5}"/>
    <cellStyle name="SAPBEXHLevel2X 2 6" xfId="4487" xr:uid="{A1FB3608-86AF-4C30-BE54-37C4D9E9A557}"/>
    <cellStyle name="SAPBEXHLevel2X 2 7" xfId="5959" xr:uid="{EA51B50E-A64A-462E-9665-2728E9018491}"/>
    <cellStyle name="SAPBEXHLevel2X 2 8" xfId="6503" xr:uid="{50DAC069-ED2C-4777-9F8A-6A0BF8BCBFFF}"/>
    <cellStyle name="SAPBEXHLevel2X 2 9" xfId="7726" xr:uid="{2CCB9C1F-B6FF-4853-BCF3-2A4681082F72}"/>
    <cellStyle name="SAPBEXHLevel2X 20" xfId="5956" xr:uid="{64A96B39-8FA2-42B4-BF1F-F4911B14F959}"/>
    <cellStyle name="SAPBEXHLevel2X 21" xfId="4862" xr:uid="{D589DDEB-1542-46D2-8808-A473D14D1DEF}"/>
    <cellStyle name="SAPBEXHLevel2X 22" xfId="6239" xr:uid="{9F9F9A52-ED57-4B05-8283-6C91F73152A9}"/>
    <cellStyle name="SAPBEXHLevel2X 23" xfId="9187" xr:uid="{E6C34130-819D-417D-AF92-6A1D63440AA8}"/>
    <cellStyle name="SAPBEXHLevel2X 24" xfId="10426" xr:uid="{5464C52B-1169-4F71-AFEB-91DBEF7CF486}"/>
    <cellStyle name="SAPBEXHLevel2X 25" xfId="11463" xr:uid="{9695DB9E-C114-46CB-8EF2-DC4DB51334CE}"/>
    <cellStyle name="SAPBEXHLevel2X 26" xfId="12717" xr:uid="{B070FB19-227A-42BE-9A71-EA0A86B37D46}"/>
    <cellStyle name="SAPBEXHLevel2X 27" xfId="12356" xr:uid="{62F853A8-ACC3-4528-89AD-8B5FBA48FD2D}"/>
    <cellStyle name="SAPBEXHLevel2X 28" xfId="14786" xr:uid="{D58194AC-AB85-42F5-A2CD-86F6FD918941}"/>
    <cellStyle name="SAPBEXHLevel2X 29" xfId="15899" xr:uid="{6E6BAA84-247F-4A4A-8582-27B27C877CB1}"/>
    <cellStyle name="SAPBEXHLevel2X 3" xfId="1889" xr:uid="{00000000-0005-0000-0000-000097080000}"/>
    <cellStyle name="SAPBEXHLevel2X 3 10" xfId="8963" xr:uid="{3717FDDE-7EF6-4BA5-A7FB-643BF5CB1D8C}"/>
    <cellStyle name="SAPBEXHLevel2X 3 11" xfId="10211" xr:uid="{DA47F391-96A5-40A2-94BE-E472F210BFEA}"/>
    <cellStyle name="SAPBEXHLevel2X 3 12" xfId="11456" xr:uid="{D13660CE-910A-4981-B636-5169B85B49C9}"/>
    <cellStyle name="SAPBEXHLevel2X 3 13" xfId="12502" xr:uid="{28C2B82E-0E8D-4441-BAED-76EAF850F453}"/>
    <cellStyle name="SAPBEXHLevel2X 3 14" xfId="12269" xr:uid="{CA89D288-91EE-4A87-ACA9-3C579F238BA9}"/>
    <cellStyle name="SAPBEXHLevel2X 3 15" xfId="14638" xr:uid="{9B71EABD-BC1F-4120-8633-9D2C8F02A65E}"/>
    <cellStyle name="SAPBEXHLevel2X 3 2" xfId="1890" xr:uid="{00000000-0005-0000-0000-000098080000}"/>
    <cellStyle name="SAPBEXHLevel2X 3 2 10" xfId="13652" xr:uid="{3077A7B9-65F9-4A8B-B39C-17ACD3F6AA4D}"/>
    <cellStyle name="SAPBEXHLevel2X 3 2 11" xfId="14637" xr:uid="{81CE87E1-B01E-40E2-AAD4-E8F775FCCBB9}"/>
    <cellStyle name="SAPBEXHLevel2X 3 2 2" xfId="4494" xr:uid="{4A297DDF-B2FB-45D0-A120-D4910E9776F8}"/>
    <cellStyle name="SAPBEXHLevel2X 3 2 3" xfId="5966" xr:uid="{BB6B861A-8C18-4E85-A583-4226A45979AA}"/>
    <cellStyle name="SAPBEXHLevel2X 3 2 4" xfId="6497" xr:uid="{96F7A37F-448B-4C3D-9905-14855EF0C239}"/>
    <cellStyle name="SAPBEXHLevel2X 3 2 5" xfId="6344" xr:uid="{A7034DC5-C5A9-42DA-8F74-0732D7690009}"/>
    <cellStyle name="SAPBEXHLevel2X 3 2 6" xfId="8962" xr:uid="{F72F75CB-C156-4959-942F-1113C7F63787}"/>
    <cellStyle name="SAPBEXHLevel2X 3 2 7" xfId="10210" xr:uid="{83B3DE53-00E0-4776-9D6B-331E6AB6AD8B}"/>
    <cellStyle name="SAPBEXHLevel2X 3 2 8" xfId="9937" xr:uid="{8848BAB2-2EB6-4FA0-832F-A8C739406797}"/>
    <cellStyle name="SAPBEXHLevel2X 3 2 9" xfId="12501" xr:uid="{36BF1AAB-6E9F-45E8-B7A7-D7022D650DCF}"/>
    <cellStyle name="SAPBEXHLevel2X 3 3" xfId="1891" xr:uid="{00000000-0005-0000-0000-000099080000}"/>
    <cellStyle name="SAPBEXHLevel2X 3 3 10" xfId="12270" xr:uid="{F7775679-A589-4A2F-B351-B1BB008D4255}"/>
    <cellStyle name="SAPBEXHLevel2X 3 3 11" xfId="14636" xr:uid="{C31A1D64-8205-4EA7-BC5A-1B172BCE77E5}"/>
    <cellStyle name="SAPBEXHLevel2X 3 3 2" xfId="4495" xr:uid="{BB38185E-A4DE-4973-A6C7-88747A3DB560}"/>
    <cellStyle name="SAPBEXHLevel2X 3 3 3" xfId="5967" xr:uid="{F6FE2744-8654-476A-9D19-A29442A71B65}"/>
    <cellStyle name="SAPBEXHLevel2X 3 3 4" xfId="3165" xr:uid="{E11EE577-0C42-41A3-8973-DCB50FAA73DF}"/>
    <cellStyle name="SAPBEXHLevel2X 3 3 5" xfId="7724" xr:uid="{D4B6BFB7-99BC-4E34-9F7C-0DFC011C3C1E}"/>
    <cellStyle name="SAPBEXHLevel2X 3 3 6" xfId="8961" xr:uid="{2044150F-C53E-4B1A-A776-84F7DFDA0B91}"/>
    <cellStyle name="SAPBEXHLevel2X 3 3 7" xfId="10209" xr:uid="{257CB31E-E485-4CCD-8FFE-4F71F6EF3320}"/>
    <cellStyle name="SAPBEXHLevel2X 3 3 8" xfId="11455" xr:uid="{BD0BEFD7-56CE-45DE-8A28-986C5745F5AC}"/>
    <cellStyle name="SAPBEXHLevel2X 3 3 9" xfId="12500" xr:uid="{18F12658-3F90-4A8B-BFDE-C62E29A89743}"/>
    <cellStyle name="SAPBEXHLevel2X 3 4" xfId="1892" xr:uid="{00000000-0005-0000-0000-00009A080000}"/>
    <cellStyle name="SAPBEXHLevel2X 3 4 10" xfId="13651" xr:uid="{9D8F5B41-A5CA-4CB8-8D9A-89D9793E0B81}"/>
    <cellStyle name="SAPBEXHLevel2X 3 4 11" xfId="13467" xr:uid="{3B5119C7-96BD-4B3D-BF5E-59A8740DDCE2}"/>
    <cellStyle name="SAPBEXHLevel2X 3 4 2" xfId="4496" xr:uid="{A96AD64A-A5A1-48BB-9730-96E66469CD95}"/>
    <cellStyle name="SAPBEXHLevel2X 3 4 3" xfId="5968" xr:uid="{4A666DB0-C97D-4CFE-B73A-7E82AF38D559}"/>
    <cellStyle name="SAPBEXHLevel2X 3 4 4" xfId="6496" xr:uid="{AC14C06B-BE08-4B0F-B702-D1F11CFB9E0E}"/>
    <cellStyle name="SAPBEXHLevel2X 3 4 5" xfId="7723" xr:uid="{1FF38822-2C91-4A9E-9542-BEFA1C664924}"/>
    <cellStyle name="SAPBEXHLevel2X 3 4 6" xfId="7433" xr:uid="{7B4B283F-BC36-4AE8-B2AF-41BEFD1D2C76}"/>
    <cellStyle name="SAPBEXHLevel2X 3 4 7" xfId="8709" xr:uid="{7C19E68B-CE76-4368-BD27-364F0FEF8AB4}"/>
    <cellStyle name="SAPBEXHLevel2X 3 4 8" xfId="8743" xr:uid="{341E6881-42EA-4FC5-8A31-188DAACF32AC}"/>
    <cellStyle name="SAPBEXHLevel2X 3 4 9" xfId="11184" xr:uid="{70830A06-D9A7-474F-A4AD-79C38BDFC5E2}"/>
    <cellStyle name="SAPBEXHLevel2X 3 5" xfId="1893" xr:uid="{00000000-0005-0000-0000-00009B080000}"/>
    <cellStyle name="SAPBEXHLevel2X 3 5 10" xfId="12271" xr:uid="{9872D6D8-3DF8-4C11-BA01-D65FD82818FD}"/>
    <cellStyle name="SAPBEXHLevel2X 3 5 11" xfId="14635" xr:uid="{1D91E9FF-F06F-441D-998D-4141089A75AB}"/>
    <cellStyle name="SAPBEXHLevel2X 3 5 2" xfId="4497" xr:uid="{1FE5D83C-D30E-4434-A49C-FE32B93E7439}"/>
    <cellStyle name="SAPBEXHLevel2X 3 5 3" xfId="5969" xr:uid="{76C30C20-D3DD-40DB-97E7-4076C861424A}"/>
    <cellStyle name="SAPBEXHLevel2X 3 5 4" xfId="4754" xr:uid="{66A228CD-11D8-4DF9-AC6B-BD2D19255E9E}"/>
    <cellStyle name="SAPBEXHLevel2X 3 5 5" xfId="7722" xr:uid="{A3A6DFA6-275D-418C-A3D6-50399BF95313}"/>
    <cellStyle name="SAPBEXHLevel2X 3 5 6" xfId="8960" xr:uid="{4F5A45D6-BB9D-4B02-BF0B-A8C35F71D5E5}"/>
    <cellStyle name="SAPBEXHLevel2X 3 5 7" xfId="10208" xr:uid="{2233441A-C1AE-4148-B842-313D6E97C941}"/>
    <cellStyle name="SAPBEXHLevel2X 3 5 8" xfId="11600" xr:uid="{D304B1CA-68E3-471C-A4FE-C4CBCFE35097}"/>
    <cellStyle name="SAPBEXHLevel2X 3 5 9" xfId="12499" xr:uid="{254A84EB-0B64-4B43-8057-36CC50D2F04B}"/>
    <cellStyle name="SAPBEXHLevel2X 3 6" xfId="4493" xr:uid="{D5F63171-F919-4F5A-8235-3AC651FAFD4C}"/>
    <cellStyle name="SAPBEXHLevel2X 3 7" xfId="5965" xr:uid="{D30C6E9B-7925-4BBA-811B-D94566BCCB12}"/>
    <cellStyle name="SAPBEXHLevel2X 3 8" xfId="4753" xr:uid="{CBB725CD-67F1-4AE7-B9B9-9C24F8ED27D9}"/>
    <cellStyle name="SAPBEXHLevel2X 3 9" xfId="6244" xr:uid="{B474D16E-4F15-480C-A68F-8ED072D48577}"/>
    <cellStyle name="SAPBEXHLevel2X 4" xfId="1894" xr:uid="{00000000-0005-0000-0000-00009C080000}"/>
    <cellStyle name="SAPBEXHLevel2X 4 10" xfId="7442" xr:uid="{B90C170F-21F7-46F7-B5D5-D0B5CA41EF14}"/>
    <cellStyle name="SAPBEXHLevel2X 4 11" xfId="8710" xr:uid="{FB813F17-E701-48BC-A244-0B3779B7630F}"/>
    <cellStyle name="SAPBEXHLevel2X 4 12" xfId="9938" xr:uid="{10D9A931-8F2F-4BE5-A999-A613E7CE3AF4}"/>
    <cellStyle name="SAPBEXHLevel2X 4 13" xfId="11185" xr:uid="{D1D5E949-E6B3-473C-AFEC-C0B060E277DB}"/>
    <cellStyle name="SAPBEXHLevel2X 4 14" xfId="13650" xr:uid="{996F4922-8FC1-4B3B-958C-F9FAD7AF104E}"/>
    <cellStyle name="SAPBEXHLevel2X 4 15" xfId="13468" xr:uid="{BCFD4A77-0908-4317-9F04-68F1A6AB067E}"/>
    <cellStyle name="SAPBEXHLevel2X 4 2" xfId="1895" xr:uid="{00000000-0005-0000-0000-00009D080000}"/>
    <cellStyle name="SAPBEXHLevel2X 4 2 10" xfId="12272" xr:uid="{AFA90873-0EA7-4225-BF2E-CBD3FB1E898F}"/>
    <cellStyle name="SAPBEXHLevel2X 4 2 11" xfId="14634" xr:uid="{E64609D4-09E4-42D3-91E1-5802A6D953C1}"/>
    <cellStyle name="SAPBEXHLevel2X 4 2 2" xfId="4499" xr:uid="{E28ECCFC-2091-42F1-815E-8AB0CA173263}"/>
    <cellStyle name="SAPBEXHLevel2X 4 2 3" xfId="5971" xr:uid="{00023ADE-3E1D-49B0-B02E-C1FA1A6F9689}"/>
    <cellStyle name="SAPBEXHLevel2X 4 2 4" xfId="3166" xr:uid="{BA7AFDAD-729A-4E56-B10A-F9A996A8BDAF}"/>
    <cellStyle name="SAPBEXHLevel2X 4 2 5" xfId="7720" xr:uid="{04455A1C-CCBF-4FAC-A8D2-46A173177A04}"/>
    <cellStyle name="SAPBEXHLevel2X 4 2 6" xfId="8959" xr:uid="{CD04F35A-B81C-41B0-B33B-576C518D89B4}"/>
    <cellStyle name="SAPBEXHLevel2X 4 2 7" xfId="10207" xr:uid="{05F9C208-B37C-4F60-8F0D-058D49B294A9}"/>
    <cellStyle name="SAPBEXHLevel2X 4 2 8" xfId="8742" xr:uid="{23F02DE5-5780-4201-ABE7-A490FF71B0A9}"/>
    <cellStyle name="SAPBEXHLevel2X 4 2 9" xfId="12498" xr:uid="{E269EF5B-7FB3-447B-81F9-ADA2245148D6}"/>
    <cellStyle name="SAPBEXHLevel2X 4 3" xfId="1896" xr:uid="{00000000-0005-0000-0000-00009E080000}"/>
    <cellStyle name="SAPBEXHLevel2X 4 3 10" xfId="13848" xr:uid="{B06FA545-F90C-4A21-8F82-D38413442590}"/>
    <cellStyle name="SAPBEXHLevel2X 4 3 11" xfId="13469" xr:uid="{6A46B4E4-27D5-404E-98D8-767CDEE024A5}"/>
    <cellStyle name="SAPBEXHLevel2X 4 3 2" xfId="4500" xr:uid="{BA76CDFC-7EE7-4C83-8DA2-B80A88E0564B}"/>
    <cellStyle name="SAPBEXHLevel2X 4 3 3" xfId="5972" xr:uid="{A018CFA1-754E-41FD-A0C9-95B21E41E59A}"/>
    <cellStyle name="SAPBEXHLevel2X 4 3 4" xfId="6715" xr:uid="{075FBD48-5538-498C-9758-984CE512B9C3}"/>
    <cellStyle name="SAPBEXHLevel2X 4 3 5" xfId="7719" xr:uid="{65DD765F-C2D6-416A-B603-F83A3B2FFB18}"/>
    <cellStyle name="SAPBEXHLevel2X 4 3 6" xfId="7443" xr:uid="{5494BFD3-7211-428D-9403-C7053D50CB93}"/>
    <cellStyle name="SAPBEXHLevel2X 4 3 7" xfId="8711" xr:uid="{27BF5CFA-92EC-4BC2-B689-2161225C1F2C}"/>
    <cellStyle name="SAPBEXHLevel2X 4 3 8" xfId="10043" xr:uid="{52AF5C75-B52A-4A86-AD7F-A6431B50492F}"/>
    <cellStyle name="SAPBEXHLevel2X 4 3 9" xfId="11186" xr:uid="{759C163B-5180-45A3-BEBB-FC083A9847DD}"/>
    <cellStyle name="SAPBEXHLevel2X 4 4" xfId="1897" xr:uid="{00000000-0005-0000-0000-00009F080000}"/>
    <cellStyle name="SAPBEXHLevel2X 4 4 10" xfId="12273" xr:uid="{1F653134-BFB7-4F82-A55B-A269FC10B70D}"/>
    <cellStyle name="SAPBEXHLevel2X 4 4 11" xfId="14633" xr:uid="{5165E9BE-00EE-40F2-8603-107CCBDB9202}"/>
    <cellStyle name="SAPBEXHLevel2X 4 4 2" xfId="4501" xr:uid="{65CE14AD-69AE-4CA9-AC07-97C3D6BFA413}"/>
    <cellStyle name="SAPBEXHLevel2X 4 4 3" xfId="5973" xr:uid="{81D88B33-8E8B-44C4-8A56-683424BCE675}"/>
    <cellStyle name="SAPBEXHLevel2X 4 4 4" xfId="4755" xr:uid="{9A4297FD-C44C-4834-8144-6523C69AFC4C}"/>
    <cellStyle name="SAPBEXHLevel2X 4 4 5" xfId="7718" xr:uid="{30167101-3AA0-4012-B97A-330607D62646}"/>
    <cellStyle name="SAPBEXHLevel2X 4 4 6" xfId="8958" xr:uid="{43C3D50C-8F31-4B66-8489-A48D3824BAFD}"/>
    <cellStyle name="SAPBEXHLevel2X 4 4 7" xfId="10206" xr:uid="{6A9E346C-F7DE-4F7B-A694-A1FB375A63F0}"/>
    <cellStyle name="SAPBEXHLevel2X 4 4 8" xfId="11454" xr:uid="{213F4678-B4C1-4618-9C38-F03B2BD38253}"/>
    <cellStyle name="SAPBEXHLevel2X 4 4 9" xfId="12497" xr:uid="{EA7FC866-F6F8-4212-826C-E747C55A28A4}"/>
    <cellStyle name="SAPBEXHLevel2X 4 5" xfId="1898" xr:uid="{00000000-0005-0000-0000-0000A0080000}"/>
    <cellStyle name="SAPBEXHLevel2X 4 5 10" xfId="12274" xr:uid="{D22D56BD-6DE2-446A-B66D-0B7A396F0F17}"/>
    <cellStyle name="SAPBEXHLevel2X 4 5 11" xfId="13470" xr:uid="{67DC5D9D-9799-4A46-888D-D2D6DEACAA16}"/>
    <cellStyle name="SAPBEXHLevel2X 4 5 2" xfId="4502" xr:uid="{127B4872-355E-4A62-96C2-49E72A8CC2F7}"/>
    <cellStyle name="SAPBEXHLevel2X 4 5 3" xfId="5974" xr:uid="{7E39C553-BCAF-4CD9-A2F5-37809E3E542D}"/>
    <cellStyle name="SAPBEXHLevel2X 4 5 4" xfId="4756" xr:uid="{B33C6AD7-A3F9-4D09-9948-25A8C39634E8}"/>
    <cellStyle name="SAPBEXHLevel2X 4 5 5" xfId="7717" xr:uid="{D1E9E2C7-6ED2-42EC-B7F7-F4EC24090424}"/>
    <cellStyle name="SAPBEXHLevel2X 4 5 6" xfId="7444" xr:uid="{675E44A2-3650-4AD8-95B9-00ED6D660CAA}"/>
    <cellStyle name="SAPBEXHLevel2X 4 5 7" xfId="8712" xr:uid="{624444A5-EB67-4744-91BA-7B76A529BC5B}"/>
    <cellStyle name="SAPBEXHLevel2X 4 5 8" xfId="11453" xr:uid="{CDB6220F-3E10-4EE9-9F4E-125092980CBE}"/>
    <cellStyle name="SAPBEXHLevel2X 4 5 9" xfId="11187" xr:uid="{9C917245-09CF-4A3A-A22F-577A96809804}"/>
    <cellStyle name="SAPBEXHLevel2X 4 6" xfId="4498" xr:uid="{0FC8FEDF-D8A6-4684-B45B-AD8BAD4F4934}"/>
    <cellStyle name="SAPBEXHLevel2X 4 7" xfId="5970" xr:uid="{15BBE404-E966-4E0E-9A66-72317C05922B}"/>
    <cellStyle name="SAPBEXHLevel2X 4 8" xfId="6495" xr:uid="{887001C6-9803-4FFA-94CB-92D80A625788}"/>
    <cellStyle name="SAPBEXHLevel2X 4 9" xfId="7721" xr:uid="{E63A497F-F741-45AC-9DF0-2730DB3DA695}"/>
    <cellStyle name="SAPBEXHLevel2X 5" xfId="1899" xr:uid="{00000000-0005-0000-0000-0000A1080000}"/>
    <cellStyle name="SAPBEXHLevel2X 5 10" xfId="9186" xr:uid="{46E9B79A-7819-4332-9EBA-75412300CE8A}"/>
    <cellStyle name="SAPBEXHLevel2X 5 11" xfId="10425" xr:uid="{B5E28BA7-93DA-4B92-A6C8-0A5062122902}"/>
    <cellStyle name="SAPBEXHLevel2X 5 12" xfId="11452" xr:uid="{D1F9DD7A-7A3E-4868-BD26-27E6BBFB4F45}"/>
    <cellStyle name="SAPBEXHLevel2X 5 13" xfId="12716" xr:uid="{4E396D8A-7CBA-42F7-91AA-8FBFFB51869D}"/>
    <cellStyle name="SAPBEXHLevel2X 5 14" xfId="12357" xr:uid="{071F54A6-1E6D-43EB-8DC2-92E00A0CD70B}"/>
    <cellStyle name="SAPBEXHLevel2X 5 15" xfId="14785" xr:uid="{4B6DA210-6751-4953-9EFF-4C4660716D7A}"/>
    <cellStyle name="SAPBEXHLevel2X 5 2" xfId="1900" xr:uid="{00000000-0005-0000-0000-0000A2080000}"/>
    <cellStyle name="SAPBEXHLevel2X 5 2 10" xfId="13649" xr:uid="{3B129B41-B20C-4F90-A866-4DA6B78F74F7}"/>
    <cellStyle name="SAPBEXHLevel2X 5 2 11" xfId="13471" xr:uid="{75F4EEAD-E27C-4ED8-A8EB-4AA5D455E5B0}"/>
    <cellStyle name="SAPBEXHLevel2X 5 2 2" xfId="4504" xr:uid="{99B38367-BEEB-4CAE-BD4D-B487C2A46AE5}"/>
    <cellStyle name="SAPBEXHLevel2X 5 2 3" xfId="5976" xr:uid="{3543C593-B364-4C6A-86CF-F3C91C31DB1A}"/>
    <cellStyle name="SAPBEXHLevel2X 5 2 4" xfId="6494" xr:uid="{D8BBB945-5076-4489-91C8-E6C1733B9A95}"/>
    <cellStyle name="SAPBEXHLevel2X 5 2 5" xfId="7716" xr:uid="{F7AC6E20-6E9C-4A93-B0C3-2D7AD6C8D689}"/>
    <cellStyle name="SAPBEXHLevel2X 5 2 6" xfId="7445" xr:uid="{0A08E196-1F67-4D7B-8A5D-479ADCAA4B24}"/>
    <cellStyle name="SAPBEXHLevel2X 5 2 7" xfId="8713" xr:uid="{EC2631DF-B0A3-41DC-8CD1-4421148E9DA1}"/>
    <cellStyle name="SAPBEXHLevel2X 5 2 8" xfId="11451" xr:uid="{74B7DB4F-97FF-4CC3-BD57-2107A2C5B6A4}"/>
    <cellStyle name="SAPBEXHLevel2X 5 2 9" xfId="11188" xr:uid="{5BEB2944-3FC2-4359-8D5D-7DB8DD81C65C}"/>
    <cellStyle name="SAPBEXHLevel2X 5 3" xfId="1901" xr:uid="{00000000-0005-0000-0000-0000A3080000}"/>
    <cellStyle name="SAPBEXHLevel2X 5 3 10" xfId="13648" xr:uid="{3CAFB535-45B9-4CE1-9DAE-B40AEC0FBF2F}"/>
    <cellStyle name="SAPBEXHLevel2X 5 3 11" xfId="13472" xr:uid="{86713929-28A3-46D5-9222-11477E1DA5BA}"/>
    <cellStyle name="SAPBEXHLevel2X 5 3 2" xfId="4505" xr:uid="{3DE4B73F-CDBD-423E-9B05-22C1D35C0A97}"/>
    <cellStyle name="SAPBEXHLevel2X 5 3 3" xfId="5977" xr:uid="{D7FFC380-5CA1-49DC-A7BF-4AEEB9C9A6FF}"/>
    <cellStyle name="SAPBEXHLevel2X 5 3 4" xfId="6493" xr:uid="{502AD605-404F-42B1-84A3-EE435E74F969}"/>
    <cellStyle name="SAPBEXHLevel2X 5 3 5" xfId="6246" xr:uid="{409ECCF5-6301-45CE-970F-104DDB1FD7E0}"/>
    <cellStyle name="SAPBEXHLevel2X 5 3 6" xfId="7446" xr:uid="{82D83716-3948-4A5F-94E7-AC2D6E49D524}"/>
    <cellStyle name="SAPBEXHLevel2X 5 3 7" xfId="8714" xr:uid="{8CDE65EE-A61E-4845-8767-3537DA5CB1FF}"/>
    <cellStyle name="SAPBEXHLevel2X 5 3 8" xfId="11450" xr:uid="{4185C7A1-47D3-49A6-92B5-1C68129EEF3B}"/>
    <cellStyle name="SAPBEXHLevel2X 5 3 9" xfId="11189" xr:uid="{45FBCBB9-9E68-495C-B2A1-21C6144BEBFE}"/>
    <cellStyle name="SAPBEXHLevel2X 5 4" xfId="1902" xr:uid="{00000000-0005-0000-0000-0000A4080000}"/>
    <cellStyle name="SAPBEXHLevel2X 5 4 10" xfId="13647" xr:uid="{2A698906-7102-4A16-B36B-09AD2DAF8263}"/>
    <cellStyle name="SAPBEXHLevel2X 5 4 11" xfId="13541" xr:uid="{62E07878-FC2E-45A5-AAC9-39900CEEFCE1}"/>
    <cellStyle name="SAPBEXHLevel2X 5 4 2" xfId="4506" xr:uid="{5A434A66-3721-4333-95E4-48D2E190AF01}"/>
    <cellStyle name="SAPBEXHLevel2X 5 4 3" xfId="5978" xr:uid="{73911F47-6A89-4910-AF3F-279A5D70458A}"/>
    <cellStyle name="SAPBEXHLevel2X 5 4 4" xfId="6492" xr:uid="{2D3A59FE-5132-471F-9FBB-8CA2C01EFD67}"/>
    <cellStyle name="SAPBEXHLevel2X 5 4 5" xfId="7715" xr:uid="{94155030-DD62-4E53-AAB4-6845A4A49C64}"/>
    <cellStyle name="SAPBEXHLevel2X 5 4 6" xfId="7567" xr:uid="{F86E1F38-552D-4430-887B-209EE3FCA2E1}"/>
    <cellStyle name="SAPBEXHLevel2X 5 4 7" xfId="8813" xr:uid="{7CE6FDCF-4D3D-47D8-9A43-59A636EBF216}"/>
    <cellStyle name="SAPBEXHLevel2X 5 4 8" xfId="11449" xr:uid="{8F02468B-5E49-40BC-995D-6F89D16D9E0B}"/>
    <cellStyle name="SAPBEXHLevel2X 5 4 9" xfId="11277" xr:uid="{6490F50E-9CA3-4CF2-BE14-D87D80C92FFA}"/>
    <cellStyle name="SAPBEXHLevel2X 5 5" xfId="1903" xr:uid="{00000000-0005-0000-0000-0000A5080000}"/>
    <cellStyle name="SAPBEXHLevel2X 5 5 10" xfId="13646" xr:uid="{2824C84C-747F-467E-B1E9-AC89EEA3A15F}"/>
    <cellStyle name="SAPBEXHLevel2X 5 5 11" xfId="14632" xr:uid="{AD712796-187F-41FF-A59E-F6CDEFC83F01}"/>
    <cellStyle name="SAPBEXHLevel2X 5 5 2" xfId="4507" xr:uid="{620CF82C-D797-4790-88D9-BEBF852C2386}"/>
    <cellStyle name="SAPBEXHLevel2X 5 5 3" xfId="5979" xr:uid="{473D8D65-90F5-4523-AFFF-17AEE9F3A6E6}"/>
    <cellStyle name="SAPBEXHLevel2X 5 5 4" xfId="6491" xr:uid="{15AFD424-D706-4369-8579-38C7658E6A6D}"/>
    <cellStyle name="SAPBEXHLevel2X 5 5 5" xfId="6247" xr:uid="{91084F25-12BE-46B8-8B03-4F038C5BFE95}"/>
    <cellStyle name="SAPBEXHLevel2X 5 5 6" xfId="8957" xr:uid="{C6F26601-5DAE-4560-9F99-9583A469A0E6}"/>
    <cellStyle name="SAPBEXHLevel2X 5 5 7" xfId="10205" xr:uid="{A4E69687-8A40-4D23-9F84-DAE61FB887D1}"/>
    <cellStyle name="SAPBEXHLevel2X 5 5 8" xfId="11448" xr:uid="{D36C7FCB-62E9-4FEA-B532-8B2EE43DDBE8}"/>
    <cellStyle name="SAPBEXHLevel2X 5 5 9" xfId="12496" xr:uid="{9B6A605F-4789-4CD3-9323-FBE77DAA7D00}"/>
    <cellStyle name="SAPBEXHLevel2X 5 6" xfId="4503" xr:uid="{FA69A7E5-E935-48C9-B69D-D60FA2AACF9C}"/>
    <cellStyle name="SAPBEXHLevel2X 5 7" xfId="5975" xr:uid="{AD36CA4A-5ABE-4605-B367-F6545FCA72D6}"/>
    <cellStyle name="SAPBEXHLevel2X 5 8" xfId="4863" xr:uid="{9B163E90-9E64-4A74-9FF1-5CE172471F2E}"/>
    <cellStyle name="SAPBEXHLevel2X 5 9" xfId="6245" xr:uid="{16931F30-B657-46BC-A4DD-8C1BFAF74A7B}"/>
    <cellStyle name="SAPBEXHLevel2X 6" xfId="1904" xr:uid="{00000000-0005-0000-0000-0000A6080000}"/>
    <cellStyle name="SAPBEXHLevel2X 6 10" xfId="8956" xr:uid="{7CCFF01E-19DD-4CDF-A2C4-3B008C67D3E3}"/>
    <cellStyle name="SAPBEXHLevel2X 6 11" xfId="10204" xr:uid="{217613B0-7D47-4623-9010-17AD98982902}"/>
    <cellStyle name="SAPBEXHLevel2X 6 12" xfId="11447" xr:uid="{55305C8A-3D1A-4A4A-BE7F-35627A4353EF}"/>
    <cellStyle name="SAPBEXHLevel2X 6 13" xfId="12495" xr:uid="{DEF2975D-8893-4ED5-B19E-7F7587C534DD}"/>
    <cellStyle name="SAPBEXHLevel2X 6 14" xfId="13645" xr:uid="{C89BBEF0-17CD-4256-9131-E5405ACCE5A4}"/>
    <cellStyle name="SAPBEXHLevel2X 6 15" xfId="14631" xr:uid="{F0C582CB-1272-444E-B088-68BBEF315571}"/>
    <cellStyle name="SAPBEXHLevel2X 6 2" xfId="1905" xr:uid="{00000000-0005-0000-0000-0000A7080000}"/>
    <cellStyle name="SAPBEXHLevel2X 6 2 10" xfId="13644" xr:uid="{B5A90E33-4EE5-4945-814E-9986652A81C5}"/>
    <cellStyle name="SAPBEXHLevel2X 6 2 11" xfId="14630" xr:uid="{2378A1E6-DCFA-493B-9A72-AB348F748780}"/>
    <cellStyle name="SAPBEXHLevel2X 6 2 2" xfId="4509" xr:uid="{F9B2C0D3-2C16-4956-B56E-4359B1EC9FAE}"/>
    <cellStyle name="SAPBEXHLevel2X 6 2 3" xfId="5981" xr:uid="{085053CF-3006-41E9-BF34-3FD982E574F3}"/>
    <cellStyle name="SAPBEXHLevel2X 6 2 4" xfId="6489" xr:uid="{DCE150EC-54A8-444B-BA3C-1C91275CD503}"/>
    <cellStyle name="SAPBEXHLevel2X 6 2 5" xfId="6248" xr:uid="{603267B9-6AEB-4337-BBF8-02D37EB9075D}"/>
    <cellStyle name="SAPBEXHLevel2X 6 2 6" xfId="8955" xr:uid="{4CF4C191-6C8D-40FF-A355-6BAAFEB3438E}"/>
    <cellStyle name="SAPBEXHLevel2X 6 2 7" xfId="10203" xr:uid="{24865EEF-BEFA-40B7-9671-D4E28D2D97B0}"/>
    <cellStyle name="SAPBEXHLevel2X 6 2 8" xfId="9939" xr:uid="{E22C39B9-0A37-4074-AEB0-0C646EBB67D4}"/>
    <cellStyle name="SAPBEXHLevel2X 6 2 9" xfId="12494" xr:uid="{70D1C22C-05E3-4FA4-B3EC-D3689A15E164}"/>
    <cellStyle name="SAPBEXHLevel2X 6 3" xfId="1906" xr:uid="{00000000-0005-0000-0000-0000A8080000}"/>
    <cellStyle name="SAPBEXHLevel2X 6 3 10" xfId="13643" xr:uid="{A88A312A-C9C2-4543-8460-E3C7AAAE9867}"/>
    <cellStyle name="SAPBEXHLevel2X 6 3 11" xfId="14629" xr:uid="{8B6F60EE-F916-4B8C-B373-6604906FFD13}"/>
    <cellStyle name="SAPBEXHLevel2X 6 3 2" xfId="4510" xr:uid="{67505E55-B1CF-4C3D-B4A7-D3C25FAFDB4B}"/>
    <cellStyle name="SAPBEXHLevel2X 6 3 3" xfId="5982" xr:uid="{31C54AB3-1248-49EF-A2AA-9A2D607B2D0C}"/>
    <cellStyle name="SAPBEXHLevel2X 6 3 4" xfId="6488" xr:uid="{B6C9AAF6-33E3-4745-A24B-A14FE252249F}"/>
    <cellStyle name="SAPBEXHLevel2X 6 3 5" xfId="7933" xr:uid="{ADA2D8AD-E342-4D48-BFC0-B285F16D8098}"/>
    <cellStyle name="SAPBEXHLevel2X 6 3 6" xfId="8954" xr:uid="{C73C770A-66F9-4F11-B2CF-E0F0677A1AAE}"/>
    <cellStyle name="SAPBEXHLevel2X 6 3 7" xfId="10202" xr:uid="{BC43553C-7529-414D-96DB-B9771BC76BAC}"/>
    <cellStyle name="SAPBEXHLevel2X 6 3 8" xfId="11446" xr:uid="{329D4027-D807-49B4-AA83-87219F233922}"/>
    <cellStyle name="SAPBEXHLevel2X 6 3 9" xfId="12493" xr:uid="{3E79CA33-B78F-4A7B-9F32-79A8DBB1039A}"/>
    <cellStyle name="SAPBEXHLevel2X 6 4" xfId="1907" xr:uid="{00000000-0005-0000-0000-0000A9080000}"/>
    <cellStyle name="SAPBEXHLevel2X 6 4 10" xfId="13642" xr:uid="{27442496-741A-4343-8384-516D4BBA7013}"/>
    <cellStyle name="SAPBEXHLevel2X 6 4 11" xfId="14628" xr:uid="{D463FC4E-297E-498E-B55D-97BADB57D0F7}"/>
    <cellStyle name="SAPBEXHLevel2X 6 4 2" xfId="4511" xr:uid="{437C50A8-83E8-40D2-BB73-FDFCE2435099}"/>
    <cellStyle name="SAPBEXHLevel2X 6 4 3" xfId="5983" xr:uid="{892EB3BE-12FE-497C-A733-CAB485659C15}"/>
    <cellStyle name="SAPBEXHLevel2X 6 4 4" xfId="6487" xr:uid="{1CFFFC93-70C5-4501-B08F-5AE8B43F57D0}"/>
    <cellStyle name="SAPBEXHLevel2X 6 4 5" xfId="6249" xr:uid="{299CCEB5-B7FF-430D-88A6-BD9E9F7FF798}"/>
    <cellStyle name="SAPBEXHLevel2X 6 4 6" xfId="8953" xr:uid="{55810E9A-E71F-4B76-B06D-30A0B02E9E4E}"/>
    <cellStyle name="SAPBEXHLevel2X 6 4 7" xfId="10201" xr:uid="{B370D3E2-36EC-4EF2-9339-FCFE2617BBBD}"/>
    <cellStyle name="SAPBEXHLevel2X 6 4 8" xfId="9940" xr:uid="{D2E7E496-52B4-4861-AC5C-B665C2FDB568}"/>
    <cellStyle name="SAPBEXHLevel2X 6 4 9" xfId="12492" xr:uid="{73C671C4-AF28-4DB7-832D-449D7CA7BB0E}"/>
    <cellStyle name="SAPBEXHLevel2X 6 5" xfId="1908" xr:uid="{00000000-0005-0000-0000-0000AA080000}"/>
    <cellStyle name="SAPBEXHLevel2X 6 5 10" xfId="12275" xr:uid="{E8D3B2C4-19E5-41A2-AC63-B7354520E955}"/>
    <cellStyle name="SAPBEXHLevel2X 6 5 11" xfId="14627" xr:uid="{E1D070C8-9523-4424-B7EA-FEEBB921BD19}"/>
    <cellStyle name="SAPBEXHLevel2X 6 5 2" xfId="4512" xr:uid="{550FC33B-1209-456C-86BC-FE1960DC326F}"/>
    <cellStyle name="SAPBEXHLevel2X 6 5 3" xfId="5984" xr:uid="{904FA350-022B-467D-ADB8-32BD3F388AE1}"/>
    <cellStyle name="SAPBEXHLevel2X 6 5 4" xfId="4757" xr:uid="{A5E7DDD5-3121-47D8-89AF-48C94B02687A}"/>
    <cellStyle name="SAPBEXHLevel2X 6 5 5" xfId="6250" xr:uid="{2BCC987F-8CE2-420B-BE1D-B662B6655676}"/>
    <cellStyle name="SAPBEXHLevel2X 6 5 6" xfId="8952" xr:uid="{E25A8B34-F81E-4A81-AE87-067185FA407D}"/>
    <cellStyle name="SAPBEXHLevel2X 6 5 7" xfId="10200" xr:uid="{6A90DD5D-A717-4684-AA52-70900F51EB26}"/>
    <cellStyle name="SAPBEXHLevel2X 6 5 8" xfId="11445" xr:uid="{25238879-3CE7-427A-8529-54D4E1925E17}"/>
    <cellStyle name="SAPBEXHLevel2X 6 5 9" xfId="12491" xr:uid="{CED99BD7-EBFF-4A20-A98D-885E726D6416}"/>
    <cellStyle name="SAPBEXHLevel2X 6 6" xfId="4508" xr:uid="{525E895A-2CCC-4697-99DF-AA4AD86E133E}"/>
    <cellStyle name="SAPBEXHLevel2X 6 7" xfId="5980" xr:uid="{A204DC4D-0D8B-4084-979E-043559F7DCE9}"/>
    <cellStyle name="SAPBEXHLevel2X 6 8" xfId="6490" xr:uid="{F9D8BF7D-322F-4AC0-B68A-DDA2B53663FB}"/>
    <cellStyle name="SAPBEXHLevel2X 6 9" xfId="7714" xr:uid="{ED309DAA-068F-4BAB-AF08-24E9D590548D}"/>
    <cellStyle name="SAPBEXHLevel2X 7" xfId="1909" xr:uid="{00000000-0005-0000-0000-0000AB080000}"/>
    <cellStyle name="SAPBEXHLevel2X 7 10" xfId="8951" xr:uid="{E30729BD-1478-49D1-8011-354C1D3D7F40}"/>
    <cellStyle name="SAPBEXHLevel2X 7 11" xfId="10199" xr:uid="{5C8D0E72-ED04-40B6-984F-A733B3FCD6F2}"/>
    <cellStyle name="SAPBEXHLevel2X 7 12" xfId="9941" xr:uid="{00C14B1E-A177-4165-9901-DC4B1C2FE4B4}"/>
    <cellStyle name="SAPBEXHLevel2X 7 13" xfId="12490" xr:uid="{B970F6BC-D17B-4EA9-9475-09221EFE0A9B}"/>
    <cellStyle name="SAPBEXHLevel2X 7 14" xfId="13641" xr:uid="{4BFE76A1-3B77-44F5-8954-27924310E6C1}"/>
    <cellStyle name="SAPBEXHLevel2X 7 15" xfId="14626" xr:uid="{E61BD558-2CD5-4B51-9740-631E8969094A}"/>
    <cellStyle name="SAPBEXHLevel2X 7 2" xfId="1910" xr:uid="{00000000-0005-0000-0000-0000AC080000}"/>
    <cellStyle name="SAPBEXHLevel2X 7 2 10" xfId="12276" xr:uid="{97C740E7-1F1F-4227-AAC1-41F72187F324}"/>
    <cellStyle name="SAPBEXHLevel2X 7 2 11" xfId="14625" xr:uid="{E8BBAC92-CE3A-4EDC-85B9-CBB358E96046}"/>
    <cellStyle name="SAPBEXHLevel2X 7 2 2" xfId="4514" xr:uid="{60FE0943-8948-42F7-A494-976D1E9F1E9F}"/>
    <cellStyle name="SAPBEXHLevel2X 7 2 3" xfId="5986" xr:uid="{0A72CCF6-6625-47B3-AD14-5EF9EB5767ED}"/>
    <cellStyle name="SAPBEXHLevel2X 7 2 4" xfId="4758" xr:uid="{5F6B84AB-3E01-4437-8278-69EE13804B4C}"/>
    <cellStyle name="SAPBEXHLevel2X 7 2 5" xfId="7713" xr:uid="{9EF74E55-AE11-468D-AC6E-186D2E40483E}"/>
    <cellStyle name="SAPBEXHLevel2X 7 2 6" xfId="8950" xr:uid="{E5722D0B-869E-45B5-8810-6EBE0B7E5240}"/>
    <cellStyle name="SAPBEXHLevel2X 7 2 7" xfId="10198" xr:uid="{7DE96A32-0D35-428C-9646-C542C073B7D7}"/>
    <cellStyle name="SAPBEXHLevel2X 7 2 8" xfId="11444" xr:uid="{E5AB3568-A0F8-4BBB-AD7B-67556B475E8C}"/>
    <cellStyle name="SAPBEXHLevel2X 7 2 9" xfId="12489" xr:uid="{3253E4D1-52E8-4B06-A216-2A96A60BE9AB}"/>
    <cellStyle name="SAPBEXHLevel2X 7 3" xfId="1911" xr:uid="{00000000-0005-0000-0000-0000AD080000}"/>
    <cellStyle name="SAPBEXHLevel2X 7 3 10" xfId="13640" xr:uid="{14260A46-F56D-42CF-BEC3-0408D9F821A9}"/>
    <cellStyle name="SAPBEXHLevel2X 7 3 11" xfId="13473" xr:uid="{CCDE824E-58F8-4E2A-9C68-98D00D60E276}"/>
    <cellStyle name="SAPBEXHLevel2X 7 3 2" xfId="4515" xr:uid="{5D667B44-33C7-4C28-8DF0-AD05CDFBD0C6}"/>
    <cellStyle name="SAPBEXHLevel2X 7 3 3" xfId="5987" xr:uid="{5531EBDC-35B7-4A28-8BE8-D204DD030D64}"/>
    <cellStyle name="SAPBEXHLevel2X 7 3 4" xfId="6485" xr:uid="{88DBA7FD-4867-40ED-BA8D-8E6EC19625A0}"/>
    <cellStyle name="SAPBEXHLevel2X 7 3 5" xfId="7712" xr:uid="{8AEED9EB-D6FE-4FF6-A444-5C17810A09AE}"/>
    <cellStyle name="SAPBEXHLevel2X 7 3 6" xfId="7447" xr:uid="{0F7622A3-9DC4-4E67-B4D6-9231C15D14BA}"/>
    <cellStyle name="SAPBEXHLevel2X 7 3 7" xfId="8715" xr:uid="{256BDE59-B8E7-4BE9-A2C6-8F9EACCD4B0A}"/>
    <cellStyle name="SAPBEXHLevel2X 7 3 8" xfId="9942" xr:uid="{14BFE771-FC88-4D24-84CB-CE85CED0016E}"/>
    <cellStyle name="SAPBEXHLevel2X 7 3 9" xfId="11190" xr:uid="{CAABAF9C-A5BA-4448-ABAA-0A2FAF55FE04}"/>
    <cellStyle name="SAPBEXHLevel2X 7 4" xfId="1912" xr:uid="{00000000-0005-0000-0000-0000AE080000}"/>
    <cellStyle name="SAPBEXHLevel2X 7 4 10" xfId="12277" xr:uid="{6420E4B6-60CA-4A6B-A9B2-5B11A07F523F}"/>
    <cellStyle name="SAPBEXHLevel2X 7 4 11" xfId="14624" xr:uid="{E831A52A-A2AA-4991-9B25-5EDDF88CC5AF}"/>
    <cellStyle name="SAPBEXHLevel2X 7 4 2" xfId="4516" xr:uid="{F06FD139-41D9-43DB-B159-3024875701EF}"/>
    <cellStyle name="SAPBEXHLevel2X 7 4 3" xfId="5988" xr:uid="{D179E50D-E6FF-47B2-AF6D-89C23F0B8DDC}"/>
    <cellStyle name="SAPBEXHLevel2X 7 4 4" xfId="4759" xr:uid="{EF545262-4216-4F9E-A953-AB3AF93BF3EB}"/>
    <cellStyle name="SAPBEXHLevel2X 7 4 5" xfId="7711" xr:uid="{8ADEB3A0-8B66-432A-A2FA-E1C5F94B4DD5}"/>
    <cellStyle name="SAPBEXHLevel2X 7 4 6" xfId="8949" xr:uid="{DB13DEEE-E86F-40D6-92B6-319B5681B4BF}"/>
    <cellStyle name="SAPBEXHLevel2X 7 4 7" xfId="10197" xr:uid="{C529F0EA-D829-4571-BBC9-32420A5714C1}"/>
    <cellStyle name="SAPBEXHLevel2X 7 4 8" xfId="11599" xr:uid="{56B3AC2B-7022-4A77-A911-DF69E9823A4F}"/>
    <cellStyle name="SAPBEXHLevel2X 7 4 9" xfId="12488" xr:uid="{A81EE967-B96D-4ED0-8338-BE08A4C12939}"/>
    <cellStyle name="SAPBEXHLevel2X 7 5" xfId="1913" xr:uid="{00000000-0005-0000-0000-0000AF080000}"/>
    <cellStyle name="SAPBEXHLevel2X 7 5 10" xfId="13639" xr:uid="{B9EC73C3-071E-4EF6-A04C-6047F0054645}"/>
    <cellStyle name="SAPBEXHLevel2X 7 5 11" xfId="13474" xr:uid="{684838DF-5A2D-4D45-AA22-DF5DB7FB8372}"/>
    <cellStyle name="SAPBEXHLevel2X 7 5 2" xfId="4517" xr:uid="{3C2AEF8F-1A2C-4603-9FDD-0E9327CCDB01}"/>
    <cellStyle name="SAPBEXHLevel2X 7 5 3" xfId="5989" xr:uid="{F57739E6-F499-44C5-89BC-C0601EBC7A4B}"/>
    <cellStyle name="SAPBEXHLevel2X 7 5 4" xfId="6484" xr:uid="{2E97FA33-47EF-47B4-B4CA-9D3B225D8324}"/>
    <cellStyle name="SAPBEXHLevel2X 7 5 5" xfId="7710" xr:uid="{797BE205-7364-42BB-810B-A5A2C8906283}"/>
    <cellStyle name="SAPBEXHLevel2X 7 5 6" xfId="7448" xr:uid="{88B4368C-4D04-4B40-BE55-45F94A44D7CA}"/>
    <cellStyle name="SAPBEXHLevel2X 7 5 7" xfId="8716" xr:uid="{6CA5AA73-1193-4EF0-B329-F16AD475E152}"/>
    <cellStyle name="SAPBEXHLevel2X 7 5 8" xfId="9943" xr:uid="{14C6910A-66C0-4E5E-B39D-0EDCCA752393}"/>
    <cellStyle name="SAPBEXHLevel2X 7 5 9" xfId="11191" xr:uid="{CA6A7739-8D40-422A-9094-7F4B54B6E277}"/>
    <cellStyle name="SAPBEXHLevel2X 7 6" xfId="4513" xr:uid="{7DA1A045-8036-4C29-903E-E3ECB7D55214}"/>
    <cellStyle name="SAPBEXHLevel2X 7 7" xfId="5985" xr:uid="{2268E636-D555-41CE-9EF5-3239972E011E}"/>
    <cellStyle name="SAPBEXHLevel2X 7 8" xfId="6486" xr:uid="{8F4FAE01-610E-401F-88F8-A02BF46B27DD}"/>
    <cellStyle name="SAPBEXHLevel2X 7 9" xfId="6345" xr:uid="{781E08A7-D74D-431F-BC65-48A095AF7B9F}"/>
    <cellStyle name="SAPBEXHLevel2X 8" xfId="1914" xr:uid="{00000000-0005-0000-0000-0000B0080000}"/>
    <cellStyle name="SAPBEXHLevel2X 8 10" xfId="12278" xr:uid="{A4DACC09-086F-4500-96EF-9806E06F3BB8}"/>
    <cellStyle name="SAPBEXHLevel2X 8 11" xfId="14623" xr:uid="{BD4F62DA-EE74-41F8-8ED9-C4B323BD2857}"/>
    <cellStyle name="SAPBEXHLevel2X 8 2" xfId="4518" xr:uid="{63ED0061-CD91-48AF-A91A-3AC8DAC3943F}"/>
    <cellStyle name="SAPBEXHLevel2X 8 3" xfId="5990" xr:uid="{D0DEFE69-9353-4AF1-888C-9D96F7D850B5}"/>
    <cellStyle name="SAPBEXHLevel2X 8 4" xfId="4760" xr:uid="{2A607902-A1D8-4CCD-B63F-BE60EE7A711D}"/>
    <cellStyle name="SAPBEXHLevel2X 8 5" xfId="7709" xr:uid="{8C58D88E-C275-4577-850D-F96D6C866D64}"/>
    <cellStyle name="SAPBEXHLevel2X 8 6" xfId="8948" xr:uid="{B64BA6F5-0159-48AD-8111-CD37E2D0E514}"/>
    <cellStyle name="SAPBEXHLevel2X 8 7" xfId="10196" xr:uid="{59BF3687-AE3F-4D50-9F88-80B440DEBF05}"/>
    <cellStyle name="SAPBEXHLevel2X 8 8" xfId="9944" xr:uid="{E13CD1AE-270B-4782-BE50-6A2A932A5961}"/>
    <cellStyle name="SAPBEXHLevel2X 8 9" xfId="12487" xr:uid="{CED481EF-2695-406D-AFCF-F17C16E8E3D4}"/>
    <cellStyle name="SAPBEXHLevel2X 9" xfId="1915" xr:uid="{00000000-0005-0000-0000-0000B1080000}"/>
    <cellStyle name="SAPBEXHLevel2X 9 10" xfId="13847" xr:uid="{F1951FA1-5B4B-4231-BB74-E1C91ED431DC}"/>
    <cellStyle name="SAPBEXHLevel2X 9 11" xfId="13475" xr:uid="{91C7FC44-DAD6-46AB-A450-15CCB2393533}"/>
    <cellStyle name="SAPBEXHLevel2X 9 2" xfId="4519" xr:uid="{F8895DB6-5737-4556-86DF-7F3F486D3769}"/>
    <cellStyle name="SAPBEXHLevel2X 9 3" xfId="5991" xr:uid="{7244004C-C0ED-438F-8134-339ED4FA2DC5}"/>
    <cellStyle name="SAPBEXHLevel2X 9 4" xfId="6714" xr:uid="{96F249D8-B286-4962-B377-9076B4D00080}"/>
    <cellStyle name="SAPBEXHLevel2X 9 5" xfId="7708" xr:uid="{2914E434-6DC4-45B1-8366-19A2E892B530}"/>
    <cellStyle name="SAPBEXHLevel2X 9 6" xfId="7462" xr:uid="{2DD4C9D4-0BCD-43BD-9B70-0E5D48A51D5E}"/>
    <cellStyle name="SAPBEXHLevel2X 9 7" xfId="8717" xr:uid="{41E267E3-ABCE-48FA-88FE-771D8C2A7875}"/>
    <cellStyle name="SAPBEXHLevel2X 9 8" xfId="10044" xr:uid="{0A4410D8-29DA-46EE-8164-465BC12DB13D}"/>
    <cellStyle name="SAPBEXHLevel2X 9 9" xfId="11192" xr:uid="{DBD42910-5CFD-4DD5-9A9A-B48405B5B94F}"/>
    <cellStyle name="SAPBEXHLevel2X_gxaccion, 68" xfId="1916" xr:uid="{00000000-0005-0000-0000-0000B2080000}"/>
    <cellStyle name="SAPBEXHLevel3" xfId="8" xr:uid="{00000000-0005-0000-0000-0000B3080000}"/>
    <cellStyle name="SAPBEXHLevel3 10" xfId="1918" xr:uid="{00000000-0005-0000-0000-0000B4080000}"/>
    <cellStyle name="SAPBEXHLevel3 10 10" xfId="12715" xr:uid="{4CC43422-A60B-4CE6-ABD3-EA40B120FE6B}"/>
    <cellStyle name="SAPBEXHLevel3 10 11" xfId="12358" xr:uid="{D8AD007B-DF0B-41D4-BEBD-5269B5240F82}"/>
    <cellStyle name="SAPBEXHLevel3 10 12" xfId="14784" xr:uid="{AD7DE5BE-528C-42A3-B24E-B24735621A43}"/>
    <cellStyle name="SAPBEXHLevel3 10 2" xfId="5737" xr:uid="{8B809F46-32FC-4EFA-9C10-50DA8ACEB690}"/>
    <cellStyle name="SAPBEXHLevel3 10 2 10" xfId="15805" xr:uid="{DD89B36E-B987-45D0-AC2D-99A2737EFC00}"/>
    <cellStyle name="SAPBEXHLevel3 10 2 2" xfId="7206" xr:uid="{D785D098-77E0-4FE0-9BD4-C88C67ADCCBA}"/>
    <cellStyle name="SAPBEXHLevel3 10 2 3" xfId="8427" xr:uid="{D158E8E0-2E55-4D48-81D4-D0C4A6D1BCF6}"/>
    <cellStyle name="SAPBEXHLevel3 10 2 4" xfId="9679" xr:uid="{32EADC5E-AE9B-4AA3-9F96-92A060CED092}"/>
    <cellStyle name="SAPBEXHLevel3 10 2 5" xfId="10913" xr:uid="{AEE6A9B9-BE71-45B7-9572-2DD4F658AEA7}"/>
    <cellStyle name="SAPBEXHLevel3 10 2 6" xfId="12072" xr:uid="{387C852E-D15A-4AC1-AC77-1F70C829F0F2}"/>
    <cellStyle name="SAPBEXHLevel3 10 2 7" xfId="13200" xr:uid="{F535FD0C-A793-4D80-94F0-73B8DA86A998}"/>
    <cellStyle name="SAPBEXHLevel3 10 2 8" xfId="14307" xr:uid="{27BF378F-9006-4CD0-AC62-242503DF558A}"/>
    <cellStyle name="SAPBEXHLevel3 10 2 9" xfId="15213" xr:uid="{67D8F6BC-873C-4A5B-AF35-4B6BBAAFE553}"/>
    <cellStyle name="SAPBEXHLevel3 10 3" xfId="4521" xr:uid="{5B762612-0123-46D9-BF96-74F206F9E132}"/>
    <cellStyle name="SAPBEXHLevel3 10 4" xfId="5993" xr:uid="{450C9597-59E9-4193-9A7F-C02A2E3A26A3}"/>
    <cellStyle name="SAPBEXHLevel3 10 5" xfId="4864" xr:uid="{C387918C-A1CF-457B-BC8F-734BFD617A33}"/>
    <cellStyle name="SAPBEXHLevel3 10 6" xfId="6251" xr:uid="{B1414D96-4D23-4016-ACC9-FEFCFED4C8EA}"/>
    <cellStyle name="SAPBEXHLevel3 10 7" xfId="9185" xr:uid="{B671C7AA-C5B9-409B-9957-6840D2A2DAC1}"/>
    <cellStyle name="SAPBEXHLevel3 10 8" xfId="10424" xr:uid="{98EE5B64-9C89-4A3F-99AC-8D1330B9C15D}"/>
    <cellStyle name="SAPBEXHLevel3 10 9" xfId="10046" xr:uid="{2CF533D0-B9EA-4C6E-AD8D-B1C5C75F9F0D}"/>
    <cellStyle name="SAPBEXHLevel3 11" xfId="1919" xr:uid="{00000000-0005-0000-0000-0000B5080000}"/>
    <cellStyle name="SAPBEXHLevel3 11 10" xfId="11194" xr:uid="{10F1F40C-0BF5-4962-826B-E7A9C8980F09}"/>
    <cellStyle name="SAPBEXHLevel3 11 11" xfId="13638" xr:uid="{5315B6B8-D4C7-4EC7-AC2A-3105E8E981ED}"/>
    <cellStyle name="SAPBEXHLevel3 11 12" xfId="13477" xr:uid="{8AEA314F-E5E9-492E-A79B-0AD4D9416623}"/>
    <cellStyle name="SAPBEXHLevel3 11 2" xfId="5738" xr:uid="{F32B5DED-5221-47BF-8002-92FB665293F1}"/>
    <cellStyle name="SAPBEXHLevel3 11 2 10" xfId="15806" xr:uid="{63BE9E18-B016-4FEB-9B40-E034C26A1C62}"/>
    <cellStyle name="SAPBEXHLevel3 11 2 2" xfId="7207" xr:uid="{7B13CE5C-13BB-4807-923F-3BE2C893408A}"/>
    <cellStyle name="SAPBEXHLevel3 11 2 3" xfId="8428" xr:uid="{D6AB7F03-783F-427A-800C-8C14774A388F}"/>
    <cellStyle name="SAPBEXHLevel3 11 2 4" xfId="9680" xr:uid="{0906280E-50A1-415F-91A8-1353815F0675}"/>
    <cellStyle name="SAPBEXHLevel3 11 2 5" xfId="10914" xr:uid="{2EAA9909-038E-4483-9930-674086E39B28}"/>
    <cellStyle name="SAPBEXHLevel3 11 2 6" xfId="12073" xr:uid="{6734B614-5973-4FAA-A947-9C1C68E41A29}"/>
    <cellStyle name="SAPBEXHLevel3 11 2 7" xfId="13201" xr:uid="{E27B5F81-2D3D-405B-9C1C-974E5EA2C13E}"/>
    <cellStyle name="SAPBEXHLevel3 11 2 8" xfId="14308" xr:uid="{98A51D7A-3B22-4843-994B-E156CFFC83E4}"/>
    <cellStyle name="SAPBEXHLevel3 11 2 9" xfId="15214" xr:uid="{19792341-E36A-42D2-987E-874C5A3091EC}"/>
    <cellStyle name="SAPBEXHLevel3 11 3" xfId="4522" xr:uid="{CD429428-4D78-4D8E-9D97-C54D1ECDB62A}"/>
    <cellStyle name="SAPBEXHLevel3 11 4" xfId="5994" xr:uid="{CFC7605E-7150-4395-A9A7-196819E4276F}"/>
    <cellStyle name="SAPBEXHLevel3 11 5" xfId="6483" xr:uid="{DD8A08A0-6A58-4848-AF5C-7E55EC1389B5}"/>
    <cellStyle name="SAPBEXHLevel3 11 6" xfId="7706" xr:uid="{5F92602E-70E9-4AA3-BA92-7F37DFCEC9EF}"/>
    <cellStyle name="SAPBEXHLevel3 11 7" xfId="7464" xr:uid="{0CC0BF29-6D09-4EEE-96C8-B637942AB0E1}"/>
    <cellStyle name="SAPBEXHLevel3 11 8" xfId="8719" xr:uid="{2EE52E05-BF6F-424F-B13F-B440F1845589}"/>
    <cellStyle name="SAPBEXHLevel3 11 9" xfId="10047" xr:uid="{E90F16C9-7550-4F27-AB30-FB2D55D815BB}"/>
    <cellStyle name="SAPBEXHLevel3 12" xfId="1920" xr:uid="{00000000-0005-0000-0000-0000B6080000}"/>
    <cellStyle name="SAPBEXHLevel3 12 10" xfId="11195" xr:uid="{71DED13F-022E-4ED5-93AC-F6EC2F18B0E1}"/>
    <cellStyle name="SAPBEXHLevel3 12 11" xfId="13637" xr:uid="{585203FB-0D84-428B-8E42-0EF0051BD14A}"/>
    <cellStyle name="SAPBEXHLevel3 12 12" xfId="13478" xr:uid="{B184AD13-39B7-4C84-AFFE-06AE7048D9CB}"/>
    <cellStyle name="SAPBEXHLevel3 12 2" xfId="5739" xr:uid="{AD4F46A2-FCE6-4061-9699-FBDA00609BCA}"/>
    <cellStyle name="SAPBEXHLevel3 12 2 10" xfId="15807" xr:uid="{01C99241-7425-49E6-9D9D-5EAEBD1A392E}"/>
    <cellStyle name="SAPBEXHLevel3 12 2 2" xfId="7208" xr:uid="{85F873D9-A646-47DB-9257-7480039B91AD}"/>
    <cellStyle name="SAPBEXHLevel3 12 2 3" xfId="8429" xr:uid="{84641B42-8C0E-4329-A2F9-19996AE762E7}"/>
    <cellStyle name="SAPBEXHLevel3 12 2 4" xfId="9681" xr:uid="{AA6D4AFD-F6A4-416E-8DA7-57B94F0A9DDC}"/>
    <cellStyle name="SAPBEXHLevel3 12 2 5" xfId="10915" xr:uid="{B785A771-8635-4481-9F61-15AB8131A9BD}"/>
    <cellStyle name="SAPBEXHLevel3 12 2 6" xfId="12074" xr:uid="{A9834C48-8837-45D8-8CF4-FD8BB6394D55}"/>
    <cellStyle name="SAPBEXHLevel3 12 2 7" xfId="13202" xr:uid="{030302AF-4879-471D-9BCF-F9A93AB3B25D}"/>
    <cellStyle name="SAPBEXHLevel3 12 2 8" xfId="14309" xr:uid="{7AEA9AF5-4F42-436B-B4C3-5C0032A2301B}"/>
    <cellStyle name="SAPBEXHLevel3 12 2 9" xfId="15215" xr:uid="{F9DE998F-D576-4DB5-AC7A-D9D6F7B7ED3B}"/>
    <cellStyle name="SAPBEXHLevel3 12 3" xfId="4523" xr:uid="{C646D708-BA01-4E54-9026-B6D12E7FC310}"/>
    <cellStyle name="SAPBEXHLevel3 12 4" xfId="5995" xr:uid="{D9A1E51F-54F1-49A0-97A0-7D76C3BFE689}"/>
    <cellStyle name="SAPBEXHLevel3 12 5" xfId="6482" xr:uid="{78DF92F5-09D4-40AB-B9F9-747A4A3588E7}"/>
    <cellStyle name="SAPBEXHLevel3 12 6" xfId="6252" xr:uid="{E7D00F77-238F-4CCC-A9A7-9A5345815836}"/>
    <cellStyle name="SAPBEXHLevel3 12 7" xfId="6270" xr:uid="{8CA8730C-85AA-4C72-8346-CBA800C57248}"/>
    <cellStyle name="SAPBEXHLevel3 12 8" xfId="8720" xr:uid="{3497D5DF-D480-4AC8-B0E9-DE7A8DD65520}"/>
    <cellStyle name="SAPBEXHLevel3 12 9" xfId="10048" xr:uid="{4B6C2151-3970-4D59-8762-A1876DD66B33}"/>
    <cellStyle name="SAPBEXHLevel3 13" xfId="1921" xr:uid="{00000000-0005-0000-0000-0000B7080000}"/>
    <cellStyle name="SAPBEXHLevel3 13 10" xfId="11278" xr:uid="{8F2B54E3-6BD0-466D-9E6A-568359213A1A}"/>
    <cellStyle name="SAPBEXHLevel3 13 11" xfId="13636" xr:uid="{A5C30C20-A4BB-46AE-92E6-523DC134AE6E}"/>
    <cellStyle name="SAPBEXHLevel3 13 12" xfId="13542" xr:uid="{EA0A6A49-4D43-4EB6-9F52-BB928FD92F00}"/>
    <cellStyle name="SAPBEXHLevel3 13 2" xfId="5740" xr:uid="{BC8C49BC-6AC4-41B8-8322-A12DECF1D062}"/>
    <cellStyle name="SAPBEXHLevel3 13 2 10" xfId="15808" xr:uid="{8F9B02ED-76A0-4D8F-B4C5-48B2EF7FEC80}"/>
    <cellStyle name="SAPBEXHLevel3 13 2 2" xfId="7209" xr:uid="{493B57C7-D5C0-427B-8628-35CBEFF67F7C}"/>
    <cellStyle name="SAPBEXHLevel3 13 2 3" xfId="8430" xr:uid="{2BA7131A-CB2C-4D49-9B06-5F4D85BA10D0}"/>
    <cellStyle name="SAPBEXHLevel3 13 2 4" xfId="9682" xr:uid="{F75DC8EF-1A6D-470D-B649-5404158D0D3D}"/>
    <cellStyle name="SAPBEXHLevel3 13 2 5" xfId="10916" xr:uid="{68CA2256-355C-4907-B2F7-691D42BD7C53}"/>
    <cellStyle name="SAPBEXHLevel3 13 2 6" xfId="12075" xr:uid="{7FF3260A-7189-488B-BBC9-81F90EBBD3D1}"/>
    <cellStyle name="SAPBEXHLevel3 13 2 7" xfId="13203" xr:uid="{BFAE0AAA-7AD0-4A2F-A41B-B40E3C281A49}"/>
    <cellStyle name="SAPBEXHLevel3 13 2 8" xfId="14310" xr:uid="{8F76E737-8B37-4C96-AC2A-707ED49047D3}"/>
    <cellStyle name="SAPBEXHLevel3 13 2 9" xfId="15216" xr:uid="{2A6E7E5A-654C-4FDB-A5B3-B606F14416BC}"/>
    <cellStyle name="SAPBEXHLevel3 13 3" xfId="4524" xr:uid="{D7234F7E-6904-4BE1-BC60-6E9CB93BAD62}"/>
    <cellStyle name="SAPBEXHLevel3 13 4" xfId="5996" xr:uid="{151CDB86-6C73-4FDB-81BA-EFB6CBF4A32E}"/>
    <cellStyle name="SAPBEXHLevel3 13 5" xfId="6481" xr:uid="{25ABF71A-EBD5-42FE-A383-2FC0717A2490}"/>
    <cellStyle name="SAPBEXHLevel3 13 6" xfId="7705" xr:uid="{CC1A242D-D520-4BFC-B62E-BFD0B907D7E7}"/>
    <cellStyle name="SAPBEXHLevel3 13 7" xfId="7568" xr:uid="{FE0D67B4-1FD5-4640-A395-FD479651576D}"/>
    <cellStyle name="SAPBEXHLevel3 13 8" xfId="8814" xr:uid="{D7E3D10A-BB31-4982-89FA-A5417131B5D7}"/>
    <cellStyle name="SAPBEXHLevel3 13 9" xfId="10049" xr:uid="{14E3D103-9E29-4F57-8AB9-2C81EC9BCA78}"/>
    <cellStyle name="SAPBEXHLevel3 14" xfId="1917" xr:uid="{00000000-0005-0000-0000-0000B8080000}"/>
    <cellStyle name="SAPBEXHLevel3 14 10" xfId="12279" xr:uid="{4EED6685-5AA7-43B6-B1BF-C60AA0881F4E}"/>
    <cellStyle name="SAPBEXHLevel3 14 11" xfId="13476" xr:uid="{7C42B9DC-FDD7-4243-984C-C4EA6BDE2D9D}"/>
    <cellStyle name="SAPBEXHLevel3 14 2" xfId="4520" xr:uid="{EE061F19-82E5-4275-B04D-39F413369003}"/>
    <cellStyle name="SAPBEXHLevel3 14 3" xfId="5992" xr:uid="{EC71E915-FCB6-45AE-B5F8-DD51A4BD9AAB}"/>
    <cellStyle name="SAPBEXHLevel3 14 4" xfId="4761" xr:uid="{D08D4F4E-9B23-4C1C-B32F-DBA9728CEFCB}"/>
    <cellStyle name="SAPBEXHLevel3 14 5" xfId="7707" xr:uid="{C9A657D7-143E-4382-BF35-0C6508B732E6}"/>
    <cellStyle name="SAPBEXHLevel3 14 6" xfId="7463" xr:uid="{60D8C15C-A053-4379-BF9C-74E46CD3EA68}"/>
    <cellStyle name="SAPBEXHLevel3 14 7" xfId="8718" xr:uid="{4B70EC5C-B5C3-419B-BAC4-54B34DE6DA10}"/>
    <cellStyle name="SAPBEXHLevel3 14 8" xfId="10045" xr:uid="{43BE7D07-34FD-43F3-ACA4-8AC754A243CA}"/>
    <cellStyle name="SAPBEXHLevel3 14 9" xfId="11193" xr:uid="{625E2719-9BEB-483F-A53D-D93C2883F96B}"/>
    <cellStyle name="SAPBEXHLevel3 15" xfId="2689" xr:uid="{00000000-0005-0000-0000-0000B9080000}"/>
    <cellStyle name="SAPBEXHLevel3 16" xfId="2764" xr:uid="{00000000-0005-0000-0000-0000BA080000}"/>
    <cellStyle name="SAPBEXHLevel3 17" xfId="2779" xr:uid="{2B2D9F78-D8DD-4925-A65D-4F2F68B4E64D}"/>
    <cellStyle name="SAPBEXHLevel3 18" xfId="2824" xr:uid="{9E952099-801F-4CC6-916A-F456A14420C7}"/>
    <cellStyle name="SAPBEXHLevel3 19" xfId="2832" xr:uid="{98AA56FB-A7AA-41D8-B613-38AAD56DEB94}"/>
    <cellStyle name="SAPBEXHLevel3 2" xfId="58" xr:uid="{00000000-0005-0000-0000-0000BB080000}"/>
    <cellStyle name="SAPBEXHLevel3 2 10" xfId="11296" xr:uid="{2F667E84-AB19-45B6-8B32-F9879AB8CBCA}"/>
    <cellStyle name="SAPBEXHLevel3 2 11" xfId="12375" xr:uid="{E1612796-FAEB-4BEA-A6D9-E8259A30CF7C}"/>
    <cellStyle name="SAPBEXHLevel3 2 12" xfId="13558" xr:uid="{4E07B4F7-7AB9-4183-98B6-15FDDCABC174}"/>
    <cellStyle name="SAPBEXHLevel3 2 13" xfId="14546" xr:uid="{C609AC75-F6D6-4A3D-A113-FE6EF2CED0D9}"/>
    <cellStyle name="SAPBEXHLevel3 2 2" xfId="1923" xr:uid="{00000000-0005-0000-0000-0000BC080000}"/>
    <cellStyle name="SAPBEXHLevel3 2 2 10" xfId="12485" xr:uid="{E9887B4C-DE98-4FAD-9179-1DF704F7CD5A}"/>
    <cellStyle name="SAPBEXHLevel3 2 2 11" xfId="13635" xr:uid="{9A9368B3-1370-47AA-9FC0-31621FE012E9}"/>
    <cellStyle name="SAPBEXHLevel3 2 2 12" xfId="14622" xr:uid="{5439A6B4-C57B-4327-9B90-1DC4238F0F4A}"/>
    <cellStyle name="SAPBEXHLevel3 2 2 2" xfId="1924" xr:uid="{00000000-0005-0000-0000-0000BD080000}"/>
    <cellStyle name="SAPBEXHLevel3 2 2 2 10" xfId="12484" xr:uid="{EBA2085F-FB25-41DB-A11E-460349FC4615}"/>
    <cellStyle name="SAPBEXHLevel3 2 2 2 11" xfId="13634" xr:uid="{08EC9892-66B3-4725-86BE-2F110C81A392}"/>
    <cellStyle name="SAPBEXHLevel3 2 2 2 12" xfId="14621" xr:uid="{134917CE-0711-4216-B7E3-834BE8A34BA5}"/>
    <cellStyle name="SAPBEXHLevel3 2 2 2 2" xfId="5742" xr:uid="{A1760BDE-FC9E-48AA-B92E-5C67788988B2}"/>
    <cellStyle name="SAPBEXHLevel3 2 2 2 2 10" xfId="15810" xr:uid="{E9EB5166-A38D-4D45-B8E4-79ACB194A98D}"/>
    <cellStyle name="SAPBEXHLevel3 2 2 2 2 2" xfId="7211" xr:uid="{78047A63-54EF-4591-BBA9-03C6D3410512}"/>
    <cellStyle name="SAPBEXHLevel3 2 2 2 2 3" xfId="8432" xr:uid="{BE63F6B7-71F3-4DAE-A1CA-2A236DD1D48E}"/>
    <cellStyle name="SAPBEXHLevel3 2 2 2 2 4" xfId="9684" xr:uid="{7CC9210D-3A80-42D2-8AA1-FC6CCBC7D316}"/>
    <cellStyle name="SAPBEXHLevel3 2 2 2 2 5" xfId="10918" xr:uid="{E4E99803-D7E1-474C-BA54-A979EAFAEA39}"/>
    <cellStyle name="SAPBEXHLevel3 2 2 2 2 6" xfId="12077" xr:uid="{6E936C12-B8ED-4B77-A1F2-2D7ED6CC638A}"/>
    <cellStyle name="SAPBEXHLevel3 2 2 2 2 7" xfId="13205" xr:uid="{77910500-DAE0-4357-A753-6871B3EE7CD9}"/>
    <cellStyle name="SAPBEXHLevel3 2 2 2 2 8" xfId="14312" xr:uid="{8ADBC67C-3234-4941-835F-AB4FDAEFAF75}"/>
    <cellStyle name="SAPBEXHLevel3 2 2 2 2 9" xfId="15218" xr:uid="{EE5DC7B6-0741-46AB-B3E5-5630D776BA7F}"/>
    <cellStyle name="SAPBEXHLevel3 2 2 2 3" xfId="4527" xr:uid="{184E68ED-2CB6-477D-B94E-6F050CC04B73}"/>
    <cellStyle name="SAPBEXHLevel3 2 2 2 4" xfId="5999" xr:uid="{7393DD6D-4D3E-4F48-9C57-9C5A4C15DCEA}"/>
    <cellStyle name="SAPBEXHLevel3 2 2 2 5" xfId="6479" xr:uid="{153B04DF-EEE7-4966-AD6F-E0975C0DDC43}"/>
    <cellStyle name="SAPBEXHLevel3 2 2 2 6" xfId="6254" xr:uid="{A022939C-5760-4929-99D1-31527F1EC8E9}"/>
    <cellStyle name="SAPBEXHLevel3 2 2 2 7" xfId="8945" xr:uid="{7433DD85-55D9-4C73-8C99-073CF508E66D}"/>
    <cellStyle name="SAPBEXHLevel3 2 2 2 8" xfId="10193" xr:uid="{63263B15-0502-4275-817E-381A7369D47C}"/>
    <cellStyle name="SAPBEXHLevel3 2 2 2 9" xfId="10052" xr:uid="{13B96FD1-D3BC-4C46-8483-299E40A92FD4}"/>
    <cellStyle name="SAPBEXHLevel3 2 2 3" xfId="4526" xr:uid="{8255C2C2-130B-4314-98D8-F66495033751}"/>
    <cellStyle name="SAPBEXHLevel3 2 2 4" xfId="5998" xr:uid="{43BD80D4-B7F6-45D0-A9F8-B9C2FCED5FF4}"/>
    <cellStyle name="SAPBEXHLevel3 2 2 5" xfId="6480" xr:uid="{0B461322-AA59-45EF-934F-F13909427A5F}"/>
    <cellStyle name="SAPBEXHLevel3 2 2 6" xfId="7704" xr:uid="{398EE3B0-5E69-40FB-B4FF-1305FC31CA71}"/>
    <cellStyle name="SAPBEXHLevel3 2 2 7" xfId="8946" xr:uid="{F4197471-8DE0-4A6A-B7A9-21EEB12A8D84}"/>
    <cellStyle name="SAPBEXHLevel3 2 2 8" xfId="10194" xr:uid="{B2D507A0-9AE5-486F-84F6-5D71D82E940A}"/>
    <cellStyle name="SAPBEXHLevel3 2 2 9" xfId="10051" xr:uid="{A9071008-4BCD-49CF-BD81-250173353AE7}"/>
    <cellStyle name="SAPBEXHLevel3 2 3" xfId="5741" xr:uid="{3920AC57-1649-4910-BB70-0FCD7E0A3653}"/>
    <cellStyle name="SAPBEXHLevel3 2 3 10" xfId="15809" xr:uid="{805AB303-B2BE-4C9C-9B94-1646A7D92ED4}"/>
    <cellStyle name="SAPBEXHLevel3 2 3 2" xfId="7210" xr:uid="{29FB9DC5-59CB-4D8B-8EDD-B031E4D4721F}"/>
    <cellStyle name="SAPBEXHLevel3 2 3 3" xfId="8431" xr:uid="{3AA3AD17-9D7C-4195-9213-09E76205819D}"/>
    <cellStyle name="SAPBEXHLevel3 2 3 4" xfId="9683" xr:uid="{03A80140-7A75-4A70-BBAE-E4C27780EA16}"/>
    <cellStyle name="SAPBEXHLevel3 2 3 5" xfId="10917" xr:uid="{425A1FED-53D2-49A2-BD9B-CF2C8CA3744A}"/>
    <cellStyle name="SAPBEXHLevel3 2 3 6" xfId="12076" xr:uid="{7DB49384-D486-4DA2-B762-5EFEFF4B1858}"/>
    <cellStyle name="SAPBEXHLevel3 2 3 7" xfId="13204" xr:uid="{1D985175-581D-48DF-B9C3-3C4FD7B844F3}"/>
    <cellStyle name="SAPBEXHLevel3 2 3 8" xfId="14311" xr:uid="{3E6AD6C0-E041-4883-BF65-C8BE86A17E59}"/>
    <cellStyle name="SAPBEXHLevel3 2 3 9" xfId="15217" xr:uid="{4DA14EEA-50ED-4F49-9450-32A5E7530AC1}"/>
    <cellStyle name="SAPBEXHLevel3 2 4" xfId="3056" xr:uid="{D958A88E-67DD-425C-818B-CF51E8DBB18E}"/>
    <cellStyle name="SAPBEXHLevel3 2 5" xfId="4884" xr:uid="{5A585B4F-F58A-4A03-B59E-D7D959282CDF}"/>
    <cellStyle name="SAPBEXHLevel3 2 6" xfId="6367" xr:uid="{F1B7E129-0C8E-49CA-B9E3-1EB3E90E9C43}"/>
    <cellStyle name="SAPBEXHLevel3 2 7" xfId="7588" xr:uid="{234FE589-1C3D-48AE-836E-4479F9EE636F}"/>
    <cellStyle name="SAPBEXHLevel3 2 8" xfId="8833" xr:uid="{E1B4E32A-0E5E-4123-942B-ED8B04AD9A6D}"/>
    <cellStyle name="SAPBEXHLevel3 2 9" xfId="10080" xr:uid="{B47119C5-E111-4708-B4B9-FFC4067C8F71}"/>
    <cellStyle name="SAPBEXHLevel3 20" xfId="2901" xr:uid="{FE9503F8-BBF1-4789-896C-2D914B3623A8}"/>
    <cellStyle name="SAPBEXHLevel3 21" xfId="2945" xr:uid="{F367A0B0-E759-45CE-B852-EEA5C9E9CD72}"/>
    <cellStyle name="SAPBEXHLevel3 22" xfId="2989" xr:uid="{77757054-B5B8-4CDC-AEFD-717AEDBEB7A0}"/>
    <cellStyle name="SAPBEXHLevel3 23" xfId="3010" xr:uid="{311D326B-A315-40DC-ADF5-FEB70A0175CB}"/>
    <cellStyle name="SAPBEXHLevel3 24" xfId="15900" xr:uid="{4B20B920-13F4-40F6-B482-8C27243416F1}"/>
    <cellStyle name="SAPBEXHLevel3 3" xfId="1925" xr:uid="{00000000-0005-0000-0000-0000BE080000}"/>
    <cellStyle name="SAPBEXHLevel3 3 10" xfId="12483" xr:uid="{884102E7-2CD8-4025-A966-4FB98B344BEC}"/>
    <cellStyle name="SAPBEXHLevel3 3 11" xfId="13633" xr:uid="{64FDECDF-38DB-4724-A1FC-206595177C2E}"/>
    <cellStyle name="SAPBEXHLevel3 3 12" xfId="14620" xr:uid="{AE27F279-0350-4065-ABAE-B0E9223C04FE}"/>
    <cellStyle name="SAPBEXHLevel3 3 2" xfId="5743" xr:uid="{AC940A3A-1D88-474D-8EE1-5D942D8537A3}"/>
    <cellStyle name="SAPBEXHLevel3 3 2 10" xfId="15811" xr:uid="{D18BECCC-9399-4988-84FD-8B10E26DB008}"/>
    <cellStyle name="SAPBEXHLevel3 3 2 2" xfId="7212" xr:uid="{A87168CF-CF2E-4660-B500-7297449B82AD}"/>
    <cellStyle name="SAPBEXHLevel3 3 2 3" xfId="8433" xr:uid="{A86DE57B-DED8-4702-A0E5-EAABB8FDF94F}"/>
    <cellStyle name="SAPBEXHLevel3 3 2 4" xfId="9685" xr:uid="{BE2B041C-E2C3-4C97-8DAE-2BB776369D6A}"/>
    <cellStyle name="SAPBEXHLevel3 3 2 5" xfId="10919" xr:uid="{61A2ECE0-00FB-4925-91E8-FF46C52DD592}"/>
    <cellStyle name="SAPBEXHLevel3 3 2 6" xfId="12078" xr:uid="{95A8FFDD-25AB-4918-B5AB-A0FF915EB6C3}"/>
    <cellStyle name="SAPBEXHLevel3 3 2 7" xfId="13206" xr:uid="{847667BC-D846-4BEB-9608-7C79E8D0859D}"/>
    <cellStyle name="SAPBEXHLevel3 3 2 8" xfId="14313" xr:uid="{223B75D9-FD04-4235-98ED-ACB916113F03}"/>
    <cellStyle name="SAPBEXHLevel3 3 2 9" xfId="15219" xr:uid="{757B7F79-3FE3-4B8B-A4B3-A09A2E185F81}"/>
    <cellStyle name="SAPBEXHLevel3 3 3" xfId="4528" xr:uid="{524BD0BC-B58F-41AE-AD89-259C8B7E9908}"/>
    <cellStyle name="SAPBEXHLevel3 3 4" xfId="6000" xr:uid="{5114B6AD-4865-4003-A4F9-763F56571330}"/>
    <cellStyle name="SAPBEXHLevel3 3 5" xfId="6478" xr:uid="{8EEC9F01-8B69-448C-87E2-7B210E7033C6}"/>
    <cellStyle name="SAPBEXHLevel3 3 6" xfId="7932" xr:uid="{88A0DBD2-4F61-4071-891F-98737B531C7C}"/>
    <cellStyle name="SAPBEXHLevel3 3 7" xfId="8944" xr:uid="{422F6290-ACDD-48EC-9EF8-26638C31A64B}"/>
    <cellStyle name="SAPBEXHLevel3 3 8" xfId="10192" xr:uid="{8D4B8B1F-AEF0-43B1-801E-75D68CF4F9B2}"/>
    <cellStyle name="SAPBEXHLevel3 3 9" xfId="10053" xr:uid="{4FA7342E-7B9C-433B-A819-0E543A486E44}"/>
    <cellStyle name="SAPBEXHLevel3 4" xfId="1926" xr:uid="{00000000-0005-0000-0000-0000BF080000}"/>
    <cellStyle name="SAPBEXHLevel3 4 10" xfId="12482" xr:uid="{AC792EC7-F6F5-4CE6-8EC4-E3ADC10C89EF}"/>
    <cellStyle name="SAPBEXHLevel3 4 11" xfId="13632" xr:uid="{D67FC952-0AC3-48C3-B45E-B15CC0F8D873}"/>
    <cellStyle name="SAPBEXHLevel3 4 12" xfId="14619" xr:uid="{84A6FBFE-A0D1-4341-B20E-8E1B085EF26D}"/>
    <cellStyle name="SAPBEXHLevel3 4 2" xfId="5744" xr:uid="{2449E687-57FD-4FE2-B1AD-61490FD15488}"/>
    <cellStyle name="SAPBEXHLevel3 4 2 10" xfId="15812" xr:uid="{7DC9C50C-D23B-4CE5-B55E-B060320FE8B2}"/>
    <cellStyle name="SAPBEXHLevel3 4 2 2" xfId="7213" xr:uid="{6C6E6275-3570-4466-91AD-A0826F27A70C}"/>
    <cellStyle name="SAPBEXHLevel3 4 2 3" xfId="8434" xr:uid="{DE4F83A3-C944-4FDE-8909-723DCD920083}"/>
    <cellStyle name="SAPBEXHLevel3 4 2 4" xfId="9686" xr:uid="{5EE65F1D-0F42-4055-95A0-25CEED32CE94}"/>
    <cellStyle name="SAPBEXHLevel3 4 2 5" xfId="10920" xr:uid="{B96C29B1-AA10-4A7B-873C-8531F8A96256}"/>
    <cellStyle name="SAPBEXHLevel3 4 2 6" xfId="12079" xr:uid="{BC1E8693-643B-48E8-8996-AD5B1329BE69}"/>
    <cellStyle name="SAPBEXHLevel3 4 2 7" xfId="13207" xr:uid="{E254BAC5-8B33-4F4D-9D62-886405D01F8D}"/>
    <cellStyle name="SAPBEXHLevel3 4 2 8" xfId="14314" xr:uid="{7669B69C-2BC9-4792-AA30-8A4E5EA952AA}"/>
    <cellStyle name="SAPBEXHLevel3 4 2 9" xfId="15220" xr:uid="{18155C12-5BF1-4F30-A3DD-411EFBC2D703}"/>
    <cellStyle name="SAPBEXHLevel3 4 3" xfId="4529" xr:uid="{E81171CD-B6FE-43F2-8996-88C94185C0DB}"/>
    <cellStyle name="SAPBEXHLevel3 4 4" xfId="6001" xr:uid="{FC4FB758-4787-4756-8007-50F05F0CD87F}"/>
    <cellStyle name="SAPBEXHLevel3 4 5" xfId="6477" xr:uid="{415DC809-2F22-421A-BC6E-90C374A85666}"/>
    <cellStyle name="SAPBEXHLevel3 4 6" xfId="6255" xr:uid="{43EDEDF5-0240-4553-BE4E-9F8FCF096C37}"/>
    <cellStyle name="SAPBEXHLevel3 4 7" xfId="8943" xr:uid="{CA9AAB9D-A749-4285-8B57-7B079071553C}"/>
    <cellStyle name="SAPBEXHLevel3 4 8" xfId="10191" xr:uid="{288DD1B7-5959-46A4-91AF-65370606A3D4}"/>
    <cellStyle name="SAPBEXHLevel3 4 9" xfId="10054" xr:uid="{F12DA029-8B57-43E3-9688-246D9E1F96C1}"/>
    <cellStyle name="SAPBEXHLevel3 5" xfId="1927" xr:uid="{00000000-0005-0000-0000-0000C0080000}"/>
    <cellStyle name="SAPBEXHLevel3 5 10" xfId="12481" xr:uid="{D4BCC22C-9DB4-4DEF-9898-D7BFDDD8096D}"/>
    <cellStyle name="SAPBEXHLevel3 5 11" xfId="12280" xr:uid="{34FDA1E2-3A36-4AD0-9F12-3878D821D12F}"/>
    <cellStyle name="SAPBEXHLevel3 5 12" xfId="14618" xr:uid="{7A11D56D-E6AD-438A-8C2A-3EEBA4A65509}"/>
    <cellStyle name="SAPBEXHLevel3 5 2" xfId="5745" xr:uid="{F4B2BC57-38C1-4E25-9940-40401D6431EE}"/>
    <cellStyle name="SAPBEXHLevel3 5 2 10" xfId="15813" xr:uid="{F71EE302-FB84-4B19-BB25-FD8F7560DEC4}"/>
    <cellStyle name="SAPBEXHLevel3 5 2 2" xfId="7214" xr:uid="{978DEF97-6751-4122-A11A-384EC06C1E27}"/>
    <cellStyle name="SAPBEXHLevel3 5 2 3" xfId="8435" xr:uid="{74E36BFA-FD3C-4C84-A57E-C8B48B40A20F}"/>
    <cellStyle name="SAPBEXHLevel3 5 2 4" xfId="9687" xr:uid="{5256883C-6E5C-428E-9310-30CDDF880A5A}"/>
    <cellStyle name="SAPBEXHLevel3 5 2 5" xfId="10921" xr:uid="{2E3177C7-32D2-4A0B-B832-9C6D310469C4}"/>
    <cellStyle name="SAPBEXHLevel3 5 2 6" xfId="12080" xr:uid="{0400ACE3-74F3-43B9-9E56-25A127005E72}"/>
    <cellStyle name="SAPBEXHLevel3 5 2 7" xfId="13208" xr:uid="{5B2326C2-AAB1-4BC1-B8F1-EFCA39B0E881}"/>
    <cellStyle name="SAPBEXHLevel3 5 2 8" xfId="14315" xr:uid="{3E991740-80C2-462E-9FD3-B032BB048D29}"/>
    <cellStyle name="SAPBEXHLevel3 5 2 9" xfId="15221" xr:uid="{4439EC43-60D8-42EA-B701-DA8F8CA98259}"/>
    <cellStyle name="SAPBEXHLevel3 5 3" xfId="4530" xr:uid="{FC8B2583-385D-4EA0-84A4-3BF55FF91B33}"/>
    <cellStyle name="SAPBEXHLevel3 5 4" xfId="6002" xr:uid="{A3116682-A2F9-41B6-922D-532239DC5290}"/>
    <cellStyle name="SAPBEXHLevel3 5 5" xfId="4762" xr:uid="{562ED361-F688-4E4E-A261-995FBB99A1C2}"/>
    <cellStyle name="SAPBEXHLevel3 5 6" xfId="6256" xr:uid="{DF3AB725-8B50-43AC-AB90-2EAED3DDAE51}"/>
    <cellStyle name="SAPBEXHLevel3 5 7" xfId="8942" xr:uid="{7AAC926F-8254-4AA8-93C5-CCFF25DF3BE2}"/>
    <cellStyle name="SAPBEXHLevel3 5 8" xfId="10190" xr:uid="{FC63EAA0-D783-4229-A3CC-17A89A3A521F}"/>
    <cellStyle name="SAPBEXHLevel3 5 9" xfId="10055" xr:uid="{78B4ADCB-4264-47D0-9BF4-11FA0808F939}"/>
    <cellStyle name="SAPBEXHLevel3 6" xfId="1928" xr:uid="{00000000-0005-0000-0000-0000C1080000}"/>
    <cellStyle name="SAPBEXHLevel3 6 10" xfId="12480" xr:uid="{1E251E7A-54A9-478D-93B4-7D2A6FB80822}"/>
    <cellStyle name="SAPBEXHLevel3 6 11" xfId="13631" xr:uid="{FEA8C213-4E01-4A9B-879A-1F4AE0FFC6A0}"/>
    <cellStyle name="SAPBEXHLevel3 6 12" xfId="14617" xr:uid="{4BE0C348-FA84-42F1-BDAD-E1E284B6FCC6}"/>
    <cellStyle name="SAPBEXHLevel3 6 2" xfId="5746" xr:uid="{EE2808DC-EEF7-4D46-AED5-03CB73DF83A6}"/>
    <cellStyle name="SAPBEXHLevel3 6 2 10" xfId="15814" xr:uid="{71F52DEF-4F89-4779-B4D3-61E4EF7DACF1}"/>
    <cellStyle name="SAPBEXHLevel3 6 2 2" xfId="7215" xr:uid="{1731AB98-CEE7-45E5-A173-5D74141C00B4}"/>
    <cellStyle name="SAPBEXHLevel3 6 2 3" xfId="8436" xr:uid="{C17E07EC-A545-43E6-9383-F41C13A08ECF}"/>
    <cellStyle name="SAPBEXHLevel3 6 2 4" xfId="9688" xr:uid="{7CF68A7B-1645-409C-B0C4-DEA31C7B3501}"/>
    <cellStyle name="SAPBEXHLevel3 6 2 5" xfId="10922" xr:uid="{02E09C4A-001D-4C25-B1BE-1796C59C0661}"/>
    <cellStyle name="SAPBEXHLevel3 6 2 6" xfId="12081" xr:uid="{2A809ADA-6DFC-48E0-BA8B-C492F5D3A28D}"/>
    <cellStyle name="SAPBEXHLevel3 6 2 7" xfId="13209" xr:uid="{131E2F8C-95F4-4CB2-82BE-9402FBFEECBD}"/>
    <cellStyle name="SAPBEXHLevel3 6 2 8" xfId="14316" xr:uid="{DB2D7E69-802B-4BF1-9BE4-A7A4B5C96E29}"/>
    <cellStyle name="SAPBEXHLevel3 6 2 9" xfId="15222" xr:uid="{8105F706-95D1-4AEF-85E4-7EEE846F6784}"/>
    <cellStyle name="SAPBEXHLevel3 6 3" xfId="4531" xr:uid="{94D7E894-69E9-4A5B-9864-5AC044CF2EE1}"/>
    <cellStyle name="SAPBEXHLevel3 6 4" xfId="6003" xr:uid="{0FA0C7D6-B1D1-4592-B940-F271AE3B0102}"/>
    <cellStyle name="SAPBEXHLevel3 6 5" xfId="6476" xr:uid="{9917B601-D233-4B13-B20A-8C78BB7A137D}"/>
    <cellStyle name="SAPBEXHLevel3 6 6" xfId="6346" xr:uid="{0AF28899-3F95-4033-8C90-30E1B6E7AB0A}"/>
    <cellStyle name="SAPBEXHLevel3 6 7" xfId="8941" xr:uid="{B7C54B10-A0DE-4CE1-92C2-5CA72DAF7BC0}"/>
    <cellStyle name="SAPBEXHLevel3 6 8" xfId="10189" xr:uid="{F54535C0-3703-4E41-940F-DA33BFFBC593}"/>
    <cellStyle name="SAPBEXHLevel3 6 9" xfId="10056" xr:uid="{15BFF775-0940-4BBB-9BE3-F2A6D01FA494}"/>
    <cellStyle name="SAPBEXHLevel3 7" xfId="1929" xr:uid="{00000000-0005-0000-0000-0000C2080000}"/>
    <cellStyle name="SAPBEXHLevel3 7 10" xfId="12479" xr:uid="{761B3C35-D787-409D-ADF7-E19EB9BFAD22}"/>
    <cellStyle name="SAPBEXHLevel3 7 11" xfId="12281" xr:uid="{86E3264B-D92F-4CEE-ABD5-8683D3D45960}"/>
    <cellStyle name="SAPBEXHLevel3 7 12" xfId="14616" xr:uid="{B4C7FA93-7C0F-44B1-8AD4-9054A7E51551}"/>
    <cellStyle name="SAPBEXHLevel3 7 2" xfId="5747" xr:uid="{B2CE1384-2729-44BF-8F88-7732DD34FDD4}"/>
    <cellStyle name="SAPBEXHLevel3 7 2 10" xfId="15815" xr:uid="{2DC08827-4AD8-484D-8D33-54F20D2AE01B}"/>
    <cellStyle name="SAPBEXHLevel3 7 2 2" xfId="7216" xr:uid="{1459923F-8D49-4E62-94FF-3B3FCB5AAD75}"/>
    <cellStyle name="SAPBEXHLevel3 7 2 3" xfId="8437" xr:uid="{2249E89E-3945-46E3-835B-46163490CFCE}"/>
    <cellStyle name="SAPBEXHLevel3 7 2 4" xfId="9689" xr:uid="{87872ED3-F202-4BBC-A55D-4E8FDAC6AAA6}"/>
    <cellStyle name="SAPBEXHLevel3 7 2 5" xfId="10923" xr:uid="{2D740BAE-363B-45B4-8FDD-1335A9603B13}"/>
    <cellStyle name="SAPBEXHLevel3 7 2 6" xfId="12082" xr:uid="{AD54CD48-B18D-4445-9169-0FD287E7E676}"/>
    <cellStyle name="SAPBEXHLevel3 7 2 7" xfId="13210" xr:uid="{94263D97-0FE0-4C49-B7DD-29FC276C7F38}"/>
    <cellStyle name="SAPBEXHLevel3 7 2 8" xfId="14317" xr:uid="{9BF9D8FE-F1A1-42FA-B17C-782E23DB2D7E}"/>
    <cellStyle name="SAPBEXHLevel3 7 2 9" xfId="15223" xr:uid="{BE387139-C35F-4CA4-BA2C-B27FD03738BF}"/>
    <cellStyle name="SAPBEXHLevel3 7 3" xfId="4532" xr:uid="{D4726550-F260-44AF-A529-C17800C14147}"/>
    <cellStyle name="SAPBEXHLevel3 7 4" xfId="6004" xr:uid="{9CBAA3D5-78FD-4F11-99C2-C0B76BDB90A8}"/>
    <cellStyle name="SAPBEXHLevel3 7 5" xfId="3167" xr:uid="{F9889FFF-7D21-4DC7-AC35-6F191C13796B}"/>
    <cellStyle name="SAPBEXHLevel3 7 6" xfId="7703" xr:uid="{F43A85C3-F224-4490-9247-5BACC5D2068D}"/>
    <cellStyle name="SAPBEXHLevel3 7 7" xfId="8940" xr:uid="{A0F8DA11-4520-494F-AA62-A15A8C254B73}"/>
    <cellStyle name="SAPBEXHLevel3 7 8" xfId="10188" xr:uid="{B12B8AC3-2A07-4BF7-8550-7FEED58A1C58}"/>
    <cellStyle name="SAPBEXHLevel3 7 9" xfId="11443" xr:uid="{021A4EF0-BB8A-4A4E-8061-24713600A99D}"/>
    <cellStyle name="SAPBEXHLevel3 8" xfId="1930" xr:uid="{00000000-0005-0000-0000-0000C3080000}"/>
    <cellStyle name="SAPBEXHLevel3 8 10" xfId="11196" xr:uid="{064EDC51-D68F-4DCE-A848-C67C79DB84F3}"/>
    <cellStyle name="SAPBEXHLevel3 8 11" xfId="13630" xr:uid="{ED1BA197-F483-4540-8997-283F042554C9}"/>
    <cellStyle name="SAPBEXHLevel3 8 12" xfId="13479" xr:uid="{31DB47AE-4B94-45EB-B26E-AE9BEA05E1B4}"/>
    <cellStyle name="SAPBEXHLevel3 8 2" xfId="5748" xr:uid="{EFC7444E-0A0A-4751-A9BA-05C761D0AEB4}"/>
    <cellStyle name="SAPBEXHLevel3 8 2 10" xfId="15816" xr:uid="{B978B154-F1D6-4B4C-8CD8-303234B5554C}"/>
    <cellStyle name="SAPBEXHLevel3 8 2 2" xfId="7217" xr:uid="{47A789DF-5877-4751-956B-8D4FABCAF8DE}"/>
    <cellStyle name="SAPBEXHLevel3 8 2 3" xfId="8438" xr:uid="{6905D51E-808B-465B-A28A-0B38C1CAF5C9}"/>
    <cellStyle name="SAPBEXHLevel3 8 2 4" xfId="9690" xr:uid="{F404FDB3-86F7-4576-AE3C-5D8A13547117}"/>
    <cellStyle name="SAPBEXHLevel3 8 2 5" xfId="10924" xr:uid="{C6BC69EE-D928-4C93-8100-9CC410E8917B}"/>
    <cellStyle name="SAPBEXHLevel3 8 2 6" xfId="12083" xr:uid="{93DD3EBF-29DF-4DDD-8F13-D66108F099C2}"/>
    <cellStyle name="SAPBEXHLevel3 8 2 7" xfId="13211" xr:uid="{E77D2D90-4664-4B48-8761-2D57A7E46EC2}"/>
    <cellStyle name="SAPBEXHLevel3 8 2 8" xfId="14318" xr:uid="{61DBEE02-5CF1-49B0-8A35-5537911DE934}"/>
    <cellStyle name="SAPBEXHLevel3 8 2 9" xfId="15224" xr:uid="{09558D57-741D-4846-9E3D-557A89F5729B}"/>
    <cellStyle name="SAPBEXHLevel3 8 3" xfId="4533" xr:uid="{355FBF09-E05A-475C-AD6F-40A2F92E7DAE}"/>
    <cellStyle name="SAPBEXHLevel3 8 4" xfId="6005" xr:uid="{73FBA985-F295-4B37-9DD6-8D0FD4E2595E}"/>
    <cellStyle name="SAPBEXHLevel3 8 5" xfId="6475" xr:uid="{ED705425-89FB-4945-9132-12FE3C470FDF}"/>
    <cellStyle name="SAPBEXHLevel3 8 6" xfId="7702" xr:uid="{46E04CD9-980C-42E8-9937-47829F32075E}"/>
    <cellStyle name="SAPBEXHLevel3 8 7" xfId="7465" xr:uid="{486D39EA-31A1-460C-8284-22D66CF8DC6F}"/>
    <cellStyle name="SAPBEXHLevel3 8 8" xfId="8721" xr:uid="{0A6C379D-BF83-471B-9509-43E7917CE0F5}"/>
    <cellStyle name="SAPBEXHLevel3 8 9" xfId="11442" xr:uid="{6C5B78FF-30A8-4F76-9910-A6199115C8B7}"/>
    <cellStyle name="SAPBEXHLevel3 9" xfId="1931" xr:uid="{00000000-0005-0000-0000-0000C4080000}"/>
    <cellStyle name="SAPBEXHLevel3 9 10" xfId="12478" xr:uid="{E18289C1-6B56-40B0-A184-C3A007FFA124}"/>
    <cellStyle name="SAPBEXHLevel3 9 11" xfId="12282" xr:uid="{544ACFC6-7639-414E-9619-159B42B3B502}"/>
    <cellStyle name="SAPBEXHLevel3 9 12" xfId="14615" xr:uid="{75330636-ED20-4C15-8D43-C793B981A81E}"/>
    <cellStyle name="SAPBEXHLevel3 9 2" xfId="5749" xr:uid="{18735245-B46D-4DFE-B720-74749D40B44A}"/>
    <cellStyle name="SAPBEXHLevel3 9 2 10" xfId="15817" xr:uid="{01F58FBB-1535-4AAE-8F24-843A088F080B}"/>
    <cellStyle name="SAPBEXHLevel3 9 2 2" xfId="7218" xr:uid="{82C3AC49-E9C2-4334-9559-8568BF5D22EC}"/>
    <cellStyle name="SAPBEXHLevel3 9 2 3" xfId="8439" xr:uid="{645E5487-BB21-49F6-879B-C2716027A987}"/>
    <cellStyle name="SAPBEXHLevel3 9 2 4" xfId="9691" xr:uid="{7F629FAA-B9A0-4F8A-BA8B-2C70C3920A30}"/>
    <cellStyle name="SAPBEXHLevel3 9 2 5" xfId="10925" xr:uid="{6CBA6729-A7F5-4B25-BB8A-0D3554DE4C5C}"/>
    <cellStyle name="SAPBEXHLevel3 9 2 6" xfId="12084" xr:uid="{7A2D0DA3-42E6-448A-9A25-D142B5F819C7}"/>
    <cellStyle name="SAPBEXHLevel3 9 2 7" xfId="13212" xr:uid="{54692F2C-8C99-4522-8150-A5F068CEFAE8}"/>
    <cellStyle name="SAPBEXHLevel3 9 2 8" xfId="14319" xr:uid="{688B1073-D174-490D-B776-4F0DDFF508FC}"/>
    <cellStyle name="SAPBEXHLevel3 9 2 9" xfId="15225" xr:uid="{3D8532C6-1BA6-4C7A-9FF1-F403E7E315FF}"/>
    <cellStyle name="SAPBEXHLevel3 9 3" xfId="4534" xr:uid="{205179E2-A140-403D-89DE-017BEEA86C5E}"/>
    <cellStyle name="SAPBEXHLevel3 9 4" xfId="6006" xr:uid="{68A3F5E8-A971-498D-B543-EA2233C9357B}"/>
    <cellStyle name="SAPBEXHLevel3 9 5" xfId="4763" xr:uid="{A5744904-1DB0-4D33-B2CD-3E4E48A2BC5A}"/>
    <cellStyle name="SAPBEXHLevel3 9 6" xfId="7701" xr:uid="{3D77D545-A510-4C95-8AA6-32B060CAC423}"/>
    <cellStyle name="SAPBEXHLevel3 9 7" xfId="8939" xr:uid="{50B5B2AA-79F6-4E9C-8722-2667E231EDB8}"/>
    <cellStyle name="SAPBEXHLevel3 9 8" xfId="10187" xr:uid="{A4D5D03F-CB37-4C67-8364-6CA90C206358}"/>
    <cellStyle name="SAPBEXHLevel3 9 9" xfId="11441" xr:uid="{65753330-2E24-479C-B51C-962929D171A7}"/>
    <cellStyle name="SAPBEXHLevel3_gxaccion, 68" xfId="1932" xr:uid="{00000000-0005-0000-0000-0000C5080000}"/>
    <cellStyle name="SAPBEXHLevel3X" xfId="1933" xr:uid="{00000000-0005-0000-0000-0000C6080000}"/>
    <cellStyle name="SAPBEXHLevel3X 10" xfId="1934" xr:uid="{00000000-0005-0000-0000-0000C7080000}"/>
    <cellStyle name="SAPBEXHLevel3X 10 10" xfId="13846" xr:uid="{AA0D6F74-C063-45A0-8B2C-943EBBBEFAA8}"/>
    <cellStyle name="SAPBEXHLevel3X 10 11" xfId="13480" xr:uid="{DA7B53C1-70AB-49BD-8062-3FFADAFB8C04}"/>
    <cellStyle name="SAPBEXHLevel3X 10 2" xfId="4536" xr:uid="{32AEA18D-F16C-4396-ABD5-2F78D7798CC3}"/>
    <cellStyle name="SAPBEXHLevel3X 10 3" xfId="6008" xr:uid="{5FA7E703-CBC9-4F47-BC08-936949C859B1}"/>
    <cellStyle name="SAPBEXHLevel3X 10 4" xfId="6713" xr:uid="{8DAEF322-FD96-44EA-A99D-AFDECDEC7515}"/>
    <cellStyle name="SAPBEXHLevel3X 10 5" xfId="7699" xr:uid="{E8399529-7EAA-4604-ACA5-22D2ABFCB7FF}"/>
    <cellStyle name="SAPBEXHLevel3X 10 6" xfId="7466" xr:uid="{D74EA226-0CBA-4691-98F8-75A18046E3EA}"/>
    <cellStyle name="SAPBEXHLevel3X 10 7" xfId="8722" xr:uid="{AFA524DC-F9D0-4C20-9BE4-7423FB769A64}"/>
    <cellStyle name="SAPBEXHLevel3X 10 8" xfId="11439" xr:uid="{1804201A-C413-426C-A5FE-DD1EB88B2324}"/>
    <cellStyle name="SAPBEXHLevel3X 10 9" xfId="11197" xr:uid="{C3B76338-F2ED-43B1-9013-47D50C69FA6C}"/>
    <cellStyle name="SAPBEXHLevel3X 11" xfId="1935" xr:uid="{00000000-0005-0000-0000-0000C8080000}"/>
    <cellStyle name="SAPBEXHLevel3X 11 10" xfId="12284" xr:uid="{D6288D54-C580-49F7-B873-79ABDCF45124}"/>
    <cellStyle name="SAPBEXHLevel3X 11 11" xfId="14613" xr:uid="{705762F5-94CF-46EF-9A5E-B69B00246481}"/>
    <cellStyle name="SAPBEXHLevel3X 11 2" xfId="4537" xr:uid="{B4FAC3D8-C39A-4191-9A88-75A545B74422}"/>
    <cellStyle name="SAPBEXHLevel3X 11 3" xfId="6009" xr:uid="{0D70259A-D466-4815-A08F-6453593321D8}"/>
    <cellStyle name="SAPBEXHLevel3X 11 4" xfId="4765" xr:uid="{3AB04478-E46A-47B8-BB1B-6399EAD6B420}"/>
    <cellStyle name="SAPBEXHLevel3X 11 5" xfId="7698" xr:uid="{F5E3CB69-31A3-4D20-89DB-78D4D00C8DC8}"/>
    <cellStyle name="SAPBEXHLevel3X 11 6" xfId="8937" xr:uid="{89219606-09FF-49CA-B3A9-2C63CC515B01}"/>
    <cellStyle name="SAPBEXHLevel3X 11 7" xfId="10185" xr:uid="{55564C44-E26F-4D9B-B938-8C1D5144813D}"/>
    <cellStyle name="SAPBEXHLevel3X 11 8" xfId="11438" xr:uid="{9033B657-7BC5-4C74-BAD3-482905E76D2E}"/>
    <cellStyle name="SAPBEXHLevel3X 11 9" xfId="12476" xr:uid="{CFF7F493-C043-438B-8B43-DA91848633B1}"/>
    <cellStyle name="SAPBEXHLevel3X 12" xfId="2713" xr:uid="{00000000-0005-0000-0000-0000C9080000}"/>
    <cellStyle name="SAPBEXHLevel3X 13" xfId="2752" xr:uid="{00000000-0005-0000-0000-0000CA080000}"/>
    <cellStyle name="SAPBEXHLevel3X 14" xfId="2808" xr:uid="{4F64561A-7504-474E-842A-1AA38F535340}"/>
    <cellStyle name="SAPBEXHLevel3X 15" xfId="2860" xr:uid="{272F9FC6-B1A0-4F7A-ABB8-54AF506998B6}"/>
    <cellStyle name="SAPBEXHLevel3X 16" xfId="2902" xr:uid="{0D906F24-9987-42F3-8DCC-B2F657D25843}"/>
    <cellStyle name="SAPBEXHLevel3X 17" xfId="2946" xr:uid="{4DA2B050-4B63-4ACF-8C9C-F61950573C14}"/>
    <cellStyle name="SAPBEXHLevel3X 18" xfId="2990" xr:uid="{30536696-4CD9-4774-9B5F-2E13D1FDEC4D}"/>
    <cellStyle name="SAPBEXHLevel3X 19" xfId="4535" xr:uid="{F52426BB-7C8F-41EB-8A83-46C94F691DBF}"/>
    <cellStyle name="SAPBEXHLevel3X 2" xfId="1936" xr:uid="{00000000-0005-0000-0000-0000CB080000}"/>
    <cellStyle name="SAPBEXHLevel3X 2 10" xfId="7467" xr:uid="{58477355-5164-47D8-9A24-19C421224498}"/>
    <cellStyle name="SAPBEXHLevel3X 2 11" xfId="8723" xr:uid="{38F57E9D-9790-496A-9B05-B95660509BFF}"/>
    <cellStyle name="SAPBEXHLevel3X 2 12" xfId="9945" xr:uid="{4A0B08A2-F4FB-4B19-8D3A-A4952E3D7818}"/>
    <cellStyle name="SAPBEXHLevel3X 2 13" xfId="11198" xr:uid="{E00ECB7D-26E7-47AA-BBDD-6E8F3472B61C}"/>
    <cellStyle name="SAPBEXHLevel3X 2 14" xfId="12285" xr:uid="{E4CAA868-D3B6-41D6-9938-0E5FA1274FDF}"/>
    <cellStyle name="SAPBEXHLevel3X 2 15" xfId="13481" xr:uid="{72A1779D-13CE-4C2D-8A30-FA308F4BDB66}"/>
    <cellStyle name="SAPBEXHLevel3X 2 2" xfId="1937" xr:uid="{00000000-0005-0000-0000-0000CC080000}"/>
    <cellStyle name="SAPBEXHLevel3X 2 2 10" xfId="12714" xr:uid="{0DFCFD9E-C448-478E-8834-EBD66FF5E14E}"/>
    <cellStyle name="SAPBEXHLevel3X 2 2 11" xfId="12359" xr:uid="{FFB0A4FF-72AC-46EF-8C01-6CE5767F07CE}"/>
    <cellStyle name="SAPBEXHLevel3X 2 2 12" xfId="14783" xr:uid="{51C2F88A-D5CC-4F1F-AA74-A3B3F5E03271}"/>
    <cellStyle name="SAPBEXHLevel3X 2 2 2" xfId="1938" xr:uid="{00000000-0005-0000-0000-0000CD080000}"/>
    <cellStyle name="SAPBEXHLevel3X 2 2 2 10" xfId="13629" xr:uid="{51E45322-E150-4F10-A8D5-DCE0BA9B10DD}"/>
    <cellStyle name="SAPBEXHLevel3X 2 2 2 11" xfId="13482" xr:uid="{A7FBB9A2-3DBF-4851-B2D6-26D2A545CE5B}"/>
    <cellStyle name="SAPBEXHLevel3X 2 2 2 2" xfId="4540" xr:uid="{B446AD5A-EFF9-4D48-95F5-C0D5B7D1FD31}"/>
    <cellStyle name="SAPBEXHLevel3X 2 2 2 3" xfId="6012" xr:uid="{AE1F1248-A687-4F33-A097-80578B2AB20A}"/>
    <cellStyle name="SAPBEXHLevel3X 2 2 2 4" xfId="6474" xr:uid="{25688784-592E-494D-96B3-1E3098D75938}"/>
    <cellStyle name="SAPBEXHLevel3X 2 2 2 5" xfId="7696" xr:uid="{DCB101BE-DBB1-4ADD-ADF9-51C05235D723}"/>
    <cellStyle name="SAPBEXHLevel3X 2 2 2 6" xfId="7468" xr:uid="{48574D06-2ED7-4EF0-AB56-A372F6401FDE}"/>
    <cellStyle name="SAPBEXHLevel3X 2 2 2 7" xfId="8724" xr:uid="{88BCA5BB-5120-4FF4-B4B9-CFFEDAA82485}"/>
    <cellStyle name="SAPBEXHLevel3X 2 2 2 8" xfId="9946" xr:uid="{1897C322-1BA7-4255-8BFC-EDD6849D043A}"/>
    <cellStyle name="SAPBEXHLevel3X 2 2 2 9" xfId="11199" xr:uid="{1C64AC92-40B3-4418-9BA2-DFB8541FBD46}"/>
    <cellStyle name="SAPBEXHLevel3X 2 2 3" xfId="4539" xr:uid="{E7E9665B-73D4-4064-B3C0-7534EA9AC1D7}"/>
    <cellStyle name="SAPBEXHLevel3X 2 2 4" xfId="6011" xr:uid="{590B2B56-4426-4097-94DF-4996E190E75B}"/>
    <cellStyle name="SAPBEXHLevel3X 2 2 5" xfId="4865" xr:uid="{1656AE74-F7C4-43F3-820E-890F7488A0F3}"/>
    <cellStyle name="SAPBEXHLevel3X 2 2 6" xfId="6257" xr:uid="{664662B3-472D-45BE-A722-CA474CA5E5A7}"/>
    <cellStyle name="SAPBEXHLevel3X 2 2 7" xfId="9184" xr:uid="{A2165172-A274-411C-8CFB-025590ABDAEB}"/>
    <cellStyle name="SAPBEXHLevel3X 2 2 8" xfId="10423" xr:uid="{59D0436C-E434-426E-8D3C-95160309C437}"/>
    <cellStyle name="SAPBEXHLevel3X 2 2 9" xfId="11437" xr:uid="{E54C4891-1469-4AA2-B249-EE29C49AAAFD}"/>
    <cellStyle name="SAPBEXHLevel3X 2 3" xfId="1939" xr:uid="{00000000-0005-0000-0000-0000CE080000}"/>
    <cellStyle name="SAPBEXHLevel3X 2 3 10" xfId="13628" xr:uid="{ED432C64-B73B-48B5-97ED-9A10807EAC05}"/>
    <cellStyle name="SAPBEXHLevel3X 2 3 11" xfId="13483" xr:uid="{2DDBD3E2-966D-4B92-92C9-64B58CF686ED}"/>
    <cellStyle name="SAPBEXHLevel3X 2 3 2" xfId="4541" xr:uid="{A343731C-1ED9-4372-8F7E-B47D78769FFE}"/>
    <cellStyle name="SAPBEXHLevel3X 2 3 3" xfId="6013" xr:uid="{5EE6D05A-E732-41C0-A978-EA66E696B23D}"/>
    <cellStyle name="SAPBEXHLevel3X 2 3 4" xfId="6473" xr:uid="{03F94BD6-08C1-40FB-AAE5-9405067FDD36}"/>
    <cellStyle name="SAPBEXHLevel3X 2 3 5" xfId="6258" xr:uid="{B9A61D5F-6DB7-4E96-99DF-0E5645BD6215}"/>
    <cellStyle name="SAPBEXHLevel3X 2 3 6" xfId="7469" xr:uid="{9FC7AC1C-F675-4EB5-844E-945C1B7F8575}"/>
    <cellStyle name="SAPBEXHLevel3X 2 3 7" xfId="8725" xr:uid="{3701FA16-B94D-4291-A323-5C1387264B5A}"/>
    <cellStyle name="SAPBEXHLevel3X 2 3 8" xfId="11436" xr:uid="{881D3B86-44CF-40A8-B85E-B3485F49477D}"/>
    <cellStyle name="SAPBEXHLevel3X 2 3 9" xfId="11200" xr:uid="{5CEE342E-9257-485B-AC81-D10A73B8D297}"/>
    <cellStyle name="SAPBEXHLevel3X 2 4" xfId="1940" xr:uid="{00000000-0005-0000-0000-0000CF080000}"/>
    <cellStyle name="SAPBEXHLevel3X 2 4 10" xfId="13627" xr:uid="{5D263F29-93DD-4ACC-8843-9DD299442913}"/>
    <cellStyle name="SAPBEXHLevel3X 2 4 11" xfId="13543" xr:uid="{8C8EF29C-C9FA-4673-9BEE-2E51096D471E}"/>
    <cellStyle name="SAPBEXHLevel3X 2 4 2" xfId="4542" xr:uid="{A9D0ECFD-421B-48A1-8EF3-94AC1E456476}"/>
    <cellStyle name="SAPBEXHLevel3X 2 4 3" xfId="6014" xr:uid="{25BEC9F0-D2CB-431A-978A-2B1F9D8B65CA}"/>
    <cellStyle name="SAPBEXHLevel3X 2 4 4" xfId="6472" xr:uid="{ED7DB349-D848-43BA-B5B7-7E2E4A470309}"/>
    <cellStyle name="SAPBEXHLevel3X 2 4 5" xfId="7695" xr:uid="{8831C9D5-908B-4CB6-B0A3-50D54186048E}"/>
    <cellStyle name="SAPBEXHLevel3X 2 4 6" xfId="7569" xr:uid="{3F35D770-A35E-4EFB-89B8-27A19F4812DA}"/>
    <cellStyle name="SAPBEXHLevel3X 2 4 7" xfId="8815" xr:uid="{B29D444A-10B3-4D01-AB16-3B7954575022}"/>
    <cellStyle name="SAPBEXHLevel3X 2 4 8" xfId="9947" xr:uid="{6F30C796-7339-4811-BEAF-9FEFB1884DE3}"/>
    <cellStyle name="SAPBEXHLevel3X 2 4 9" xfId="11279" xr:uid="{E68A448B-43F5-44C7-9E1A-545E239579B3}"/>
    <cellStyle name="SAPBEXHLevel3X 2 5" xfId="1941" xr:uid="{00000000-0005-0000-0000-0000D0080000}"/>
    <cellStyle name="SAPBEXHLevel3X 2 5 10" xfId="13626" xr:uid="{D5500639-1C6B-4123-9BDF-8F19F83755EF}"/>
    <cellStyle name="SAPBEXHLevel3X 2 5 11" xfId="14612" xr:uid="{75B65A52-F7BE-400B-BC36-83824EFE3BF0}"/>
    <cellStyle name="SAPBEXHLevel3X 2 5 2" xfId="4543" xr:uid="{8F2326F4-B699-4A9C-A6A5-A00FB4DFFF96}"/>
    <cellStyle name="SAPBEXHLevel3X 2 5 3" xfId="6015" xr:uid="{6F6CBA6C-D051-4329-82AF-32C30D31C1C4}"/>
    <cellStyle name="SAPBEXHLevel3X 2 5 4" xfId="6471" xr:uid="{67C811DA-3FB4-4781-A26B-DC27A7916B71}"/>
    <cellStyle name="SAPBEXHLevel3X 2 5 5" xfId="6259" xr:uid="{958E697F-15CF-4771-BBF9-3F80D5F90749}"/>
    <cellStyle name="SAPBEXHLevel3X 2 5 6" xfId="8936" xr:uid="{C6F9EC33-16CC-4EDB-8E0A-D70E7EEF9C4D}"/>
    <cellStyle name="SAPBEXHLevel3X 2 5 7" xfId="10184" xr:uid="{920A6CF4-77E3-49B9-B457-8099393BDAA6}"/>
    <cellStyle name="SAPBEXHLevel3X 2 5 8" xfId="11435" xr:uid="{FEB8767F-808B-41EF-92EF-3A50E7A831FB}"/>
    <cellStyle name="SAPBEXHLevel3X 2 5 9" xfId="12475" xr:uid="{AA2F9413-BA92-444F-9C31-7BD1C39FA36D}"/>
    <cellStyle name="SAPBEXHLevel3X 2 6" xfId="4538" xr:uid="{6693FB5A-D43C-4DD1-852F-F7B367807A1B}"/>
    <cellStyle name="SAPBEXHLevel3X 2 7" xfId="6010" xr:uid="{950E2C43-BE75-4937-BDEB-E5D6C730F5E5}"/>
    <cellStyle name="SAPBEXHLevel3X 2 8" xfId="4766" xr:uid="{14802A74-FF41-46F3-A3BE-A5E6F0608A84}"/>
    <cellStyle name="SAPBEXHLevel3X 2 9" xfId="7697" xr:uid="{BF0AA01E-55A0-40D0-8312-810C860DE38B}"/>
    <cellStyle name="SAPBEXHLevel3X 20" xfId="6007" xr:uid="{45D5BE99-8A81-432C-80DC-7EDF2419C610}"/>
    <cellStyle name="SAPBEXHLevel3X 21" xfId="4764" xr:uid="{F9655539-E9A8-487E-B8D9-B2776A70E7DA}"/>
    <cellStyle name="SAPBEXHLevel3X 22" xfId="7700" xr:uid="{A2EFB938-0DC0-4D70-B818-F5C2D70A9C21}"/>
    <cellStyle name="SAPBEXHLevel3X 23" xfId="8938" xr:uid="{8E3F07B4-5AFD-4B66-A2C7-32AC34EE000C}"/>
    <cellStyle name="SAPBEXHLevel3X 24" xfId="10186" xr:uid="{94E29A3E-C871-47A4-910D-4ACDC8BE6998}"/>
    <cellStyle name="SAPBEXHLevel3X 25" xfId="11440" xr:uid="{FA4BBDE4-7313-481D-ACF4-7D03455B7207}"/>
    <cellStyle name="SAPBEXHLevel3X 26" xfId="12477" xr:uid="{3FC3289C-917E-4C90-B1D1-8EA626C27223}"/>
    <cellStyle name="SAPBEXHLevel3X 27" xfId="12283" xr:uid="{C74B40C8-18BA-48E7-AF49-9EC18BA26A53}"/>
    <cellStyle name="SAPBEXHLevel3X 28" xfId="14614" xr:uid="{6E79E2C0-830E-4847-927C-6B66A6F8F4BC}"/>
    <cellStyle name="SAPBEXHLevel3X 29" xfId="15901" xr:uid="{7E6AD9E7-D84A-48A2-9959-53371C2117DC}"/>
    <cellStyle name="SAPBEXHLevel3X 3" xfId="1942" xr:uid="{00000000-0005-0000-0000-0000D1080000}"/>
    <cellStyle name="SAPBEXHLevel3X 3 10" xfId="8935" xr:uid="{E9AAF546-81E1-4204-99E9-6CB7250BB07D}"/>
    <cellStyle name="SAPBEXHLevel3X 3 11" xfId="10183" xr:uid="{A22A1A52-2C97-4D97-A063-60249E4A654E}"/>
    <cellStyle name="SAPBEXHLevel3X 3 12" xfId="8741" xr:uid="{EDA59C66-7083-4F55-A411-A9C0B2BD7A0C}"/>
    <cellStyle name="SAPBEXHLevel3X 3 13" xfId="12474" xr:uid="{77BEC83A-B98B-481B-9ED2-B24BFD12A41C}"/>
    <cellStyle name="SAPBEXHLevel3X 3 14" xfId="13625" xr:uid="{6C204E93-CD07-4CAF-974E-33A69069AE4D}"/>
    <cellStyle name="SAPBEXHLevel3X 3 15" xfId="14611" xr:uid="{3ED3CBC8-1CA3-4750-9446-3BD6565C8B61}"/>
    <cellStyle name="SAPBEXHLevel3X 3 2" xfId="1943" xr:uid="{00000000-0005-0000-0000-0000D2080000}"/>
    <cellStyle name="SAPBEXHLevel3X 3 2 10" xfId="13624" xr:uid="{AF5343CC-3183-41BC-AF78-3D6F9AE15C56}"/>
    <cellStyle name="SAPBEXHLevel3X 3 2 11" xfId="14610" xr:uid="{24E6F9B9-3EBE-4296-879C-DD419CBA8AE6}"/>
    <cellStyle name="SAPBEXHLevel3X 3 2 2" xfId="4545" xr:uid="{023C369D-9518-4496-97BF-C4EECBDD9597}"/>
    <cellStyle name="SAPBEXHLevel3X 3 2 3" xfId="6017" xr:uid="{95AE428E-A01A-4D34-8E46-EEE725DE80F1}"/>
    <cellStyle name="SAPBEXHLevel3X 3 2 4" xfId="6469" xr:uid="{8AC095A0-4459-4787-86F0-FE5C1D4600A6}"/>
    <cellStyle name="SAPBEXHLevel3X 3 2 5" xfId="6260" xr:uid="{4511C6BD-537E-48C5-B126-7B8F8E2ADAC2}"/>
    <cellStyle name="SAPBEXHLevel3X 3 2 6" xfId="8934" xr:uid="{B397F60E-6BC0-4639-9944-472176E468E3}"/>
    <cellStyle name="SAPBEXHLevel3X 3 2 7" xfId="10182" xr:uid="{E55C995D-B14F-4FB4-A06A-AB717805649A}"/>
    <cellStyle name="SAPBEXHLevel3X 3 2 8" xfId="11598" xr:uid="{58B652A0-9450-401A-879C-1B99CCA5CEB0}"/>
    <cellStyle name="SAPBEXHLevel3X 3 2 9" xfId="12473" xr:uid="{D1F24DA9-F7DC-4860-B537-DA1AC2F969C1}"/>
    <cellStyle name="SAPBEXHLevel3X 3 3" xfId="1944" xr:uid="{00000000-0005-0000-0000-0000D3080000}"/>
    <cellStyle name="SAPBEXHLevel3X 3 3 10" xfId="13623" xr:uid="{8A1ECF9B-E1C3-4B31-B5F8-7B09E61CB3B1}"/>
    <cellStyle name="SAPBEXHLevel3X 3 3 11" xfId="14609" xr:uid="{0FB0AE84-7991-48A6-8C1D-6860F845B62E}"/>
    <cellStyle name="SAPBEXHLevel3X 3 3 2" xfId="4546" xr:uid="{05A4AB3B-C92A-4D5A-B527-241139CD7956}"/>
    <cellStyle name="SAPBEXHLevel3X 3 3 3" xfId="6018" xr:uid="{CDEF2ECE-CEAA-47BA-82F8-85F7C902DE77}"/>
    <cellStyle name="SAPBEXHLevel3X 3 3 4" xfId="6468" xr:uid="{A699E0C5-B384-4162-A88E-C9AA5689DF29}"/>
    <cellStyle name="SAPBEXHLevel3X 3 3 5" xfId="7931" xr:uid="{9384FB9E-02F7-457F-9D7F-2D6C9B7F628E}"/>
    <cellStyle name="SAPBEXHLevel3X 3 3 6" xfId="8933" xr:uid="{85A68252-20EB-4CB5-9D02-CDF9A07C7E9D}"/>
    <cellStyle name="SAPBEXHLevel3X 3 3 7" xfId="10181" xr:uid="{B39AA0B3-E394-40AC-8812-B163219F15B5}"/>
    <cellStyle name="SAPBEXHLevel3X 3 3 8" xfId="9948" xr:uid="{3294B846-05CD-4427-9621-CA27DA12F986}"/>
    <cellStyle name="SAPBEXHLevel3X 3 3 9" xfId="12472" xr:uid="{CD4B13FC-9FCF-49EC-B620-2DB90CEEB3EA}"/>
    <cellStyle name="SAPBEXHLevel3X 3 4" xfId="1945" xr:uid="{00000000-0005-0000-0000-0000D4080000}"/>
    <cellStyle name="SAPBEXHLevel3X 3 4 10" xfId="13622" xr:uid="{772DF9BC-3231-493D-A0FC-7DDF5D67FBC2}"/>
    <cellStyle name="SAPBEXHLevel3X 3 4 11" xfId="14608" xr:uid="{390CEF8A-B89C-42BB-89F3-337FF670C215}"/>
    <cellStyle name="SAPBEXHLevel3X 3 4 2" xfId="4547" xr:uid="{F2ECE979-09EF-4FA5-B555-257030EFD3E3}"/>
    <cellStyle name="SAPBEXHLevel3X 3 4 3" xfId="6019" xr:uid="{10CB0588-E656-475A-B489-9D5B4A8E6BF4}"/>
    <cellStyle name="SAPBEXHLevel3X 3 4 4" xfId="6467" xr:uid="{2F510B7A-3BC0-4AFD-80FE-1DDA9DA5A8D3}"/>
    <cellStyle name="SAPBEXHLevel3X 3 4 5" xfId="6261" xr:uid="{700DAB31-AF2B-4ADB-858F-F68831E63720}"/>
    <cellStyle name="SAPBEXHLevel3X 3 4 6" xfId="8932" xr:uid="{8A59E09D-DDB5-4109-A4E6-6BFE6099BC6B}"/>
    <cellStyle name="SAPBEXHLevel3X 3 4 7" xfId="10180" xr:uid="{A0D504E5-E125-46DF-A35F-B4F52F0FABFC}"/>
    <cellStyle name="SAPBEXHLevel3X 3 4 8" xfId="9949" xr:uid="{5DC72EB3-332C-4C80-8FA4-A2ED8FB968C1}"/>
    <cellStyle name="SAPBEXHLevel3X 3 4 9" xfId="12471" xr:uid="{0F8D86AB-7234-4EFB-8DA7-2347C3AE2DFF}"/>
    <cellStyle name="SAPBEXHLevel3X 3 5" xfId="1946" xr:uid="{00000000-0005-0000-0000-0000D5080000}"/>
    <cellStyle name="SAPBEXHLevel3X 3 5 10" xfId="12286" xr:uid="{C6375874-E021-4E3F-A8E1-3DF6CB680D59}"/>
    <cellStyle name="SAPBEXHLevel3X 3 5 11" xfId="14607" xr:uid="{0E6C9C2C-6F38-4928-B1E1-BA1FAAE2EAB3}"/>
    <cellStyle name="SAPBEXHLevel3X 3 5 2" xfId="4548" xr:uid="{CEB714B5-E58B-4862-83D6-311D3CDD7E38}"/>
    <cellStyle name="SAPBEXHLevel3X 3 5 3" xfId="6020" xr:uid="{87859C24-A07B-4604-AB8F-16430A644B13}"/>
    <cellStyle name="SAPBEXHLevel3X 3 5 4" xfId="4767" xr:uid="{462D7167-1C42-4453-87A9-3AB59662486F}"/>
    <cellStyle name="SAPBEXHLevel3X 3 5 5" xfId="6262" xr:uid="{7E8D2D35-F4E9-4735-813E-F6869D59533E}"/>
    <cellStyle name="SAPBEXHLevel3X 3 5 6" xfId="8931" xr:uid="{C4602DCE-21FA-4034-A7C4-8534A469CC05}"/>
    <cellStyle name="SAPBEXHLevel3X 3 5 7" xfId="10179" xr:uid="{9FB69991-94CA-42CB-8FF1-3649116E94CF}"/>
    <cellStyle name="SAPBEXHLevel3X 3 5 8" xfId="10057" xr:uid="{D074872A-5B38-45A7-B337-4C7D5B19A1D9}"/>
    <cellStyle name="SAPBEXHLevel3X 3 5 9" xfId="12470" xr:uid="{04370885-991E-4105-BAF7-5C4D5297CB25}"/>
    <cellStyle name="SAPBEXHLevel3X 3 6" xfId="4544" xr:uid="{1AABD17E-30D0-4278-B4FA-D3C1263E41A6}"/>
    <cellStyle name="SAPBEXHLevel3X 3 7" xfId="6016" xr:uid="{ADDCB2AD-6BB1-4E30-A89C-8894952CC983}"/>
    <cellStyle name="SAPBEXHLevel3X 3 8" xfId="6470" xr:uid="{0CECBB83-D0D5-4EBE-941E-FFD1246D488D}"/>
    <cellStyle name="SAPBEXHLevel3X 3 9" xfId="7694" xr:uid="{830FBA18-9EFF-40AF-B73F-F623BEAE54E2}"/>
    <cellStyle name="SAPBEXHLevel3X 4" xfId="1947" xr:uid="{00000000-0005-0000-0000-0000D6080000}"/>
    <cellStyle name="SAPBEXHLevel3X 4 10" xfId="8930" xr:uid="{A6F85374-15C0-41C5-8396-57F76FB4F81B}"/>
    <cellStyle name="SAPBEXHLevel3X 4 11" xfId="10178" xr:uid="{4BFF14D2-4639-4F86-A39E-68978E15DA64}"/>
    <cellStyle name="SAPBEXHLevel3X 4 12" xfId="11434" xr:uid="{88B9584C-DC31-4BE9-80F9-6E39823768CD}"/>
    <cellStyle name="SAPBEXHLevel3X 4 13" xfId="12469" xr:uid="{35C2BDCA-F57E-4E0F-B30B-4A874DBD7E91}"/>
    <cellStyle name="SAPBEXHLevel3X 4 14" xfId="13621" xr:uid="{A011A258-779C-4E49-8F30-B3B59602B344}"/>
    <cellStyle name="SAPBEXHLevel3X 4 15" xfId="14606" xr:uid="{A40A248B-6C4A-4FAF-BA3A-E8B2FB1D4DA6}"/>
    <cellStyle name="SAPBEXHLevel3X 4 2" xfId="1948" xr:uid="{00000000-0005-0000-0000-0000D7080000}"/>
    <cellStyle name="SAPBEXHLevel3X 4 2 10" xfId="12287" xr:uid="{D53D494E-7A66-4E10-B028-801F3D481C99}"/>
    <cellStyle name="SAPBEXHLevel3X 4 2 11" xfId="14605" xr:uid="{B36917A3-D102-464F-8BB0-5530F1886DDF}"/>
    <cellStyle name="SAPBEXHLevel3X 4 2 2" xfId="4550" xr:uid="{36DD15D6-1D01-45E8-B5C7-F4F452A26EDD}"/>
    <cellStyle name="SAPBEXHLevel3X 4 2 3" xfId="6022" xr:uid="{68D01802-FD13-433A-A49C-2C1CE8DE80E8}"/>
    <cellStyle name="SAPBEXHLevel3X 4 2 4" xfId="4768" xr:uid="{E7F4B585-0030-4792-BB82-F3C07FA6E6C3}"/>
    <cellStyle name="SAPBEXHLevel3X 4 2 5" xfId="7693" xr:uid="{7DA31B1E-0776-4F47-B45F-1A2313579754}"/>
    <cellStyle name="SAPBEXHLevel3X 4 2 6" xfId="8929" xr:uid="{B84F2E7C-2C56-4766-863C-79F56C7755E0}"/>
    <cellStyle name="SAPBEXHLevel3X 4 2 7" xfId="10177" xr:uid="{7D155A8F-2CA4-4E22-BAC3-043738A8E6C0}"/>
    <cellStyle name="SAPBEXHLevel3X 4 2 8" xfId="11433" xr:uid="{3518F7B8-2E52-45E7-ACAB-467C1F18E033}"/>
    <cellStyle name="SAPBEXHLevel3X 4 2 9" xfId="12468" xr:uid="{3D69D13E-F7DC-476B-B710-A834C550E554}"/>
    <cellStyle name="SAPBEXHLevel3X 4 3" xfId="1949" xr:uid="{00000000-0005-0000-0000-0000D8080000}"/>
    <cellStyle name="SAPBEXHLevel3X 4 3 10" xfId="13620" xr:uid="{9ED400CA-BE51-45E3-A2C4-8A4886F182C6}"/>
    <cellStyle name="SAPBEXHLevel3X 4 3 11" xfId="13484" xr:uid="{CB3637A2-A6A9-4A3B-995B-CBF8DC4E7D51}"/>
    <cellStyle name="SAPBEXHLevel3X 4 3 2" xfId="4551" xr:uid="{D60B2A8C-915D-4F62-A176-0A4174015AED}"/>
    <cellStyle name="SAPBEXHLevel3X 4 3 3" xfId="6023" xr:uid="{E3BC0DE2-35CA-46D1-BF81-3154374D80F6}"/>
    <cellStyle name="SAPBEXHLevel3X 4 3 4" xfId="6465" xr:uid="{CF6545D5-CF03-4E4B-A3CB-39D1924C8F74}"/>
    <cellStyle name="SAPBEXHLevel3X 4 3 5" xfId="6348" xr:uid="{66C4CD0E-0662-48B4-8582-6934CC8AEAAC}"/>
    <cellStyle name="SAPBEXHLevel3X 4 3 6" xfId="7470" xr:uid="{5B81AA67-9D5B-4F71-AE3C-FD99993B55F1}"/>
    <cellStyle name="SAPBEXHLevel3X 4 3 7" xfId="8726" xr:uid="{918E2A04-525E-409C-8A0A-F705B7E0C63C}"/>
    <cellStyle name="SAPBEXHLevel3X 4 3 8" xfId="11432" xr:uid="{543A06C5-0B94-48C1-8E0B-9F957437A1A2}"/>
    <cellStyle name="SAPBEXHLevel3X 4 3 9" xfId="11201" xr:uid="{6FFAD723-6F46-4D0E-9F7D-81147678EC04}"/>
    <cellStyle name="SAPBEXHLevel3X 4 4" xfId="1950" xr:uid="{00000000-0005-0000-0000-0000D9080000}"/>
    <cellStyle name="SAPBEXHLevel3X 4 4 10" xfId="12288" xr:uid="{CCE0BAB2-C1B9-44E8-A5D1-408A6F96B676}"/>
    <cellStyle name="SAPBEXHLevel3X 4 4 11" xfId="14604" xr:uid="{3838F1A7-0852-40BD-9E09-7FA468BF8BA2}"/>
    <cellStyle name="SAPBEXHLevel3X 4 4 2" xfId="4552" xr:uid="{BEC5ED02-8D2F-40AC-B338-3C53922BB34E}"/>
    <cellStyle name="SAPBEXHLevel3X 4 4 3" xfId="6024" xr:uid="{5434B68D-3B09-4B6E-973B-8BEC8937E359}"/>
    <cellStyle name="SAPBEXHLevel3X 4 4 4" xfId="4769" xr:uid="{FA7631F6-504B-4411-8B17-DBF3393FEB82}"/>
    <cellStyle name="SAPBEXHLevel3X 4 4 5" xfId="6349" xr:uid="{D9E139CE-0176-4A98-8051-75FFE3FD1406}"/>
    <cellStyle name="SAPBEXHLevel3X 4 4 6" xfId="8928" xr:uid="{9752D6A9-5D5F-48F4-B273-695170E6CA1A}"/>
    <cellStyle name="SAPBEXHLevel3X 4 4 7" xfId="10176" xr:uid="{142422F3-C72B-49D9-A618-54C268FAD095}"/>
    <cellStyle name="SAPBEXHLevel3X 4 4 8" xfId="11431" xr:uid="{F7124719-9C6A-4347-9B71-15C1C1373050}"/>
    <cellStyle name="SAPBEXHLevel3X 4 4 9" xfId="12467" xr:uid="{303FF8C2-8AC8-4347-BD43-654CFA2447FF}"/>
    <cellStyle name="SAPBEXHLevel3X 4 5" xfId="1951" xr:uid="{00000000-0005-0000-0000-0000DA080000}"/>
    <cellStyle name="SAPBEXHLevel3X 4 5 10" xfId="13619" xr:uid="{221F3529-3028-46B7-9BF0-6E7A71D36319}"/>
    <cellStyle name="SAPBEXHLevel3X 4 5 11" xfId="13485" xr:uid="{DD0757CB-B601-4D3E-80FB-D1B248C8BAC6}"/>
    <cellStyle name="SAPBEXHLevel3X 4 5 2" xfId="4553" xr:uid="{E1E32A7F-AE40-4B34-839F-925F0ED574C5}"/>
    <cellStyle name="SAPBEXHLevel3X 4 5 3" xfId="6025" xr:uid="{4A948400-8DF6-46EA-83BB-7E3AA4EB44BF}"/>
    <cellStyle name="SAPBEXHLevel3X 4 5 4" xfId="6464" xr:uid="{4576A889-6C02-4CF2-B317-04F0C5C75A38}"/>
    <cellStyle name="SAPBEXHLevel3X 4 5 5" xfId="6350" xr:uid="{13991576-9BB3-4FB7-9320-603F86513FA6}"/>
    <cellStyle name="SAPBEXHLevel3X 4 5 6" xfId="7471" xr:uid="{73ED7B18-E1AC-456A-8652-E33DEA93397A}"/>
    <cellStyle name="SAPBEXHLevel3X 4 5 7" xfId="8727" xr:uid="{C07E80D6-1884-4D71-8D69-679F917C48F9}"/>
    <cellStyle name="SAPBEXHLevel3X 4 5 8" xfId="11430" xr:uid="{EC219108-F28D-4CDD-8EC6-234C4CC131FB}"/>
    <cellStyle name="SAPBEXHLevel3X 4 5 9" xfId="11202" xr:uid="{BE24B2A5-F202-4FB0-BACB-11B564C050AA}"/>
    <cellStyle name="SAPBEXHLevel3X 4 6" xfId="4549" xr:uid="{C13D3882-D53F-4982-96B9-11F8BDDAF552}"/>
    <cellStyle name="SAPBEXHLevel3X 4 7" xfId="6021" xr:uid="{A6745048-FEDA-4450-8A82-1D8BB0E522CD}"/>
    <cellStyle name="SAPBEXHLevel3X 4 8" xfId="6466" xr:uid="{61EC24EA-0C3A-46FB-A0C9-D97FC76C62A3}"/>
    <cellStyle name="SAPBEXHLevel3X 4 9" xfId="6347" xr:uid="{B28BA1E2-BED8-4542-8A96-BF66CE3D6B43}"/>
    <cellStyle name="SAPBEXHLevel3X 5" xfId="1952" xr:uid="{00000000-0005-0000-0000-0000DB080000}"/>
    <cellStyle name="SAPBEXHLevel3X 5 10" xfId="8927" xr:uid="{0B70B312-2AAC-4B3A-B0A1-5BB7494A0476}"/>
    <cellStyle name="SAPBEXHLevel3X 5 11" xfId="10175" xr:uid="{C9F291D0-EA80-4228-A4AF-2766C9C94535}"/>
    <cellStyle name="SAPBEXHLevel3X 5 12" xfId="11429" xr:uid="{FCD01E14-618C-4D26-B010-171613E6DA86}"/>
    <cellStyle name="SAPBEXHLevel3X 5 13" xfId="12466" xr:uid="{00AA4774-5D86-45BC-A8A0-A649603F7762}"/>
    <cellStyle name="SAPBEXHLevel3X 5 14" xfId="12289" xr:uid="{0D730570-962B-4B97-9F18-0B7505882F83}"/>
    <cellStyle name="SAPBEXHLevel3X 5 15" xfId="14603" xr:uid="{A5331125-8774-4A40-A54B-A631B9FAFFCD}"/>
    <cellStyle name="SAPBEXHLevel3X 5 2" xfId="1953" xr:uid="{00000000-0005-0000-0000-0000DC080000}"/>
    <cellStyle name="SAPBEXHLevel3X 5 2 10" xfId="13845" xr:uid="{D27F1A2E-FBED-4735-9409-13B0B4D5FAC7}"/>
    <cellStyle name="SAPBEXHLevel3X 5 2 11" xfId="13486" xr:uid="{7B0B8156-55DF-42CA-9C6A-96AD0D90BE2F}"/>
    <cellStyle name="SAPBEXHLevel3X 5 2 2" xfId="4555" xr:uid="{07A6E098-6779-46AD-BF93-61615971AE13}"/>
    <cellStyle name="SAPBEXHLevel3X 5 2 3" xfId="6027" xr:uid="{A94D04C6-2F9E-4EF9-8E06-DB5F93380810}"/>
    <cellStyle name="SAPBEXHLevel3X 5 2 4" xfId="6712" xr:uid="{0636F9B6-95BE-4DDA-A69B-85F022E85AE4}"/>
    <cellStyle name="SAPBEXHLevel3X 5 2 5" xfId="6352" xr:uid="{F4373425-3ED8-4DC6-BF83-037234F6C7AB}"/>
    <cellStyle name="SAPBEXHLevel3X 5 2 6" xfId="7472" xr:uid="{6CDD63CD-EEEC-424F-BBE3-1F1CFA8A4720}"/>
    <cellStyle name="SAPBEXHLevel3X 5 2 7" xfId="8728" xr:uid="{D58B9CF4-26D6-4526-BA4C-2718E8BCDB3B}"/>
    <cellStyle name="SAPBEXHLevel3X 5 2 8" xfId="11428" xr:uid="{E02F8E82-3229-4A60-B0E2-DFE3C1FC4891}"/>
    <cellStyle name="SAPBEXHLevel3X 5 2 9" xfId="11203" xr:uid="{609F7514-5F56-4C2A-B04E-095D5A03A8AB}"/>
    <cellStyle name="SAPBEXHLevel3X 5 3" xfId="1954" xr:uid="{00000000-0005-0000-0000-0000DD080000}"/>
    <cellStyle name="SAPBEXHLevel3X 5 3 10" xfId="12290" xr:uid="{133EFACA-9FBB-40AF-9445-4634483BE493}"/>
    <cellStyle name="SAPBEXHLevel3X 5 3 11" xfId="14602" xr:uid="{0702CB0F-CA74-498A-A865-B0722B3942E3}"/>
    <cellStyle name="SAPBEXHLevel3X 5 3 2" xfId="4556" xr:uid="{4CD1116E-C455-4064-9E5A-5F1547BBED22}"/>
    <cellStyle name="SAPBEXHLevel3X 5 3 3" xfId="6028" xr:uid="{0B241974-10B0-4E0A-A200-032658C1713E}"/>
    <cellStyle name="SAPBEXHLevel3X 5 3 4" xfId="4771" xr:uid="{691A5B60-07D1-477D-BBEA-98134745A49E}"/>
    <cellStyle name="SAPBEXHLevel3X 5 3 5" xfId="6353" xr:uid="{DECA45D4-E523-405B-B5DD-34F56668B44E}"/>
    <cellStyle name="SAPBEXHLevel3X 5 3 6" xfId="8926" xr:uid="{D8BBA1AB-CE31-432F-A140-BAD3FA038FF9}"/>
    <cellStyle name="SAPBEXHLevel3X 5 3 7" xfId="10174" xr:uid="{A6F5B410-D2C0-4617-A740-8D4C156F286A}"/>
    <cellStyle name="SAPBEXHLevel3X 5 3 8" xfId="11427" xr:uid="{785F58C3-5F4F-46F8-89A6-A3D65928CC0B}"/>
    <cellStyle name="SAPBEXHLevel3X 5 3 9" xfId="12465" xr:uid="{F00F6962-BE32-4B46-B8D8-63526D8C830B}"/>
    <cellStyle name="SAPBEXHLevel3X 5 4" xfId="1955" xr:uid="{00000000-0005-0000-0000-0000DE080000}"/>
    <cellStyle name="SAPBEXHLevel3X 5 4 10" xfId="12291" xr:uid="{5071D6A3-45AF-45AF-9C23-06CD7C7AAA3E}"/>
    <cellStyle name="SAPBEXHLevel3X 5 4 11" xfId="13487" xr:uid="{B1538281-055A-4EFE-9FE9-B3C0DB923C5F}"/>
    <cellStyle name="SAPBEXHLevel3X 5 4 2" xfId="4557" xr:uid="{78F8B9E1-6A0A-4A85-9A24-CB049E8EFDF9}"/>
    <cellStyle name="SAPBEXHLevel3X 5 4 3" xfId="6029" xr:uid="{2BE7D293-18D6-4CC1-A3AB-E9FF9F3B5F01}"/>
    <cellStyle name="SAPBEXHLevel3X 5 4 4" xfId="4772" xr:uid="{E25E662F-A5E2-4C27-9295-A5580926C1AC}"/>
    <cellStyle name="SAPBEXHLevel3X 5 4 5" xfId="6354" xr:uid="{04B5A088-2EAC-4BBF-BF97-7D620BB542B4}"/>
    <cellStyle name="SAPBEXHLevel3X 5 4 6" xfId="7473" xr:uid="{C8C9EBD7-7D21-4C15-8687-FB2BA2176F8B}"/>
    <cellStyle name="SAPBEXHLevel3X 5 4 7" xfId="8729" xr:uid="{4412CACD-200A-4CC2-83A2-F9B5467C8170}"/>
    <cellStyle name="SAPBEXHLevel3X 5 4 8" xfId="9950" xr:uid="{6E831923-76C7-4265-8B2B-D5D48DD92B3C}"/>
    <cellStyle name="SAPBEXHLevel3X 5 4 9" xfId="11204" xr:uid="{3CE54E8C-E968-4DA7-A554-5908827F4F18}"/>
    <cellStyle name="SAPBEXHLevel3X 5 5" xfId="1956" xr:uid="{00000000-0005-0000-0000-0000DF080000}"/>
    <cellStyle name="SAPBEXHLevel3X 5 5 10" xfId="12360" xr:uid="{54B10D65-DCB1-4BC0-827E-61D27141CF52}"/>
    <cellStyle name="SAPBEXHLevel3X 5 5 11" xfId="14782" xr:uid="{07AA8D9E-6B16-4A6C-BC7C-5E0DF62BEBC6}"/>
    <cellStyle name="SAPBEXHLevel3X 5 5 2" xfId="4558" xr:uid="{01903A75-9D86-4FE3-8FBD-FD53AF1D35AA}"/>
    <cellStyle name="SAPBEXHLevel3X 5 5 3" xfId="6030" xr:uid="{17363DFD-64D9-43EA-A3A4-599E0C45DF61}"/>
    <cellStyle name="SAPBEXHLevel3X 5 5 4" xfId="4866" xr:uid="{DF6446A3-00BE-4CCB-AD40-3B23DD8A5515}"/>
    <cellStyle name="SAPBEXHLevel3X 5 5 5" xfId="6355" xr:uid="{D31B6A1B-8F79-4BF2-BB02-D73C2041D33A}"/>
    <cellStyle name="SAPBEXHLevel3X 5 5 6" xfId="9183" xr:uid="{E664BF14-4F90-4916-BE7E-9F71C1AAB097}"/>
    <cellStyle name="SAPBEXHLevel3X 5 5 7" xfId="10422" xr:uid="{C887958B-766C-47A7-AB26-53AF07CE26D3}"/>
    <cellStyle name="SAPBEXHLevel3X 5 5 8" xfId="11426" xr:uid="{1425C489-8821-4A71-AACA-5725329088EE}"/>
    <cellStyle name="SAPBEXHLevel3X 5 5 9" xfId="12713" xr:uid="{892DD0D0-10C6-48FA-8311-1B5CD2D00940}"/>
    <cellStyle name="SAPBEXHLevel3X 5 6" xfId="4554" xr:uid="{CCACB21D-EEAF-443E-A08F-0307577658A0}"/>
    <cellStyle name="SAPBEXHLevel3X 5 7" xfId="6026" xr:uid="{D8515859-4F2D-409B-8B5F-9CA67606CA71}"/>
    <cellStyle name="SAPBEXHLevel3X 5 8" xfId="4770" xr:uid="{8F06F8C9-1ADD-423D-8135-042143E0B867}"/>
    <cellStyle name="SAPBEXHLevel3X 5 9" xfId="6351" xr:uid="{CF25A185-E839-4784-9F82-6A27CE96F8B2}"/>
    <cellStyle name="SAPBEXHLevel3X 6" xfId="1957" xr:uid="{00000000-0005-0000-0000-0000E0080000}"/>
    <cellStyle name="SAPBEXHLevel3X 6 10" xfId="7474" xr:uid="{B13CD574-1B0E-4CBB-8487-5442E0BE7933}"/>
    <cellStyle name="SAPBEXHLevel3X 6 11" xfId="8730" xr:uid="{526AE845-BDBC-4066-84EE-A8198EBE8D09}"/>
    <cellStyle name="SAPBEXHLevel3X 6 12" xfId="9951" xr:uid="{93EAA489-63FD-4A7C-9876-D09F8BC72405}"/>
    <cellStyle name="SAPBEXHLevel3X 6 13" xfId="11205" xr:uid="{648C7370-96B5-4B70-82FD-954B49ECC0D2}"/>
    <cellStyle name="SAPBEXHLevel3X 6 14" xfId="13618" xr:uid="{D705D712-5A9F-4CE4-95BB-92621705A141}"/>
    <cellStyle name="SAPBEXHLevel3X 6 15" xfId="13488" xr:uid="{4D512E38-68F4-4E10-B564-A259357A2422}"/>
    <cellStyle name="SAPBEXHLevel3X 6 2" xfId="1958" xr:uid="{00000000-0005-0000-0000-0000E1080000}"/>
    <cellStyle name="SAPBEXHLevel3X 6 2 10" xfId="12361" xr:uid="{74201AC9-AB32-44B0-B5EC-69DA3717FFF0}"/>
    <cellStyle name="SAPBEXHLevel3X 6 2 11" xfId="13489" xr:uid="{4FBAFEDD-1A65-4DF6-A056-49AE068FA62D}"/>
    <cellStyle name="SAPBEXHLevel3X 6 2 2" xfId="4560" xr:uid="{808FE6A5-7487-47DA-964B-862A8178828B}"/>
    <cellStyle name="SAPBEXHLevel3X 6 2 3" xfId="6032" xr:uid="{10E7FB84-D0FD-463A-B052-210AB7AFF3DD}"/>
    <cellStyle name="SAPBEXHLevel3X 6 2 4" xfId="4867" xr:uid="{CB6D485B-9D4A-408F-B7D4-2CC997D4BC2C}"/>
    <cellStyle name="SAPBEXHLevel3X 6 2 5" xfId="6357" xr:uid="{713D3F41-6181-410F-B863-80C24EC724B7}"/>
    <cellStyle name="SAPBEXHLevel3X 6 2 6" xfId="4783" xr:uid="{296703D9-F90A-4AEF-87FA-4E62CB451893}"/>
    <cellStyle name="SAPBEXHLevel3X 6 2 7" xfId="8731" xr:uid="{975CD0D3-087A-4D7F-9934-4469EF09845E}"/>
    <cellStyle name="SAPBEXHLevel3X 6 2 8" xfId="11425" xr:uid="{03529994-8C6A-431A-9C04-4C4C7689F20C}"/>
    <cellStyle name="SAPBEXHLevel3X 6 2 9" xfId="11206" xr:uid="{DD096F9E-ED25-4DFB-B9C8-7D70A1D910AF}"/>
    <cellStyle name="SAPBEXHLevel3X 6 3" xfId="1959" xr:uid="{00000000-0005-0000-0000-0000E2080000}"/>
    <cellStyle name="SAPBEXHLevel3X 6 3 10" xfId="12362" xr:uid="{B8CFA121-2304-449E-9BA3-AA135226F445}"/>
    <cellStyle name="SAPBEXHLevel3X 6 3 11" xfId="13544" xr:uid="{209CA1D6-C41F-4BFA-973A-1702A170572E}"/>
    <cellStyle name="SAPBEXHLevel3X 6 3 2" xfId="4561" xr:uid="{9CC2DEA9-1171-437A-9061-78368A4F0B70}"/>
    <cellStyle name="SAPBEXHLevel3X 6 3 3" xfId="6033" xr:uid="{4EFD7276-882B-4843-91F2-C25CE4107D1C}"/>
    <cellStyle name="SAPBEXHLevel3X 6 3 4" xfId="4868" xr:uid="{33C3DCB5-67A5-4CE2-8492-68C7F6E15C17}"/>
    <cellStyle name="SAPBEXHLevel3X 6 3 5" xfId="6358" xr:uid="{C64C820F-AF49-4FC0-89AF-3CA5CCAEC66E}"/>
    <cellStyle name="SAPBEXHLevel3X 6 3 6" xfId="6267" xr:uid="{9620D319-0EA7-49E3-9C75-CBF3B02CDE09}"/>
    <cellStyle name="SAPBEXHLevel3X 6 3 7" xfId="8816" xr:uid="{8B3B0BC5-12AC-48FC-9220-8DC1D98DD695}"/>
    <cellStyle name="SAPBEXHLevel3X 6 3 8" xfId="9952" xr:uid="{9BDB1C0C-D2B6-4EF2-9441-1E68139D9D29}"/>
    <cellStyle name="SAPBEXHLevel3X 6 3 9" xfId="11280" xr:uid="{5570AB09-9A92-413C-9DD8-ED95D97E9D2A}"/>
    <cellStyle name="SAPBEXHLevel3X 6 4" xfId="1960" xr:uid="{00000000-0005-0000-0000-0000E3080000}"/>
    <cellStyle name="SAPBEXHLevel3X 6 4 10" xfId="12363" xr:uid="{878EE762-41D4-4131-A75E-E54DB066355D}"/>
    <cellStyle name="SAPBEXHLevel3X 6 4 11" xfId="14601" xr:uid="{836DE62D-C40C-42FA-A078-479B1FCD57B4}"/>
    <cellStyle name="SAPBEXHLevel3X 6 4 2" xfId="4562" xr:uid="{7EC7525E-39F4-47BC-B43C-0CDFD12EA246}"/>
    <cellStyle name="SAPBEXHLevel3X 6 4 3" xfId="6034" xr:uid="{98750932-0F91-4178-A7DD-9EEDD79AA285}"/>
    <cellStyle name="SAPBEXHLevel3X 6 4 4" xfId="4869" xr:uid="{31999C13-7DDF-444B-8047-2AE1097E81E4}"/>
    <cellStyle name="SAPBEXHLevel3X 6 4 5" xfId="6359" xr:uid="{B4840DA1-C106-418F-88FC-4EF68DFF741C}"/>
    <cellStyle name="SAPBEXHLevel3X 6 4 6" xfId="8925" xr:uid="{7848CD3D-183A-45C2-9056-781143CB2B8A}"/>
    <cellStyle name="SAPBEXHLevel3X 6 4 7" xfId="10173" xr:uid="{4D1E3AF6-9CE3-4ACC-B3CA-B7FECC63DCB4}"/>
    <cellStyle name="SAPBEXHLevel3X 6 4 8" xfId="11424" xr:uid="{62ADA123-AEDA-4201-BBBF-7FBADBCD099D}"/>
    <cellStyle name="SAPBEXHLevel3X 6 4 9" xfId="12464" xr:uid="{DBB3C215-AEEC-4648-A75D-0906C5DF3A12}"/>
    <cellStyle name="SAPBEXHLevel3X 6 5" xfId="1961" xr:uid="{00000000-0005-0000-0000-0000E4080000}"/>
    <cellStyle name="SAPBEXHLevel3X 6 5 10" xfId="12364" xr:uid="{D2340621-302F-4850-987F-6E3A5F28A042}"/>
    <cellStyle name="SAPBEXHLevel3X 6 5 11" xfId="13545" xr:uid="{C63B70CE-C72B-4BDE-A9E7-1DF4AE21FD4E}"/>
    <cellStyle name="SAPBEXHLevel3X 6 5 2" xfId="4563" xr:uid="{CD8A3CBC-7144-4140-B3A1-FA641D0B234C}"/>
    <cellStyle name="SAPBEXHLevel3X 6 5 3" xfId="6035" xr:uid="{C1C447A8-10D0-4D48-9824-2B453002007D}"/>
    <cellStyle name="SAPBEXHLevel3X 6 5 4" xfId="4870" xr:uid="{BE85CA3F-658C-4533-A278-277F4326E3C5}"/>
    <cellStyle name="SAPBEXHLevel3X 6 5 5" xfId="7930" xr:uid="{FA26E5E3-2AEF-4369-B7FB-0EADD34EBFEC}"/>
    <cellStyle name="SAPBEXHLevel3X 6 5 6" xfId="7570" xr:uid="{4E4EF735-5E6C-4556-A893-270391A8EFF0}"/>
    <cellStyle name="SAPBEXHLevel3X 6 5 7" xfId="8817" xr:uid="{2927B832-7738-420E-A798-781CD93A972A}"/>
    <cellStyle name="SAPBEXHLevel3X 6 5 8" xfId="9953" xr:uid="{DAAA218B-8947-4F13-B262-B8A9B955D35F}"/>
    <cellStyle name="SAPBEXHLevel3X 6 5 9" xfId="11281" xr:uid="{0D1C1416-EC4B-416F-925B-3860AEA77007}"/>
    <cellStyle name="SAPBEXHLevel3X 6 6" xfId="4559" xr:uid="{65A295F6-0B87-4464-BCE6-5E82DA0ADE8D}"/>
    <cellStyle name="SAPBEXHLevel3X 6 7" xfId="6031" xr:uid="{68527136-43EF-4C6F-83F8-8869F4ACDCE2}"/>
    <cellStyle name="SAPBEXHLevel3X 6 8" xfId="6463" xr:uid="{C7523B1D-F04B-400E-8B56-485E6F573E68}"/>
    <cellStyle name="SAPBEXHLevel3X 6 9" xfId="6356" xr:uid="{8A2ED0B3-2027-42BB-B378-1E641AF0AAA5}"/>
    <cellStyle name="SAPBEXHLevel3X 7" xfId="1962" xr:uid="{00000000-0005-0000-0000-0000E5080000}"/>
    <cellStyle name="SAPBEXHLevel3X 7 10" xfId="7571" xr:uid="{F7911F04-19A5-49CD-BF16-BDA4AC20FA21}"/>
    <cellStyle name="SAPBEXHLevel3X 7 11" xfId="8818" xr:uid="{9878F506-F1E6-4B57-AA03-1A01E8928CFA}"/>
    <cellStyle name="SAPBEXHLevel3X 7 12" xfId="11597" xr:uid="{CD94D0D4-B8ED-4F5C-B39C-75A5F7C74773}"/>
    <cellStyle name="SAPBEXHLevel3X 7 13" xfId="11282" xr:uid="{43184990-3FEC-4D68-9800-8A55E0551B74}"/>
    <cellStyle name="SAPBEXHLevel3X 7 14" xfId="12365" xr:uid="{02FC579D-EF1E-40C4-8B5C-93E1BFBA2315}"/>
    <cellStyle name="SAPBEXHLevel3X 7 15" xfId="13546" xr:uid="{7A3451A5-72FC-4A0D-A234-66FFC05BCFE0}"/>
    <cellStyle name="SAPBEXHLevel3X 7 2" xfId="1963" xr:uid="{00000000-0005-0000-0000-0000E6080000}"/>
    <cellStyle name="SAPBEXHLevel3X 7 2 10" xfId="12366" xr:uid="{6280396C-DC1B-489E-A319-E2FAB9C1BD06}"/>
    <cellStyle name="SAPBEXHLevel3X 7 2 11" xfId="13547" xr:uid="{A0616201-C692-4942-A1D4-39E34DCCA00D}"/>
    <cellStyle name="SAPBEXHLevel3X 7 2 2" xfId="4565" xr:uid="{5E0F9810-83C2-4118-8BBF-C85AB6B76190}"/>
    <cellStyle name="SAPBEXHLevel3X 7 2 3" xfId="6037" xr:uid="{1CBBD8F0-1C30-40BB-92CA-613917834EB7}"/>
    <cellStyle name="SAPBEXHLevel3X 7 2 4" xfId="4872" xr:uid="{5633ECDC-AC60-4948-A114-4EBEF5E290BF}"/>
    <cellStyle name="SAPBEXHLevel3X 7 2 5" xfId="6263" xr:uid="{20830CC6-7BCB-44F8-9E75-662342AAE79C}"/>
    <cellStyle name="SAPBEXHLevel3X 7 2 6" xfId="7572" xr:uid="{0A0EA028-A05C-44FF-81C6-919DBF14E759}"/>
    <cellStyle name="SAPBEXHLevel3X 7 2 7" xfId="8819" xr:uid="{8D22F987-73B9-4999-9937-CF75AF7BD82B}"/>
    <cellStyle name="SAPBEXHLevel3X 7 2 8" xfId="9954" xr:uid="{8555982E-4896-437D-9808-D3AC8060D47C}"/>
    <cellStyle name="SAPBEXHLevel3X 7 2 9" xfId="11283" xr:uid="{CAC375EF-47AE-4D32-8D97-B391C365D599}"/>
    <cellStyle name="SAPBEXHLevel3X 7 3" xfId="1964" xr:uid="{00000000-0005-0000-0000-0000E7080000}"/>
    <cellStyle name="SAPBEXHLevel3X 7 3 10" xfId="12367" xr:uid="{FCC64037-1ECE-468B-9623-AF296D070F2C}"/>
    <cellStyle name="SAPBEXHLevel3X 7 3 11" xfId="13548" xr:uid="{A69DFD06-356B-4395-8D60-F3F4DFBAB043}"/>
    <cellStyle name="SAPBEXHLevel3X 7 3 2" xfId="4566" xr:uid="{301833C7-804C-44F4-BE3E-5676A1EC36A9}"/>
    <cellStyle name="SAPBEXHLevel3X 7 3 3" xfId="6038" xr:uid="{6AE13854-5472-4E95-B5BE-3BD63E0CCF43}"/>
    <cellStyle name="SAPBEXHLevel3X 7 3 4" xfId="4873" xr:uid="{21998045-9805-4AE9-AC46-128EB1C3FD65}"/>
    <cellStyle name="SAPBEXHLevel3X 7 3 5" xfId="6405" xr:uid="{982EE644-DB3A-481C-A591-FEF21F259B36}"/>
    <cellStyle name="SAPBEXHLevel3X 7 3 6" xfId="7573" xr:uid="{65C13AF3-12EC-44AA-B4E9-97F659F95C4B}"/>
    <cellStyle name="SAPBEXHLevel3X 7 3 7" xfId="8820" xr:uid="{D59B8B46-1EBE-4007-9A52-3C2C58019D47}"/>
    <cellStyle name="SAPBEXHLevel3X 7 3 8" xfId="9955" xr:uid="{C16A49DE-96C0-4AFE-BC9D-7CF7BBF46714}"/>
    <cellStyle name="SAPBEXHLevel3X 7 3 9" xfId="11284" xr:uid="{A6A72982-1DC5-40FA-B951-488078F2A612}"/>
    <cellStyle name="SAPBEXHLevel3X 7 4" xfId="1965" xr:uid="{00000000-0005-0000-0000-0000E8080000}"/>
    <cellStyle name="SAPBEXHLevel3X 7 4 10" xfId="12368" xr:uid="{651E1163-D1A7-423C-B7A9-A62512863D2B}"/>
    <cellStyle name="SAPBEXHLevel3X 7 4 11" xfId="13549" xr:uid="{F87135A0-A56A-46DB-B887-9F8933077208}"/>
    <cellStyle name="SAPBEXHLevel3X 7 4 2" xfId="4567" xr:uid="{F3489E58-3203-4F44-A04C-E66C9FA73F5E}"/>
    <cellStyle name="SAPBEXHLevel3X 7 4 3" xfId="6039" xr:uid="{DEF30D29-0889-4D12-815A-E053A9BF8A77}"/>
    <cellStyle name="SAPBEXHLevel3X 7 4 4" xfId="4874" xr:uid="{0CB4E114-2ADA-4F14-9EB0-9E0DAB9969C5}"/>
    <cellStyle name="SAPBEXHLevel3X 7 4 5" xfId="8510" xr:uid="{E0D133C3-54CB-46BC-B88B-EC304E9F4719}"/>
    <cellStyle name="SAPBEXHLevel3X 7 4 6" xfId="7574" xr:uid="{9609C6BA-E6C1-45BA-B911-51A9BD18F37F}"/>
    <cellStyle name="SAPBEXHLevel3X 7 4 7" xfId="8821" xr:uid="{90826EE0-2BD0-4B4A-8425-E51492A466EE}"/>
    <cellStyle name="SAPBEXHLevel3X 7 4 8" xfId="10058" xr:uid="{39B86ADF-16E3-4F9A-A864-029236182E2E}"/>
    <cellStyle name="SAPBEXHLevel3X 7 4 9" xfId="11285" xr:uid="{F451C073-51A2-45B3-8D01-1CA12BE04EC6}"/>
    <cellStyle name="SAPBEXHLevel3X 7 5" xfId="1966" xr:uid="{00000000-0005-0000-0000-0000E9080000}"/>
    <cellStyle name="SAPBEXHLevel3X 7 5 10" xfId="12369" xr:uid="{E2E1B593-A27F-4E9D-9F3F-9BF5E05EC225}"/>
    <cellStyle name="SAPBEXHLevel3X 7 5 11" xfId="13550" xr:uid="{D8FB0121-EC53-4555-81F8-B718F87EC70C}"/>
    <cellStyle name="SAPBEXHLevel3X 7 5 2" xfId="4568" xr:uid="{4999AB8B-AC09-43EC-960D-5C784720EEE8}"/>
    <cellStyle name="SAPBEXHLevel3X 7 5 3" xfId="6040" xr:uid="{920E66FD-3DB5-499F-8073-54722E33C573}"/>
    <cellStyle name="SAPBEXHLevel3X 7 5 4" xfId="4875" xr:uid="{19C6E2EB-137F-423E-AA33-7AB74C04A67A}"/>
    <cellStyle name="SAPBEXHLevel3X 7 5 5" xfId="8511" xr:uid="{9C070815-B7DC-4344-9855-24BED23534F6}"/>
    <cellStyle name="SAPBEXHLevel3X 7 5 6" xfId="7575" xr:uid="{92BEE874-CE63-489F-9133-A92333F27AE6}"/>
    <cellStyle name="SAPBEXHLevel3X 7 5 7" xfId="8822" xr:uid="{A66B4A08-ACDF-4318-B245-0699CFACA547}"/>
    <cellStyle name="SAPBEXHLevel3X 7 5 8" xfId="11423" xr:uid="{0D76311F-EC69-4BA4-A940-5C0672694676}"/>
    <cellStyle name="SAPBEXHLevel3X 7 5 9" xfId="11286" xr:uid="{71919980-5DC7-41C7-8C93-9A59FF16DB86}"/>
    <cellStyle name="SAPBEXHLevel3X 7 6" xfId="4564" xr:uid="{426837F7-B922-46A4-BDE4-B79C4F78FF6B}"/>
    <cellStyle name="SAPBEXHLevel3X 7 7" xfId="6036" xr:uid="{39D857D0-6B73-4367-9A78-A4F914B691B4}"/>
    <cellStyle name="SAPBEXHLevel3X 7 8" xfId="4871" xr:uid="{D526968B-17E5-4037-8047-5600A98C7656}"/>
    <cellStyle name="SAPBEXHLevel3X 7 9" xfId="7929" xr:uid="{599C40FB-6C2E-4E3D-8AFB-4EDE6381D6A4}"/>
    <cellStyle name="SAPBEXHLevel3X 8" xfId="1967" xr:uid="{00000000-0005-0000-0000-0000EA080000}"/>
    <cellStyle name="SAPBEXHLevel3X 8 10" xfId="12370" xr:uid="{8F4F9717-AD13-4F39-BE7E-9E1EEAA310F6}"/>
    <cellStyle name="SAPBEXHLevel3X 8 11" xfId="13551" xr:uid="{9ABE1670-A856-431C-B6B4-5924FB221050}"/>
    <cellStyle name="SAPBEXHLevel3X 8 2" xfId="4569" xr:uid="{AB88B7CB-F342-4255-AA48-539531B639FA}"/>
    <cellStyle name="SAPBEXHLevel3X 8 3" xfId="6041" xr:uid="{D3E6B622-4778-41A2-A991-288C15356320}"/>
    <cellStyle name="SAPBEXHLevel3X 8 4" xfId="4876" xr:uid="{DD97BD30-DBBE-48DA-8F6E-1843D8B09D4B}"/>
    <cellStyle name="SAPBEXHLevel3X 8 5" xfId="8512" xr:uid="{EDC8E99B-2607-41D6-8562-7E34ECCA08CB}"/>
    <cellStyle name="SAPBEXHLevel3X 8 6" xfId="7576" xr:uid="{E83F6393-0116-40BF-BDE3-C19076C0624E}"/>
    <cellStyle name="SAPBEXHLevel3X 8 7" xfId="8823" xr:uid="{E582F072-A316-4FB9-A288-58CF883B7590}"/>
    <cellStyle name="SAPBEXHLevel3X 8 8" xfId="11422" xr:uid="{C052E068-73A9-4ADE-8B3D-29C65F61FD70}"/>
    <cellStyle name="SAPBEXHLevel3X 8 9" xfId="11287" xr:uid="{AC7E2455-E446-4B9C-B322-4493C151D6C4}"/>
    <cellStyle name="SAPBEXHLevel3X 9" xfId="1968" xr:uid="{00000000-0005-0000-0000-0000EB080000}"/>
    <cellStyle name="SAPBEXHLevel3X 9 10" xfId="12371" xr:uid="{C6E3C733-3EEF-41D2-8311-C26869D537EC}"/>
    <cellStyle name="SAPBEXHLevel3X 9 11" xfId="13552" xr:uid="{D8AE861F-7B79-4A73-AA43-35E41E87DD87}"/>
    <cellStyle name="SAPBEXHLevel3X 9 2" xfId="4570" xr:uid="{2BD7A5CA-3B89-4B22-AD54-87ACA7869CE7}"/>
    <cellStyle name="SAPBEXHLevel3X 9 3" xfId="6042" xr:uid="{61457335-2C3B-4440-85D8-D99DFECE47E4}"/>
    <cellStyle name="SAPBEXHLevel3X 9 4" xfId="4877" xr:uid="{F2306F42-48E3-4DA7-8730-B6BC91EB6345}"/>
    <cellStyle name="SAPBEXHLevel3X 9 5" xfId="8513" xr:uid="{71AAC92F-DB7E-4447-9962-8D58E8064119}"/>
    <cellStyle name="SAPBEXHLevel3X 9 6" xfId="7577" xr:uid="{8DA873A1-9F43-4EEA-854F-A01EB52A5535}"/>
    <cellStyle name="SAPBEXHLevel3X 9 7" xfId="8824" xr:uid="{80B5B6DA-5DC2-4854-94AB-F6609E5920C7}"/>
    <cellStyle name="SAPBEXHLevel3X 9 8" xfId="11421" xr:uid="{AC68138E-4003-40B8-9E7E-667E78203F68}"/>
    <cellStyle name="SAPBEXHLevel3X 9 9" xfId="11288" xr:uid="{0A46340C-BB65-43B1-9D81-1E50EE0E1FCB}"/>
    <cellStyle name="SAPBEXHLevel3X_gxaccion, 68" xfId="1969" xr:uid="{00000000-0005-0000-0000-0000EC080000}"/>
    <cellStyle name="SAPBEXinputData" xfId="1970" xr:uid="{00000000-0005-0000-0000-0000ED080000}"/>
    <cellStyle name="SAPBEXinputData 10" xfId="1971" xr:uid="{00000000-0005-0000-0000-0000EE080000}"/>
    <cellStyle name="SAPBEXinputData 11" xfId="1972" xr:uid="{00000000-0005-0000-0000-0000EF080000}"/>
    <cellStyle name="SAPBEXinputData 12" xfId="4571" xr:uid="{98FEC11C-F4AA-4D3C-90B8-B7843CED965B}"/>
    <cellStyle name="SAPBEXinputData 13" xfId="6043" xr:uid="{BD51D635-0079-4B4C-81B4-CE49B5FFCC66}"/>
    <cellStyle name="SAPBEXinputData 14" xfId="8514" xr:uid="{0F7CF7CC-39EB-4962-AA52-D6558B95D8DA}"/>
    <cellStyle name="SAPBEXinputData 15" xfId="7578" xr:uid="{6CD2C5C3-82DC-41D6-B951-0334ABFBC89E}"/>
    <cellStyle name="SAPBEXinputData 16" xfId="11420" xr:uid="{30533EC5-3E8E-4AF8-AEB7-A9F2D4B00784}"/>
    <cellStyle name="SAPBEXinputData 17" xfId="11289" xr:uid="{3DB8F9A9-89F9-4480-9F07-E0E11D90B6D1}"/>
    <cellStyle name="SAPBEXinputData 18" xfId="13844" xr:uid="{4BB38CF3-2569-4582-A2AC-FAE1821C8165}"/>
    <cellStyle name="SAPBEXinputData 19" xfId="13553" xr:uid="{18C6E4BB-828A-430F-B758-E30BBC11707A}"/>
    <cellStyle name="SAPBEXinputData 2" xfId="1973" xr:uid="{00000000-0005-0000-0000-0000F0080000}"/>
    <cellStyle name="SAPBEXinputData 2 2" xfId="1974" xr:uid="{00000000-0005-0000-0000-0000F1080000}"/>
    <cellStyle name="SAPBEXinputData 2 2 10" xfId="14781" xr:uid="{DEE29DA8-D4BE-49CD-8A5F-8767869FD15A}"/>
    <cellStyle name="SAPBEXinputData 2 2 2" xfId="1975" xr:uid="{00000000-0005-0000-0000-0000F2080000}"/>
    <cellStyle name="SAPBEXinputData 2 2 3" xfId="4575" xr:uid="{0855FE5B-8A30-48CE-8409-DCBE8D9421D8}"/>
    <cellStyle name="SAPBEXinputData 2 2 4" xfId="6047" xr:uid="{2E9228B9-7B23-404D-A0FA-2A67E324A83A}"/>
    <cellStyle name="SAPBEXinputData 2 2 5" xfId="8517" xr:uid="{56BDEC10-312D-4CAC-AF6D-8A155DB433DA}"/>
    <cellStyle name="SAPBEXinputData 2 2 6" xfId="9182" xr:uid="{21A88B8F-CC67-4EE8-8052-F49EB651DA3B}"/>
    <cellStyle name="SAPBEXinputData 2 2 7" xfId="9956" xr:uid="{C8121887-64B9-4C35-BB11-94C96FC67C57}"/>
    <cellStyle name="SAPBEXinputData 2 2 8" xfId="12711" xr:uid="{FF0E93C7-AC8F-4FF9-8847-D230484497F9}"/>
    <cellStyle name="SAPBEXinputData 2 2 9" xfId="14390" xr:uid="{4EA5EFD4-9250-4DBA-9985-74A7BE653BEA}"/>
    <cellStyle name="SAPBEXinputData 2 3" xfId="1976" xr:uid="{00000000-0005-0000-0000-0000F3080000}"/>
    <cellStyle name="SAPBEXinputData 2 4" xfId="1977" xr:uid="{00000000-0005-0000-0000-0000F4080000}"/>
    <cellStyle name="SAPBEXinputData 2 5" xfId="1978" xr:uid="{00000000-0005-0000-0000-0000F5080000}"/>
    <cellStyle name="SAPBEXinputData 3" xfId="1979" xr:uid="{00000000-0005-0000-0000-0000F6080000}"/>
    <cellStyle name="SAPBEXinputData 3 2" xfId="1980" xr:uid="{00000000-0005-0000-0000-0000F7080000}"/>
    <cellStyle name="SAPBEXinputData 3 3" xfId="1981" xr:uid="{00000000-0005-0000-0000-0000F8080000}"/>
    <cellStyle name="SAPBEXinputData 3 4" xfId="1982" xr:uid="{00000000-0005-0000-0000-0000F9080000}"/>
    <cellStyle name="SAPBEXinputData 3 5" xfId="1983" xr:uid="{00000000-0005-0000-0000-0000FA080000}"/>
    <cellStyle name="SAPBEXinputData 4" xfId="1984" xr:uid="{00000000-0005-0000-0000-0000FB080000}"/>
    <cellStyle name="SAPBEXinputData 4 2" xfId="1985" xr:uid="{00000000-0005-0000-0000-0000FC080000}"/>
    <cellStyle name="SAPBEXinputData 4 3" xfId="1986" xr:uid="{00000000-0005-0000-0000-0000FD080000}"/>
    <cellStyle name="SAPBEXinputData 4 4" xfId="1987" xr:uid="{00000000-0005-0000-0000-0000FE080000}"/>
    <cellStyle name="SAPBEXinputData 4 5" xfId="1988" xr:uid="{00000000-0005-0000-0000-0000FF080000}"/>
    <cellStyle name="SAPBEXinputData 5" xfId="1989" xr:uid="{00000000-0005-0000-0000-000000090000}"/>
    <cellStyle name="SAPBEXinputData 5 2" xfId="1990" xr:uid="{00000000-0005-0000-0000-000001090000}"/>
    <cellStyle name="SAPBEXinputData 5 3" xfId="1991" xr:uid="{00000000-0005-0000-0000-000002090000}"/>
    <cellStyle name="SAPBEXinputData 5 4" xfId="1992" xr:uid="{00000000-0005-0000-0000-000003090000}"/>
    <cellStyle name="SAPBEXinputData 5 5" xfId="1993" xr:uid="{00000000-0005-0000-0000-000004090000}"/>
    <cellStyle name="SAPBEXinputData 6" xfId="1994" xr:uid="{00000000-0005-0000-0000-000005090000}"/>
    <cellStyle name="SAPBEXinputData 6 2" xfId="1995" xr:uid="{00000000-0005-0000-0000-000006090000}"/>
    <cellStyle name="SAPBEXinputData 6 3" xfId="1996" xr:uid="{00000000-0005-0000-0000-000007090000}"/>
    <cellStyle name="SAPBEXinputData 6 4" xfId="1997" xr:uid="{00000000-0005-0000-0000-000008090000}"/>
    <cellStyle name="SAPBEXinputData 6 5" xfId="1998" xr:uid="{00000000-0005-0000-0000-000009090000}"/>
    <cellStyle name="SAPBEXinputData 7" xfId="1999" xr:uid="{00000000-0005-0000-0000-00000A090000}"/>
    <cellStyle name="SAPBEXinputData 7 2" xfId="2000" xr:uid="{00000000-0005-0000-0000-00000B090000}"/>
    <cellStyle name="SAPBEXinputData 7 3" xfId="2001" xr:uid="{00000000-0005-0000-0000-00000C090000}"/>
    <cellStyle name="SAPBEXinputData 7 4" xfId="2002" xr:uid="{00000000-0005-0000-0000-00000D090000}"/>
    <cellStyle name="SAPBEXinputData 7 5" xfId="2003" xr:uid="{00000000-0005-0000-0000-00000E090000}"/>
    <cellStyle name="SAPBEXinputData 8" xfId="2004" xr:uid="{00000000-0005-0000-0000-00000F090000}"/>
    <cellStyle name="SAPBEXinputData 9" xfId="2005" xr:uid="{00000000-0005-0000-0000-000010090000}"/>
    <cellStyle name="SAPBEXinputData_gxaccion, 68" xfId="2006" xr:uid="{00000000-0005-0000-0000-000011090000}"/>
    <cellStyle name="SAPBEXItemHeader" xfId="2007" xr:uid="{00000000-0005-0000-0000-000012090000}"/>
    <cellStyle name="SAPBEXItemHeader 10" xfId="6077" xr:uid="{4E6F347B-A365-4DA5-BC63-0878DF579906}"/>
    <cellStyle name="SAPBEXItemHeader 11" xfId="7319" xr:uid="{E9131CFC-30AF-4C24-8C76-E6DEBAED2BB9}"/>
    <cellStyle name="SAPBEXItemHeader 12" xfId="8547" xr:uid="{937135C5-3B42-46FA-8CDD-50435C1618C6}"/>
    <cellStyle name="SAPBEXItemHeader 13" xfId="9791" xr:uid="{7C8A1667-4728-43CF-9A30-1858DD5B9D54}"/>
    <cellStyle name="SAPBEXItemHeader 14" xfId="11023" xr:uid="{6676F77D-C3F8-476A-AAFD-4E8B07999084}"/>
    <cellStyle name="SAPBEXItemHeader 15" xfId="11402" xr:uid="{2E0A5D0E-FBFC-4279-A261-D293D3A58937}"/>
    <cellStyle name="SAPBEXItemHeader 16" xfId="13307" xr:uid="{327B9471-82C4-4C70-A0D6-E9586CBF1F86}"/>
    <cellStyle name="SAPBEXItemHeader 17" xfId="14391" xr:uid="{C547B081-2650-4785-B555-1F14E208FB1F}"/>
    <cellStyle name="SAPBEXItemHeader 18" xfId="15279" xr:uid="{84BA5ED8-A882-4897-9954-E09D9DA3D936}"/>
    <cellStyle name="SAPBEXItemHeader 19" xfId="15902" xr:uid="{8F2DD528-38C1-40A2-BAB8-AF390555960E}"/>
    <cellStyle name="SAPBEXItemHeader 2" xfId="2714" xr:uid="{00000000-0005-0000-0000-000013090000}"/>
    <cellStyle name="SAPBEXItemHeader 3" xfId="2753" xr:uid="{00000000-0005-0000-0000-000014090000}"/>
    <cellStyle name="SAPBEXItemHeader 4" xfId="2809" xr:uid="{852CD439-D205-4855-B07D-A4BAE9C4F4DF}"/>
    <cellStyle name="SAPBEXItemHeader 5" xfId="2861" xr:uid="{76882552-8A65-49FD-B166-88AF0550F87A}"/>
    <cellStyle name="SAPBEXItemHeader 6" xfId="2903" xr:uid="{F94AB5F8-6697-48D8-975A-8A31D28E326F}"/>
    <cellStyle name="SAPBEXItemHeader 7" xfId="2947" xr:uid="{9B822C28-0BC9-45D0-BA01-80D6CAF98802}"/>
    <cellStyle name="SAPBEXItemHeader 8" xfId="2991" xr:uid="{CA713DC6-D501-4415-8168-E888B250FA45}"/>
    <cellStyle name="SAPBEXItemHeader 9" xfId="4608" xr:uid="{538E5ED0-3B1D-4343-81D6-1CA820594DDA}"/>
    <cellStyle name="SAPBEXresData" xfId="2008" xr:uid="{00000000-0005-0000-0000-000015090000}"/>
    <cellStyle name="SAPBEXresData 10" xfId="2009" xr:uid="{00000000-0005-0000-0000-000016090000}"/>
    <cellStyle name="SAPBEXresData 10 10" xfId="14393" xr:uid="{FACC9463-25BC-4997-AB2B-D0FA888082B3}"/>
    <cellStyle name="SAPBEXresData 10 11" xfId="15281" xr:uid="{914165AC-47D7-463E-A73A-8EA3591FB28E}"/>
    <cellStyle name="SAPBEXresData 10 2" xfId="4610" xr:uid="{9C73E3FD-A17B-4164-86AF-6093D9DF072E}"/>
    <cellStyle name="SAPBEXresData 10 3" xfId="6079" xr:uid="{C61F23C5-7B13-4A1E-9B29-0E297AD5886E}"/>
    <cellStyle name="SAPBEXresData 10 4" xfId="7321" xr:uid="{7C59B98F-C1E4-4E55-815A-BDE62C7FDA63}"/>
    <cellStyle name="SAPBEXresData 10 5" xfId="8549" xr:uid="{0CE88C00-C026-4BDE-BBFB-CF659294B6E0}"/>
    <cellStyle name="SAPBEXresData 10 6" xfId="9793" xr:uid="{2AA71D6F-AB3E-41FD-96F6-71B019E4D833}"/>
    <cellStyle name="SAPBEXresData 10 7" xfId="11025" xr:uid="{0FF69A53-B166-4A45-BFEE-DE426B11EE08}"/>
    <cellStyle name="SAPBEXresData 10 8" xfId="11400" xr:uid="{79B9A577-4346-46DF-9760-3C0F298E94DA}"/>
    <cellStyle name="SAPBEXresData 10 9" xfId="13309" xr:uid="{C594B0E1-0EDA-4A57-B8DC-03D23E39002E}"/>
    <cellStyle name="SAPBEXresData 11" xfId="2010" xr:uid="{00000000-0005-0000-0000-000017090000}"/>
    <cellStyle name="SAPBEXresData 11 10" xfId="14394" xr:uid="{86B4CF90-EF68-46E2-B991-0212B5F9B960}"/>
    <cellStyle name="SAPBEXresData 11 11" xfId="15282" xr:uid="{22B52D61-0EE6-4974-8386-2992C22C10A2}"/>
    <cellStyle name="SAPBEXresData 11 2" xfId="4611" xr:uid="{AB7E8E1F-6DD7-49C4-9EB3-9582578E0D98}"/>
    <cellStyle name="SAPBEXresData 11 3" xfId="6080" xr:uid="{481C2788-9508-4462-86E9-0CF6A8A940C1}"/>
    <cellStyle name="SAPBEXresData 11 4" xfId="7322" xr:uid="{8854E798-A926-4D22-8D79-1737EC3C0F7A}"/>
    <cellStyle name="SAPBEXresData 11 5" xfId="8550" xr:uid="{6E01E114-B106-444C-B534-A3265E0D5E8A}"/>
    <cellStyle name="SAPBEXresData 11 6" xfId="9794" xr:uid="{5A6745A0-E6F8-4FB4-AED2-416B12007CE8}"/>
    <cellStyle name="SAPBEXresData 11 7" xfId="11026" xr:uid="{27ACDD49-24CD-428D-AFB1-F21020E74952}"/>
    <cellStyle name="SAPBEXresData 11 8" xfId="11399" xr:uid="{F9AFD849-1B60-4EF8-8BBC-E14B4CA77389}"/>
    <cellStyle name="SAPBEXresData 11 9" xfId="13310" xr:uid="{7F40277C-208F-4B18-A4B8-258994E3FC29}"/>
    <cellStyle name="SAPBEXresData 12" xfId="2715" xr:uid="{00000000-0005-0000-0000-000018090000}"/>
    <cellStyle name="SAPBEXresData 13" xfId="2754" xr:uid="{00000000-0005-0000-0000-000019090000}"/>
    <cellStyle name="SAPBEXresData 14" xfId="2810" xr:uid="{1BF47D2F-B5FD-48F4-8311-B2E7E970F0C6}"/>
    <cellStyle name="SAPBEXresData 15" xfId="2862" xr:uid="{DFD0D3FA-3C5F-48EE-848A-B58B27B3B42F}"/>
    <cellStyle name="SAPBEXresData 16" xfId="2904" xr:uid="{6EA23381-E1A4-46EC-9A72-903495ED2F22}"/>
    <cellStyle name="SAPBEXresData 17" xfId="2948" xr:uid="{BBD1F028-3B58-41DB-9AFA-0649775C36F5}"/>
    <cellStyle name="SAPBEXresData 18" xfId="2992" xr:uid="{F368D0CB-005E-4966-AC50-B04C8A72C3B8}"/>
    <cellStyle name="SAPBEXresData 19" xfId="4609" xr:uid="{66F2676D-AAF6-409A-9F07-5126E1D3025D}"/>
    <cellStyle name="SAPBEXresData 2" xfId="2011" xr:uid="{00000000-0005-0000-0000-00001A090000}"/>
    <cellStyle name="SAPBEXresData 2 10" xfId="13311" xr:uid="{128B0700-2578-4A73-A932-2B979BC162FF}"/>
    <cellStyle name="SAPBEXresData 2 11" xfId="14395" xr:uid="{17FC1945-54D1-4FB1-A534-66BF5458C341}"/>
    <cellStyle name="SAPBEXresData 2 12" xfId="15283" xr:uid="{FE6B9C60-4796-4231-A1AF-27A9439336AC}"/>
    <cellStyle name="SAPBEXresData 2 2" xfId="2012" xr:uid="{00000000-0005-0000-0000-00001B090000}"/>
    <cellStyle name="SAPBEXresData 2 2 10" xfId="13312" xr:uid="{12D221A4-D4C4-47CF-BEA5-B3E1B4F2976D}"/>
    <cellStyle name="SAPBEXresData 2 2 11" xfId="14396" xr:uid="{75799B05-D662-4BEC-BCF5-C47A9D12D7BB}"/>
    <cellStyle name="SAPBEXresData 2 2 12" xfId="15284" xr:uid="{235A089A-22D1-4F63-9D9D-6D4C07F93D48}"/>
    <cellStyle name="SAPBEXresData 2 2 2" xfId="2013" xr:uid="{00000000-0005-0000-0000-00001C090000}"/>
    <cellStyle name="SAPBEXresData 2 2 2 10" xfId="14397" xr:uid="{B68F2E4C-BCDD-4AA2-A0B6-3AA5674927AC}"/>
    <cellStyle name="SAPBEXresData 2 2 2 11" xfId="15285" xr:uid="{E0835821-3A34-4098-9B29-5A2755BE3D58}"/>
    <cellStyle name="SAPBEXresData 2 2 2 2" xfId="4614" xr:uid="{4A8A2BC7-D073-4AF7-A527-5A7422905835}"/>
    <cellStyle name="SAPBEXresData 2 2 2 3" xfId="6083" xr:uid="{F66FD733-0720-48A0-8AD6-05122D04A182}"/>
    <cellStyle name="SAPBEXresData 2 2 2 4" xfId="7325" xr:uid="{44DAB02A-4C7B-42B8-84D1-B9748D0237BE}"/>
    <cellStyle name="SAPBEXresData 2 2 2 5" xfId="8553" xr:uid="{C0A53FD8-5735-4260-9670-60AC2AE47391}"/>
    <cellStyle name="SAPBEXresData 2 2 2 6" xfId="9797" xr:uid="{07BBFAB7-4A04-4D89-978E-293730325CA0}"/>
    <cellStyle name="SAPBEXresData 2 2 2 7" xfId="11029" xr:uid="{DF12A408-5E9E-4AC8-A760-6F9E68B99780}"/>
    <cellStyle name="SAPBEXresData 2 2 2 8" xfId="11397" xr:uid="{4C4ED85B-DC74-4D74-B55C-68F89F306525}"/>
    <cellStyle name="SAPBEXresData 2 2 2 9" xfId="13313" xr:uid="{2660965D-8300-42D1-9BC0-6387EBE53F9A}"/>
    <cellStyle name="SAPBEXresData 2 2 3" xfId="4613" xr:uid="{8D62884B-9F6B-41D9-9B37-9A21CF6C4801}"/>
    <cellStyle name="SAPBEXresData 2 2 4" xfId="6082" xr:uid="{FFAB7472-85E0-441C-A3B7-271BA92DA46F}"/>
    <cellStyle name="SAPBEXresData 2 2 5" xfId="7324" xr:uid="{0727E423-9CDC-4BB0-A087-9EE04EA370F5}"/>
    <cellStyle name="SAPBEXresData 2 2 6" xfId="8552" xr:uid="{C5F00451-B014-436F-BE64-A8F5400F5DF8}"/>
    <cellStyle name="SAPBEXresData 2 2 7" xfId="9796" xr:uid="{1A57464B-DD38-4FDB-8C01-FC1CF528A013}"/>
    <cellStyle name="SAPBEXresData 2 2 8" xfId="11028" xr:uid="{7F34D9DA-A392-4891-AAC6-B4DA9D29163D}"/>
    <cellStyle name="SAPBEXresData 2 2 9" xfId="9967" xr:uid="{62849D06-07BB-4B5E-893B-DCDF84569832}"/>
    <cellStyle name="SAPBEXresData 2 3" xfId="4612" xr:uid="{9A3C5AF4-F836-42AC-BD80-218E9367540C}"/>
    <cellStyle name="SAPBEXresData 2 4" xfId="6081" xr:uid="{ECF926D7-5D4B-4015-8F51-DB740F358621}"/>
    <cellStyle name="SAPBEXresData 2 5" xfId="7323" xr:uid="{DC481BAF-61F4-4686-A466-2ECFCF1187D7}"/>
    <cellStyle name="SAPBEXresData 2 6" xfId="8551" xr:uid="{5D3B3347-7C08-4526-9B8F-C7F2E8ECAE68}"/>
    <cellStyle name="SAPBEXresData 2 7" xfId="9795" xr:uid="{70C169D2-8E25-4DE6-9221-C6C97E9D85C0}"/>
    <cellStyle name="SAPBEXresData 2 8" xfId="11027" xr:uid="{5F9E4E07-8A5E-4557-8DFC-979725640090}"/>
    <cellStyle name="SAPBEXresData 2 9" xfId="11398" xr:uid="{05DACD6C-9A87-4250-BF51-4B36834E2DB5}"/>
    <cellStyle name="SAPBEXresData 20" xfId="6078" xr:uid="{C40A95D8-2FE1-4B8A-8D94-88A62CD0E685}"/>
    <cellStyle name="SAPBEXresData 21" xfId="7320" xr:uid="{B2A27952-34E0-49DB-9A05-381DC5F1C691}"/>
    <cellStyle name="SAPBEXresData 22" xfId="8548" xr:uid="{7A4909DD-66AF-464B-898E-0C38AD4DC4AD}"/>
    <cellStyle name="SAPBEXresData 23" xfId="9792" xr:uid="{81EAF231-00FF-4A39-8413-78656E5F11AA}"/>
    <cellStyle name="SAPBEXresData 24" xfId="11024" xr:uid="{9A74FFF0-FCEE-4A9F-B829-5229D316A442}"/>
    <cellStyle name="SAPBEXresData 25" xfId="11401" xr:uid="{E0E4029D-19BD-45C9-B091-14BC331FF7F7}"/>
    <cellStyle name="SAPBEXresData 26" xfId="13308" xr:uid="{24E98AA2-0E28-437C-A881-698E0BD90CD7}"/>
    <cellStyle name="SAPBEXresData 27" xfId="14392" xr:uid="{CBCD3305-EB36-41BD-B137-9FE256159C1A}"/>
    <cellStyle name="SAPBEXresData 28" xfId="15280" xr:uid="{10594FEE-94F7-486B-A507-C178B17B04AB}"/>
    <cellStyle name="SAPBEXresData 29" xfId="15903" xr:uid="{38BCAF8B-CA37-47B0-8701-F66544C16EAA}"/>
    <cellStyle name="SAPBEXresData 3" xfId="2014" xr:uid="{00000000-0005-0000-0000-00001D090000}"/>
    <cellStyle name="SAPBEXresData 3 10" xfId="14398" xr:uid="{B54774EB-38CC-4F64-9B5B-268E8A2725EE}"/>
    <cellStyle name="SAPBEXresData 3 11" xfId="15286" xr:uid="{4C9ED7CF-DA7E-40CA-AAB4-140298639879}"/>
    <cellStyle name="SAPBEXresData 3 2" xfId="4615" xr:uid="{C06C2C70-FAF2-4AC5-854D-C2F79FAD14D0}"/>
    <cellStyle name="SAPBEXresData 3 3" xfId="6084" xr:uid="{895FB99F-45AE-4FEC-9D70-A96811936ED8}"/>
    <cellStyle name="SAPBEXresData 3 4" xfId="7326" xr:uid="{90203528-4A55-4B49-9FC0-1E2EAEBD8EE0}"/>
    <cellStyle name="SAPBEXresData 3 5" xfId="8554" xr:uid="{F77AF5D6-CE99-4DFF-873D-4CC703805075}"/>
    <cellStyle name="SAPBEXresData 3 6" xfId="9798" xr:uid="{F2ED04B2-B84F-402A-8702-EAF611F801AC}"/>
    <cellStyle name="SAPBEXresData 3 7" xfId="11030" xr:uid="{5A54BF60-671F-4442-8576-4B60CF8E7BA0}"/>
    <cellStyle name="SAPBEXresData 3 8" xfId="9968" xr:uid="{AED08AF1-604E-44E6-954D-68B1B14269AA}"/>
    <cellStyle name="SAPBEXresData 3 9" xfId="13314" xr:uid="{B80C042C-B19E-4F3D-96DD-D2945508148E}"/>
    <cellStyle name="SAPBEXresData 4" xfId="2015" xr:uid="{00000000-0005-0000-0000-00001E090000}"/>
    <cellStyle name="SAPBEXresData 4 10" xfId="14399" xr:uid="{CA4A281A-F734-4C7B-9378-D7908105DD68}"/>
    <cellStyle name="SAPBEXresData 4 11" xfId="15287" xr:uid="{769DBD39-8963-4764-98CE-B48A44FB0984}"/>
    <cellStyle name="SAPBEXresData 4 2" xfId="4616" xr:uid="{61E1DFC1-6E79-47FD-BCE5-D77FAEEB08DE}"/>
    <cellStyle name="SAPBEXresData 4 3" xfId="6085" xr:uid="{14D3D675-CEBD-4707-B6E3-81714946AB4B}"/>
    <cellStyle name="SAPBEXresData 4 4" xfId="7327" xr:uid="{4CC1F3C9-76C8-4094-BB5F-B9BB53341831}"/>
    <cellStyle name="SAPBEXresData 4 5" xfId="8555" xr:uid="{502446D8-D28E-476F-8B55-76319ED30E6E}"/>
    <cellStyle name="SAPBEXresData 4 6" xfId="9799" xr:uid="{062E8BCD-1F33-4472-97DC-92DDCD9A125C}"/>
    <cellStyle name="SAPBEXresData 4 7" xfId="11031" xr:uid="{CBBFB2E5-0872-49EF-A62E-5A00129E819E}"/>
    <cellStyle name="SAPBEXresData 4 8" xfId="11396" xr:uid="{F573DF6F-7EFA-49D8-AEA6-2F07A8A096A9}"/>
    <cellStyle name="SAPBEXresData 4 9" xfId="13315" xr:uid="{8659F7C5-32B6-4AB1-A7CE-C336101E60E7}"/>
    <cellStyle name="SAPBEXresData 5" xfId="2016" xr:uid="{00000000-0005-0000-0000-00001F090000}"/>
    <cellStyle name="SAPBEXresData 5 10" xfId="14400" xr:uid="{DF12F8AF-F288-4FCA-A983-1544AA1C0BA3}"/>
    <cellStyle name="SAPBEXresData 5 11" xfId="15288" xr:uid="{D78885C6-57D5-4641-BAC8-647FB3541033}"/>
    <cellStyle name="SAPBEXresData 5 2" xfId="4617" xr:uid="{3E36CEFA-5ADB-4C77-A625-AC757B1FF854}"/>
    <cellStyle name="SAPBEXresData 5 3" xfId="6086" xr:uid="{BD75A032-D8B3-4187-B652-8F47F306295E}"/>
    <cellStyle name="SAPBEXresData 5 4" xfId="7328" xr:uid="{27D30F73-35A0-439A-B41F-31E18BE88DEE}"/>
    <cellStyle name="SAPBEXresData 5 5" xfId="8556" xr:uid="{9D65D7D4-1286-4070-9345-18B45BFBFB8D}"/>
    <cellStyle name="SAPBEXresData 5 6" xfId="9800" xr:uid="{7B35E5E1-A811-4B5C-950B-7956041F8990}"/>
    <cellStyle name="SAPBEXresData 5 7" xfId="11032" xr:uid="{FDAEE5E3-C0FA-425A-9590-6A884BDC4EAB}"/>
    <cellStyle name="SAPBEXresData 5 8" xfId="9969" xr:uid="{CFCBC706-89A2-4F43-A029-7F31E6C24CE3}"/>
    <cellStyle name="SAPBEXresData 5 9" xfId="13316" xr:uid="{7447376A-B973-4A83-AF01-D936C1838B79}"/>
    <cellStyle name="SAPBEXresData 6" xfId="2017" xr:uid="{00000000-0005-0000-0000-000020090000}"/>
    <cellStyle name="SAPBEXresData 6 10" xfId="14401" xr:uid="{CB8514C6-2EC2-4D29-B526-39AD91B5536C}"/>
    <cellStyle name="SAPBEXresData 6 11" xfId="15289" xr:uid="{C0C9B21D-F8C7-4F2E-AB04-17D101C26C65}"/>
    <cellStyle name="SAPBEXresData 6 2" xfId="4618" xr:uid="{C8F4DBF8-36D1-4F35-B758-C051AC0579C3}"/>
    <cellStyle name="SAPBEXresData 6 3" xfId="6087" xr:uid="{1836EC1E-32C9-4A7D-9DAE-29C6F6B80165}"/>
    <cellStyle name="SAPBEXresData 6 4" xfId="7329" xr:uid="{6E082CE5-198A-4E5B-B6D5-BA75F30E3487}"/>
    <cellStyle name="SAPBEXresData 6 5" xfId="8557" xr:uid="{A31E5750-35DB-48B1-86D3-E8C73A3C2711}"/>
    <cellStyle name="SAPBEXresData 6 6" xfId="9801" xr:uid="{A0C6A26A-E4FC-4FD1-8CAB-2B7091AF7189}"/>
    <cellStyle name="SAPBEXresData 6 7" xfId="11033" xr:uid="{FE2D0A79-2BF5-4061-90F5-14CC55BBC147}"/>
    <cellStyle name="SAPBEXresData 6 8" xfId="11395" xr:uid="{6E110E35-D3C7-4ECF-A63E-43573031C3E4}"/>
    <cellStyle name="SAPBEXresData 6 9" xfId="13317" xr:uid="{4E481A02-9C60-49E0-8A9D-1347F82B5B9D}"/>
    <cellStyle name="SAPBEXresData 7" xfId="2018" xr:uid="{00000000-0005-0000-0000-000021090000}"/>
    <cellStyle name="SAPBEXresData 7 10" xfId="14402" xr:uid="{596D83D2-9004-4669-8BBF-AE69C50BFE42}"/>
    <cellStyle name="SAPBEXresData 7 11" xfId="15290" xr:uid="{960AB8BA-A336-4FE8-A004-228B6DD7F332}"/>
    <cellStyle name="SAPBEXresData 7 2" xfId="4619" xr:uid="{3A55104F-8021-446D-A380-215E32C1C68E}"/>
    <cellStyle name="SAPBEXresData 7 3" xfId="6088" xr:uid="{FDC649E1-FD73-48EF-A388-EC59635EEC7B}"/>
    <cellStyle name="SAPBEXresData 7 4" xfId="7330" xr:uid="{BB79E743-471D-4B94-85BF-B78B735D9DA6}"/>
    <cellStyle name="SAPBEXresData 7 5" xfId="8558" xr:uid="{E7F16CF4-2A12-452F-ADAD-3EA4C2153E53}"/>
    <cellStyle name="SAPBEXresData 7 6" xfId="9802" xr:uid="{6B3CADFD-37D0-4673-A8EC-91427DBCF10C}"/>
    <cellStyle name="SAPBEXresData 7 7" xfId="11034" xr:uid="{084BF1EC-D39B-4268-BFD3-81C620A686E5}"/>
    <cellStyle name="SAPBEXresData 7 8" xfId="9970" xr:uid="{1FF5472C-9105-4AED-988F-0628407C7C47}"/>
    <cellStyle name="SAPBEXresData 7 9" xfId="13318" xr:uid="{D16B8DBF-2559-41E3-97DA-DA95C47D5E07}"/>
    <cellStyle name="SAPBEXresData 8" xfId="2019" xr:uid="{00000000-0005-0000-0000-000022090000}"/>
    <cellStyle name="SAPBEXresData 8 10" xfId="14403" xr:uid="{70500E88-3A74-42A5-8567-A2FD3C6E8C4A}"/>
    <cellStyle name="SAPBEXresData 8 11" xfId="15291" xr:uid="{44F20208-B8D7-4575-BF57-E207624815FB}"/>
    <cellStyle name="SAPBEXresData 8 2" xfId="4620" xr:uid="{C678E9D9-A289-4543-8FAB-B7DD480BD232}"/>
    <cellStyle name="SAPBEXresData 8 3" xfId="6089" xr:uid="{4BA78151-D280-44C3-B5C0-D274DF46E395}"/>
    <cellStyle name="SAPBEXresData 8 4" xfId="7331" xr:uid="{54AE2314-A112-4F96-B658-8820287F3F91}"/>
    <cellStyle name="SAPBEXresData 8 5" xfId="8559" xr:uid="{DB8D741B-9CEE-4841-A415-2B5CD8A300D6}"/>
    <cellStyle name="SAPBEXresData 8 6" xfId="9803" xr:uid="{AA4C2809-6424-4878-B3DA-9992577860CC}"/>
    <cellStyle name="SAPBEXresData 8 7" xfId="11035" xr:uid="{F9AFA9D0-8BE5-42B6-8CE6-1AC4D97BB9D7}"/>
    <cellStyle name="SAPBEXresData 8 8" xfId="11594" xr:uid="{6E9C3455-1F4B-4DF6-A18A-721F59FA8CE2}"/>
    <cellStyle name="SAPBEXresData 8 9" xfId="13319" xr:uid="{CE618057-03C8-4FC8-A50C-ECB61372115E}"/>
    <cellStyle name="SAPBEXresData 9" xfId="2020" xr:uid="{00000000-0005-0000-0000-000023090000}"/>
    <cellStyle name="SAPBEXresData 9 10" xfId="14404" xr:uid="{0E219618-83F1-4D8A-8FF9-5C6DB044AF7A}"/>
    <cellStyle name="SAPBEXresData 9 11" xfId="15292" xr:uid="{7E4EFC83-F1EE-48D6-9CBE-DFEB970A341E}"/>
    <cellStyle name="SAPBEXresData 9 2" xfId="4621" xr:uid="{161DDE92-F939-4A5A-A514-D7D916C2A75D}"/>
    <cellStyle name="SAPBEXresData 9 3" xfId="6090" xr:uid="{DA9B0023-97D9-4BEE-A965-B9CAE733B444}"/>
    <cellStyle name="SAPBEXresData 9 4" xfId="7332" xr:uid="{BD1CA5AF-F61C-42D7-BBED-F51C824A6031}"/>
    <cellStyle name="SAPBEXresData 9 5" xfId="8560" xr:uid="{22B67E9D-B4A5-49FA-9F76-E25F192D5DC6}"/>
    <cellStyle name="SAPBEXresData 9 6" xfId="9804" xr:uid="{9BDA6928-78F4-4674-B27C-BADA282CF1C0}"/>
    <cellStyle name="SAPBEXresData 9 7" xfId="11036" xr:uid="{8E7C531A-80FF-4F51-BD21-0BE9C61F9142}"/>
    <cellStyle name="SAPBEXresData 9 8" xfId="9971" xr:uid="{6CDBA737-5290-4092-A963-B328BB77BC03}"/>
    <cellStyle name="SAPBEXresData 9 9" xfId="13320" xr:uid="{C4CDB22C-1493-4A07-9B28-239AADE4F469}"/>
    <cellStyle name="SAPBEXresData_valor justo.junio2010" xfId="5750" xr:uid="{38B28871-96B9-4EA0-B572-AD3721FCFECD}"/>
    <cellStyle name="SAPBEXresDataEmph" xfId="2021" xr:uid="{00000000-0005-0000-0000-000024090000}"/>
    <cellStyle name="SAPBEXresDataEmph 10" xfId="2022" xr:uid="{00000000-0005-0000-0000-000025090000}"/>
    <cellStyle name="SAPBEXresDataEmph 10 2" xfId="4623" xr:uid="{7E9BDC10-C457-44D7-8328-2B9E3575EDAC}"/>
    <cellStyle name="SAPBEXresDataEmph 10 3" xfId="6092" xr:uid="{F20CD510-0870-4013-B61C-01E190C98B18}"/>
    <cellStyle name="SAPBEXresDataEmph 10 4" xfId="8562" xr:uid="{730EFDE2-1D3F-4FC6-93E8-FF42201DD146}"/>
    <cellStyle name="SAPBEXresDataEmph 10 5" xfId="9806" xr:uid="{0A9FBC0E-B408-49A3-B3A6-FF8AD3B79777}"/>
    <cellStyle name="SAPBEXresDataEmph 10 6" xfId="10061" xr:uid="{36386427-1B40-4537-AB15-91F118CB7AA0}"/>
    <cellStyle name="SAPBEXresDataEmph 10 7" xfId="13322" xr:uid="{1B57B880-7BAD-49AD-A331-E80E68909BE0}"/>
    <cellStyle name="SAPBEXresDataEmph 10 8" xfId="14406" xr:uid="{C0C12FA6-A95F-48FD-848D-4118CD8E97C4}"/>
    <cellStyle name="SAPBEXresDataEmph 10 9" xfId="15294" xr:uid="{922B902E-A1FC-4A12-A548-0C57A29B6F8C}"/>
    <cellStyle name="SAPBEXresDataEmph 11" xfId="2023" xr:uid="{00000000-0005-0000-0000-000026090000}"/>
    <cellStyle name="SAPBEXresDataEmph 11 2" xfId="4624" xr:uid="{1BF1F9C8-E615-4C75-8C48-050A71AF358D}"/>
    <cellStyle name="SAPBEXresDataEmph 11 3" xfId="6093" xr:uid="{B65BAA6A-FF63-40C1-8AD9-A5C063097034}"/>
    <cellStyle name="SAPBEXresDataEmph 11 4" xfId="8563" xr:uid="{E75E7308-656D-48E9-AE6E-532994918224}"/>
    <cellStyle name="SAPBEXresDataEmph 11 5" xfId="9807" xr:uid="{E181A2C3-B25E-4F28-A706-FEC28ED024C8}"/>
    <cellStyle name="SAPBEXresDataEmph 11 6" xfId="11394" xr:uid="{26A9CC91-5714-4377-9C8A-63C40038F723}"/>
    <cellStyle name="SAPBEXresDataEmph 11 7" xfId="13323" xr:uid="{0191F770-6456-4F7E-904F-235EE043B986}"/>
    <cellStyle name="SAPBEXresDataEmph 11 8" xfId="14407" xr:uid="{9332FC48-D9D2-46A2-9545-BAAE97147BF8}"/>
    <cellStyle name="SAPBEXresDataEmph 11 9" xfId="15295" xr:uid="{3EB35974-7FA1-4647-A864-B51798AC2DC8}"/>
    <cellStyle name="SAPBEXresDataEmph 12" xfId="2755" xr:uid="{00000000-0005-0000-0000-000027090000}"/>
    <cellStyle name="SAPBEXresDataEmph 13" xfId="4622" xr:uid="{FEC37320-1BE6-4548-BAC2-8987B1E8BDB5}"/>
    <cellStyle name="SAPBEXresDataEmph 14" xfId="6091" xr:uid="{13B56F8A-8606-4FE4-9EF5-DA9E70AF63E6}"/>
    <cellStyle name="SAPBEXresDataEmph 15" xfId="7333" xr:uid="{34444AAD-350B-4284-AB67-ECC0946BF3E6}"/>
    <cellStyle name="SAPBEXresDataEmph 16" xfId="8561" xr:uid="{D15120A8-366E-406E-B31A-55F5D45BBC0E}"/>
    <cellStyle name="SAPBEXresDataEmph 17" xfId="9805" xr:uid="{9CA9F6D0-E94B-426E-B5D9-27A80447F60A}"/>
    <cellStyle name="SAPBEXresDataEmph 18" xfId="11037" xr:uid="{DBD93FF2-CB41-4CBD-905E-B2823D43743C}"/>
    <cellStyle name="SAPBEXresDataEmph 19" xfId="9972" xr:uid="{139ECE4F-8571-4158-8037-B7E136038141}"/>
    <cellStyle name="SAPBEXresDataEmph 2" xfId="2024" xr:uid="{00000000-0005-0000-0000-000028090000}"/>
    <cellStyle name="SAPBEXresDataEmph 2 10" xfId="15296" xr:uid="{B9825649-3823-493D-99B6-C0A1605D2123}"/>
    <cellStyle name="SAPBEXresDataEmph 2 2" xfId="2025" xr:uid="{00000000-0005-0000-0000-000029090000}"/>
    <cellStyle name="SAPBEXresDataEmph 2 2 10" xfId="13325" xr:uid="{72DA93AC-9DD6-439B-B53C-2984D3684DD4}"/>
    <cellStyle name="SAPBEXresDataEmph 2 2 11" xfId="14409" xr:uid="{1882E755-59B5-433C-9A56-6CFAA869F127}"/>
    <cellStyle name="SAPBEXresDataEmph 2 2 12" xfId="15297" xr:uid="{11902C53-E097-4F02-A5DC-F4ADE6061701}"/>
    <cellStyle name="SAPBEXresDataEmph 2 2 2" xfId="2026" xr:uid="{00000000-0005-0000-0000-00002A090000}"/>
    <cellStyle name="SAPBEXresDataEmph 2 2 2 2" xfId="4627" xr:uid="{6B6C0729-746A-4262-A886-6A79534975F0}"/>
    <cellStyle name="SAPBEXresDataEmph 2 2 2 3" xfId="6096" xr:uid="{30070A1F-F668-49F1-AA23-602BBB511869}"/>
    <cellStyle name="SAPBEXresDataEmph 2 2 2 4" xfId="8566" xr:uid="{F2403F16-72A0-4452-9A09-86E6DC6A3C85}"/>
    <cellStyle name="SAPBEXresDataEmph 2 2 2 5" xfId="9810" xr:uid="{5A503659-E7B0-4FFD-8309-3303E969B6E9}"/>
    <cellStyle name="SAPBEXresDataEmph 2 2 2 6" xfId="11391" xr:uid="{D0752F83-3EEC-4A50-8D14-9095C5B0A156}"/>
    <cellStyle name="SAPBEXresDataEmph 2 2 2 7" xfId="13326" xr:uid="{F61E31DD-E64C-474A-8AF6-FC65192522C7}"/>
    <cellStyle name="SAPBEXresDataEmph 2 2 2 8" xfId="14410" xr:uid="{C5AAA76C-E275-4E58-93BB-B00F746901DB}"/>
    <cellStyle name="SAPBEXresDataEmph 2 2 2 9" xfId="15298" xr:uid="{595C3A92-CB0B-494A-96B9-E999251F075A}"/>
    <cellStyle name="SAPBEXresDataEmph 2 2 3" xfId="4626" xr:uid="{9C2AADDC-B118-4890-9A25-D1522B30D10E}"/>
    <cellStyle name="SAPBEXresDataEmph 2 2 4" xfId="6095" xr:uid="{0F853A42-DE80-478F-9995-68358FE90762}"/>
    <cellStyle name="SAPBEXresDataEmph 2 2 5" xfId="7337" xr:uid="{4E1616C6-FBBE-4435-BA91-8C5B10858A5A}"/>
    <cellStyle name="SAPBEXresDataEmph 2 2 6" xfId="8565" xr:uid="{E9E69856-A12F-4707-85C8-891A3AEC2C79}"/>
    <cellStyle name="SAPBEXresDataEmph 2 2 7" xfId="9809" xr:uid="{78078252-4720-4DEA-8229-8C5F9E13BFA4}"/>
    <cellStyle name="SAPBEXresDataEmph 2 2 8" xfId="11041" xr:uid="{C33F6640-667B-4A6C-AE86-329584A2207A}"/>
    <cellStyle name="SAPBEXresDataEmph 2 2 9" xfId="11392" xr:uid="{99CB71AB-CD8E-4F86-941E-A822B7D1A3F1}"/>
    <cellStyle name="SAPBEXresDataEmph 2 3" xfId="4625" xr:uid="{C4E4713F-8C34-4B7C-B83F-4581C948E617}"/>
    <cellStyle name="SAPBEXresDataEmph 2 4" xfId="6094" xr:uid="{BF67F060-2D8E-496D-BAB4-EB96A9480BC3}"/>
    <cellStyle name="SAPBEXresDataEmph 2 5" xfId="8564" xr:uid="{E7F9F09F-ACC5-4A25-BDEB-44C3BC47E596}"/>
    <cellStyle name="SAPBEXresDataEmph 2 6" xfId="9808" xr:uid="{A2AC42F2-63E0-40DD-B94E-D9678841B0C6}"/>
    <cellStyle name="SAPBEXresDataEmph 2 7" xfId="11393" xr:uid="{01387D16-9E9E-4594-AC46-03D30C830D16}"/>
    <cellStyle name="SAPBEXresDataEmph 2 8" xfId="13324" xr:uid="{74756A8E-DCE1-4432-B885-41029036B981}"/>
    <cellStyle name="SAPBEXresDataEmph 2 9" xfId="14408" xr:uid="{B617F239-0E61-4B9E-AD96-63A021A279E0}"/>
    <cellStyle name="SAPBEXresDataEmph 20" xfId="13321" xr:uid="{C1CD1135-2346-4EF9-B612-4769517E7DD3}"/>
    <cellStyle name="SAPBEXresDataEmph 21" xfId="14405" xr:uid="{9AF7E474-C7E1-42D9-96AD-D13E07A23C5E}"/>
    <cellStyle name="SAPBEXresDataEmph 22" xfId="15293" xr:uid="{9E433CBE-B4C4-460F-B1A1-89BC9D498D28}"/>
    <cellStyle name="SAPBEXresDataEmph 3" xfId="2027" xr:uid="{00000000-0005-0000-0000-00002B090000}"/>
    <cellStyle name="SAPBEXresDataEmph 3 2" xfId="4628" xr:uid="{B17B079C-69D3-4145-A74B-030BCE676679}"/>
    <cellStyle name="SAPBEXresDataEmph 3 3" xfId="6097" xr:uid="{D64B4894-3DBF-4755-9450-3556D5A7D917}"/>
    <cellStyle name="SAPBEXresDataEmph 3 4" xfId="8567" xr:uid="{88C54F61-38A5-41C0-A8E7-BE4EDD486F55}"/>
    <cellStyle name="SAPBEXresDataEmph 3 5" xfId="9811" xr:uid="{FE0C1F9B-8166-4A2A-9F43-8F97F6BE0CED}"/>
    <cellStyle name="SAPBEXresDataEmph 3 6" xfId="11390" xr:uid="{0B7F0D59-1049-4597-994C-2A23EFCF71B3}"/>
    <cellStyle name="SAPBEXresDataEmph 3 7" xfId="13327" xr:uid="{495F5543-5A37-4AA7-90D4-A071DECEAA02}"/>
    <cellStyle name="SAPBEXresDataEmph 3 8" xfId="14411" xr:uid="{8AAF8D4E-32B8-471F-8A91-73B01FC8C513}"/>
    <cellStyle name="SAPBEXresDataEmph 3 9" xfId="15299" xr:uid="{396856AA-D0CC-431E-94B7-282F5248AFBC}"/>
    <cellStyle name="SAPBEXresDataEmph 4" xfId="2028" xr:uid="{00000000-0005-0000-0000-00002C090000}"/>
    <cellStyle name="SAPBEXresDataEmph 4 2" xfId="4629" xr:uid="{E26B6AA6-7B44-4C8F-9D6E-9C189E0D0EAD}"/>
    <cellStyle name="SAPBEXresDataEmph 4 3" xfId="6098" xr:uid="{06F8C2C6-05E7-4EF3-A154-BB706F8A0C4B}"/>
    <cellStyle name="SAPBEXresDataEmph 4 4" xfId="8568" xr:uid="{7C02588A-5B0C-4247-BDDB-75CC294F2E97}"/>
    <cellStyle name="SAPBEXresDataEmph 4 5" xfId="9812" xr:uid="{EBA0EFAB-A3B1-4B02-B0F9-8839FDC806AA}"/>
    <cellStyle name="SAPBEXresDataEmph 4 6" xfId="11389" xr:uid="{5DC46BC1-3A78-4ADE-9191-B4727A416AC0}"/>
    <cellStyle name="SAPBEXresDataEmph 4 7" xfId="13328" xr:uid="{DA64D3DC-23DC-47AE-A172-0DE0C2ABBB2D}"/>
    <cellStyle name="SAPBEXresDataEmph 4 8" xfId="14412" xr:uid="{54EA81CC-E0D0-4643-8D59-40C35C738FA0}"/>
    <cellStyle name="SAPBEXresDataEmph 4 9" xfId="15300" xr:uid="{4B7DD9D1-AE1F-424D-B143-4DFF7EB4CB2C}"/>
    <cellStyle name="SAPBEXresDataEmph 5" xfId="2029" xr:uid="{00000000-0005-0000-0000-00002D090000}"/>
    <cellStyle name="SAPBEXresDataEmph 5 2" xfId="4630" xr:uid="{666C4FAF-4B49-4631-BFF8-0C89707B083F}"/>
    <cellStyle name="SAPBEXresDataEmph 5 3" xfId="6099" xr:uid="{5033E236-DEE5-48F2-B756-BC60CF52D550}"/>
    <cellStyle name="SAPBEXresDataEmph 5 4" xfId="8569" xr:uid="{0FF1AC26-BE15-41F4-BE36-E5B9743A43BC}"/>
    <cellStyle name="SAPBEXresDataEmph 5 5" xfId="9813" xr:uid="{2904BB29-7A73-4CF4-B276-F778E5BAFE7C}"/>
    <cellStyle name="SAPBEXresDataEmph 5 6" xfId="11388" xr:uid="{52F55615-EFE9-4235-AC50-9CE6D38CD678}"/>
    <cellStyle name="SAPBEXresDataEmph 5 7" xfId="13329" xr:uid="{E989CF39-2676-4A50-BE67-18D821758F93}"/>
    <cellStyle name="SAPBEXresDataEmph 5 8" xfId="14413" xr:uid="{1C7DAEEB-F387-408A-8AAC-147A0565E8A1}"/>
    <cellStyle name="SAPBEXresDataEmph 5 9" xfId="15301" xr:uid="{05267BE1-1452-420F-8177-42990CD3D7FA}"/>
    <cellStyle name="SAPBEXresDataEmph 6" xfId="2030" xr:uid="{00000000-0005-0000-0000-00002E090000}"/>
    <cellStyle name="SAPBEXresDataEmph 6 2" xfId="4631" xr:uid="{1DC9EB1D-7D67-415D-95B9-0B4442B5FBB2}"/>
    <cellStyle name="SAPBEXresDataEmph 6 3" xfId="6100" xr:uid="{373037A5-8B4D-437D-A005-421AFF24FCCC}"/>
    <cellStyle name="SAPBEXresDataEmph 6 4" xfId="8570" xr:uid="{40F6835E-5144-4A4A-9595-3D932AD946D1}"/>
    <cellStyle name="SAPBEXresDataEmph 6 5" xfId="9814" xr:uid="{70F93F58-A6CB-4761-ABF8-6DAE5E69874F}"/>
    <cellStyle name="SAPBEXresDataEmph 6 6" xfId="11387" xr:uid="{A3CF842B-A167-4AC6-8C94-DF5CF4713E62}"/>
    <cellStyle name="SAPBEXresDataEmph 6 7" xfId="13330" xr:uid="{09244F0F-7255-49BC-9A4B-65B410F0D0F9}"/>
    <cellStyle name="SAPBEXresDataEmph 6 8" xfId="14414" xr:uid="{AE813FAF-3BAF-4DAB-B5FD-07958E7A4918}"/>
    <cellStyle name="SAPBEXresDataEmph 6 9" xfId="15302" xr:uid="{8F7C29FB-F38C-4408-9B35-D424C3E9846B}"/>
    <cellStyle name="SAPBEXresDataEmph 7" xfId="2031" xr:uid="{00000000-0005-0000-0000-00002F090000}"/>
    <cellStyle name="SAPBEXresDataEmph 7 2" xfId="4632" xr:uid="{64B0DB02-8040-4722-8BBF-C741E4950627}"/>
    <cellStyle name="SAPBEXresDataEmph 7 3" xfId="6101" xr:uid="{2813A21E-E146-4A15-8B80-6CA054778FE4}"/>
    <cellStyle name="SAPBEXresDataEmph 7 4" xfId="8571" xr:uid="{7674D978-F79C-46A7-8FA0-51BB3B4021E8}"/>
    <cellStyle name="SAPBEXresDataEmph 7 5" xfId="9815" xr:uid="{455868A1-45B0-4E0C-B4B8-4BF5AACF5918}"/>
    <cellStyle name="SAPBEXresDataEmph 7 6" xfId="9973" xr:uid="{9224FE39-B0D9-4AA3-B253-82B58B18D1F2}"/>
    <cellStyle name="SAPBEXresDataEmph 7 7" xfId="13331" xr:uid="{C8F539A0-8278-4ADC-B6B9-B121A78C1B98}"/>
    <cellStyle name="SAPBEXresDataEmph 7 8" xfId="14415" xr:uid="{939C6569-D104-4F37-9BE7-63E640B806CD}"/>
    <cellStyle name="SAPBEXresDataEmph 7 9" xfId="15303" xr:uid="{7004D063-1FD1-4DBB-8E05-AA9349B5DB34}"/>
    <cellStyle name="SAPBEXresDataEmph 8" xfId="2032" xr:uid="{00000000-0005-0000-0000-000030090000}"/>
    <cellStyle name="SAPBEXresDataEmph 8 2" xfId="4633" xr:uid="{73A9DF5D-A873-44E5-92E3-DF47262A78F9}"/>
    <cellStyle name="SAPBEXresDataEmph 8 3" xfId="6102" xr:uid="{E2C90120-39DF-4FEA-A37B-09D1417C7ECA}"/>
    <cellStyle name="SAPBEXresDataEmph 8 4" xfId="8572" xr:uid="{0ED5A1C6-54D5-40C7-A0EC-01788162C60C}"/>
    <cellStyle name="SAPBEXresDataEmph 8 5" xfId="9816" xr:uid="{36CF3A64-8CBA-404E-8D81-79ED05F1AC2A}"/>
    <cellStyle name="SAPBEXresDataEmph 8 6" xfId="11386" xr:uid="{2F9EAAEC-7EC8-4E42-AC7C-CBF22D27A0BE}"/>
    <cellStyle name="SAPBEXresDataEmph 8 7" xfId="13332" xr:uid="{697AEF73-E13A-4A08-927A-7F7E1644CF5F}"/>
    <cellStyle name="SAPBEXresDataEmph 8 8" xfId="14416" xr:uid="{8ED762FD-69A3-417F-9ED9-C37E9DDB59F5}"/>
    <cellStyle name="SAPBEXresDataEmph 8 9" xfId="15304" xr:uid="{4C659032-A230-4918-8731-7AEB7D464F10}"/>
    <cellStyle name="SAPBEXresDataEmph 9" xfId="2033" xr:uid="{00000000-0005-0000-0000-000031090000}"/>
    <cellStyle name="SAPBEXresDataEmph 9 2" xfId="4634" xr:uid="{C1BEDAF0-FAA6-42D7-9FBB-C53A63914A2B}"/>
    <cellStyle name="SAPBEXresDataEmph 9 3" xfId="6103" xr:uid="{E321B3B7-070C-4DF3-B1C4-7FAFF3A3D775}"/>
    <cellStyle name="SAPBEXresDataEmph 9 4" xfId="8573" xr:uid="{F6AB7D58-71FE-4FBA-8B06-DF316290C9B1}"/>
    <cellStyle name="SAPBEXresDataEmph 9 5" xfId="9817" xr:uid="{0534FC66-67D8-4778-A274-72E4A959523B}"/>
    <cellStyle name="SAPBEXresDataEmph 9 6" xfId="9974" xr:uid="{1A8D8C20-0CE4-4980-815A-33CF545D2A82}"/>
    <cellStyle name="SAPBEXresDataEmph 9 7" xfId="13333" xr:uid="{1EE4A2BA-49CD-43FE-B3EC-418A5B74A35C}"/>
    <cellStyle name="SAPBEXresDataEmph 9 8" xfId="14417" xr:uid="{6F71FAAF-D946-4027-B5A8-B3A8F79CC982}"/>
    <cellStyle name="SAPBEXresDataEmph 9 9" xfId="15305" xr:uid="{C22EF89C-A5B6-4F5D-83C7-F2E224BE23A7}"/>
    <cellStyle name="SAPBEXresDataEmph_valor justo.junio2010" xfId="5751" xr:uid="{7D04A6C9-DE8C-4895-AEFA-15E6B209C5EB}"/>
    <cellStyle name="SAPBEXresItem" xfId="2034" xr:uid="{00000000-0005-0000-0000-000032090000}"/>
    <cellStyle name="SAPBEXresItem 10" xfId="2035" xr:uid="{00000000-0005-0000-0000-000033090000}"/>
    <cellStyle name="SAPBEXresItem 10 10" xfId="14419" xr:uid="{61670607-3FA7-45FD-862B-CC0F8DFC7B39}"/>
    <cellStyle name="SAPBEXresItem 10 11" xfId="15307" xr:uid="{B1E50A78-21BF-42A9-BDEC-4B1087CA8E65}"/>
    <cellStyle name="SAPBEXresItem 10 2" xfId="4636" xr:uid="{A6FD91D5-D4DB-468F-80B6-A9C01BFA51B4}"/>
    <cellStyle name="SAPBEXresItem 10 3" xfId="6105" xr:uid="{E9F828D7-6265-4A9C-9F7D-DDEF5C9DF5AA}"/>
    <cellStyle name="SAPBEXresItem 10 4" xfId="7346" xr:uid="{945899AB-82CE-45CC-84D5-85D6858A6FAB}"/>
    <cellStyle name="SAPBEXresItem 10 5" xfId="8575" xr:uid="{1BCBC7B7-A6F6-41CD-B617-F8822B7D24FD}"/>
    <cellStyle name="SAPBEXresItem 10 6" xfId="9819" xr:uid="{2CCB52E0-FFC3-4127-BEA6-B288F3221EC1}"/>
    <cellStyle name="SAPBEXresItem 10 7" xfId="11049" xr:uid="{60C7AFCD-6B7E-4F94-89A3-AD13F0F1F46A}"/>
    <cellStyle name="SAPBEXresItem 10 8" xfId="9975" xr:uid="{5A12A8F6-4C59-4698-B60B-DC659EAF374E}"/>
    <cellStyle name="SAPBEXresItem 10 9" xfId="13335" xr:uid="{07E41372-F50B-4A27-96E0-81C3970EC066}"/>
    <cellStyle name="SAPBEXresItem 11" xfId="2036" xr:uid="{00000000-0005-0000-0000-000034090000}"/>
    <cellStyle name="SAPBEXresItem 11 10" xfId="14420" xr:uid="{2772CA78-AB51-48E7-A621-17DD172800A6}"/>
    <cellStyle name="SAPBEXresItem 11 11" xfId="15308" xr:uid="{CD176472-846F-4128-A1C6-C47B8524657F}"/>
    <cellStyle name="SAPBEXresItem 11 2" xfId="4637" xr:uid="{27CBC752-0BDB-434F-9150-EF8DDE8F9DE0}"/>
    <cellStyle name="SAPBEXresItem 11 3" xfId="6106" xr:uid="{E45FA93E-39F0-4445-B337-102F13102357}"/>
    <cellStyle name="SAPBEXresItem 11 4" xfId="7347" xr:uid="{22B50103-1E08-45D9-AB1E-EC76A52C5086}"/>
    <cellStyle name="SAPBEXresItem 11 5" xfId="8576" xr:uid="{7591CBC5-0340-4158-94AC-CD57B885A34E}"/>
    <cellStyle name="SAPBEXresItem 11 6" xfId="9820" xr:uid="{AC3F866F-E3B0-41A0-98BD-A66B04609F67}"/>
    <cellStyle name="SAPBEXresItem 11 7" xfId="11050" xr:uid="{D2EEE34E-7B59-451F-BECD-AFE0203A98C0}"/>
    <cellStyle name="SAPBEXresItem 11 8" xfId="11384" xr:uid="{C58E4217-9D50-43FA-A656-D996CE32797D}"/>
    <cellStyle name="SAPBEXresItem 11 9" xfId="13336" xr:uid="{8C8440D2-665B-46AB-B2FE-554D43CDB8A2}"/>
    <cellStyle name="SAPBEXresItem 12" xfId="2716" xr:uid="{00000000-0005-0000-0000-000035090000}"/>
    <cellStyle name="SAPBEXresItem 13" xfId="2756" xr:uid="{00000000-0005-0000-0000-000036090000}"/>
    <cellStyle name="SAPBEXresItem 14" xfId="2811" xr:uid="{C697E6C7-CB31-43F3-8C1D-DC13C9A8CB54}"/>
    <cellStyle name="SAPBEXresItem 15" xfId="2863" xr:uid="{3DE6F357-A316-41B0-9A08-E198575C5817}"/>
    <cellStyle name="SAPBEXresItem 16" xfId="2905" xr:uid="{0861B14A-89EF-495D-A5BA-CEB08CFA4682}"/>
    <cellStyle name="SAPBEXresItem 17" xfId="2949" xr:uid="{7AE1F8D8-1CCF-4D9A-B1FE-6837867A1E56}"/>
    <cellStyle name="SAPBEXresItem 18" xfId="2993" xr:uid="{911D9314-A92E-410E-B481-18F83A239F65}"/>
    <cellStyle name="SAPBEXresItem 19" xfId="4635" xr:uid="{6FCB72B5-9B38-4A89-BD46-82326B3DBFAA}"/>
    <cellStyle name="SAPBEXresItem 2" xfId="2037" xr:uid="{00000000-0005-0000-0000-000037090000}"/>
    <cellStyle name="SAPBEXresItem 2 10" xfId="13337" xr:uid="{67FDE86F-91CB-4C2B-9603-C136462950D0}"/>
    <cellStyle name="SAPBEXresItem 2 11" xfId="14421" xr:uid="{ECD7B760-30BA-40A8-AA50-224162FE1B56}"/>
    <cellStyle name="SAPBEXresItem 2 12" xfId="15309" xr:uid="{EE44DCBD-AAFD-4FEF-BBB2-5D3A2C175552}"/>
    <cellStyle name="SAPBEXresItem 2 2" xfId="2038" xr:uid="{00000000-0005-0000-0000-000038090000}"/>
    <cellStyle name="SAPBEXresItem 2 2 10" xfId="13338" xr:uid="{5B628746-EBA3-416C-B100-D094E1A71603}"/>
    <cellStyle name="SAPBEXresItem 2 2 11" xfId="14422" xr:uid="{9D35A42B-4C23-4911-9B89-233AD4B8A183}"/>
    <cellStyle name="SAPBEXresItem 2 2 12" xfId="15310" xr:uid="{A000B2C3-C741-4B57-AAAA-3D3CCE6E778B}"/>
    <cellStyle name="SAPBEXresItem 2 2 2" xfId="2039" xr:uid="{00000000-0005-0000-0000-000039090000}"/>
    <cellStyle name="SAPBEXresItem 2 2 2 10" xfId="14423" xr:uid="{36CEF795-5B44-4FC7-AC0F-5AB200FFF0C5}"/>
    <cellStyle name="SAPBEXresItem 2 2 2 11" xfId="15311" xr:uid="{1E7E4FFF-5F6E-435F-B303-BE86CE40FF15}"/>
    <cellStyle name="SAPBEXresItem 2 2 2 2" xfId="4640" xr:uid="{69214A59-7750-42EE-902F-04F87E44BD1B}"/>
    <cellStyle name="SAPBEXresItem 2 2 2 3" xfId="6109" xr:uid="{2C22AE5B-4A8E-4AAE-BB2C-43C2C9BCF0BE}"/>
    <cellStyle name="SAPBEXresItem 2 2 2 4" xfId="7350" xr:uid="{53BC3DA3-8C30-4DAD-9283-E797030B2F4C}"/>
    <cellStyle name="SAPBEXresItem 2 2 2 5" xfId="8579" xr:uid="{FD137D7C-C38A-45C7-BD3A-47C472C19914}"/>
    <cellStyle name="SAPBEXresItem 2 2 2 6" xfId="9823" xr:uid="{9C66EC20-C4C5-404E-AA91-D62C116EE45F}"/>
    <cellStyle name="SAPBEXresItem 2 2 2 7" xfId="11053" xr:uid="{6CEBE9FF-64DF-4920-9D03-DE88D88710B7}"/>
    <cellStyle name="SAPBEXresItem 2 2 2 8" xfId="9977" xr:uid="{25E5DB15-772F-4E1B-9DD3-4905CE09CBED}"/>
    <cellStyle name="SAPBEXresItem 2 2 2 9" xfId="13339" xr:uid="{CA4E0D78-15C6-46E2-8D9C-E1F5A4B03F6C}"/>
    <cellStyle name="SAPBEXresItem 2 2 3" xfId="4639" xr:uid="{662A7AA3-392F-475B-8802-D10A35B0EBA1}"/>
    <cellStyle name="SAPBEXresItem 2 2 4" xfId="6108" xr:uid="{8309BB81-0F97-427D-A45C-497E1F56DA2F}"/>
    <cellStyle name="SAPBEXresItem 2 2 5" xfId="7349" xr:uid="{F734EB6B-A17C-415C-B881-A8E6F697D5D3}"/>
    <cellStyle name="SAPBEXresItem 2 2 6" xfId="8578" xr:uid="{72836CAC-B1E5-4C11-BE38-EA9ACE45CEC3}"/>
    <cellStyle name="SAPBEXresItem 2 2 7" xfId="9822" xr:uid="{A9222387-864E-4FFD-B76D-47CC2429CAD3}"/>
    <cellStyle name="SAPBEXresItem 2 2 8" xfId="11052" xr:uid="{82E301A7-9EC7-4E4E-AEBB-79A526539788}"/>
    <cellStyle name="SAPBEXresItem 2 2 9" xfId="11593" xr:uid="{45AA652B-C00E-49FC-8AF9-527CB969A72A}"/>
    <cellStyle name="SAPBEXresItem 2 3" xfId="4638" xr:uid="{173F56BC-3AFB-43D2-8819-348D5DBDC141}"/>
    <cellStyle name="SAPBEXresItem 2 4" xfId="6107" xr:uid="{ACE45B70-BE72-454D-8DF2-4E98294BC4EB}"/>
    <cellStyle name="SAPBEXresItem 2 5" xfId="7348" xr:uid="{9F89DBC2-10B8-424F-821F-161FD7027A76}"/>
    <cellStyle name="SAPBEXresItem 2 6" xfId="8577" xr:uid="{CE2309B5-143E-4D90-BD14-FEA4C67BB0D6}"/>
    <cellStyle name="SAPBEXresItem 2 7" xfId="9821" xr:uid="{C8B89BF0-A8E0-4116-BBFA-66E8B26C6B33}"/>
    <cellStyle name="SAPBEXresItem 2 8" xfId="11051" xr:uid="{5C732189-E80C-449A-A65C-980D0678B1C7}"/>
    <cellStyle name="SAPBEXresItem 2 9" xfId="9976" xr:uid="{C07365B5-F334-4BAE-BE69-3DB521005D75}"/>
    <cellStyle name="SAPBEXresItem 20" xfId="6104" xr:uid="{473F9C45-D8FA-4D8B-B7AE-7A96B90861A1}"/>
    <cellStyle name="SAPBEXresItem 21" xfId="7345" xr:uid="{8070BD95-A1A0-4A2F-8480-E2BA1C80FE4A}"/>
    <cellStyle name="SAPBEXresItem 22" xfId="8574" xr:uid="{12CBAAFC-6E47-4A6A-BD4F-4313F83C1ACD}"/>
    <cellStyle name="SAPBEXresItem 23" xfId="9818" xr:uid="{715670C2-B2AC-4848-84EE-744014951531}"/>
    <cellStyle name="SAPBEXresItem 24" xfId="11048" xr:uid="{9D4C9425-EDED-45F8-B1DB-6A6E947DB584}"/>
    <cellStyle name="SAPBEXresItem 25" xfId="11385" xr:uid="{9F7F0784-2716-4FF7-966B-42ABC726DFD1}"/>
    <cellStyle name="SAPBEXresItem 26" xfId="13334" xr:uid="{7DBBD491-FD88-4D89-9645-7C4463B70535}"/>
    <cellStyle name="SAPBEXresItem 27" xfId="14418" xr:uid="{E8C20D76-B279-4960-ACEB-418440DA45EA}"/>
    <cellStyle name="SAPBEXresItem 28" xfId="15306" xr:uid="{BA96A53D-42D4-498B-AB5C-CD35076E21F7}"/>
    <cellStyle name="SAPBEXresItem 29" xfId="15904" xr:uid="{21E4F6A8-4777-42DE-AD70-4198EF065458}"/>
    <cellStyle name="SAPBEXresItem 3" xfId="2040" xr:uid="{00000000-0005-0000-0000-00003A090000}"/>
    <cellStyle name="SAPBEXresItem 3 10" xfId="14424" xr:uid="{4EDFAE25-D9D7-4706-90B8-6F9AAB1590CA}"/>
    <cellStyle name="SAPBEXresItem 3 11" xfId="15312" xr:uid="{E946D3C0-168C-4381-BC55-FD93AB1169CD}"/>
    <cellStyle name="SAPBEXresItem 3 2" xfId="4641" xr:uid="{CD2AC4A6-A381-4A22-93E0-69DDF09A15CA}"/>
    <cellStyle name="SAPBEXresItem 3 3" xfId="6110" xr:uid="{C776AEF0-69B0-4D94-9A95-132B3CEFD074}"/>
    <cellStyle name="SAPBEXresItem 3 4" xfId="7351" xr:uid="{3E06B08D-0B4C-48D3-8FDB-EE30CB8A8F4F}"/>
    <cellStyle name="SAPBEXresItem 3 5" xfId="8580" xr:uid="{212DD58F-4026-45A9-A233-5141F75F2654}"/>
    <cellStyle name="SAPBEXresItem 3 6" xfId="9824" xr:uid="{B042D595-4100-4540-9C3B-6705AD44DA27}"/>
    <cellStyle name="SAPBEXresItem 3 7" xfId="11054" xr:uid="{321FE68C-2007-405C-AD43-1420195EF090}"/>
    <cellStyle name="SAPBEXresItem 3 8" xfId="9978" xr:uid="{D33B1181-E39F-4DFF-9895-9334183D2B34}"/>
    <cellStyle name="SAPBEXresItem 3 9" xfId="13340" xr:uid="{93F47564-2536-4102-B7C0-B4DAC931CC41}"/>
    <cellStyle name="SAPBEXresItem 4" xfId="2041" xr:uid="{00000000-0005-0000-0000-00003B090000}"/>
    <cellStyle name="SAPBEXresItem 4 10" xfId="14425" xr:uid="{275C9ABA-82BD-4B5F-A8B2-23FD5284698A}"/>
    <cellStyle name="SAPBEXresItem 4 11" xfId="15313" xr:uid="{5D3A9AF0-7802-45EC-AC39-0458062F93A4}"/>
    <cellStyle name="SAPBEXresItem 4 2" xfId="4642" xr:uid="{9B3A7160-E10A-4E35-B467-AD3C41A2A7A4}"/>
    <cellStyle name="SAPBEXresItem 4 3" xfId="6111" xr:uid="{D9C200BE-4C58-46A9-8312-CF1A7B7FCB06}"/>
    <cellStyle name="SAPBEXresItem 4 4" xfId="7352" xr:uid="{3A57C805-50C3-4514-9023-DCC9EC8D9086}"/>
    <cellStyle name="SAPBEXresItem 4 5" xfId="8581" xr:uid="{3101D3D7-1486-4623-8F86-AE7EB5C0584C}"/>
    <cellStyle name="SAPBEXresItem 4 6" xfId="9825" xr:uid="{20C10143-6318-4BC4-831F-5DD3A754782B}"/>
    <cellStyle name="SAPBEXresItem 4 7" xfId="11055" xr:uid="{C53FC643-ADA5-4417-AE45-0C6A84C4B901}"/>
    <cellStyle name="SAPBEXresItem 4 8" xfId="10062" xr:uid="{E6447976-4C2A-4EC2-85D2-197AE8CCF1E4}"/>
    <cellStyle name="SAPBEXresItem 4 9" xfId="13341" xr:uid="{5D57330E-92FB-495F-A99C-53E792731C68}"/>
    <cellStyle name="SAPBEXresItem 5" xfId="2042" xr:uid="{00000000-0005-0000-0000-00003C090000}"/>
    <cellStyle name="SAPBEXresItem 5 10" xfId="14426" xr:uid="{9498D341-D7F6-4945-8817-D2DCAA5A7440}"/>
    <cellStyle name="SAPBEXresItem 5 11" xfId="15314" xr:uid="{3DB779C5-1BD9-401C-ADF3-8CFAFEE34762}"/>
    <cellStyle name="SAPBEXresItem 5 2" xfId="4643" xr:uid="{5B8FB382-D745-4555-BE79-56CC01DD0EE2}"/>
    <cellStyle name="SAPBEXresItem 5 3" xfId="6112" xr:uid="{739F8E43-F9DC-4D2D-8FBE-B6FE5B8FC387}"/>
    <cellStyle name="SAPBEXresItem 5 4" xfId="7353" xr:uid="{B6808B8F-8B77-4059-A8BB-00223E32B740}"/>
    <cellStyle name="SAPBEXresItem 5 5" xfId="8582" xr:uid="{977AEB1C-9F55-45F0-8949-2F6FF2D75AC4}"/>
    <cellStyle name="SAPBEXresItem 5 6" xfId="9826" xr:uid="{1CEF97AB-E0CC-4FFF-A6C3-A38EF331861B}"/>
    <cellStyle name="SAPBEXresItem 5 7" xfId="11056" xr:uid="{012FA1C7-4F93-41A5-BC07-699263C8F40C}"/>
    <cellStyle name="SAPBEXresItem 5 8" xfId="11383" xr:uid="{5246797C-11C0-4AD7-8D95-0C6FB7A0B7BF}"/>
    <cellStyle name="SAPBEXresItem 5 9" xfId="13342" xr:uid="{44CBC000-4A31-41F1-8703-BCA81D067A00}"/>
    <cellStyle name="SAPBEXresItem 6" xfId="2043" xr:uid="{00000000-0005-0000-0000-00003D090000}"/>
    <cellStyle name="SAPBEXresItem 6 10" xfId="14427" xr:uid="{1CC94722-03B2-4A89-A1C1-E10931412E9F}"/>
    <cellStyle name="SAPBEXresItem 6 11" xfId="15315" xr:uid="{603DA9C9-2859-4467-A13D-39D4203F0BAF}"/>
    <cellStyle name="SAPBEXresItem 6 2" xfId="4644" xr:uid="{7F79C3D2-0FD6-4358-A06E-6E3672EFA286}"/>
    <cellStyle name="SAPBEXresItem 6 3" xfId="6113" xr:uid="{721616C9-CB2F-492B-9C71-184E9B767094}"/>
    <cellStyle name="SAPBEXresItem 6 4" xfId="7354" xr:uid="{8195D156-0883-4B42-B525-BE45AB644437}"/>
    <cellStyle name="SAPBEXresItem 6 5" xfId="8583" xr:uid="{E518EE03-3D19-49D6-B64A-1C5B8B49A907}"/>
    <cellStyle name="SAPBEXresItem 6 6" xfId="9827" xr:uid="{356DD4BA-44E8-4689-AEE4-992401F3E7D8}"/>
    <cellStyle name="SAPBEXresItem 6 7" xfId="11057" xr:uid="{75EAE94B-EE6D-4030-BD58-DEC73A591EF7}"/>
    <cellStyle name="SAPBEXresItem 6 8" xfId="10063" xr:uid="{7520E906-999B-4E9B-96BA-14DD17AA391F}"/>
    <cellStyle name="SAPBEXresItem 6 9" xfId="13343" xr:uid="{AF77F304-C4B0-4315-823E-551BA5A11A50}"/>
    <cellStyle name="SAPBEXresItem 7" xfId="2044" xr:uid="{00000000-0005-0000-0000-00003E090000}"/>
    <cellStyle name="SAPBEXresItem 7 10" xfId="14428" xr:uid="{773004E1-E563-4AAC-8B85-6FDE2DDE6ADF}"/>
    <cellStyle name="SAPBEXresItem 7 11" xfId="15316" xr:uid="{C4A9B49C-8FAB-4A11-8998-293A7EA0BFC8}"/>
    <cellStyle name="SAPBEXresItem 7 2" xfId="4645" xr:uid="{396F1283-EF0C-4197-853B-F4BBAC1E4486}"/>
    <cellStyle name="SAPBEXresItem 7 3" xfId="6114" xr:uid="{0C830D56-3259-4D2C-8E0D-5662546B557B}"/>
    <cellStyle name="SAPBEXresItem 7 4" xfId="7355" xr:uid="{C3DCDADB-AF08-4983-AB83-D392B8A797F9}"/>
    <cellStyle name="SAPBEXresItem 7 5" xfId="8584" xr:uid="{C7BF2A72-D34F-47BC-954D-014DAC033883}"/>
    <cellStyle name="SAPBEXresItem 7 6" xfId="9828" xr:uid="{44C4AD27-202D-4709-B1FC-61E52E1F5E38}"/>
    <cellStyle name="SAPBEXresItem 7 7" xfId="11058" xr:uid="{4E2BB6D8-297E-4030-A21A-970508620F9F}"/>
    <cellStyle name="SAPBEXresItem 7 8" xfId="10064" xr:uid="{031FEC61-9D83-441B-9477-F7ECCAD852EE}"/>
    <cellStyle name="SAPBEXresItem 7 9" xfId="13344" xr:uid="{7D795226-ACAC-4604-AD79-DFB24B02010B}"/>
    <cellStyle name="SAPBEXresItem 8" xfId="2045" xr:uid="{00000000-0005-0000-0000-00003F090000}"/>
    <cellStyle name="SAPBEXresItem 8 10" xfId="14429" xr:uid="{305A10A8-D212-4701-BB65-0D0A120AC57E}"/>
    <cellStyle name="SAPBEXresItem 8 11" xfId="15317" xr:uid="{07A6CCB3-A363-4365-9F31-AE1E0D1DEBDF}"/>
    <cellStyle name="SAPBEXresItem 8 2" xfId="4646" xr:uid="{18C4C81A-2DDC-4E61-8B4D-F2B347342A7B}"/>
    <cellStyle name="SAPBEXresItem 8 3" xfId="6115" xr:uid="{B46ACF9E-7504-4A33-A973-18C8BE0857F6}"/>
    <cellStyle name="SAPBEXresItem 8 4" xfId="7356" xr:uid="{8B71BA8B-228A-4A30-BABE-66A99CAA2BE4}"/>
    <cellStyle name="SAPBEXresItem 8 5" xfId="8585" xr:uid="{8541E622-4BE7-46C1-9979-69A3B3924C15}"/>
    <cellStyle name="SAPBEXresItem 8 6" xfId="9829" xr:uid="{88A8DF5D-D7D4-436F-8DCA-FCF903ED9AE1}"/>
    <cellStyle name="SAPBEXresItem 8 7" xfId="11059" xr:uid="{B2176658-9FD4-4767-8CDA-833C6BA77FBD}"/>
    <cellStyle name="SAPBEXresItem 8 8" xfId="10065" xr:uid="{FB929684-4936-4549-89EA-6EA6B17BD02E}"/>
    <cellStyle name="SAPBEXresItem 8 9" xfId="13345" xr:uid="{01225BFF-6939-42BA-AF94-9E5CCED10049}"/>
    <cellStyle name="SAPBEXresItem 9" xfId="2046" xr:uid="{00000000-0005-0000-0000-000040090000}"/>
    <cellStyle name="SAPBEXresItem 9 10" xfId="14430" xr:uid="{FCA8B894-25E8-48C5-8FC6-B0D2C17688AE}"/>
    <cellStyle name="SAPBEXresItem 9 11" xfId="15318" xr:uid="{38D5DB54-DCFF-4E0A-915B-37711E938238}"/>
    <cellStyle name="SAPBEXresItem 9 2" xfId="4647" xr:uid="{2E0D0F00-60E3-4CA8-B984-A50B551312BE}"/>
    <cellStyle name="SAPBEXresItem 9 3" xfId="6116" xr:uid="{BCD42F91-F085-4F71-A116-CC0F7C36776C}"/>
    <cellStyle name="SAPBEXresItem 9 4" xfId="7357" xr:uid="{8F62ACAF-38E6-49A1-9BC0-EDB2F69B262F}"/>
    <cellStyle name="SAPBEXresItem 9 5" xfId="8586" xr:uid="{960C6370-DD16-4CC4-A979-6BE1D10215D9}"/>
    <cellStyle name="SAPBEXresItem 9 6" xfId="9830" xr:uid="{3E6CA2E7-2B6A-49DB-BA67-2534F0D2B749}"/>
    <cellStyle name="SAPBEXresItem 9 7" xfId="11060" xr:uid="{AEB53E72-B379-4A8E-887A-F9DED59DDBF3}"/>
    <cellStyle name="SAPBEXresItem 9 8" xfId="10066" xr:uid="{4ED1995C-2A6C-458A-ADBB-3D7D4678D6D8}"/>
    <cellStyle name="SAPBEXresItem 9 9" xfId="13346" xr:uid="{3094BD32-A347-4328-BD6A-9CF3151DD5A3}"/>
    <cellStyle name="SAPBEXresItem_valor justo.junio2010" xfId="5752" xr:uid="{9C8BBAD7-A170-4773-8533-556E19066EBF}"/>
    <cellStyle name="SAPBEXresItemX" xfId="2047" xr:uid="{00000000-0005-0000-0000-000041090000}"/>
    <cellStyle name="SAPBEXresItemX 10" xfId="2048" xr:uid="{00000000-0005-0000-0000-000042090000}"/>
    <cellStyle name="SAPBEXresItemX 10 10" xfId="14432" xr:uid="{47F76B22-7CFE-4A91-B102-5B4A6614A334}"/>
    <cellStyle name="SAPBEXresItemX 10 11" xfId="15320" xr:uid="{AA293EC4-A256-4F40-9842-D62DFDC1FFBB}"/>
    <cellStyle name="SAPBEXresItemX 10 2" xfId="4649" xr:uid="{BEBBA913-B8F7-4BFF-AEB7-E2FAAC912CAA}"/>
    <cellStyle name="SAPBEXresItemX 10 3" xfId="6118" xr:uid="{B9ACA827-A04F-4E0F-9FD4-A554D32E1EC7}"/>
    <cellStyle name="SAPBEXresItemX 10 4" xfId="7359" xr:uid="{399FFF80-334D-4184-A474-DD88842B9FDA}"/>
    <cellStyle name="SAPBEXresItemX 10 5" xfId="8588" xr:uid="{50F3C7E4-A652-4218-B402-0B78B0808891}"/>
    <cellStyle name="SAPBEXresItemX 10 6" xfId="9832" xr:uid="{E4D68A1B-62D5-4831-8408-E92C455A262A}"/>
    <cellStyle name="SAPBEXresItemX 10 7" xfId="11062" xr:uid="{9B859A77-3B2D-485B-A79B-35AEBF636568}"/>
    <cellStyle name="SAPBEXresItemX 10 8" xfId="10068" xr:uid="{3381D64F-58F6-4759-A847-168FEB5DB3AD}"/>
    <cellStyle name="SAPBEXresItemX 10 9" xfId="13348" xr:uid="{AD0310A2-FA6A-4E51-976D-34E0031F4427}"/>
    <cellStyle name="SAPBEXresItemX 11" xfId="2049" xr:uid="{00000000-0005-0000-0000-000043090000}"/>
    <cellStyle name="SAPBEXresItemX 11 10" xfId="14433" xr:uid="{313D6B0B-9197-447D-B75A-D5D26225D0D4}"/>
    <cellStyle name="SAPBEXresItemX 11 11" xfId="15321" xr:uid="{B1199E7D-0E49-4771-B97D-1211463D5E03}"/>
    <cellStyle name="SAPBEXresItemX 11 2" xfId="4650" xr:uid="{6CBACFEC-7EB7-485E-BAC1-5236307AC10E}"/>
    <cellStyle name="SAPBEXresItemX 11 3" xfId="6119" xr:uid="{1413E76C-FB4D-437F-A7E7-4273F1B606E2}"/>
    <cellStyle name="SAPBEXresItemX 11 4" xfId="7360" xr:uid="{265C69DD-0305-4D79-BFCE-5D66344BDD6E}"/>
    <cellStyle name="SAPBEXresItemX 11 5" xfId="8589" xr:uid="{7A27058E-38D4-4575-B093-D8BC93C2E3F3}"/>
    <cellStyle name="SAPBEXresItemX 11 6" xfId="9833" xr:uid="{9F5AC403-8AA2-4845-9AB9-C779965B546B}"/>
    <cellStyle name="SAPBEXresItemX 11 7" xfId="11063" xr:uid="{272A5EBB-793E-4339-A08E-9BC15EBA1246}"/>
    <cellStyle name="SAPBEXresItemX 11 8" xfId="10069" xr:uid="{3E2D7930-DDE8-45C3-BCF7-76F710D368EF}"/>
    <cellStyle name="SAPBEXresItemX 11 9" xfId="13349" xr:uid="{EFE6D635-8055-4270-9450-F2FB8A33A176}"/>
    <cellStyle name="SAPBEXresItemX 12" xfId="2717" xr:uid="{00000000-0005-0000-0000-000044090000}"/>
    <cellStyle name="SAPBEXresItemX 13" xfId="2757" xr:uid="{00000000-0005-0000-0000-000045090000}"/>
    <cellStyle name="SAPBEXresItemX 14" xfId="2812" xr:uid="{EBA9A1FF-F308-4DA4-B86E-80EA39248D31}"/>
    <cellStyle name="SAPBEXresItemX 15" xfId="2864" xr:uid="{F98D5D55-F3D3-4804-9D8D-6C36F8A4B95E}"/>
    <cellStyle name="SAPBEXresItemX 16" xfId="2906" xr:uid="{785F0A46-94A5-47F2-BCF1-4F32EF4474C3}"/>
    <cellStyle name="SAPBEXresItemX 17" xfId="2950" xr:uid="{3A9DBD63-3CB1-4D11-B7A1-0848E42DD91B}"/>
    <cellStyle name="SAPBEXresItemX 18" xfId="2994" xr:uid="{B08C655C-3CBC-4987-909B-8842E82CF89D}"/>
    <cellStyle name="SAPBEXresItemX 19" xfId="4648" xr:uid="{182D3E26-70C4-4B93-BF41-EC72B538DBDC}"/>
    <cellStyle name="SAPBEXresItemX 2" xfId="2050" xr:uid="{00000000-0005-0000-0000-000046090000}"/>
    <cellStyle name="SAPBEXresItemX 2 10" xfId="13350" xr:uid="{D94287F5-6691-40AD-824C-F3EC98F4C831}"/>
    <cellStyle name="SAPBEXresItemX 2 11" xfId="14434" xr:uid="{FB0CBE52-424B-4881-9CB6-EDAC39F6EEB8}"/>
    <cellStyle name="SAPBEXresItemX 2 12" xfId="15322" xr:uid="{B66C18EA-5ADA-4911-AC96-2C729C434DB7}"/>
    <cellStyle name="SAPBEXresItemX 2 2" xfId="2051" xr:uid="{00000000-0005-0000-0000-000047090000}"/>
    <cellStyle name="SAPBEXresItemX 2 2 10" xfId="13351" xr:uid="{D0AAD6EC-C85F-408E-839C-FA6AE2AAC153}"/>
    <cellStyle name="SAPBEXresItemX 2 2 11" xfId="14435" xr:uid="{46D60AE5-9F48-4388-85B6-4424C5F09B13}"/>
    <cellStyle name="SAPBEXresItemX 2 2 12" xfId="15323" xr:uid="{C0B08DB4-F775-49D7-8E0F-DFB998DBF7E7}"/>
    <cellStyle name="SAPBEXresItemX 2 2 2" xfId="2052" xr:uid="{00000000-0005-0000-0000-000048090000}"/>
    <cellStyle name="SAPBEXresItemX 2 2 2 10" xfId="14436" xr:uid="{28F1558B-591F-4FAD-A9D4-C5FBB77FEE58}"/>
    <cellStyle name="SAPBEXresItemX 2 2 2 11" xfId="15324" xr:uid="{D7D84FBE-0ECD-4F67-9400-D7D03CF8301E}"/>
    <cellStyle name="SAPBEXresItemX 2 2 2 2" xfId="4653" xr:uid="{C8299EED-3A13-4CFB-A7A4-E9177EBFCD99}"/>
    <cellStyle name="SAPBEXresItemX 2 2 2 3" xfId="6122" xr:uid="{F2CF5FBB-D488-4D39-BBAF-9A4071607089}"/>
    <cellStyle name="SAPBEXresItemX 2 2 2 4" xfId="7363" xr:uid="{C6997880-8785-424C-A0A7-159200F14485}"/>
    <cellStyle name="SAPBEXresItemX 2 2 2 5" xfId="8592" xr:uid="{97AD2564-EF6D-4123-93F9-33C197AAE998}"/>
    <cellStyle name="SAPBEXresItemX 2 2 2 6" xfId="9836" xr:uid="{FEFCA8AD-944E-4999-BCE2-CB474180FE0A}"/>
    <cellStyle name="SAPBEXresItemX 2 2 2 7" xfId="11066" xr:uid="{20092C90-5355-4F20-B946-0DC36E5D610F}"/>
    <cellStyle name="SAPBEXresItemX 2 2 2 8" xfId="10072" xr:uid="{FA7D050A-F9E3-4E52-9B32-024A88F6D04E}"/>
    <cellStyle name="SAPBEXresItemX 2 2 2 9" xfId="13352" xr:uid="{B00493B1-EF9E-4A29-B80F-AB25E8DCDA82}"/>
    <cellStyle name="SAPBEXresItemX 2 2 3" xfId="4652" xr:uid="{46177D3E-735F-47D8-9B60-A0C1FC16B84D}"/>
    <cellStyle name="SAPBEXresItemX 2 2 4" xfId="6121" xr:uid="{285C1675-FD7B-4650-B841-167826D874E9}"/>
    <cellStyle name="SAPBEXresItemX 2 2 5" xfId="7362" xr:uid="{7F4A1F60-FED9-4FC6-801A-D712638640B6}"/>
    <cellStyle name="SAPBEXresItemX 2 2 6" xfId="8591" xr:uid="{87FD4043-D7C4-447E-8BB1-547A652E8F9D}"/>
    <cellStyle name="SAPBEXresItemX 2 2 7" xfId="9835" xr:uid="{CC72847F-0988-4B10-BB26-E3BFA1D6A60D}"/>
    <cellStyle name="SAPBEXresItemX 2 2 8" xfId="11065" xr:uid="{47EC43A1-C43D-477D-AD45-1BC865849DD7}"/>
    <cellStyle name="SAPBEXresItemX 2 2 9" xfId="10071" xr:uid="{CB724DEC-6D34-4472-A35F-AA2542D6A9BD}"/>
    <cellStyle name="SAPBEXresItemX 2 3" xfId="4651" xr:uid="{3EDAD3D5-FB8B-44AD-BE3C-A19882DDC0FC}"/>
    <cellStyle name="SAPBEXresItemX 2 4" xfId="6120" xr:uid="{679F7465-3A4D-4E71-964D-CB97757B1E92}"/>
    <cellStyle name="SAPBEXresItemX 2 5" xfId="7361" xr:uid="{73DD6D16-DAC4-45B4-A07B-0DC9C2F852B1}"/>
    <cellStyle name="SAPBEXresItemX 2 6" xfId="8590" xr:uid="{25FF5961-AAF1-44A9-8E6E-B8E8EFA73F32}"/>
    <cellStyle name="SAPBEXresItemX 2 7" xfId="9834" xr:uid="{94B4CE16-6DB4-4999-B2FF-462ED0025A3D}"/>
    <cellStyle name="SAPBEXresItemX 2 8" xfId="11064" xr:uid="{8CD96EDD-D82E-49E7-961F-A1877077D913}"/>
    <cellStyle name="SAPBEXresItemX 2 9" xfId="10070" xr:uid="{AAA92613-D155-4EFF-84A7-5AC9381A53E3}"/>
    <cellStyle name="SAPBEXresItemX 20" xfId="6117" xr:uid="{2204E20C-5A3F-45A2-A16B-5834920CF485}"/>
    <cellStyle name="SAPBEXresItemX 21" xfId="7358" xr:uid="{02D549DC-4F9F-4251-B5BB-37282945F073}"/>
    <cellStyle name="SAPBEXresItemX 22" xfId="8587" xr:uid="{92821692-02F4-4ED3-87A2-79FB8D5549E8}"/>
    <cellStyle name="SAPBEXresItemX 23" xfId="9831" xr:uid="{DBF0D93F-42BA-41E9-A959-6F33D92FC40B}"/>
    <cellStyle name="SAPBEXresItemX 24" xfId="11061" xr:uid="{DF781266-4274-4D0E-B140-D3939DFD1EDE}"/>
    <cellStyle name="SAPBEXresItemX 25" xfId="10067" xr:uid="{7140EB3A-5E1D-4ED7-8B8E-B1502E7AAF8C}"/>
    <cellStyle name="SAPBEXresItemX 26" xfId="13347" xr:uid="{997B1D9E-2928-4844-A76F-A46C3B68895F}"/>
    <cellStyle name="SAPBEXresItemX 27" xfId="14431" xr:uid="{FC97D08C-0F28-432D-8F93-D2CD47F15193}"/>
    <cellStyle name="SAPBEXresItemX 28" xfId="15319" xr:uid="{7D71D622-704B-4C77-9EC3-A45F6C9326E4}"/>
    <cellStyle name="SAPBEXresItemX 29" xfId="15905" xr:uid="{69C1C1A5-CF8C-40E0-A6E5-A26AADAC19E5}"/>
    <cellStyle name="SAPBEXresItemX 3" xfId="2053" xr:uid="{00000000-0005-0000-0000-000049090000}"/>
    <cellStyle name="SAPBEXresItemX 3 10" xfId="14437" xr:uid="{E0187722-F7CF-44BB-BC36-98A2A9A90E95}"/>
    <cellStyle name="SAPBEXresItemX 3 11" xfId="15325" xr:uid="{A4FCBEC6-6ECC-4644-949C-0B78FD4DBC0F}"/>
    <cellStyle name="SAPBEXresItemX 3 2" xfId="4654" xr:uid="{91E58FF0-FEE7-4F35-8673-5C8571DEC727}"/>
    <cellStyle name="SAPBEXresItemX 3 3" xfId="6123" xr:uid="{1B75AEA6-2085-415F-881C-46B9CEB46DAB}"/>
    <cellStyle name="SAPBEXresItemX 3 4" xfId="7364" xr:uid="{69A56222-E477-436D-91B0-9484E9F1846E}"/>
    <cellStyle name="SAPBEXresItemX 3 5" xfId="8593" xr:uid="{D6030DEE-863E-4E6E-8668-B9605845CB4C}"/>
    <cellStyle name="SAPBEXresItemX 3 6" xfId="9837" xr:uid="{AA3B70B6-0D24-4EE0-AD11-E3EA33557130}"/>
    <cellStyle name="SAPBEXresItemX 3 7" xfId="11067" xr:uid="{C9E0C6D7-5A23-4F29-AAA1-9CADCC831512}"/>
    <cellStyle name="SAPBEXresItemX 3 8" xfId="10073" xr:uid="{705BA0F6-A20C-482A-894B-1B14BE0F4752}"/>
    <cellStyle name="SAPBEXresItemX 3 9" xfId="13353" xr:uid="{3D524520-35FF-47BA-B0EA-E69ED653DCC5}"/>
    <cellStyle name="SAPBEXresItemX 4" xfId="2054" xr:uid="{00000000-0005-0000-0000-00004A090000}"/>
    <cellStyle name="SAPBEXresItemX 4 10" xfId="14438" xr:uid="{ACFB1AAC-9755-4613-A1A8-01DC4CC351CC}"/>
    <cellStyle name="SAPBEXresItemX 4 11" xfId="15326" xr:uid="{E454146B-61E0-4E05-B257-C608DDA6249A}"/>
    <cellStyle name="SAPBEXresItemX 4 2" xfId="4655" xr:uid="{0FBBA97B-8DCE-4AD5-BDFC-26ECB43F6944}"/>
    <cellStyle name="SAPBEXresItemX 4 3" xfId="6124" xr:uid="{B5A3BC51-AEF5-489E-A694-9C57A5047250}"/>
    <cellStyle name="SAPBEXresItemX 4 4" xfId="7365" xr:uid="{C4CE1E28-9E6A-48A8-A2E3-6F9678850658}"/>
    <cellStyle name="SAPBEXresItemX 4 5" xfId="8594" xr:uid="{CB8262EF-40FA-4F5C-8A5A-603DF9ADFAAD}"/>
    <cellStyle name="SAPBEXresItemX 4 6" xfId="9838" xr:uid="{9D5E1009-4507-4183-9A6E-787DD730B2F7}"/>
    <cellStyle name="SAPBEXresItemX 4 7" xfId="11068" xr:uid="{9210D149-32A9-4D30-AC87-719EF2DBD885}"/>
    <cellStyle name="SAPBEXresItemX 4 8" xfId="10074" xr:uid="{0E064333-D7C4-4EF1-9CBB-66A7F5DDEE3F}"/>
    <cellStyle name="SAPBEXresItemX 4 9" xfId="13354" xr:uid="{03DC3F70-2524-49A6-804B-553C2A180A5D}"/>
    <cellStyle name="SAPBEXresItemX 5" xfId="2055" xr:uid="{00000000-0005-0000-0000-00004B090000}"/>
    <cellStyle name="SAPBEXresItemX 5 10" xfId="14439" xr:uid="{2315287F-8E52-404F-853F-8F8A78F5234F}"/>
    <cellStyle name="SAPBEXresItemX 5 11" xfId="15327" xr:uid="{322E07D3-9E80-4506-9677-1D908F7974C9}"/>
    <cellStyle name="SAPBEXresItemX 5 2" xfId="4656" xr:uid="{9BE513E3-B27E-43E8-9BC0-F923976008A2}"/>
    <cellStyle name="SAPBEXresItemX 5 3" xfId="6125" xr:uid="{C6A07050-B0BA-4FD4-9189-7643D20F41E5}"/>
    <cellStyle name="SAPBEXresItemX 5 4" xfId="7366" xr:uid="{20E53BE3-71A5-40A6-AE89-A023CDB04AB2}"/>
    <cellStyle name="SAPBEXresItemX 5 5" xfId="8595" xr:uid="{C6707D0E-230F-4A3D-A233-CA2A954B6967}"/>
    <cellStyle name="SAPBEXresItemX 5 6" xfId="9839" xr:uid="{13FE57BB-C73F-4EED-9C58-551C887F2CC6}"/>
    <cellStyle name="SAPBEXresItemX 5 7" xfId="11069" xr:uid="{3A89FA73-53AC-4EF1-8649-F5405C2B668C}"/>
    <cellStyle name="SAPBEXresItemX 5 8" xfId="11592" xr:uid="{6E816B13-93FE-47F7-B2E6-2EE35D6F9329}"/>
    <cellStyle name="SAPBEXresItemX 5 9" xfId="13355" xr:uid="{BD09A724-40D9-40A5-837D-382A1ED8422C}"/>
    <cellStyle name="SAPBEXresItemX 6" xfId="2056" xr:uid="{00000000-0005-0000-0000-00004C090000}"/>
    <cellStyle name="SAPBEXresItemX 6 10" xfId="14440" xr:uid="{B5275700-6442-47B9-A31B-176B58541122}"/>
    <cellStyle name="SAPBEXresItemX 6 11" xfId="15328" xr:uid="{964DD5EC-C8BC-496F-A448-F9DC18890932}"/>
    <cellStyle name="SAPBEXresItemX 6 2" xfId="4657" xr:uid="{E100DA03-EAD5-4494-8FA7-030C179D3EE7}"/>
    <cellStyle name="SAPBEXresItemX 6 3" xfId="6126" xr:uid="{A56B7C76-18E5-4CF2-83CC-BD4DE63EC3E0}"/>
    <cellStyle name="SAPBEXresItemX 6 4" xfId="7367" xr:uid="{4BDD2DC9-5EF0-4E0E-9FE7-E6E365A94BF0}"/>
    <cellStyle name="SAPBEXresItemX 6 5" xfId="8596" xr:uid="{C920EE3B-A73A-4A03-9D6C-F587A952DC6E}"/>
    <cellStyle name="SAPBEXresItemX 6 6" xfId="9840" xr:uid="{0C186A26-BEFC-4EE2-AE40-00CA6811B46F}"/>
    <cellStyle name="SAPBEXresItemX 6 7" xfId="11070" xr:uid="{8BACE381-DC08-4BDD-BEA2-F0B0438E9EA1}"/>
    <cellStyle name="SAPBEXresItemX 6 8" xfId="11591" xr:uid="{5E155F0F-9C97-4310-86C7-193BEB613946}"/>
    <cellStyle name="SAPBEXresItemX 6 9" xfId="13356" xr:uid="{5AA0C5B2-6667-49E0-A337-78716DE63B7A}"/>
    <cellStyle name="SAPBEXresItemX 7" xfId="2057" xr:uid="{00000000-0005-0000-0000-00004D090000}"/>
    <cellStyle name="SAPBEXresItemX 7 10" xfId="14441" xr:uid="{20E50939-B033-40D2-839D-CB1782D8805F}"/>
    <cellStyle name="SAPBEXresItemX 7 11" xfId="15329" xr:uid="{F4D5D9C6-9FE3-4836-8A6E-5CA06E51A52D}"/>
    <cellStyle name="SAPBEXresItemX 7 2" xfId="4658" xr:uid="{97E5B71E-D142-4B99-94F7-0A04C5DAD845}"/>
    <cellStyle name="SAPBEXresItemX 7 3" xfId="6127" xr:uid="{30A7906F-7010-4229-8559-9547C5C58785}"/>
    <cellStyle name="SAPBEXresItemX 7 4" xfId="7368" xr:uid="{15FF794A-C054-4E9E-ADB6-E62EB8DC689F}"/>
    <cellStyle name="SAPBEXresItemX 7 5" xfId="8597" xr:uid="{F6E2DCD7-5F7B-405C-B80F-3D3243C24F2E}"/>
    <cellStyle name="SAPBEXresItemX 7 6" xfId="9841" xr:uid="{6F9A72CD-B656-4D7E-8E38-5C9903CA077D}"/>
    <cellStyle name="SAPBEXresItemX 7 7" xfId="11071" xr:uid="{2EA85BB8-A0BF-4F6D-A26C-5809896C1E7A}"/>
    <cellStyle name="SAPBEXresItemX 7 8" xfId="9979" xr:uid="{7E10AC5C-B624-46CE-9501-07A4EE8592FB}"/>
    <cellStyle name="SAPBEXresItemX 7 9" xfId="13357" xr:uid="{8490A073-339B-4A6C-87CE-D1C771555B27}"/>
    <cellStyle name="SAPBEXresItemX 8" xfId="2058" xr:uid="{00000000-0005-0000-0000-00004E090000}"/>
    <cellStyle name="SAPBEXresItemX 8 10" xfId="14442" xr:uid="{33A5C941-9A4E-40A0-8319-F48D688BF6D9}"/>
    <cellStyle name="SAPBEXresItemX 8 11" xfId="15330" xr:uid="{603EB310-885C-425F-8507-1848C172618D}"/>
    <cellStyle name="SAPBEXresItemX 8 2" xfId="4659" xr:uid="{5EF40A6E-AD9A-4069-A0FA-C6091834DE16}"/>
    <cellStyle name="SAPBEXresItemX 8 3" xfId="6128" xr:uid="{CB195887-6BAB-4F17-BC71-2D506A8EB6A1}"/>
    <cellStyle name="SAPBEXresItemX 8 4" xfId="7369" xr:uid="{7DF40A05-2530-479D-9973-9EC5DC8C4D31}"/>
    <cellStyle name="SAPBEXresItemX 8 5" xfId="8598" xr:uid="{2094397E-595F-4ED4-A764-85815F4BEE0B}"/>
    <cellStyle name="SAPBEXresItemX 8 6" xfId="9842" xr:uid="{C4CBBB6A-2C5A-413C-BC35-DC0861B7FFE5}"/>
    <cellStyle name="SAPBEXresItemX 8 7" xfId="11072" xr:uid="{F3A592EB-9A19-43B2-9207-408EFE221193}"/>
    <cellStyle name="SAPBEXresItemX 8 8" xfId="10388" xr:uid="{A741A590-F7A1-4935-8F9F-ADD48705CE1A}"/>
    <cellStyle name="SAPBEXresItemX 8 9" xfId="13358" xr:uid="{A1B09B55-44D2-4AC0-9DCB-F54B982B9E3F}"/>
    <cellStyle name="SAPBEXresItemX 9" xfId="2059" xr:uid="{00000000-0005-0000-0000-00004F090000}"/>
    <cellStyle name="SAPBEXresItemX 9 10" xfId="14443" xr:uid="{41EA8C2E-D415-4110-ABD7-B61D3C80A3F1}"/>
    <cellStyle name="SAPBEXresItemX 9 11" xfId="15331" xr:uid="{2217EBC0-868C-4B3D-9E33-8760E595B96D}"/>
    <cellStyle name="SAPBEXresItemX 9 2" xfId="4660" xr:uid="{D5468070-0F78-473E-A11A-3F2D011CB60B}"/>
    <cellStyle name="SAPBEXresItemX 9 3" xfId="6129" xr:uid="{C8B4AB19-EEE6-4ED5-A1FB-3513028ADA75}"/>
    <cellStyle name="SAPBEXresItemX 9 4" xfId="7370" xr:uid="{C76F3F14-63FC-4C4B-88DC-A8E9885C4F39}"/>
    <cellStyle name="SAPBEXresItemX 9 5" xfId="8599" xr:uid="{82F16E31-9CDE-4D0F-B743-51BB02684B0A}"/>
    <cellStyle name="SAPBEXresItemX 9 6" xfId="9843" xr:uid="{29D92F13-3E58-4D41-AF15-959D06AD8962}"/>
    <cellStyle name="SAPBEXresItemX 9 7" xfId="11073" xr:uid="{336134A3-54F7-4A73-A6D6-5AC4A11EDF27}"/>
    <cellStyle name="SAPBEXresItemX 9 8" xfId="12157" xr:uid="{8BC9D381-E3E7-411C-8A1A-BB06C8E709AF}"/>
    <cellStyle name="SAPBEXresItemX 9 9" xfId="13359" xr:uid="{6937EF90-2E9F-4A18-8469-E122386A5434}"/>
    <cellStyle name="SAPBEXresItemX_valor justo.junio2010" xfId="5753" xr:uid="{8492D739-CE7A-4C45-AAB1-5F68536A7B0E}"/>
    <cellStyle name="SAPBEXstdData" xfId="176" xr:uid="{00000000-0005-0000-0000-000050090000}"/>
    <cellStyle name="SAPBEXstdData 10" xfId="2060" xr:uid="{00000000-0005-0000-0000-000051090000}"/>
    <cellStyle name="SAPBEXstdData 10 10" xfId="13360" xr:uid="{212DB69B-CBB9-496F-9497-827CDE9B3FD2}"/>
    <cellStyle name="SAPBEXstdData 10 11" xfId="14444" xr:uid="{57877E62-34FF-4633-B1B8-CA7E089712B6}"/>
    <cellStyle name="SAPBEXstdData 10 12" xfId="15332" xr:uid="{1CCDAC55-3783-491E-A995-CA5ADB4A7CBB}"/>
    <cellStyle name="SAPBEXstdData 10 2" xfId="5754" xr:uid="{F852BEB2-16E2-4D6A-8BA0-AE2AE02D974F}"/>
    <cellStyle name="SAPBEXstdData 10 2 10" xfId="15818" xr:uid="{C0E15E79-E054-44A2-965B-ADDE56C5A4E0}"/>
    <cellStyle name="SAPBEXstdData 10 2 2" xfId="7219" xr:uid="{4B7D1B77-3290-46A1-8FE6-688E8E54A88D}"/>
    <cellStyle name="SAPBEXstdData 10 2 3" xfId="8440" xr:uid="{D4E84FA0-0337-4422-930E-D0FDA19EA29B}"/>
    <cellStyle name="SAPBEXstdData 10 2 4" xfId="9692" xr:uid="{C64FA2FB-E954-4BD1-ADD2-3AC578D8808F}"/>
    <cellStyle name="SAPBEXstdData 10 2 5" xfId="10926" xr:uid="{E8DD553D-9D9B-4AAE-93E1-176D31F8EF85}"/>
    <cellStyle name="SAPBEXstdData 10 2 6" xfId="12085" xr:uid="{82703456-D589-4DB0-9989-E906A42133F3}"/>
    <cellStyle name="SAPBEXstdData 10 2 7" xfId="13213" xr:uid="{85C0E09A-9CB5-4923-B727-CF558964768F}"/>
    <cellStyle name="SAPBEXstdData 10 2 8" xfId="14320" xr:uid="{86234433-B94D-4CA0-87D4-2D66F2F99019}"/>
    <cellStyle name="SAPBEXstdData 10 2 9" xfId="15226" xr:uid="{411A935E-FDEA-4312-A3D5-2F975D710769}"/>
    <cellStyle name="SAPBEXstdData 10 3" xfId="4661" xr:uid="{5B4B7C00-6E0B-4DF4-B83B-DAC5F27BD197}"/>
    <cellStyle name="SAPBEXstdData 10 4" xfId="6130" xr:uid="{08BEDFB4-0264-464B-8224-9E34ACA3B909}"/>
    <cellStyle name="SAPBEXstdData 10 5" xfId="7371" xr:uid="{6F5D49EB-398B-4FA1-8DAC-E5DE82860829}"/>
    <cellStyle name="SAPBEXstdData 10 6" xfId="8600" xr:uid="{5772D994-6D6D-4DC0-B392-E441D5A04B3F}"/>
    <cellStyle name="SAPBEXstdData 10 7" xfId="9844" xr:uid="{C9E8D0D2-3959-44B2-AA06-5A01C70B03AE}"/>
    <cellStyle name="SAPBEXstdData 10 8" xfId="11074" xr:uid="{826C05E3-4650-41AD-A286-497705C88F06}"/>
    <cellStyle name="SAPBEXstdData 10 9" xfId="12158" xr:uid="{A53F7931-7115-4231-AFE1-77243F0A88D4}"/>
    <cellStyle name="SAPBEXstdData 11" xfId="2061" xr:uid="{00000000-0005-0000-0000-000052090000}"/>
    <cellStyle name="SAPBEXstdData 11 10" xfId="13361" xr:uid="{A2B9698E-CB9E-47EC-9A34-89FBB4F6AFF2}"/>
    <cellStyle name="SAPBEXstdData 11 11" xfId="14445" xr:uid="{BB420C10-9C22-40B3-B318-E9F13B53083D}"/>
    <cellStyle name="SAPBEXstdData 11 12" xfId="15333" xr:uid="{3615C46B-424C-471B-AC94-39784ACD5EB4}"/>
    <cellStyle name="SAPBEXstdData 11 2" xfId="5755" xr:uid="{C10EAAB5-4578-431D-8A0E-0653E788B166}"/>
    <cellStyle name="SAPBEXstdData 11 2 10" xfId="15819" xr:uid="{A559BB85-1365-448C-A101-D6DF6FE4FE6A}"/>
    <cellStyle name="SAPBEXstdData 11 2 2" xfId="7220" xr:uid="{66EF31BD-29A4-44B3-9AA9-5652CC1DF8DB}"/>
    <cellStyle name="SAPBEXstdData 11 2 3" xfId="8441" xr:uid="{ED8E9EF3-ACD2-4A5E-8CE4-3709624FBC9D}"/>
    <cellStyle name="SAPBEXstdData 11 2 4" xfId="9693" xr:uid="{905AF0D2-7E8D-438D-87E8-20E05AFFF671}"/>
    <cellStyle name="SAPBEXstdData 11 2 5" xfId="10927" xr:uid="{F68B6C0E-8747-4E0F-8770-6474E7F7F9F3}"/>
    <cellStyle name="SAPBEXstdData 11 2 6" xfId="12086" xr:uid="{EF16712D-5D68-400F-9D9A-474EF62D5796}"/>
    <cellStyle name="SAPBEXstdData 11 2 7" xfId="13214" xr:uid="{7C66D0DD-AE56-4C08-ADE3-F7F560A41EED}"/>
    <cellStyle name="SAPBEXstdData 11 2 8" xfId="14321" xr:uid="{C1E27CD1-DCA8-43FE-8181-0F84BE843608}"/>
    <cellStyle name="SAPBEXstdData 11 2 9" xfId="15227" xr:uid="{B520B10A-861D-4B93-8F30-D309D17B4116}"/>
    <cellStyle name="SAPBEXstdData 11 3" xfId="4662" xr:uid="{1B1E817F-CC4E-429B-8FC9-0B064BDE48D8}"/>
    <cellStyle name="SAPBEXstdData 11 4" xfId="6131" xr:uid="{D37469B2-4025-4437-B0C6-ECC3821C24B9}"/>
    <cellStyle name="SAPBEXstdData 11 5" xfId="7372" xr:uid="{6A127033-D643-47F3-937C-DABB8C050852}"/>
    <cellStyle name="SAPBEXstdData 11 6" xfId="8601" xr:uid="{4FB1800A-EA53-4416-BCC2-2C154EDF3C27}"/>
    <cellStyle name="SAPBEXstdData 11 7" xfId="9845" xr:uid="{DC494D60-4BCC-4AC6-9666-E61B6DFE21CD}"/>
    <cellStyle name="SAPBEXstdData 11 8" xfId="11075" xr:uid="{75880A68-E23F-487E-BDF2-F959BE1624E5}"/>
    <cellStyle name="SAPBEXstdData 11 9" xfId="12159" xr:uid="{5F951E84-E9E9-4564-8BCC-C4B0DBD71E0E}"/>
    <cellStyle name="SAPBEXstdData 12" xfId="2062" xr:uid="{00000000-0005-0000-0000-000053090000}"/>
    <cellStyle name="SAPBEXstdData 12 10" xfId="13362" xr:uid="{3E3140B4-43A6-4D49-90A1-BE7DCC2E7B9F}"/>
    <cellStyle name="SAPBEXstdData 12 11" xfId="14446" xr:uid="{533CE032-2631-40AC-9509-7A3773BE5E64}"/>
    <cellStyle name="SAPBEXstdData 12 12" xfId="15334" xr:uid="{7EC11893-F4A7-4A8A-B9C2-AA30E44A5A09}"/>
    <cellStyle name="SAPBEXstdData 12 2" xfId="5756" xr:uid="{A8259D3B-1C35-4C31-B9F4-D0483E51D722}"/>
    <cellStyle name="SAPBEXstdData 12 2 10" xfId="15820" xr:uid="{CB6B9439-F899-4F36-8560-09815193CD34}"/>
    <cellStyle name="SAPBEXstdData 12 2 2" xfId="7221" xr:uid="{3A108B11-F3D8-41A5-B9AE-555D414A0064}"/>
    <cellStyle name="SAPBEXstdData 12 2 3" xfId="8442" xr:uid="{4A3B1947-4CD5-4F45-B6BA-805C65C5E8F8}"/>
    <cellStyle name="SAPBEXstdData 12 2 4" xfId="9694" xr:uid="{FDBD3916-A0BE-40FF-A9E7-9D5154B89A76}"/>
    <cellStyle name="SAPBEXstdData 12 2 5" xfId="10928" xr:uid="{F2D2BA9C-D50C-4773-B07E-14366BCE0275}"/>
    <cellStyle name="SAPBEXstdData 12 2 6" xfId="12087" xr:uid="{FD3CC433-9C11-43AA-9940-A497197DB7CD}"/>
    <cellStyle name="SAPBEXstdData 12 2 7" xfId="13215" xr:uid="{E87D19B6-8E87-4690-920F-18D052F10076}"/>
    <cellStyle name="SAPBEXstdData 12 2 8" xfId="14322" xr:uid="{7F0719F7-4232-4D30-8BD7-2767997D02A6}"/>
    <cellStyle name="SAPBEXstdData 12 2 9" xfId="15228" xr:uid="{137C4E8D-EFE9-4678-B46D-9527EEFCC40C}"/>
    <cellStyle name="SAPBEXstdData 12 3" xfId="4663" xr:uid="{799EF40E-7531-4B2F-801E-1FFFD52E2A40}"/>
    <cellStyle name="SAPBEXstdData 12 4" xfId="6132" xr:uid="{A2F373F0-23AA-46DF-B1D1-8E96BE9F7CE0}"/>
    <cellStyle name="SAPBEXstdData 12 5" xfId="7373" xr:uid="{6325333C-68FD-4644-AED2-43EF5CFD1CB6}"/>
    <cellStyle name="SAPBEXstdData 12 6" xfId="8602" xr:uid="{A0F0059D-99BA-436F-B994-07CDCFC6B23B}"/>
    <cellStyle name="SAPBEXstdData 12 7" xfId="9846" xr:uid="{0F167A61-9CDC-4318-AFE6-07DE18D537AB}"/>
    <cellStyle name="SAPBEXstdData 12 8" xfId="11076" xr:uid="{52FCE9F6-E98E-4532-BAF9-CB6F928FA7E6}"/>
    <cellStyle name="SAPBEXstdData 12 9" xfId="12160" xr:uid="{42A68FAD-59EE-426B-9087-F621603270FE}"/>
    <cellStyle name="SAPBEXstdData 13" xfId="2063" xr:uid="{00000000-0005-0000-0000-000054090000}"/>
    <cellStyle name="SAPBEXstdData 13 10" xfId="13363" xr:uid="{C59C0402-70F4-4BE8-B117-1EBB4794099F}"/>
    <cellStyle name="SAPBEXstdData 13 11" xfId="14447" xr:uid="{C45E3014-3CE1-46F9-A456-A8D22DD90F58}"/>
    <cellStyle name="SAPBEXstdData 13 12" xfId="15335" xr:uid="{73636DEB-BAA3-4E96-B5C1-ADD4FE8A5A34}"/>
    <cellStyle name="SAPBEXstdData 13 2" xfId="5757" xr:uid="{29A50945-FC77-428F-9634-0533868B73CE}"/>
    <cellStyle name="SAPBEXstdData 13 2 10" xfId="15821" xr:uid="{89AF6569-E306-409D-A85A-0B478132BC1A}"/>
    <cellStyle name="SAPBEXstdData 13 2 2" xfId="7222" xr:uid="{554BE2F9-6E7F-451D-B3F1-ED16BED0DAF3}"/>
    <cellStyle name="SAPBEXstdData 13 2 3" xfId="8443" xr:uid="{FF675F18-D086-49EB-8CAD-9667FFB61676}"/>
    <cellStyle name="SAPBEXstdData 13 2 4" xfId="9695" xr:uid="{47DC5560-CA96-4242-8CF2-0744071C9221}"/>
    <cellStyle name="SAPBEXstdData 13 2 5" xfId="10929" xr:uid="{ECA1E33F-7592-4A82-8360-CCF66C49FE6E}"/>
    <cellStyle name="SAPBEXstdData 13 2 6" xfId="12088" xr:uid="{E02E8B1E-4C79-49F6-9603-D00752DD79EA}"/>
    <cellStyle name="SAPBEXstdData 13 2 7" xfId="13216" xr:uid="{A075ADFA-C7DF-4752-827D-9113AF3B8494}"/>
    <cellStyle name="SAPBEXstdData 13 2 8" xfId="14323" xr:uid="{84C0A8F7-485C-4A52-9AB1-C650E1A3B75A}"/>
    <cellStyle name="SAPBEXstdData 13 2 9" xfId="15229" xr:uid="{C6135DFA-D4CD-4113-A51C-F2DF9E0B4004}"/>
    <cellStyle name="SAPBEXstdData 13 3" xfId="4664" xr:uid="{234F9E48-4313-4B0E-8C59-ED42A2A303C8}"/>
    <cellStyle name="SAPBEXstdData 13 4" xfId="6133" xr:uid="{E0A18BDD-18ED-4656-86D7-54DBFA442937}"/>
    <cellStyle name="SAPBEXstdData 13 5" xfId="7374" xr:uid="{F26A2D48-9E39-4709-8C8C-3F07B2FBAE0E}"/>
    <cellStyle name="SAPBEXstdData 13 6" xfId="8603" xr:uid="{A09C1238-5BA8-4198-8853-4EBAF7FF9138}"/>
    <cellStyle name="SAPBEXstdData 13 7" xfId="9847" xr:uid="{4C3EA63B-BB45-44EA-9AE6-6AF2EFFC0BA2}"/>
    <cellStyle name="SAPBEXstdData 13 8" xfId="11077" xr:uid="{A07F19D2-5CE3-4C66-BB57-2935A23FFF75}"/>
    <cellStyle name="SAPBEXstdData 13 9" xfId="12161" xr:uid="{F4A6FABD-044D-4E2A-8333-C69AE5FE934B}"/>
    <cellStyle name="SAPBEXstdData 14" xfId="2064" xr:uid="{00000000-0005-0000-0000-000055090000}"/>
    <cellStyle name="SAPBEXstdData 14 10" xfId="13364" xr:uid="{8DE14794-7CD3-49D9-A13E-FF06271B66C3}"/>
    <cellStyle name="SAPBEXstdData 14 11" xfId="14448" xr:uid="{C95F4155-2BD3-4188-A9F8-4A794E1DA749}"/>
    <cellStyle name="SAPBEXstdData 14 12" xfId="15336" xr:uid="{F654318C-A236-4670-8076-047115F456BE}"/>
    <cellStyle name="SAPBEXstdData 14 2" xfId="5758" xr:uid="{443D5DEB-0EF6-41EF-9AA5-C043094EE1BE}"/>
    <cellStyle name="SAPBEXstdData 14 2 10" xfId="15822" xr:uid="{175DC476-D09C-43E4-B186-33819A96E41D}"/>
    <cellStyle name="SAPBEXstdData 14 2 2" xfId="7223" xr:uid="{7CA29C9F-0A73-426E-9FD3-4CCF0FEA3165}"/>
    <cellStyle name="SAPBEXstdData 14 2 3" xfId="8444" xr:uid="{C78CC300-FB5E-49FE-9978-1DCB18E14FFC}"/>
    <cellStyle name="SAPBEXstdData 14 2 4" xfId="9696" xr:uid="{3C0B77F7-35C1-466E-BB46-E4336A8D28EF}"/>
    <cellStyle name="SAPBEXstdData 14 2 5" xfId="10930" xr:uid="{B9A317A5-E8EC-489A-812A-36B4E6D3C260}"/>
    <cellStyle name="SAPBEXstdData 14 2 6" xfId="12089" xr:uid="{1FE513C3-0146-4FCE-8DA8-59B290EC0FFF}"/>
    <cellStyle name="SAPBEXstdData 14 2 7" xfId="13217" xr:uid="{575C1AD2-C119-4608-97E1-677FC1407EDA}"/>
    <cellStyle name="SAPBEXstdData 14 2 8" xfId="14324" xr:uid="{8A9FC459-A3B4-4A70-8C8A-FFF6BD6EE941}"/>
    <cellStyle name="SAPBEXstdData 14 2 9" xfId="15230" xr:uid="{F736686B-78E2-4CDE-86DB-67A4C80BB416}"/>
    <cellStyle name="SAPBEXstdData 14 3" xfId="4665" xr:uid="{ECAEF37D-AE91-4A13-ABB5-BF477A1DE180}"/>
    <cellStyle name="SAPBEXstdData 14 4" xfId="6134" xr:uid="{53A55A68-9603-41A2-9B86-7EE5C9B4BCDC}"/>
    <cellStyle name="SAPBEXstdData 14 5" xfId="7375" xr:uid="{A5766E06-5A31-44AF-828F-198D9C06E1F0}"/>
    <cellStyle name="SAPBEXstdData 14 6" xfId="8604" xr:uid="{09CED608-484C-4604-A20A-0DE14E9E4F5C}"/>
    <cellStyle name="SAPBEXstdData 14 7" xfId="9848" xr:uid="{B724D329-9674-488F-9656-2BE78DA117E4}"/>
    <cellStyle name="SAPBEXstdData 14 8" xfId="11078" xr:uid="{68E89C8D-4639-4AED-92F4-262649CB6204}"/>
    <cellStyle name="SAPBEXstdData 14 9" xfId="12162" xr:uid="{BF764375-208E-40A1-930C-B391CB94E4A5}"/>
    <cellStyle name="SAPBEXstdData 15" xfId="2065" xr:uid="{00000000-0005-0000-0000-000056090000}"/>
    <cellStyle name="SAPBEXstdData 15 10" xfId="13365" xr:uid="{464E8622-B0A8-4DAE-80BC-54A85CCF613C}"/>
    <cellStyle name="SAPBEXstdData 15 11" xfId="14449" xr:uid="{53E46AB3-EEF7-4155-B928-BDC04D908408}"/>
    <cellStyle name="SAPBEXstdData 15 12" xfId="15337" xr:uid="{EB4576CB-2467-474A-8060-57386052E832}"/>
    <cellStyle name="SAPBEXstdData 15 2" xfId="5759" xr:uid="{2800936A-5384-4AC4-93B4-8986B9B352FC}"/>
    <cellStyle name="SAPBEXstdData 15 2 10" xfId="15823" xr:uid="{2A7EA415-6DB4-4A10-A722-9B7881EA525C}"/>
    <cellStyle name="SAPBEXstdData 15 2 2" xfId="7224" xr:uid="{CB63939A-6767-484E-A1A7-3935A6672385}"/>
    <cellStyle name="SAPBEXstdData 15 2 3" xfId="8445" xr:uid="{EE9B19BD-D16E-42AD-B06E-E6CDB3DF6475}"/>
    <cellStyle name="SAPBEXstdData 15 2 4" xfId="9697" xr:uid="{9F7DDEF5-5C20-46FE-93F5-DB348FBA8492}"/>
    <cellStyle name="SAPBEXstdData 15 2 5" xfId="10931" xr:uid="{5364841D-95F6-4466-97AC-047F6ECE286E}"/>
    <cellStyle name="SAPBEXstdData 15 2 6" xfId="12090" xr:uid="{BCF6C7CF-CE6D-4477-A620-F812D934FE00}"/>
    <cellStyle name="SAPBEXstdData 15 2 7" xfId="13218" xr:uid="{35AEF0C4-049F-4A4D-916B-1C42ECA0E3D3}"/>
    <cellStyle name="SAPBEXstdData 15 2 8" xfId="14325" xr:uid="{010F0AD2-08AE-4401-9ACA-D543E0DBB7E0}"/>
    <cellStyle name="SAPBEXstdData 15 2 9" xfId="15231" xr:uid="{1F3000C2-9565-42F1-91BF-FE28378BC849}"/>
    <cellStyle name="SAPBEXstdData 15 3" xfId="4666" xr:uid="{935295F5-CB5B-404A-BDAD-E3A234BCD532}"/>
    <cellStyle name="SAPBEXstdData 15 4" xfId="6135" xr:uid="{0E10BC26-9638-4E33-8669-8F5924301985}"/>
    <cellStyle name="SAPBEXstdData 15 5" xfId="7376" xr:uid="{50A551C4-21DC-4E83-9B59-3E71442B8380}"/>
    <cellStyle name="SAPBEXstdData 15 6" xfId="8605" xr:uid="{E951BAFE-5C8E-4E55-9D96-33C8A944E2A2}"/>
    <cellStyle name="SAPBEXstdData 15 7" xfId="9849" xr:uid="{412F9648-A7AC-4C32-B4A4-C2D53B335576}"/>
    <cellStyle name="SAPBEXstdData 15 8" xfId="11079" xr:uid="{F6920A6E-4913-4694-BFCD-05C520C42BAB}"/>
    <cellStyle name="SAPBEXstdData 15 9" xfId="12163" xr:uid="{754971F6-0921-4256-8718-99320A872FBD}"/>
    <cellStyle name="SAPBEXstdData 16" xfId="2066" xr:uid="{00000000-0005-0000-0000-000057090000}"/>
    <cellStyle name="SAPBEXstdData 16 10" xfId="13366" xr:uid="{481A89CE-BB08-4234-9332-7B85F127C8EC}"/>
    <cellStyle name="SAPBEXstdData 16 11" xfId="14450" xr:uid="{693B24FA-B995-4398-AD1B-09FED25CC6B8}"/>
    <cellStyle name="SAPBEXstdData 16 12" xfId="15338" xr:uid="{512645CF-31E9-4A8F-B30E-E20D578A3D96}"/>
    <cellStyle name="SAPBEXstdData 16 2" xfId="5760" xr:uid="{B7915602-89AE-4E7D-8AF6-5F5166E65509}"/>
    <cellStyle name="SAPBEXstdData 16 2 10" xfId="15824" xr:uid="{D31644C4-D585-4697-8CDE-D588915E72A6}"/>
    <cellStyle name="SAPBEXstdData 16 2 2" xfId="7225" xr:uid="{F705AD94-0901-4C33-8CD3-CDE86EEF24D5}"/>
    <cellStyle name="SAPBEXstdData 16 2 3" xfId="8446" xr:uid="{BA2D5981-2971-4771-ADA9-3DA297D93AD4}"/>
    <cellStyle name="SAPBEXstdData 16 2 4" xfId="9698" xr:uid="{D9C9B816-5260-4F42-8974-402BCE48A621}"/>
    <cellStyle name="SAPBEXstdData 16 2 5" xfId="10932" xr:uid="{2FFB9491-CB93-4AC1-9432-8BA944CE7143}"/>
    <cellStyle name="SAPBEXstdData 16 2 6" xfId="12091" xr:uid="{7199088D-CBA3-4421-A850-1884C8B84CE7}"/>
    <cellStyle name="SAPBEXstdData 16 2 7" xfId="13219" xr:uid="{F5620FE1-3BDC-4A17-BAF3-395DA14A4D9F}"/>
    <cellStyle name="SAPBEXstdData 16 2 8" xfId="14326" xr:uid="{53376229-BFB9-4938-97E7-F582ED7DB96B}"/>
    <cellStyle name="SAPBEXstdData 16 2 9" xfId="15232" xr:uid="{E4BEFDB8-03DD-4B1F-A1C8-334C8823A9AA}"/>
    <cellStyle name="SAPBEXstdData 16 3" xfId="4667" xr:uid="{1129B30B-63C6-4982-9410-764679B9C464}"/>
    <cellStyle name="SAPBEXstdData 16 4" xfId="6136" xr:uid="{04E3C187-F688-4CB5-AF58-9108422027FE}"/>
    <cellStyle name="SAPBEXstdData 16 5" xfId="7377" xr:uid="{40AC4B23-2C8D-422D-8240-26CC6D904A26}"/>
    <cellStyle name="SAPBEXstdData 16 6" xfId="8606" xr:uid="{FE0BAF7A-692C-4AE7-B76B-F8696B6C1CBC}"/>
    <cellStyle name="SAPBEXstdData 16 7" xfId="9850" xr:uid="{57BBAC8C-AB83-4D82-A9B6-79A5BE1D5D25}"/>
    <cellStyle name="SAPBEXstdData 16 8" xfId="11080" xr:uid="{E3DA8915-CDB3-4029-B9F0-5DC166224FBC}"/>
    <cellStyle name="SAPBEXstdData 16 9" xfId="12164" xr:uid="{46746C84-BBE7-4593-9885-C10468C3C274}"/>
    <cellStyle name="SAPBEXstdData 17" xfId="2687" xr:uid="{00000000-0005-0000-0000-000058090000}"/>
    <cellStyle name="SAPBEXstdData 18" xfId="2765" xr:uid="{00000000-0005-0000-0000-000059090000}"/>
    <cellStyle name="SAPBEXstdData 19" xfId="2776" xr:uid="{BB075A78-0CAA-406F-B2F0-867BB31321BF}"/>
    <cellStyle name="SAPBEXstdData 2" xfId="2067" xr:uid="{00000000-0005-0000-0000-00005A090000}"/>
    <cellStyle name="SAPBEXstdData 2 10" xfId="12165" xr:uid="{B2FE676D-19AA-4DA8-8189-E0ABA6F16084}"/>
    <cellStyle name="SAPBEXstdData 2 11" xfId="13367" xr:uid="{7A064E4F-FAF4-4187-ACA8-48B7B8EFD45A}"/>
    <cellStyle name="SAPBEXstdData 2 12" xfId="14451" xr:uid="{311A79C1-CA78-4492-8C40-9580ECE36D4E}"/>
    <cellStyle name="SAPBEXstdData 2 13" xfId="15339" xr:uid="{D0F0805A-1434-42CE-BC45-A4EB7DBA5649}"/>
    <cellStyle name="SAPBEXstdData 2 2" xfId="2068" xr:uid="{00000000-0005-0000-0000-00005B090000}"/>
    <cellStyle name="SAPBEXstdData 2 2 10" xfId="13368" xr:uid="{37838AAF-5BEC-45C8-AB88-7CECE4FB3CC0}"/>
    <cellStyle name="SAPBEXstdData 2 2 11" xfId="14452" xr:uid="{B92CC554-1195-4402-A4A0-077C9386BC23}"/>
    <cellStyle name="SAPBEXstdData 2 2 12" xfId="15340" xr:uid="{ADCD7C83-04E1-45DD-BCFC-C72B4F9BD566}"/>
    <cellStyle name="SAPBEXstdData 2 2 2" xfId="2069" xr:uid="{00000000-0005-0000-0000-00005C090000}"/>
    <cellStyle name="SAPBEXstdData 2 2 2 10" xfId="13369" xr:uid="{993AD438-86EB-44BB-823C-83A90372D553}"/>
    <cellStyle name="SAPBEXstdData 2 2 2 11" xfId="14453" xr:uid="{6AE21CEC-A09D-4006-80A8-D7F63D586207}"/>
    <cellStyle name="SAPBEXstdData 2 2 2 12" xfId="15341" xr:uid="{6EE9BEF1-E914-4D33-93CD-A92C9E81598F}"/>
    <cellStyle name="SAPBEXstdData 2 2 2 2" xfId="5762" xr:uid="{B7E2EBC4-770D-467C-A00A-02E2B2DEB5DD}"/>
    <cellStyle name="SAPBEXstdData 2 2 2 2 10" xfId="15826" xr:uid="{70D5FA67-F6B0-4122-8440-873970674191}"/>
    <cellStyle name="SAPBEXstdData 2 2 2 2 2" xfId="7227" xr:uid="{50145A5D-B345-4A07-A8EC-746FE93280E3}"/>
    <cellStyle name="SAPBEXstdData 2 2 2 2 3" xfId="8448" xr:uid="{6D60FF21-025B-471F-90FA-82F4B964A155}"/>
    <cellStyle name="SAPBEXstdData 2 2 2 2 4" xfId="9700" xr:uid="{47CEE9DB-27EC-4DC9-93CF-DAC3B7F5AC16}"/>
    <cellStyle name="SAPBEXstdData 2 2 2 2 5" xfId="10934" xr:uid="{7A88DD60-333B-4740-9BE7-7E828E690CD0}"/>
    <cellStyle name="SAPBEXstdData 2 2 2 2 6" xfId="12093" xr:uid="{AE327493-74CE-44F4-8DB8-4E5E648F479B}"/>
    <cellStyle name="SAPBEXstdData 2 2 2 2 7" xfId="13221" xr:uid="{E0E78DBB-D212-4CD3-80AE-236B893CF478}"/>
    <cellStyle name="SAPBEXstdData 2 2 2 2 8" xfId="14328" xr:uid="{C31247C6-0103-40D4-87BB-14293F6AAB53}"/>
    <cellStyle name="SAPBEXstdData 2 2 2 2 9" xfId="15234" xr:uid="{AE4EB367-CDB1-445E-88F1-17927F58CF53}"/>
    <cellStyle name="SAPBEXstdData 2 2 2 3" xfId="4670" xr:uid="{9453CA42-5FE2-40A6-8DE3-F484D16229F7}"/>
    <cellStyle name="SAPBEXstdData 2 2 2 4" xfId="6139" xr:uid="{E1821812-2735-45BF-BF6D-9F404E0251AE}"/>
    <cellStyle name="SAPBEXstdData 2 2 2 5" xfId="7380" xr:uid="{0CA44C47-8BFB-4EE9-902B-0EA9639E5C7B}"/>
    <cellStyle name="SAPBEXstdData 2 2 2 6" xfId="8609" xr:uid="{C7F62E67-F166-48EA-8904-5F73C0A9F245}"/>
    <cellStyle name="SAPBEXstdData 2 2 2 7" xfId="9853" xr:uid="{ED26BC8F-3BD1-46E8-AC66-76826A91BF2D}"/>
    <cellStyle name="SAPBEXstdData 2 2 2 8" xfId="11083" xr:uid="{C5E9B8F4-F2E7-474F-87BB-1F5149E7F736}"/>
    <cellStyle name="SAPBEXstdData 2 2 2 9" xfId="12167" xr:uid="{33E9FF9D-CB34-46C1-97A7-3E6A3EBFB250}"/>
    <cellStyle name="SAPBEXstdData 2 2 3" xfId="4669" xr:uid="{62E82974-CD48-460C-B561-D09DD173BDFE}"/>
    <cellStyle name="SAPBEXstdData 2 2 4" xfId="6138" xr:uid="{4B091351-BF2B-4AA2-957F-758EB14479FD}"/>
    <cellStyle name="SAPBEXstdData 2 2 5" xfId="7379" xr:uid="{7AC3588C-CF40-4A93-B632-6E585A12F160}"/>
    <cellStyle name="SAPBEXstdData 2 2 6" xfId="8608" xr:uid="{7820A9E9-38BE-40C2-89BD-71A1E8D36097}"/>
    <cellStyle name="SAPBEXstdData 2 2 7" xfId="9852" xr:uid="{200B3D30-25A3-44D5-BC83-23AA7922DEC6}"/>
    <cellStyle name="SAPBEXstdData 2 2 8" xfId="11082" xr:uid="{20B94F8E-B669-4D3B-873E-B388BACCAE0E}"/>
    <cellStyle name="SAPBEXstdData 2 2 9" xfId="12166" xr:uid="{587A55B2-6289-4963-A611-51BFE17CEE4F}"/>
    <cellStyle name="SAPBEXstdData 2 3" xfId="5761" xr:uid="{5F6D9FE9-9498-481D-A498-D0FD4F096BA7}"/>
    <cellStyle name="SAPBEXstdData 2 3 10" xfId="15825" xr:uid="{5852EDF7-0C4A-4D81-8D6E-5010DBCD80F7}"/>
    <cellStyle name="SAPBEXstdData 2 3 2" xfId="7226" xr:uid="{0F662206-F319-453C-B7BB-D1D5F0E6EFD8}"/>
    <cellStyle name="SAPBEXstdData 2 3 3" xfId="8447" xr:uid="{88F77CBF-9D66-46E2-9241-ED96B90FFEBF}"/>
    <cellStyle name="SAPBEXstdData 2 3 4" xfId="9699" xr:uid="{14119D20-1B2A-4B0F-AA96-931385C8382A}"/>
    <cellStyle name="SAPBEXstdData 2 3 5" xfId="10933" xr:uid="{8E0660FB-0845-4A50-81C1-13AA7F7651CD}"/>
    <cellStyle name="SAPBEXstdData 2 3 6" xfId="12092" xr:uid="{C67FA333-73E6-40D5-9D1B-28B6D17FB58D}"/>
    <cellStyle name="SAPBEXstdData 2 3 7" xfId="13220" xr:uid="{77FD5C92-1F5B-4958-BF0C-6665D6AF8FC9}"/>
    <cellStyle name="SAPBEXstdData 2 3 8" xfId="14327" xr:uid="{8C590934-450D-4834-A00A-F7BA35DDB55A}"/>
    <cellStyle name="SAPBEXstdData 2 3 9" xfId="15233" xr:uid="{376C9BCB-C62D-46DF-825B-9C5B239EF3CF}"/>
    <cellStyle name="SAPBEXstdData 2 4" xfId="4668" xr:uid="{6745020D-9D9A-4C52-B5D9-8088FC3E640B}"/>
    <cellStyle name="SAPBEXstdData 2 5" xfId="6137" xr:uid="{0C33B222-2934-4A9A-A07A-4FEBF28D2FF2}"/>
    <cellStyle name="SAPBEXstdData 2 6" xfId="7378" xr:uid="{A374239C-68AF-4D84-B17F-E44F60FC04B6}"/>
    <cellStyle name="SAPBEXstdData 2 7" xfId="8607" xr:uid="{EB9BA84D-8C71-4E04-B787-308FF78DBD91}"/>
    <cellStyle name="SAPBEXstdData 2 8" xfId="9851" xr:uid="{306CAA7E-C16D-4273-853B-F495287A57CA}"/>
    <cellStyle name="SAPBEXstdData 2 9" xfId="11081" xr:uid="{BA5A9613-0202-4E83-B1C8-E5F77FEE3D9A}"/>
    <cellStyle name="SAPBEXstdData 20" xfId="2821" xr:uid="{CFDCA3B1-3ACB-4E17-8529-75445CBD8BBD}"/>
    <cellStyle name="SAPBEXstdData 21" xfId="2830" xr:uid="{1317A729-7228-478A-8A1F-8E2F4419AF50}"/>
    <cellStyle name="SAPBEXstdData 22" xfId="2907" xr:uid="{30D2ECAB-BF4B-4589-9659-FFD79D82B1AA}"/>
    <cellStyle name="SAPBEXstdData 23" xfId="2951" xr:uid="{A2044744-2108-433D-A5A4-442AE437D556}"/>
    <cellStyle name="SAPBEXstdData 24" xfId="2995" xr:uid="{411D4D94-5869-4114-B11F-164E96BE8761}"/>
    <cellStyle name="SAPBEXstdData 25" xfId="3163" xr:uid="{A401C66B-BE2E-4833-B11F-3AD944B69250}"/>
    <cellStyle name="SAPBEXstdData 26" xfId="4788" xr:uid="{97B2D25F-F995-4DF3-919B-3B0F8341053B}"/>
    <cellStyle name="SAPBEXstdData 27" xfId="6272" xr:uid="{AA64D60B-E6FC-4A94-9F6F-22819EF308C5}"/>
    <cellStyle name="SAPBEXstdData 28" xfId="7491" xr:uid="{32847E91-8E5D-413C-8B02-A525C63A26F5}"/>
    <cellStyle name="SAPBEXstdData 29" xfId="9137" xr:uid="{F81D3689-8889-465B-9BF7-469183B434A9}"/>
    <cellStyle name="SAPBEXstdData 3" xfId="2070" xr:uid="{00000000-0005-0000-0000-00005D090000}"/>
    <cellStyle name="SAPBEXstdData 3 10" xfId="13370" xr:uid="{19A1E355-139F-4A45-8D65-93A8DECF73B0}"/>
    <cellStyle name="SAPBEXstdData 3 11" xfId="14454" xr:uid="{0194A1B3-86DB-4554-AD8E-0D366582EF6B}"/>
    <cellStyle name="SAPBEXstdData 3 12" xfId="15342" xr:uid="{15497EE9-D0D1-40E5-9ED4-B0CFD881F27B}"/>
    <cellStyle name="SAPBEXstdData 3 2" xfId="5763" xr:uid="{B4F8BF67-5B2B-4401-B357-216DB5B08C83}"/>
    <cellStyle name="SAPBEXstdData 3 2 10" xfId="15827" xr:uid="{DDED1D07-A92C-4594-8334-DD18DEFB7081}"/>
    <cellStyle name="SAPBEXstdData 3 2 2" xfId="7228" xr:uid="{E04ACE62-A447-4DA3-973E-30C19491DB35}"/>
    <cellStyle name="SAPBEXstdData 3 2 3" xfId="8449" xr:uid="{130D4680-ACCA-4D48-8994-382007597184}"/>
    <cellStyle name="SAPBEXstdData 3 2 4" xfId="9701" xr:uid="{CA83AE4C-C94D-4DDF-9142-7D04403D16D1}"/>
    <cellStyle name="SAPBEXstdData 3 2 5" xfId="10935" xr:uid="{ACF4573C-1BFF-4D91-9A89-73C315F54CDF}"/>
    <cellStyle name="SAPBEXstdData 3 2 6" xfId="12094" xr:uid="{CC891B10-1CBF-4DB3-8C27-E8A38F939943}"/>
    <cellStyle name="SAPBEXstdData 3 2 7" xfId="13222" xr:uid="{A5EDF3E2-54FF-4116-A2ED-9DDF164BB9DE}"/>
    <cellStyle name="SAPBEXstdData 3 2 8" xfId="14329" xr:uid="{CD42B19C-2892-43CC-A58A-7D94C3A0384B}"/>
    <cellStyle name="SAPBEXstdData 3 2 9" xfId="15235" xr:uid="{FF622712-29FF-43F0-ACE9-A647328A02C6}"/>
    <cellStyle name="SAPBEXstdData 3 3" xfId="4671" xr:uid="{0B94A449-EBF9-4E25-B5BA-C9E17534C50B}"/>
    <cellStyle name="SAPBEXstdData 3 4" xfId="6140" xr:uid="{0257D86F-9256-47F6-B870-964C84166405}"/>
    <cellStyle name="SAPBEXstdData 3 5" xfId="7381" xr:uid="{751E476A-CEFE-4A50-8439-9BE944C91E13}"/>
    <cellStyle name="SAPBEXstdData 3 6" xfId="8610" xr:uid="{162FF7D4-0873-47F7-8639-1C18B4B66DC8}"/>
    <cellStyle name="SAPBEXstdData 3 7" xfId="9854" xr:uid="{066E354B-5F6D-4393-BB7D-555FD31BB381}"/>
    <cellStyle name="SAPBEXstdData 3 8" xfId="11084" xr:uid="{8D844745-CE7D-4157-90D7-1538C4A6548E}"/>
    <cellStyle name="SAPBEXstdData 3 9" xfId="12168" xr:uid="{340DF609-9DC7-44CD-8624-650CAC3FF503}"/>
    <cellStyle name="SAPBEXstdData 30" xfId="10382" xr:uid="{3FE8B383-F962-44AD-84FD-77B5B04FA9AA}"/>
    <cellStyle name="SAPBEXstdData 31" xfId="11555" xr:uid="{0815A63D-05DC-441E-A068-7C9E084C94EF}"/>
    <cellStyle name="SAPBEXstdData 32" xfId="12669" xr:uid="{7ED8C1C4-7338-4D41-9A27-51679A88E27A}"/>
    <cellStyle name="SAPBEXstdData 33" xfId="13493" xr:uid="{5CC7B7B6-9C4D-4567-AFFE-8152A6D679FC}"/>
    <cellStyle name="SAPBEXstdData 34" xfId="14773" xr:uid="{17316896-FF0A-4855-8E36-EE431C16E763}"/>
    <cellStyle name="SAPBEXstdData 35" xfId="15906" xr:uid="{3F5B4BDF-2883-4A17-9E64-F00B41DF9544}"/>
    <cellStyle name="SAPBEXstdData 4" xfId="2071" xr:uid="{00000000-0005-0000-0000-00005E090000}"/>
    <cellStyle name="SAPBEXstdData 4 10" xfId="13371" xr:uid="{5DD12C9D-0478-4BC9-858E-4D7AA3696EDA}"/>
    <cellStyle name="SAPBEXstdData 4 11" xfId="14455" xr:uid="{99705D0F-02A4-45D0-8C37-9D9443548B28}"/>
    <cellStyle name="SAPBEXstdData 4 12" xfId="15343" xr:uid="{B867E21E-3EE6-407D-BCE5-5CB23F0CDC33}"/>
    <cellStyle name="SAPBEXstdData 4 2" xfId="5764" xr:uid="{E77345F2-39FD-4E67-A23E-0F61A526D907}"/>
    <cellStyle name="SAPBEXstdData 4 2 10" xfId="15828" xr:uid="{22A01132-465A-4912-BB05-742CA096CD09}"/>
    <cellStyle name="SAPBEXstdData 4 2 2" xfId="7229" xr:uid="{A2DD0489-F59F-4471-A83D-8E938EAF00B4}"/>
    <cellStyle name="SAPBEXstdData 4 2 3" xfId="8450" xr:uid="{5467F66B-49D8-4DC5-8079-13BFF3DFCF49}"/>
    <cellStyle name="SAPBEXstdData 4 2 4" xfId="9702" xr:uid="{A32D7533-666D-42E0-B665-FBF983731C9C}"/>
    <cellStyle name="SAPBEXstdData 4 2 5" xfId="10936" xr:uid="{CCE7D2EF-CF28-445C-A249-3492714A2B83}"/>
    <cellStyle name="SAPBEXstdData 4 2 6" xfId="12095" xr:uid="{995C71ED-6796-4EDA-99AF-DCA072A192B9}"/>
    <cellStyle name="SAPBEXstdData 4 2 7" xfId="13223" xr:uid="{7D76527D-409F-4A8F-A44C-22DAAC83BFD9}"/>
    <cellStyle name="SAPBEXstdData 4 2 8" xfId="14330" xr:uid="{66426E29-FAA8-4CE6-BB78-ED6460DF622B}"/>
    <cellStyle name="SAPBEXstdData 4 2 9" xfId="15236" xr:uid="{CC7129C7-BB39-4CFD-B70B-0FA080635B84}"/>
    <cellStyle name="SAPBEXstdData 4 3" xfId="4672" xr:uid="{3DE19C56-5730-4B2E-8C12-CADC230E7B2D}"/>
    <cellStyle name="SAPBEXstdData 4 4" xfId="6141" xr:uid="{2F086DF1-BE67-4F12-988F-BE62B8174716}"/>
    <cellStyle name="SAPBEXstdData 4 5" xfId="7382" xr:uid="{CDAB53A7-A1C9-407A-93FF-B6C966D4BB9A}"/>
    <cellStyle name="SAPBEXstdData 4 6" xfId="8611" xr:uid="{C624F2D1-E9FA-4E7E-B060-22B6587CC556}"/>
    <cellStyle name="SAPBEXstdData 4 7" xfId="9855" xr:uid="{CCC20B25-6ECD-45BA-9366-9103E8A473CB}"/>
    <cellStyle name="SAPBEXstdData 4 8" xfId="11085" xr:uid="{AF883381-38CE-4747-9EFF-C6BED5036D06}"/>
    <cellStyle name="SAPBEXstdData 4 9" xfId="12169" xr:uid="{DA9D732E-D8DD-4841-A389-735136811147}"/>
    <cellStyle name="SAPBEXstdData 5" xfId="2072" xr:uid="{00000000-0005-0000-0000-00005F090000}"/>
    <cellStyle name="SAPBEXstdData 5 10" xfId="13372" xr:uid="{E7B45AB9-CCCE-41E8-94A9-33B94AC985F6}"/>
    <cellStyle name="SAPBEXstdData 5 11" xfId="14456" xr:uid="{47E2A675-D945-4A4B-A2EF-FA3DF8FA05B5}"/>
    <cellStyle name="SAPBEXstdData 5 12" xfId="15344" xr:uid="{475ACB6B-C18B-4DC6-9696-237984742FF5}"/>
    <cellStyle name="SAPBEXstdData 5 2" xfId="5765" xr:uid="{89E6F377-655D-4326-A541-9EBC2D342700}"/>
    <cellStyle name="SAPBEXstdData 5 2 10" xfId="15829" xr:uid="{54D07241-D9D7-462C-BEE4-EB089BF4D492}"/>
    <cellStyle name="SAPBEXstdData 5 2 2" xfId="7230" xr:uid="{49787FF4-7E4D-4B4E-BD13-372FD45FFBE6}"/>
    <cellStyle name="SAPBEXstdData 5 2 3" xfId="8451" xr:uid="{61110577-2E06-49BC-84DC-2F6DE85CD3D8}"/>
    <cellStyle name="SAPBEXstdData 5 2 4" xfId="9703" xr:uid="{A4916F76-2AAA-4BBF-8F11-B55519A71308}"/>
    <cellStyle name="SAPBEXstdData 5 2 5" xfId="10937" xr:uid="{B5D91F48-005B-4D7B-BF14-5CB8C3162D6A}"/>
    <cellStyle name="SAPBEXstdData 5 2 6" xfId="12096" xr:uid="{848FBC8F-81BB-4DF1-A21B-9CB6ED32E3DE}"/>
    <cellStyle name="SAPBEXstdData 5 2 7" xfId="13224" xr:uid="{755E8830-277D-468E-B24C-095EB28162C4}"/>
    <cellStyle name="SAPBEXstdData 5 2 8" xfId="14331" xr:uid="{03A64A4C-8F91-45B8-8DFB-9367F57B5B1B}"/>
    <cellStyle name="SAPBEXstdData 5 2 9" xfId="15237" xr:uid="{B5B551DF-823C-448C-AD9D-F2B216FD3BF8}"/>
    <cellStyle name="SAPBEXstdData 5 3" xfId="4673" xr:uid="{B59717A4-B200-4100-AFC1-F981F8CD574A}"/>
    <cellStyle name="SAPBEXstdData 5 4" xfId="6142" xr:uid="{D027F1C3-A4EB-44A0-B4E5-AC4466260B92}"/>
    <cellStyle name="SAPBEXstdData 5 5" xfId="7383" xr:uid="{A3844837-8E84-45B9-B34D-F4E772E68C0A}"/>
    <cellStyle name="SAPBEXstdData 5 6" xfId="8612" xr:uid="{49D194EB-E381-4EA3-9D02-8080836E8A92}"/>
    <cellStyle name="SAPBEXstdData 5 7" xfId="9856" xr:uid="{27DCF16F-A379-4EA4-906F-554C15ADE334}"/>
    <cellStyle name="SAPBEXstdData 5 8" xfId="11086" xr:uid="{E0E46BCE-D0E6-42CA-9EA3-09F13E3208E1}"/>
    <cellStyle name="SAPBEXstdData 5 9" xfId="12170" xr:uid="{291CCDDE-B8A8-4531-A8AC-71528AE73373}"/>
    <cellStyle name="SAPBEXstdData 6" xfId="2073" xr:uid="{00000000-0005-0000-0000-000060090000}"/>
    <cellStyle name="SAPBEXstdData 6 10" xfId="13373" xr:uid="{12713A81-F265-4DAD-AEB0-B9760B3DB2B4}"/>
    <cellStyle name="SAPBEXstdData 6 11" xfId="14457" xr:uid="{E7E8A960-300E-4DF9-B76F-990B961A51F1}"/>
    <cellStyle name="SAPBEXstdData 6 12" xfId="15345" xr:uid="{99054FB5-595B-418E-BDF7-D6FD340173E0}"/>
    <cellStyle name="SAPBEXstdData 6 2" xfId="5766" xr:uid="{BB7F73E6-9ED5-4C80-A975-B07E306CE965}"/>
    <cellStyle name="SAPBEXstdData 6 2 10" xfId="15830" xr:uid="{5A6C3D6E-D4C8-4BF3-B30F-4E787DFBFB1C}"/>
    <cellStyle name="SAPBEXstdData 6 2 2" xfId="7231" xr:uid="{1FA0AFBB-DEFD-48D7-BCF7-85ACC396734C}"/>
    <cellStyle name="SAPBEXstdData 6 2 3" xfId="8452" xr:uid="{1E42DD09-3726-4E65-BDB0-F4D19B9E9322}"/>
    <cellStyle name="SAPBEXstdData 6 2 4" xfId="9704" xr:uid="{C1597CA5-8E87-4CBB-B3A7-62CB5ED50FD8}"/>
    <cellStyle name="SAPBEXstdData 6 2 5" xfId="10938" xr:uid="{4909C35C-AD59-4CA1-8B76-F7C706ACD2CF}"/>
    <cellStyle name="SAPBEXstdData 6 2 6" xfId="12097" xr:uid="{A0EFE571-ED2F-4013-B109-CF1EDE7D7B4D}"/>
    <cellStyle name="SAPBEXstdData 6 2 7" xfId="13225" xr:uid="{D53B748E-3910-4119-95E0-67AA99F00EB4}"/>
    <cellStyle name="SAPBEXstdData 6 2 8" xfId="14332" xr:uid="{E6D969E3-A208-4305-8B74-8F897A59E3C1}"/>
    <cellStyle name="SAPBEXstdData 6 2 9" xfId="15238" xr:uid="{0E8B5882-FB88-412C-A036-60384B4F5D3A}"/>
    <cellStyle name="SAPBEXstdData 6 3" xfId="4674" xr:uid="{0EDDDCE1-52AC-4CD0-8740-232EF01A3DA2}"/>
    <cellStyle name="SAPBEXstdData 6 4" xfId="6143" xr:uid="{FDC91033-F202-4A7F-9D8F-24E0DFE38767}"/>
    <cellStyle name="SAPBEXstdData 6 5" xfId="7384" xr:uid="{887B00F7-B249-4A07-A3BD-5E9BCC9FD2E8}"/>
    <cellStyle name="SAPBEXstdData 6 6" xfId="8613" xr:uid="{EA965DA2-120B-4B9B-A51E-B4560617E07D}"/>
    <cellStyle name="SAPBEXstdData 6 7" xfId="9857" xr:uid="{C5412CDE-5147-46D0-82D8-04EE8666CB90}"/>
    <cellStyle name="SAPBEXstdData 6 8" xfId="11087" xr:uid="{A37C40D2-CFBF-4F48-9552-6A38ACCBE5DF}"/>
    <cellStyle name="SAPBEXstdData 6 9" xfId="12171" xr:uid="{C44EBA2E-5632-4776-B603-9ACE9A3F8FCC}"/>
    <cellStyle name="SAPBEXstdData 7" xfId="2074" xr:uid="{00000000-0005-0000-0000-000061090000}"/>
    <cellStyle name="SAPBEXstdData 7 10" xfId="13374" xr:uid="{11C1FF76-C054-4EDF-85B7-A1446DE1D583}"/>
    <cellStyle name="SAPBEXstdData 7 11" xfId="14458" xr:uid="{4571CEC5-1BAE-4632-BF1B-6104EE43DB60}"/>
    <cellStyle name="SAPBEXstdData 7 12" xfId="15346" xr:uid="{0D802CAA-E9BB-4A71-BB2B-7C999C16C57E}"/>
    <cellStyle name="SAPBEXstdData 7 2" xfId="5767" xr:uid="{9F0D3A56-7DB3-45DC-A6DA-3DB54FE9D1ED}"/>
    <cellStyle name="SAPBEXstdData 7 2 10" xfId="15831" xr:uid="{C458BDA7-716B-415B-816F-7EBADA1218F9}"/>
    <cellStyle name="SAPBEXstdData 7 2 2" xfId="7232" xr:uid="{8717E24B-8306-4B81-96C1-16B95B1D64F8}"/>
    <cellStyle name="SAPBEXstdData 7 2 3" xfId="8453" xr:uid="{990E3602-EF3A-4DA3-B495-615D2A85803C}"/>
    <cellStyle name="SAPBEXstdData 7 2 4" xfId="9705" xr:uid="{4539EB14-51BF-46CF-A14E-11C86D0203F5}"/>
    <cellStyle name="SAPBEXstdData 7 2 5" xfId="10939" xr:uid="{FE6C904A-321A-457E-9F50-380F3D58538C}"/>
    <cellStyle name="SAPBEXstdData 7 2 6" xfId="12098" xr:uid="{208F4FF0-C53F-47B7-A7BF-E9571F76C16D}"/>
    <cellStyle name="SAPBEXstdData 7 2 7" xfId="13226" xr:uid="{A3DEE20B-2BDD-4989-94D5-089476B0F9AF}"/>
    <cellStyle name="SAPBEXstdData 7 2 8" xfId="14333" xr:uid="{837FF39C-1F4F-4219-BC8D-A23641D5DD0B}"/>
    <cellStyle name="SAPBEXstdData 7 2 9" xfId="15239" xr:uid="{298971F8-E1DB-423F-9DB7-E856320C91F5}"/>
    <cellStyle name="SAPBEXstdData 7 3" xfId="4675" xr:uid="{4899D166-F0FE-4252-8753-DEA47208CD85}"/>
    <cellStyle name="SAPBEXstdData 7 4" xfId="6144" xr:uid="{065B7A01-14D6-45C5-B17E-EF0E35DB5857}"/>
    <cellStyle name="SAPBEXstdData 7 5" xfId="7385" xr:uid="{3853D929-7C15-41D4-8FD0-14D021B3CEE0}"/>
    <cellStyle name="SAPBEXstdData 7 6" xfId="8614" xr:uid="{C972DFD4-18C6-4A8B-8E1B-68464A30D7BD}"/>
    <cellStyle name="SAPBEXstdData 7 7" xfId="9858" xr:uid="{8FBC0846-4718-42A8-B767-FF117585FB2E}"/>
    <cellStyle name="SAPBEXstdData 7 8" xfId="11088" xr:uid="{70CE07A5-A0B8-430C-B94E-7502518F6410}"/>
    <cellStyle name="SAPBEXstdData 7 9" xfId="12172" xr:uid="{20B2487C-E833-48AC-8624-752236EA4548}"/>
    <cellStyle name="SAPBEXstdData 8" xfId="2075" xr:uid="{00000000-0005-0000-0000-000062090000}"/>
    <cellStyle name="SAPBEXstdData 8 10" xfId="13375" xr:uid="{9E738440-0CA1-494D-ADF3-4F8CE71F61EE}"/>
    <cellStyle name="SAPBEXstdData 8 11" xfId="14459" xr:uid="{6A96ACCD-E51D-4702-8F7F-08FC7F3D5B92}"/>
    <cellStyle name="SAPBEXstdData 8 12" xfId="15347" xr:uid="{8B05CAF9-BBFD-4BC7-B21B-BAEBAB108F5C}"/>
    <cellStyle name="SAPBEXstdData 8 2" xfId="5768" xr:uid="{C33216A0-BBD0-481F-9DC7-215357DF1FF1}"/>
    <cellStyle name="SAPBEXstdData 8 2 10" xfId="15832" xr:uid="{4C0564BD-9E3D-4A3B-9026-D1E40D6E306E}"/>
    <cellStyle name="SAPBEXstdData 8 2 2" xfId="7233" xr:uid="{8A0067DF-F757-4493-AA34-F6E3E6348CED}"/>
    <cellStyle name="SAPBEXstdData 8 2 3" xfId="8454" xr:uid="{E84B7678-2D91-4458-8B63-21B221DE7949}"/>
    <cellStyle name="SAPBEXstdData 8 2 4" xfId="9706" xr:uid="{6CD585D7-88B7-4D90-8EAA-96A04ABE1508}"/>
    <cellStyle name="SAPBEXstdData 8 2 5" xfId="10940" xr:uid="{A42F3BAB-5DB4-4532-B675-A308961A827F}"/>
    <cellStyle name="SAPBEXstdData 8 2 6" xfId="12099" xr:uid="{E37076FC-6C25-403C-9E5F-F0A69A432393}"/>
    <cellStyle name="SAPBEXstdData 8 2 7" xfId="13227" xr:uid="{A95CF9F4-51BB-474F-9BBA-3DD0F14AA0F3}"/>
    <cellStyle name="SAPBEXstdData 8 2 8" xfId="14334" xr:uid="{34387415-A7B5-4F6D-B2EF-5DD6FD90EAFE}"/>
    <cellStyle name="SAPBEXstdData 8 2 9" xfId="15240" xr:uid="{7A71D3CC-3072-448E-9999-84C99EDDB8D4}"/>
    <cellStyle name="SAPBEXstdData 8 3" xfId="4676" xr:uid="{6C3C8788-0CFB-44DF-8000-5097E132945C}"/>
    <cellStyle name="SAPBEXstdData 8 4" xfId="6145" xr:uid="{B7ABBB52-A362-4F4B-9BEB-9C16A16629EF}"/>
    <cellStyle name="SAPBEXstdData 8 5" xfId="7386" xr:uid="{0F455EB5-E9A9-40E3-AD11-8DF08E507913}"/>
    <cellStyle name="SAPBEXstdData 8 6" xfId="8615" xr:uid="{9B6AC172-9FBC-4608-8BD0-C854BD78BCF8}"/>
    <cellStyle name="SAPBEXstdData 8 7" xfId="9859" xr:uid="{549BB354-740E-49E8-802D-8823B7DB1E44}"/>
    <cellStyle name="SAPBEXstdData 8 8" xfId="11089" xr:uid="{E5A585BB-9DAC-4BDB-830C-9556EAA6711C}"/>
    <cellStyle name="SAPBEXstdData 8 9" xfId="12173" xr:uid="{798A8DC8-ABDF-4C58-A168-3951B20CB903}"/>
    <cellStyle name="SAPBEXstdData 9" xfId="2076" xr:uid="{00000000-0005-0000-0000-000063090000}"/>
    <cellStyle name="SAPBEXstdData 9 10" xfId="13376" xr:uid="{CACFA8F0-A9B7-4625-B127-F9A68F6487AE}"/>
    <cellStyle name="SAPBEXstdData 9 11" xfId="14460" xr:uid="{89D32C61-12F4-4426-BBA0-A20AD06F3D39}"/>
    <cellStyle name="SAPBEXstdData 9 12" xfId="15348" xr:uid="{CF810860-4A54-41D8-B7F7-817E65A45BF7}"/>
    <cellStyle name="SAPBEXstdData 9 2" xfId="5769" xr:uid="{4B7BA6B8-00D3-4F95-85E5-88F7955C2981}"/>
    <cellStyle name="SAPBEXstdData 9 2 10" xfId="15833" xr:uid="{4BC62A0F-02B4-4A21-A6A7-1C0CCC88937E}"/>
    <cellStyle name="SAPBEXstdData 9 2 2" xfId="7234" xr:uid="{5E3A4186-669F-4FA2-A5AB-1155CB0BC10E}"/>
    <cellStyle name="SAPBEXstdData 9 2 3" xfId="8455" xr:uid="{57772D13-6091-414B-BBC7-942EEED2172A}"/>
    <cellStyle name="SAPBEXstdData 9 2 4" xfId="9707" xr:uid="{4B1DEEFD-ABD9-4B6F-B6E8-CDCEF61DA967}"/>
    <cellStyle name="SAPBEXstdData 9 2 5" xfId="10941" xr:uid="{269327CB-8E3D-490A-8517-0CA968EE2010}"/>
    <cellStyle name="SAPBEXstdData 9 2 6" xfId="12100" xr:uid="{50302F40-4B04-4589-AFBB-92121DFD128B}"/>
    <cellStyle name="SAPBEXstdData 9 2 7" xfId="13228" xr:uid="{64D8AABD-FFB3-47C3-8502-4F76452FB91C}"/>
    <cellStyle name="SAPBEXstdData 9 2 8" xfId="14335" xr:uid="{F9FB8045-24A0-4E0E-A85B-B7852D10D129}"/>
    <cellStyle name="SAPBEXstdData 9 2 9" xfId="15241" xr:uid="{5D45FFDC-DD84-428A-AFED-D39FE7FD8449}"/>
    <cellStyle name="SAPBEXstdData 9 3" xfId="4677" xr:uid="{10A6E025-185C-43E4-9F9E-AD060AAA2EAD}"/>
    <cellStyle name="SAPBEXstdData 9 4" xfId="6146" xr:uid="{3473AFBE-BD4C-42B7-BC79-2F54C7C01935}"/>
    <cellStyle name="SAPBEXstdData 9 5" xfId="7387" xr:uid="{87199EAC-CE9E-4CB7-B018-011F90ADD723}"/>
    <cellStyle name="SAPBEXstdData 9 6" xfId="8616" xr:uid="{9BF84FCF-7427-44B7-9B62-C6DFCE076E95}"/>
    <cellStyle name="SAPBEXstdData 9 7" xfId="9860" xr:uid="{F7FF0D04-B752-4FDD-9E8F-5B86F6CCF28C}"/>
    <cellStyle name="SAPBEXstdData 9 8" xfId="11090" xr:uid="{4309CB95-D641-4C52-9088-15568BB84C6A}"/>
    <cellStyle name="SAPBEXstdData 9 9" xfId="12174" xr:uid="{32CA4B08-B2EE-470D-A3C6-8BE44A947A10}"/>
    <cellStyle name="SAPBEXstdData_gxaccion, 68" xfId="2077" xr:uid="{00000000-0005-0000-0000-000064090000}"/>
    <cellStyle name="SAPBEXstdDataEmph" xfId="2078" xr:uid="{00000000-0005-0000-0000-000065090000}"/>
    <cellStyle name="SAPBEXstdDataEmph 10" xfId="2079" xr:uid="{00000000-0005-0000-0000-000066090000}"/>
    <cellStyle name="SAPBEXstdDataEmph 10 10" xfId="13378" xr:uid="{0980601D-F457-4084-844E-2C7FD572FA33}"/>
    <cellStyle name="SAPBEXstdDataEmph 10 11" xfId="14462" xr:uid="{678901B1-D69A-46FD-A6DC-8705CE854214}"/>
    <cellStyle name="SAPBEXstdDataEmph 10 12" xfId="15350" xr:uid="{10006ED9-49D1-4E99-BD1D-9769C021A40B}"/>
    <cellStyle name="SAPBEXstdDataEmph 10 2" xfId="5770" xr:uid="{35C7D020-C03A-4329-966A-820FB500E42E}"/>
    <cellStyle name="SAPBEXstdDataEmph 10 2 10" xfId="15834" xr:uid="{6986601E-7D2B-48BF-9FDF-3B2500E774A9}"/>
    <cellStyle name="SAPBEXstdDataEmph 10 2 2" xfId="7235" xr:uid="{DBF65FC8-9643-4147-93D9-4808CAB69F4B}"/>
    <cellStyle name="SAPBEXstdDataEmph 10 2 3" xfId="8456" xr:uid="{61B2D897-1900-4442-8BAC-2A4136D2F6D8}"/>
    <cellStyle name="SAPBEXstdDataEmph 10 2 4" xfId="9708" xr:uid="{6182CAA9-B7A6-405B-86CB-5A1834EE03CA}"/>
    <cellStyle name="SAPBEXstdDataEmph 10 2 5" xfId="10942" xr:uid="{053D8194-7026-457E-9719-2B6A01774DEC}"/>
    <cellStyle name="SAPBEXstdDataEmph 10 2 6" xfId="12101" xr:uid="{D7A9F0BF-9ADA-45C3-80DA-49F5715715E0}"/>
    <cellStyle name="SAPBEXstdDataEmph 10 2 7" xfId="13229" xr:uid="{0D7D07F0-2A4F-4391-BEBA-A72A4065BB2E}"/>
    <cellStyle name="SAPBEXstdDataEmph 10 2 8" xfId="14336" xr:uid="{5465EF2F-E3E0-4280-A286-2372DC8DCC6E}"/>
    <cellStyle name="SAPBEXstdDataEmph 10 2 9" xfId="15242" xr:uid="{C53CB9FA-BB45-4762-B01F-F5F7D2AA9C84}"/>
    <cellStyle name="SAPBEXstdDataEmph 10 3" xfId="4679" xr:uid="{2548E4E7-27AB-43E3-B9E1-71F01791BFE8}"/>
    <cellStyle name="SAPBEXstdDataEmph 10 4" xfId="6148" xr:uid="{2EE7A4EF-7FD6-4B48-AC50-94BA1BF43781}"/>
    <cellStyle name="SAPBEXstdDataEmph 10 5" xfId="7389" xr:uid="{79413C24-4CF8-4366-87B6-3EBB000BDC7B}"/>
    <cellStyle name="SAPBEXstdDataEmph 10 6" xfId="8618" xr:uid="{8A4D0B14-AD87-43A7-9FAB-D1C5CE786569}"/>
    <cellStyle name="SAPBEXstdDataEmph 10 7" xfId="9862" xr:uid="{D7E6BEB1-0ED8-46A2-AE62-15C33276B3BD}"/>
    <cellStyle name="SAPBEXstdDataEmph 10 8" xfId="11092" xr:uid="{CC12C10E-8BCC-4649-A327-FDDE42401D28}"/>
    <cellStyle name="SAPBEXstdDataEmph 10 9" xfId="12176" xr:uid="{983A5D5F-3F21-43F8-8878-6D5864BE2357}"/>
    <cellStyle name="SAPBEXstdDataEmph 11" xfId="2080" xr:uid="{00000000-0005-0000-0000-000067090000}"/>
    <cellStyle name="SAPBEXstdDataEmph 11 10" xfId="13379" xr:uid="{38E6E17D-96E4-4359-8211-390109A854CA}"/>
    <cellStyle name="SAPBEXstdDataEmph 11 11" xfId="14463" xr:uid="{0E6D726A-556F-4181-BC38-FDD7EF5230F0}"/>
    <cellStyle name="SAPBEXstdDataEmph 11 12" xfId="15351" xr:uid="{FB41DAF6-658C-498E-B5A3-FC00773D5566}"/>
    <cellStyle name="SAPBEXstdDataEmph 11 2" xfId="5771" xr:uid="{FDC478E5-96F2-471F-AFF5-82C7CE106727}"/>
    <cellStyle name="SAPBEXstdDataEmph 11 2 10" xfId="15835" xr:uid="{75791753-57CA-4CFA-ADD2-81837A0046F3}"/>
    <cellStyle name="SAPBEXstdDataEmph 11 2 2" xfId="7236" xr:uid="{059F83B6-CE5A-4BB2-82DD-F45D8F301124}"/>
    <cellStyle name="SAPBEXstdDataEmph 11 2 3" xfId="8457" xr:uid="{49F1DD70-3AA0-4983-B6EC-ADA4F86C044E}"/>
    <cellStyle name="SAPBEXstdDataEmph 11 2 4" xfId="9709" xr:uid="{3429E880-3A3A-466A-B362-DB76A2A4F1C2}"/>
    <cellStyle name="SAPBEXstdDataEmph 11 2 5" xfId="10943" xr:uid="{D81499C8-DE35-4EA3-901A-34BE797936BD}"/>
    <cellStyle name="SAPBEXstdDataEmph 11 2 6" xfId="12102" xr:uid="{B30BC344-98F2-4CB6-B480-C3828A0443B9}"/>
    <cellStyle name="SAPBEXstdDataEmph 11 2 7" xfId="13230" xr:uid="{E447DB1B-4936-4788-BB5B-54379B6F933F}"/>
    <cellStyle name="SAPBEXstdDataEmph 11 2 8" xfId="14337" xr:uid="{9FD19796-E0F4-470B-92DA-6152566037DE}"/>
    <cellStyle name="SAPBEXstdDataEmph 11 2 9" xfId="15243" xr:uid="{0794DFBA-6E08-4276-AEC8-FF0DCB2BFCC0}"/>
    <cellStyle name="SAPBEXstdDataEmph 11 3" xfId="4680" xr:uid="{93FCAE75-B836-412C-9B9C-CE29B08195CD}"/>
    <cellStyle name="SAPBEXstdDataEmph 11 4" xfId="6149" xr:uid="{5E81B352-90E3-44A7-82C7-475CB4D8DD19}"/>
    <cellStyle name="SAPBEXstdDataEmph 11 5" xfId="7390" xr:uid="{5B803262-083A-4E51-BA41-8C4744E04DF6}"/>
    <cellStyle name="SAPBEXstdDataEmph 11 6" xfId="8619" xr:uid="{2FA5BD74-54A9-4D4A-BBBA-D23CCE5DA96D}"/>
    <cellStyle name="SAPBEXstdDataEmph 11 7" xfId="9863" xr:uid="{6EDCD587-233C-429C-937B-2DE6321D8AEB}"/>
    <cellStyle name="SAPBEXstdDataEmph 11 8" xfId="11093" xr:uid="{851EE613-A69B-4D2F-9F01-5B663A110238}"/>
    <cellStyle name="SAPBEXstdDataEmph 11 9" xfId="12177" xr:uid="{8646A949-0992-4C7B-A3AB-41B773F4CAD2}"/>
    <cellStyle name="SAPBEXstdDataEmph 12" xfId="2718" xr:uid="{00000000-0005-0000-0000-000068090000}"/>
    <cellStyle name="SAPBEXstdDataEmph 13" xfId="2766" xr:uid="{00000000-0005-0000-0000-000069090000}"/>
    <cellStyle name="SAPBEXstdDataEmph 14" xfId="2813" xr:uid="{C74522C8-E4D2-49A1-8C4D-93497C15488D}"/>
    <cellStyle name="SAPBEXstdDataEmph 15" xfId="2865" xr:uid="{AFFB30DE-DAAA-44D2-9B2A-C1220312BB5C}"/>
    <cellStyle name="SAPBEXstdDataEmph 16" xfId="2908" xr:uid="{D342C00C-B2AF-4D9B-826B-8EBC6E1A096D}"/>
    <cellStyle name="SAPBEXstdDataEmph 17" xfId="2952" xr:uid="{87E23C4C-7E7B-4375-83FC-9F89295FC9D4}"/>
    <cellStyle name="SAPBEXstdDataEmph 18" xfId="2996" xr:uid="{B576AD31-CEFC-447B-A4B9-8538D183AB91}"/>
    <cellStyle name="SAPBEXstdDataEmph 19" xfId="4678" xr:uid="{EFB100FF-B9E0-444F-912D-035C104267AA}"/>
    <cellStyle name="SAPBEXstdDataEmph 2" xfId="2081" xr:uid="{00000000-0005-0000-0000-00006A090000}"/>
    <cellStyle name="SAPBEXstdDataEmph 2 10" xfId="12178" xr:uid="{06A74A11-D7F4-4387-9575-A9E739B953BF}"/>
    <cellStyle name="SAPBEXstdDataEmph 2 11" xfId="13380" xr:uid="{413997F4-9ED5-4803-B7EF-BF68A6BA7FE0}"/>
    <cellStyle name="SAPBEXstdDataEmph 2 12" xfId="14464" xr:uid="{BC9A3D3A-0F54-4EC2-B131-45C6A59929FC}"/>
    <cellStyle name="SAPBEXstdDataEmph 2 13" xfId="15352" xr:uid="{E7B1119D-CF12-44D1-9497-AC4518A50362}"/>
    <cellStyle name="SAPBEXstdDataEmph 2 2" xfId="2082" xr:uid="{00000000-0005-0000-0000-00006B090000}"/>
    <cellStyle name="SAPBEXstdDataEmph 2 2 10" xfId="13381" xr:uid="{76CE3281-2C03-4BBB-9E59-37EFFA2D7AEF}"/>
    <cellStyle name="SAPBEXstdDataEmph 2 2 11" xfId="14465" xr:uid="{8FF2CEAF-15FA-4284-BEC3-F20D2CB95FEE}"/>
    <cellStyle name="SAPBEXstdDataEmph 2 2 12" xfId="15353" xr:uid="{2FA925FB-2106-46C2-95DA-A97354866B21}"/>
    <cellStyle name="SAPBEXstdDataEmph 2 2 2" xfId="2083" xr:uid="{00000000-0005-0000-0000-00006C090000}"/>
    <cellStyle name="SAPBEXstdDataEmph 2 2 2 10" xfId="13382" xr:uid="{37CFDB28-66AD-47EF-AC83-322D227A7E6D}"/>
    <cellStyle name="SAPBEXstdDataEmph 2 2 2 11" xfId="14466" xr:uid="{5C0AADAA-C38B-4988-9D52-32AE1CB7FC15}"/>
    <cellStyle name="SAPBEXstdDataEmph 2 2 2 12" xfId="15354" xr:uid="{38337617-57C8-4869-92F9-A05F8B498A8E}"/>
    <cellStyle name="SAPBEXstdDataEmph 2 2 2 2" xfId="5773" xr:uid="{FDA585EC-3295-4022-9345-3BCAC1370FB2}"/>
    <cellStyle name="SAPBEXstdDataEmph 2 2 2 2 10" xfId="15837" xr:uid="{D3D1E5B0-2E0A-4101-AB44-1100EA8DE2BC}"/>
    <cellStyle name="SAPBEXstdDataEmph 2 2 2 2 2" xfId="7238" xr:uid="{2043DCB9-8304-4E9E-B864-9EEC08BA90CD}"/>
    <cellStyle name="SAPBEXstdDataEmph 2 2 2 2 3" xfId="8459" xr:uid="{DEE0A26B-6D15-4B4A-B027-8E5970A02419}"/>
    <cellStyle name="SAPBEXstdDataEmph 2 2 2 2 4" xfId="9711" xr:uid="{951EB544-545A-4552-ACF3-C14D64280DB7}"/>
    <cellStyle name="SAPBEXstdDataEmph 2 2 2 2 5" xfId="10945" xr:uid="{5A8E70B9-0294-4438-B166-C8387B56318D}"/>
    <cellStyle name="SAPBEXstdDataEmph 2 2 2 2 6" xfId="12104" xr:uid="{BBCF4C82-FC9E-4748-884D-66A4BA54C82C}"/>
    <cellStyle name="SAPBEXstdDataEmph 2 2 2 2 7" xfId="13232" xr:uid="{676879A6-A2E9-446F-897E-D90D71D65EF3}"/>
    <cellStyle name="SAPBEXstdDataEmph 2 2 2 2 8" xfId="14339" xr:uid="{592CF20F-0904-465A-931B-ED2745DFB5DC}"/>
    <cellStyle name="SAPBEXstdDataEmph 2 2 2 2 9" xfId="15245" xr:uid="{3F5A1F03-EEEF-472E-9D8E-6C608EA37C77}"/>
    <cellStyle name="SAPBEXstdDataEmph 2 2 2 3" xfId="4683" xr:uid="{96386506-98AB-4B21-8396-825AA88B1899}"/>
    <cellStyle name="SAPBEXstdDataEmph 2 2 2 4" xfId="6152" xr:uid="{91986FCB-15C1-4267-A034-FE0A2E9116B5}"/>
    <cellStyle name="SAPBEXstdDataEmph 2 2 2 5" xfId="7393" xr:uid="{37EC0571-3FF8-4716-995A-49E24CFA0A9C}"/>
    <cellStyle name="SAPBEXstdDataEmph 2 2 2 6" xfId="8622" xr:uid="{13514F72-A0FE-4DAE-A4CA-C72001E584F2}"/>
    <cellStyle name="SAPBEXstdDataEmph 2 2 2 7" xfId="9866" xr:uid="{E785F560-2398-46EB-B062-9542AC4FA930}"/>
    <cellStyle name="SAPBEXstdDataEmph 2 2 2 8" xfId="11096" xr:uid="{5193CA66-8C6E-4498-B0CB-F8D326C2EEA0}"/>
    <cellStyle name="SAPBEXstdDataEmph 2 2 2 9" xfId="12180" xr:uid="{04A9D177-B4D9-4D10-9A96-3C183F5D4EA9}"/>
    <cellStyle name="SAPBEXstdDataEmph 2 2 3" xfId="4682" xr:uid="{5E014F82-6C4B-4160-94F7-8BE19480A966}"/>
    <cellStyle name="SAPBEXstdDataEmph 2 2 4" xfId="6151" xr:uid="{D6CEAE2E-C2D6-4F7C-9E3B-B7A7736B51E3}"/>
    <cellStyle name="SAPBEXstdDataEmph 2 2 5" xfId="7392" xr:uid="{CEBC5943-34B3-4321-A9C1-800D5E5C85A1}"/>
    <cellStyle name="SAPBEXstdDataEmph 2 2 6" xfId="8621" xr:uid="{7645A960-54C7-4F5B-8D7F-0313DF29297C}"/>
    <cellStyle name="SAPBEXstdDataEmph 2 2 7" xfId="9865" xr:uid="{E721F400-CF09-4F39-B2AA-D2D344D6162D}"/>
    <cellStyle name="SAPBEXstdDataEmph 2 2 8" xfId="11095" xr:uid="{CEDFA0E1-AE2B-4A70-93FD-700F9A1AD65B}"/>
    <cellStyle name="SAPBEXstdDataEmph 2 2 9" xfId="12179" xr:uid="{BD1D3D0A-D88D-427D-B1E4-39661092AB84}"/>
    <cellStyle name="SAPBEXstdDataEmph 2 3" xfId="5772" xr:uid="{ED45884A-60C5-4776-A107-162ED2A7E544}"/>
    <cellStyle name="SAPBEXstdDataEmph 2 3 10" xfId="15836" xr:uid="{9A6625F2-C5CA-4B17-B89B-518261F0BFBB}"/>
    <cellStyle name="SAPBEXstdDataEmph 2 3 2" xfId="7237" xr:uid="{1F4543B5-8CFE-4CCE-B78C-B6E942C10DA0}"/>
    <cellStyle name="SAPBEXstdDataEmph 2 3 3" xfId="8458" xr:uid="{E6EA80FE-16DB-4FC6-A3D5-C0A397A92324}"/>
    <cellStyle name="SAPBEXstdDataEmph 2 3 4" xfId="9710" xr:uid="{554C032B-4EAC-4FD5-97A0-EE07035E3EB3}"/>
    <cellStyle name="SAPBEXstdDataEmph 2 3 5" xfId="10944" xr:uid="{DA8BA0E5-DF28-47AA-820C-6D163202C203}"/>
    <cellStyle name="SAPBEXstdDataEmph 2 3 6" xfId="12103" xr:uid="{DB806E06-D1C5-4B90-9FD0-BF157E6840E7}"/>
    <cellStyle name="SAPBEXstdDataEmph 2 3 7" xfId="13231" xr:uid="{81C2CB42-6AFA-4729-8E84-3601AFAA54AE}"/>
    <cellStyle name="SAPBEXstdDataEmph 2 3 8" xfId="14338" xr:uid="{A6220A95-2CCC-45B7-95DF-4A91E9E3B61D}"/>
    <cellStyle name="SAPBEXstdDataEmph 2 3 9" xfId="15244" xr:uid="{8758B90E-5048-48DC-A1BF-208D47A6F5C1}"/>
    <cellStyle name="SAPBEXstdDataEmph 2 4" xfId="4681" xr:uid="{7D32DF38-DFF2-4BFA-BB1B-ABDE894EF9EF}"/>
    <cellStyle name="SAPBEXstdDataEmph 2 5" xfId="6150" xr:uid="{3FB529F4-8288-489C-89C1-105A04043A80}"/>
    <cellStyle name="SAPBEXstdDataEmph 2 6" xfId="7391" xr:uid="{14E31548-00A4-4F18-934C-33D4CC06A958}"/>
    <cellStyle name="SAPBEXstdDataEmph 2 7" xfId="8620" xr:uid="{BB988B9A-DD4C-4AEF-AB27-25B5C8C4C2C2}"/>
    <cellStyle name="SAPBEXstdDataEmph 2 8" xfId="9864" xr:uid="{6971B8DF-5083-417F-9343-31E970D06358}"/>
    <cellStyle name="SAPBEXstdDataEmph 2 9" xfId="11094" xr:uid="{6E07618F-CE77-42E3-8CCE-9647CB8AF41D}"/>
    <cellStyle name="SAPBEXstdDataEmph 20" xfId="6147" xr:uid="{1DF43D35-E6E9-404E-AC46-A5C20F1F8D38}"/>
    <cellStyle name="SAPBEXstdDataEmph 21" xfId="7388" xr:uid="{2AFBFD2A-B06C-4290-AABC-10205192B47D}"/>
    <cellStyle name="SAPBEXstdDataEmph 22" xfId="8617" xr:uid="{194A4FA5-7193-495A-B5BB-F33634C91520}"/>
    <cellStyle name="SAPBEXstdDataEmph 23" xfId="9861" xr:uid="{63139721-515C-4E58-82DF-382F81622E2E}"/>
    <cellStyle name="SAPBEXstdDataEmph 24" xfId="11091" xr:uid="{1555CB82-CB7E-4BB0-894E-4606586F41F7}"/>
    <cellStyle name="SAPBEXstdDataEmph 25" xfId="12175" xr:uid="{95488D9C-25A6-4A87-A0C0-3186A9E78E91}"/>
    <cellStyle name="SAPBEXstdDataEmph 26" xfId="13377" xr:uid="{A03024FB-1E05-4C30-84DA-04061F21D9AA}"/>
    <cellStyle name="SAPBEXstdDataEmph 27" xfId="14461" xr:uid="{00B4D90A-C374-4229-B97A-ABA79FDACD40}"/>
    <cellStyle name="SAPBEXstdDataEmph 28" xfId="15349" xr:uid="{EEAF0602-EF4A-4BBB-B872-6472FF151C7A}"/>
    <cellStyle name="SAPBEXstdDataEmph 29" xfId="15907" xr:uid="{673D7473-1419-4FE5-B092-5036161205C9}"/>
    <cellStyle name="SAPBEXstdDataEmph 3" xfId="2084" xr:uid="{00000000-0005-0000-0000-00006D090000}"/>
    <cellStyle name="SAPBEXstdDataEmph 3 10" xfId="13383" xr:uid="{711405DB-B6BD-43E1-B7A4-8DA161C7BEBA}"/>
    <cellStyle name="SAPBEXstdDataEmph 3 11" xfId="14467" xr:uid="{F4F4BBC2-8C87-4FD7-A022-3569DD1A1597}"/>
    <cellStyle name="SAPBEXstdDataEmph 3 12" xfId="15355" xr:uid="{84A18105-BB47-4C68-A66E-91717CEC54D0}"/>
    <cellStyle name="SAPBEXstdDataEmph 3 2" xfId="5774" xr:uid="{0DB121C3-2A06-4858-9AA1-B3CE9346C56D}"/>
    <cellStyle name="SAPBEXstdDataEmph 3 2 10" xfId="15838" xr:uid="{C3D62682-DCF7-48F0-86BE-16E1C73B854F}"/>
    <cellStyle name="SAPBEXstdDataEmph 3 2 2" xfId="7239" xr:uid="{48963378-0043-43B6-974A-5858F6EE3B84}"/>
    <cellStyle name="SAPBEXstdDataEmph 3 2 3" xfId="8460" xr:uid="{6AF3F1DC-0915-48B4-8346-DE3A9889DD11}"/>
    <cellStyle name="SAPBEXstdDataEmph 3 2 4" xfId="9712" xr:uid="{4D3A33BB-3845-48F9-B408-68416FA7E315}"/>
    <cellStyle name="SAPBEXstdDataEmph 3 2 5" xfId="10946" xr:uid="{D9019DCB-C3EC-44FC-AD4C-B86A322F00A5}"/>
    <cellStyle name="SAPBEXstdDataEmph 3 2 6" xfId="12105" xr:uid="{9092AEE4-2181-4DC6-B417-8E828771688A}"/>
    <cellStyle name="SAPBEXstdDataEmph 3 2 7" xfId="13233" xr:uid="{AF21341C-1123-4FAC-8BC6-CC39A7B312F8}"/>
    <cellStyle name="SAPBEXstdDataEmph 3 2 8" xfId="14340" xr:uid="{2A63A23C-5814-4370-8AC4-4E04CED68FCE}"/>
    <cellStyle name="SAPBEXstdDataEmph 3 2 9" xfId="15246" xr:uid="{396BC7E9-DCDE-463D-BC29-252B5AA5A089}"/>
    <cellStyle name="SAPBEXstdDataEmph 3 3" xfId="4684" xr:uid="{F35E0CB2-ECA3-4965-A1A8-2A216E580481}"/>
    <cellStyle name="SAPBEXstdDataEmph 3 4" xfId="6153" xr:uid="{1616333F-4A18-42C7-B4E8-17BEB7111931}"/>
    <cellStyle name="SAPBEXstdDataEmph 3 5" xfId="7394" xr:uid="{711D1827-51E6-4242-B7C3-491BDE670C78}"/>
    <cellStyle name="SAPBEXstdDataEmph 3 6" xfId="8623" xr:uid="{7803510B-A780-46EF-8A36-8A8865A6E854}"/>
    <cellStyle name="SAPBEXstdDataEmph 3 7" xfId="9867" xr:uid="{D5DFE24C-57C7-4550-A4AF-C2AC05A51354}"/>
    <cellStyle name="SAPBEXstdDataEmph 3 8" xfId="11097" xr:uid="{66D58762-C887-4C34-A672-2BC41F44D9E7}"/>
    <cellStyle name="SAPBEXstdDataEmph 3 9" xfId="12181" xr:uid="{DF36AA48-9A81-415B-B6A0-288C8197985A}"/>
    <cellStyle name="SAPBEXstdDataEmph 4" xfId="2085" xr:uid="{00000000-0005-0000-0000-00006E090000}"/>
    <cellStyle name="SAPBEXstdDataEmph 4 10" xfId="13384" xr:uid="{A4D232AF-71D7-4228-88F5-5EB35B95B612}"/>
    <cellStyle name="SAPBEXstdDataEmph 4 11" xfId="14468" xr:uid="{D6D50A83-F266-45F5-BF6F-42998F8E0D67}"/>
    <cellStyle name="SAPBEXstdDataEmph 4 12" xfId="15356" xr:uid="{4CB5C40B-8C1F-41C5-B131-F81560DA1AB8}"/>
    <cellStyle name="SAPBEXstdDataEmph 4 2" xfId="5775" xr:uid="{A6E7BDCC-C4D9-472A-B09F-257AD62286B8}"/>
    <cellStyle name="SAPBEXstdDataEmph 4 2 10" xfId="15839" xr:uid="{40CD4797-FBCB-4D96-95FD-DFAC45D4B38C}"/>
    <cellStyle name="SAPBEXstdDataEmph 4 2 2" xfId="7240" xr:uid="{00EDADA8-8F0E-49C0-9148-5EA329FCEEC0}"/>
    <cellStyle name="SAPBEXstdDataEmph 4 2 3" xfId="8461" xr:uid="{0F1C0610-7ABA-42B7-B893-E11B84468539}"/>
    <cellStyle name="SAPBEXstdDataEmph 4 2 4" xfId="9713" xr:uid="{D02B5F7F-C7AA-49D6-A6CE-B1D898F6674C}"/>
    <cellStyle name="SAPBEXstdDataEmph 4 2 5" xfId="10947" xr:uid="{C9A73F97-4374-4A96-9BCB-ADD15CB3D171}"/>
    <cellStyle name="SAPBEXstdDataEmph 4 2 6" xfId="12106" xr:uid="{23251C55-49E2-42FC-A9F5-E31F89C2FCEC}"/>
    <cellStyle name="SAPBEXstdDataEmph 4 2 7" xfId="13234" xr:uid="{16FBEEB6-7272-44EB-A00A-6EE5F4BA4409}"/>
    <cellStyle name="SAPBEXstdDataEmph 4 2 8" xfId="14341" xr:uid="{4EE5CC26-3CB9-4F94-9673-93A957DF4759}"/>
    <cellStyle name="SAPBEXstdDataEmph 4 2 9" xfId="15247" xr:uid="{FC9CB08A-F4EF-4011-AC74-6327E1E4C3DD}"/>
    <cellStyle name="SAPBEXstdDataEmph 4 3" xfId="4685" xr:uid="{5DEF6E24-75BB-4F5B-9CD1-38957A67B644}"/>
    <cellStyle name="SAPBEXstdDataEmph 4 4" xfId="6154" xr:uid="{F779F83B-6583-4F74-A395-541E90FA178D}"/>
    <cellStyle name="SAPBEXstdDataEmph 4 5" xfId="7395" xr:uid="{FCC27996-9664-44EA-A027-F8D3A080E528}"/>
    <cellStyle name="SAPBEXstdDataEmph 4 6" xfId="8624" xr:uid="{E544697E-FA1C-4F7C-9200-E08A9AF62823}"/>
    <cellStyle name="SAPBEXstdDataEmph 4 7" xfId="9868" xr:uid="{A250DDB3-BF4F-45F0-AE02-23298DBE15F4}"/>
    <cellStyle name="SAPBEXstdDataEmph 4 8" xfId="11098" xr:uid="{4D8DD3CC-B321-49C9-A9CD-838615963F4B}"/>
    <cellStyle name="SAPBEXstdDataEmph 4 9" xfId="12182" xr:uid="{E073D8D7-8BDD-4ED3-879E-B22AB1461225}"/>
    <cellStyle name="SAPBEXstdDataEmph 5" xfId="2086" xr:uid="{00000000-0005-0000-0000-00006F090000}"/>
    <cellStyle name="SAPBEXstdDataEmph 5 10" xfId="13385" xr:uid="{CF478457-1492-4965-A7FC-A798E7292B7F}"/>
    <cellStyle name="SAPBEXstdDataEmph 5 11" xfId="14469" xr:uid="{658F7914-CA30-47EE-A28A-1C2B06CDE4CA}"/>
    <cellStyle name="SAPBEXstdDataEmph 5 12" xfId="15357" xr:uid="{6208C65E-4626-4D3E-994C-3B3B9D9B6855}"/>
    <cellStyle name="SAPBEXstdDataEmph 5 2" xfId="5776" xr:uid="{AF3ADA9E-2475-458B-B3EF-4F915B0FB4BB}"/>
    <cellStyle name="SAPBEXstdDataEmph 5 2 10" xfId="15840" xr:uid="{2F50A3DC-EDE2-4C71-A636-81E3361B5005}"/>
    <cellStyle name="SAPBEXstdDataEmph 5 2 2" xfId="7241" xr:uid="{B924F9CD-9F8B-4995-9CA1-C3DB27DFD90F}"/>
    <cellStyle name="SAPBEXstdDataEmph 5 2 3" xfId="8462" xr:uid="{08E735C9-1D23-4034-8522-DCB07D843387}"/>
    <cellStyle name="SAPBEXstdDataEmph 5 2 4" xfId="9714" xr:uid="{B1A00563-3189-43E2-9B01-3511E72EAD63}"/>
    <cellStyle name="SAPBEXstdDataEmph 5 2 5" xfId="10948" xr:uid="{804BF7F6-370A-4030-889C-B602B0E52064}"/>
    <cellStyle name="SAPBEXstdDataEmph 5 2 6" xfId="12107" xr:uid="{04A19E1E-B266-445F-B2A3-B48343ADA8E7}"/>
    <cellStyle name="SAPBEXstdDataEmph 5 2 7" xfId="13235" xr:uid="{44C9E8D8-3EB8-4940-9DDE-904158358F1F}"/>
    <cellStyle name="SAPBEXstdDataEmph 5 2 8" xfId="14342" xr:uid="{82E6AA76-4149-44B6-9B24-59543B0A0F4A}"/>
    <cellStyle name="SAPBEXstdDataEmph 5 2 9" xfId="15248" xr:uid="{33367038-B67A-42B5-87E0-9A78B5A0479C}"/>
    <cellStyle name="SAPBEXstdDataEmph 5 3" xfId="4686" xr:uid="{6B806C41-74E6-499E-B0B5-8BA8D5F4194C}"/>
    <cellStyle name="SAPBEXstdDataEmph 5 4" xfId="6155" xr:uid="{122CF7DB-4CC4-423F-8991-8FCCD70CB3BB}"/>
    <cellStyle name="SAPBEXstdDataEmph 5 5" xfId="7396" xr:uid="{F79AEB12-BB56-4152-8468-06EBA3B161A7}"/>
    <cellStyle name="SAPBEXstdDataEmph 5 6" xfId="8625" xr:uid="{C521D08E-CF2D-45E7-BB05-511BDC5A6501}"/>
    <cellStyle name="SAPBEXstdDataEmph 5 7" xfId="9869" xr:uid="{F7A78173-781E-4C14-8782-F216504C9537}"/>
    <cellStyle name="SAPBEXstdDataEmph 5 8" xfId="11099" xr:uid="{23286B0A-B6C8-4062-A404-5AF03BCA5D5F}"/>
    <cellStyle name="SAPBEXstdDataEmph 5 9" xfId="12183" xr:uid="{2C71D3A2-B843-4F53-9C52-773A0294A2BF}"/>
    <cellStyle name="SAPBEXstdDataEmph 6" xfId="2087" xr:uid="{00000000-0005-0000-0000-000070090000}"/>
    <cellStyle name="SAPBEXstdDataEmph 6 10" xfId="13386" xr:uid="{640599A4-2FF3-4EC9-8329-2EC227729F0A}"/>
    <cellStyle name="SAPBEXstdDataEmph 6 11" xfId="14470" xr:uid="{A3CCC5E9-1CC8-4329-B8A8-CFBE25D18B17}"/>
    <cellStyle name="SAPBEXstdDataEmph 6 12" xfId="15358" xr:uid="{45ACD55D-5286-48E0-AF68-4C86B43982E6}"/>
    <cellStyle name="SAPBEXstdDataEmph 6 2" xfId="5777" xr:uid="{F21022C2-C131-4BC2-A746-D6C8AACFDDB2}"/>
    <cellStyle name="SAPBEXstdDataEmph 6 2 10" xfId="15841" xr:uid="{9C69ACC1-D06C-4A7D-B259-BFF50C674D05}"/>
    <cellStyle name="SAPBEXstdDataEmph 6 2 2" xfId="7242" xr:uid="{99712D7F-2783-4777-BC80-1A268CB10916}"/>
    <cellStyle name="SAPBEXstdDataEmph 6 2 3" xfId="8463" xr:uid="{F3BFF9DA-0B75-4A12-B3B8-68C9A1BB4D61}"/>
    <cellStyle name="SAPBEXstdDataEmph 6 2 4" xfId="9715" xr:uid="{FDFDB486-B5BD-49CD-87CB-5E6990161058}"/>
    <cellStyle name="SAPBEXstdDataEmph 6 2 5" xfId="10949" xr:uid="{DDA18007-E972-4CB4-BCC7-FD47620FF1D4}"/>
    <cellStyle name="SAPBEXstdDataEmph 6 2 6" xfId="12108" xr:uid="{2A654154-88F1-4950-AA2D-DA2987052B49}"/>
    <cellStyle name="SAPBEXstdDataEmph 6 2 7" xfId="13236" xr:uid="{1A2D020B-6722-494B-B21F-54F9174836A5}"/>
    <cellStyle name="SAPBEXstdDataEmph 6 2 8" xfId="14343" xr:uid="{5AF9B846-CF5F-4D40-9A5A-FC92D0B03638}"/>
    <cellStyle name="SAPBEXstdDataEmph 6 2 9" xfId="15249" xr:uid="{3D36D3B7-AF94-4EF6-9FF7-2BEE9484A54C}"/>
    <cellStyle name="SAPBEXstdDataEmph 6 3" xfId="4687" xr:uid="{B87C7539-9A0F-4052-A413-76F2A3E85773}"/>
    <cellStyle name="SAPBEXstdDataEmph 6 4" xfId="6156" xr:uid="{D46EB2D9-0105-4162-8D96-4F270CF8F15F}"/>
    <cellStyle name="SAPBEXstdDataEmph 6 5" xfId="7397" xr:uid="{EDEF381B-ABA2-469B-B108-00DA9C55D69F}"/>
    <cellStyle name="SAPBEXstdDataEmph 6 6" xfId="8626" xr:uid="{2E14AD1C-055D-4D99-8C8C-BD78AD327637}"/>
    <cellStyle name="SAPBEXstdDataEmph 6 7" xfId="9870" xr:uid="{68CA769E-2682-45F9-96FA-13BDAD463F9D}"/>
    <cellStyle name="SAPBEXstdDataEmph 6 8" xfId="11100" xr:uid="{CFBA1313-A383-4510-9060-482A65DCACE4}"/>
    <cellStyle name="SAPBEXstdDataEmph 6 9" xfId="12184" xr:uid="{00323B17-970C-46D7-BECF-3FDD76FE7CB5}"/>
    <cellStyle name="SAPBEXstdDataEmph 7" xfId="2088" xr:uid="{00000000-0005-0000-0000-000071090000}"/>
    <cellStyle name="SAPBEXstdDataEmph 7 10" xfId="13387" xr:uid="{92A275DD-3127-46D2-8918-9EAC588B7513}"/>
    <cellStyle name="SAPBEXstdDataEmph 7 11" xfId="14471" xr:uid="{066DF06E-68CF-4943-9E28-56AB8CE38050}"/>
    <cellStyle name="SAPBEXstdDataEmph 7 12" xfId="15359" xr:uid="{D0BFE2ED-8867-4C08-9AAA-9500B7F19462}"/>
    <cellStyle name="SAPBEXstdDataEmph 7 2" xfId="5778" xr:uid="{C9086ED7-8E62-4D90-B77B-75D3A7A297DA}"/>
    <cellStyle name="SAPBEXstdDataEmph 7 2 10" xfId="15842" xr:uid="{69EAA03E-D4ED-4C17-BE9D-02FB47E383F4}"/>
    <cellStyle name="SAPBEXstdDataEmph 7 2 2" xfId="7243" xr:uid="{AE82CACF-0B21-41E6-AA4C-D0614D4A13EE}"/>
    <cellStyle name="SAPBEXstdDataEmph 7 2 3" xfId="8464" xr:uid="{0F606299-AA3E-434C-8922-526196C231FB}"/>
    <cellStyle name="SAPBEXstdDataEmph 7 2 4" xfId="9716" xr:uid="{76C6F654-AD9E-4D60-9581-1BDFFCAC3BE1}"/>
    <cellStyle name="SAPBEXstdDataEmph 7 2 5" xfId="10950" xr:uid="{1462F219-3F39-4FFA-A71A-9EC6879D20BB}"/>
    <cellStyle name="SAPBEXstdDataEmph 7 2 6" xfId="12109" xr:uid="{38D2C280-F9FD-488A-832A-98084C80BF6B}"/>
    <cellStyle name="SAPBEXstdDataEmph 7 2 7" xfId="13237" xr:uid="{FD3BA807-4EDA-4272-8CB7-19EADCB240EB}"/>
    <cellStyle name="SAPBEXstdDataEmph 7 2 8" xfId="14344" xr:uid="{F7135EB6-0B3B-4807-8E74-260CB8B473A9}"/>
    <cellStyle name="SAPBEXstdDataEmph 7 2 9" xfId="15250" xr:uid="{5691E415-DAAD-413A-A654-E794521FD52B}"/>
    <cellStyle name="SAPBEXstdDataEmph 7 3" xfId="4688" xr:uid="{01B8E2B6-282F-455C-9D98-259E6135D23F}"/>
    <cellStyle name="SAPBEXstdDataEmph 7 4" xfId="6157" xr:uid="{EA4C415B-E49E-4246-8910-4CE12E7F9B34}"/>
    <cellStyle name="SAPBEXstdDataEmph 7 5" xfId="7398" xr:uid="{9B2F7DB8-7B04-4020-A5EC-F2288BF2092D}"/>
    <cellStyle name="SAPBEXstdDataEmph 7 6" xfId="8627" xr:uid="{3E734F67-3959-4575-BC8F-01953249FCCE}"/>
    <cellStyle name="SAPBEXstdDataEmph 7 7" xfId="9871" xr:uid="{93600C89-83CA-446C-B02D-58EBB419FD86}"/>
    <cellStyle name="SAPBEXstdDataEmph 7 8" xfId="11101" xr:uid="{71D4185D-F6BB-4A62-95E2-E3FEEE235220}"/>
    <cellStyle name="SAPBEXstdDataEmph 7 9" xfId="12185" xr:uid="{76898611-4CA0-45F6-BA65-76F4E8E4D40E}"/>
    <cellStyle name="SAPBEXstdDataEmph 8" xfId="2089" xr:uid="{00000000-0005-0000-0000-000072090000}"/>
    <cellStyle name="SAPBEXstdDataEmph 8 10" xfId="13388" xr:uid="{C55BBCD0-C0E2-4D59-A3AF-3CEA5D07A7B0}"/>
    <cellStyle name="SAPBEXstdDataEmph 8 11" xfId="14472" xr:uid="{90B13DD0-5012-48C5-9A17-5580A87E003E}"/>
    <cellStyle name="SAPBEXstdDataEmph 8 12" xfId="15360" xr:uid="{F26157D7-6152-44C0-B8EF-F220B17A8597}"/>
    <cellStyle name="SAPBEXstdDataEmph 8 2" xfId="5779" xr:uid="{379B546D-F59F-4F3F-8E28-17602D796123}"/>
    <cellStyle name="SAPBEXstdDataEmph 8 2 10" xfId="15843" xr:uid="{0FC5A863-8AD6-4D63-8F30-89EE2B928716}"/>
    <cellStyle name="SAPBEXstdDataEmph 8 2 2" xfId="7244" xr:uid="{04897E58-7DCC-4BCC-882A-8B7DDA6B1003}"/>
    <cellStyle name="SAPBEXstdDataEmph 8 2 3" xfId="8465" xr:uid="{215261EF-48AE-43B6-89FA-452537D59A1C}"/>
    <cellStyle name="SAPBEXstdDataEmph 8 2 4" xfId="9717" xr:uid="{2F67E912-9C76-4157-8DC5-362E2CA1BAF7}"/>
    <cellStyle name="SAPBEXstdDataEmph 8 2 5" xfId="10951" xr:uid="{F58548DE-7C71-41A0-BDA3-4A1AEF1C0707}"/>
    <cellStyle name="SAPBEXstdDataEmph 8 2 6" xfId="12110" xr:uid="{6E637A7A-8C28-4FB2-9A21-907F59D3DE89}"/>
    <cellStyle name="SAPBEXstdDataEmph 8 2 7" xfId="13238" xr:uid="{92F54730-7967-4B72-A69D-942F5112787C}"/>
    <cellStyle name="SAPBEXstdDataEmph 8 2 8" xfId="14345" xr:uid="{6062B831-4472-4BAB-B00B-A6DDCF09840B}"/>
    <cellStyle name="SAPBEXstdDataEmph 8 2 9" xfId="15251" xr:uid="{35C49219-FB3C-4C65-AFC7-BB6535EBDB39}"/>
    <cellStyle name="SAPBEXstdDataEmph 8 3" xfId="4689" xr:uid="{48A85CCB-5993-47E8-A2EA-320823023AB5}"/>
    <cellStyle name="SAPBEXstdDataEmph 8 4" xfId="6158" xr:uid="{842B9ECA-0104-421A-951D-867981BE31DE}"/>
    <cellStyle name="SAPBEXstdDataEmph 8 5" xfId="7399" xr:uid="{62330724-EFA4-4AA4-A19A-B1AE6AC51F5C}"/>
    <cellStyle name="SAPBEXstdDataEmph 8 6" xfId="8628" xr:uid="{DF0C9AED-BA2D-4ED9-95F1-E123094A2699}"/>
    <cellStyle name="SAPBEXstdDataEmph 8 7" xfId="9872" xr:uid="{8E61305F-3B20-4960-8836-FDECE897C15D}"/>
    <cellStyle name="SAPBEXstdDataEmph 8 8" xfId="11102" xr:uid="{29DC687C-D0CE-404F-A50A-F539818FDDB7}"/>
    <cellStyle name="SAPBEXstdDataEmph 8 9" xfId="12186" xr:uid="{05A9CACB-1C86-45BD-8EA4-528865850FBE}"/>
    <cellStyle name="SAPBEXstdDataEmph 9" xfId="2090" xr:uid="{00000000-0005-0000-0000-000073090000}"/>
    <cellStyle name="SAPBEXstdDataEmph 9 10" xfId="13389" xr:uid="{3082EF85-091B-4FA8-B8D5-03058C7F0215}"/>
    <cellStyle name="SAPBEXstdDataEmph 9 11" xfId="14473" xr:uid="{2B82339D-A61E-4DFB-B9D0-E15732F6ADFC}"/>
    <cellStyle name="SAPBEXstdDataEmph 9 12" xfId="15361" xr:uid="{BF4F352A-FA1E-46E9-BFE9-D0D41EDB41A2}"/>
    <cellStyle name="SAPBEXstdDataEmph 9 2" xfId="5780" xr:uid="{459B8661-2E71-46F6-812B-739432DC93BB}"/>
    <cellStyle name="SAPBEXstdDataEmph 9 2 10" xfId="15844" xr:uid="{1CC69764-3FFD-4175-9E2E-E8776A22A0CC}"/>
    <cellStyle name="SAPBEXstdDataEmph 9 2 2" xfId="7245" xr:uid="{67262358-50A8-4B28-B473-1AF3B0434DA0}"/>
    <cellStyle name="SAPBEXstdDataEmph 9 2 3" xfId="8466" xr:uid="{F3154C27-2F12-41F4-BC53-07731B4CDD6D}"/>
    <cellStyle name="SAPBEXstdDataEmph 9 2 4" xfId="9718" xr:uid="{D6E6A4A9-37EE-43E8-BDD6-C3FA0998FCC4}"/>
    <cellStyle name="SAPBEXstdDataEmph 9 2 5" xfId="10952" xr:uid="{E4E30BA8-8A0B-4465-B01D-6C0C8B63A0B9}"/>
    <cellStyle name="SAPBEXstdDataEmph 9 2 6" xfId="12111" xr:uid="{B90AA385-3CFF-47DC-A1C5-CDC62A113BA0}"/>
    <cellStyle name="SAPBEXstdDataEmph 9 2 7" xfId="13239" xr:uid="{14E1C57F-2A7E-4A01-86B3-5F12C010BAF4}"/>
    <cellStyle name="SAPBEXstdDataEmph 9 2 8" xfId="14346" xr:uid="{0DA233BF-A0B2-4B5E-88CE-1D51D02F1FC7}"/>
    <cellStyle name="SAPBEXstdDataEmph 9 2 9" xfId="15252" xr:uid="{E2107049-D3CD-4F80-935D-094AA5FC8D13}"/>
    <cellStyle name="SAPBEXstdDataEmph 9 3" xfId="4690" xr:uid="{1B84E656-0789-42BB-B1AA-98EB30E081F0}"/>
    <cellStyle name="SAPBEXstdDataEmph 9 4" xfId="6159" xr:uid="{D14E2214-451D-4EF2-BCAC-54C88FA0906C}"/>
    <cellStyle name="SAPBEXstdDataEmph 9 5" xfId="7400" xr:uid="{D47B87AF-3046-4D08-9C9D-34922A2A734C}"/>
    <cellStyle name="SAPBEXstdDataEmph 9 6" xfId="8629" xr:uid="{91952358-7921-4F9C-BF87-004F11757FE1}"/>
    <cellStyle name="SAPBEXstdDataEmph 9 7" xfId="9873" xr:uid="{C37086C1-F6B5-4546-813E-9300906875CC}"/>
    <cellStyle name="SAPBEXstdDataEmph 9 8" xfId="11103" xr:uid="{8E48411A-4CD6-4D5C-B93E-8DC6D29809E2}"/>
    <cellStyle name="SAPBEXstdDataEmph 9 9" xfId="12187" xr:uid="{983C8618-5B8A-4FAE-A146-1D273F95D463}"/>
    <cellStyle name="SAPBEXstdDataEmph_valor justo.junio2010" xfId="5781" xr:uid="{7A05565C-F6C0-41F6-B297-687D2BD194D7}"/>
    <cellStyle name="SAPBEXstdItem" xfId="2091" xr:uid="{00000000-0005-0000-0000-000074090000}"/>
    <cellStyle name="SAPBEXstdItem 10" xfId="2092" xr:uid="{00000000-0005-0000-0000-000075090000}"/>
    <cellStyle name="SAPBEXstdItem 10 10" xfId="13391" xr:uid="{D76BEB5C-A23A-48E4-B7E2-76DEB1E8801A}"/>
    <cellStyle name="SAPBEXstdItem 10 11" xfId="14475" xr:uid="{3EFDE26A-08B0-44BA-AAB1-9819C61E26DF}"/>
    <cellStyle name="SAPBEXstdItem 10 12" xfId="15363" xr:uid="{80A26BB7-AA56-435B-8D93-2717CF09A10C}"/>
    <cellStyle name="SAPBEXstdItem 10 2" xfId="5782" xr:uid="{8F6333E9-3FF4-447C-9F1A-11527621B8CF}"/>
    <cellStyle name="SAPBEXstdItem 10 2 2" xfId="7246" xr:uid="{0692584C-EB49-4EF8-84B7-2579F5AC3FBB}"/>
    <cellStyle name="SAPBEXstdItem 10 2 3" xfId="8467" xr:uid="{9B7A9521-02C0-47D6-ACB5-CE0B218995AE}"/>
    <cellStyle name="SAPBEXstdItem 10 2 4" xfId="9719" xr:uid="{737307D9-BB0D-44DC-A774-082564E4BD65}"/>
    <cellStyle name="SAPBEXstdItem 10 2 5" xfId="10953" xr:uid="{2C4440E7-558A-4D3D-8266-F952B04A6689}"/>
    <cellStyle name="SAPBEXstdItem 10 2 6" xfId="13240" xr:uid="{3959C43F-BC0F-4267-BD47-04018C581625}"/>
    <cellStyle name="SAPBEXstdItem 10 2 7" xfId="14347" xr:uid="{555184AB-C2D1-42C8-B310-2653B1C00138}"/>
    <cellStyle name="SAPBEXstdItem 10 2 8" xfId="15253" xr:uid="{465801FC-1EF1-4930-810D-C08DFB34E72A}"/>
    <cellStyle name="SAPBEXstdItem 10 2 9" xfId="15845" xr:uid="{7C2C16ED-E8A9-4F59-9CBB-0B653A02EEF3}"/>
    <cellStyle name="SAPBEXstdItem 10 3" xfId="4692" xr:uid="{0E280F8C-AB47-4AED-9D72-BC598A868DE3}"/>
    <cellStyle name="SAPBEXstdItem 10 4" xfId="6161" xr:uid="{D1F08765-18EB-44A1-9AE6-26F87D862E8A}"/>
    <cellStyle name="SAPBEXstdItem 10 5" xfId="7402" xr:uid="{BF83F6C3-3402-42A5-9297-6C8E5928D6D6}"/>
    <cellStyle name="SAPBEXstdItem 10 6" xfId="8631" xr:uid="{4C724913-7C2D-4291-9D68-C1FEAFD0141F}"/>
    <cellStyle name="SAPBEXstdItem 10 7" xfId="9875" xr:uid="{814DE1B9-A913-4CB0-8687-AE317066B0BD}"/>
    <cellStyle name="SAPBEXstdItem 10 8" xfId="11105" xr:uid="{3D214A93-0E47-42BF-AAF7-5EB5727917D9}"/>
    <cellStyle name="SAPBEXstdItem 10 9" xfId="12189" xr:uid="{C16E5D96-183E-4095-8576-8D3A0CB81C2D}"/>
    <cellStyle name="SAPBEXstdItem 11" xfId="2093" xr:uid="{00000000-0005-0000-0000-000076090000}"/>
    <cellStyle name="SAPBEXstdItem 11 10" xfId="13392" xr:uid="{D9BAFD7D-7E70-417D-9A4E-EB7A790E6DD7}"/>
    <cellStyle name="SAPBEXstdItem 11 11" xfId="14476" xr:uid="{98C08436-6203-4E3A-94E9-A661D5BD3BB0}"/>
    <cellStyle name="SAPBEXstdItem 11 12" xfId="15364" xr:uid="{FE8CD86B-6563-417C-945A-0E3820B60A03}"/>
    <cellStyle name="SAPBEXstdItem 11 2" xfId="5783" xr:uid="{415952EB-BB87-4F20-BBA4-7E3D1E618308}"/>
    <cellStyle name="SAPBEXstdItem 11 2 2" xfId="7247" xr:uid="{66F6D49E-5C44-40B4-883D-7A98C226A44D}"/>
    <cellStyle name="SAPBEXstdItem 11 2 3" xfId="8468" xr:uid="{24EB35A0-4122-4DC4-8A3F-EF79BBD680A7}"/>
    <cellStyle name="SAPBEXstdItem 11 2 4" xfId="9720" xr:uid="{F29C639E-374F-4DA1-8F3E-DB05272875D5}"/>
    <cellStyle name="SAPBEXstdItem 11 2 5" xfId="10954" xr:uid="{243C8E7F-2488-41DD-A50B-8A9E752A9395}"/>
    <cellStyle name="SAPBEXstdItem 11 2 6" xfId="13241" xr:uid="{4A1A62C5-9EBA-4E2D-9EE7-C58F3F6A2BF2}"/>
    <cellStyle name="SAPBEXstdItem 11 2 7" xfId="14348" xr:uid="{C085A3F9-966C-4828-8FFF-8CE40FE92340}"/>
    <cellStyle name="SAPBEXstdItem 11 2 8" xfId="15254" xr:uid="{9B59EE14-BE0B-4F9A-89D2-4AC966F6BE75}"/>
    <cellStyle name="SAPBEXstdItem 11 2 9" xfId="15846" xr:uid="{B602DFD0-2653-4A5B-84C7-9C62AD4D0DDC}"/>
    <cellStyle name="SAPBEXstdItem 11 3" xfId="4693" xr:uid="{CFDB1093-6DCB-42D4-8979-0DF82743C179}"/>
    <cellStyle name="SAPBEXstdItem 11 4" xfId="6162" xr:uid="{B5081B3D-DF92-4A1A-9499-DAFA2364CFAC}"/>
    <cellStyle name="SAPBEXstdItem 11 5" xfId="7403" xr:uid="{7D1573AB-DB5E-4AA8-91EB-CE3B82598ED0}"/>
    <cellStyle name="SAPBEXstdItem 11 6" xfId="8632" xr:uid="{3D33659B-14E1-412E-9AD8-B28AFB004988}"/>
    <cellStyle name="SAPBEXstdItem 11 7" xfId="9876" xr:uid="{E7DFF205-4947-4FE0-99BE-C3712343B99B}"/>
    <cellStyle name="SAPBEXstdItem 11 8" xfId="11106" xr:uid="{C2586C7E-D030-4C3B-9341-8FF2E306CFD4}"/>
    <cellStyle name="SAPBEXstdItem 11 9" xfId="12190" xr:uid="{86DEDB98-41E7-4314-87F7-3FEA41D88468}"/>
    <cellStyle name="SAPBEXstdItem 12" xfId="2094" xr:uid="{00000000-0005-0000-0000-000077090000}"/>
    <cellStyle name="SAPBEXstdItem 12 10" xfId="13393" xr:uid="{4628E8D2-E151-472A-83C5-3C3C900B5633}"/>
    <cellStyle name="SAPBEXstdItem 12 11" xfId="14477" xr:uid="{F6611A67-7533-4BBE-9E45-31FC91F56429}"/>
    <cellStyle name="SAPBEXstdItem 12 12" xfId="15365" xr:uid="{6E50D53D-6B6D-4AB2-8FB4-71DA90FECEA1}"/>
    <cellStyle name="SAPBEXstdItem 12 2" xfId="5784" xr:uid="{AA9E3413-2CDC-4918-B49B-B90D32D3488C}"/>
    <cellStyle name="SAPBEXstdItem 12 2 10" xfId="15847" xr:uid="{8ACF3199-E6A9-4D1A-BFFF-FB5785CE87B9}"/>
    <cellStyle name="SAPBEXstdItem 12 2 2" xfId="7248" xr:uid="{BACCC0E9-4357-4B48-8945-81F0A6001F7A}"/>
    <cellStyle name="SAPBEXstdItem 12 2 3" xfId="8469" xr:uid="{5DB98AF4-EED8-4465-9BA9-092B87E777D7}"/>
    <cellStyle name="SAPBEXstdItem 12 2 4" xfId="9721" xr:uid="{585CA972-1CBE-4B3C-B5B1-190C2D30AC4B}"/>
    <cellStyle name="SAPBEXstdItem 12 2 5" xfId="10955" xr:uid="{74C46D63-B9CD-4EE4-98A8-F58385A840C6}"/>
    <cellStyle name="SAPBEXstdItem 12 2 6" xfId="12114" xr:uid="{5AB8D988-4A39-4E4E-ACAC-D0564679B4F2}"/>
    <cellStyle name="SAPBEXstdItem 12 2 7" xfId="13242" xr:uid="{74708DAC-126F-4D49-9886-B326C677F2F9}"/>
    <cellStyle name="SAPBEXstdItem 12 2 8" xfId="14349" xr:uid="{D0304963-EFAC-4619-8836-A7CFC79CDC2B}"/>
    <cellStyle name="SAPBEXstdItem 12 2 9" xfId="15255" xr:uid="{37B2481E-C820-4079-AD04-9469105CDCAF}"/>
    <cellStyle name="SAPBEXstdItem 12 3" xfId="4694" xr:uid="{B2619E53-33D4-491D-9D75-897866D40F2A}"/>
    <cellStyle name="SAPBEXstdItem 12 4" xfId="6163" xr:uid="{D665C767-7232-40DB-B2A1-DB2C64F0FF71}"/>
    <cellStyle name="SAPBEXstdItem 12 5" xfId="7404" xr:uid="{CD37B893-09BA-48BD-91EE-E672C8405DC4}"/>
    <cellStyle name="SAPBEXstdItem 12 6" xfId="8633" xr:uid="{56B4A109-4365-46F7-A5EB-E0924C0CCB01}"/>
    <cellStyle name="SAPBEXstdItem 12 7" xfId="9877" xr:uid="{AC1CF9AD-9B16-40B5-8CE7-EFE3C30819EA}"/>
    <cellStyle name="SAPBEXstdItem 12 8" xfId="11107" xr:uid="{CF6AD235-5E91-46B5-A779-FF7652190CF9}"/>
    <cellStyle name="SAPBEXstdItem 12 9" xfId="12191" xr:uid="{B4086857-885C-4F77-9F38-FF332A339512}"/>
    <cellStyle name="SAPBEXstdItem 13" xfId="2095" xr:uid="{00000000-0005-0000-0000-000078090000}"/>
    <cellStyle name="SAPBEXstdItem 13 10" xfId="13394" xr:uid="{E99EAA79-AB72-48B3-BDE4-B1E80AD7B35F}"/>
    <cellStyle name="SAPBEXstdItem 13 11" xfId="14478" xr:uid="{186D87DB-0C50-4100-901F-4F7B45B47AC4}"/>
    <cellStyle name="SAPBEXstdItem 13 12" xfId="15366" xr:uid="{6B25403E-567D-4A3C-B5AA-51AAFDFE2189}"/>
    <cellStyle name="SAPBEXstdItem 13 2" xfId="5785" xr:uid="{5D90410E-08C1-44D7-A9C7-70C103ABF8B6}"/>
    <cellStyle name="SAPBEXstdItem 13 2 10" xfId="15848" xr:uid="{81F7296B-F796-4E5F-BA35-EA3029FBA62F}"/>
    <cellStyle name="SAPBEXstdItem 13 2 2" xfId="7249" xr:uid="{25C009FB-62ED-4D47-A846-27C05C534E26}"/>
    <cellStyle name="SAPBEXstdItem 13 2 3" xfId="8470" xr:uid="{B5F5A546-96E6-4197-A187-C3327B10EC6C}"/>
    <cellStyle name="SAPBEXstdItem 13 2 4" xfId="9722" xr:uid="{CECB199E-823A-4A4D-86A4-7CED47370956}"/>
    <cellStyle name="SAPBEXstdItem 13 2 5" xfId="10956" xr:uid="{2E70F56E-F916-4132-A70B-E8F7145E1E8E}"/>
    <cellStyle name="SAPBEXstdItem 13 2 6" xfId="12115" xr:uid="{15EE7F5E-D82A-406F-99BB-926EEA952F67}"/>
    <cellStyle name="SAPBEXstdItem 13 2 7" xfId="13243" xr:uid="{5FC760F6-B01F-4F9A-B51F-08CEAD5EE10F}"/>
    <cellStyle name="SAPBEXstdItem 13 2 8" xfId="14350" xr:uid="{A233D906-C8FF-4B19-AA19-C11D67C0877C}"/>
    <cellStyle name="SAPBEXstdItem 13 2 9" xfId="15256" xr:uid="{EF558CFD-7148-4833-A178-A7EC3C5259C1}"/>
    <cellStyle name="SAPBEXstdItem 13 3" xfId="4695" xr:uid="{EDC74D7D-BF98-4791-98C8-B1920BBDEF1F}"/>
    <cellStyle name="SAPBEXstdItem 13 4" xfId="6164" xr:uid="{9952D9FE-E871-40C0-88A9-B6B1E04947D8}"/>
    <cellStyle name="SAPBEXstdItem 13 5" xfId="7405" xr:uid="{FD19AC05-8942-442E-B5F1-BD7FE3690834}"/>
    <cellStyle name="SAPBEXstdItem 13 6" xfId="8634" xr:uid="{73BC8D73-8BD8-422A-B242-7B35EAF2B59D}"/>
    <cellStyle name="SAPBEXstdItem 13 7" xfId="9878" xr:uid="{B29D5C17-7146-486B-AD1E-BA2DF18F42A6}"/>
    <cellStyle name="SAPBEXstdItem 13 8" xfId="11108" xr:uid="{0C42041E-292F-49BE-82BF-852D53B5567F}"/>
    <cellStyle name="SAPBEXstdItem 13 9" xfId="12192" xr:uid="{615E2F70-44E2-4A6E-98E2-B0648774185E}"/>
    <cellStyle name="SAPBEXstdItem 14" xfId="2685" xr:uid="{00000000-0005-0000-0000-000079090000}"/>
    <cellStyle name="SAPBEXstdItem 15" xfId="2767" xr:uid="{00000000-0005-0000-0000-00007A090000}"/>
    <cellStyle name="SAPBEXstdItem 16" xfId="2774" xr:uid="{884D70BC-D28C-408D-AAE6-B29830B4913B}"/>
    <cellStyle name="SAPBEXstdItem 17" xfId="2819" xr:uid="{02B45DAF-CED5-4337-9BFF-7A6CF191333F}"/>
    <cellStyle name="SAPBEXstdItem 18" xfId="2828" xr:uid="{4683FDF1-7D2B-4168-887D-7CCCB3925806}"/>
    <cellStyle name="SAPBEXstdItem 19" xfId="2909" xr:uid="{4189D18C-E6E6-47C0-8491-A730C9C5B744}"/>
    <cellStyle name="SAPBEXstdItem 2" xfId="2096" xr:uid="{00000000-0005-0000-0000-00007B090000}"/>
    <cellStyle name="SAPBEXstdItem 2 10" xfId="12193" xr:uid="{D8D69FFA-EED6-4BFF-AB7F-E3F9445113E2}"/>
    <cellStyle name="SAPBEXstdItem 2 11" xfId="13395" xr:uid="{D6916C33-6E3F-4E26-98FE-C03FA1F7CA77}"/>
    <cellStyle name="SAPBEXstdItem 2 12" xfId="14479" xr:uid="{C583824E-002C-423D-91C2-5C1A3CD931AD}"/>
    <cellStyle name="SAPBEXstdItem 2 13" xfId="15367" xr:uid="{09E4FC57-6D91-4998-9488-662011F56299}"/>
    <cellStyle name="SAPBEXstdItem 2 2" xfId="2097" xr:uid="{00000000-0005-0000-0000-00007C090000}"/>
    <cellStyle name="SAPBEXstdItem 2 2 10" xfId="13396" xr:uid="{3E1BBEE0-8EEE-4E01-B17D-E3236AA3E620}"/>
    <cellStyle name="SAPBEXstdItem 2 2 11" xfId="14480" xr:uid="{92421BCB-8B38-4510-8472-74E718483F76}"/>
    <cellStyle name="SAPBEXstdItem 2 2 12" xfId="15368" xr:uid="{FD9F26EE-9842-40A2-9960-4F6F30ADC8DF}"/>
    <cellStyle name="SAPBEXstdItem 2 2 2" xfId="2098" xr:uid="{00000000-0005-0000-0000-00007D090000}"/>
    <cellStyle name="SAPBEXstdItem 2 2 2 10" xfId="13397" xr:uid="{6879A684-9E2C-4B55-BD56-36CB1EAC03ED}"/>
    <cellStyle name="SAPBEXstdItem 2 2 2 11" xfId="14481" xr:uid="{C6884EF2-626D-4486-A8B7-048A36AD9469}"/>
    <cellStyle name="SAPBEXstdItem 2 2 2 12" xfId="15369" xr:uid="{3C9924BF-55B7-4B36-8EE0-D0C7B0995492}"/>
    <cellStyle name="SAPBEXstdItem 2 2 2 2" xfId="5787" xr:uid="{D0C9E835-AC73-4B36-8345-2BB487249A0B}"/>
    <cellStyle name="SAPBEXstdItem 2 2 2 2 10" xfId="15850" xr:uid="{0C0D19DC-450F-4F0A-A6BF-BA9F93524B65}"/>
    <cellStyle name="SAPBEXstdItem 2 2 2 2 2" xfId="7251" xr:uid="{61B60D5E-A7EE-4696-9D8A-E1EB0101063B}"/>
    <cellStyle name="SAPBEXstdItem 2 2 2 2 3" xfId="8472" xr:uid="{6530FF86-524F-4067-BB73-5AAEBCE28963}"/>
    <cellStyle name="SAPBEXstdItem 2 2 2 2 4" xfId="9724" xr:uid="{6E95A67C-9919-45F2-B747-C0460FCC2B3A}"/>
    <cellStyle name="SAPBEXstdItem 2 2 2 2 5" xfId="10958" xr:uid="{7625B29D-60FE-43D5-AE8C-9C2F7A85537D}"/>
    <cellStyle name="SAPBEXstdItem 2 2 2 2 6" xfId="12117" xr:uid="{91703701-8EE3-4C65-A399-D5291EF3A099}"/>
    <cellStyle name="SAPBEXstdItem 2 2 2 2 7" xfId="13245" xr:uid="{CCBC4510-8BB9-433E-AA68-894074FAFBEF}"/>
    <cellStyle name="SAPBEXstdItem 2 2 2 2 8" xfId="14352" xr:uid="{18363263-B65B-4402-89E9-5C30D40148FD}"/>
    <cellStyle name="SAPBEXstdItem 2 2 2 2 9" xfId="15258" xr:uid="{8DC87608-BD4E-4A84-8CB4-20D426225F81}"/>
    <cellStyle name="SAPBEXstdItem 2 2 2 3" xfId="4698" xr:uid="{5106554C-3182-4DAD-A7A6-7CB8CB080361}"/>
    <cellStyle name="SAPBEXstdItem 2 2 2 4" xfId="6167" xr:uid="{35322784-89D4-447D-9BE6-935C1F92A62A}"/>
    <cellStyle name="SAPBEXstdItem 2 2 2 5" xfId="7408" xr:uid="{06406242-FC64-404A-8B09-07E02ACD75BF}"/>
    <cellStyle name="SAPBEXstdItem 2 2 2 6" xfId="8637" xr:uid="{E2338E73-623D-44D1-83EA-3226B9AE573B}"/>
    <cellStyle name="SAPBEXstdItem 2 2 2 7" xfId="9881" xr:uid="{285B47CA-A5B8-4DFD-A3CF-2E76D0AA0B7F}"/>
    <cellStyle name="SAPBEXstdItem 2 2 2 8" xfId="11111" xr:uid="{25EABF31-3A87-43D9-96D7-1CB81E898A2E}"/>
    <cellStyle name="SAPBEXstdItem 2 2 2 9" xfId="12195" xr:uid="{9BF1A897-1A28-4BBA-9B42-85D28D14F091}"/>
    <cellStyle name="SAPBEXstdItem 2 2 3" xfId="4697" xr:uid="{15BD36B9-5091-4BC5-BCDE-28B364F3E800}"/>
    <cellStyle name="SAPBEXstdItem 2 2 4" xfId="6166" xr:uid="{C9374634-F0B3-4D90-9ED1-3A5284F2D6FD}"/>
    <cellStyle name="SAPBEXstdItem 2 2 5" xfId="7407" xr:uid="{E5F2D3EB-4FF2-4ADF-ABFD-E8F1BCA6E0B6}"/>
    <cellStyle name="SAPBEXstdItem 2 2 6" xfId="8636" xr:uid="{E246E28A-8521-45F3-9DE3-397E2B7801EC}"/>
    <cellStyle name="SAPBEXstdItem 2 2 7" xfId="9880" xr:uid="{485AD0EE-3101-47F6-B988-4858BC98E12B}"/>
    <cellStyle name="SAPBEXstdItem 2 2 8" xfId="11110" xr:uid="{9648B3A2-BC98-45A1-9B95-94EFDDFEDFF1}"/>
    <cellStyle name="SAPBEXstdItem 2 2 9" xfId="12194" xr:uid="{CFDD04B9-5E75-4D9A-A79C-BE1A544AE9F7}"/>
    <cellStyle name="SAPBEXstdItem 2 3" xfId="5786" xr:uid="{184342AD-47AF-46C8-85F8-3E12C74E9D7D}"/>
    <cellStyle name="SAPBEXstdItem 2 3 10" xfId="15849" xr:uid="{D6F3DB71-9E6D-4BED-AB2B-3E7F721411BC}"/>
    <cellStyle name="SAPBEXstdItem 2 3 2" xfId="7250" xr:uid="{C503C690-405A-491D-A155-7F26E505D2D3}"/>
    <cellStyle name="SAPBEXstdItem 2 3 3" xfId="8471" xr:uid="{9851B36E-4EC3-461A-BBAA-A31EF0AD4FB1}"/>
    <cellStyle name="SAPBEXstdItem 2 3 4" xfId="9723" xr:uid="{05B930BF-52F3-4F4C-9B45-392810B6B47C}"/>
    <cellStyle name="SAPBEXstdItem 2 3 5" xfId="10957" xr:uid="{8B5ADE8F-D1A0-4AB8-BBFB-4A73C250E52E}"/>
    <cellStyle name="SAPBEXstdItem 2 3 6" xfId="12116" xr:uid="{B691739E-3CB1-4F49-B708-045179CB00D1}"/>
    <cellStyle name="SAPBEXstdItem 2 3 7" xfId="13244" xr:uid="{46DA78AE-FCA9-4A80-AB7F-00CD2A89F664}"/>
    <cellStyle name="SAPBEXstdItem 2 3 8" xfId="14351" xr:uid="{252BE0AC-9A11-4320-B799-E20FE0F43F26}"/>
    <cellStyle name="SAPBEXstdItem 2 3 9" xfId="15257" xr:uid="{383C43F5-7E9A-4BD5-AA7C-EA86376139C5}"/>
    <cellStyle name="SAPBEXstdItem 2 4" xfId="4696" xr:uid="{E15EE317-89C9-4305-AAB5-C57F38858199}"/>
    <cellStyle name="SAPBEXstdItem 2 5" xfId="6165" xr:uid="{19B7BA5C-3A4F-4D27-96E4-2A26DAE90B4B}"/>
    <cellStyle name="SAPBEXstdItem 2 6" xfId="7406" xr:uid="{315391D1-4FCA-4C85-990C-E0D6FEB5A0E4}"/>
    <cellStyle name="SAPBEXstdItem 2 7" xfId="8635" xr:uid="{64876D49-6C2B-41F9-A869-6488CDCAF6B9}"/>
    <cellStyle name="SAPBEXstdItem 2 8" xfId="9879" xr:uid="{D63CF6F1-27E5-4FBD-BC06-957D4BC20A0F}"/>
    <cellStyle name="SAPBEXstdItem 2 9" xfId="11109" xr:uid="{08C0A7A1-465A-4EC4-9663-D97E27D0E189}"/>
    <cellStyle name="SAPBEXstdItem 20" xfId="2953" xr:uid="{3814A616-3636-4919-9311-A061F29FCDD4}"/>
    <cellStyle name="SAPBEXstdItem 21" xfId="2997" xr:uid="{330E4B81-F346-4B91-82BA-7BE884E6775A}"/>
    <cellStyle name="SAPBEXstdItem 22" xfId="4691" xr:uid="{5AD64F58-8E01-4DB7-9D0B-DB9A9AED1207}"/>
    <cellStyle name="SAPBEXstdItem 23" xfId="6160" xr:uid="{73B73C76-D236-46FA-85E7-F0412CFFB5F0}"/>
    <cellStyle name="SAPBEXstdItem 24" xfId="7401" xr:uid="{6BA29816-8E7D-44EB-B5CF-56C85DA7103B}"/>
    <cellStyle name="SAPBEXstdItem 25" xfId="8630" xr:uid="{9AC62551-A3E3-448F-A7DA-8191B63DB3CE}"/>
    <cellStyle name="SAPBEXstdItem 26" xfId="9874" xr:uid="{D7179152-D969-46BA-995A-2FC04156D465}"/>
    <cellStyle name="SAPBEXstdItem 27" xfId="11104" xr:uid="{80E5BD97-7696-4F9E-BBB9-8D7B2E674E97}"/>
    <cellStyle name="SAPBEXstdItem 28" xfId="12188" xr:uid="{25E88F25-5BFC-440B-A2E9-6AC7DDF7EEE3}"/>
    <cellStyle name="SAPBEXstdItem 29" xfId="13390" xr:uid="{704D42F4-A4D0-4740-A032-C08FF96881F8}"/>
    <cellStyle name="SAPBEXstdItem 3" xfId="2099" xr:uid="{00000000-0005-0000-0000-00007E090000}"/>
    <cellStyle name="SAPBEXstdItem 3 10" xfId="13398" xr:uid="{ED362809-8BE1-43A4-8E7D-CEDF22007D83}"/>
    <cellStyle name="SAPBEXstdItem 3 11" xfId="14482" xr:uid="{52061190-C55E-4314-80CF-2ABCBA2552DC}"/>
    <cellStyle name="SAPBEXstdItem 3 12" xfId="15370" xr:uid="{D2F1F09B-E864-4A41-B25F-5073F1ADBD09}"/>
    <cellStyle name="SAPBEXstdItem 3 2" xfId="5788" xr:uid="{EA7460DF-BB40-4272-ACEB-B69D4CC1308C}"/>
    <cellStyle name="SAPBEXstdItem 3 2 10" xfId="15851" xr:uid="{27CE467D-A4F9-4202-A985-3ED4439F23BC}"/>
    <cellStyle name="SAPBEXstdItem 3 2 2" xfId="7252" xr:uid="{F0A1E7F3-63AB-474B-A32D-05C2FFD5F212}"/>
    <cellStyle name="SAPBEXstdItem 3 2 3" xfId="8473" xr:uid="{7BB33AA7-0CAF-4783-B9F6-C31817F294CB}"/>
    <cellStyle name="SAPBEXstdItem 3 2 4" xfId="9725" xr:uid="{DA8582E9-2AA7-4C5F-BB8A-28EAB41289CC}"/>
    <cellStyle name="SAPBEXstdItem 3 2 5" xfId="10959" xr:uid="{BFAB1F4C-0893-48C2-A907-C2E577DBD98B}"/>
    <cellStyle name="SAPBEXstdItem 3 2 6" xfId="12118" xr:uid="{65F3D497-BA19-4050-9CEF-75FADDD2906D}"/>
    <cellStyle name="SAPBEXstdItem 3 2 7" xfId="13246" xr:uid="{8F381F85-2617-457F-8419-BA23842CBD08}"/>
    <cellStyle name="SAPBEXstdItem 3 2 8" xfId="14353" xr:uid="{EBC729F8-D9AF-4E86-A7BF-5117B4C0A795}"/>
    <cellStyle name="SAPBEXstdItem 3 2 9" xfId="15259" xr:uid="{D12278B9-F87D-4E42-B9B5-B8FF163D2378}"/>
    <cellStyle name="SAPBEXstdItem 3 3" xfId="4699" xr:uid="{EB9830F6-EBC3-445A-AFD8-A5706057692B}"/>
    <cellStyle name="SAPBEXstdItem 3 4" xfId="6168" xr:uid="{38245121-3B9E-48B4-9C49-E90DBAAA7C94}"/>
    <cellStyle name="SAPBEXstdItem 3 5" xfId="7409" xr:uid="{52AEE47A-53DC-43A6-AF9D-E91BAB5F7BD1}"/>
    <cellStyle name="SAPBEXstdItem 3 6" xfId="8638" xr:uid="{6229EBFA-44E9-467C-845F-2BAEE7AEF7C2}"/>
    <cellStyle name="SAPBEXstdItem 3 7" xfId="9882" xr:uid="{06943767-68FD-45D2-9551-934FF5DC618D}"/>
    <cellStyle name="SAPBEXstdItem 3 8" xfId="11112" xr:uid="{B65E7CE3-7A26-4318-8BBA-7D94E94D7578}"/>
    <cellStyle name="SAPBEXstdItem 3 9" xfId="12196" xr:uid="{916C02A1-E79E-48C8-B9A2-A07959C0AEC4}"/>
    <cellStyle name="SAPBEXstdItem 30" xfId="14474" xr:uid="{444EC20D-436F-4F4E-95B9-EAE684B3D887}"/>
    <cellStyle name="SAPBEXstdItem 31" xfId="15362" xr:uid="{1CBB4DD2-4318-487D-9BBC-E4181E6E174A}"/>
    <cellStyle name="SAPBEXstdItem 32" xfId="15908" xr:uid="{6277D0AB-C477-44A5-9DBE-4BC2769B619E}"/>
    <cellStyle name="SAPBEXstdItem 4" xfId="2100" xr:uid="{00000000-0005-0000-0000-00007F090000}"/>
    <cellStyle name="SAPBEXstdItem 4 10" xfId="13399" xr:uid="{5BCBEE2E-03E1-445B-A69C-380EFBEFD9F5}"/>
    <cellStyle name="SAPBEXstdItem 4 11" xfId="14483" xr:uid="{80BBCD06-8AB7-4BE8-921E-1E365F735102}"/>
    <cellStyle name="SAPBEXstdItem 4 12" xfId="15371" xr:uid="{6290C5E9-BC9B-4BFF-8716-F9E17B49EF82}"/>
    <cellStyle name="SAPBEXstdItem 4 2" xfId="5789" xr:uid="{DDE51365-E545-48F0-94F6-CC0961116B95}"/>
    <cellStyle name="SAPBEXstdItem 4 2 10" xfId="15852" xr:uid="{055AFC71-871C-4633-8DA8-37086B773470}"/>
    <cellStyle name="SAPBEXstdItem 4 2 2" xfId="7253" xr:uid="{8CBE75B9-23A4-4A46-8B29-4CA557A4BC36}"/>
    <cellStyle name="SAPBEXstdItem 4 2 3" xfId="8474" xr:uid="{AD0AECFA-08DE-4418-AFA0-1753AD8CBA05}"/>
    <cellStyle name="SAPBEXstdItem 4 2 4" xfId="9726" xr:uid="{B786DAA8-7750-43B3-BA92-F4767A491DF7}"/>
    <cellStyle name="SAPBEXstdItem 4 2 5" xfId="10960" xr:uid="{E79EA264-DF99-4667-93A0-7EC00CF9B24C}"/>
    <cellStyle name="SAPBEXstdItem 4 2 6" xfId="12119" xr:uid="{52CEEE3B-C1DF-468C-88E6-C8C369CC2482}"/>
    <cellStyle name="SAPBEXstdItem 4 2 7" xfId="13247" xr:uid="{E4C35158-1695-420D-B41E-A75A1D396C8B}"/>
    <cellStyle name="SAPBEXstdItem 4 2 8" xfId="14354" xr:uid="{283967C5-706C-47BE-BC7D-5163791E1D02}"/>
    <cellStyle name="SAPBEXstdItem 4 2 9" xfId="15260" xr:uid="{CAF1F728-9E65-4DCB-911A-C2E01584CBC7}"/>
    <cellStyle name="SAPBEXstdItem 4 3" xfId="4700" xr:uid="{5FF5EF07-B6CD-454D-BF1D-AD3A8D58E44A}"/>
    <cellStyle name="SAPBEXstdItem 4 4" xfId="6169" xr:uid="{E68659B1-8555-4D94-986E-D555314B47BB}"/>
    <cellStyle name="SAPBEXstdItem 4 5" xfId="7410" xr:uid="{EFAE8A32-B021-492B-BA17-A01A5C89CD7E}"/>
    <cellStyle name="SAPBEXstdItem 4 6" xfId="8639" xr:uid="{241F8D56-C23D-4A44-8D14-26D6405BDA4C}"/>
    <cellStyle name="SAPBEXstdItem 4 7" xfId="9883" xr:uid="{7BC2DCA2-9D2F-41E9-93F7-4F88A55A3A75}"/>
    <cellStyle name="SAPBEXstdItem 4 8" xfId="11113" xr:uid="{0711EF91-A39B-4867-837D-A7C52F090941}"/>
    <cellStyle name="SAPBEXstdItem 4 9" xfId="12197" xr:uid="{B57BD18F-E2F1-4C1E-8E99-7D00F32D8EC4}"/>
    <cellStyle name="SAPBEXstdItem 5" xfId="2101" xr:uid="{00000000-0005-0000-0000-000080090000}"/>
    <cellStyle name="SAPBEXstdItem 5 10" xfId="13400" xr:uid="{FA180632-CF6B-4280-B37F-A73D79ACBE67}"/>
    <cellStyle name="SAPBEXstdItem 5 11" xfId="14484" xr:uid="{6AE5FC3F-4A35-4055-A4E2-4E391361CA0F}"/>
    <cellStyle name="SAPBEXstdItem 5 12" xfId="15372" xr:uid="{2DC97A36-3D4C-4640-8264-FCDD65B178AE}"/>
    <cellStyle name="SAPBEXstdItem 5 2" xfId="5790" xr:uid="{1461B1A0-76CC-4C5D-9DAD-6869A6BBC18A}"/>
    <cellStyle name="SAPBEXstdItem 5 2 10" xfId="15853" xr:uid="{498A086A-5841-4980-B63A-3AEE0EF408FA}"/>
    <cellStyle name="SAPBEXstdItem 5 2 2" xfId="7254" xr:uid="{265305C8-1DC4-459C-8472-2C85005E6F71}"/>
    <cellStyle name="SAPBEXstdItem 5 2 3" xfId="8475" xr:uid="{9279FCBF-519D-4F31-93C2-14E0BDE22E90}"/>
    <cellStyle name="SAPBEXstdItem 5 2 4" xfId="9727" xr:uid="{893D1532-AF41-4652-B1B6-4F4C999E905E}"/>
    <cellStyle name="SAPBEXstdItem 5 2 5" xfId="10961" xr:uid="{2CDF53D5-230D-4CB3-988C-C44CB3ADEFB8}"/>
    <cellStyle name="SAPBEXstdItem 5 2 6" xfId="12120" xr:uid="{85FB51B7-1EAE-425D-8098-3A0B191EE434}"/>
    <cellStyle name="SAPBEXstdItem 5 2 7" xfId="13248" xr:uid="{53FA3CF5-CEAA-4E75-BBEE-0C2D07AA0E97}"/>
    <cellStyle name="SAPBEXstdItem 5 2 8" xfId="14355" xr:uid="{B83958DB-957E-4E47-AC6B-FF57482583BD}"/>
    <cellStyle name="SAPBEXstdItem 5 2 9" xfId="15261" xr:uid="{A844079A-D857-41E5-8345-F1D9FC5C3066}"/>
    <cellStyle name="SAPBEXstdItem 5 3" xfId="4701" xr:uid="{EB0A5A3D-3850-4EA2-89B5-06687478AFB6}"/>
    <cellStyle name="SAPBEXstdItem 5 4" xfId="6170" xr:uid="{8F6B5E3C-96FF-430B-86BA-BEE6C5A6A2F8}"/>
    <cellStyle name="SAPBEXstdItem 5 5" xfId="7411" xr:uid="{63F58092-C700-4E81-B9D6-5517229DF0B9}"/>
    <cellStyle name="SAPBEXstdItem 5 6" xfId="8640" xr:uid="{CC694FA7-973C-4E97-8BCF-D0CD1715EE3D}"/>
    <cellStyle name="SAPBEXstdItem 5 7" xfId="9884" xr:uid="{BE6D22A9-BBD7-45C8-AA0F-5913A92D9617}"/>
    <cellStyle name="SAPBEXstdItem 5 8" xfId="11114" xr:uid="{2284A377-A6B8-4660-B653-70FFE01D27AC}"/>
    <cellStyle name="SAPBEXstdItem 5 9" xfId="12198" xr:uid="{ED82A41E-501C-4BCD-9898-A88E68D194AA}"/>
    <cellStyle name="SAPBEXstdItem 6" xfId="2102" xr:uid="{00000000-0005-0000-0000-000081090000}"/>
    <cellStyle name="SAPBEXstdItem 6 10" xfId="13401" xr:uid="{19DB0BD2-DFA9-4C85-AB56-6C086B4F2594}"/>
    <cellStyle name="SAPBEXstdItem 6 11" xfId="14485" xr:uid="{113639A9-43E1-448C-B21A-91FF5709B810}"/>
    <cellStyle name="SAPBEXstdItem 6 12" xfId="15373" xr:uid="{91002A61-232E-4634-8FA9-F320ED207E30}"/>
    <cellStyle name="SAPBEXstdItem 6 2" xfId="5791" xr:uid="{227DA4B6-EB53-46A0-9CB4-06BB6C5D38DC}"/>
    <cellStyle name="SAPBEXstdItem 6 2 10" xfId="15854" xr:uid="{BE329584-03C1-451B-9005-0CB5E8907E7B}"/>
    <cellStyle name="SAPBEXstdItem 6 2 2" xfId="7255" xr:uid="{170B5F11-AF31-4C0F-96B8-9D7B63AF6BE5}"/>
    <cellStyle name="SAPBEXstdItem 6 2 3" xfId="8476" xr:uid="{C60F9FEA-52F4-46EA-8B2A-AB2E3AC540E2}"/>
    <cellStyle name="SAPBEXstdItem 6 2 4" xfId="9728" xr:uid="{59EAD204-877B-4F23-9359-3114EFD4CF44}"/>
    <cellStyle name="SAPBEXstdItem 6 2 5" xfId="10962" xr:uid="{6E20ED5E-2DD1-48C3-B494-C17F9D75419C}"/>
    <cellStyle name="SAPBEXstdItem 6 2 6" xfId="12121" xr:uid="{AF4837FB-95F9-4F5C-8CB0-0E570EF76F33}"/>
    <cellStyle name="SAPBEXstdItem 6 2 7" xfId="13249" xr:uid="{780ABD6E-F482-457C-8931-6EECEED7B20E}"/>
    <cellStyle name="SAPBEXstdItem 6 2 8" xfId="14356" xr:uid="{E6C836FB-28DE-4CD0-A9C9-A0FB54B8CC8E}"/>
    <cellStyle name="SAPBEXstdItem 6 2 9" xfId="15262" xr:uid="{E90C71E5-7C80-430A-B48D-8D1923F3047F}"/>
    <cellStyle name="SAPBEXstdItem 6 3" xfId="4702" xr:uid="{85CF2E82-A2B2-489F-87C6-31108E5B396A}"/>
    <cellStyle name="SAPBEXstdItem 6 4" xfId="6171" xr:uid="{617F774F-D7CE-4F20-B83B-152630B2BB6C}"/>
    <cellStyle name="SAPBEXstdItem 6 5" xfId="7412" xr:uid="{D0F96E82-ABA1-44B5-BB5F-34D6D068FD71}"/>
    <cellStyle name="SAPBEXstdItem 6 6" xfId="8641" xr:uid="{23C9E8B3-39D6-468B-B891-E9103C3598B0}"/>
    <cellStyle name="SAPBEXstdItem 6 7" xfId="9885" xr:uid="{5722EDD7-381D-4134-AE0F-B43E71CD991D}"/>
    <cellStyle name="SAPBEXstdItem 6 8" xfId="11115" xr:uid="{8D16BA9C-8C27-4170-AA90-54D6C58D19A8}"/>
    <cellStyle name="SAPBEXstdItem 6 9" xfId="12199" xr:uid="{953350A6-B9A8-446B-B79A-1DA91D36B072}"/>
    <cellStyle name="SAPBEXstdItem 7" xfId="2103" xr:uid="{00000000-0005-0000-0000-000082090000}"/>
    <cellStyle name="SAPBEXstdItem 7 10" xfId="13402" xr:uid="{D328AD64-A437-4E34-98E7-521B4AA14D7B}"/>
    <cellStyle name="SAPBEXstdItem 7 11" xfId="14486" xr:uid="{25FFCE4A-E185-4AEB-B9B6-C3A120560FAF}"/>
    <cellStyle name="SAPBEXstdItem 7 12" xfId="15374" xr:uid="{6F4EF03B-EE40-4FEC-A122-5E9E1D7277F9}"/>
    <cellStyle name="SAPBEXstdItem 7 2" xfId="5792" xr:uid="{7DC6CB91-F782-494C-8946-0FB3C20BE5D9}"/>
    <cellStyle name="SAPBEXstdItem 7 2 2" xfId="7256" xr:uid="{551C6C33-289A-4157-8F22-CDCD3F6F7C97}"/>
    <cellStyle name="SAPBEXstdItem 7 2 3" xfId="8477" xr:uid="{F8F17012-5349-445A-93C9-23CF919F7888}"/>
    <cellStyle name="SAPBEXstdItem 7 2 4" xfId="9729" xr:uid="{CC056904-40F7-4ACE-AB1E-1AAD9995C618}"/>
    <cellStyle name="SAPBEXstdItem 7 2 5" xfId="10963" xr:uid="{41DA1DAC-77ED-4C33-8D34-A18CF434B558}"/>
    <cellStyle name="SAPBEXstdItem 7 2 6" xfId="13250" xr:uid="{14274B76-52BB-4BB7-BD5C-6FC723DE4A48}"/>
    <cellStyle name="SAPBEXstdItem 7 2 7" xfId="14357" xr:uid="{5845F1B0-1951-44E4-8F8F-45ACB573F8B3}"/>
    <cellStyle name="SAPBEXstdItem 7 2 8" xfId="15263" xr:uid="{DA1A155B-A03E-48FF-A773-A2D8CEFBCEE4}"/>
    <cellStyle name="SAPBEXstdItem 7 2 9" xfId="15855" xr:uid="{8C1F1691-9222-49C9-AB61-258136D5C718}"/>
    <cellStyle name="SAPBEXstdItem 7 3" xfId="4703" xr:uid="{B5BED080-226C-401D-AF61-E77CE4AD8874}"/>
    <cellStyle name="SAPBEXstdItem 7 4" xfId="6172" xr:uid="{E38C4330-2EF4-47E6-A6A9-9414B1A2DFA3}"/>
    <cellStyle name="SAPBEXstdItem 7 5" xfId="7413" xr:uid="{2E3A82ED-05A9-4AAE-8C93-B4E33CC64AD0}"/>
    <cellStyle name="SAPBEXstdItem 7 6" xfId="8642" xr:uid="{C044C3C5-4E35-44BE-B965-A8F747313038}"/>
    <cellStyle name="SAPBEXstdItem 7 7" xfId="9886" xr:uid="{D7A98F51-9F17-4B0C-876A-337424ECA4D6}"/>
    <cellStyle name="SAPBEXstdItem 7 8" xfId="11116" xr:uid="{4D0EB815-E668-4DA2-92EB-7871E0275489}"/>
    <cellStyle name="SAPBEXstdItem 7 9" xfId="12200" xr:uid="{6926736F-E93B-4280-826F-609AE968D400}"/>
    <cellStyle name="SAPBEXstdItem 8" xfId="2104" xr:uid="{00000000-0005-0000-0000-000083090000}"/>
    <cellStyle name="SAPBEXstdItem 8 10" xfId="13403" xr:uid="{2A427E48-6E14-43BA-9163-1DA991D7F879}"/>
    <cellStyle name="SAPBEXstdItem 8 11" xfId="14487" xr:uid="{CD8802DD-991D-439E-856F-BD09354122BC}"/>
    <cellStyle name="SAPBEXstdItem 8 12" xfId="15375" xr:uid="{29AEF7FE-6E0E-4575-AC46-05EB5CFB4C95}"/>
    <cellStyle name="SAPBEXstdItem 8 2" xfId="5793" xr:uid="{4274AF36-8144-43FA-B182-269D26532A1B}"/>
    <cellStyle name="SAPBEXstdItem 8 2 2" xfId="7257" xr:uid="{4ECF4160-CFA7-4C64-B540-8FB87DA0501B}"/>
    <cellStyle name="SAPBEXstdItem 8 2 3" xfId="8478" xr:uid="{4A424C2B-E71F-479A-A638-2BFA27A5EA62}"/>
    <cellStyle name="SAPBEXstdItem 8 2 4" xfId="9730" xr:uid="{9552BB73-7191-4EC8-A469-35C43250C469}"/>
    <cellStyle name="SAPBEXstdItem 8 2 5" xfId="10964" xr:uid="{609DC722-6F8E-4B74-88EB-3BDA20AC1A52}"/>
    <cellStyle name="SAPBEXstdItem 8 2 6" xfId="13251" xr:uid="{8D254959-39DC-4800-820E-DC6F11642A3A}"/>
    <cellStyle name="SAPBEXstdItem 8 2 7" xfId="14358" xr:uid="{00460DF0-0713-4180-911E-538FAA891034}"/>
    <cellStyle name="SAPBEXstdItem 8 2 8" xfId="15264" xr:uid="{370F5957-A98C-4B2B-898B-BB53C2FF0AAD}"/>
    <cellStyle name="SAPBEXstdItem 8 2 9" xfId="15856" xr:uid="{A5BC81C7-EB2A-48DD-B591-1677141CBCB1}"/>
    <cellStyle name="SAPBEXstdItem 8 3" xfId="4704" xr:uid="{8A0933EE-3102-4E0C-A290-5CB2DEEABB05}"/>
    <cellStyle name="SAPBEXstdItem 8 4" xfId="6173" xr:uid="{3CC3E765-4CF9-409E-A818-E88831844BD0}"/>
    <cellStyle name="SAPBEXstdItem 8 5" xfId="7414" xr:uid="{F6EBA50A-54BF-47E7-8D6D-43519DA774C4}"/>
    <cellStyle name="SAPBEXstdItem 8 6" xfId="8643" xr:uid="{C5DF2084-2E84-44F9-BA3B-621CB30DEB21}"/>
    <cellStyle name="SAPBEXstdItem 8 7" xfId="9887" xr:uid="{E1D97E43-5000-4215-99BB-9CE00D8FF5A5}"/>
    <cellStyle name="SAPBEXstdItem 8 8" xfId="11117" xr:uid="{8C2B232E-B01F-4DEC-A1F4-8FF5660F7AD3}"/>
    <cellStyle name="SAPBEXstdItem 8 9" xfId="12201" xr:uid="{A18C329B-97E5-4F84-A0AC-BD413EE70D25}"/>
    <cellStyle name="SAPBEXstdItem 9" xfId="2105" xr:uid="{00000000-0005-0000-0000-000084090000}"/>
    <cellStyle name="SAPBEXstdItem 9 10" xfId="13404" xr:uid="{8F2AE89D-ED93-4172-8496-7DC5FA6D2A37}"/>
    <cellStyle name="SAPBEXstdItem 9 11" xfId="14488" xr:uid="{B55E4DCB-74C3-4F38-89E1-59FDDB1CDEBB}"/>
    <cellStyle name="SAPBEXstdItem 9 12" xfId="15376" xr:uid="{164E6196-118B-4141-B046-509AB1E0BB06}"/>
    <cellStyle name="SAPBEXstdItem 9 2" xfId="5794" xr:uid="{BFDA4731-CA4F-4332-A330-C055C522671C}"/>
    <cellStyle name="SAPBEXstdItem 9 2 2" xfId="7258" xr:uid="{A9E5A2B3-7A7A-4AED-AC3C-818ADCE9B3AB}"/>
    <cellStyle name="SAPBEXstdItem 9 2 3" xfId="8479" xr:uid="{148D33D7-8962-4E56-964D-EC86AD78A21F}"/>
    <cellStyle name="SAPBEXstdItem 9 2 4" xfId="9731" xr:uid="{1F42B5B6-169A-4736-82AE-263B20303C00}"/>
    <cellStyle name="SAPBEXstdItem 9 2 5" xfId="10965" xr:uid="{EDCE0F7E-BED1-4419-B3B6-1DBC8CCBA9A4}"/>
    <cellStyle name="SAPBEXstdItem 9 2 6" xfId="13252" xr:uid="{65F4520C-D8C9-42C4-97E7-5CCF494658B3}"/>
    <cellStyle name="SAPBEXstdItem 9 2 7" xfId="14359" xr:uid="{BED6149B-AEB9-4BCF-A74E-04009B25F62C}"/>
    <cellStyle name="SAPBEXstdItem 9 2 8" xfId="15265" xr:uid="{01DDC5DF-AC69-4CB3-B631-BCB984E119B4}"/>
    <cellStyle name="SAPBEXstdItem 9 2 9" xfId="15857" xr:uid="{0ED1EF25-F90F-426D-9C30-48DE21C27672}"/>
    <cellStyle name="SAPBEXstdItem 9 3" xfId="4705" xr:uid="{B0586D7B-AF9D-46A5-99AB-A7C753EB140E}"/>
    <cellStyle name="SAPBEXstdItem 9 4" xfId="6174" xr:uid="{419CD7F6-2960-476A-8038-B97333AAC622}"/>
    <cellStyle name="SAPBEXstdItem 9 5" xfId="7415" xr:uid="{7718EF67-EBDD-4702-81A0-49E77E12D307}"/>
    <cellStyle name="SAPBEXstdItem 9 6" xfId="8644" xr:uid="{7A452B35-114A-439B-9A88-490B2B1E7FEA}"/>
    <cellStyle name="SAPBEXstdItem 9 7" xfId="9888" xr:uid="{0CFD42DA-1BBD-4686-BE7D-9FA025C187A9}"/>
    <cellStyle name="SAPBEXstdItem 9 8" xfId="11118" xr:uid="{D717F756-E50C-4686-8366-B324672C7227}"/>
    <cellStyle name="SAPBEXstdItem 9 9" xfId="12202" xr:uid="{9630DEE2-02EE-499E-A33E-313979CBB60F}"/>
    <cellStyle name="SAPBEXstdItem_gxaccion, 68" xfId="2106" xr:uid="{00000000-0005-0000-0000-000085090000}"/>
    <cellStyle name="SAPBEXstdItemX" xfId="2107" xr:uid="{00000000-0005-0000-0000-000086090000}"/>
    <cellStyle name="SAPBEXstdItemX 10" xfId="2108" xr:uid="{00000000-0005-0000-0000-000087090000}"/>
    <cellStyle name="SAPBEXstdItemX 10 10" xfId="14490" xr:uid="{73F9ADE8-C38C-4A2A-AE11-033687A60C87}"/>
    <cellStyle name="SAPBEXstdItemX 10 11" xfId="15378" xr:uid="{160C5FF2-7CC6-4108-809A-7EA19CECB8E6}"/>
    <cellStyle name="SAPBEXstdItemX 10 2" xfId="4707" xr:uid="{7B98C518-4DF8-4EB4-A164-86AD85507F95}"/>
    <cellStyle name="SAPBEXstdItemX 10 3" xfId="6176" xr:uid="{D2C9A938-125D-488C-8EC1-0EF81A3F9040}"/>
    <cellStyle name="SAPBEXstdItemX 10 4" xfId="7417" xr:uid="{6F7130AC-E277-447B-A376-70B4D3AB435B}"/>
    <cellStyle name="SAPBEXstdItemX 10 5" xfId="8646" xr:uid="{68348321-3ED2-4DE7-939F-1397DF9682A7}"/>
    <cellStyle name="SAPBEXstdItemX 10 6" xfId="9890" xr:uid="{2A22CB0C-9844-45EF-A48E-BCF1803BCF56}"/>
    <cellStyle name="SAPBEXstdItemX 10 7" xfId="11120" xr:uid="{154E0523-38F8-4B9D-8B62-25BD0178840C}"/>
    <cellStyle name="SAPBEXstdItemX 10 8" xfId="12204" xr:uid="{C60060C2-CE8E-4FE6-A3AF-8B6C19462BCA}"/>
    <cellStyle name="SAPBEXstdItemX 10 9" xfId="13406" xr:uid="{C451B355-76B9-4061-A060-DC69F85423A5}"/>
    <cellStyle name="SAPBEXstdItemX 11" xfId="2109" xr:uid="{00000000-0005-0000-0000-000088090000}"/>
    <cellStyle name="SAPBEXstdItemX 11 10" xfId="14491" xr:uid="{CBB8AF52-7B20-4E4D-BE27-47AA68A340F5}"/>
    <cellStyle name="SAPBEXstdItemX 11 11" xfId="15379" xr:uid="{40595087-62E8-4EA4-A8B3-BD546F49B0AE}"/>
    <cellStyle name="SAPBEXstdItemX 11 2" xfId="4708" xr:uid="{9529FFCC-F3F7-4A3F-BC97-10F86C03D6E0}"/>
    <cellStyle name="SAPBEXstdItemX 11 3" xfId="6177" xr:uid="{F4FB4FF3-1439-4C31-A0B4-4FB68CDE6E67}"/>
    <cellStyle name="SAPBEXstdItemX 11 4" xfId="7418" xr:uid="{619D997C-216B-4EEF-9724-3B7676C119EC}"/>
    <cellStyle name="SAPBEXstdItemX 11 5" xfId="8647" xr:uid="{1F477AA9-3742-4627-A331-D9DCE83DB9D5}"/>
    <cellStyle name="SAPBEXstdItemX 11 6" xfId="9891" xr:uid="{0A152299-AB3A-4A49-A492-BC0660D8AB62}"/>
    <cellStyle name="SAPBEXstdItemX 11 7" xfId="11121" xr:uid="{2B3FE0C5-29DD-4F0E-89A8-48A390E778B6}"/>
    <cellStyle name="SAPBEXstdItemX 11 8" xfId="12205" xr:uid="{BD73C652-8B0A-45F4-A9E1-9968F4DFBD83}"/>
    <cellStyle name="SAPBEXstdItemX 11 9" xfId="13407" xr:uid="{D5091E6D-8F5E-4A28-8A0E-2AB8630C92ED}"/>
    <cellStyle name="SAPBEXstdItemX 12" xfId="2719" xr:uid="{00000000-0005-0000-0000-000089090000}"/>
    <cellStyle name="SAPBEXstdItemX 13" xfId="2758" xr:uid="{00000000-0005-0000-0000-00008A090000}"/>
    <cellStyle name="SAPBEXstdItemX 14" xfId="2814" xr:uid="{D72F774F-9E2A-4FE3-823D-EE53FC7E7247}"/>
    <cellStyle name="SAPBEXstdItemX 15" xfId="2866" xr:uid="{806AA38F-CF81-4F4E-8E0D-E11ECDDABBB8}"/>
    <cellStyle name="SAPBEXstdItemX 16" xfId="2910" xr:uid="{C4870CBB-F41F-408C-87A4-E1970A7859F2}"/>
    <cellStyle name="SAPBEXstdItemX 17" xfId="2954" xr:uid="{875B47D8-D3C3-47C8-B7BB-537E2AAD5AAC}"/>
    <cellStyle name="SAPBEXstdItemX 18" xfId="2998" xr:uid="{90C69E9C-3084-4943-A64B-3AE709F00541}"/>
    <cellStyle name="SAPBEXstdItemX 19" xfId="4706" xr:uid="{8C2120CF-5FC7-4910-8FF4-81F609E4AD50}"/>
    <cellStyle name="SAPBEXstdItemX 2" xfId="2110" xr:uid="{00000000-0005-0000-0000-00008B090000}"/>
    <cellStyle name="SAPBEXstdItemX 2 10" xfId="13408" xr:uid="{C81FE91F-57A4-4C41-BEB6-A5C66C0ED002}"/>
    <cellStyle name="SAPBEXstdItemX 2 11" xfId="14492" xr:uid="{2C7425CB-43BD-4C2A-8C3C-0003DE08D6C8}"/>
    <cellStyle name="SAPBEXstdItemX 2 12" xfId="15380" xr:uid="{EC2AE59E-F60D-483D-A899-5CC579238BDE}"/>
    <cellStyle name="SAPBEXstdItemX 2 2" xfId="2111" xr:uid="{00000000-0005-0000-0000-00008C090000}"/>
    <cellStyle name="SAPBEXstdItemX 2 2 10" xfId="13409" xr:uid="{F132AD82-C9E0-42D3-8D04-71D39C547D10}"/>
    <cellStyle name="SAPBEXstdItemX 2 2 11" xfId="14493" xr:uid="{66268C77-3B92-4200-9A1E-22AD4E461FE1}"/>
    <cellStyle name="SAPBEXstdItemX 2 2 12" xfId="15381" xr:uid="{071E947F-B127-41A3-94B9-DCF0EC615173}"/>
    <cellStyle name="SAPBEXstdItemX 2 2 2" xfId="2112" xr:uid="{00000000-0005-0000-0000-00008D090000}"/>
    <cellStyle name="SAPBEXstdItemX 2 2 2 10" xfId="14494" xr:uid="{84A6D31C-EDE8-4291-90D4-B524C51BBF7F}"/>
    <cellStyle name="SAPBEXstdItemX 2 2 2 11" xfId="15382" xr:uid="{648F2B46-84E2-4FC1-82F1-FA90DE42C2ED}"/>
    <cellStyle name="SAPBEXstdItemX 2 2 2 2" xfId="4711" xr:uid="{F06E0E72-87EF-4B97-8F5A-200EEFCAF33A}"/>
    <cellStyle name="SAPBEXstdItemX 2 2 2 3" xfId="6180" xr:uid="{74576236-97E2-4B42-89A5-D1724E826BD0}"/>
    <cellStyle name="SAPBEXstdItemX 2 2 2 4" xfId="7421" xr:uid="{056B821D-3247-4DE1-BBF0-C8F3C94C09F1}"/>
    <cellStyle name="SAPBEXstdItemX 2 2 2 5" xfId="8650" xr:uid="{5B3959CB-8F0B-4968-8C3A-9C2EDA0660E4}"/>
    <cellStyle name="SAPBEXstdItemX 2 2 2 6" xfId="9894" xr:uid="{B7AA8598-78A4-4A0E-AA79-C7116072F4EE}"/>
    <cellStyle name="SAPBEXstdItemX 2 2 2 7" xfId="11124" xr:uid="{0E4C0911-E1A9-48D5-926C-10E0340AA17C}"/>
    <cellStyle name="SAPBEXstdItemX 2 2 2 8" xfId="12208" xr:uid="{D8DEBF1F-F25D-4F28-A347-94B2F5ECCB6F}"/>
    <cellStyle name="SAPBEXstdItemX 2 2 2 9" xfId="13410" xr:uid="{E4B0C3C5-C538-4547-A80A-A16E9F4903EC}"/>
    <cellStyle name="SAPBEXstdItemX 2 2 3" xfId="4710" xr:uid="{4FA30CAA-3CE6-47F1-932B-4E8C045FBDE6}"/>
    <cellStyle name="SAPBEXstdItemX 2 2 4" xfId="6179" xr:uid="{BFACACF8-C309-4724-8C86-13C453B9877D}"/>
    <cellStyle name="SAPBEXstdItemX 2 2 5" xfId="7420" xr:uid="{99E698E8-DFC7-4014-8637-73A43094EE12}"/>
    <cellStyle name="SAPBEXstdItemX 2 2 6" xfId="8649" xr:uid="{AF4F068C-9DB4-4315-9A52-777D70FA1C9B}"/>
    <cellStyle name="SAPBEXstdItemX 2 2 7" xfId="9893" xr:uid="{B1DB0FAA-89F8-448A-9688-FF476BF3B821}"/>
    <cellStyle name="SAPBEXstdItemX 2 2 8" xfId="11123" xr:uid="{E51C9463-F153-4B4C-B271-688BCD76E2DD}"/>
    <cellStyle name="SAPBEXstdItemX 2 2 9" xfId="12207" xr:uid="{F8EA6A27-C3B8-40D9-BFE4-D43B195755C9}"/>
    <cellStyle name="SAPBEXstdItemX 2 3" xfId="4709" xr:uid="{9FA5851D-18CE-430F-B33C-AAAA0E323108}"/>
    <cellStyle name="SAPBEXstdItemX 2 4" xfId="6178" xr:uid="{5A2D0E49-41EC-469A-85F4-3204309F5E97}"/>
    <cellStyle name="SAPBEXstdItemX 2 5" xfId="7419" xr:uid="{3A383319-419B-45C9-9BE0-ED9CE449DA69}"/>
    <cellStyle name="SAPBEXstdItemX 2 6" xfId="8648" xr:uid="{312FFD83-63A7-4045-842A-CC703C328387}"/>
    <cellStyle name="SAPBEXstdItemX 2 7" xfId="9892" xr:uid="{891D071F-D82F-4A1E-83AD-DFD6ECBCE84B}"/>
    <cellStyle name="SAPBEXstdItemX 2 8" xfId="11122" xr:uid="{F463AAF1-BAB3-4C26-A3C5-BF2018DA9D08}"/>
    <cellStyle name="SAPBEXstdItemX 2 9" xfId="12206" xr:uid="{01B6EF17-965F-4053-91D3-C0BD2E667060}"/>
    <cellStyle name="SAPBEXstdItemX 20" xfId="6175" xr:uid="{8E41A9A3-3F1C-4BAD-BA77-C84D1E23DB18}"/>
    <cellStyle name="SAPBEXstdItemX 21" xfId="7416" xr:uid="{EA3D3D09-4C90-4067-9C0B-7D917482D263}"/>
    <cellStyle name="SAPBEXstdItemX 22" xfId="8645" xr:uid="{CFAAB79A-4EA7-4386-A6D3-A28BC4292429}"/>
    <cellStyle name="SAPBEXstdItemX 23" xfId="9889" xr:uid="{FC48B611-0953-47BA-9D90-61D13D12F6EC}"/>
    <cellStyle name="SAPBEXstdItemX 24" xfId="11119" xr:uid="{173484D9-D615-4397-B65C-06785CA153F8}"/>
    <cellStyle name="SAPBEXstdItemX 25" xfId="12203" xr:uid="{A23032FE-28C0-4F89-9AA2-F2C47DA93F41}"/>
    <cellStyle name="SAPBEXstdItemX 26" xfId="13405" xr:uid="{FCB25DB6-48E7-4120-BB17-D3156DC4F75B}"/>
    <cellStyle name="SAPBEXstdItemX 27" xfId="14489" xr:uid="{A23299EB-697A-4C88-81B8-4BD63485F79D}"/>
    <cellStyle name="SAPBEXstdItemX 28" xfId="15377" xr:uid="{5B0C9C54-B8C8-42DC-9655-23B4891DF383}"/>
    <cellStyle name="SAPBEXstdItemX 29" xfId="15909" xr:uid="{91181ED7-1144-4AC8-A710-E5C667E4B586}"/>
    <cellStyle name="SAPBEXstdItemX 3" xfId="2113" xr:uid="{00000000-0005-0000-0000-00008E090000}"/>
    <cellStyle name="SAPBEXstdItemX 3 10" xfId="14495" xr:uid="{8D389E93-0DAA-48F9-AE15-B499BAA7CA54}"/>
    <cellStyle name="SAPBEXstdItemX 3 11" xfId="15383" xr:uid="{6970645E-66AC-4E24-90C9-0D602F4147B3}"/>
    <cellStyle name="SAPBEXstdItemX 3 2" xfId="4712" xr:uid="{7C443CDF-0C41-45EB-9080-DAC4BA87DFA8}"/>
    <cellStyle name="SAPBEXstdItemX 3 3" xfId="6181" xr:uid="{439B7468-B092-4483-B0F8-486258EFD242}"/>
    <cellStyle name="SAPBEXstdItemX 3 4" xfId="7422" xr:uid="{DBBBA09F-7B36-46E5-A293-BEAC783107A4}"/>
    <cellStyle name="SAPBEXstdItemX 3 5" xfId="8651" xr:uid="{172B0E75-F8E3-47BD-BCED-CA3247094E3F}"/>
    <cellStyle name="SAPBEXstdItemX 3 6" xfId="9895" xr:uid="{972D1DC0-0469-4F7B-8F4C-057D284EF844}"/>
    <cellStyle name="SAPBEXstdItemX 3 7" xfId="11125" xr:uid="{FF4B2CE7-7B99-45CF-B194-1AFFD9C7BCA9}"/>
    <cellStyle name="SAPBEXstdItemX 3 8" xfId="12209" xr:uid="{3236F1BE-4EFE-42D0-AEA3-EC267AC7BB36}"/>
    <cellStyle name="SAPBEXstdItemX 3 9" xfId="13411" xr:uid="{7F19F70F-BB6A-4F6F-A891-C21D662FCED7}"/>
    <cellStyle name="SAPBEXstdItemX 4" xfId="2114" xr:uid="{00000000-0005-0000-0000-00008F090000}"/>
    <cellStyle name="SAPBEXstdItemX 4 10" xfId="14496" xr:uid="{D16F701B-AE94-4356-99A1-DFF356696223}"/>
    <cellStyle name="SAPBEXstdItemX 4 11" xfId="15384" xr:uid="{8ADECD29-6FD5-4A7D-ACE9-AD37AD44CFC8}"/>
    <cellStyle name="SAPBEXstdItemX 4 2" xfId="4713" xr:uid="{77FA98AA-9B94-49F6-A345-E0AB1357190A}"/>
    <cellStyle name="SAPBEXstdItemX 4 3" xfId="6182" xr:uid="{1D676036-32E7-472C-81D8-0C9EB929034C}"/>
    <cellStyle name="SAPBEXstdItemX 4 4" xfId="7423" xr:uid="{EDD92B87-3976-42E5-AE28-318E6DFE0CCC}"/>
    <cellStyle name="SAPBEXstdItemX 4 5" xfId="8652" xr:uid="{FCE6BCA4-4E5C-414C-9CAF-2CC38CDD1F6A}"/>
    <cellStyle name="SAPBEXstdItemX 4 6" xfId="9896" xr:uid="{E6CDC240-2F8A-45BB-B9F3-AF69EA14AF57}"/>
    <cellStyle name="SAPBEXstdItemX 4 7" xfId="11126" xr:uid="{3D04F3B2-BE48-41A1-8755-18C7C479D667}"/>
    <cellStyle name="SAPBEXstdItemX 4 8" xfId="12210" xr:uid="{B6B0E1FE-10FE-4883-8733-1910B044CF9A}"/>
    <cellStyle name="SAPBEXstdItemX 4 9" xfId="13412" xr:uid="{689C22D0-AA76-4115-839A-F2286189FCBC}"/>
    <cellStyle name="SAPBEXstdItemX 5" xfId="2115" xr:uid="{00000000-0005-0000-0000-000090090000}"/>
    <cellStyle name="SAPBEXstdItemX 5 10" xfId="14497" xr:uid="{0698EBB8-A09B-4DB3-94FC-40994B8AAE6E}"/>
    <cellStyle name="SAPBEXstdItemX 5 11" xfId="15385" xr:uid="{4B1F3A01-4CAD-49E8-8AEA-ABC5969CC7B0}"/>
    <cellStyle name="SAPBEXstdItemX 5 2" xfId="4714" xr:uid="{90E16C2B-9CD2-48F5-AE61-5D37920DEDFE}"/>
    <cellStyle name="SAPBEXstdItemX 5 3" xfId="6183" xr:uid="{DD1C8940-D924-4F5B-8750-B3AF4A6EB987}"/>
    <cellStyle name="SAPBEXstdItemX 5 4" xfId="7424" xr:uid="{3BD590A4-9931-4095-9568-E5C01E0738CB}"/>
    <cellStyle name="SAPBEXstdItemX 5 5" xfId="8653" xr:uid="{FBD5C7C1-4575-4D83-9C0B-CA9E11FF76F0}"/>
    <cellStyle name="SAPBEXstdItemX 5 6" xfId="9897" xr:uid="{33B2FD5D-6DDD-495F-B93D-44B6A8BD7880}"/>
    <cellStyle name="SAPBEXstdItemX 5 7" xfId="11127" xr:uid="{7C7B8D35-0224-4516-8AF1-F6F0A7832AAB}"/>
    <cellStyle name="SAPBEXstdItemX 5 8" xfId="12211" xr:uid="{E709F7A1-62B7-45F4-8B18-CB477E82390B}"/>
    <cellStyle name="SAPBEXstdItemX 5 9" xfId="13413" xr:uid="{14C081F7-A286-47D1-AC46-849801C63388}"/>
    <cellStyle name="SAPBEXstdItemX 6" xfId="2116" xr:uid="{00000000-0005-0000-0000-000091090000}"/>
    <cellStyle name="SAPBEXstdItemX 6 10" xfId="14498" xr:uid="{8BD68004-32F5-4E61-A029-BDBDC551CF72}"/>
    <cellStyle name="SAPBEXstdItemX 6 11" xfId="15386" xr:uid="{5C90D622-79C6-4219-85EA-8733F960D89B}"/>
    <cellStyle name="SAPBEXstdItemX 6 2" xfId="4715" xr:uid="{1C69F698-A561-4D68-A568-47BC87A1EC8B}"/>
    <cellStyle name="SAPBEXstdItemX 6 3" xfId="6184" xr:uid="{771AE90C-45CA-49B4-8F65-4D4A22B66604}"/>
    <cellStyle name="SAPBEXstdItemX 6 4" xfId="7425" xr:uid="{4DF7F3B1-379B-46A3-B2E7-3ACB7B79C1B3}"/>
    <cellStyle name="SAPBEXstdItemX 6 5" xfId="8654" xr:uid="{4F233BA9-102A-48B5-88A8-711ED4A08293}"/>
    <cellStyle name="SAPBEXstdItemX 6 6" xfId="9898" xr:uid="{0D1E39C5-0FEC-4CC4-90BE-A0FEDF5A71B1}"/>
    <cellStyle name="SAPBEXstdItemX 6 7" xfId="11128" xr:uid="{48AD0BE3-E212-4B6E-B8A6-23B3A151B4E9}"/>
    <cellStyle name="SAPBEXstdItemX 6 8" xfId="12212" xr:uid="{E94A1286-23A8-462F-B317-CFCF7BB587E9}"/>
    <cellStyle name="SAPBEXstdItemX 6 9" xfId="13414" xr:uid="{8ECA39BA-287F-4955-8297-5CFDFC148DAA}"/>
    <cellStyle name="SAPBEXstdItemX 7" xfId="2117" xr:uid="{00000000-0005-0000-0000-000092090000}"/>
    <cellStyle name="SAPBEXstdItemX 7 10" xfId="14499" xr:uid="{898D1882-C73D-4990-8A46-D826C1594E90}"/>
    <cellStyle name="SAPBEXstdItemX 7 11" xfId="15387" xr:uid="{2512B752-F39F-416C-BEB7-5D286D2F4716}"/>
    <cellStyle name="SAPBEXstdItemX 7 2" xfId="4716" xr:uid="{F1E7AD0A-8E45-4CDB-BE93-F1C394F5CC6B}"/>
    <cellStyle name="SAPBEXstdItemX 7 3" xfId="6185" xr:uid="{7F675B73-A8F7-4375-A945-B10B5836D4C5}"/>
    <cellStyle name="SAPBEXstdItemX 7 4" xfId="7426" xr:uid="{4CB22CF5-C0EA-407D-BDEC-B2327FE70699}"/>
    <cellStyle name="SAPBEXstdItemX 7 5" xfId="8655" xr:uid="{EBD16308-20D0-4EC3-A771-D4B3063D6236}"/>
    <cellStyle name="SAPBEXstdItemX 7 6" xfId="9899" xr:uid="{F4967952-E182-41CE-84F4-7403CF9D505B}"/>
    <cellStyle name="SAPBEXstdItemX 7 7" xfId="11129" xr:uid="{7EE32DC3-3B99-4571-97B1-384B32032D83}"/>
    <cellStyle name="SAPBEXstdItemX 7 8" xfId="12213" xr:uid="{56B61A3A-0EB2-4E5F-AE83-E79E63878512}"/>
    <cellStyle name="SAPBEXstdItemX 7 9" xfId="13415" xr:uid="{B1B0A6B8-2D25-4267-867A-73FE3C825B15}"/>
    <cellStyle name="SAPBEXstdItemX 8" xfId="2118" xr:uid="{00000000-0005-0000-0000-000093090000}"/>
    <cellStyle name="SAPBEXstdItemX 8 10" xfId="14500" xr:uid="{CDFC3131-6956-487C-8744-18EF5052C69D}"/>
    <cellStyle name="SAPBEXstdItemX 8 11" xfId="15388" xr:uid="{916034E3-F272-45A2-BB44-79B25DCEEFC4}"/>
    <cellStyle name="SAPBEXstdItemX 8 2" xfId="4717" xr:uid="{29FE9454-CACD-475D-88F7-5690E43C01B6}"/>
    <cellStyle name="SAPBEXstdItemX 8 3" xfId="6186" xr:uid="{0320D492-FF43-412D-9A8A-A7AB4F4CD226}"/>
    <cellStyle name="SAPBEXstdItemX 8 4" xfId="7427" xr:uid="{0CEF97C9-5B72-420C-BF77-D80BAF547EBE}"/>
    <cellStyle name="SAPBEXstdItemX 8 5" xfId="8656" xr:uid="{0D0E4140-49D9-4281-865B-34683EC66926}"/>
    <cellStyle name="SAPBEXstdItemX 8 6" xfId="9900" xr:uid="{1A19042C-766B-477F-8F86-629F1C57893B}"/>
    <cellStyle name="SAPBEXstdItemX 8 7" xfId="11130" xr:uid="{A20421ED-5632-4582-B501-458B7818752D}"/>
    <cellStyle name="SAPBEXstdItemX 8 8" xfId="12214" xr:uid="{61AC5ADD-AAD2-4A8F-B18A-D09A875C004A}"/>
    <cellStyle name="SAPBEXstdItemX 8 9" xfId="13416" xr:uid="{18870F38-DF35-489F-B589-2AC05BEEC916}"/>
    <cellStyle name="SAPBEXstdItemX 9" xfId="2119" xr:uid="{00000000-0005-0000-0000-000094090000}"/>
    <cellStyle name="SAPBEXstdItemX 9 10" xfId="14501" xr:uid="{A3299F47-F661-46A2-9942-77AD64049916}"/>
    <cellStyle name="SAPBEXstdItemX 9 11" xfId="15389" xr:uid="{AE83DF15-5CAC-44F2-8035-F4337633FD20}"/>
    <cellStyle name="SAPBEXstdItemX 9 2" xfId="4718" xr:uid="{1F59F7A3-A0E6-4774-862A-5B11115A8F1A}"/>
    <cellStyle name="SAPBEXstdItemX 9 3" xfId="6187" xr:uid="{F0C377D7-D2F4-45D0-8A50-36D296BB7836}"/>
    <cellStyle name="SAPBEXstdItemX 9 4" xfId="7428" xr:uid="{B53D0C3A-4925-4E13-AC9C-0A244C5520C2}"/>
    <cellStyle name="SAPBEXstdItemX 9 5" xfId="8657" xr:uid="{32A1D6D1-4DDD-427D-96CA-07E621E1F2AE}"/>
    <cellStyle name="SAPBEXstdItemX 9 6" xfId="9901" xr:uid="{E0F0CA49-837F-4FC4-A4F7-58FA3209E19B}"/>
    <cellStyle name="SAPBEXstdItemX 9 7" xfId="11131" xr:uid="{D16F8035-C50A-4298-A23E-7E5F4E563B21}"/>
    <cellStyle name="SAPBEXstdItemX 9 8" xfId="12215" xr:uid="{C621BB20-9572-4F00-B9B0-C69603A8EC7A}"/>
    <cellStyle name="SAPBEXstdItemX 9 9" xfId="13417" xr:uid="{E5FE14EE-3075-45C3-B777-49C6BE183C66}"/>
    <cellStyle name="SAPBEXstdItemX_valor justo.junio2010" xfId="5795" xr:uid="{56C1FB75-4E84-4F31-91B4-57B1B0150EF1}"/>
    <cellStyle name="SAPBEXtitle" xfId="2120" xr:uid="{00000000-0005-0000-0000-000095090000}"/>
    <cellStyle name="SAPBEXtitle 10" xfId="2121" xr:uid="{00000000-0005-0000-0000-000096090000}"/>
    <cellStyle name="SAPBEXtitle 10 10" xfId="14502" xr:uid="{9600D76A-026C-484B-A3FB-5F87779B4955}"/>
    <cellStyle name="SAPBEXtitle 10 11" xfId="15390" xr:uid="{CD1BCD72-B607-413B-9637-1EC7D992D372}"/>
    <cellStyle name="SAPBEXtitle 10 2" xfId="4720" xr:uid="{B29DE9EE-4988-4F62-8DD3-50F2B8B1066B}"/>
    <cellStyle name="SAPBEXtitle 10 3" xfId="6189" xr:uid="{6692C096-CDDF-4F93-87F3-DC916D7E2AE2}"/>
    <cellStyle name="SAPBEXtitle 10 4" xfId="7430" xr:uid="{15FB5483-4F16-4894-AAA5-B8BD901C3DCE}"/>
    <cellStyle name="SAPBEXtitle 10 5" xfId="8659" xr:uid="{E2E99144-C810-4294-A3FB-93D011F102C0}"/>
    <cellStyle name="SAPBEXtitle 10 6" xfId="9903" xr:uid="{696594A6-A884-4FD0-9170-3080C0273685}"/>
    <cellStyle name="SAPBEXtitle 10 7" xfId="11133" xr:uid="{044A2FE7-DF18-4399-B731-71E02E204AAF}"/>
    <cellStyle name="SAPBEXtitle 10 8" xfId="12217" xr:uid="{BFB0E2AA-C186-42BC-93F7-06FB26BB7118}"/>
    <cellStyle name="SAPBEXtitle 10 9" xfId="13419" xr:uid="{6B2EAE7F-4866-4199-BFEA-53DB3D272A85}"/>
    <cellStyle name="SAPBEXtitle 11" xfId="2122" xr:uid="{00000000-0005-0000-0000-000097090000}"/>
    <cellStyle name="SAPBEXtitle 11 10" xfId="14503" xr:uid="{B567B2E9-3BD3-4E36-86A0-DAF7BD4F2058}"/>
    <cellStyle name="SAPBEXtitle 11 11" xfId="15391" xr:uid="{B3087955-B345-4DC7-BAC3-3D7D41B2514B}"/>
    <cellStyle name="SAPBEXtitle 11 2" xfId="4721" xr:uid="{93139362-0226-48C6-ABA4-8E0938222D70}"/>
    <cellStyle name="SAPBEXtitle 11 3" xfId="6190" xr:uid="{50DC9A72-CE37-40DE-8155-67B417026248}"/>
    <cellStyle name="SAPBEXtitle 11 4" xfId="7431" xr:uid="{EA29FD22-A413-48B6-B12C-D8D0B72E5594}"/>
    <cellStyle name="SAPBEXtitle 11 5" xfId="8660" xr:uid="{2E9F1A9D-E2B9-400E-9AEC-1F03567D6869}"/>
    <cellStyle name="SAPBEXtitle 11 6" xfId="9904" xr:uid="{6448893A-AC29-4A17-8518-A5EF97F39785}"/>
    <cellStyle name="SAPBEXtitle 11 7" xfId="11134" xr:uid="{2B90C0AB-3E6E-4A87-91EB-D486E5744D7B}"/>
    <cellStyle name="SAPBEXtitle 11 8" xfId="12218" xr:uid="{67C15DBD-3584-437C-A59C-A0C9591D7801}"/>
    <cellStyle name="SAPBEXtitle 11 9" xfId="13420" xr:uid="{5A3CA678-35BD-4BF5-B494-4F6251E987D4}"/>
    <cellStyle name="SAPBEXtitle 12" xfId="2759" xr:uid="{00000000-0005-0000-0000-000098090000}"/>
    <cellStyle name="SAPBEXtitle 13" xfId="2815" xr:uid="{F8794B98-5B2E-4725-8A7E-9FE1EA0859DE}"/>
    <cellStyle name="SAPBEXtitle 14" xfId="2867" xr:uid="{35786CC2-44EC-4724-A598-40C09B0B36A7}"/>
    <cellStyle name="SAPBEXtitle 15" xfId="2911" xr:uid="{86838E6B-C260-446F-90FD-57B6632B37DC}"/>
    <cellStyle name="SAPBEXtitle 16" xfId="2955" xr:uid="{6E63B3D5-30B8-4914-AD96-8707C5E2F3DD}"/>
    <cellStyle name="SAPBEXtitle 17" xfId="2999" xr:uid="{E7E6EF62-241B-410B-A529-29E9821F61EC}"/>
    <cellStyle name="SAPBEXtitle 18" xfId="15910" xr:uid="{8FD6E489-E753-4B70-A8B4-84E41D39651C}"/>
    <cellStyle name="SAPBEXtitle 2" xfId="2123" xr:uid="{00000000-0005-0000-0000-000099090000}"/>
    <cellStyle name="SAPBEXtitle 2 10" xfId="13421" xr:uid="{49B3CA0B-46B5-4678-8684-8AFB6486D5F4}"/>
    <cellStyle name="SAPBEXtitle 2 11" xfId="14504" xr:uid="{6418CD39-CA08-41BF-9385-6C98D57E9D91}"/>
    <cellStyle name="SAPBEXtitle 2 12" xfId="15392" xr:uid="{4C5245EA-FFF0-46AE-A6BA-3664A54D96F9}"/>
    <cellStyle name="SAPBEXtitle 2 2" xfId="2124" xr:uid="{00000000-0005-0000-0000-00009A090000}"/>
    <cellStyle name="SAPBEXtitle 2 2 2" xfId="2125" xr:uid="{00000000-0005-0000-0000-00009B090000}"/>
    <cellStyle name="SAPBEXtitle 2 2 2 10" xfId="14505" xr:uid="{D9DF3082-CEA0-4697-A935-D1A7B4AE9FD4}"/>
    <cellStyle name="SAPBEXtitle 2 2 2 11" xfId="15393" xr:uid="{7339439D-98D7-4CCA-8D5A-3FCEAD7C01C0}"/>
    <cellStyle name="SAPBEXtitle 2 2 2 2" xfId="4724" xr:uid="{F6AF49BB-7BA2-4A75-BCA1-DF1E0BA606B6}"/>
    <cellStyle name="SAPBEXtitle 2 2 2 3" xfId="6193" xr:uid="{398C1E03-87FA-491B-A585-2DDD81D75C74}"/>
    <cellStyle name="SAPBEXtitle 2 2 2 4" xfId="7434" xr:uid="{DCDBCC12-9928-43A9-B441-8E29EF907959}"/>
    <cellStyle name="SAPBEXtitle 2 2 2 5" xfId="8663" xr:uid="{C5412AC9-18DA-4A30-908A-7EAFC143C6C9}"/>
    <cellStyle name="SAPBEXtitle 2 2 2 6" xfId="9907" xr:uid="{9092AEAA-DCD2-4D6B-86FB-F96856F4615C}"/>
    <cellStyle name="SAPBEXtitle 2 2 2 7" xfId="11137" xr:uid="{B46912DF-F28C-4AA6-9A74-296C287C6463}"/>
    <cellStyle name="SAPBEXtitle 2 2 2 8" xfId="12221" xr:uid="{A16BBE3B-21C9-485A-AFDC-D00CC2725189}"/>
    <cellStyle name="SAPBEXtitle 2 2 2 9" xfId="13423" xr:uid="{78BF6017-2B7E-460F-AF75-5AF00B2F7B4C}"/>
    <cellStyle name="SAPBEXtitle 2 3" xfId="4722" xr:uid="{F360D69D-D88C-45AF-B760-1B181245CF50}"/>
    <cellStyle name="SAPBEXtitle 2 4" xfId="6191" xr:uid="{771F70E5-9C4C-442F-82A9-3F8CBAD451C5}"/>
    <cellStyle name="SAPBEXtitle 2 5" xfId="7432" xr:uid="{AD2C4FB1-FC9B-40CE-8924-5D41DA04DC06}"/>
    <cellStyle name="SAPBEXtitle 2 6" xfId="8661" xr:uid="{DF4C168F-33C2-4289-98BA-6E53D68ABBD4}"/>
    <cellStyle name="SAPBEXtitle 2 7" xfId="9905" xr:uid="{3A11FAFA-D703-4FF7-A1A6-180C73DEA56A}"/>
    <cellStyle name="SAPBEXtitle 2 8" xfId="11135" xr:uid="{95C82C83-B7B3-4DB2-AB3D-5C51E3B8337D}"/>
    <cellStyle name="SAPBEXtitle 2 9" xfId="12219" xr:uid="{CECE916F-D8CA-4FD9-BD12-97CE6BED761A}"/>
    <cellStyle name="SAPBEXtitle 3" xfId="2126" xr:uid="{00000000-0005-0000-0000-00009C090000}"/>
    <cellStyle name="SAPBEXtitle 3 10" xfId="14506" xr:uid="{37CA2664-BBF6-4E19-811A-10A6B8020971}"/>
    <cellStyle name="SAPBEXtitle 3 11" xfId="15394" xr:uid="{330E8A80-AA33-4FB8-9774-E09A0C67CAC5}"/>
    <cellStyle name="SAPBEXtitle 3 2" xfId="4725" xr:uid="{8A57D0B5-EF9F-4267-B37C-4D8A266874EF}"/>
    <cellStyle name="SAPBEXtitle 3 3" xfId="6194" xr:uid="{42E578C3-0B90-4C01-8A1B-F4E18EE67312}"/>
    <cellStyle name="SAPBEXtitle 3 4" xfId="7435" xr:uid="{9B5DDADA-28AE-4B36-82A0-F77D6D52A26C}"/>
    <cellStyle name="SAPBEXtitle 3 5" xfId="8664" xr:uid="{B4A47903-3996-4E23-A223-D410BA4524C3}"/>
    <cellStyle name="SAPBEXtitle 3 6" xfId="9908" xr:uid="{CF3085F7-2546-48EE-87A8-D4E7E874C6D3}"/>
    <cellStyle name="SAPBEXtitle 3 7" xfId="11138" xr:uid="{762EFC6F-5029-4876-BFC2-DFF036E778B1}"/>
    <cellStyle name="SAPBEXtitle 3 8" xfId="12222" xr:uid="{73D945EC-9B99-48AE-80B1-5390901AFF10}"/>
    <cellStyle name="SAPBEXtitle 3 9" xfId="13424" xr:uid="{033150CE-8725-4EB1-9D66-2442E9C0D814}"/>
    <cellStyle name="SAPBEXtitle 4" xfId="2127" xr:uid="{00000000-0005-0000-0000-00009D090000}"/>
    <cellStyle name="SAPBEXtitle 4 10" xfId="14507" xr:uid="{BF575236-CCC6-4B2C-ACA0-6481B169B4D2}"/>
    <cellStyle name="SAPBEXtitle 4 11" xfId="15395" xr:uid="{63016A5E-4531-433A-B3ED-AE26B08F051C}"/>
    <cellStyle name="SAPBEXtitle 4 2" xfId="4726" xr:uid="{56C1F04B-5FB0-4F95-B4EC-A56072186920}"/>
    <cellStyle name="SAPBEXtitle 4 3" xfId="6195" xr:uid="{45F32A28-8EDB-4C65-99D5-ED964EE37108}"/>
    <cellStyle name="SAPBEXtitle 4 4" xfId="7436" xr:uid="{5C89FAE1-8EB9-4FB6-B3D2-00358C0E1E7C}"/>
    <cellStyle name="SAPBEXtitle 4 5" xfId="8665" xr:uid="{9538A97D-A7DB-41EF-B7C5-EA619031C73E}"/>
    <cellStyle name="SAPBEXtitle 4 6" xfId="9909" xr:uid="{11DECEA8-4D1F-4E59-B321-53A6AB4FAA3B}"/>
    <cellStyle name="SAPBEXtitle 4 7" xfId="11139" xr:uid="{2AA3FD3F-73CC-4D70-911F-9FBB70F76406}"/>
    <cellStyle name="SAPBEXtitle 4 8" xfId="12223" xr:uid="{BCE8A8B9-FF35-4BE5-8A2D-D5AF80372171}"/>
    <cellStyle name="SAPBEXtitle 4 9" xfId="13425" xr:uid="{CBE86226-EF09-43BC-A5DB-6B23C426E669}"/>
    <cellStyle name="SAPBEXtitle 5" xfId="2128" xr:uid="{00000000-0005-0000-0000-00009E090000}"/>
    <cellStyle name="SAPBEXtitle 5 10" xfId="14508" xr:uid="{542B9B9B-CEC2-4B3F-BFDF-14517A3F1679}"/>
    <cellStyle name="SAPBEXtitle 5 11" xfId="15396" xr:uid="{12A00948-490B-46B5-A25D-2096D5A0A7FA}"/>
    <cellStyle name="SAPBEXtitle 5 2" xfId="4727" xr:uid="{E1D491C1-CE65-489F-A232-17B99D9DF836}"/>
    <cellStyle name="SAPBEXtitle 5 3" xfId="6196" xr:uid="{F73FB56B-F8E8-4AAA-A23B-3CF4A94FA538}"/>
    <cellStyle name="SAPBEXtitle 5 4" xfId="7437" xr:uid="{AF6645C9-EF04-4C2E-ADFB-2BC6B7276871}"/>
    <cellStyle name="SAPBEXtitle 5 5" xfId="8666" xr:uid="{0381377F-4B63-40F9-99B8-C4EE8DF0A5E2}"/>
    <cellStyle name="SAPBEXtitle 5 6" xfId="9910" xr:uid="{E16181C0-C55F-4B64-8193-EC38152624EE}"/>
    <cellStyle name="SAPBEXtitle 5 7" xfId="11140" xr:uid="{A467CFBA-001B-4E75-8E51-6B1DA9BC1A63}"/>
    <cellStyle name="SAPBEXtitle 5 8" xfId="12224" xr:uid="{221E97D7-C38C-4DFC-A999-6445F0BA55CF}"/>
    <cellStyle name="SAPBEXtitle 5 9" xfId="13426" xr:uid="{07A099C9-811E-4737-B81D-FE66B013CD46}"/>
    <cellStyle name="SAPBEXtitle 6" xfId="2129" xr:uid="{00000000-0005-0000-0000-00009F090000}"/>
    <cellStyle name="SAPBEXtitle 6 10" xfId="14509" xr:uid="{B86B234A-C5CA-4410-BF1C-89A46CAF6D47}"/>
    <cellStyle name="SAPBEXtitle 6 11" xfId="15397" xr:uid="{A47DA739-1EB9-4848-885C-2B24C765EF4F}"/>
    <cellStyle name="SAPBEXtitle 6 2" xfId="4728" xr:uid="{D0D273B5-7CA8-4702-9364-823DAA68763D}"/>
    <cellStyle name="SAPBEXtitle 6 3" xfId="6197" xr:uid="{A74FED97-5813-47D6-9720-6F9A9F984345}"/>
    <cellStyle name="SAPBEXtitle 6 4" xfId="7438" xr:uid="{2AF878CF-C273-484D-A53A-D3A16F8CD364}"/>
    <cellStyle name="SAPBEXtitle 6 5" xfId="8667" xr:uid="{C35ACEBB-E50B-42FA-AD97-27B194CABA6B}"/>
    <cellStyle name="SAPBEXtitle 6 6" xfId="9911" xr:uid="{8DFEB28B-03F9-40B8-B6E1-6DA5502DAC6C}"/>
    <cellStyle name="SAPBEXtitle 6 7" xfId="11141" xr:uid="{5B7E3DED-37B6-47BD-965D-9876A0B9225A}"/>
    <cellStyle name="SAPBEXtitle 6 8" xfId="12225" xr:uid="{B11936CE-1CE5-488B-BD4B-4B8555E46A82}"/>
    <cellStyle name="SAPBEXtitle 6 9" xfId="13427" xr:uid="{70D6C289-4B0B-47B0-A07E-E90502D05812}"/>
    <cellStyle name="SAPBEXtitle 7" xfId="2130" xr:uid="{00000000-0005-0000-0000-0000A0090000}"/>
    <cellStyle name="SAPBEXtitle 7 10" xfId="14510" xr:uid="{C9636209-F44F-415C-855E-CE06CE219C42}"/>
    <cellStyle name="SAPBEXtitle 7 11" xfId="15398" xr:uid="{B97D7AFD-7B77-4006-A78E-14DB29C31C1E}"/>
    <cellStyle name="SAPBEXtitle 7 2" xfId="4729" xr:uid="{F4387FE5-7DF6-4B3C-8498-23DF746B734A}"/>
    <cellStyle name="SAPBEXtitle 7 3" xfId="6198" xr:uid="{207FA5E8-D0AF-41B8-B44F-8DBD3618C181}"/>
    <cellStyle name="SAPBEXtitle 7 4" xfId="7439" xr:uid="{ECD26425-5239-4B40-8877-BFEC17C57F08}"/>
    <cellStyle name="SAPBEXtitle 7 5" xfId="8668" xr:uid="{D013B12B-8034-4CE9-A347-1C51413923B0}"/>
    <cellStyle name="SAPBEXtitle 7 6" xfId="9912" xr:uid="{61F0B086-1D1C-4A5D-8466-CF02212776F4}"/>
    <cellStyle name="SAPBEXtitle 7 7" xfId="11142" xr:uid="{0CD4FFD1-D60C-46F7-881D-CD72E826AC0C}"/>
    <cellStyle name="SAPBEXtitle 7 8" xfId="12226" xr:uid="{D068DB5B-EDFB-46AD-BBBE-7B9FD94AD2BC}"/>
    <cellStyle name="SAPBEXtitle 7 9" xfId="13428" xr:uid="{930E7FEE-F2C6-41A3-AF25-D5FE76D27B00}"/>
    <cellStyle name="SAPBEXtitle 8" xfId="2131" xr:uid="{00000000-0005-0000-0000-0000A1090000}"/>
    <cellStyle name="SAPBEXtitle 8 10" xfId="14511" xr:uid="{5DE22785-00F7-473E-8FF1-FE1B0FA1D13C}"/>
    <cellStyle name="SAPBEXtitle 8 11" xfId="15399" xr:uid="{969B8422-A92B-4184-B47A-158D0D1B8E51}"/>
    <cellStyle name="SAPBEXtitle 8 2" xfId="4730" xr:uid="{9EC435FD-3D53-420D-873F-D4D2F8CE5B4B}"/>
    <cellStyle name="SAPBEXtitle 8 3" xfId="6199" xr:uid="{B1CD8DAB-CF4A-4837-B542-3C796A5C9AEA}"/>
    <cellStyle name="SAPBEXtitle 8 4" xfId="7440" xr:uid="{82E4254A-8B79-4E65-B99D-EC02C7E35D18}"/>
    <cellStyle name="SAPBEXtitle 8 5" xfId="8669" xr:uid="{BAE0E76F-1A81-46F3-9F23-EE93A2D274F5}"/>
    <cellStyle name="SAPBEXtitle 8 6" xfId="9913" xr:uid="{1B5BE7B0-2D21-41BA-892F-21144045244C}"/>
    <cellStyle name="SAPBEXtitle 8 7" xfId="11143" xr:uid="{C4889D90-40BF-4070-BC73-BB6927595F25}"/>
    <cellStyle name="SAPBEXtitle 8 8" xfId="12227" xr:uid="{1AC33580-D8E3-4548-918B-2983E4F1242F}"/>
    <cellStyle name="SAPBEXtitle 8 9" xfId="13429" xr:uid="{B1289F6E-A7A5-4FB0-94FA-62156274EC65}"/>
    <cellStyle name="SAPBEXtitle 9" xfId="2132" xr:uid="{00000000-0005-0000-0000-0000A2090000}"/>
    <cellStyle name="SAPBEXtitle 9 10" xfId="14512" xr:uid="{6A1E9D1F-75E2-43CB-9416-C085AAF83FD6}"/>
    <cellStyle name="SAPBEXtitle 9 11" xfId="15400" xr:uid="{478457EB-4E1D-4F61-80F0-2AD565D2794C}"/>
    <cellStyle name="SAPBEXtitle 9 2" xfId="4731" xr:uid="{72870B97-CB8F-49C4-A67D-C878C7633226}"/>
    <cellStyle name="SAPBEXtitle 9 3" xfId="6200" xr:uid="{005C275F-1279-4B27-BD97-7E663703C7F1}"/>
    <cellStyle name="SAPBEXtitle 9 4" xfId="7441" xr:uid="{5CE27589-811F-4AC4-8956-7312171CCE2B}"/>
    <cellStyle name="SAPBEXtitle 9 5" xfId="8670" xr:uid="{2FED5744-38AF-4E6E-AD16-C81B39137E5B}"/>
    <cellStyle name="SAPBEXtitle 9 6" xfId="9914" xr:uid="{BD087F57-D117-4AD5-BF4F-0585DD59465A}"/>
    <cellStyle name="SAPBEXtitle 9 7" xfId="11144" xr:uid="{192E471D-6A79-4F39-A612-76339A0AED91}"/>
    <cellStyle name="SAPBEXtitle 9 8" xfId="12228" xr:uid="{7BD9C321-0E57-46A6-A34B-9C81EB87E8B2}"/>
    <cellStyle name="SAPBEXtitle 9 9" xfId="13430" xr:uid="{8F047FA3-036D-4050-AAF5-7297FD40EEFB}"/>
    <cellStyle name="SAPBEXunassignedItem" xfId="2133" xr:uid="{00000000-0005-0000-0000-0000A3090000}"/>
    <cellStyle name="SAPBEXunassignedItem 10" xfId="6201" xr:uid="{2358869D-57CD-41CE-B56B-B58D0BE31992}"/>
    <cellStyle name="SAPBEXunassignedItem 11" xfId="8671" xr:uid="{EC228627-BFF5-4C9B-B0B4-D1C50E5A32D0}"/>
    <cellStyle name="SAPBEXunassignedItem 12" xfId="9915" xr:uid="{BAF7BB81-8C21-41FF-9A6F-EE7B525B1154}"/>
    <cellStyle name="SAPBEXunassignedItem 13" xfId="12229" xr:uid="{14629239-E841-43D7-9A97-DF898B998B9D}"/>
    <cellStyle name="SAPBEXunassignedItem 14" xfId="13431" xr:uid="{95CEF847-C785-4D66-8395-5A907011CB93}"/>
    <cellStyle name="SAPBEXunassignedItem 15" xfId="14513" xr:uid="{5BC965BA-1AB2-45EC-A74A-BB3BF60C9CB5}"/>
    <cellStyle name="SAPBEXunassignedItem 16" xfId="15401" xr:uid="{C326B221-9694-436B-915A-0E15862D7F67}"/>
    <cellStyle name="SAPBEXunassignedItem 2" xfId="2134" xr:uid="{00000000-0005-0000-0000-0000A4090000}"/>
    <cellStyle name="SAPBEXunassignedItem 2 2" xfId="4733" xr:uid="{A7A11704-5A59-4FEE-AAAA-23C7BA991910}"/>
    <cellStyle name="SAPBEXunassignedItem 2 3" xfId="6202" xr:uid="{E7CC1D62-009E-4121-8745-513E008A811F}"/>
    <cellStyle name="SAPBEXunassignedItem 2 4" xfId="8672" xr:uid="{217ED335-DC5B-4E59-A8F5-124DE03C9E12}"/>
    <cellStyle name="SAPBEXunassignedItem 2 5" xfId="9916" xr:uid="{9B65DE36-F504-4009-A777-B16FD5C23647}"/>
    <cellStyle name="SAPBEXunassignedItem 2 6" xfId="12230" xr:uid="{D2EEE5EA-E538-48C2-B6D1-36FDE73BF699}"/>
    <cellStyle name="SAPBEXunassignedItem 2 7" xfId="13432" xr:uid="{1C8BBEC9-D6C1-4B62-AA8F-4C0E725D71E3}"/>
    <cellStyle name="SAPBEXunassignedItem 2 8" xfId="14514" xr:uid="{DEA830D7-FCA2-4052-98DD-80E4FB19AA19}"/>
    <cellStyle name="SAPBEXunassignedItem 2 9" xfId="15402" xr:uid="{C8D9A5D9-928F-4975-8A41-347AB6E55BC5}"/>
    <cellStyle name="SAPBEXunassignedItem 3" xfId="2135" xr:uid="{00000000-0005-0000-0000-0000A5090000}"/>
    <cellStyle name="SAPBEXunassignedItem 3 2" xfId="4734" xr:uid="{E88C3466-8928-4A4F-8C91-6817E51A0D0B}"/>
    <cellStyle name="SAPBEXunassignedItem 3 3" xfId="6203" xr:uid="{CEBC5A5C-2304-4802-A52A-AED55AD2F3FA}"/>
    <cellStyle name="SAPBEXunassignedItem 3 4" xfId="8673" xr:uid="{C6A74767-8B53-475F-8025-AE0181834D7C}"/>
    <cellStyle name="SAPBEXunassignedItem 3 5" xfId="9917" xr:uid="{663D3074-E7A8-42C1-8909-D50BF9F61ED8}"/>
    <cellStyle name="SAPBEXunassignedItem 3 6" xfId="12231" xr:uid="{F4DCB99D-4454-4A5D-90A1-425E6AE00FE3}"/>
    <cellStyle name="SAPBEXunassignedItem 3 7" xfId="13433" xr:uid="{CDEF8A67-8A88-47B2-9E0B-75A10555BF8C}"/>
    <cellStyle name="SAPBEXunassignedItem 3 8" xfId="14515" xr:uid="{FC422B09-5EC2-4D0F-8639-91E2B4EFC46C}"/>
    <cellStyle name="SAPBEXunassignedItem 3 9" xfId="15403" xr:uid="{5CAD54E0-13ED-404F-ABD2-9C7A536090A2}"/>
    <cellStyle name="SAPBEXunassignedItem 4" xfId="2136" xr:uid="{00000000-0005-0000-0000-0000A6090000}"/>
    <cellStyle name="SAPBEXunassignedItem 4 2" xfId="4735" xr:uid="{05187395-DBCD-4BA5-9CAE-3E28835DF190}"/>
    <cellStyle name="SAPBEXunassignedItem 4 3" xfId="6204" xr:uid="{4F688A91-44AA-4BBE-AA0E-DD8B0FDCB265}"/>
    <cellStyle name="SAPBEXunassignedItem 4 4" xfId="8674" xr:uid="{8736585C-836C-424F-B360-D1D092C9D8DD}"/>
    <cellStyle name="SAPBEXunassignedItem 4 5" xfId="9918" xr:uid="{782C1697-CD0D-4C19-89F2-F843DC4E4503}"/>
    <cellStyle name="SAPBEXunassignedItem 4 6" xfId="12232" xr:uid="{F42316AC-F3BE-45C8-B6FB-08F2274ED9F8}"/>
    <cellStyle name="SAPBEXunassignedItem 4 7" xfId="13434" xr:uid="{7110D75D-4D6D-4D42-941F-0349F2E8FC55}"/>
    <cellStyle name="SAPBEXunassignedItem 4 8" xfId="14516" xr:uid="{C0CF9962-B84C-4BA8-A2AE-507253315CEB}"/>
    <cellStyle name="SAPBEXunassignedItem 4 9" xfId="15404" xr:uid="{1216A4B3-542B-477F-A5A3-43E99B4398AF}"/>
    <cellStyle name="SAPBEXunassignedItem 5" xfId="2137" xr:uid="{00000000-0005-0000-0000-0000A7090000}"/>
    <cellStyle name="SAPBEXunassignedItem 5 2" xfId="4736" xr:uid="{4AC38051-1A62-4006-8DE7-40030D996542}"/>
    <cellStyle name="SAPBEXunassignedItem 5 3" xfId="6205" xr:uid="{8DEB564C-7C87-4416-BF04-DB7EF1030147}"/>
    <cellStyle name="SAPBEXunassignedItem 5 4" xfId="8675" xr:uid="{533A6B63-A22A-4CEA-AA7E-F42C7AD07ED7}"/>
    <cellStyle name="SAPBEXunassignedItem 5 5" xfId="9919" xr:uid="{25469DDF-D55A-4782-A2FF-922C4D69A711}"/>
    <cellStyle name="SAPBEXunassignedItem 5 6" xfId="12233" xr:uid="{DB765BE4-AAA9-4791-9C9F-C9A9912214AD}"/>
    <cellStyle name="SAPBEXunassignedItem 5 7" xfId="13435" xr:uid="{7F81F6FE-6208-49C7-ADFF-4447BAD5D239}"/>
    <cellStyle name="SAPBEXunassignedItem 5 8" xfId="14517" xr:uid="{3F2F792A-6316-4AB4-B8A3-AE601BD3C6D0}"/>
    <cellStyle name="SAPBEXunassignedItem 5 9" xfId="15405" xr:uid="{BAF726B0-FF35-4735-B3D6-6EF681B89519}"/>
    <cellStyle name="SAPBEXunassignedItem 6" xfId="2138" xr:uid="{00000000-0005-0000-0000-0000A8090000}"/>
    <cellStyle name="SAPBEXunassignedItem 6 2" xfId="4737" xr:uid="{0D7D8CF8-5CC0-4A4A-AF99-B67EE152367B}"/>
    <cellStyle name="SAPBEXunassignedItem 6 3" xfId="6206" xr:uid="{B1CAB54B-8052-4C4D-8811-6DEDA8CAF765}"/>
    <cellStyle name="SAPBEXunassignedItem 6 4" xfId="8676" xr:uid="{CD7F1704-64E2-4B93-8754-7C39BA544CA1}"/>
    <cellStyle name="SAPBEXunassignedItem 6 5" xfId="9920" xr:uid="{92D41747-C376-47CE-B850-073AA9D156F6}"/>
    <cellStyle name="SAPBEXunassignedItem 6 6" xfId="12234" xr:uid="{78A09BE7-D777-4AF0-BEEF-AD8D545188AC}"/>
    <cellStyle name="SAPBEXunassignedItem 6 7" xfId="13436" xr:uid="{A6BC6854-6028-4359-9AA5-7D99325C6FEC}"/>
    <cellStyle name="SAPBEXunassignedItem 6 8" xfId="14518" xr:uid="{5D63CD89-944C-4DE8-84C1-A17798220BD6}"/>
    <cellStyle name="SAPBEXunassignedItem 6 9" xfId="15406" xr:uid="{A21C9522-0490-4369-BEDA-F8BD329C9D46}"/>
    <cellStyle name="SAPBEXunassignedItem 7" xfId="2139" xr:uid="{00000000-0005-0000-0000-0000A9090000}"/>
    <cellStyle name="SAPBEXunassignedItem 7 2" xfId="4738" xr:uid="{BDCC30CB-0284-4C16-8576-D701458C1F13}"/>
    <cellStyle name="SAPBEXunassignedItem 7 3" xfId="6207" xr:uid="{4D1BDE61-75F0-4567-A4A9-23171CDC16DF}"/>
    <cellStyle name="SAPBEXunassignedItem 7 4" xfId="8677" xr:uid="{CC4F6DDE-959D-45DB-BBC5-8E47DD374E01}"/>
    <cellStyle name="SAPBEXunassignedItem 7 5" xfId="9921" xr:uid="{9B280AE0-0497-4AE1-BF5C-B48124B1E6F1}"/>
    <cellStyle name="SAPBEXunassignedItem 7 6" xfId="12235" xr:uid="{14BB4ED2-53BD-461C-A4E7-7434E836CA56}"/>
    <cellStyle name="SAPBEXunassignedItem 7 7" xfId="13437" xr:uid="{94788F57-D74A-4B0E-8DE4-5D38A191DF44}"/>
    <cellStyle name="SAPBEXunassignedItem 7 8" xfId="14519" xr:uid="{7E581D28-353F-4DAC-AF3F-3C445DF8B888}"/>
    <cellStyle name="SAPBEXunassignedItem 7 9" xfId="15407" xr:uid="{3A9C8CBC-7D91-4C27-B9E9-40658A8B77AD}"/>
    <cellStyle name="SAPBEXunassignedItem 8" xfId="2760" xr:uid="{00000000-0005-0000-0000-0000AA090000}"/>
    <cellStyle name="SAPBEXunassignedItem 9" xfId="4732" xr:uid="{8858897C-777F-477D-8794-E18852EC5D2F}"/>
    <cellStyle name="SAPBEXundefined" xfId="2140" xr:uid="{00000000-0005-0000-0000-0000AB090000}"/>
    <cellStyle name="SAPBEXundefined 10" xfId="2141" xr:uid="{00000000-0005-0000-0000-0000AC090000}"/>
    <cellStyle name="SAPBEXundefined 10 10" xfId="13439" xr:uid="{F03408E9-96CA-4C01-A77A-02A2BE1A0F2D}"/>
    <cellStyle name="SAPBEXundefined 10 11" xfId="14521" xr:uid="{D3EA9666-AB24-4990-9D4E-40CBC32CBD31}"/>
    <cellStyle name="SAPBEXundefined 10 12" xfId="15409" xr:uid="{43ED6AA2-BEB1-4933-A5C1-4A00DD004C96}"/>
    <cellStyle name="SAPBEXundefined 10 2" xfId="5796" xr:uid="{19A32092-BA95-4EB4-95F5-7E55654BAB5F}"/>
    <cellStyle name="SAPBEXundefined 10 2 10" xfId="15858" xr:uid="{5F505B1F-2D4E-4507-93E0-C9E0BA5BE8A8}"/>
    <cellStyle name="SAPBEXundefined 10 2 2" xfId="7259" xr:uid="{4374AE24-9FA0-4F5D-B6F7-46EA037BCED5}"/>
    <cellStyle name="SAPBEXundefined 10 2 3" xfId="8480" xr:uid="{FEA75822-E062-4B09-BD2B-05CB73E8F9C3}"/>
    <cellStyle name="SAPBEXundefined 10 2 4" xfId="9732" xr:uid="{B9846214-4521-4336-833F-6C5FA20F64A6}"/>
    <cellStyle name="SAPBEXundefined 10 2 5" xfId="10966" xr:uid="{8576E9F5-B1B5-4FD8-A35F-F733BF02A61B}"/>
    <cellStyle name="SAPBEXundefined 10 2 6" xfId="12125" xr:uid="{B77EEC03-7A21-485C-8609-F3CC266C34EB}"/>
    <cellStyle name="SAPBEXundefined 10 2 7" xfId="13253" xr:uid="{A5C8E614-A0C3-44D9-85F7-4ED2A63B9F66}"/>
    <cellStyle name="SAPBEXundefined 10 2 8" xfId="14360" xr:uid="{B854A59B-7CFB-498B-ACB7-5D084D1E60F5}"/>
    <cellStyle name="SAPBEXundefined 10 2 9" xfId="15266" xr:uid="{D5934BE9-D826-4192-827B-97873561DF06}"/>
    <cellStyle name="SAPBEXundefined 10 3" xfId="4740" xr:uid="{726C046D-C849-4BAE-9F64-044DFA7B00B1}"/>
    <cellStyle name="SAPBEXundefined 10 4" xfId="6209" xr:uid="{4E90F139-6297-463D-9000-22F103DBD3DD}"/>
    <cellStyle name="SAPBEXundefined 10 5" xfId="7450" xr:uid="{F0F0942D-7869-432C-8970-9BBBCCCB12DE}"/>
    <cellStyle name="SAPBEXundefined 10 6" xfId="8679" xr:uid="{3A936E09-45B6-47E6-9351-742279376918}"/>
    <cellStyle name="SAPBEXundefined 10 7" xfId="9923" xr:uid="{E98F49B1-A990-45A1-977D-4B8041DFAAC2}"/>
    <cellStyle name="SAPBEXundefined 10 8" xfId="11152" xr:uid="{03D18467-24C2-4F1C-873E-B9E0350A7894}"/>
    <cellStyle name="SAPBEXundefined 10 9" xfId="12237" xr:uid="{249AAA7C-A28A-40CA-8590-B235380A1BD4}"/>
    <cellStyle name="SAPBEXundefined 11" xfId="2142" xr:uid="{00000000-0005-0000-0000-0000AD090000}"/>
    <cellStyle name="SAPBEXundefined 11 10" xfId="13440" xr:uid="{58911B93-C75C-4104-80DF-7FC5C887FFA5}"/>
    <cellStyle name="SAPBEXundefined 11 11" xfId="14522" xr:uid="{60481431-E3C2-4A82-9453-82285CFC6372}"/>
    <cellStyle name="SAPBEXundefined 11 12" xfId="15410" xr:uid="{51105BE1-ED21-4F63-A7BA-D451D9D67BFE}"/>
    <cellStyle name="SAPBEXundefined 11 2" xfId="5797" xr:uid="{8F8782BA-511A-4224-B7D1-B8F2C7DD3679}"/>
    <cellStyle name="SAPBEXundefined 11 2 10" xfId="15859" xr:uid="{F0F0E4AB-EB0D-4DBA-AE17-9B95247FF115}"/>
    <cellStyle name="SAPBEXundefined 11 2 2" xfId="7260" xr:uid="{5D247F0F-8DC3-4CDC-BE41-6CA86985C9C3}"/>
    <cellStyle name="SAPBEXundefined 11 2 3" xfId="8481" xr:uid="{FDC2468B-D436-4E66-B86C-938AA1AD5339}"/>
    <cellStyle name="SAPBEXundefined 11 2 4" xfId="9733" xr:uid="{BCE281BD-5008-4DA2-B0F4-F3359385B9E9}"/>
    <cellStyle name="SAPBEXundefined 11 2 5" xfId="10967" xr:uid="{0FCDDBAF-62D8-401F-AF47-B891704D5969}"/>
    <cellStyle name="SAPBEXundefined 11 2 6" xfId="12126" xr:uid="{58288330-BEEA-44CD-952B-17C3BF4347DD}"/>
    <cellStyle name="SAPBEXundefined 11 2 7" xfId="13254" xr:uid="{BC1F0087-D5FF-4E48-A04F-76A18A57CF68}"/>
    <cellStyle name="SAPBEXundefined 11 2 8" xfId="14361" xr:uid="{294F594B-7C8E-4565-846F-3985F17FB7CF}"/>
    <cellStyle name="SAPBEXundefined 11 2 9" xfId="15267" xr:uid="{243AF711-DC8A-42C3-A13C-9B854C9D00EB}"/>
    <cellStyle name="SAPBEXundefined 11 3" xfId="4741" xr:uid="{3C42A5C5-6704-484E-AC7B-C6191229D086}"/>
    <cellStyle name="SAPBEXundefined 11 4" xfId="6210" xr:uid="{0C813B58-7E5B-47A1-B595-AB6225433C6C}"/>
    <cellStyle name="SAPBEXundefined 11 5" xfId="7451" xr:uid="{62112614-B521-4AC7-B7DC-9F4E809A0ED2}"/>
    <cellStyle name="SAPBEXundefined 11 6" xfId="8680" xr:uid="{FFA43F5B-EE65-423D-8B4E-13A946EAB625}"/>
    <cellStyle name="SAPBEXundefined 11 7" xfId="9924" xr:uid="{F14D7EDB-E3EE-491A-A114-E1178A44CB7B}"/>
    <cellStyle name="SAPBEXundefined 11 8" xfId="11153" xr:uid="{4331A7F9-505A-492C-A605-527F8A1235E2}"/>
    <cellStyle name="SAPBEXundefined 11 9" xfId="12238" xr:uid="{6DBFC827-2E09-47FD-9203-8453694064DD}"/>
    <cellStyle name="SAPBEXundefined 12" xfId="2720" xr:uid="{00000000-0005-0000-0000-0000AE090000}"/>
    <cellStyle name="SAPBEXundefined 13" xfId="2768" xr:uid="{00000000-0005-0000-0000-0000AF090000}"/>
    <cellStyle name="SAPBEXundefined 14" xfId="2816" xr:uid="{41A2B227-35C4-479B-8956-DD6D959973CF}"/>
    <cellStyle name="SAPBEXundefined 15" xfId="2868" xr:uid="{F6315937-F2D4-4C87-8F14-2DFD07753E9E}"/>
    <cellStyle name="SAPBEXundefined 16" xfId="2912" xr:uid="{2F10D9A3-73CC-48B1-B948-7923846109AB}"/>
    <cellStyle name="SAPBEXundefined 17" xfId="2956" xr:uid="{A2F6F916-9127-4C26-92DB-574367C30102}"/>
    <cellStyle name="SAPBEXundefined 18" xfId="3000" xr:uid="{8D40A556-A4A0-44A0-A974-99DAA9722506}"/>
    <cellStyle name="SAPBEXundefined 19" xfId="4739" xr:uid="{C208C448-5BC0-453B-A468-EA981EB7FDC9}"/>
    <cellStyle name="SAPBEXundefined 2" xfId="2143" xr:uid="{00000000-0005-0000-0000-0000B0090000}"/>
    <cellStyle name="SAPBEXundefined 2 10" xfId="12239" xr:uid="{AA8B9E10-C445-49DD-A01B-334041BA4A1D}"/>
    <cellStyle name="SAPBEXundefined 2 11" xfId="13441" xr:uid="{751CF3E6-48D3-4959-A6E4-F91E4C375A70}"/>
    <cellStyle name="SAPBEXundefined 2 12" xfId="14523" xr:uid="{7940CC8F-5B10-4371-A0DC-F8DD4C5A38FB}"/>
    <cellStyle name="SAPBEXundefined 2 13" xfId="15411" xr:uid="{56A05BCC-490D-4EED-BBDE-1DD4AF9F0D5D}"/>
    <cellStyle name="SAPBEXundefined 2 2" xfId="2144" xr:uid="{00000000-0005-0000-0000-0000B1090000}"/>
    <cellStyle name="SAPBEXundefined 2 2 10" xfId="13442" xr:uid="{B0C5E17F-0702-4A52-80B0-97BD8232BFEA}"/>
    <cellStyle name="SAPBEXundefined 2 2 11" xfId="14524" xr:uid="{1F24ED61-937A-4F48-877A-75ACB2F8B18D}"/>
    <cellStyle name="SAPBEXundefined 2 2 12" xfId="15412" xr:uid="{08A92878-ED08-4BCB-B78D-D90FC48D4D41}"/>
    <cellStyle name="SAPBEXundefined 2 2 2" xfId="2145" xr:uid="{00000000-0005-0000-0000-0000B2090000}"/>
    <cellStyle name="SAPBEXundefined 2 2 2 10" xfId="13443" xr:uid="{95767EDB-1042-4FB3-86AC-3131492AC154}"/>
    <cellStyle name="SAPBEXundefined 2 2 2 11" xfId="14525" xr:uid="{922ED435-9AF4-4646-8011-696D50F61067}"/>
    <cellStyle name="SAPBEXundefined 2 2 2 12" xfId="15413" xr:uid="{AAFC5498-9DD1-4E65-8FC9-1C285330CFE0}"/>
    <cellStyle name="SAPBEXundefined 2 2 2 2" xfId="5799" xr:uid="{99A9C013-815F-43E3-B09E-A1093FF4C379}"/>
    <cellStyle name="SAPBEXundefined 2 2 2 2 10" xfId="15861" xr:uid="{256528F7-894B-4A8C-88AE-616AEE37DA95}"/>
    <cellStyle name="SAPBEXundefined 2 2 2 2 2" xfId="7262" xr:uid="{EDE18D4E-61F8-445C-B292-A161386725B3}"/>
    <cellStyle name="SAPBEXundefined 2 2 2 2 3" xfId="8483" xr:uid="{450D19A5-E0BD-441D-AF2B-79FB698FADE9}"/>
    <cellStyle name="SAPBEXundefined 2 2 2 2 4" xfId="9735" xr:uid="{C07D7E3C-5BAA-40D2-AD43-59120CA79523}"/>
    <cellStyle name="SAPBEXundefined 2 2 2 2 5" xfId="10969" xr:uid="{78E2AC97-7E53-44F9-9D8C-B5ECF75C22FE}"/>
    <cellStyle name="SAPBEXundefined 2 2 2 2 6" xfId="12128" xr:uid="{61C5DA8D-62F8-4E45-8009-0CD1084ED21C}"/>
    <cellStyle name="SAPBEXundefined 2 2 2 2 7" xfId="13256" xr:uid="{BBC1CE1B-E757-4460-8B60-9D5C3367DFF5}"/>
    <cellStyle name="SAPBEXundefined 2 2 2 2 8" xfId="14363" xr:uid="{E642E878-A8F5-49C0-8B9B-CFE3CCA9E678}"/>
    <cellStyle name="SAPBEXundefined 2 2 2 2 9" xfId="15269" xr:uid="{60969B7A-E55B-4B27-B62E-16A3DD12BE83}"/>
    <cellStyle name="SAPBEXundefined 2 2 2 3" xfId="4744" xr:uid="{7018A1CF-4FFD-42C5-8E06-0F4135250CAC}"/>
    <cellStyle name="SAPBEXundefined 2 2 2 4" xfId="6213" xr:uid="{8AB18363-A840-49B3-8F4D-0E3D34606486}"/>
    <cellStyle name="SAPBEXundefined 2 2 2 5" xfId="7454" xr:uid="{404B1D5A-EC3D-4B91-8D83-B66206A3EE3D}"/>
    <cellStyle name="SAPBEXundefined 2 2 2 6" xfId="8683" xr:uid="{1D581458-0060-4767-9D00-4CCCAB2467FD}"/>
    <cellStyle name="SAPBEXundefined 2 2 2 7" xfId="9927" xr:uid="{E278C39E-9279-4EA4-BEAF-5760FEB5C218}"/>
    <cellStyle name="SAPBEXundefined 2 2 2 8" xfId="11156" xr:uid="{499DC39E-13DB-4155-8B84-9580E6A8347F}"/>
    <cellStyle name="SAPBEXundefined 2 2 2 9" xfId="12241" xr:uid="{49638513-2535-42A8-A86F-49E50DE318EE}"/>
    <cellStyle name="SAPBEXundefined 2 2 3" xfId="4743" xr:uid="{E3407B71-1886-444D-BAF6-F2A51B80AEB3}"/>
    <cellStyle name="SAPBEXundefined 2 2 4" xfId="6212" xr:uid="{A2AA17B8-6AE1-4E54-BB03-5D6C35B4E7D8}"/>
    <cellStyle name="SAPBEXundefined 2 2 5" xfId="7453" xr:uid="{1A40AB6D-AEA7-48FF-9A92-7D1DE911702C}"/>
    <cellStyle name="SAPBEXundefined 2 2 6" xfId="8682" xr:uid="{B920EAD7-F8CB-404D-9FE2-69E455F7931A}"/>
    <cellStyle name="SAPBEXundefined 2 2 7" xfId="9926" xr:uid="{AFA42DD7-AF0E-4EF8-8A4C-B677C88950B5}"/>
    <cellStyle name="SAPBEXundefined 2 2 8" xfId="11155" xr:uid="{A6EB5671-EFF3-4CF4-98EF-E97C514D4370}"/>
    <cellStyle name="SAPBEXundefined 2 2 9" xfId="12240" xr:uid="{BCBE3209-65F6-4210-B75B-B229F8F2886C}"/>
    <cellStyle name="SAPBEXundefined 2 3" xfId="5798" xr:uid="{6BB3ADFD-3B1A-41B3-BABE-3D0F983A5B35}"/>
    <cellStyle name="SAPBEXundefined 2 3 10" xfId="15860" xr:uid="{A127951F-012A-467C-A4F6-F2D3EADBBA6F}"/>
    <cellStyle name="SAPBEXundefined 2 3 2" xfId="7261" xr:uid="{31319413-5832-4827-9894-D9C57847C1D6}"/>
    <cellStyle name="SAPBEXundefined 2 3 3" xfId="8482" xr:uid="{77E2C134-3BD3-47D5-9C03-8DEC63523E1D}"/>
    <cellStyle name="SAPBEXundefined 2 3 4" xfId="9734" xr:uid="{76CEDA77-1FB3-4328-81D9-1C4881B3CA88}"/>
    <cellStyle name="SAPBEXundefined 2 3 5" xfId="10968" xr:uid="{F24697F3-D54A-4DED-A199-1601EA8C44E2}"/>
    <cellStyle name="SAPBEXundefined 2 3 6" xfId="12127" xr:uid="{EAACF535-C5C8-47FF-A2E8-75DFAA1A4C4C}"/>
    <cellStyle name="SAPBEXundefined 2 3 7" xfId="13255" xr:uid="{26D23CB9-1BBE-4872-B26E-84A6A8736615}"/>
    <cellStyle name="SAPBEXundefined 2 3 8" xfId="14362" xr:uid="{D136845A-E02F-4D16-85C3-44446D867DEA}"/>
    <cellStyle name="SAPBEXundefined 2 3 9" xfId="15268" xr:uid="{1E6FAE3E-67A5-453A-916E-822BB73A83C3}"/>
    <cellStyle name="SAPBEXundefined 2 4" xfId="4742" xr:uid="{010B1C27-7ECE-4E86-8AEA-F9518E4C9859}"/>
    <cellStyle name="SAPBEXundefined 2 5" xfId="6211" xr:uid="{87405274-632D-468D-86A1-044F484E5A6F}"/>
    <cellStyle name="SAPBEXundefined 2 6" xfId="7452" xr:uid="{164E1956-954F-4319-AA05-581DE7F69D1B}"/>
    <cellStyle name="SAPBEXundefined 2 7" xfId="8681" xr:uid="{C72E7443-EFE1-499D-A5E6-343C5B3618E4}"/>
    <cellStyle name="SAPBEXundefined 2 8" xfId="9925" xr:uid="{3FAD1AF8-295F-49ED-90CF-A81D19BDBE85}"/>
    <cellStyle name="SAPBEXundefined 2 9" xfId="11154" xr:uid="{D3650908-62D5-43A5-9A5A-7CFCE5AEF845}"/>
    <cellStyle name="SAPBEXundefined 20" xfId="6208" xr:uid="{1B59CC58-CE41-4042-B9B0-B7D98D7B309C}"/>
    <cellStyle name="SAPBEXundefined 21" xfId="7449" xr:uid="{77DB3036-96F2-4403-B325-BBC0C3482D2A}"/>
    <cellStyle name="SAPBEXundefined 22" xfId="8678" xr:uid="{80D74B28-43C6-4853-85FF-864B4CFCE5B7}"/>
    <cellStyle name="SAPBEXundefined 23" xfId="9922" xr:uid="{82EBDADF-5681-4FC0-B347-978E5633BA25}"/>
    <cellStyle name="SAPBEXundefined 24" xfId="11151" xr:uid="{F43B7514-D0EB-4813-BCB6-9C1E2EFB926D}"/>
    <cellStyle name="SAPBEXundefined 25" xfId="12236" xr:uid="{CB073D46-237E-4CED-AA57-B4AF0F2F8B68}"/>
    <cellStyle name="SAPBEXundefined 26" xfId="13438" xr:uid="{1E2535AC-7FD0-40B5-89F2-A17D6C4C66E4}"/>
    <cellStyle name="SAPBEXundefined 27" xfId="14520" xr:uid="{DA493F7C-A161-4B0B-B919-D2268BCC775D}"/>
    <cellStyle name="SAPBEXundefined 28" xfId="15408" xr:uid="{F1FD7917-EA53-4FD9-BB58-C1FDBB1C9B12}"/>
    <cellStyle name="SAPBEXundefined 29" xfId="15911" xr:uid="{CE778902-6610-42FC-BC3A-CC4D56EF8544}"/>
    <cellStyle name="SAPBEXundefined 3" xfId="2146" xr:uid="{00000000-0005-0000-0000-0000B3090000}"/>
    <cellStyle name="SAPBEXundefined 3 10" xfId="13444" xr:uid="{0B6BCE4A-70D3-4F1F-94B8-74724F78031E}"/>
    <cellStyle name="SAPBEXundefined 3 11" xfId="14526" xr:uid="{4768BDD3-B28D-4AE4-BFCF-C09B955C7E02}"/>
    <cellStyle name="SAPBEXundefined 3 12" xfId="15414" xr:uid="{FAC2B9B3-B021-4E51-89B8-7994181CBA53}"/>
    <cellStyle name="SAPBEXundefined 3 2" xfId="5800" xr:uid="{10C78FF1-9B18-4CFB-B6B7-B666FCAF54D5}"/>
    <cellStyle name="SAPBEXundefined 3 2 10" xfId="15862" xr:uid="{06294911-04B2-4720-BC1C-698234B93605}"/>
    <cellStyle name="SAPBEXundefined 3 2 2" xfId="7263" xr:uid="{ACF07B98-C425-4AB6-A7DC-AA1D21EA0129}"/>
    <cellStyle name="SAPBEXundefined 3 2 3" xfId="8484" xr:uid="{F087A6B5-B844-47B7-B029-EB4C70F4A126}"/>
    <cellStyle name="SAPBEXundefined 3 2 4" xfId="9736" xr:uid="{02B9F5B1-E1AD-47AF-B111-8CA17C31D367}"/>
    <cellStyle name="SAPBEXundefined 3 2 5" xfId="10970" xr:uid="{ECAFD13E-60C9-48DA-B51F-8B655A52C60B}"/>
    <cellStyle name="SAPBEXundefined 3 2 6" xfId="12129" xr:uid="{AE452296-D372-47ED-B9DE-DCDBE7988B22}"/>
    <cellStyle name="SAPBEXundefined 3 2 7" xfId="13257" xr:uid="{D54DA955-868B-4E0F-BEAA-82A5B8A0DC13}"/>
    <cellStyle name="SAPBEXundefined 3 2 8" xfId="14364" xr:uid="{23AA6976-A749-4D34-8926-E4C0916E086B}"/>
    <cellStyle name="SAPBEXundefined 3 2 9" xfId="15270" xr:uid="{0623AD64-9422-40C2-BD3E-726E94E1020C}"/>
    <cellStyle name="SAPBEXundefined 3 3" xfId="4745" xr:uid="{21552DCC-95C6-4BC4-9AEB-EDAFA0A4E231}"/>
    <cellStyle name="SAPBEXundefined 3 4" xfId="6214" xr:uid="{9D245E46-6C64-4335-9150-E59CF55CDA05}"/>
    <cellStyle name="SAPBEXundefined 3 5" xfId="7455" xr:uid="{3B839F58-77E3-48CC-88B9-7A08B161ADDE}"/>
    <cellStyle name="SAPBEXundefined 3 6" xfId="8684" xr:uid="{5A9DA5CA-0E12-4BFD-85FA-49C998D84C14}"/>
    <cellStyle name="SAPBEXundefined 3 7" xfId="9928" xr:uid="{759E82D4-E9D2-4B10-AA9F-BB81447DCAB0}"/>
    <cellStyle name="SAPBEXundefined 3 8" xfId="11157" xr:uid="{435CEA45-401C-4CE2-BDAB-BBEA09647194}"/>
    <cellStyle name="SAPBEXundefined 3 9" xfId="12242" xr:uid="{D8CB390E-C559-467F-929D-C5F2027037DE}"/>
    <cellStyle name="SAPBEXundefined 4" xfId="2147" xr:uid="{00000000-0005-0000-0000-0000B4090000}"/>
    <cellStyle name="SAPBEXundefined 4 10" xfId="13445" xr:uid="{6A6C5672-F225-433C-B736-3ADB933DE534}"/>
    <cellStyle name="SAPBEXundefined 4 11" xfId="14527" xr:uid="{6F8AEE42-EDE3-4299-ACC9-73933F97F521}"/>
    <cellStyle name="SAPBEXundefined 4 12" xfId="15415" xr:uid="{23BF3835-FE3C-407E-B743-AB420C883F39}"/>
    <cellStyle name="SAPBEXundefined 4 2" xfId="5801" xr:uid="{BF7D75D8-B690-4355-8B65-6A8E262E062B}"/>
    <cellStyle name="SAPBEXundefined 4 2 10" xfId="15863" xr:uid="{53CFF044-7A7A-4F34-BC17-D3C01FCDA025}"/>
    <cellStyle name="SAPBEXundefined 4 2 2" xfId="7264" xr:uid="{189E6781-AE1C-41C3-A568-FB91FD7735B7}"/>
    <cellStyle name="SAPBEXundefined 4 2 3" xfId="8485" xr:uid="{740A217D-61D7-4031-B479-B8C64F2A8AB2}"/>
    <cellStyle name="SAPBEXundefined 4 2 4" xfId="9737" xr:uid="{42748D3B-77E1-4689-879E-355C03A269A3}"/>
    <cellStyle name="SAPBEXundefined 4 2 5" xfId="10971" xr:uid="{09A2AE20-9283-4BAB-8C45-465E98006D5C}"/>
    <cellStyle name="SAPBEXundefined 4 2 6" xfId="12130" xr:uid="{EFAD08FE-0425-4029-B311-21097DAE84C7}"/>
    <cellStyle name="SAPBEXundefined 4 2 7" xfId="13258" xr:uid="{49F61F6A-F164-4A32-BABE-0F8E515DF9E9}"/>
    <cellStyle name="SAPBEXundefined 4 2 8" xfId="14365" xr:uid="{E2B0DC61-51D6-4980-A10C-4F0AD3652A19}"/>
    <cellStyle name="SAPBEXundefined 4 2 9" xfId="15271" xr:uid="{FBEFFF42-052D-4965-B4AE-C911F44215EC}"/>
    <cellStyle name="SAPBEXundefined 4 3" xfId="4746" xr:uid="{118E0983-DF74-49C7-9E02-C4835D4A7BFF}"/>
    <cellStyle name="SAPBEXundefined 4 4" xfId="6215" xr:uid="{0999F111-2609-4DCD-90D5-A74F4E6360D4}"/>
    <cellStyle name="SAPBEXundefined 4 5" xfId="7456" xr:uid="{0ED02DD0-B3D4-4DC8-A996-A5B1C20C3F4A}"/>
    <cellStyle name="SAPBEXundefined 4 6" xfId="8685" xr:uid="{0DEE1DE4-861F-47A1-8948-71C23E9209E6}"/>
    <cellStyle name="SAPBEXundefined 4 7" xfId="9929" xr:uid="{21C81F68-0FA9-42D1-A265-6EE0416C26CD}"/>
    <cellStyle name="SAPBEXundefined 4 8" xfId="11158" xr:uid="{1F9D6F80-76E2-47EC-BE35-2DEA373E7B11}"/>
    <cellStyle name="SAPBEXundefined 4 9" xfId="12243" xr:uid="{9C2532D1-B056-4A31-8CCD-FB687BBA5625}"/>
    <cellStyle name="SAPBEXundefined 5" xfId="2148" xr:uid="{00000000-0005-0000-0000-0000B5090000}"/>
    <cellStyle name="SAPBEXundefined 5 10" xfId="13446" xr:uid="{E54FA4E3-CC65-4504-ACE6-51E2D0427302}"/>
    <cellStyle name="SAPBEXundefined 5 11" xfId="14528" xr:uid="{F3E63882-B072-4953-8743-778B694F4DEC}"/>
    <cellStyle name="SAPBEXundefined 5 12" xfId="15416" xr:uid="{6B49487A-A2B3-4F62-96FB-438145068EC3}"/>
    <cellStyle name="SAPBEXundefined 5 2" xfId="5802" xr:uid="{92AB775D-F2A4-47CB-A5A5-C786A7E16B07}"/>
    <cellStyle name="SAPBEXundefined 5 2 10" xfId="15864" xr:uid="{2D07BCF6-3AB4-411D-8E50-B881CC4F0BEF}"/>
    <cellStyle name="SAPBEXundefined 5 2 2" xfId="7265" xr:uid="{C5C0C0E0-87E8-49A6-973A-DB947FC9022F}"/>
    <cellStyle name="SAPBEXundefined 5 2 3" xfId="8486" xr:uid="{A188C433-9E68-4836-A6D7-599C54759DFD}"/>
    <cellStyle name="SAPBEXundefined 5 2 4" xfId="9738" xr:uid="{A95B60A7-CFFA-41D5-8B28-75A45177BDF0}"/>
    <cellStyle name="SAPBEXundefined 5 2 5" xfId="10972" xr:uid="{3A28B76D-4F35-4759-9EE7-84392F2C359D}"/>
    <cellStyle name="SAPBEXundefined 5 2 6" xfId="12131" xr:uid="{8B8BCB8A-DBA1-43E1-A4B3-5F8BF7FB9CDD}"/>
    <cellStyle name="SAPBEXundefined 5 2 7" xfId="13259" xr:uid="{34B141B2-0A9C-4E9E-9C23-E889974FD073}"/>
    <cellStyle name="SAPBEXundefined 5 2 8" xfId="14366" xr:uid="{12480935-0D9F-45EF-A6AA-31590F44FF1D}"/>
    <cellStyle name="SAPBEXundefined 5 2 9" xfId="15272" xr:uid="{A762BEE7-0866-47B3-9C09-45142CCF15EB}"/>
    <cellStyle name="SAPBEXundefined 5 3" xfId="4747" xr:uid="{AB4C97C2-6628-41A2-9C6B-4D29BE4AF177}"/>
    <cellStyle name="SAPBEXundefined 5 4" xfId="6216" xr:uid="{B44ABB7D-E139-4580-A503-BC520EE4B078}"/>
    <cellStyle name="SAPBEXundefined 5 5" xfId="7457" xr:uid="{5B54E06A-93E5-4A06-9789-05895865BF75}"/>
    <cellStyle name="SAPBEXundefined 5 6" xfId="8686" xr:uid="{242DC63A-4153-419C-99A1-36E969A6BAB3}"/>
    <cellStyle name="SAPBEXundefined 5 7" xfId="9930" xr:uid="{912DF8C5-26E8-4251-B156-190F3E009465}"/>
    <cellStyle name="SAPBEXundefined 5 8" xfId="11159" xr:uid="{AB6FFCE0-8F83-4734-9630-E93C4D893929}"/>
    <cellStyle name="SAPBEXundefined 5 9" xfId="12244" xr:uid="{E9C64C6A-BB7F-4559-BAD4-24BE5A0AFC52}"/>
    <cellStyle name="SAPBEXundefined 6" xfId="2149" xr:uid="{00000000-0005-0000-0000-0000B6090000}"/>
    <cellStyle name="SAPBEXundefined 6 10" xfId="13447" xr:uid="{DD2F0022-8568-4248-8FFC-CA8D20CA5826}"/>
    <cellStyle name="SAPBEXundefined 6 11" xfId="14529" xr:uid="{354CD794-BF48-4FA2-A3CC-1424B06F7306}"/>
    <cellStyle name="SAPBEXundefined 6 12" xfId="15417" xr:uid="{70C352BF-551B-4525-B787-7E98D8D174C3}"/>
    <cellStyle name="SAPBEXundefined 6 2" xfId="5803" xr:uid="{9A5F177D-BA0F-4B67-980F-A319DAB4320F}"/>
    <cellStyle name="SAPBEXundefined 6 2 10" xfId="15865" xr:uid="{A31D00C9-9703-4680-A969-0768BB919065}"/>
    <cellStyle name="SAPBEXundefined 6 2 2" xfId="7266" xr:uid="{07A51C0B-F5CC-4CAB-A664-94DB699A0DEB}"/>
    <cellStyle name="SAPBEXundefined 6 2 3" xfId="8487" xr:uid="{FC4B376B-34F8-476E-B240-9715FCFB9A65}"/>
    <cellStyle name="SAPBEXundefined 6 2 4" xfId="9739" xr:uid="{34457FE8-8EB2-4E12-857F-628998FA1820}"/>
    <cellStyle name="SAPBEXundefined 6 2 5" xfId="10973" xr:uid="{DFAF9A34-B58C-49A8-9BFC-E2E2E1944CD4}"/>
    <cellStyle name="SAPBEXundefined 6 2 6" xfId="12132" xr:uid="{9F49378F-7372-4C36-8284-2C6B47492CFB}"/>
    <cellStyle name="SAPBEXundefined 6 2 7" xfId="13260" xr:uid="{18D56B62-1C78-41E8-ADA3-002D365C6526}"/>
    <cellStyle name="SAPBEXundefined 6 2 8" xfId="14367" xr:uid="{D4FA1BDB-0368-4C77-8F94-96237160B7F1}"/>
    <cellStyle name="SAPBEXundefined 6 2 9" xfId="15273" xr:uid="{0667FEAD-50C9-456E-A0DB-7CC3DE3E872B}"/>
    <cellStyle name="SAPBEXundefined 6 3" xfId="4748" xr:uid="{020ED4EF-B545-4041-B75F-6CA67995FE72}"/>
    <cellStyle name="SAPBEXundefined 6 4" xfId="6217" xr:uid="{3030847C-F38D-4452-B560-55EBD2DD7206}"/>
    <cellStyle name="SAPBEXundefined 6 5" xfId="7458" xr:uid="{DDBDE5F6-F5E9-442C-8921-45059B21E3ED}"/>
    <cellStyle name="SAPBEXundefined 6 6" xfId="8687" xr:uid="{24B222EE-22A2-4AEF-B7E9-F48C075224D4}"/>
    <cellStyle name="SAPBEXundefined 6 7" xfId="9931" xr:uid="{F95439AB-6C9E-4010-A5ED-36809231BABC}"/>
    <cellStyle name="SAPBEXundefined 6 8" xfId="11160" xr:uid="{297A276F-69D6-400F-8FBC-BEA3CBC597EB}"/>
    <cellStyle name="SAPBEXundefined 6 9" xfId="12245" xr:uid="{496D4907-321D-40EA-B96E-BB036FE64DD1}"/>
    <cellStyle name="SAPBEXundefined 7" xfId="2150" xr:uid="{00000000-0005-0000-0000-0000B7090000}"/>
    <cellStyle name="SAPBEXundefined 7 10" xfId="13448" xr:uid="{3E8D9F35-9CEE-409B-9201-E0A15753250F}"/>
    <cellStyle name="SAPBEXundefined 7 11" xfId="14530" xr:uid="{EB399D17-5326-44CA-9050-D99542676B2F}"/>
    <cellStyle name="SAPBEXundefined 7 12" xfId="15418" xr:uid="{1C1CD093-F438-4265-A112-2794B1B4E85D}"/>
    <cellStyle name="SAPBEXundefined 7 2" xfId="5804" xr:uid="{0E560D8C-BB8D-4FCE-B2F1-75AFECE741DB}"/>
    <cellStyle name="SAPBEXundefined 7 2 10" xfId="15866" xr:uid="{F74699AD-D875-4337-9489-57E278154CA0}"/>
    <cellStyle name="SAPBEXundefined 7 2 2" xfId="7267" xr:uid="{0564E0D6-2852-4E19-B94A-C111D9A63282}"/>
    <cellStyle name="SAPBEXundefined 7 2 3" xfId="8488" xr:uid="{9007566E-C340-4D2C-8EF2-520CA834174B}"/>
    <cellStyle name="SAPBEXundefined 7 2 4" xfId="9740" xr:uid="{708273C1-A6A3-4A2B-8503-654120211838}"/>
    <cellStyle name="SAPBEXundefined 7 2 5" xfId="10974" xr:uid="{DCD3AF2A-0249-4C90-86B2-B43CDB06A1BE}"/>
    <cellStyle name="SAPBEXundefined 7 2 6" xfId="12133" xr:uid="{807C69EA-3CE4-4D07-AA30-1EC53050A739}"/>
    <cellStyle name="SAPBEXundefined 7 2 7" xfId="13261" xr:uid="{C700A5F5-C224-4B45-A3F7-F2AC4C51FCBA}"/>
    <cellStyle name="SAPBEXundefined 7 2 8" xfId="14368" xr:uid="{62794359-32B5-488F-BEBC-9A95729B6113}"/>
    <cellStyle name="SAPBEXundefined 7 2 9" xfId="15274" xr:uid="{5C80A091-D1F5-4F3F-8DFB-F79CAFAF5224}"/>
    <cellStyle name="SAPBEXundefined 7 3" xfId="4749" xr:uid="{80EC8FEF-FC1F-408A-8FD7-AB01C24D902D}"/>
    <cellStyle name="SAPBEXundefined 7 4" xfId="6218" xr:uid="{73F309F7-2D6E-4C78-AF07-CD4F08829F3F}"/>
    <cellStyle name="SAPBEXundefined 7 5" xfId="7459" xr:uid="{F5551A82-4E49-42B7-BFAE-E42B5CFE1D68}"/>
    <cellStyle name="SAPBEXundefined 7 6" xfId="8688" xr:uid="{15B00025-87CF-4BD0-B6C7-41F43E794A34}"/>
    <cellStyle name="SAPBEXundefined 7 7" xfId="9932" xr:uid="{AB23F969-D4DD-42C1-9150-F4379FACE5E2}"/>
    <cellStyle name="SAPBEXundefined 7 8" xfId="11161" xr:uid="{438E163F-FC3A-4820-8394-7B8B14FB8966}"/>
    <cellStyle name="SAPBEXundefined 7 9" xfId="12246" xr:uid="{0A4212E4-4C2C-4FA9-B1EC-5D57480C6BB9}"/>
    <cellStyle name="SAPBEXundefined 8" xfId="2151" xr:uid="{00000000-0005-0000-0000-0000B8090000}"/>
    <cellStyle name="SAPBEXundefined 8 10" xfId="13449" xr:uid="{C3C3F9DA-F913-43A9-ABAF-A2934CCBB394}"/>
    <cellStyle name="SAPBEXundefined 8 11" xfId="14531" xr:uid="{49D69CB3-F4E3-4DFF-84FB-B4308DFFB175}"/>
    <cellStyle name="SAPBEXundefined 8 12" xfId="15419" xr:uid="{1F903788-B1C1-45AE-8AB8-17FDD293371B}"/>
    <cellStyle name="SAPBEXundefined 8 2" xfId="5805" xr:uid="{26A7EF25-AFC7-4F72-8DAE-672DCA86EBFE}"/>
    <cellStyle name="SAPBEXundefined 8 2 10" xfId="15867" xr:uid="{9D657669-048B-44EF-AF5D-AE1E1B4115BB}"/>
    <cellStyle name="SAPBEXundefined 8 2 2" xfId="7268" xr:uid="{6C2374E1-2B69-4268-AE1E-E5C6DFA23BD0}"/>
    <cellStyle name="SAPBEXundefined 8 2 3" xfId="8489" xr:uid="{FF223ACD-8EFC-479A-87C9-670C327ECB66}"/>
    <cellStyle name="SAPBEXundefined 8 2 4" xfId="9741" xr:uid="{3E466663-F683-44CE-B529-D77335C6925D}"/>
    <cellStyle name="SAPBEXundefined 8 2 5" xfId="10975" xr:uid="{B4B83042-10D3-4EB7-8812-AA68DAB6C22E}"/>
    <cellStyle name="SAPBEXundefined 8 2 6" xfId="12134" xr:uid="{17E18636-5610-4C84-B31C-576BA18FB8B5}"/>
    <cellStyle name="SAPBEXundefined 8 2 7" xfId="13262" xr:uid="{CB7B4DEB-8336-4232-9E60-415E2F8C482D}"/>
    <cellStyle name="SAPBEXundefined 8 2 8" xfId="14369" xr:uid="{121BBE37-7F14-424B-B9F1-7CEA16F68E90}"/>
    <cellStyle name="SAPBEXundefined 8 2 9" xfId="15275" xr:uid="{DDABC07B-D04B-41D6-A7CB-4AD0F81C6923}"/>
    <cellStyle name="SAPBEXundefined 8 3" xfId="4750" xr:uid="{1231B752-446C-4F7E-B9EF-4EAD7189650F}"/>
    <cellStyle name="SAPBEXundefined 8 4" xfId="6219" xr:uid="{3F420B30-2FCA-46F5-8C32-BF278EA1290B}"/>
    <cellStyle name="SAPBEXundefined 8 5" xfId="7460" xr:uid="{E3743D86-6332-40B4-99F1-A6711E1C0770}"/>
    <cellStyle name="SAPBEXundefined 8 6" xfId="8689" xr:uid="{A9443C4C-AD45-411C-A143-80C2F3E76705}"/>
    <cellStyle name="SAPBEXundefined 8 7" xfId="9933" xr:uid="{A1020AA2-C44B-461A-BDE2-D82BA6965AD9}"/>
    <cellStyle name="SAPBEXundefined 8 8" xfId="11162" xr:uid="{C6AFE9FE-C8C9-46CC-8770-90DBF4020062}"/>
    <cellStyle name="SAPBEXundefined 8 9" xfId="12247" xr:uid="{F1CB3E7C-DD8B-4888-B30E-1613A049C247}"/>
    <cellStyle name="SAPBEXundefined 9" xfId="2152" xr:uid="{00000000-0005-0000-0000-0000B9090000}"/>
    <cellStyle name="SAPBEXundefined 9 10" xfId="13450" xr:uid="{C063268B-B5F4-48C4-A953-E43DCA70D867}"/>
    <cellStyle name="SAPBEXundefined 9 11" xfId="14532" xr:uid="{89162BDC-3D47-47AF-80DC-ED32F814A0CC}"/>
    <cellStyle name="SAPBEXundefined 9 12" xfId="15420" xr:uid="{E3A1447F-530C-435D-B7C8-8D7C6AD04330}"/>
    <cellStyle name="SAPBEXundefined 9 2" xfId="5806" xr:uid="{E9D2C128-1DB6-4431-810A-F1E4789685C1}"/>
    <cellStyle name="SAPBEXundefined 9 2 10" xfId="15868" xr:uid="{51ABA275-EEF8-41C6-AE72-15C3CF7507B6}"/>
    <cellStyle name="SAPBEXundefined 9 2 2" xfId="7269" xr:uid="{7BE84E2C-44BD-4452-8D88-AE0293CC12E2}"/>
    <cellStyle name="SAPBEXundefined 9 2 3" xfId="8490" xr:uid="{34737835-80E3-4969-B152-99B5DA7C2E52}"/>
    <cellStyle name="SAPBEXundefined 9 2 4" xfId="9742" xr:uid="{C9C49DD9-1670-48CC-8684-9D6254F3F289}"/>
    <cellStyle name="SAPBEXundefined 9 2 5" xfId="10976" xr:uid="{28F91DA5-8D6A-4D32-83F2-F10DA91C5AB3}"/>
    <cellStyle name="SAPBEXundefined 9 2 6" xfId="12135" xr:uid="{E3062000-2EC5-4984-8D8B-FE99A587D39B}"/>
    <cellStyle name="SAPBEXundefined 9 2 7" xfId="13263" xr:uid="{4F1F59F7-B808-4C10-8AA1-E52F940F7910}"/>
    <cellStyle name="SAPBEXundefined 9 2 8" xfId="14370" xr:uid="{DA4345DD-62FE-4079-A5AD-697D9BD32E3D}"/>
    <cellStyle name="SAPBEXundefined 9 2 9" xfId="15276" xr:uid="{2257DFF3-8428-4A30-9649-120E7128AE7B}"/>
    <cellStyle name="SAPBEXundefined 9 3" xfId="4751" xr:uid="{719C3D68-1996-4417-949C-EF654FEEDEFB}"/>
    <cellStyle name="SAPBEXundefined 9 4" xfId="6220" xr:uid="{0878A0EB-6E78-41EA-9A3B-D45216FDD21F}"/>
    <cellStyle name="SAPBEXundefined 9 5" xfId="7461" xr:uid="{FA971D14-2CBA-48A2-9A18-036DC30096B7}"/>
    <cellStyle name="SAPBEXundefined 9 6" xfId="8690" xr:uid="{9A92908A-C55F-49D8-826D-EAEC79B9ABF4}"/>
    <cellStyle name="SAPBEXundefined 9 7" xfId="9934" xr:uid="{479FBC4E-E759-4B83-B48B-E946926565E2}"/>
    <cellStyle name="SAPBEXundefined 9 8" xfId="11163" xr:uid="{F7DF6D88-90E4-4E39-8A40-C0AE671A6D6D}"/>
    <cellStyle name="SAPBEXundefined 9 9" xfId="12248" xr:uid="{91A26E77-B9F7-4691-B0CA-B24672162C6E}"/>
    <cellStyle name="SAPBEXundefined_valor justo.junio2010" xfId="5807" xr:uid="{39724036-CD4A-4139-83DA-BD0864A711A5}"/>
    <cellStyle name="Sheet Title" xfId="2153" xr:uid="{00000000-0005-0000-0000-0000BA090000}"/>
    <cellStyle name="Standard_FORMA-1" xfId="2154" xr:uid="{00000000-0005-0000-0000-0000BB090000}"/>
    <cellStyle name="Suma" xfId="177" xr:uid="{00000000-0005-0000-0000-0000BC090000}"/>
    <cellStyle name="Suma 10" xfId="14535" xr:uid="{72B1C6BF-40DB-4D04-8C87-FCA34AF7F758}"/>
    <cellStyle name="Suma 2" xfId="3164" xr:uid="{86E484E9-745A-4827-BBF3-0E3B7D87ED46}"/>
    <cellStyle name="Suma 3" xfId="4787" xr:uid="{8B1C6861-35AA-420C-8725-3228E432EFDF}"/>
    <cellStyle name="Suma 4" xfId="6271" xr:uid="{C8B5F28A-DB26-49AA-94A1-CECD882D76CA}"/>
    <cellStyle name="Suma 5" xfId="7490" xr:uid="{813A1437-BF51-4692-8BCD-1D8E65C85093}"/>
    <cellStyle name="Suma 6" xfId="8744" xr:uid="{09702CD4-83CD-4D64-AC8D-554D1A885F2A}"/>
    <cellStyle name="Suma 7" xfId="11554" xr:uid="{B1B88196-E19B-42FB-9DDD-CC21C1AAB6D5}"/>
    <cellStyle name="Suma 8" xfId="12299" xr:uid="{17714540-2F00-4C4E-836D-B76DE175B978}"/>
    <cellStyle name="Suma 9" xfId="13492" xr:uid="{81F516A1-43B0-42AB-828B-73C5D8D6FA25}"/>
    <cellStyle name="Tekst obja?nienia" xfId="2155" xr:uid="{00000000-0005-0000-0000-0000BD090000}"/>
    <cellStyle name="Tekst objaśnienia" xfId="178" xr:uid="{00000000-0005-0000-0000-0000BE090000}"/>
    <cellStyle name="Tekst ostrze?enia" xfId="2156" xr:uid="{00000000-0005-0000-0000-0000BF090000}"/>
    <cellStyle name="Tekst ostrzeżenia" xfId="179" xr:uid="{00000000-0005-0000-0000-0000C0090000}"/>
    <cellStyle name="Texto de advertencia 10" xfId="2157" xr:uid="{00000000-0005-0000-0000-0000C1090000}"/>
    <cellStyle name="Texto de advertencia 10 2" xfId="2158" xr:uid="{00000000-0005-0000-0000-0000C2090000}"/>
    <cellStyle name="Texto de advertencia 10 3" xfId="2159" xr:uid="{00000000-0005-0000-0000-0000C3090000}"/>
    <cellStyle name="Texto de advertencia 10 4" xfId="2160" xr:uid="{00000000-0005-0000-0000-0000C4090000}"/>
    <cellStyle name="Texto de advertencia 10 5" xfId="2161" xr:uid="{00000000-0005-0000-0000-0000C5090000}"/>
    <cellStyle name="Texto de advertencia 11" xfId="2162" xr:uid="{00000000-0005-0000-0000-0000C6090000}"/>
    <cellStyle name="Texto de advertencia 12" xfId="2163" xr:uid="{00000000-0005-0000-0000-0000C7090000}"/>
    <cellStyle name="Texto de advertencia 13" xfId="2164" xr:uid="{00000000-0005-0000-0000-0000C8090000}"/>
    <cellStyle name="Texto de advertencia 14" xfId="2165" xr:uid="{00000000-0005-0000-0000-0000C9090000}"/>
    <cellStyle name="Texto de advertencia 15" xfId="180" xr:uid="{00000000-0005-0000-0000-0000CA090000}"/>
    <cellStyle name="Texto de advertencia 2" xfId="2166" xr:uid="{00000000-0005-0000-0000-0000CB090000}"/>
    <cellStyle name="Texto de advertencia 2 2" xfId="2167" xr:uid="{00000000-0005-0000-0000-0000CC090000}"/>
    <cellStyle name="Texto de advertencia 2 3" xfId="2168" xr:uid="{00000000-0005-0000-0000-0000CD090000}"/>
    <cellStyle name="Texto de advertencia 2 4" xfId="2169" xr:uid="{00000000-0005-0000-0000-0000CE090000}"/>
    <cellStyle name="Texto de advertencia 2 5" xfId="2170" xr:uid="{00000000-0005-0000-0000-0000CF090000}"/>
    <cellStyle name="Texto de advertencia 2 6" xfId="2171" xr:uid="{00000000-0005-0000-0000-0000D0090000}"/>
    <cellStyle name="Texto de advertencia 3" xfId="2172" xr:uid="{00000000-0005-0000-0000-0000D1090000}"/>
    <cellStyle name="Texto de advertencia 3 2" xfId="2173" xr:uid="{00000000-0005-0000-0000-0000D2090000}"/>
    <cellStyle name="Texto de advertencia 3 3" xfId="2174" xr:uid="{00000000-0005-0000-0000-0000D3090000}"/>
    <cellStyle name="Texto de advertencia 3 4" xfId="2175" xr:uid="{00000000-0005-0000-0000-0000D4090000}"/>
    <cellStyle name="Texto de advertencia 3 5" xfId="2176" xr:uid="{00000000-0005-0000-0000-0000D5090000}"/>
    <cellStyle name="Texto de advertencia 4" xfId="2177" xr:uid="{00000000-0005-0000-0000-0000D6090000}"/>
    <cellStyle name="Texto de advertencia 4 2" xfId="2178" xr:uid="{00000000-0005-0000-0000-0000D7090000}"/>
    <cellStyle name="Texto de advertencia 4 3" xfId="2179" xr:uid="{00000000-0005-0000-0000-0000D8090000}"/>
    <cellStyle name="Texto de advertencia 4 4" xfId="2180" xr:uid="{00000000-0005-0000-0000-0000D9090000}"/>
    <cellStyle name="Texto de advertencia 4 5" xfId="2181" xr:uid="{00000000-0005-0000-0000-0000DA090000}"/>
    <cellStyle name="Texto de advertencia 5" xfId="2182" xr:uid="{00000000-0005-0000-0000-0000DB090000}"/>
    <cellStyle name="Texto de advertencia 5 2" xfId="2183" xr:uid="{00000000-0005-0000-0000-0000DC090000}"/>
    <cellStyle name="Texto de advertencia 5 3" xfId="2184" xr:uid="{00000000-0005-0000-0000-0000DD090000}"/>
    <cellStyle name="Texto de advertencia 5 4" xfId="2185" xr:uid="{00000000-0005-0000-0000-0000DE090000}"/>
    <cellStyle name="Texto de advertencia 5 5" xfId="2186" xr:uid="{00000000-0005-0000-0000-0000DF090000}"/>
    <cellStyle name="Texto de advertencia 6" xfId="2187" xr:uid="{00000000-0005-0000-0000-0000E0090000}"/>
    <cellStyle name="Texto de advertencia 6 2" xfId="2188" xr:uid="{00000000-0005-0000-0000-0000E1090000}"/>
    <cellStyle name="Texto de advertencia 6 3" xfId="2189" xr:uid="{00000000-0005-0000-0000-0000E2090000}"/>
    <cellStyle name="Texto de advertencia 6 4" xfId="2190" xr:uid="{00000000-0005-0000-0000-0000E3090000}"/>
    <cellStyle name="Texto de advertencia 6 5" xfId="2191" xr:uid="{00000000-0005-0000-0000-0000E4090000}"/>
    <cellStyle name="Texto de advertencia 7" xfId="2192" xr:uid="{00000000-0005-0000-0000-0000E5090000}"/>
    <cellStyle name="Texto de advertencia 7 2" xfId="2193" xr:uid="{00000000-0005-0000-0000-0000E6090000}"/>
    <cellStyle name="Texto de advertencia 7 3" xfId="2194" xr:uid="{00000000-0005-0000-0000-0000E7090000}"/>
    <cellStyle name="Texto de advertencia 7 4" xfId="2195" xr:uid="{00000000-0005-0000-0000-0000E8090000}"/>
    <cellStyle name="Texto de advertencia 7 5" xfId="2196" xr:uid="{00000000-0005-0000-0000-0000E9090000}"/>
    <cellStyle name="Texto de advertencia 8" xfId="2197" xr:uid="{00000000-0005-0000-0000-0000EA090000}"/>
    <cellStyle name="Texto de advertencia 8 2" xfId="2198" xr:uid="{00000000-0005-0000-0000-0000EB090000}"/>
    <cellStyle name="Texto de advertencia 8 3" xfId="2199" xr:uid="{00000000-0005-0000-0000-0000EC090000}"/>
    <cellStyle name="Texto de advertencia 8 4" xfId="2200" xr:uid="{00000000-0005-0000-0000-0000ED090000}"/>
    <cellStyle name="Texto de advertencia 8 5" xfId="2201" xr:uid="{00000000-0005-0000-0000-0000EE090000}"/>
    <cellStyle name="Texto de advertencia 9" xfId="2202" xr:uid="{00000000-0005-0000-0000-0000EF090000}"/>
    <cellStyle name="Texto de advertencia 9 2" xfId="2203" xr:uid="{00000000-0005-0000-0000-0000F0090000}"/>
    <cellStyle name="Texto de advertencia 9 3" xfId="2204" xr:uid="{00000000-0005-0000-0000-0000F1090000}"/>
    <cellStyle name="Texto de advertencia 9 4" xfId="2205" xr:uid="{00000000-0005-0000-0000-0000F2090000}"/>
    <cellStyle name="Texto de advertencia 9 5" xfId="2206" xr:uid="{00000000-0005-0000-0000-0000F3090000}"/>
    <cellStyle name="Texto explicativo 10" xfId="181" xr:uid="{00000000-0005-0000-0000-0000F4090000}"/>
    <cellStyle name="Texto explicativo 2" xfId="2207" xr:uid="{00000000-0005-0000-0000-0000F5090000}"/>
    <cellStyle name="Texto explicativo 2 2" xfId="2208" xr:uid="{00000000-0005-0000-0000-0000F6090000}"/>
    <cellStyle name="Texto explicativo 3" xfId="2209" xr:uid="{00000000-0005-0000-0000-0000F7090000}"/>
    <cellStyle name="Texto explicativo 4" xfId="2210" xr:uid="{00000000-0005-0000-0000-0000F8090000}"/>
    <cellStyle name="Texto explicativo 5" xfId="2211" xr:uid="{00000000-0005-0000-0000-0000F9090000}"/>
    <cellStyle name="Texto explicativo 6" xfId="2212" xr:uid="{00000000-0005-0000-0000-0000FA090000}"/>
    <cellStyle name="Texto explicativo 7" xfId="2638" xr:uid="{00000000-0005-0000-0000-0000FB090000}"/>
    <cellStyle name="Texto explicativo 8" xfId="2639" xr:uid="{00000000-0005-0000-0000-0000FC090000}"/>
    <cellStyle name="Texto explicativo 9" xfId="2640" xr:uid="{00000000-0005-0000-0000-0000FD090000}"/>
    <cellStyle name="Title" xfId="182" xr:uid="{00000000-0005-0000-0000-0000FE090000}"/>
    <cellStyle name="Título 1 10" xfId="2213" xr:uid="{00000000-0005-0000-0000-0000FF090000}"/>
    <cellStyle name="Título 1 10 2" xfId="2214" xr:uid="{00000000-0005-0000-0000-0000000A0000}"/>
    <cellStyle name="Título 1 10 3" xfId="2215" xr:uid="{00000000-0005-0000-0000-0000010A0000}"/>
    <cellStyle name="Título 1 10 4" xfId="2216" xr:uid="{00000000-0005-0000-0000-0000020A0000}"/>
    <cellStyle name="Título 1 10 5" xfId="2217" xr:uid="{00000000-0005-0000-0000-0000030A0000}"/>
    <cellStyle name="Título 1 11" xfId="2218" xr:uid="{00000000-0005-0000-0000-0000040A0000}"/>
    <cellStyle name="Título 1 12" xfId="2219" xr:uid="{00000000-0005-0000-0000-0000050A0000}"/>
    <cellStyle name="Título 1 13" xfId="2220" xr:uid="{00000000-0005-0000-0000-0000060A0000}"/>
    <cellStyle name="Título 1 14" xfId="2221" xr:uid="{00000000-0005-0000-0000-0000070A0000}"/>
    <cellStyle name="Título 1 2" xfId="2222" xr:uid="{00000000-0005-0000-0000-0000080A0000}"/>
    <cellStyle name="Título 1 2 2" xfId="2223" xr:uid="{00000000-0005-0000-0000-0000090A0000}"/>
    <cellStyle name="Título 1 2 3" xfId="2224" xr:uid="{00000000-0005-0000-0000-00000A0A0000}"/>
    <cellStyle name="Título 1 2 4" xfId="2225" xr:uid="{00000000-0005-0000-0000-00000B0A0000}"/>
    <cellStyle name="Título 1 2 5" xfId="2226" xr:uid="{00000000-0005-0000-0000-00000C0A0000}"/>
    <cellStyle name="Título 1 2 6" xfId="2227" xr:uid="{00000000-0005-0000-0000-00000D0A0000}"/>
    <cellStyle name="Título 1 3" xfId="2228" xr:uid="{00000000-0005-0000-0000-00000E0A0000}"/>
    <cellStyle name="Título 1 3 2" xfId="2229" xr:uid="{00000000-0005-0000-0000-00000F0A0000}"/>
    <cellStyle name="Título 1 3 3" xfId="2230" xr:uid="{00000000-0005-0000-0000-0000100A0000}"/>
    <cellStyle name="Título 1 3 4" xfId="2231" xr:uid="{00000000-0005-0000-0000-0000110A0000}"/>
    <cellStyle name="Título 1 3 5" xfId="2232" xr:uid="{00000000-0005-0000-0000-0000120A0000}"/>
    <cellStyle name="Título 1 4" xfId="2233" xr:uid="{00000000-0005-0000-0000-0000130A0000}"/>
    <cellStyle name="Título 1 4 2" xfId="2234" xr:uid="{00000000-0005-0000-0000-0000140A0000}"/>
    <cellStyle name="Título 1 4 3" xfId="2235" xr:uid="{00000000-0005-0000-0000-0000150A0000}"/>
    <cellStyle name="Título 1 4 4" xfId="2236" xr:uid="{00000000-0005-0000-0000-0000160A0000}"/>
    <cellStyle name="Título 1 4 5" xfId="2237" xr:uid="{00000000-0005-0000-0000-0000170A0000}"/>
    <cellStyle name="Título 1 5" xfId="2238" xr:uid="{00000000-0005-0000-0000-0000180A0000}"/>
    <cellStyle name="Título 1 5 2" xfId="2239" xr:uid="{00000000-0005-0000-0000-0000190A0000}"/>
    <cellStyle name="Título 1 5 3" xfId="2240" xr:uid="{00000000-0005-0000-0000-00001A0A0000}"/>
    <cellStyle name="Título 1 5 4" xfId="2241" xr:uid="{00000000-0005-0000-0000-00001B0A0000}"/>
    <cellStyle name="Título 1 5 5" xfId="2242" xr:uid="{00000000-0005-0000-0000-00001C0A0000}"/>
    <cellStyle name="Título 1 6" xfId="2243" xr:uid="{00000000-0005-0000-0000-00001D0A0000}"/>
    <cellStyle name="Título 1 6 2" xfId="2244" xr:uid="{00000000-0005-0000-0000-00001E0A0000}"/>
    <cellStyle name="Título 1 6 3" xfId="2245" xr:uid="{00000000-0005-0000-0000-00001F0A0000}"/>
    <cellStyle name="Título 1 6 4" xfId="2246" xr:uid="{00000000-0005-0000-0000-0000200A0000}"/>
    <cellStyle name="Título 1 6 5" xfId="2247" xr:uid="{00000000-0005-0000-0000-0000210A0000}"/>
    <cellStyle name="Título 1 7" xfId="2248" xr:uid="{00000000-0005-0000-0000-0000220A0000}"/>
    <cellStyle name="Título 1 7 2" xfId="2249" xr:uid="{00000000-0005-0000-0000-0000230A0000}"/>
    <cellStyle name="Título 1 7 3" xfId="2250" xr:uid="{00000000-0005-0000-0000-0000240A0000}"/>
    <cellStyle name="Título 1 7 4" xfId="2251" xr:uid="{00000000-0005-0000-0000-0000250A0000}"/>
    <cellStyle name="Título 1 7 5" xfId="2252" xr:uid="{00000000-0005-0000-0000-0000260A0000}"/>
    <cellStyle name="Título 1 8" xfId="2253" xr:uid="{00000000-0005-0000-0000-0000270A0000}"/>
    <cellStyle name="Título 1 8 2" xfId="2254" xr:uid="{00000000-0005-0000-0000-0000280A0000}"/>
    <cellStyle name="Título 1 8 3" xfId="2255" xr:uid="{00000000-0005-0000-0000-0000290A0000}"/>
    <cellStyle name="Título 1 8 4" xfId="2256" xr:uid="{00000000-0005-0000-0000-00002A0A0000}"/>
    <cellStyle name="Título 1 8 5" xfId="2257" xr:uid="{00000000-0005-0000-0000-00002B0A0000}"/>
    <cellStyle name="Título 1 9" xfId="2258" xr:uid="{00000000-0005-0000-0000-00002C0A0000}"/>
    <cellStyle name="Título 1 9 2" xfId="2259" xr:uid="{00000000-0005-0000-0000-00002D0A0000}"/>
    <cellStyle name="Título 1 9 3" xfId="2260" xr:uid="{00000000-0005-0000-0000-00002E0A0000}"/>
    <cellStyle name="Título 1 9 4" xfId="2261" xr:uid="{00000000-0005-0000-0000-00002F0A0000}"/>
    <cellStyle name="Título 1 9 5" xfId="2262" xr:uid="{00000000-0005-0000-0000-0000300A0000}"/>
    <cellStyle name="Título 10" xfId="2641" xr:uid="{00000000-0005-0000-0000-0000310A0000}"/>
    <cellStyle name="Título 11" xfId="2642" xr:uid="{00000000-0005-0000-0000-0000320A0000}"/>
    <cellStyle name="Título 12" xfId="183" xr:uid="{00000000-0005-0000-0000-0000330A0000}"/>
    <cellStyle name="Título 2 10" xfId="2263" xr:uid="{00000000-0005-0000-0000-0000340A0000}"/>
    <cellStyle name="Título 2 10 2" xfId="2264" xr:uid="{00000000-0005-0000-0000-0000350A0000}"/>
    <cellStyle name="Título 2 10 3" xfId="2265" xr:uid="{00000000-0005-0000-0000-0000360A0000}"/>
    <cellStyle name="Título 2 10 4" xfId="2266" xr:uid="{00000000-0005-0000-0000-0000370A0000}"/>
    <cellStyle name="Título 2 10 5" xfId="2267" xr:uid="{00000000-0005-0000-0000-0000380A0000}"/>
    <cellStyle name="Título 2 11" xfId="2268" xr:uid="{00000000-0005-0000-0000-0000390A0000}"/>
    <cellStyle name="Título 2 12" xfId="2269" xr:uid="{00000000-0005-0000-0000-00003A0A0000}"/>
    <cellStyle name="Título 2 13" xfId="2270" xr:uid="{00000000-0005-0000-0000-00003B0A0000}"/>
    <cellStyle name="Título 2 14" xfId="2271" xr:uid="{00000000-0005-0000-0000-00003C0A0000}"/>
    <cellStyle name="Título 2 15" xfId="185" xr:uid="{00000000-0005-0000-0000-00003D0A0000}"/>
    <cellStyle name="Título 2 2" xfId="2272" xr:uid="{00000000-0005-0000-0000-00003E0A0000}"/>
    <cellStyle name="Título 2 2 2" xfId="2273" xr:uid="{00000000-0005-0000-0000-00003F0A0000}"/>
    <cellStyle name="Título 2 2 3" xfId="2274" xr:uid="{00000000-0005-0000-0000-0000400A0000}"/>
    <cellStyle name="Título 2 2 4" xfId="2275" xr:uid="{00000000-0005-0000-0000-0000410A0000}"/>
    <cellStyle name="Título 2 2 5" xfId="2276" xr:uid="{00000000-0005-0000-0000-0000420A0000}"/>
    <cellStyle name="Título 2 2 6" xfId="2277" xr:uid="{00000000-0005-0000-0000-0000430A0000}"/>
    <cellStyle name="Título 2 3" xfId="2278" xr:uid="{00000000-0005-0000-0000-0000440A0000}"/>
    <cellStyle name="Título 2 3 2" xfId="2279" xr:uid="{00000000-0005-0000-0000-0000450A0000}"/>
    <cellStyle name="Título 2 3 3" xfId="2280" xr:uid="{00000000-0005-0000-0000-0000460A0000}"/>
    <cellStyle name="Título 2 3 4" xfId="2281" xr:uid="{00000000-0005-0000-0000-0000470A0000}"/>
    <cellStyle name="Título 2 3 5" xfId="2282" xr:uid="{00000000-0005-0000-0000-0000480A0000}"/>
    <cellStyle name="Título 2 4" xfId="2283" xr:uid="{00000000-0005-0000-0000-0000490A0000}"/>
    <cellStyle name="Título 2 4 2" xfId="2284" xr:uid="{00000000-0005-0000-0000-00004A0A0000}"/>
    <cellStyle name="Título 2 4 3" xfId="2285" xr:uid="{00000000-0005-0000-0000-00004B0A0000}"/>
    <cellStyle name="Título 2 4 4" xfId="2286" xr:uid="{00000000-0005-0000-0000-00004C0A0000}"/>
    <cellStyle name="Título 2 4 5" xfId="2287" xr:uid="{00000000-0005-0000-0000-00004D0A0000}"/>
    <cellStyle name="Título 2 5" xfId="2288" xr:uid="{00000000-0005-0000-0000-00004E0A0000}"/>
    <cellStyle name="Título 2 5 2" xfId="2289" xr:uid="{00000000-0005-0000-0000-00004F0A0000}"/>
    <cellStyle name="Título 2 5 3" xfId="2290" xr:uid="{00000000-0005-0000-0000-0000500A0000}"/>
    <cellStyle name="Título 2 5 4" xfId="2291" xr:uid="{00000000-0005-0000-0000-0000510A0000}"/>
    <cellStyle name="Título 2 5 5" xfId="2292" xr:uid="{00000000-0005-0000-0000-0000520A0000}"/>
    <cellStyle name="Título 2 6" xfId="2293" xr:uid="{00000000-0005-0000-0000-0000530A0000}"/>
    <cellStyle name="Título 2 6 2" xfId="2294" xr:uid="{00000000-0005-0000-0000-0000540A0000}"/>
    <cellStyle name="Título 2 6 3" xfId="2295" xr:uid="{00000000-0005-0000-0000-0000550A0000}"/>
    <cellStyle name="Título 2 6 4" xfId="2296" xr:uid="{00000000-0005-0000-0000-0000560A0000}"/>
    <cellStyle name="Título 2 6 5" xfId="2297" xr:uid="{00000000-0005-0000-0000-0000570A0000}"/>
    <cellStyle name="Título 2 7" xfId="2298" xr:uid="{00000000-0005-0000-0000-0000580A0000}"/>
    <cellStyle name="Título 2 7 2" xfId="2299" xr:uid="{00000000-0005-0000-0000-0000590A0000}"/>
    <cellStyle name="Título 2 7 3" xfId="2300" xr:uid="{00000000-0005-0000-0000-00005A0A0000}"/>
    <cellStyle name="Título 2 7 4" xfId="2301" xr:uid="{00000000-0005-0000-0000-00005B0A0000}"/>
    <cellStyle name="Título 2 7 5" xfId="2302" xr:uid="{00000000-0005-0000-0000-00005C0A0000}"/>
    <cellStyle name="Título 2 8" xfId="2303" xr:uid="{00000000-0005-0000-0000-00005D0A0000}"/>
    <cellStyle name="Título 2 8 2" xfId="2304" xr:uid="{00000000-0005-0000-0000-00005E0A0000}"/>
    <cellStyle name="Título 2 8 3" xfId="2305" xr:uid="{00000000-0005-0000-0000-00005F0A0000}"/>
    <cellStyle name="Título 2 8 4" xfId="2306" xr:uid="{00000000-0005-0000-0000-0000600A0000}"/>
    <cellStyle name="Título 2 8 5" xfId="2307" xr:uid="{00000000-0005-0000-0000-0000610A0000}"/>
    <cellStyle name="Título 2 9" xfId="2308" xr:uid="{00000000-0005-0000-0000-0000620A0000}"/>
    <cellStyle name="Título 2 9 2" xfId="2309" xr:uid="{00000000-0005-0000-0000-0000630A0000}"/>
    <cellStyle name="Título 2 9 3" xfId="2310" xr:uid="{00000000-0005-0000-0000-0000640A0000}"/>
    <cellStyle name="Título 2 9 4" xfId="2311" xr:uid="{00000000-0005-0000-0000-0000650A0000}"/>
    <cellStyle name="Título 2 9 5" xfId="2312" xr:uid="{00000000-0005-0000-0000-0000660A0000}"/>
    <cellStyle name="Título 3 10" xfId="2313" xr:uid="{00000000-0005-0000-0000-0000670A0000}"/>
    <cellStyle name="Título 3 10 2" xfId="2314" xr:uid="{00000000-0005-0000-0000-0000680A0000}"/>
    <cellStyle name="Título 3 10 3" xfId="2315" xr:uid="{00000000-0005-0000-0000-0000690A0000}"/>
    <cellStyle name="Título 3 10 4" xfId="2316" xr:uid="{00000000-0005-0000-0000-00006A0A0000}"/>
    <cellStyle name="Título 3 10 5" xfId="2317" xr:uid="{00000000-0005-0000-0000-00006B0A0000}"/>
    <cellStyle name="Título 3 11" xfId="2318" xr:uid="{00000000-0005-0000-0000-00006C0A0000}"/>
    <cellStyle name="Título 3 12" xfId="2319" xr:uid="{00000000-0005-0000-0000-00006D0A0000}"/>
    <cellStyle name="Título 3 13" xfId="2320" xr:uid="{00000000-0005-0000-0000-00006E0A0000}"/>
    <cellStyle name="Título 3 14" xfId="2321" xr:uid="{00000000-0005-0000-0000-00006F0A0000}"/>
    <cellStyle name="Título 3 15" xfId="186" xr:uid="{00000000-0005-0000-0000-0000700A0000}"/>
    <cellStyle name="Título 3 2" xfId="2322" xr:uid="{00000000-0005-0000-0000-0000710A0000}"/>
    <cellStyle name="Título 3 2 2" xfId="2323" xr:uid="{00000000-0005-0000-0000-0000720A0000}"/>
    <cellStyle name="Título 3 2 3" xfId="2324" xr:uid="{00000000-0005-0000-0000-0000730A0000}"/>
    <cellStyle name="Título 3 2 4" xfId="2325" xr:uid="{00000000-0005-0000-0000-0000740A0000}"/>
    <cellStyle name="Título 3 2 5" xfId="2326" xr:uid="{00000000-0005-0000-0000-0000750A0000}"/>
    <cellStyle name="Título 3 2 6" xfId="2327" xr:uid="{00000000-0005-0000-0000-0000760A0000}"/>
    <cellStyle name="Título 3 3" xfId="2328" xr:uid="{00000000-0005-0000-0000-0000770A0000}"/>
    <cellStyle name="Título 3 3 2" xfId="2329" xr:uid="{00000000-0005-0000-0000-0000780A0000}"/>
    <cellStyle name="Título 3 3 3" xfId="2330" xr:uid="{00000000-0005-0000-0000-0000790A0000}"/>
    <cellStyle name="Título 3 3 4" xfId="2331" xr:uid="{00000000-0005-0000-0000-00007A0A0000}"/>
    <cellStyle name="Título 3 3 5" xfId="2332" xr:uid="{00000000-0005-0000-0000-00007B0A0000}"/>
    <cellStyle name="Título 3 4" xfId="2333" xr:uid="{00000000-0005-0000-0000-00007C0A0000}"/>
    <cellStyle name="Título 3 4 2" xfId="2334" xr:uid="{00000000-0005-0000-0000-00007D0A0000}"/>
    <cellStyle name="Título 3 4 3" xfId="2335" xr:uid="{00000000-0005-0000-0000-00007E0A0000}"/>
    <cellStyle name="Título 3 4 4" xfId="2336" xr:uid="{00000000-0005-0000-0000-00007F0A0000}"/>
    <cellStyle name="Título 3 4 5" xfId="2337" xr:uid="{00000000-0005-0000-0000-0000800A0000}"/>
    <cellStyle name="Título 3 5" xfId="2338" xr:uid="{00000000-0005-0000-0000-0000810A0000}"/>
    <cellStyle name="Título 3 5 2" xfId="2339" xr:uid="{00000000-0005-0000-0000-0000820A0000}"/>
    <cellStyle name="Título 3 5 3" xfId="2340" xr:uid="{00000000-0005-0000-0000-0000830A0000}"/>
    <cellStyle name="Título 3 5 4" xfId="2341" xr:uid="{00000000-0005-0000-0000-0000840A0000}"/>
    <cellStyle name="Título 3 5 5" xfId="2342" xr:uid="{00000000-0005-0000-0000-0000850A0000}"/>
    <cellStyle name="Título 3 6" xfId="2343" xr:uid="{00000000-0005-0000-0000-0000860A0000}"/>
    <cellStyle name="Título 3 6 2" xfId="2344" xr:uid="{00000000-0005-0000-0000-0000870A0000}"/>
    <cellStyle name="Título 3 6 3" xfId="2345" xr:uid="{00000000-0005-0000-0000-0000880A0000}"/>
    <cellStyle name="Título 3 6 4" xfId="2346" xr:uid="{00000000-0005-0000-0000-0000890A0000}"/>
    <cellStyle name="Título 3 6 5" xfId="2347" xr:uid="{00000000-0005-0000-0000-00008A0A0000}"/>
    <cellStyle name="Título 3 7" xfId="2348" xr:uid="{00000000-0005-0000-0000-00008B0A0000}"/>
    <cellStyle name="Título 3 7 2" xfId="2349" xr:uid="{00000000-0005-0000-0000-00008C0A0000}"/>
    <cellStyle name="Título 3 7 3" xfId="2350" xr:uid="{00000000-0005-0000-0000-00008D0A0000}"/>
    <cellStyle name="Título 3 7 4" xfId="2351" xr:uid="{00000000-0005-0000-0000-00008E0A0000}"/>
    <cellStyle name="Título 3 7 5" xfId="2352" xr:uid="{00000000-0005-0000-0000-00008F0A0000}"/>
    <cellStyle name="Título 3 8" xfId="2353" xr:uid="{00000000-0005-0000-0000-0000900A0000}"/>
    <cellStyle name="Título 3 8 2" xfId="2354" xr:uid="{00000000-0005-0000-0000-0000910A0000}"/>
    <cellStyle name="Título 3 8 3" xfId="2355" xr:uid="{00000000-0005-0000-0000-0000920A0000}"/>
    <cellStyle name="Título 3 8 4" xfId="2356" xr:uid="{00000000-0005-0000-0000-0000930A0000}"/>
    <cellStyle name="Título 3 8 5" xfId="2357" xr:uid="{00000000-0005-0000-0000-0000940A0000}"/>
    <cellStyle name="Título 3 9" xfId="2358" xr:uid="{00000000-0005-0000-0000-0000950A0000}"/>
    <cellStyle name="Título 3 9 2" xfId="2359" xr:uid="{00000000-0005-0000-0000-0000960A0000}"/>
    <cellStyle name="Título 3 9 3" xfId="2360" xr:uid="{00000000-0005-0000-0000-0000970A0000}"/>
    <cellStyle name="Título 3 9 4" xfId="2361" xr:uid="{00000000-0005-0000-0000-0000980A0000}"/>
    <cellStyle name="Título 3 9 5" xfId="2362" xr:uid="{00000000-0005-0000-0000-0000990A0000}"/>
    <cellStyle name="Título 4" xfId="2643" xr:uid="{00000000-0005-0000-0000-00009A0A0000}"/>
    <cellStyle name="Título 5" xfId="2644" xr:uid="{00000000-0005-0000-0000-00009B0A0000}"/>
    <cellStyle name="Título 6" xfId="2645" xr:uid="{00000000-0005-0000-0000-00009C0A0000}"/>
    <cellStyle name="Título 7" xfId="2646" xr:uid="{00000000-0005-0000-0000-00009D0A0000}"/>
    <cellStyle name="Título 8" xfId="2647" xr:uid="{00000000-0005-0000-0000-00009E0A0000}"/>
    <cellStyle name="Título 9" xfId="2648" xr:uid="{00000000-0005-0000-0000-00009F0A0000}"/>
    <cellStyle name="Total 10" xfId="2363" xr:uid="{00000000-0005-0000-0000-0000A00A0000}"/>
    <cellStyle name="Total 10 10" xfId="10115" xr:uid="{11819B61-D2B1-4C9B-BB8D-1DACB46C519A}"/>
    <cellStyle name="Total 10 11" xfId="11327" xr:uid="{82682562-7C4B-4D17-AC8B-643822AB4184}"/>
    <cellStyle name="Total 10 12" xfId="12408" xr:uid="{033FE033-ED41-4BD7-B3BB-6ACB827D12E0}"/>
    <cellStyle name="Total 10 13" xfId="13568" xr:uid="{3A3C3676-7005-4A89-B855-DA5CC745C3AD}"/>
    <cellStyle name="Total 10 14" xfId="14551" xr:uid="{4C50DF25-5077-47D7-9AE9-9E1A7F499A84}"/>
    <cellStyle name="Total 10 15" xfId="15421" xr:uid="{71EADDD9-D401-4EA1-BB4E-0A7FE2C708A3}"/>
    <cellStyle name="Total 10 2" xfId="2364" xr:uid="{00000000-0005-0000-0000-0000A10A0000}"/>
    <cellStyle name="Total 10 2 10" xfId="14552" xr:uid="{2C362C85-AC56-4B3A-99EE-458C47C49FBD}"/>
    <cellStyle name="Total 10 2 11" xfId="15422" xr:uid="{019222FA-95F6-489C-8B8E-93B288089DD4}"/>
    <cellStyle name="Total 10 2 2" xfId="4934" xr:uid="{C6B36F60-2D52-4BE4-8484-13B0F2BDE9B1}"/>
    <cellStyle name="Total 10 2 3" xfId="6407" xr:uid="{50137141-D3D6-4246-B0EA-3E5910DFC9FA}"/>
    <cellStyle name="Total 10 2 4" xfId="7644" xr:uid="{B6289F16-35C7-4D87-A61C-78ECA6F3E795}"/>
    <cellStyle name="Total 10 2 5" xfId="8869" xr:uid="{F6228DC3-94D9-4234-AA9B-E38773DDD41B}"/>
    <cellStyle name="Total 10 2 6" xfId="10116" xr:uid="{D2A0B498-9F08-44F3-98F6-479202BA504B}"/>
    <cellStyle name="Total 10 2 7" xfId="11328" xr:uid="{9A3A6B0B-EF5B-4C1D-8DD9-6CD7D9D68653}"/>
    <cellStyle name="Total 10 2 8" xfId="12409" xr:uid="{FD06CB8F-703B-410E-8B22-16F8C831A61E}"/>
    <cellStyle name="Total 10 2 9" xfId="13569" xr:uid="{72B2E8C0-5628-4370-82EC-FB36FB62F58C}"/>
    <cellStyle name="Total 10 3" xfId="2365" xr:uid="{00000000-0005-0000-0000-0000A20A0000}"/>
    <cellStyle name="Total 10 3 10" xfId="14553" xr:uid="{989A2EA4-FB94-45AC-BDD3-1EA2183B2D40}"/>
    <cellStyle name="Total 10 3 11" xfId="15423" xr:uid="{10CB06B8-1FA3-45E2-97E6-B4BB9454C1DA}"/>
    <cellStyle name="Total 10 3 2" xfId="4935" xr:uid="{5B203B8C-4482-458F-8FC1-B41BEB5080AB}"/>
    <cellStyle name="Total 10 3 3" xfId="6408" xr:uid="{2DB37534-3E91-4314-95DF-7F1456A22625}"/>
    <cellStyle name="Total 10 3 4" xfId="7645" xr:uid="{0C6EDDD4-4A72-497E-9EEC-B7875004A9A0}"/>
    <cellStyle name="Total 10 3 5" xfId="8870" xr:uid="{3D551E3C-E77A-474F-A1DB-3E810E1B8CC8}"/>
    <cellStyle name="Total 10 3 6" xfId="10117" xr:uid="{48FC900A-E994-4710-A0E7-97B824F512B8}"/>
    <cellStyle name="Total 10 3 7" xfId="11329" xr:uid="{4543AB10-8551-42B1-BA90-D2F5A3833789}"/>
    <cellStyle name="Total 10 3 8" xfId="12410" xr:uid="{814B7C1C-390D-40EF-9E82-B2186BE85C85}"/>
    <cellStyle name="Total 10 3 9" xfId="13570" xr:uid="{F9DEF34B-DB24-4596-BF9E-22DE66BF3A1A}"/>
    <cellStyle name="Total 10 4" xfId="2366" xr:uid="{00000000-0005-0000-0000-0000A30A0000}"/>
    <cellStyle name="Total 10 4 10" xfId="14554" xr:uid="{6B4F8DA7-8505-46CF-A852-60B244DCB9A5}"/>
    <cellStyle name="Total 10 4 11" xfId="15424" xr:uid="{9B7A91BB-075D-491D-81B3-2AF39B94A028}"/>
    <cellStyle name="Total 10 4 2" xfId="4936" xr:uid="{D90F4EC4-F637-486D-BFB7-D3AAE22937F6}"/>
    <cellStyle name="Total 10 4 3" xfId="6409" xr:uid="{71CADCA2-384D-4CA8-8B73-969E713B86B2}"/>
    <cellStyle name="Total 10 4 4" xfId="7646" xr:uid="{7AB43782-76AB-4729-BCE5-17CF60210631}"/>
    <cellStyle name="Total 10 4 5" xfId="8871" xr:uid="{B766AB0C-A49C-442A-B90F-5B6B25F234D9}"/>
    <cellStyle name="Total 10 4 6" xfId="10118" xr:uid="{4834C3B3-5811-40C8-BD1A-313949629A71}"/>
    <cellStyle name="Total 10 4 7" xfId="11330" xr:uid="{CEEDB711-9B08-4074-B081-AA1DC037D88F}"/>
    <cellStyle name="Total 10 4 8" xfId="12411" xr:uid="{58EA1550-D497-42B9-BFDA-44ED9A3559F2}"/>
    <cellStyle name="Total 10 4 9" xfId="13571" xr:uid="{F0ECFC05-60D7-46C6-9FD8-E20646901877}"/>
    <cellStyle name="Total 10 5" xfId="2367" xr:uid="{00000000-0005-0000-0000-0000A40A0000}"/>
    <cellStyle name="Total 10 5 10" xfId="14555" xr:uid="{661A3071-75C9-4AFA-918B-1A6CAD7162B7}"/>
    <cellStyle name="Total 10 5 11" xfId="15425" xr:uid="{35941D62-A10B-4815-B047-D87B65A8F2AF}"/>
    <cellStyle name="Total 10 5 2" xfId="4937" xr:uid="{C67B4852-0BB9-42BE-B3CE-1E0D42FE0B81}"/>
    <cellStyle name="Total 10 5 3" xfId="6410" xr:uid="{80594A16-2C4F-488E-9EF3-210F7E2DDE5F}"/>
    <cellStyle name="Total 10 5 4" xfId="7647" xr:uid="{27DFF1D8-4115-425A-B59B-5F6C6A7AF637}"/>
    <cellStyle name="Total 10 5 5" xfId="8872" xr:uid="{EA161E34-8EC2-4242-8F89-18867DCD6E42}"/>
    <cellStyle name="Total 10 5 6" xfId="10119" xr:uid="{397915FB-B83C-47EE-B4DD-670E48D3CB56}"/>
    <cellStyle name="Total 10 5 7" xfId="11331" xr:uid="{3DB12E7D-1CD4-4D3C-B9CE-D91179901126}"/>
    <cellStyle name="Total 10 5 8" xfId="12412" xr:uid="{E08525CA-4F50-425A-AE70-345CF32F1683}"/>
    <cellStyle name="Total 10 5 9" xfId="13572" xr:uid="{5AF7A6E6-698F-40C2-8FEB-484C59EBB018}"/>
    <cellStyle name="Total 10 6" xfId="4933" xr:uid="{B85FDB02-3A4E-48DB-B8A6-AD6CCA0FBF97}"/>
    <cellStyle name="Total 10 7" xfId="6406" xr:uid="{32506880-597E-4C27-A2AD-528CBE962014}"/>
    <cellStyle name="Total 10 8" xfId="7643" xr:uid="{37D82CAB-5BE6-4E0B-8375-41147590BAD1}"/>
    <cellStyle name="Total 10 9" xfId="8868" xr:uid="{8454EC3A-497C-4831-80C0-F8B370270C1B}"/>
    <cellStyle name="Total 11" xfId="2368" xr:uid="{00000000-0005-0000-0000-0000A50A0000}"/>
    <cellStyle name="Total 11 10" xfId="14556" xr:uid="{D4E792F8-EB53-41F3-8234-ADA4F78EF08F}"/>
    <cellStyle name="Total 11 11" xfId="15426" xr:uid="{E505182E-4597-4F73-9E15-D740A19C5498}"/>
    <cellStyle name="Total 11 2" xfId="4938" xr:uid="{FF396B49-D7CC-4C28-A425-A79AC1A7B985}"/>
    <cellStyle name="Total 11 3" xfId="6411" xr:uid="{7FE3F111-3D88-423F-9964-58383DF691AA}"/>
    <cellStyle name="Total 11 4" xfId="7648" xr:uid="{A1D1EF85-A88C-41A4-877B-F837957C624F}"/>
    <cellStyle name="Total 11 5" xfId="8873" xr:uid="{64B607E3-7E19-4BFC-8F6F-0DFADA56845B}"/>
    <cellStyle name="Total 11 6" xfId="10120" xr:uid="{6FBEE70C-A396-40A1-BC95-7913B7D4994E}"/>
    <cellStyle name="Total 11 7" xfId="11332" xr:uid="{A6FEDB90-ED0B-42D5-8125-7898CE792437}"/>
    <cellStyle name="Total 11 8" xfId="12413" xr:uid="{AA8F6741-25DD-4996-9726-1928B94AA4FA}"/>
    <cellStyle name="Total 11 9" xfId="13573" xr:uid="{6DD96A81-5C35-4567-AC6A-D4D6C79439BD}"/>
    <cellStyle name="Total 12" xfId="2369" xr:uid="{00000000-0005-0000-0000-0000A60A0000}"/>
    <cellStyle name="Total 12 10" xfId="14557" xr:uid="{67AD7A9E-A2D3-40F3-BFFA-63304A29520B}"/>
    <cellStyle name="Total 12 11" xfId="15427" xr:uid="{80AF3B29-9968-47B8-ADC4-D3D87C0991AA}"/>
    <cellStyle name="Total 12 2" xfId="4939" xr:uid="{F66C68DC-4EDB-48DF-A14D-FC99555CF25E}"/>
    <cellStyle name="Total 12 3" xfId="6412" xr:uid="{60E0F2EA-A477-4B5D-9E63-E0E3D8B4CBF3}"/>
    <cellStyle name="Total 12 4" xfId="7649" xr:uid="{30586CED-B576-4592-8625-2C6B4EB3F0B5}"/>
    <cellStyle name="Total 12 5" xfId="8874" xr:uid="{095D8DE2-055E-4155-9015-F75023B6EFB9}"/>
    <cellStyle name="Total 12 6" xfId="10121" xr:uid="{EB1F5A9B-AD55-4CE6-AC12-09C76D5470E8}"/>
    <cellStyle name="Total 12 7" xfId="11333" xr:uid="{29209D78-FEA4-46AD-B5D2-11EB5CD2E848}"/>
    <cellStyle name="Total 12 8" xfId="12414" xr:uid="{C578B663-C7C8-4649-8FDF-C7D7CCA87789}"/>
    <cellStyle name="Total 12 9" xfId="13574" xr:uid="{F740620A-7E5A-4A82-A33B-AA6B07A5D090}"/>
    <cellStyle name="Total 13" xfId="2370" xr:uid="{00000000-0005-0000-0000-0000A70A0000}"/>
    <cellStyle name="Total 13 10" xfId="14558" xr:uid="{CD607025-D109-450B-A8ED-B1DE0F46E65B}"/>
    <cellStyle name="Total 13 11" xfId="15428" xr:uid="{AF8860FB-BB15-44F3-8758-0D93C7566C69}"/>
    <cellStyle name="Total 13 2" xfId="4940" xr:uid="{A9F7B9E4-7BAA-47B5-B143-47B2E715172A}"/>
    <cellStyle name="Total 13 3" xfId="6413" xr:uid="{D0DC9E6C-3E17-42DC-A035-6B3239BC971B}"/>
    <cellStyle name="Total 13 4" xfId="7650" xr:uid="{DF7A9529-937C-4674-905D-7A02547A8E9D}"/>
    <cellStyle name="Total 13 5" xfId="8875" xr:uid="{0779A811-B8A3-4AD9-956E-381ECB418291}"/>
    <cellStyle name="Total 13 6" xfId="10122" xr:uid="{568CFA5D-E16F-44E9-8D85-F4EF565B45EC}"/>
    <cellStyle name="Total 13 7" xfId="11334" xr:uid="{9C023018-8256-420C-B62F-AFEDAD78A97C}"/>
    <cellStyle name="Total 13 8" xfId="12415" xr:uid="{D8F991E2-16FF-4C84-9A6C-984C47948ECE}"/>
    <cellStyle name="Total 13 9" xfId="13575" xr:uid="{8722B49C-CA58-4480-B595-7E6BF3E7C6C2}"/>
    <cellStyle name="Total 14" xfId="2371" xr:uid="{00000000-0005-0000-0000-0000A80A0000}"/>
    <cellStyle name="Total 14 10" xfId="14559" xr:uid="{7EF53E6D-A7C6-42EC-9822-FBDA98729F76}"/>
    <cellStyle name="Total 14 11" xfId="15429" xr:uid="{D2E14A9E-ABFD-4153-A61B-0EE1A532692B}"/>
    <cellStyle name="Total 14 2" xfId="4941" xr:uid="{A6E8A231-4BA1-43EE-A52F-21CE9AFBC307}"/>
    <cellStyle name="Total 14 3" xfId="6414" xr:uid="{7D996735-4449-4288-98FF-77CD0D3A867D}"/>
    <cellStyle name="Total 14 4" xfId="7651" xr:uid="{201DEDEA-12CF-45EA-B6B0-AF34009E6E84}"/>
    <cellStyle name="Total 14 5" xfId="8876" xr:uid="{BA335AC6-7D65-482E-9A9B-FBAEFE835066}"/>
    <cellStyle name="Total 14 6" xfId="10123" xr:uid="{014E6702-16C4-4C6E-8B4A-841A2C5379B4}"/>
    <cellStyle name="Total 14 7" xfId="11335" xr:uid="{21DE2184-003D-4B0E-9722-7D3901E555FD}"/>
    <cellStyle name="Total 14 8" xfId="12416" xr:uid="{C97E41B8-271D-4067-9BC6-0F035FBA4022}"/>
    <cellStyle name="Total 14 9" xfId="13576" xr:uid="{422127A0-1FEA-4D4B-AD85-4191D876E3D8}"/>
    <cellStyle name="Total 15" xfId="187" xr:uid="{00000000-0005-0000-0000-0000A90A0000}"/>
    <cellStyle name="Total 15 10" xfId="14534" xr:uid="{6E3104FB-1F29-478D-BCBF-48BE17EB51D6}"/>
    <cellStyle name="Total 15 2" xfId="3172" xr:uid="{124F06C7-BA73-4FA1-B54A-3911366C5959}"/>
    <cellStyle name="Total 15 3" xfId="4777" xr:uid="{F371CB35-6E1F-4A68-9767-3F518C3D1544}"/>
    <cellStyle name="Total 15 4" xfId="6265" xr:uid="{7DB26AC2-4982-4725-AF8F-C31231F22255}"/>
    <cellStyle name="Total 15 5" xfId="7480" xr:uid="{77191FD5-A0E2-4548-96EE-98C93E377578}"/>
    <cellStyle name="Total 15 6" xfId="8736" xr:uid="{E89EA27B-3C1B-4C55-97DA-E35A71FFA75C}"/>
    <cellStyle name="Total 15 7" xfId="11210" xr:uid="{630FDBAB-DEB0-4DB7-B630-FFE8284E2C3E}"/>
    <cellStyle name="Total 15 8" xfId="12293" xr:uid="{638F0115-85D0-4B51-A04C-5CA2F4352DC2}"/>
    <cellStyle name="Total 15 9" xfId="13491" xr:uid="{CF158347-7FED-410A-B4E0-F2946AECE3A5}"/>
    <cellStyle name="Total 16" xfId="2721" xr:uid="{00000000-0005-0000-0000-0000AA0A0000}"/>
    <cellStyle name="Total 17" xfId="2761" xr:uid="{00000000-0005-0000-0000-0000AB0A0000}"/>
    <cellStyle name="Total 18" xfId="2817" xr:uid="{43DDF455-A2C0-435A-9BFA-8F3830A44A88}"/>
    <cellStyle name="Total 19" xfId="2913" xr:uid="{F0C599B3-DEE4-4BB5-AC39-65547E6DD2BE}"/>
    <cellStyle name="Total 2" xfId="2372" xr:uid="{00000000-0005-0000-0000-0000AC0A0000}"/>
    <cellStyle name="Total 2 10" xfId="7652" xr:uid="{A46E3870-E981-42FE-B268-F00EA1C7E987}"/>
    <cellStyle name="Total 2 11" xfId="8877" xr:uid="{3F6970F2-63E8-48B1-AAB7-0C7C2627A4E5}"/>
    <cellStyle name="Total 2 12" xfId="10124" xr:uid="{BE188D4A-B728-4506-9D9D-FAD1614763F9}"/>
    <cellStyle name="Total 2 13" xfId="11336" xr:uid="{370DD899-D4A9-4251-91EE-F0BEB4BD0793}"/>
    <cellStyle name="Total 2 14" xfId="12417" xr:uid="{53EC5F88-C36C-46C8-A7A1-05DF0D979B93}"/>
    <cellStyle name="Total 2 15" xfId="13577" xr:uid="{A3358589-6EA2-454A-90F0-41562E1BD23D}"/>
    <cellStyle name="Total 2 16" xfId="14560" xr:uid="{42ACC862-75DD-4862-9EAA-5D24679F2B37}"/>
    <cellStyle name="Total 2 17" xfId="15430" xr:uid="{8F742E73-C9DC-45B7-AB81-994A91987B2E}"/>
    <cellStyle name="Total 2 2" xfId="2373" xr:uid="{00000000-0005-0000-0000-0000AD0A0000}"/>
    <cellStyle name="Total 2 2 10" xfId="14561" xr:uid="{07795140-DD87-44DC-84B9-96B21DEF9D8F}"/>
    <cellStyle name="Total 2 2 11" xfId="15431" xr:uid="{11B263A8-586C-4BF7-8E2E-8757E5EB1AEA}"/>
    <cellStyle name="Total 2 2 2" xfId="4943" xr:uid="{5D0AF7AD-05C0-4155-A189-0BA3B3BB0F06}"/>
    <cellStyle name="Total 2 2 3" xfId="6416" xr:uid="{312EC49D-726B-4BD3-BE43-895FBE660E4F}"/>
    <cellStyle name="Total 2 2 4" xfId="7653" xr:uid="{1423E2EB-FFFD-4A45-AE3B-5AFD109BD48F}"/>
    <cellStyle name="Total 2 2 5" xfId="8878" xr:uid="{52D6629E-E8A1-4C21-B4AB-647C781170B7}"/>
    <cellStyle name="Total 2 2 6" xfId="10125" xr:uid="{FFB68C35-6CCD-4976-B39B-DCB40365CA12}"/>
    <cellStyle name="Total 2 2 7" xfId="11337" xr:uid="{95FCEA96-C292-4663-86CA-11EB7533064E}"/>
    <cellStyle name="Total 2 2 8" xfId="12418" xr:uid="{EE882BEA-EC0C-4E93-882D-DDD2754F1830}"/>
    <cellStyle name="Total 2 2 9" xfId="13578" xr:uid="{827331FF-F6BA-4426-89F3-1513BB0AD383}"/>
    <cellStyle name="Total 2 3" xfId="2374" xr:uid="{00000000-0005-0000-0000-0000AE0A0000}"/>
    <cellStyle name="Total 2 3 10" xfId="14562" xr:uid="{D8D6C079-3792-461D-B587-61E576A85477}"/>
    <cellStyle name="Total 2 3 11" xfId="15432" xr:uid="{B8C8AD69-E313-4C0C-9640-AB2A6D40FAEE}"/>
    <cellStyle name="Total 2 3 2" xfId="4944" xr:uid="{A36C6990-0C20-48A7-AB04-BBA5C5BF870D}"/>
    <cellStyle name="Total 2 3 3" xfId="6417" xr:uid="{C01D451D-BE60-43EC-91EE-F1F15B231885}"/>
    <cellStyle name="Total 2 3 4" xfId="7654" xr:uid="{45FC789F-A751-4191-A9CA-4C3106DBB5EF}"/>
    <cellStyle name="Total 2 3 5" xfId="8879" xr:uid="{A47816AC-63AD-4428-9978-6C02A7D4862E}"/>
    <cellStyle name="Total 2 3 6" xfId="10126" xr:uid="{C9540D93-D6AD-434C-AFC8-86CAFFF2A70F}"/>
    <cellStyle name="Total 2 3 7" xfId="11338" xr:uid="{FE5BBE6A-50E1-4A3F-BDD8-6E6F311F067A}"/>
    <cellStyle name="Total 2 3 8" xfId="12419" xr:uid="{47B292F9-6A61-4E9C-950D-BB17471C4A9D}"/>
    <cellStyle name="Total 2 3 9" xfId="13579" xr:uid="{84617C54-6D62-4CEF-9809-9B9D0A7B9078}"/>
    <cellStyle name="Total 2 4" xfId="2375" xr:uid="{00000000-0005-0000-0000-0000AF0A0000}"/>
    <cellStyle name="Total 2 4 10" xfId="14563" xr:uid="{3BEBF68D-3E2C-4738-B44E-7AA42FAE3FAF}"/>
    <cellStyle name="Total 2 4 11" xfId="15433" xr:uid="{9FAD02F1-FC41-4316-B926-92D9890CA817}"/>
    <cellStyle name="Total 2 4 2" xfId="4945" xr:uid="{FEA53F0D-A9AF-4420-B86D-EA90DC477A0B}"/>
    <cellStyle name="Total 2 4 3" xfId="6418" xr:uid="{A65CB382-7084-49D3-8809-A0561D6179DB}"/>
    <cellStyle name="Total 2 4 4" xfId="7655" xr:uid="{EBE6C03D-F8EC-4566-9412-CD34F3ABD2FF}"/>
    <cellStyle name="Total 2 4 5" xfId="8880" xr:uid="{409B6D92-ED3D-422B-83EF-1F86B543AF83}"/>
    <cellStyle name="Total 2 4 6" xfId="10127" xr:uid="{F316918C-4B7F-429A-B2F9-AC3ECE5E7BF6}"/>
    <cellStyle name="Total 2 4 7" xfId="11339" xr:uid="{3534F994-3DA8-4141-A3A6-59ACA1C01ADC}"/>
    <cellStyle name="Total 2 4 8" xfId="12420" xr:uid="{A4713323-2D1E-490B-BD0E-15208B7A4D78}"/>
    <cellStyle name="Total 2 4 9" xfId="13580" xr:uid="{A744B586-7588-43F3-A7C5-104D89C23552}"/>
    <cellStyle name="Total 2 5" xfId="2376" xr:uid="{00000000-0005-0000-0000-0000B00A0000}"/>
    <cellStyle name="Total 2 5 10" xfId="14564" xr:uid="{98435B9A-FA6D-4515-9E57-37B5B9FA4FFF}"/>
    <cellStyle name="Total 2 5 11" xfId="15434" xr:uid="{1624BDFF-0448-4185-833F-EF55372700C2}"/>
    <cellStyle name="Total 2 5 2" xfId="4946" xr:uid="{805DCFDA-04BC-4CC1-A992-7571D4EDC819}"/>
    <cellStyle name="Total 2 5 3" xfId="6419" xr:uid="{71A7E1D6-6954-4E39-A7B9-7B5A688C9497}"/>
    <cellStyle name="Total 2 5 4" xfId="7656" xr:uid="{8477B561-17ED-41A2-8E8F-79FD1DE21A62}"/>
    <cellStyle name="Total 2 5 5" xfId="8881" xr:uid="{9073C549-7A9A-4271-91BC-E6B134777D1F}"/>
    <cellStyle name="Total 2 5 6" xfId="10128" xr:uid="{609FE998-88B2-451D-888E-AC5851DD0995}"/>
    <cellStyle name="Total 2 5 7" xfId="11340" xr:uid="{47354107-6B36-459D-B565-C56EA068CC38}"/>
    <cellStyle name="Total 2 5 8" xfId="12421" xr:uid="{810A0609-0158-4BDC-9FC0-F77963425F71}"/>
    <cellStyle name="Total 2 5 9" xfId="13581" xr:uid="{B8B5E604-56F3-487E-93BD-CEBA1EF35B87}"/>
    <cellStyle name="Total 2 6" xfId="2377" xr:uid="{00000000-0005-0000-0000-0000B10A0000}"/>
    <cellStyle name="Total 2 6 10" xfId="14565" xr:uid="{0B270706-7916-4D8C-8892-30DE81ECE1DE}"/>
    <cellStyle name="Total 2 6 11" xfId="15435" xr:uid="{C9BD4CF7-7611-48CC-85AE-3136387C6D9E}"/>
    <cellStyle name="Total 2 6 2" xfId="4947" xr:uid="{3C875F64-27A6-4034-A8F7-8676498F5A2F}"/>
    <cellStyle name="Total 2 6 3" xfId="6420" xr:uid="{99ACCA3D-3281-4BDA-A337-E1A86861FC09}"/>
    <cellStyle name="Total 2 6 4" xfId="7657" xr:uid="{02D6371C-7A66-49C5-9BE2-194157EC29EF}"/>
    <cellStyle name="Total 2 6 5" xfId="8882" xr:uid="{3C2F3336-C519-4C30-8E77-115FFE45A507}"/>
    <cellStyle name="Total 2 6 6" xfId="10129" xr:uid="{7C4F5E1C-EEAC-4E8C-8EFF-CC4B6A4242BA}"/>
    <cellStyle name="Total 2 6 7" xfId="11341" xr:uid="{573F5097-AE84-477A-909B-4A6CA3774A5F}"/>
    <cellStyle name="Total 2 6 8" xfId="12422" xr:uid="{096D88C6-7DE6-4399-8C5E-74DCF70D8523}"/>
    <cellStyle name="Total 2 6 9" xfId="13582" xr:uid="{78423FC3-B734-494A-8098-82C886A7A98D}"/>
    <cellStyle name="Total 2 7" xfId="2869" xr:uid="{F1410FA1-500A-4666-90F5-F22802430582}"/>
    <cellStyle name="Total 2 8" xfId="4942" xr:uid="{85ED4127-765D-4B86-A284-BBC2C3F36CBB}"/>
    <cellStyle name="Total 2 9" xfId="6415" xr:uid="{76062AE0-8027-4398-B309-37B6AC3782BA}"/>
    <cellStyle name="Total 20" xfId="2957" xr:uid="{FFED5756-4562-4364-A1C6-CE63AC6ADBB8}"/>
    <cellStyle name="Total 21" xfId="3001" xr:uid="{21669728-1D1C-4423-A269-C86B1B7ABE9F}"/>
    <cellStyle name="Total 22" xfId="15912" xr:uid="{17909DC9-DB64-47DF-8B3C-FAF0D3569DC2}"/>
    <cellStyle name="Total 3" xfId="2378" xr:uid="{00000000-0005-0000-0000-0000B20A0000}"/>
    <cellStyle name="Total 3 10" xfId="10130" xr:uid="{5D280499-A495-4D85-ABEF-B85CE7AA5022}"/>
    <cellStyle name="Total 3 11" xfId="11342" xr:uid="{2F5C0372-7229-4745-8979-236E5CCE60EC}"/>
    <cellStyle name="Total 3 12" xfId="12423" xr:uid="{68F147B9-8D2C-4A16-97AE-8C8D31AD5E74}"/>
    <cellStyle name="Total 3 13" xfId="13583" xr:uid="{D8B19E7F-D039-4C63-9AF9-3FD7F762F049}"/>
    <cellStyle name="Total 3 14" xfId="14566" xr:uid="{DD57608C-FEF6-4C10-A117-0D7D32BCE9B4}"/>
    <cellStyle name="Total 3 15" xfId="15436" xr:uid="{CFFF919D-7E74-481F-BA45-7CF03B1EADE8}"/>
    <cellStyle name="Total 3 2" xfId="2379" xr:uid="{00000000-0005-0000-0000-0000B30A0000}"/>
    <cellStyle name="Total 3 2 10" xfId="14567" xr:uid="{8C985DEE-0E86-4558-88E4-805D05FD622E}"/>
    <cellStyle name="Total 3 2 11" xfId="15437" xr:uid="{5E0CF0E5-6608-4079-A04F-3E2AE2D4A680}"/>
    <cellStyle name="Total 3 2 2" xfId="4949" xr:uid="{C9ABBB46-3120-4C48-A879-C31E8DE345D9}"/>
    <cellStyle name="Total 3 2 3" xfId="6422" xr:uid="{09CD2C2B-B5A5-4535-A298-CF69F86DF537}"/>
    <cellStyle name="Total 3 2 4" xfId="7659" xr:uid="{C50EBD21-E340-4202-A92C-45D42481582A}"/>
    <cellStyle name="Total 3 2 5" xfId="8884" xr:uid="{ED9F608D-D944-4BE9-AE3F-DA39E42D1706}"/>
    <cellStyle name="Total 3 2 6" xfId="10131" xr:uid="{07D8CF28-5FA1-45FF-AED9-E14F7E3909C5}"/>
    <cellStyle name="Total 3 2 7" xfId="11343" xr:uid="{1E7A2BC8-0C85-49F4-B0E9-1C9229E02D44}"/>
    <cellStyle name="Total 3 2 8" xfId="12424" xr:uid="{DA5F347C-B3BC-4017-BDFF-9D91BB5413B5}"/>
    <cellStyle name="Total 3 2 9" xfId="13584" xr:uid="{425C24A1-AC73-4269-AB21-54CA98234E7A}"/>
    <cellStyle name="Total 3 3" xfId="2380" xr:uid="{00000000-0005-0000-0000-0000B40A0000}"/>
    <cellStyle name="Total 3 3 10" xfId="14568" xr:uid="{1D037C3B-DAED-4FCB-A973-C8BEE5D1B4EA}"/>
    <cellStyle name="Total 3 3 11" xfId="15438" xr:uid="{7C46DECD-A712-4C65-B03A-8803DA95BDC6}"/>
    <cellStyle name="Total 3 3 2" xfId="4950" xr:uid="{0ABC8675-4E3A-4650-AB98-771A1422F873}"/>
    <cellStyle name="Total 3 3 3" xfId="6423" xr:uid="{39273682-EF67-44A7-AF0F-C05058704A12}"/>
    <cellStyle name="Total 3 3 4" xfId="7660" xr:uid="{73AEBA34-D803-41B9-89D1-E207FD6921EB}"/>
    <cellStyle name="Total 3 3 5" xfId="8885" xr:uid="{29A3F802-BDFA-460E-9A04-F305B3F13EB7}"/>
    <cellStyle name="Total 3 3 6" xfId="10132" xr:uid="{8C49BAF4-B1A3-465E-ADDD-B7FAC0BB4106}"/>
    <cellStyle name="Total 3 3 7" xfId="11344" xr:uid="{E2B7D8AE-0372-49A7-BA97-59C81ADD2CF7}"/>
    <cellStyle name="Total 3 3 8" xfId="12425" xr:uid="{86D74A6B-E642-4E68-8339-0A7C57CD33BA}"/>
    <cellStyle name="Total 3 3 9" xfId="13585" xr:uid="{E4C46DB6-722D-4F00-84A5-66F33729D4D0}"/>
    <cellStyle name="Total 3 4" xfId="2381" xr:uid="{00000000-0005-0000-0000-0000B50A0000}"/>
    <cellStyle name="Total 3 4 10" xfId="14569" xr:uid="{25FF8555-1546-40DD-9BDE-E119E0E2FC72}"/>
    <cellStyle name="Total 3 4 11" xfId="15439" xr:uid="{D319339F-1027-46D7-A91E-39C085AA35F3}"/>
    <cellStyle name="Total 3 4 2" xfId="4951" xr:uid="{B453AEB0-A4FE-41CE-9398-937A572D5042}"/>
    <cellStyle name="Total 3 4 3" xfId="6424" xr:uid="{8CC54624-3BED-4213-AD03-DA4019C61F3B}"/>
    <cellStyle name="Total 3 4 4" xfId="7661" xr:uid="{D5D7F056-67E8-4664-83DE-AFDC9C124DC8}"/>
    <cellStyle name="Total 3 4 5" xfId="8886" xr:uid="{509294DA-DA31-4746-8351-44A007996E18}"/>
    <cellStyle name="Total 3 4 6" xfId="10133" xr:uid="{EC29387D-C628-4213-91B5-F86BFCC95D48}"/>
    <cellStyle name="Total 3 4 7" xfId="11345" xr:uid="{3F676C41-47F0-4E33-9D02-7AE6AC77EA61}"/>
    <cellStyle name="Total 3 4 8" xfId="12426" xr:uid="{B9D7BD3D-276E-4093-9DD8-689CCD7C18B0}"/>
    <cellStyle name="Total 3 4 9" xfId="13586" xr:uid="{06BF1B49-1576-47C4-85F0-83021212AA5A}"/>
    <cellStyle name="Total 3 5" xfId="2382" xr:uid="{00000000-0005-0000-0000-0000B60A0000}"/>
    <cellStyle name="Total 3 5 10" xfId="14570" xr:uid="{DA8886C7-B009-4F7A-958E-36B7F4FCA755}"/>
    <cellStyle name="Total 3 5 11" xfId="15440" xr:uid="{318F1488-1BFF-42E0-A67C-5BE4FA2E813C}"/>
    <cellStyle name="Total 3 5 2" xfId="4952" xr:uid="{6F746DF0-B8B5-4BA8-A797-B53C212B462F}"/>
    <cellStyle name="Total 3 5 3" xfId="6425" xr:uid="{091AB54B-11E6-4C2F-89B5-818B702030C2}"/>
    <cellStyle name="Total 3 5 4" xfId="7662" xr:uid="{1BC5AC64-6FA6-4879-B82F-EE362F8F9ECB}"/>
    <cellStyle name="Total 3 5 5" xfId="8887" xr:uid="{7DEE8FB2-6F71-41FD-8857-82BB2BA7DF71}"/>
    <cellStyle name="Total 3 5 6" xfId="10134" xr:uid="{8E711C52-C7C2-453A-8E22-8BD80C436226}"/>
    <cellStyle name="Total 3 5 7" xfId="11346" xr:uid="{05ECAC74-A356-4C2D-A63E-B3F3279545BC}"/>
    <cellStyle name="Total 3 5 8" xfId="12427" xr:uid="{C6B12AFF-6960-4F4E-9251-9BF9993CD00A}"/>
    <cellStyle name="Total 3 5 9" xfId="13587" xr:uid="{D45A614B-006B-403F-BC6E-849F914BFAD7}"/>
    <cellStyle name="Total 3 6" xfId="4948" xr:uid="{FE9C3206-3919-4FA2-B81A-645C4C0E6103}"/>
    <cellStyle name="Total 3 7" xfId="6421" xr:uid="{3D467A9A-6902-4507-AA7C-123436FB4CED}"/>
    <cellStyle name="Total 3 8" xfId="7658" xr:uid="{A971C8EC-C894-4809-9FD3-F8A8258C1D7A}"/>
    <cellStyle name="Total 3 9" xfId="8883" xr:uid="{B2B826D5-5900-4029-9B3B-EF9484284CBC}"/>
    <cellStyle name="Total 4" xfId="2383" xr:uid="{00000000-0005-0000-0000-0000B70A0000}"/>
    <cellStyle name="Total 4 10" xfId="10135" xr:uid="{326DE938-7B62-4FC3-860F-051DA4F29D29}"/>
    <cellStyle name="Total 4 11" xfId="11347" xr:uid="{A132219F-4B50-4F33-B7EC-0C7174F9D870}"/>
    <cellStyle name="Total 4 12" xfId="12428" xr:uid="{374B11C5-7E32-4877-8DCB-F5230BD4414F}"/>
    <cellStyle name="Total 4 13" xfId="13588" xr:uid="{0E14C3E7-AC4A-4ED7-95DC-234928CC537C}"/>
    <cellStyle name="Total 4 14" xfId="14571" xr:uid="{0E3D377F-033D-441E-B2FB-F14A7A4BDC2F}"/>
    <cellStyle name="Total 4 15" xfId="15441" xr:uid="{A359AC30-0190-4E44-98D8-C14D94C1A0C8}"/>
    <cellStyle name="Total 4 2" xfId="2384" xr:uid="{00000000-0005-0000-0000-0000B80A0000}"/>
    <cellStyle name="Total 4 2 10" xfId="14572" xr:uid="{9F643FD7-7FED-46C5-8CBA-0A0886A9EC40}"/>
    <cellStyle name="Total 4 2 11" xfId="15442" xr:uid="{8F8F9087-84CD-4C3E-A0C8-7A1309E5AB79}"/>
    <cellStyle name="Total 4 2 2" xfId="4954" xr:uid="{F4ED36F7-E795-4706-8171-3AE76017B0E7}"/>
    <cellStyle name="Total 4 2 3" xfId="6427" xr:uid="{80BE927A-D914-4032-B097-5F4D6E844243}"/>
    <cellStyle name="Total 4 2 4" xfId="7664" xr:uid="{C930409C-688B-4158-90C9-7AAC682DBF5B}"/>
    <cellStyle name="Total 4 2 5" xfId="8889" xr:uid="{8858B85C-52E2-4974-AAB9-DD1C386FF1FB}"/>
    <cellStyle name="Total 4 2 6" xfId="10136" xr:uid="{F6D85F2E-E703-44D0-8D97-BB429FE8B32D}"/>
    <cellStyle name="Total 4 2 7" xfId="11348" xr:uid="{E0A9600D-E9B6-4F62-9537-9EA1C9BA0DF4}"/>
    <cellStyle name="Total 4 2 8" xfId="12429" xr:uid="{C0095521-A541-4223-B849-8148CAE9DA4D}"/>
    <cellStyle name="Total 4 2 9" xfId="13589" xr:uid="{3E11A009-19CC-408C-92E6-E5B68221866F}"/>
    <cellStyle name="Total 4 3" xfId="2385" xr:uid="{00000000-0005-0000-0000-0000B90A0000}"/>
    <cellStyle name="Total 4 3 10" xfId="14573" xr:uid="{F6510C8B-02E9-4195-834C-6BA85FFFFA43}"/>
    <cellStyle name="Total 4 3 11" xfId="15443" xr:uid="{E8A4F4D9-8957-479A-A97E-28B1F6FC06E1}"/>
    <cellStyle name="Total 4 3 2" xfId="4955" xr:uid="{7134FD39-16E9-4ED5-8CDA-BE5E6C664CC8}"/>
    <cellStyle name="Total 4 3 3" xfId="6428" xr:uid="{84CF6DCD-67D4-455F-BCBC-1881A586EEB1}"/>
    <cellStyle name="Total 4 3 4" xfId="7665" xr:uid="{032EC001-CD42-4193-B45E-15DD897275FD}"/>
    <cellStyle name="Total 4 3 5" xfId="8890" xr:uid="{29F3FAD2-8BF0-4128-A197-D93B889C007C}"/>
    <cellStyle name="Total 4 3 6" xfId="10137" xr:uid="{7877C942-DD27-4C4E-A8DE-F17555139435}"/>
    <cellStyle name="Total 4 3 7" xfId="11349" xr:uid="{86737DBE-02A9-44EC-898C-DB074ADE3852}"/>
    <cellStyle name="Total 4 3 8" xfId="12430" xr:uid="{65314E3D-EFCC-4E5C-BEB8-062C205A395F}"/>
    <cellStyle name="Total 4 3 9" xfId="13590" xr:uid="{A8D886BF-3D6D-4906-98B1-F70F0527B036}"/>
    <cellStyle name="Total 4 4" xfId="2386" xr:uid="{00000000-0005-0000-0000-0000BA0A0000}"/>
    <cellStyle name="Total 4 4 10" xfId="14574" xr:uid="{9B7CBBFF-2A2F-4BCD-BBF0-DD2E61632896}"/>
    <cellStyle name="Total 4 4 11" xfId="15444" xr:uid="{588A82AE-4AAA-4391-8918-3FB68DF2C71C}"/>
    <cellStyle name="Total 4 4 2" xfId="4956" xr:uid="{9893AA3C-480F-4870-8B9D-B38CEC6E9F34}"/>
    <cellStyle name="Total 4 4 3" xfId="6429" xr:uid="{AD00AC3C-FEDD-441C-BCCA-84E6BFFAACE4}"/>
    <cellStyle name="Total 4 4 4" xfId="7666" xr:uid="{85B86795-99FA-41F3-8A5D-6DC610F2C092}"/>
    <cellStyle name="Total 4 4 5" xfId="8891" xr:uid="{C873933C-56CE-4362-977A-598BF5C76958}"/>
    <cellStyle name="Total 4 4 6" xfId="10138" xr:uid="{435FC13B-5E24-417F-906A-1984E726C253}"/>
    <cellStyle name="Total 4 4 7" xfId="11350" xr:uid="{E17773D7-3C67-4DD4-BC23-67383779B89F}"/>
    <cellStyle name="Total 4 4 8" xfId="12431" xr:uid="{E99DAEFC-2CEE-4596-BCF2-B305878FA883}"/>
    <cellStyle name="Total 4 4 9" xfId="13591" xr:uid="{E3B84AE8-32F2-4C53-9883-8A20BB3B3904}"/>
    <cellStyle name="Total 4 5" xfId="2387" xr:uid="{00000000-0005-0000-0000-0000BB0A0000}"/>
    <cellStyle name="Total 4 5 10" xfId="14575" xr:uid="{A92C09A3-6B3F-4166-8986-8F0D0E6C5D5D}"/>
    <cellStyle name="Total 4 5 11" xfId="15445" xr:uid="{CE95177C-3FEC-4900-B865-797DF4649651}"/>
    <cellStyle name="Total 4 5 2" xfId="4957" xr:uid="{B8D88CD8-372D-49DB-8911-98260EBC2B3B}"/>
    <cellStyle name="Total 4 5 3" xfId="6430" xr:uid="{B34785B8-78BF-4879-A547-27BA5D84DF9C}"/>
    <cellStyle name="Total 4 5 4" xfId="7667" xr:uid="{4047509D-9B12-4AB5-B96E-C33DBE5783EC}"/>
    <cellStyle name="Total 4 5 5" xfId="8892" xr:uid="{FA9613DF-BC1E-48BF-B081-819CB9E44311}"/>
    <cellStyle name="Total 4 5 6" xfId="10139" xr:uid="{964BB1FA-9919-4503-94E7-C07BDC9B9527}"/>
    <cellStyle name="Total 4 5 7" xfId="11351" xr:uid="{EBD4C5C4-F49B-477C-A968-CC642B7E40E1}"/>
    <cellStyle name="Total 4 5 8" xfId="12432" xr:uid="{76A17BAB-10DE-490A-9E01-50C36DAFD2E3}"/>
    <cellStyle name="Total 4 5 9" xfId="13592" xr:uid="{6E22E50F-FB17-4F5A-98DE-A8D26D9B7C09}"/>
    <cellStyle name="Total 4 6" xfId="4953" xr:uid="{7F6BBFE3-9753-4754-B3CC-F70D5C4520E9}"/>
    <cellStyle name="Total 4 7" xfId="6426" xr:uid="{3C112977-AADF-42E9-B337-0323A0A997D0}"/>
    <cellStyle name="Total 4 8" xfId="7663" xr:uid="{0A30B9DE-4F73-46EB-B3FA-0FD65B57C9F2}"/>
    <cellStyle name="Total 4 9" xfId="8888" xr:uid="{EE65C261-7A55-4FB3-A72F-50C2036DA950}"/>
    <cellStyle name="Total 5" xfId="2388" xr:uid="{00000000-0005-0000-0000-0000BC0A0000}"/>
    <cellStyle name="Total 5 10" xfId="10140" xr:uid="{4FCE2033-E88C-413E-8178-415038460B1F}"/>
    <cellStyle name="Total 5 11" xfId="11352" xr:uid="{91226C3D-5BF4-4971-BFC4-0CEE53197660}"/>
    <cellStyle name="Total 5 12" xfId="12433" xr:uid="{749929C0-F8BA-40BA-9B08-55C95EBBF3DE}"/>
    <cellStyle name="Total 5 13" xfId="13593" xr:uid="{AD858777-0207-4028-8714-C67FEE93FDF4}"/>
    <cellStyle name="Total 5 14" xfId="14576" xr:uid="{3B723BFF-2F47-4120-A294-DC91021C8D05}"/>
    <cellStyle name="Total 5 15" xfId="15446" xr:uid="{5B87D008-BEA8-48ED-8695-B53781F52E89}"/>
    <cellStyle name="Total 5 2" xfId="2389" xr:uid="{00000000-0005-0000-0000-0000BD0A0000}"/>
    <cellStyle name="Total 5 2 10" xfId="14577" xr:uid="{CC9B5D62-3FEC-4463-9FE2-25FA4B4BBF3A}"/>
    <cellStyle name="Total 5 2 11" xfId="15447" xr:uid="{CDEA6675-083A-443E-AD4D-D639834A57D9}"/>
    <cellStyle name="Total 5 2 2" xfId="4959" xr:uid="{909D51CD-F76F-432B-B4AD-2AC4714529E4}"/>
    <cellStyle name="Total 5 2 3" xfId="6432" xr:uid="{F7903387-E7CB-4DD8-8E96-6E27351D7ADC}"/>
    <cellStyle name="Total 5 2 4" xfId="7669" xr:uid="{8D242B90-26E4-43DB-879E-487EAC1422DD}"/>
    <cellStyle name="Total 5 2 5" xfId="8894" xr:uid="{D0DE15BE-35EE-492B-B331-B6E683BB7385}"/>
    <cellStyle name="Total 5 2 6" xfId="10141" xr:uid="{8406B917-39C4-4C27-A585-BBB0B1B62F0A}"/>
    <cellStyle name="Total 5 2 7" xfId="11353" xr:uid="{26A90BAC-8F89-41F6-8AEB-5ACA48B8505F}"/>
    <cellStyle name="Total 5 2 8" xfId="12434" xr:uid="{F1E57B3A-E94C-4796-AA5A-BA8279C641F4}"/>
    <cellStyle name="Total 5 2 9" xfId="13594" xr:uid="{90708888-D6A3-4AF8-A076-8028CDA4086B}"/>
    <cellStyle name="Total 5 3" xfId="2390" xr:uid="{00000000-0005-0000-0000-0000BE0A0000}"/>
    <cellStyle name="Total 5 3 10" xfId="14578" xr:uid="{DFDCC12F-9E6F-4CEC-A945-FA6A9E25258C}"/>
    <cellStyle name="Total 5 3 11" xfId="15448" xr:uid="{EF86512A-5800-4838-97AE-A2F915E72C42}"/>
    <cellStyle name="Total 5 3 2" xfId="4960" xr:uid="{718FB631-2343-4222-BCB6-BCDCE7D3DC17}"/>
    <cellStyle name="Total 5 3 3" xfId="6433" xr:uid="{D027FEE8-2D2A-4BC9-AB02-56D26B0DC0AA}"/>
    <cellStyle name="Total 5 3 4" xfId="7670" xr:uid="{2D0A4542-2ABF-4E74-94CD-CD13340A3CFE}"/>
    <cellStyle name="Total 5 3 5" xfId="8895" xr:uid="{F314F538-32DE-4B51-A944-D8ECF676551B}"/>
    <cellStyle name="Total 5 3 6" xfId="10142" xr:uid="{3C191A28-9F8C-414B-AB47-DA03A6E753E8}"/>
    <cellStyle name="Total 5 3 7" xfId="11354" xr:uid="{B9B8AA17-63D1-466B-880C-5BBDABDAF2A3}"/>
    <cellStyle name="Total 5 3 8" xfId="12435" xr:uid="{DBBE9D94-6C9D-40BF-93D8-B3F651977B90}"/>
    <cellStyle name="Total 5 3 9" xfId="13595" xr:uid="{BAB2E971-501E-4797-AA9B-8C641553894C}"/>
    <cellStyle name="Total 5 4" xfId="2391" xr:uid="{00000000-0005-0000-0000-0000BF0A0000}"/>
    <cellStyle name="Total 5 4 10" xfId="14579" xr:uid="{5AAB796E-F808-453B-B362-29A7C48DABF4}"/>
    <cellStyle name="Total 5 4 11" xfId="15449" xr:uid="{CDCD96DC-7F76-45CF-9CB8-493A39C8549C}"/>
    <cellStyle name="Total 5 4 2" xfId="4961" xr:uid="{11A7CFDC-03F9-4CA2-B550-4CFA153E806A}"/>
    <cellStyle name="Total 5 4 3" xfId="6434" xr:uid="{E2FEE59A-166F-4F63-B857-43CF37D5C790}"/>
    <cellStyle name="Total 5 4 4" xfId="7671" xr:uid="{D8ACD4E3-B61A-4F8F-8175-8E69B483D6CF}"/>
    <cellStyle name="Total 5 4 5" xfId="8896" xr:uid="{7B9BB0B8-CC74-4673-82C5-E66A002501F5}"/>
    <cellStyle name="Total 5 4 6" xfId="10143" xr:uid="{9CDB08D2-0DD6-4ADE-AFCE-D23AE1AB73E1}"/>
    <cellStyle name="Total 5 4 7" xfId="11355" xr:uid="{C3B62D02-A681-4594-8827-77BF5083BFF6}"/>
    <cellStyle name="Total 5 4 8" xfId="12436" xr:uid="{99E6BFE8-DA9A-4186-9EFE-BF52F9CB9DF7}"/>
    <cellStyle name="Total 5 4 9" xfId="13596" xr:uid="{F0AFD31F-17B1-4725-99C5-9020977560B3}"/>
    <cellStyle name="Total 5 5" xfId="2392" xr:uid="{00000000-0005-0000-0000-0000C00A0000}"/>
    <cellStyle name="Total 5 5 10" xfId="14580" xr:uid="{8F3119B3-4D1A-4EE4-9FCB-7C95537C63C4}"/>
    <cellStyle name="Total 5 5 11" xfId="15450" xr:uid="{C0EEE009-6754-433B-89D5-C9168FEFA619}"/>
    <cellStyle name="Total 5 5 2" xfId="4962" xr:uid="{F2726548-BBF8-47CD-8CE4-9D788D7BE014}"/>
    <cellStyle name="Total 5 5 3" xfId="6435" xr:uid="{0A4DFAE4-78AE-4F98-8E1A-2B4AB16E9432}"/>
    <cellStyle name="Total 5 5 4" xfId="7672" xr:uid="{E69A7AF1-E5B1-4E90-8214-986663DE8EF8}"/>
    <cellStyle name="Total 5 5 5" xfId="8897" xr:uid="{D3C57CCF-2808-4571-BFA3-450EBF336D2B}"/>
    <cellStyle name="Total 5 5 6" xfId="10144" xr:uid="{05C19C92-30F5-4619-B68F-DA6B6AFDFA4F}"/>
    <cellStyle name="Total 5 5 7" xfId="11356" xr:uid="{E69A1192-1601-4D84-878D-F91B7DD665FC}"/>
    <cellStyle name="Total 5 5 8" xfId="12437" xr:uid="{21688A14-CFE8-4812-B968-8004F3623DE1}"/>
    <cellStyle name="Total 5 5 9" xfId="13597" xr:uid="{5CE29985-BD58-44C6-BC86-CE22917062F7}"/>
    <cellStyle name="Total 5 6" xfId="4958" xr:uid="{4318BD90-E870-4CC5-9939-C0D704C6B687}"/>
    <cellStyle name="Total 5 7" xfId="6431" xr:uid="{DFDBBDE4-237C-4F67-BD0E-810030373CFA}"/>
    <cellStyle name="Total 5 8" xfId="7668" xr:uid="{34A72ABD-5A25-471E-BB8A-0C5BA59F964F}"/>
    <cellStyle name="Total 5 9" xfId="8893" xr:uid="{1C8B1856-278A-4CD1-AEAB-9E501ADB285C}"/>
    <cellStyle name="Total 6" xfId="2393" xr:uid="{00000000-0005-0000-0000-0000C10A0000}"/>
    <cellStyle name="Total 6 10" xfId="10145" xr:uid="{F2166A55-B5F7-4DBA-A62B-D4180F4B185A}"/>
    <cellStyle name="Total 6 11" xfId="11357" xr:uid="{B0B957F0-5DF9-4E40-A62A-0587634D7A01}"/>
    <cellStyle name="Total 6 12" xfId="12438" xr:uid="{16DEE220-3FE7-4655-9E87-D176734BD2A9}"/>
    <cellStyle name="Total 6 13" xfId="13598" xr:uid="{1CE33156-52C0-4653-9F72-6C2FC0952DE6}"/>
    <cellStyle name="Total 6 14" xfId="14581" xr:uid="{98639B38-4450-4DEA-AE44-69E2823C9F36}"/>
    <cellStyle name="Total 6 15" xfId="15451" xr:uid="{15CCD19D-3A3C-4490-8C83-F3BFD5AD3689}"/>
    <cellStyle name="Total 6 2" xfId="2394" xr:uid="{00000000-0005-0000-0000-0000C20A0000}"/>
    <cellStyle name="Total 6 2 10" xfId="14582" xr:uid="{4B1DC570-9D3C-4D40-957B-61C1A57CE116}"/>
    <cellStyle name="Total 6 2 11" xfId="15452" xr:uid="{4E319A2F-ADBB-4ABE-AEDF-8C01500045FB}"/>
    <cellStyle name="Total 6 2 2" xfId="4964" xr:uid="{2FE32EF8-ECE3-40E4-AFCF-EFAE5D1502A9}"/>
    <cellStyle name="Total 6 2 3" xfId="6437" xr:uid="{AF34D514-16EF-4AD9-BA00-87F32266826D}"/>
    <cellStyle name="Total 6 2 4" xfId="7674" xr:uid="{987C0AFD-C3BB-4476-8EFE-E2477FCE224A}"/>
    <cellStyle name="Total 6 2 5" xfId="8899" xr:uid="{B0791E9C-477E-4CF3-80C8-AC374CB4F115}"/>
    <cellStyle name="Total 6 2 6" xfId="10146" xr:uid="{116DE853-62AA-45EF-9458-FB4A11E6EDE3}"/>
    <cellStyle name="Total 6 2 7" xfId="11358" xr:uid="{DC0CCE12-AD15-4D22-A35B-397F3CD05BD9}"/>
    <cellStyle name="Total 6 2 8" xfId="12439" xr:uid="{6901D670-47B7-49EF-A127-F3E860560989}"/>
    <cellStyle name="Total 6 2 9" xfId="13599" xr:uid="{1CC56C5D-82D8-4E68-B1A5-52BC90B1E0A5}"/>
    <cellStyle name="Total 6 3" xfId="2395" xr:uid="{00000000-0005-0000-0000-0000C30A0000}"/>
    <cellStyle name="Total 6 3 10" xfId="14583" xr:uid="{3511E9FD-D2B8-4179-BC25-6B5B422ED157}"/>
    <cellStyle name="Total 6 3 11" xfId="15453" xr:uid="{2C399018-8F11-44A9-8A08-10C13AB8A653}"/>
    <cellStyle name="Total 6 3 2" xfId="4965" xr:uid="{F7E7979C-AF93-4E00-8620-8979E684CD00}"/>
    <cellStyle name="Total 6 3 3" xfId="6438" xr:uid="{E239D952-032D-4C81-BB2F-604F1C9425AD}"/>
    <cellStyle name="Total 6 3 4" xfId="7675" xr:uid="{557FF482-B10E-4B30-A3FF-0B637CD29FFB}"/>
    <cellStyle name="Total 6 3 5" xfId="8900" xr:uid="{7AC5F459-01A1-4A75-9A6C-FF607D9F75F7}"/>
    <cellStyle name="Total 6 3 6" xfId="10147" xr:uid="{05999EB6-274B-4F61-9288-F427DF7D6254}"/>
    <cellStyle name="Total 6 3 7" xfId="11359" xr:uid="{3494AA45-9E65-43CC-965B-A45BDCEA8516}"/>
    <cellStyle name="Total 6 3 8" xfId="12440" xr:uid="{D852702E-910F-496B-859A-F33053362E8E}"/>
    <cellStyle name="Total 6 3 9" xfId="13600" xr:uid="{BE2AC5B9-BF4B-4C0C-9AE5-5813D0B27B12}"/>
    <cellStyle name="Total 6 4" xfId="2396" xr:uid="{00000000-0005-0000-0000-0000C40A0000}"/>
    <cellStyle name="Total 6 4 10" xfId="14584" xr:uid="{0BD2403F-37A4-4C4F-88BE-F242AB209A14}"/>
    <cellStyle name="Total 6 4 11" xfId="15454" xr:uid="{DC6A8B93-FCEE-4B6E-AD3D-62175276E66A}"/>
    <cellStyle name="Total 6 4 2" xfId="4966" xr:uid="{5D56DEB2-35A7-47B5-ACDD-802A50C0F0D5}"/>
    <cellStyle name="Total 6 4 3" xfId="6439" xr:uid="{A89D9459-0D49-4A36-8A98-0D03BF043CF5}"/>
    <cellStyle name="Total 6 4 4" xfId="7676" xr:uid="{CE1B6D68-1FB9-4C08-A9E7-33C67FE87ABA}"/>
    <cellStyle name="Total 6 4 5" xfId="8901" xr:uid="{95F0D57D-C7EF-4638-B030-E7D0583A3DCF}"/>
    <cellStyle name="Total 6 4 6" xfId="10148" xr:uid="{0A86F473-C8EF-4A33-96C4-1C09951AEAA4}"/>
    <cellStyle name="Total 6 4 7" xfId="11360" xr:uid="{6DEBF166-1109-4DFE-BDCF-A051B368DE0B}"/>
    <cellStyle name="Total 6 4 8" xfId="12441" xr:uid="{B0830E91-8558-4BF8-BA6C-97FD4F43BEC9}"/>
    <cellStyle name="Total 6 4 9" xfId="13601" xr:uid="{8A5C8491-7BAE-435F-86BB-3CAA6A98F467}"/>
    <cellStyle name="Total 6 5" xfId="2397" xr:uid="{00000000-0005-0000-0000-0000C50A0000}"/>
    <cellStyle name="Total 6 5 10" xfId="14585" xr:uid="{B11C2E3D-00E6-4723-BFA2-6DFC56D698AF}"/>
    <cellStyle name="Total 6 5 11" xfId="15455" xr:uid="{D09A5EF2-0F6B-49C7-8DBA-0FEB5CA9D68E}"/>
    <cellStyle name="Total 6 5 2" xfId="4967" xr:uid="{E180A100-BA5E-4C8C-8B1B-6D6D7A9BA33A}"/>
    <cellStyle name="Total 6 5 3" xfId="6440" xr:uid="{2DF7210D-4206-4422-B5AE-42E634D560FE}"/>
    <cellStyle name="Total 6 5 4" xfId="7677" xr:uid="{D22D732A-CA17-4E08-8B87-23F6770DF730}"/>
    <cellStyle name="Total 6 5 5" xfId="8902" xr:uid="{0ED65C97-3104-4E04-8220-DB9BD7DC70E3}"/>
    <cellStyle name="Total 6 5 6" xfId="10149" xr:uid="{F03FD2D6-FC16-4C5C-9843-0AD596D14AEE}"/>
    <cellStyle name="Total 6 5 7" xfId="11361" xr:uid="{135E1D89-1C19-41FA-BFD3-EFAE81BBEF40}"/>
    <cellStyle name="Total 6 5 8" xfId="12442" xr:uid="{3FD36289-470F-439A-B338-270A0BC7B859}"/>
    <cellStyle name="Total 6 5 9" xfId="13602" xr:uid="{F20891D2-E84F-4336-B19B-8D3BBA7E0F91}"/>
    <cellStyle name="Total 6 6" xfId="4963" xr:uid="{085C4760-A201-4382-A78A-77EFB8C25871}"/>
    <cellStyle name="Total 6 7" xfId="6436" xr:uid="{6925AB40-CA4E-4A80-A097-B1F5ACAA7DEB}"/>
    <cellStyle name="Total 6 8" xfId="7673" xr:uid="{D65DCD7B-26E5-4370-BE88-339B772BEFE0}"/>
    <cellStyle name="Total 6 9" xfId="8898" xr:uid="{6E1C1970-BAD7-4A49-8475-B650806EA04A}"/>
    <cellStyle name="Total 7" xfId="2398" xr:uid="{00000000-0005-0000-0000-0000C60A0000}"/>
    <cellStyle name="Total 7 10" xfId="10150" xr:uid="{F7FD784E-8468-4FDB-852E-29DB10B1F849}"/>
    <cellStyle name="Total 7 11" xfId="11362" xr:uid="{3A338E0A-C3F0-4AD5-9FE7-A2783518B5D9}"/>
    <cellStyle name="Total 7 12" xfId="12443" xr:uid="{0536F2DE-691E-4672-9562-B5D8E868876A}"/>
    <cellStyle name="Total 7 13" xfId="13603" xr:uid="{9D41275A-C835-4FF2-A04E-2B0FBB2AB139}"/>
    <cellStyle name="Total 7 14" xfId="14586" xr:uid="{2E151FE3-0F5D-4A4F-B9A9-CBF80E855948}"/>
    <cellStyle name="Total 7 15" xfId="15456" xr:uid="{F84A9ABD-95CA-468B-B6E1-1329718F4CC0}"/>
    <cellStyle name="Total 7 2" xfId="2399" xr:uid="{00000000-0005-0000-0000-0000C70A0000}"/>
    <cellStyle name="Total 7 2 10" xfId="14587" xr:uid="{AD280109-9BFC-4218-9098-78EA6A02D99F}"/>
    <cellStyle name="Total 7 2 11" xfId="15457" xr:uid="{AD962FA0-1839-4B20-B58F-61510B6F039B}"/>
    <cellStyle name="Total 7 2 2" xfId="4969" xr:uid="{5CCEBEA9-4861-432B-9DCD-3DF79C42C5C8}"/>
    <cellStyle name="Total 7 2 3" xfId="6442" xr:uid="{09457FEA-C4B2-45EA-96D2-3E038FCE577A}"/>
    <cellStyle name="Total 7 2 4" xfId="7679" xr:uid="{8A436213-9709-4994-BA73-6F0430AD2BC9}"/>
    <cellStyle name="Total 7 2 5" xfId="8904" xr:uid="{F09EE742-AD91-4A1E-AA47-C2D9200075BF}"/>
    <cellStyle name="Total 7 2 6" xfId="10151" xr:uid="{7F7A4872-F7E7-4735-BBE0-855B7A6B4647}"/>
    <cellStyle name="Total 7 2 7" xfId="11363" xr:uid="{81FAC627-B4CD-4AA4-8328-10D0F97439C9}"/>
    <cellStyle name="Total 7 2 8" xfId="12444" xr:uid="{80ED3E1C-9481-44F9-BC71-C58D86F37F17}"/>
    <cellStyle name="Total 7 2 9" xfId="13604" xr:uid="{B1700374-21D7-4E9C-AF3E-51B2F0D2976B}"/>
    <cellStyle name="Total 7 3" xfId="2400" xr:uid="{00000000-0005-0000-0000-0000C80A0000}"/>
    <cellStyle name="Total 7 3 10" xfId="14588" xr:uid="{AE075E8C-54B9-4F45-AD9D-036E8F4C3145}"/>
    <cellStyle name="Total 7 3 11" xfId="15458" xr:uid="{076F3DE7-F968-4B66-BB7E-E7671275E9C7}"/>
    <cellStyle name="Total 7 3 2" xfId="4970" xr:uid="{D698971D-A55F-44EA-8610-12B2EE95DCED}"/>
    <cellStyle name="Total 7 3 3" xfId="6443" xr:uid="{F00A08E2-66A5-4D9C-A5E8-CB3B80ECA74D}"/>
    <cellStyle name="Total 7 3 4" xfId="7680" xr:uid="{8335F7FE-757A-471D-8BA1-03334BC7898D}"/>
    <cellStyle name="Total 7 3 5" xfId="8905" xr:uid="{7810664F-011D-4EED-B81E-B2087CABCCDF}"/>
    <cellStyle name="Total 7 3 6" xfId="10152" xr:uid="{9F66309E-EA34-4AAB-AEB5-2E3B7F5B800B}"/>
    <cellStyle name="Total 7 3 7" xfId="11364" xr:uid="{B311558E-72BA-48C3-B3EC-4766EFDA6248}"/>
    <cellStyle name="Total 7 3 8" xfId="12445" xr:uid="{B062A14B-070F-412D-A28C-5BE5C31B6B3E}"/>
    <cellStyle name="Total 7 3 9" xfId="13605" xr:uid="{B907D583-8806-433F-916F-BDEF3E7AE725}"/>
    <cellStyle name="Total 7 4" xfId="2401" xr:uid="{00000000-0005-0000-0000-0000C90A0000}"/>
    <cellStyle name="Total 7 4 10" xfId="14589" xr:uid="{E4C0884A-9F3F-4536-A986-F805C48162BF}"/>
    <cellStyle name="Total 7 4 11" xfId="15459" xr:uid="{B65EF42F-EAC1-4B0C-99D2-594B1DE6EBC1}"/>
    <cellStyle name="Total 7 4 2" xfId="4971" xr:uid="{67461052-35F3-456B-B4C7-1216B51BF2CC}"/>
    <cellStyle name="Total 7 4 3" xfId="6444" xr:uid="{88FC458D-8427-45E4-B1BB-B9C66FCDF79E}"/>
    <cellStyle name="Total 7 4 4" xfId="7681" xr:uid="{30EDD584-5C10-4F6E-B917-030A21A5A003}"/>
    <cellStyle name="Total 7 4 5" xfId="8906" xr:uid="{C450989D-B940-4AE7-9C52-4604C0A6A58F}"/>
    <cellStyle name="Total 7 4 6" xfId="10153" xr:uid="{99C1E4F4-4619-4F70-8976-FF33A8D3C165}"/>
    <cellStyle name="Total 7 4 7" xfId="11365" xr:uid="{C257287E-9E86-4583-A23B-F6E21B4C4EFA}"/>
    <cellStyle name="Total 7 4 8" xfId="12446" xr:uid="{9997420D-C898-4144-994E-E548266F73AD}"/>
    <cellStyle name="Total 7 4 9" xfId="13606" xr:uid="{99C5DD15-AC35-4573-8AC5-7D319B5655D6}"/>
    <cellStyle name="Total 7 5" xfId="2402" xr:uid="{00000000-0005-0000-0000-0000CA0A0000}"/>
    <cellStyle name="Total 7 5 10" xfId="14590" xr:uid="{2A8BCE55-B30B-478F-A3FF-692619A58489}"/>
    <cellStyle name="Total 7 5 11" xfId="15460" xr:uid="{ABDE37AF-5A8B-4795-89EC-E7339667FBF5}"/>
    <cellStyle name="Total 7 5 2" xfId="4972" xr:uid="{3D17DA3E-5248-4765-8217-C13AC87BAF88}"/>
    <cellStyle name="Total 7 5 3" xfId="6445" xr:uid="{F80D94FA-B7C7-4AC7-9EAC-37DE2B65D381}"/>
    <cellStyle name="Total 7 5 4" xfId="7682" xr:uid="{DEDAC8B0-FEF1-41B6-B6F6-C7897854A847}"/>
    <cellStyle name="Total 7 5 5" xfId="8907" xr:uid="{9B3ABA8A-DCB6-4165-BB6B-5019CA4DF031}"/>
    <cellStyle name="Total 7 5 6" xfId="10154" xr:uid="{4B12BD4F-D956-4631-A90D-79F319C916A0}"/>
    <cellStyle name="Total 7 5 7" xfId="11366" xr:uid="{53808A26-1015-475A-A138-F433BA2DBE43}"/>
    <cellStyle name="Total 7 5 8" xfId="12447" xr:uid="{21A15E7B-C7AA-4DA6-B5E6-C0A559B8867A}"/>
    <cellStyle name="Total 7 5 9" xfId="13607" xr:uid="{BB5C3D8E-5871-4FE1-A3CF-40DD59634DDE}"/>
    <cellStyle name="Total 7 6" xfId="4968" xr:uid="{200BBD23-E779-4294-8752-AAAD34C760AE}"/>
    <cellStyle name="Total 7 7" xfId="6441" xr:uid="{86D92B2E-B15F-4798-A89E-4C2AFE0C451D}"/>
    <cellStyle name="Total 7 8" xfId="7678" xr:uid="{EAEFAEA5-3C6C-4EDA-877A-A7BF3DCA1469}"/>
    <cellStyle name="Total 7 9" xfId="8903" xr:uid="{0DEDC5BD-0D1E-4D39-AD53-717686C135FC}"/>
    <cellStyle name="Total 8" xfId="2403" xr:uid="{00000000-0005-0000-0000-0000CB0A0000}"/>
    <cellStyle name="Total 8 10" xfId="10155" xr:uid="{1BAAF382-3B11-41C8-820F-4F0ACE85C925}"/>
    <cellStyle name="Total 8 11" xfId="11367" xr:uid="{90836317-427A-4287-B016-0E645D68E6F7}"/>
    <cellStyle name="Total 8 12" xfId="12448" xr:uid="{27BAB1F5-0278-431A-8609-37B38F249E93}"/>
    <cellStyle name="Total 8 13" xfId="13608" xr:uid="{436766AE-D04E-4DA7-ABF4-A6A8E5EFCA98}"/>
    <cellStyle name="Total 8 14" xfId="14591" xr:uid="{BACD2357-9062-47E5-9312-410FBEA48F2F}"/>
    <cellStyle name="Total 8 15" xfId="15461" xr:uid="{229CD2E7-281B-4761-BBFB-D38731D446AD}"/>
    <cellStyle name="Total 8 2" xfId="2404" xr:uid="{00000000-0005-0000-0000-0000CC0A0000}"/>
    <cellStyle name="Total 8 2 10" xfId="14592" xr:uid="{C1F1FBE8-D64F-4A23-B884-B16C1B1B4921}"/>
    <cellStyle name="Total 8 2 11" xfId="15462" xr:uid="{472318F0-288F-4801-BB90-9538468D0D74}"/>
    <cellStyle name="Total 8 2 2" xfId="4974" xr:uid="{DAEDFAB7-F87C-4AD0-AF50-15B8491D9B29}"/>
    <cellStyle name="Total 8 2 3" xfId="6447" xr:uid="{038F86CA-1F3C-41D6-AE15-900067E037C2}"/>
    <cellStyle name="Total 8 2 4" xfId="7684" xr:uid="{0A77DEA6-0358-4EAB-8607-50C007C759CF}"/>
    <cellStyle name="Total 8 2 5" xfId="8909" xr:uid="{961D7405-9416-4D62-A273-C565788940BE}"/>
    <cellStyle name="Total 8 2 6" xfId="10156" xr:uid="{BD52CBA9-C49B-4760-8EF2-2325D33C662C}"/>
    <cellStyle name="Total 8 2 7" xfId="11368" xr:uid="{EC0BE9EC-A735-4F56-B4A7-CEE93F3BE0E7}"/>
    <cellStyle name="Total 8 2 8" xfId="12449" xr:uid="{8C7A948D-E47B-49FD-B1D5-5E436EFCEC13}"/>
    <cellStyle name="Total 8 2 9" xfId="13609" xr:uid="{646CBBD3-B00E-4DCE-A36B-FA3B7F92778C}"/>
    <cellStyle name="Total 8 3" xfId="2405" xr:uid="{00000000-0005-0000-0000-0000CD0A0000}"/>
    <cellStyle name="Total 8 3 10" xfId="14593" xr:uid="{473D53D1-F69A-433C-8567-8DBB1A8D17DF}"/>
    <cellStyle name="Total 8 3 11" xfId="15463" xr:uid="{5AAE00A6-3473-4542-85FC-862CD46758E3}"/>
    <cellStyle name="Total 8 3 2" xfId="4975" xr:uid="{5A833200-53AD-4446-A5EB-EC67BC2C27DD}"/>
    <cellStyle name="Total 8 3 3" xfId="6448" xr:uid="{598B1C4F-C3A6-4BBB-A180-74A29F3C2186}"/>
    <cellStyle name="Total 8 3 4" xfId="7685" xr:uid="{66DF5E39-30D9-40AE-B011-30C3939289A2}"/>
    <cellStyle name="Total 8 3 5" xfId="8910" xr:uid="{ABCA6B7A-2D54-44A5-808A-7ADBCBC589C2}"/>
    <cellStyle name="Total 8 3 6" xfId="10157" xr:uid="{F3223A06-5CC9-425F-A346-EAA370B2E126}"/>
    <cellStyle name="Total 8 3 7" xfId="11369" xr:uid="{F24CBE23-22E1-44D3-82C4-C37F3C4AFD39}"/>
    <cellStyle name="Total 8 3 8" xfId="12450" xr:uid="{0BA8E8C7-AD88-4CD7-A73E-0C0E37085274}"/>
    <cellStyle name="Total 8 3 9" xfId="13610" xr:uid="{45684880-8C56-4ED4-A35A-9C8D9254D805}"/>
    <cellStyle name="Total 8 4" xfId="2406" xr:uid="{00000000-0005-0000-0000-0000CE0A0000}"/>
    <cellStyle name="Total 8 4 10" xfId="14594" xr:uid="{1098FADE-9D3F-4C07-9A21-05A4E2F07195}"/>
    <cellStyle name="Total 8 4 11" xfId="15464" xr:uid="{7A4EE4A7-9929-4B6A-B254-80DA92BAF614}"/>
    <cellStyle name="Total 8 4 2" xfId="4976" xr:uid="{A57557E5-D588-4294-A79E-7B0F8B94C211}"/>
    <cellStyle name="Total 8 4 3" xfId="6449" xr:uid="{0E446605-C2F6-4F55-90BE-90A60BA0EB7B}"/>
    <cellStyle name="Total 8 4 4" xfId="7686" xr:uid="{56EBB1C2-BE11-4727-ABAE-CDD849A34ADD}"/>
    <cellStyle name="Total 8 4 5" xfId="8911" xr:uid="{4BD73CD9-A26B-4001-BC31-D9439D6BB596}"/>
    <cellStyle name="Total 8 4 6" xfId="10158" xr:uid="{5BC0FC9E-6C22-4430-8A65-28E428D51DD5}"/>
    <cellStyle name="Total 8 4 7" xfId="11370" xr:uid="{25329CAE-B888-4086-BF4B-3054CB93C240}"/>
    <cellStyle name="Total 8 4 8" xfId="12451" xr:uid="{FF6478BF-2019-4815-B6C3-C119F2F5C842}"/>
    <cellStyle name="Total 8 4 9" xfId="13611" xr:uid="{301E63AC-EBAC-4597-BA8F-FE261B74BBF2}"/>
    <cellStyle name="Total 8 5" xfId="2407" xr:uid="{00000000-0005-0000-0000-0000CF0A0000}"/>
    <cellStyle name="Total 8 5 10" xfId="14595" xr:uid="{F9A88690-6EA2-4E67-951A-4B9772AD679F}"/>
    <cellStyle name="Total 8 5 11" xfId="15465" xr:uid="{3885E652-5D51-459A-8058-6ABD0D3025D9}"/>
    <cellStyle name="Total 8 5 2" xfId="4977" xr:uid="{0B8E597E-D18A-4FA8-AB62-B0B1513CAB63}"/>
    <cellStyle name="Total 8 5 3" xfId="6450" xr:uid="{FB317C3F-D8EC-4E59-A050-FD59F5DEFDCC}"/>
    <cellStyle name="Total 8 5 4" xfId="7687" xr:uid="{8414E875-8EF4-474C-936F-00E88CAC0D22}"/>
    <cellStyle name="Total 8 5 5" xfId="8912" xr:uid="{3EB9F85E-CB0C-492F-BAB3-DC6C61F1600A}"/>
    <cellStyle name="Total 8 5 6" xfId="10159" xr:uid="{8059BE90-FCFA-4F65-A93D-A337B26A1A52}"/>
    <cellStyle name="Total 8 5 7" xfId="11371" xr:uid="{0BBE079D-63F6-4FD4-A65C-08BAAB9D5C7A}"/>
    <cellStyle name="Total 8 5 8" xfId="12452" xr:uid="{F91D4110-B180-4236-B8C4-DF014DEE95BB}"/>
    <cellStyle name="Total 8 5 9" xfId="13612" xr:uid="{0B2729DD-B4DD-4F2D-AB15-76712556FF64}"/>
    <cellStyle name="Total 8 6" xfId="4973" xr:uid="{CCB7B708-C67E-4AA6-855C-898393F18FEA}"/>
    <cellStyle name="Total 8 7" xfId="6446" xr:uid="{24909C2A-515D-48EA-A2B4-58D487C5330D}"/>
    <cellStyle name="Total 8 8" xfId="7683" xr:uid="{33FFE434-6A1E-40C6-A5A2-E2146791E4E9}"/>
    <cellStyle name="Total 8 9" xfId="8908" xr:uid="{7B4F84B8-FCC1-4316-AB7F-2F81BB8A1842}"/>
    <cellStyle name="Total 9" xfId="2408" xr:uid="{00000000-0005-0000-0000-0000D00A0000}"/>
    <cellStyle name="Total 9 10" xfId="10160" xr:uid="{E02A0DA9-C048-449B-BED3-F8532E658ED2}"/>
    <cellStyle name="Total 9 11" xfId="11372" xr:uid="{A37114E8-E4DC-4888-BA88-DF99B63D2332}"/>
    <cellStyle name="Total 9 12" xfId="12453" xr:uid="{04DB9D45-E8E7-46DD-A241-F15F1EB3DCDD}"/>
    <cellStyle name="Total 9 13" xfId="13613" xr:uid="{C9CFDA46-099D-4510-9DD7-FB2B8C2E47C1}"/>
    <cellStyle name="Total 9 14" xfId="14596" xr:uid="{B4A9762A-C6E2-450A-A778-AA8BC74B92BB}"/>
    <cellStyle name="Total 9 15" xfId="15466" xr:uid="{A703C9AA-6275-4230-A3BD-66735EB517D5}"/>
    <cellStyle name="Total 9 2" xfId="2409" xr:uid="{00000000-0005-0000-0000-0000D10A0000}"/>
    <cellStyle name="Total 9 2 10" xfId="14597" xr:uid="{F57A8F37-4979-4014-900B-04D277CF947C}"/>
    <cellStyle name="Total 9 2 11" xfId="15467" xr:uid="{CE57A48D-8E5D-4491-8EBD-1327E2716416}"/>
    <cellStyle name="Total 9 2 2" xfId="4979" xr:uid="{55571616-1143-4B2A-8B84-CD271C4ACCAA}"/>
    <cellStyle name="Total 9 2 3" xfId="6452" xr:uid="{396CE717-9FE7-4E32-B98A-810BB0D66934}"/>
    <cellStyle name="Total 9 2 4" xfId="7689" xr:uid="{910150C2-B86A-42B0-AF51-C4036D83077E}"/>
    <cellStyle name="Total 9 2 5" xfId="8914" xr:uid="{EA281445-3048-48F4-8F13-37C055DD598C}"/>
    <cellStyle name="Total 9 2 6" xfId="10161" xr:uid="{9073CB57-3462-453C-AB84-90AA75FEE742}"/>
    <cellStyle name="Total 9 2 7" xfId="11373" xr:uid="{D873384A-958E-46CC-89D1-EECE9EE86445}"/>
    <cellStyle name="Total 9 2 8" xfId="12454" xr:uid="{CAF45EE4-4CE1-42CF-990A-626D96F4C80C}"/>
    <cellStyle name="Total 9 2 9" xfId="13614" xr:uid="{6774818B-579F-4736-8D44-506996C79188}"/>
    <cellStyle name="Total 9 3" xfId="2410" xr:uid="{00000000-0005-0000-0000-0000D20A0000}"/>
    <cellStyle name="Total 9 3 10" xfId="14598" xr:uid="{334FDFC2-3F74-4F92-9B47-5DA3CBB652B1}"/>
    <cellStyle name="Total 9 3 11" xfId="15468" xr:uid="{6A73A54B-7D62-4818-B92D-0DFC609272DC}"/>
    <cellStyle name="Total 9 3 2" xfId="4980" xr:uid="{3B346410-8846-47D2-BE35-02B62CC3CC26}"/>
    <cellStyle name="Total 9 3 3" xfId="6453" xr:uid="{3FADFA04-4A9D-4FED-A8D0-3F4603FCF310}"/>
    <cellStyle name="Total 9 3 4" xfId="7690" xr:uid="{2CC7A878-EA0F-4D11-B985-29D840D48864}"/>
    <cellStyle name="Total 9 3 5" xfId="8915" xr:uid="{409FAF30-2F37-46A7-B993-DBE2E3CDD092}"/>
    <cellStyle name="Total 9 3 6" xfId="10162" xr:uid="{527E2C9E-9E85-41CC-B6B2-6F4EDA4658CA}"/>
    <cellStyle name="Total 9 3 7" xfId="11374" xr:uid="{91D51034-2493-434E-AD81-CD29AC983400}"/>
    <cellStyle name="Total 9 3 8" xfId="12455" xr:uid="{F0A26CD5-3805-4731-9245-BEA21FC41480}"/>
    <cellStyle name="Total 9 3 9" xfId="13615" xr:uid="{C95B7B8F-7CD2-49BB-964E-919C5A0A7847}"/>
    <cellStyle name="Total 9 4" xfId="2411" xr:uid="{00000000-0005-0000-0000-0000D30A0000}"/>
    <cellStyle name="Total 9 4 10" xfId="14599" xr:uid="{D6B9A521-360E-40AF-9E00-C32B0C3FF426}"/>
    <cellStyle name="Total 9 4 11" xfId="15469" xr:uid="{A594761F-9F85-48C3-8738-D69D4E8A47CD}"/>
    <cellStyle name="Total 9 4 2" xfId="4981" xr:uid="{37D05754-A60E-4306-A416-B82386056307}"/>
    <cellStyle name="Total 9 4 3" xfId="6454" xr:uid="{D44F8DD9-55EA-4D89-8D52-3623B0658D34}"/>
    <cellStyle name="Total 9 4 4" xfId="7691" xr:uid="{9B584C74-1820-422C-A9A9-24E934EEAAB5}"/>
    <cellStyle name="Total 9 4 5" xfId="8916" xr:uid="{4610E027-7E5C-4EDF-941B-88A7F56EF96C}"/>
    <cellStyle name="Total 9 4 6" xfId="10163" xr:uid="{BE821528-E770-41BD-9B38-75091E8795C8}"/>
    <cellStyle name="Total 9 4 7" xfId="11375" xr:uid="{C2592E71-C28E-420C-B764-6A6002775C50}"/>
    <cellStyle name="Total 9 4 8" xfId="12456" xr:uid="{9980FA9B-DF64-4C07-B3C9-B3BE5983FC08}"/>
    <cellStyle name="Total 9 4 9" xfId="13616" xr:uid="{CA4C809F-DD0C-4F30-9A22-ABBC27BC84F0}"/>
    <cellStyle name="Total 9 5" xfId="2412" xr:uid="{00000000-0005-0000-0000-0000D40A0000}"/>
    <cellStyle name="Total 9 5 10" xfId="14600" xr:uid="{B3609194-A7A1-410A-B911-00BE58265F1C}"/>
    <cellStyle name="Total 9 5 11" xfId="15470" xr:uid="{C222E940-FDF6-4D2B-85B7-689B0CF32D15}"/>
    <cellStyle name="Total 9 5 2" xfId="4982" xr:uid="{E9FAEB20-16FE-456B-861D-5FEEAA10BF47}"/>
    <cellStyle name="Total 9 5 3" xfId="6455" xr:uid="{18AC699E-1677-45D7-A324-1A3ACC773A0A}"/>
    <cellStyle name="Total 9 5 4" xfId="7692" xr:uid="{E8459016-887E-4B79-973E-0AE32520B797}"/>
    <cellStyle name="Total 9 5 5" xfId="8917" xr:uid="{397FEA6C-ADBE-4C0F-BB3C-31F404592B2E}"/>
    <cellStyle name="Total 9 5 6" xfId="10164" xr:uid="{B69DF6D1-B35E-4D69-A813-36ACA8044598}"/>
    <cellStyle name="Total 9 5 7" xfId="11376" xr:uid="{398CB9EC-AC53-4703-8781-59835B468744}"/>
    <cellStyle name="Total 9 5 8" xfId="12457" xr:uid="{DB6AB6B9-4335-4069-81CA-17E7473763F5}"/>
    <cellStyle name="Total 9 5 9" xfId="13617" xr:uid="{2A471074-3269-444E-AA60-A006C92C81B2}"/>
    <cellStyle name="Total 9 6" xfId="4978" xr:uid="{BB38193C-C5A5-4463-9CA3-554F061C6A5F}"/>
    <cellStyle name="Total 9 7" xfId="6451" xr:uid="{6F74D64A-DC08-46E6-9D87-D5F976066CFC}"/>
    <cellStyle name="Total 9 8" xfId="7688" xr:uid="{B2C4DA91-40AC-411F-AA75-4BFFF0951666}"/>
    <cellStyle name="Total 9 9" xfId="8913" xr:uid="{FF977895-2F4F-4757-98EE-3A1218139296}"/>
    <cellStyle name="Tytu?" xfId="2413" xr:uid="{00000000-0005-0000-0000-0000D50A0000}"/>
    <cellStyle name="Tytuł" xfId="188" xr:uid="{00000000-0005-0000-0000-0000D60A0000}"/>
    <cellStyle name="Uwaga" xfId="189" xr:uid="{00000000-0005-0000-0000-0000D70A0000}"/>
    <cellStyle name="Uwaga 10" xfId="13490" xr:uid="{24574F4F-A542-42FC-AC67-6D483B4C7B16}"/>
    <cellStyle name="Uwaga 11" xfId="14533" xr:uid="{43133746-ACD9-47F1-B42C-B7D684F0E3AE}"/>
    <cellStyle name="Uwaga 2" xfId="3173" xr:uid="{AD9373C0-D324-4912-957F-3E6CB598910B}"/>
    <cellStyle name="Uwaga 3" xfId="4775" xr:uid="{3920BA2A-C69F-4193-859C-9B9F8A6B38F9}"/>
    <cellStyle name="Uwaga 4" xfId="6264" xr:uid="{5E7B4ACE-CF98-4FD1-B4DA-6ACCCCD1D0F5}"/>
    <cellStyle name="Uwaga 5" xfId="7478" xr:uid="{078D34A8-F5BE-4764-AD44-5B1415910A3F}"/>
    <cellStyle name="Uwaga 6" xfId="8734" xr:uid="{303E1812-BDE9-4675-A69F-4A0E16D4ED26}"/>
    <cellStyle name="Uwaga 7" xfId="9982" xr:uid="{C4A2F08D-64E2-47C0-A400-3CB3C5EBAC36}"/>
    <cellStyle name="Uwaga 8" xfId="11208" xr:uid="{BBEF7600-8776-4D02-AF2B-D8AE18FCCA41}"/>
    <cellStyle name="Uwaga 9" xfId="12292" xr:uid="{F370610D-C293-495C-B62F-8B5F1B0AB8DB}"/>
    <cellStyle name="Währung [0]_FBA-6" xfId="2414" xr:uid="{00000000-0005-0000-0000-0000D80A0000}"/>
    <cellStyle name="Währung_FBA-6" xfId="2415" xr:uid="{00000000-0005-0000-0000-0000D90A0000}"/>
    <cellStyle name="Warning Text" xfId="190" xr:uid="{00000000-0005-0000-0000-0000DA0A0000}"/>
    <cellStyle name="Warning Text 2" xfId="2416" xr:uid="{00000000-0005-0000-0000-0000DB0A0000}"/>
    <cellStyle name="Warning Text 3" xfId="2417" xr:uid="{00000000-0005-0000-0000-0000DC0A0000}"/>
    <cellStyle name="Warning Text 4" xfId="2418" xr:uid="{00000000-0005-0000-0000-0000DD0A0000}"/>
    <cellStyle name="Warning Text 5" xfId="2419" xr:uid="{00000000-0005-0000-0000-0000DE0A0000}"/>
    <cellStyle name="Warning Text 6" xfId="2681" xr:uid="{00000000-0005-0000-0000-0000DF0A0000}"/>
    <cellStyle name="Z?e" xfId="2420" xr:uid="{00000000-0005-0000-0000-0000E00A0000}"/>
    <cellStyle name="Złe" xfId="191" xr:uid="{00000000-0005-0000-0000-0000E10A0000}"/>
  </cellStyles>
  <dxfs count="35">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sz val="9"/>
      </font>
    </dxf>
    <dxf>
      <font>
        <sz val="9"/>
      </font>
    </dxf>
    <dxf>
      <font>
        <sz val="9"/>
      </font>
    </dxf>
    <dxf>
      <font>
        <sz val="9"/>
      </font>
    </dxf>
    <dxf>
      <font>
        <sz val="9"/>
      </font>
    </dxf>
    <dxf>
      <font>
        <sz val="9"/>
      </font>
    </dxf>
    <dxf>
      <font>
        <sz val="9"/>
      </font>
    </dxf>
    <dxf>
      <font>
        <sz val="9"/>
      </font>
    </dxf>
    <dxf>
      <font>
        <sz val="9"/>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font>
        <name val="Calibri"/>
        <scheme val="minor"/>
      </font>
    </dxf>
    <dxf>
      <numFmt numFmtId="166" formatCode="#,##0;\(#,##0\);\-"/>
    </dxf>
    <dxf>
      <font>
        <name val="Arial"/>
        <scheme val="none"/>
      </font>
    </dxf>
    <dxf>
      <font>
        <name val="Arial"/>
        <scheme val="none"/>
      </font>
    </dxf>
    <dxf>
      <font>
        <name val="Arial"/>
        <scheme val="none"/>
      </font>
    </dxf>
    <dxf>
      <font>
        <sz val="8"/>
      </font>
    </dxf>
    <dxf>
      <font>
        <sz val="8"/>
      </font>
    </dxf>
    <dxf>
      <font>
        <sz val="8"/>
      </font>
    </dxf>
    <dxf>
      <font>
        <sz val="8"/>
      </font>
    </dxf>
    <dxf>
      <numFmt numFmtId="3" formatCode="#,##0"/>
    </dxf>
  </dxfs>
  <tableStyles count="0" defaultTableStyle="TableStyleMedium2" defaultPivotStyle="PivotStyleLight16"/>
  <colors>
    <mruColors>
      <color rgb="FFFF3300"/>
      <color rgb="FF67ED03"/>
      <color rgb="FF3F6D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4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3.xml"/><Relationship Id="rId89" Type="http://schemas.openxmlformats.org/officeDocument/2006/relationships/externalLink" Target="externalLinks/externalLink18.xml"/><Relationship Id="rId112" Type="http://schemas.openxmlformats.org/officeDocument/2006/relationships/externalLink" Target="externalLinks/externalLink41.xml"/><Relationship Id="rId133" Type="http://schemas.openxmlformats.org/officeDocument/2006/relationships/customXml" Target="../customXml/item3.xml"/><Relationship Id="rId16" Type="http://schemas.openxmlformats.org/officeDocument/2006/relationships/worksheet" Target="worksheets/sheet16.xml"/><Relationship Id="rId107" Type="http://schemas.openxmlformats.org/officeDocument/2006/relationships/externalLink" Target="externalLinks/externalLink3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3.xml"/><Relationship Id="rId79" Type="http://schemas.openxmlformats.org/officeDocument/2006/relationships/externalLink" Target="externalLinks/externalLink8.xml"/><Relationship Id="rId102" Type="http://schemas.openxmlformats.org/officeDocument/2006/relationships/externalLink" Target="externalLinks/externalLink31.xml"/><Relationship Id="rId123" Type="http://schemas.openxmlformats.org/officeDocument/2006/relationships/externalLink" Target="externalLinks/externalLink52.xml"/><Relationship Id="rId128"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19.xml"/><Relationship Id="rId95" Type="http://schemas.openxmlformats.org/officeDocument/2006/relationships/externalLink" Target="externalLinks/externalLink24.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6.xml"/><Relationship Id="rId100" Type="http://schemas.openxmlformats.org/officeDocument/2006/relationships/externalLink" Target="externalLinks/externalLink29.xml"/><Relationship Id="rId105" Type="http://schemas.openxmlformats.org/officeDocument/2006/relationships/externalLink" Target="externalLinks/externalLink34.xml"/><Relationship Id="rId113" Type="http://schemas.openxmlformats.org/officeDocument/2006/relationships/externalLink" Target="externalLinks/externalLink42.xml"/><Relationship Id="rId118" Type="http://schemas.openxmlformats.org/officeDocument/2006/relationships/externalLink" Target="externalLinks/externalLink47.xml"/><Relationship Id="rId12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80" Type="http://schemas.openxmlformats.org/officeDocument/2006/relationships/externalLink" Target="externalLinks/externalLink9.xml"/><Relationship Id="rId85" Type="http://schemas.openxmlformats.org/officeDocument/2006/relationships/externalLink" Target="externalLinks/externalLink14.xml"/><Relationship Id="rId93" Type="http://schemas.openxmlformats.org/officeDocument/2006/relationships/externalLink" Target="externalLinks/externalLink22.xml"/><Relationship Id="rId98" Type="http://schemas.openxmlformats.org/officeDocument/2006/relationships/externalLink" Target="externalLinks/externalLink27.xml"/><Relationship Id="rId121" Type="http://schemas.openxmlformats.org/officeDocument/2006/relationships/externalLink" Target="externalLinks/externalLink5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32.xml"/><Relationship Id="rId108" Type="http://schemas.openxmlformats.org/officeDocument/2006/relationships/externalLink" Target="externalLinks/externalLink37.xml"/><Relationship Id="rId116" Type="http://schemas.openxmlformats.org/officeDocument/2006/relationships/externalLink" Target="externalLinks/externalLink45.xml"/><Relationship Id="rId124" Type="http://schemas.openxmlformats.org/officeDocument/2006/relationships/pivotCacheDefinition" Target="pivotCache/pivotCacheDefinition1.xml"/><Relationship Id="rId129"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4.xml"/><Relationship Id="rId83" Type="http://schemas.openxmlformats.org/officeDocument/2006/relationships/externalLink" Target="externalLinks/externalLink12.xml"/><Relationship Id="rId88" Type="http://schemas.openxmlformats.org/officeDocument/2006/relationships/externalLink" Target="externalLinks/externalLink17.xml"/><Relationship Id="rId91" Type="http://schemas.openxmlformats.org/officeDocument/2006/relationships/externalLink" Target="externalLinks/externalLink20.xml"/><Relationship Id="rId96" Type="http://schemas.openxmlformats.org/officeDocument/2006/relationships/externalLink" Target="externalLinks/externalLink25.xml"/><Relationship Id="rId111" Type="http://schemas.openxmlformats.org/officeDocument/2006/relationships/externalLink" Target="externalLinks/externalLink40.xml"/><Relationship Id="rId13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35.xml"/><Relationship Id="rId114" Type="http://schemas.openxmlformats.org/officeDocument/2006/relationships/externalLink" Target="externalLinks/externalLink43.xml"/><Relationship Id="rId119" Type="http://schemas.openxmlformats.org/officeDocument/2006/relationships/externalLink" Target="externalLinks/externalLink48.xml"/><Relationship Id="rId12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2.xml"/><Relationship Id="rId78" Type="http://schemas.openxmlformats.org/officeDocument/2006/relationships/externalLink" Target="externalLinks/externalLink7.xml"/><Relationship Id="rId81" Type="http://schemas.openxmlformats.org/officeDocument/2006/relationships/externalLink" Target="externalLinks/externalLink10.xml"/><Relationship Id="rId86" Type="http://schemas.openxmlformats.org/officeDocument/2006/relationships/externalLink" Target="externalLinks/externalLink15.xml"/><Relationship Id="rId94" Type="http://schemas.openxmlformats.org/officeDocument/2006/relationships/externalLink" Target="externalLinks/externalLink23.xml"/><Relationship Id="rId99" Type="http://schemas.openxmlformats.org/officeDocument/2006/relationships/externalLink" Target="externalLinks/externalLink28.xml"/><Relationship Id="rId101" Type="http://schemas.openxmlformats.org/officeDocument/2006/relationships/externalLink" Target="externalLinks/externalLink30.xml"/><Relationship Id="rId122" Type="http://schemas.openxmlformats.org/officeDocument/2006/relationships/externalLink" Target="externalLinks/externalLink51.xml"/><Relationship Id="rId13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38.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5.xml"/><Relationship Id="rId97" Type="http://schemas.openxmlformats.org/officeDocument/2006/relationships/externalLink" Target="externalLinks/externalLink26.xml"/><Relationship Id="rId104" Type="http://schemas.openxmlformats.org/officeDocument/2006/relationships/externalLink" Target="externalLinks/externalLink33.xml"/><Relationship Id="rId120" Type="http://schemas.openxmlformats.org/officeDocument/2006/relationships/externalLink" Target="externalLinks/externalLink49.xml"/><Relationship Id="rId125" Type="http://schemas.openxmlformats.org/officeDocument/2006/relationships/pivotCacheDefinition" Target="pivotCache/pivotCacheDefinition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6.xml"/><Relationship Id="rId110" Type="http://schemas.openxmlformats.org/officeDocument/2006/relationships/externalLink" Target="externalLinks/externalLink39.xml"/><Relationship Id="rId115" Type="http://schemas.openxmlformats.org/officeDocument/2006/relationships/externalLink" Target="externalLinks/externalLink44.xml"/><Relationship Id="rId131" Type="http://schemas.openxmlformats.org/officeDocument/2006/relationships/customXml" Target="../customXml/item1.xml"/><Relationship Id="rId61" Type="http://schemas.openxmlformats.org/officeDocument/2006/relationships/worksheet" Target="worksheets/sheet61.xml"/><Relationship Id="rId82" Type="http://schemas.openxmlformats.org/officeDocument/2006/relationships/externalLink" Target="externalLinks/externalLink11.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gi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gif"/></Relationships>
</file>

<file path=xl/drawings/_rels/drawing11.xml.rels><?xml version="1.0" encoding="UTF-8" standalone="yes"?>
<Relationships xmlns="http://schemas.openxmlformats.org/package/2006/relationships"><Relationship Id="rId1" Type="http://schemas.openxmlformats.org/officeDocument/2006/relationships/image" Target="../media/image7.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gi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7.gif"/><Relationship Id="rId7" Type="http://schemas.openxmlformats.org/officeDocument/2006/relationships/image" Target="../media/image6.gif"/><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5.gif"/><Relationship Id="rId5" Type="http://schemas.openxmlformats.org/officeDocument/2006/relationships/image" Target="../media/image2.png"/><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gi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gif"/><Relationship Id="rId5" Type="http://schemas.openxmlformats.org/officeDocument/2006/relationships/image" Target="../media/image5.gif"/><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7.gif"/></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7.gif"/></Relationships>
</file>

<file path=xl/drawings/_rels/drawing9.xml.rels><?xml version="1.0" encoding="UTF-8" standalone="yes"?>
<Relationships xmlns="http://schemas.openxmlformats.org/package/2006/relationships"><Relationship Id="rId3" Type="http://schemas.openxmlformats.org/officeDocument/2006/relationships/image" Target="../media/image7.gif"/><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19050</xdr:colOff>
      <xdr:row>0</xdr:row>
      <xdr:rowOff>9525</xdr:rowOff>
    </xdr:from>
    <xdr:ext cx="47625" cy="47625"/>
    <xdr:pic>
      <xdr:nvPicPr>
        <xdr:cNvPr id="2" name="BExMO7VFCN4EL59982UR4AJ25JNJ" descr="XX6TINEJADZGKR0CTM7ZRT0RA" hidden="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3" name="BExU3EX5JJCXCII4YKUJBFBGIJR2" descr="OF5ZI9PI5WH36VPANJ2DYLNMI" hidden="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4" name="BEx1KD7H6UB1VYCJ7O61P562EIUY" descr="IQGV9140X0K0UPBL8OGU3I44J" hidden="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5" name="BEx5BJQWS6YWHH4ZMSUAMD641V6Y" descr="ZTMFMXCIQSECDX38ALEFHUB00" hidden="1">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6" name="BExVTO5Q8G2M7BPL4B2584LQS0R0" descr="OB6Q8NA4LZFE4GM9Y3V56BPMQ" hidden="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3890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7" name="BExIFSCLN1G86X78PFLTSMRP0US5" descr="9JK4SPV4DG7VTCZIILWHXQU5J" hidden="1">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3890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8" name="BEx1I152WN2D3A85O2XN0DGXCWHN" descr="KHBZFMANRA4UMJR1AB4M5NJNT" hidden="1">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9" name="BExW9676P0SKCVKK25QCGHPA3PAD" descr="9A4PWZ20RMSRF0PNECCDM75CA" hidden="1">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10" name="BExW253QPOZK9KW8BJC3LBXGCG2N" descr="Y5HX37BEUWSN1NEFJKZJXI3SX" hidden="1">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1" name="BExS5CPQ8P8JOQPK7ANNKHLSGOKU" hidden="1">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2" name="BExMM0AVUAIRNJLXB1FW8R0YB4ZZ" hidden="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3" name="BExXZ7Y09CBS0XA7IPB3IRJ8RJM4" hidden="1">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4" name="BExQ7SXS9VUG7P6CACU2J7R2SGIZ" hidden="1">
          <a:extLst>
            <a:ext uri="{FF2B5EF4-FFF2-40B4-BE49-F238E27FC236}">
              <a16:creationId xmlns:a16="http://schemas.microsoft.com/office/drawing/2014/main" id="{00000000-0008-0000-0200-00000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15" name="BEx5AQZ4ETQ9LMY5EBWVH20Z7VXQ" hidden="1">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16" name="BExUBK0YZ5VYFY8TTITJGJU9S06A" hidden="1">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17" name="BExUEZCSSJ7RN4J18I2NUIQR2FZS" hidden="1">
          <a:extLst>
            <a:ext uri="{FF2B5EF4-FFF2-40B4-BE49-F238E27FC236}">
              <a16:creationId xmlns:a16="http://schemas.microsoft.com/office/drawing/2014/main" id="{00000000-0008-0000-0200-00001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4842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18" name="BExS3JDQWF7U3F5JTEVOE16ASIYK" hidden="1">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4842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19" name="BEx973S463FCQVJ7QDFBUIU0WJ3F" descr="ZQTVYL8DCSADVT0QMRXFLU0TR" hidden="1">
          <a:extLst>
            <a:ext uri="{FF2B5EF4-FFF2-40B4-BE49-F238E27FC236}">
              <a16:creationId xmlns:a16="http://schemas.microsoft.com/office/drawing/2014/main" id="{00000000-0008-0000-0200-00001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143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0" name="BEx5FXJGJOT93D0J2IRJ3985IUMI" hidden="1">
          <a:extLst>
            <a:ext uri="{FF2B5EF4-FFF2-40B4-BE49-F238E27FC236}">
              <a16:creationId xmlns:a16="http://schemas.microsoft.com/office/drawing/2014/main" id="{00000000-0008-0000-0200-00001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21" name="BEx3RTMHAR35NUAAK49TV6NU7EPA" descr="QFXLG4ZCXTRQSJYFCKJ58G9N8" hidden="1">
          <a:extLst>
            <a:ext uri="{FF2B5EF4-FFF2-40B4-BE49-F238E27FC236}">
              <a16:creationId xmlns:a16="http://schemas.microsoft.com/office/drawing/2014/main" id="{00000000-0008-0000-0200-000015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762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22" name="BExS8T38WLC2R738ZC7BDJQAKJAJ" descr="MRI962L5PB0E0YWXCIBN82VJH" hidden="1">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333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3" name="BEx5F64BJ6DCM4EJH81D5ZFNPZ0V" descr="7DJ9FILZD2YPS6X1JBP9E76TU" hidden="1">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4" name="BExQEXXHA3EEXR44LT6RKCDWM6ZT" hidden="1">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25" name="BExSDIVCE09QKG3CT52PHCS6ZJ09" descr="9F076L7EQCF2COMMGCQG6BQGU" hidden="1">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762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26" name="BExU65O9OE4B4MQ2A3OYH13M8BZJ" descr="3INNIMMPDBB0JF37L81M6ID21" hidden="1">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24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27" name="BExOPRCR0UW7TKXSV5WDTL348FGL" descr="S9JM17GP1802LHN4GT14BJYIC" hidden="1">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33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28" name="BEx5OESAY2W8SEGI3TSB65EHJ04B" descr="9CN2Y88X8WYV1HWZG1QILY9BK" hidden="1">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43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9" name="BExGMWEQ2BYRY9BAO5T1X850MJN1" descr="AZ9ST0XDIOP50HSUFO5V31BR0" hidden="1">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30" name="BExMN5T5Z6T7Z0JGTGX4X6MY6VR5">
          <a:extLst>
            <a:ext uri="{FF2B5EF4-FFF2-40B4-BE49-F238E27FC236}">
              <a16:creationId xmlns:a16="http://schemas.microsoft.com/office/drawing/2014/main" id="{00000000-0008-0000-0200-00001E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31" name="BEx7K8IU4C96JY7DIRGPH5ETEDDJ">
          <a:extLst>
            <a:ext uri="{FF2B5EF4-FFF2-40B4-BE49-F238E27FC236}">
              <a16:creationId xmlns:a16="http://schemas.microsoft.com/office/drawing/2014/main" id="{00000000-0008-0000-0200-00001F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32" name="BExY22553PXBN73W5UNVQ8HGNY20">
          <a:extLst>
            <a:ext uri="{FF2B5EF4-FFF2-40B4-BE49-F238E27FC236}">
              <a16:creationId xmlns:a16="http://schemas.microsoft.com/office/drawing/2014/main" id="{00000000-0008-0000-0200-000020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43275" y="2000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33" name="BExEUKJOPR2U8X4TZ5AZ1BXLM2PJ">
          <a:extLst>
            <a:ext uri="{FF2B5EF4-FFF2-40B4-BE49-F238E27FC236}">
              <a16:creationId xmlns:a16="http://schemas.microsoft.com/office/drawing/2014/main" id="{00000000-0008-0000-0200-000021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43275" y="276225"/>
          <a:ext cx="50800" cy="50800"/>
        </a:xfrm>
        <a:prstGeom prst="rect">
          <a:avLst/>
        </a:prstGeom>
      </xdr:spPr>
    </xdr:pic>
    <xdr:clientData/>
  </xdr:twoCellAnchor>
  <xdr:twoCellAnchor editAs="oneCell">
    <xdr:from>
      <xdr:col>3</xdr:col>
      <xdr:colOff>28575</xdr:colOff>
      <xdr:row>0</xdr:row>
      <xdr:rowOff>9525</xdr:rowOff>
    </xdr:from>
    <xdr:to>
      <xdr:col>3</xdr:col>
      <xdr:colOff>79375</xdr:colOff>
      <xdr:row>0</xdr:row>
      <xdr:rowOff>60325</xdr:rowOff>
    </xdr:to>
    <xdr:pic>
      <xdr:nvPicPr>
        <xdr:cNvPr id="34" name="BEx1NG3B5O32LXYADNFGXWOO8TP9">
          <a:extLst>
            <a:ext uri="{FF2B5EF4-FFF2-40B4-BE49-F238E27FC236}">
              <a16:creationId xmlns:a16="http://schemas.microsoft.com/office/drawing/2014/main" id="{00000000-0008-0000-0200-000022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48425" y="200025"/>
          <a:ext cx="50800" cy="50800"/>
        </a:xfrm>
        <a:prstGeom prst="rect">
          <a:avLst/>
        </a:prstGeom>
      </xdr:spPr>
    </xdr:pic>
    <xdr:clientData fPrintsWithSheet="0"/>
  </xdr:twoCellAnchor>
  <xdr:twoCellAnchor editAs="oneCell">
    <xdr:from>
      <xdr:col>3</xdr:col>
      <xdr:colOff>28575</xdr:colOff>
      <xdr:row>0</xdr:row>
      <xdr:rowOff>85725</xdr:rowOff>
    </xdr:from>
    <xdr:to>
      <xdr:col>3</xdr:col>
      <xdr:colOff>79375</xdr:colOff>
      <xdr:row>0</xdr:row>
      <xdr:rowOff>136525</xdr:rowOff>
    </xdr:to>
    <xdr:pic>
      <xdr:nvPicPr>
        <xdr:cNvPr id="35" name="BEx3QEDH2VVDWTZXYC3C5A4GPZN5">
          <a:extLst>
            <a:ext uri="{FF2B5EF4-FFF2-40B4-BE49-F238E27FC236}">
              <a16:creationId xmlns:a16="http://schemas.microsoft.com/office/drawing/2014/main" id="{00000000-0008-0000-0200-000023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8425" y="2762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36" name="BEx3S80D4F5ZEPDLFRRQD7QRM0PA">
          <a:extLst>
            <a:ext uri="{FF2B5EF4-FFF2-40B4-BE49-F238E27FC236}">
              <a16:creationId xmlns:a16="http://schemas.microsoft.com/office/drawing/2014/main" id="{00000000-0008-0000-0200-000024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207250" y="2000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37" name="BExMGJ3L4KCBTPKFMOC3YC84WGQG">
          <a:extLst>
            <a:ext uri="{FF2B5EF4-FFF2-40B4-BE49-F238E27FC236}">
              <a16:creationId xmlns:a16="http://schemas.microsoft.com/office/drawing/2014/main" id="{00000000-0008-0000-0200-000025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207250" y="276225"/>
          <a:ext cx="50800" cy="50800"/>
        </a:xfrm>
        <a:prstGeom prst="rect">
          <a:avLst/>
        </a:prstGeom>
      </xdr:spPr>
    </xdr:pic>
    <xdr:clientData/>
  </xdr:twoCellAnchor>
  <xdr:twoCellAnchor editAs="oneCell">
    <xdr:from>
      <xdr:col>5</xdr:col>
      <xdr:colOff>22225</xdr:colOff>
      <xdr:row>0</xdr:row>
      <xdr:rowOff>9525</xdr:rowOff>
    </xdr:from>
    <xdr:to>
      <xdr:col>5</xdr:col>
      <xdr:colOff>73025</xdr:colOff>
      <xdr:row>0</xdr:row>
      <xdr:rowOff>60325</xdr:rowOff>
    </xdr:to>
    <xdr:pic>
      <xdr:nvPicPr>
        <xdr:cNvPr id="38" name="BExKM7RCG84J2I702UU7NGT8GCO2">
          <a:extLst>
            <a:ext uri="{FF2B5EF4-FFF2-40B4-BE49-F238E27FC236}">
              <a16:creationId xmlns:a16="http://schemas.microsoft.com/office/drawing/2014/main" id="{00000000-0008-0000-0200-000026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966075" y="200025"/>
          <a:ext cx="50800" cy="50800"/>
        </a:xfrm>
        <a:prstGeom prst="rect">
          <a:avLst/>
        </a:prstGeom>
      </xdr:spPr>
    </xdr:pic>
    <xdr:clientData fPrintsWithSheet="0"/>
  </xdr:twoCellAnchor>
  <xdr:twoCellAnchor editAs="oneCell">
    <xdr:from>
      <xdr:col>5</xdr:col>
      <xdr:colOff>22225</xdr:colOff>
      <xdr:row>0</xdr:row>
      <xdr:rowOff>85725</xdr:rowOff>
    </xdr:from>
    <xdr:to>
      <xdr:col>5</xdr:col>
      <xdr:colOff>73025</xdr:colOff>
      <xdr:row>0</xdr:row>
      <xdr:rowOff>136525</xdr:rowOff>
    </xdr:to>
    <xdr:pic>
      <xdr:nvPicPr>
        <xdr:cNvPr id="39" name="BExKSRX2W9SYQQKBIAVBP1WTDZ5V">
          <a:extLst>
            <a:ext uri="{FF2B5EF4-FFF2-40B4-BE49-F238E27FC236}">
              <a16:creationId xmlns:a16="http://schemas.microsoft.com/office/drawing/2014/main" id="{00000000-0008-0000-0200-000027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966075" y="276225"/>
          <a:ext cx="50800" cy="50800"/>
        </a:xfrm>
        <a:prstGeom prst="rect">
          <a:avLst/>
        </a:prstGeom>
      </xdr:spPr>
    </xdr:pic>
    <xdr:clientData/>
  </xdr:twoCellAnchor>
  <xdr:twoCellAnchor editAs="oneCell">
    <xdr:from>
      <xdr:col>6</xdr:col>
      <xdr:colOff>31750</xdr:colOff>
      <xdr:row>0</xdr:row>
      <xdr:rowOff>9525</xdr:rowOff>
    </xdr:from>
    <xdr:to>
      <xdr:col>6</xdr:col>
      <xdr:colOff>82550</xdr:colOff>
      <xdr:row>0</xdr:row>
      <xdr:rowOff>60325</xdr:rowOff>
    </xdr:to>
    <xdr:pic>
      <xdr:nvPicPr>
        <xdr:cNvPr id="40" name="BExOH20M7164UX5XR2J3ZPF4N9MD">
          <a:extLst>
            <a:ext uri="{FF2B5EF4-FFF2-40B4-BE49-F238E27FC236}">
              <a16:creationId xmlns:a16="http://schemas.microsoft.com/office/drawing/2014/main" id="{00000000-0008-0000-0200-000028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737600" y="200025"/>
          <a:ext cx="50800" cy="50800"/>
        </a:xfrm>
        <a:prstGeom prst="rect">
          <a:avLst/>
        </a:prstGeom>
      </xdr:spPr>
    </xdr:pic>
    <xdr:clientData fPrintsWithSheet="0"/>
  </xdr:twoCellAnchor>
  <xdr:twoCellAnchor editAs="oneCell">
    <xdr:from>
      <xdr:col>6</xdr:col>
      <xdr:colOff>31750</xdr:colOff>
      <xdr:row>0</xdr:row>
      <xdr:rowOff>85725</xdr:rowOff>
    </xdr:from>
    <xdr:to>
      <xdr:col>6</xdr:col>
      <xdr:colOff>82550</xdr:colOff>
      <xdr:row>0</xdr:row>
      <xdr:rowOff>136525</xdr:rowOff>
    </xdr:to>
    <xdr:pic>
      <xdr:nvPicPr>
        <xdr:cNvPr id="41" name="BEx3BS934NJINP3KIDJV7QIHITSF">
          <a:extLst>
            <a:ext uri="{FF2B5EF4-FFF2-40B4-BE49-F238E27FC236}">
              <a16:creationId xmlns:a16="http://schemas.microsoft.com/office/drawing/2014/main" id="{00000000-0008-0000-0200-000029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737600" y="276225"/>
          <a:ext cx="50800" cy="50800"/>
        </a:xfrm>
        <a:prstGeom prst="rect">
          <a:avLst/>
        </a:prstGeom>
      </xdr:spPr>
    </xdr:pic>
    <xdr:clientData/>
  </xdr:twoCellAnchor>
  <xdr:twoCellAnchor editAs="oneCell">
    <xdr:from>
      <xdr:col>7</xdr:col>
      <xdr:colOff>31750</xdr:colOff>
      <xdr:row>0</xdr:row>
      <xdr:rowOff>9525</xdr:rowOff>
    </xdr:from>
    <xdr:to>
      <xdr:col>7</xdr:col>
      <xdr:colOff>82550</xdr:colOff>
      <xdr:row>0</xdr:row>
      <xdr:rowOff>60325</xdr:rowOff>
    </xdr:to>
    <xdr:pic>
      <xdr:nvPicPr>
        <xdr:cNvPr id="42" name="BExSHE2VGGMIQ2EB53DO49FIX0U9">
          <a:extLst>
            <a:ext uri="{FF2B5EF4-FFF2-40B4-BE49-F238E27FC236}">
              <a16:creationId xmlns:a16="http://schemas.microsoft.com/office/drawing/2014/main" id="{00000000-0008-0000-0200-00002A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99600" y="200025"/>
          <a:ext cx="50800" cy="50800"/>
        </a:xfrm>
        <a:prstGeom prst="rect">
          <a:avLst/>
        </a:prstGeom>
      </xdr:spPr>
    </xdr:pic>
    <xdr:clientData fPrintsWithSheet="0"/>
  </xdr:twoCellAnchor>
  <xdr:twoCellAnchor editAs="oneCell">
    <xdr:from>
      <xdr:col>7</xdr:col>
      <xdr:colOff>31750</xdr:colOff>
      <xdr:row>0</xdr:row>
      <xdr:rowOff>85725</xdr:rowOff>
    </xdr:from>
    <xdr:to>
      <xdr:col>7</xdr:col>
      <xdr:colOff>82550</xdr:colOff>
      <xdr:row>0</xdr:row>
      <xdr:rowOff>136525</xdr:rowOff>
    </xdr:to>
    <xdr:pic>
      <xdr:nvPicPr>
        <xdr:cNvPr id="43" name="BExW4QWR8CHAVO6GL0WZ4EDBGOSA">
          <a:extLst>
            <a:ext uri="{FF2B5EF4-FFF2-40B4-BE49-F238E27FC236}">
              <a16:creationId xmlns:a16="http://schemas.microsoft.com/office/drawing/2014/main" id="{00000000-0008-0000-0200-00002B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499600" y="276225"/>
          <a:ext cx="50800" cy="50800"/>
        </a:xfrm>
        <a:prstGeom prst="rect">
          <a:avLst/>
        </a:prstGeom>
      </xdr:spPr>
    </xdr:pic>
    <xdr:clientData/>
  </xdr:twoCellAnchor>
  <xdr:twoCellAnchor editAs="oneCell">
    <xdr:from>
      <xdr:col>8</xdr:col>
      <xdr:colOff>22225</xdr:colOff>
      <xdr:row>0</xdr:row>
      <xdr:rowOff>9525</xdr:rowOff>
    </xdr:from>
    <xdr:to>
      <xdr:col>8</xdr:col>
      <xdr:colOff>73025</xdr:colOff>
      <xdr:row>0</xdr:row>
      <xdr:rowOff>60325</xdr:rowOff>
    </xdr:to>
    <xdr:pic>
      <xdr:nvPicPr>
        <xdr:cNvPr id="44" name="BEx7KBD7U34FESRNLYTMKDMY3T90">
          <a:extLst>
            <a:ext uri="{FF2B5EF4-FFF2-40B4-BE49-F238E27FC236}">
              <a16:creationId xmlns:a16="http://schemas.microsoft.com/office/drawing/2014/main" id="{00000000-0008-0000-0200-00002C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252075" y="200025"/>
          <a:ext cx="50800" cy="50800"/>
        </a:xfrm>
        <a:prstGeom prst="rect">
          <a:avLst/>
        </a:prstGeom>
      </xdr:spPr>
    </xdr:pic>
    <xdr:clientData fPrintsWithSheet="0"/>
  </xdr:twoCellAnchor>
  <xdr:twoCellAnchor editAs="oneCell">
    <xdr:from>
      <xdr:col>8</xdr:col>
      <xdr:colOff>22225</xdr:colOff>
      <xdr:row>0</xdr:row>
      <xdr:rowOff>85725</xdr:rowOff>
    </xdr:from>
    <xdr:to>
      <xdr:col>8</xdr:col>
      <xdr:colOff>73025</xdr:colOff>
      <xdr:row>0</xdr:row>
      <xdr:rowOff>136525</xdr:rowOff>
    </xdr:to>
    <xdr:pic>
      <xdr:nvPicPr>
        <xdr:cNvPr id="45" name="BEx5GS3YSZDC515M0RKWEXBHDML7">
          <a:extLst>
            <a:ext uri="{FF2B5EF4-FFF2-40B4-BE49-F238E27FC236}">
              <a16:creationId xmlns:a16="http://schemas.microsoft.com/office/drawing/2014/main" id="{00000000-0008-0000-0200-00002D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252075" y="276225"/>
          <a:ext cx="50800" cy="50800"/>
        </a:xfrm>
        <a:prstGeom prst="rect">
          <a:avLst/>
        </a:prstGeom>
      </xdr:spPr>
    </xdr:pic>
    <xdr:clientData/>
  </xdr:twoCellAnchor>
  <xdr:twoCellAnchor editAs="oneCell">
    <xdr:from>
      <xdr:col>9</xdr:col>
      <xdr:colOff>22225</xdr:colOff>
      <xdr:row>0</xdr:row>
      <xdr:rowOff>9525</xdr:rowOff>
    </xdr:from>
    <xdr:to>
      <xdr:col>9</xdr:col>
      <xdr:colOff>73025</xdr:colOff>
      <xdr:row>0</xdr:row>
      <xdr:rowOff>60325</xdr:rowOff>
    </xdr:to>
    <xdr:pic>
      <xdr:nvPicPr>
        <xdr:cNvPr id="46" name="BExQ70RJBUE3MANLR5WOOYX7HBMC">
          <a:extLst>
            <a:ext uri="{FF2B5EF4-FFF2-40B4-BE49-F238E27FC236}">
              <a16:creationId xmlns:a16="http://schemas.microsoft.com/office/drawing/2014/main" id="{00000000-0008-0000-0200-00002E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14075" y="200025"/>
          <a:ext cx="50800" cy="50800"/>
        </a:xfrm>
        <a:prstGeom prst="rect">
          <a:avLst/>
        </a:prstGeom>
      </xdr:spPr>
    </xdr:pic>
    <xdr:clientData fPrintsWithSheet="0"/>
  </xdr:twoCellAnchor>
  <xdr:twoCellAnchor editAs="oneCell">
    <xdr:from>
      <xdr:col>9</xdr:col>
      <xdr:colOff>22225</xdr:colOff>
      <xdr:row>0</xdr:row>
      <xdr:rowOff>85725</xdr:rowOff>
    </xdr:from>
    <xdr:to>
      <xdr:col>9</xdr:col>
      <xdr:colOff>73025</xdr:colOff>
      <xdr:row>0</xdr:row>
      <xdr:rowOff>136525</xdr:rowOff>
    </xdr:to>
    <xdr:pic>
      <xdr:nvPicPr>
        <xdr:cNvPr id="47" name="BEx1IL2ITBP5HPYZTGQNQ56LTOZ7">
          <a:extLst>
            <a:ext uri="{FF2B5EF4-FFF2-40B4-BE49-F238E27FC236}">
              <a16:creationId xmlns:a16="http://schemas.microsoft.com/office/drawing/2014/main" id="{00000000-0008-0000-0200-00002F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014075" y="276225"/>
          <a:ext cx="50800" cy="50800"/>
        </a:xfrm>
        <a:prstGeom prst="rect">
          <a:avLst/>
        </a:prstGeom>
      </xdr:spPr>
    </xdr:pic>
    <xdr:clientData/>
  </xdr:twoCellAnchor>
  <xdr:twoCellAnchor editAs="oneCell">
    <xdr:from>
      <xdr:col>11</xdr:col>
      <xdr:colOff>22225</xdr:colOff>
      <xdr:row>0</xdr:row>
      <xdr:rowOff>9525</xdr:rowOff>
    </xdr:from>
    <xdr:to>
      <xdr:col>11</xdr:col>
      <xdr:colOff>73025</xdr:colOff>
      <xdr:row>0</xdr:row>
      <xdr:rowOff>60325</xdr:rowOff>
    </xdr:to>
    <xdr:pic>
      <xdr:nvPicPr>
        <xdr:cNvPr id="48" name="BExIQFTE4HG314KDN8TO8VGG3V6A">
          <a:extLst>
            <a:ext uri="{FF2B5EF4-FFF2-40B4-BE49-F238E27FC236}">
              <a16:creationId xmlns:a16="http://schemas.microsoft.com/office/drawing/2014/main" id="{00000000-0008-0000-0200-000030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776075" y="200025"/>
          <a:ext cx="50800" cy="50800"/>
        </a:xfrm>
        <a:prstGeom prst="rect">
          <a:avLst/>
        </a:prstGeom>
      </xdr:spPr>
    </xdr:pic>
    <xdr:clientData fPrintsWithSheet="0"/>
  </xdr:twoCellAnchor>
  <xdr:twoCellAnchor editAs="oneCell">
    <xdr:from>
      <xdr:col>11</xdr:col>
      <xdr:colOff>22225</xdr:colOff>
      <xdr:row>0</xdr:row>
      <xdr:rowOff>85725</xdr:rowOff>
    </xdr:from>
    <xdr:to>
      <xdr:col>11</xdr:col>
      <xdr:colOff>73025</xdr:colOff>
      <xdr:row>0</xdr:row>
      <xdr:rowOff>136525</xdr:rowOff>
    </xdr:to>
    <xdr:pic>
      <xdr:nvPicPr>
        <xdr:cNvPr id="49" name="BExUC9NEBN86NIT2VT5KMCTZLARY">
          <a:extLst>
            <a:ext uri="{FF2B5EF4-FFF2-40B4-BE49-F238E27FC236}">
              <a16:creationId xmlns:a16="http://schemas.microsoft.com/office/drawing/2014/main" id="{00000000-0008-0000-0200-000031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776075" y="276225"/>
          <a:ext cx="50800" cy="50800"/>
        </a:xfrm>
        <a:prstGeom prst="rect">
          <a:avLst/>
        </a:prstGeom>
      </xdr:spPr>
    </xdr:pic>
    <xdr:clientData/>
  </xdr:twoCellAnchor>
  <xdr:twoCellAnchor editAs="oneCell">
    <xdr:from>
      <xdr:col>12</xdr:col>
      <xdr:colOff>22225</xdr:colOff>
      <xdr:row>0</xdr:row>
      <xdr:rowOff>9525</xdr:rowOff>
    </xdr:from>
    <xdr:to>
      <xdr:col>12</xdr:col>
      <xdr:colOff>73025</xdr:colOff>
      <xdr:row>0</xdr:row>
      <xdr:rowOff>60325</xdr:rowOff>
    </xdr:to>
    <xdr:pic>
      <xdr:nvPicPr>
        <xdr:cNvPr id="50" name="BExQEL70272WBAY9L7IEF035V5UQ">
          <a:extLst>
            <a:ext uri="{FF2B5EF4-FFF2-40B4-BE49-F238E27FC236}">
              <a16:creationId xmlns:a16="http://schemas.microsoft.com/office/drawing/2014/main" id="{00000000-0008-0000-0200-000032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538075" y="200025"/>
          <a:ext cx="50800" cy="50800"/>
        </a:xfrm>
        <a:prstGeom prst="rect">
          <a:avLst/>
        </a:prstGeom>
      </xdr:spPr>
    </xdr:pic>
    <xdr:clientData fPrintsWithSheet="0"/>
  </xdr:twoCellAnchor>
  <xdr:twoCellAnchor editAs="oneCell">
    <xdr:from>
      <xdr:col>12</xdr:col>
      <xdr:colOff>22225</xdr:colOff>
      <xdr:row>0</xdr:row>
      <xdr:rowOff>85725</xdr:rowOff>
    </xdr:from>
    <xdr:to>
      <xdr:col>12</xdr:col>
      <xdr:colOff>73025</xdr:colOff>
      <xdr:row>0</xdr:row>
      <xdr:rowOff>136525</xdr:rowOff>
    </xdr:to>
    <xdr:pic>
      <xdr:nvPicPr>
        <xdr:cNvPr id="51" name="BEx7MCCF2IMQACLZGJNYQU1QND79">
          <a:extLst>
            <a:ext uri="{FF2B5EF4-FFF2-40B4-BE49-F238E27FC236}">
              <a16:creationId xmlns:a16="http://schemas.microsoft.com/office/drawing/2014/main" id="{00000000-0008-0000-0200-000033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538075" y="276225"/>
          <a:ext cx="50800" cy="50800"/>
        </a:xfrm>
        <a:prstGeom prst="rect">
          <a:avLst/>
        </a:prstGeom>
      </xdr:spPr>
    </xdr:pic>
    <xdr:clientData/>
  </xdr:twoCellAnchor>
  <xdr:twoCellAnchor>
    <xdr:from>
      <xdr:col>1</xdr:col>
      <xdr:colOff>98425</xdr:colOff>
      <xdr:row>1</xdr:row>
      <xdr:rowOff>0</xdr:rowOff>
    </xdr:from>
    <xdr:to>
      <xdr:col>1</xdr:col>
      <xdr:colOff>225425</xdr:colOff>
      <xdr:row>1</xdr:row>
      <xdr:rowOff>127000</xdr:rowOff>
    </xdr:to>
    <xdr:pic>
      <xdr:nvPicPr>
        <xdr:cNvPr id="52" name="BExIPAREML860OQ9BNYXP3W2NLTN">
          <a:extLst>
            <a:ext uri="{FF2B5EF4-FFF2-40B4-BE49-F238E27FC236}">
              <a16:creationId xmlns:a16="http://schemas.microsoft.com/office/drawing/2014/main" id="{00000000-0008-0000-0200-00003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60425" y="762000"/>
          <a:ext cx="127000" cy="127000"/>
        </a:xfrm>
        <a:prstGeom prst="rect">
          <a:avLst/>
        </a:prstGeom>
      </xdr:spPr>
    </xdr:pic>
    <xdr:clientData/>
  </xdr:twoCellAnchor>
  <xdr:twoCellAnchor>
    <xdr:from>
      <xdr:col>1</xdr:col>
      <xdr:colOff>184150</xdr:colOff>
      <xdr:row>2</xdr:row>
      <xdr:rowOff>0</xdr:rowOff>
    </xdr:from>
    <xdr:to>
      <xdr:col>1</xdr:col>
      <xdr:colOff>311150</xdr:colOff>
      <xdr:row>2</xdr:row>
      <xdr:rowOff>127000</xdr:rowOff>
    </xdr:to>
    <xdr:pic>
      <xdr:nvPicPr>
        <xdr:cNvPr id="53" name="BExKT4I9YK0FK7PNZRPIMF55JYWL">
          <a:extLst>
            <a:ext uri="{FF2B5EF4-FFF2-40B4-BE49-F238E27FC236}">
              <a16:creationId xmlns:a16="http://schemas.microsoft.com/office/drawing/2014/main" id="{00000000-0008-0000-0200-00003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952500"/>
          <a:ext cx="127000" cy="127000"/>
        </a:xfrm>
        <a:prstGeom prst="rect">
          <a:avLst/>
        </a:prstGeom>
      </xdr:spPr>
    </xdr:pic>
    <xdr:clientData/>
  </xdr:twoCellAnchor>
  <xdr:twoCellAnchor>
    <xdr:from>
      <xdr:col>1</xdr:col>
      <xdr:colOff>269875</xdr:colOff>
      <xdr:row>3</xdr:row>
      <xdr:rowOff>0</xdr:rowOff>
    </xdr:from>
    <xdr:to>
      <xdr:col>1</xdr:col>
      <xdr:colOff>396875</xdr:colOff>
      <xdr:row>3</xdr:row>
      <xdr:rowOff>127000</xdr:rowOff>
    </xdr:to>
    <xdr:pic>
      <xdr:nvPicPr>
        <xdr:cNvPr id="54" name="BExF0HHBX2DMU16V096U1R4ZDBYR">
          <a:extLst>
            <a:ext uri="{FF2B5EF4-FFF2-40B4-BE49-F238E27FC236}">
              <a16:creationId xmlns:a16="http://schemas.microsoft.com/office/drawing/2014/main" id="{00000000-0008-0000-0200-00003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1143000"/>
          <a:ext cx="127000" cy="127000"/>
        </a:xfrm>
        <a:prstGeom prst="rect">
          <a:avLst/>
        </a:prstGeom>
      </xdr:spPr>
    </xdr:pic>
    <xdr:clientData/>
  </xdr:twoCellAnchor>
  <xdr:twoCellAnchor>
    <xdr:from>
      <xdr:col>1</xdr:col>
      <xdr:colOff>355600</xdr:colOff>
      <xdr:row>4</xdr:row>
      <xdr:rowOff>0</xdr:rowOff>
    </xdr:from>
    <xdr:to>
      <xdr:col>1</xdr:col>
      <xdr:colOff>482600</xdr:colOff>
      <xdr:row>4</xdr:row>
      <xdr:rowOff>127000</xdr:rowOff>
    </xdr:to>
    <xdr:pic>
      <xdr:nvPicPr>
        <xdr:cNvPr id="55" name="BExGRT2YMHF5U7LSCYQWSQAGW6EG">
          <a:extLst>
            <a:ext uri="{FF2B5EF4-FFF2-40B4-BE49-F238E27FC236}">
              <a16:creationId xmlns:a16="http://schemas.microsoft.com/office/drawing/2014/main" id="{00000000-0008-0000-0200-00003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1333500"/>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xdr:nvPicPr>
        <xdr:cNvPr id="56" name="BExEVHYNG0AIAOI1EKQPS3P2ZVHZ">
          <a:extLst>
            <a:ext uri="{FF2B5EF4-FFF2-40B4-BE49-F238E27FC236}">
              <a16:creationId xmlns:a16="http://schemas.microsoft.com/office/drawing/2014/main" id="{00000000-0008-0000-0200-00003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524000"/>
          <a:ext cx="127000" cy="127000"/>
        </a:xfrm>
        <a:prstGeom prst="rect">
          <a:avLst/>
        </a:prstGeom>
      </xdr:spPr>
    </xdr:pic>
    <xdr:clientData/>
  </xdr:twoCellAnchor>
  <xdr:oneCellAnchor>
    <xdr:from>
      <xdr:col>1</xdr:col>
      <xdr:colOff>85725</xdr:colOff>
      <xdr:row>0</xdr:row>
      <xdr:rowOff>0</xdr:rowOff>
    </xdr:from>
    <xdr:ext cx="123825" cy="123825"/>
    <xdr:pic>
      <xdr:nvPicPr>
        <xdr:cNvPr id="57" name="BExRZO0PLWWMCLGRH7EH6UXYWGAJ" descr="9D4GQ34QB727H10MA3SSAR2R9" hidden="1">
          <a:extLst>
            <a:ext uri="{FF2B5EF4-FFF2-40B4-BE49-F238E27FC236}">
              <a16:creationId xmlns:a16="http://schemas.microsoft.com/office/drawing/2014/main" id="{00000000-0008-0000-0200-00003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0</xdr:row>
      <xdr:rowOff>0</xdr:rowOff>
    </xdr:from>
    <xdr:ext cx="123825" cy="123825"/>
    <xdr:pic>
      <xdr:nvPicPr>
        <xdr:cNvPr id="58" name="BExBDP6HNAAJUM39SE5G2C8BKNRQ" descr="1TM64TL2QIMYV7WYSV2VLGXY4" hidden="1">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0</xdr:row>
      <xdr:rowOff>0</xdr:rowOff>
    </xdr:from>
    <xdr:ext cx="123825" cy="123825"/>
    <xdr:pic>
      <xdr:nvPicPr>
        <xdr:cNvPr id="59" name="BExQEGJP61DL2NZY6LMBHBZ0J5YT" descr="D6ZNRZJ7EX4GZT9RO8LE0C905" hidden="1">
          <a:extLst>
            <a:ext uri="{FF2B5EF4-FFF2-40B4-BE49-F238E27FC236}">
              <a16:creationId xmlns:a16="http://schemas.microsoft.com/office/drawing/2014/main" id="{00000000-0008-0000-0200-00003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0</xdr:row>
      <xdr:rowOff>0</xdr:rowOff>
    </xdr:from>
    <xdr:ext cx="123825" cy="123825"/>
    <xdr:pic>
      <xdr:nvPicPr>
        <xdr:cNvPr id="60" name="BExTY1BCS6HZIF6HI5491FGHDVAE" descr="MJ6976KI2UH1IE8M227DUYXMJ" hidden="1">
          <a:extLst>
            <a:ext uri="{FF2B5EF4-FFF2-40B4-BE49-F238E27FC236}">
              <a16:creationId xmlns:a16="http://schemas.microsoft.com/office/drawing/2014/main" id="{00000000-0008-0000-0200-00003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0</xdr:row>
      <xdr:rowOff>0</xdr:rowOff>
    </xdr:from>
    <xdr:ext cx="123825" cy="123825"/>
    <xdr:pic>
      <xdr:nvPicPr>
        <xdr:cNvPr id="61" name="BEx1X6AMHV6ZK3UJB2BXIJTJHYJU" descr="OALR4L95ELQLZ1Y1LETHM1CS9" hidden="1">
          <a:extLst>
            <a:ext uri="{FF2B5EF4-FFF2-40B4-BE49-F238E27FC236}">
              <a16:creationId xmlns:a16="http://schemas.microsoft.com/office/drawing/2014/main" id="{00000000-0008-0000-0200-00003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0</xdr:row>
      <xdr:rowOff>0</xdr:rowOff>
    </xdr:from>
    <xdr:ext cx="123825" cy="123825"/>
    <xdr:pic>
      <xdr:nvPicPr>
        <xdr:cNvPr id="62" name="BEx1QZGQZBAWJ8591VXEIPUOVS7X" descr="MEW27CPIFG44B7E7HEQUUF5QF" hidden="1">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0</xdr:row>
      <xdr:rowOff>0</xdr:rowOff>
    </xdr:from>
    <xdr:ext cx="123825" cy="123825"/>
    <xdr:pic>
      <xdr:nvPicPr>
        <xdr:cNvPr id="63" name="BExMF7LICJLPXSHM63A6EQ79YQKG" descr="U084VZL15IMB1OFRRAY6GVKAE" hidden="1">
          <a:extLst>
            <a:ext uri="{FF2B5EF4-FFF2-40B4-BE49-F238E27FC236}">
              <a16:creationId xmlns:a16="http://schemas.microsoft.com/office/drawing/2014/main" id="{00000000-0008-0000-0200-00003F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0</xdr:row>
      <xdr:rowOff>0</xdr:rowOff>
    </xdr:from>
    <xdr:ext cx="123825" cy="123825"/>
    <xdr:pic>
      <xdr:nvPicPr>
        <xdr:cNvPr id="64" name="BExS343F8GCKP6HTF9Y97L133DX8" descr="ZRF0KB1IYQSNV63CTXT25G67G" hidden="1">
          <a:extLst>
            <a:ext uri="{FF2B5EF4-FFF2-40B4-BE49-F238E27FC236}">
              <a16:creationId xmlns:a16="http://schemas.microsoft.com/office/drawing/2014/main" id="{00000000-0008-0000-0200-00004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0</xdr:row>
      <xdr:rowOff>0</xdr:rowOff>
    </xdr:from>
    <xdr:ext cx="123825" cy="123825"/>
    <xdr:pic>
      <xdr:nvPicPr>
        <xdr:cNvPr id="65" name="BExZMRC09W87CY4B73NPZMNH21AH" descr="78CUMI0OVLYJRSDRQ3V2YX812" hidden="1">
          <a:extLst>
            <a:ext uri="{FF2B5EF4-FFF2-40B4-BE49-F238E27FC236}">
              <a16:creationId xmlns:a16="http://schemas.microsoft.com/office/drawing/2014/main" id="{00000000-0008-0000-0200-00004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0</xdr:row>
      <xdr:rowOff>9525</xdr:rowOff>
    </xdr:from>
    <xdr:ext cx="123825" cy="123825"/>
    <xdr:pic>
      <xdr:nvPicPr>
        <xdr:cNvPr id="66" name="BExZXVFJ4DY4I24AARDT4AMP6EN1" descr="TXSMH2MTH86CYKA26740RQPUC" hidden="1">
          <a:extLst>
            <a:ext uri="{FF2B5EF4-FFF2-40B4-BE49-F238E27FC236}">
              <a16:creationId xmlns:a16="http://schemas.microsoft.com/office/drawing/2014/main" id="{00000000-0008-0000-0200-000042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0</xdr:row>
      <xdr:rowOff>0</xdr:rowOff>
    </xdr:from>
    <xdr:ext cx="123825" cy="123825"/>
    <xdr:pic>
      <xdr:nvPicPr>
        <xdr:cNvPr id="67" name="BExOCUIOFQWUGTBU5ESTW3EYEP5C" descr="9BNF49V0R6VVYPHEVMJ3ABDQZ" hidden="1">
          <a:extLst>
            <a:ext uri="{FF2B5EF4-FFF2-40B4-BE49-F238E27FC236}">
              <a16:creationId xmlns:a16="http://schemas.microsoft.com/office/drawing/2014/main" id="{00000000-0008-0000-0200-00004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441325</xdr:colOff>
      <xdr:row>6</xdr:row>
      <xdr:rowOff>0</xdr:rowOff>
    </xdr:from>
    <xdr:to>
      <xdr:col>1</xdr:col>
      <xdr:colOff>568325</xdr:colOff>
      <xdr:row>6</xdr:row>
      <xdr:rowOff>127000</xdr:rowOff>
    </xdr:to>
    <xdr:pic>
      <xdr:nvPicPr>
        <xdr:cNvPr id="68" name="BExU1QZDA8RLPNRWTZJ8EUR7Z0IS">
          <a:extLst>
            <a:ext uri="{FF2B5EF4-FFF2-40B4-BE49-F238E27FC236}">
              <a16:creationId xmlns:a16="http://schemas.microsoft.com/office/drawing/2014/main" id="{00000000-0008-0000-0200-00004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714500"/>
          <a:ext cx="127000" cy="127000"/>
        </a:xfrm>
        <a:prstGeom prst="rect">
          <a:avLst/>
        </a:prstGeom>
      </xdr:spPr>
    </xdr:pic>
    <xdr:clientData/>
  </xdr:twoCellAnchor>
  <xdr:twoCellAnchor>
    <xdr:from>
      <xdr:col>1</xdr:col>
      <xdr:colOff>441325</xdr:colOff>
      <xdr:row>7</xdr:row>
      <xdr:rowOff>0</xdr:rowOff>
    </xdr:from>
    <xdr:to>
      <xdr:col>1</xdr:col>
      <xdr:colOff>568325</xdr:colOff>
      <xdr:row>7</xdr:row>
      <xdr:rowOff>127000</xdr:rowOff>
    </xdr:to>
    <xdr:pic>
      <xdr:nvPicPr>
        <xdr:cNvPr id="69" name="BExKS0SOHUE9ODD520TXZ4FJKAFC">
          <a:extLst>
            <a:ext uri="{FF2B5EF4-FFF2-40B4-BE49-F238E27FC236}">
              <a16:creationId xmlns:a16="http://schemas.microsoft.com/office/drawing/2014/main" id="{00000000-0008-0000-0200-00004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905000"/>
          <a:ext cx="127000" cy="127000"/>
        </a:xfrm>
        <a:prstGeom prst="rect">
          <a:avLst/>
        </a:prstGeom>
      </xdr:spPr>
    </xdr:pic>
    <xdr:clientData/>
  </xdr:twoCellAnchor>
  <xdr:twoCellAnchor>
    <xdr:from>
      <xdr:col>1</xdr:col>
      <xdr:colOff>441325</xdr:colOff>
      <xdr:row>8</xdr:row>
      <xdr:rowOff>0</xdr:rowOff>
    </xdr:from>
    <xdr:to>
      <xdr:col>1</xdr:col>
      <xdr:colOff>568325</xdr:colOff>
      <xdr:row>8</xdr:row>
      <xdr:rowOff>127000</xdr:rowOff>
    </xdr:to>
    <xdr:pic>
      <xdr:nvPicPr>
        <xdr:cNvPr id="70" name="BExKH1SLXMXSE93OCNYFJ50L9GE4">
          <a:extLst>
            <a:ext uri="{FF2B5EF4-FFF2-40B4-BE49-F238E27FC236}">
              <a16:creationId xmlns:a16="http://schemas.microsoft.com/office/drawing/2014/main" id="{00000000-0008-0000-0200-00004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095500"/>
          <a:ext cx="127000" cy="127000"/>
        </a:xfrm>
        <a:prstGeom prst="rect">
          <a:avLst/>
        </a:prstGeom>
      </xdr:spPr>
    </xdr:pic>
    <xdr:clientData/>
  </xdr:twoCellAnchor>
  <xdr:twoCellAnchor>
    <xdr:from>
      <xdr:col>1</xdr:col>
      <xdr:colOff>441325</xdr:colOff>
      <xdr:row>9</xdr:row>
      <xdr:rowOff>0</xdr:rowOff>
    </xdr:from>
    <xdr:to>
      <xdr:col>1</xdr:col>
      <xdr:colOff>568325</xdr:colOff>
      <xdr:row>9</xdr:row>
      <xdr:rowOff>127000</xdr:rowOff>
    </xdr:to>
    <xdr:pic>
      <xdr:nvPicPr>
        <xdr:cNvPr id="71" name="BExIHL36YMK09AERZOZ5X8T5RFKN">
          <a:extLst>
            <a:ext uri="{FF2B5EF4-FFF2-40B4-BE49-F238E27FC236}">
              <a16:creationId xmlns:a16="http://schemas.microsoft.com/office/drawing/2014/main" id="{00000000-0008-0000-0200-00004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286000"/>
          <a:ext cx="127000" cy="127000"/>
        </a:xfrm>
        <a:prstGeom prst="rect">
          <a:avLst/>
        </a:prstGeom>
      </xdr:spPr>
    </xdr:pic>
    <xdr:clientData/>
  </xdr:twoCellAnchor>
  <xdr:twoCellAnchor>
    <xdr:from>
      <xdr:col>1</xdr:col>
      <xdr:colOff>441325</xdr:colOff>
      <xdr:row>10</xdr:row>
      <xdr:rowOff>0</xdr:rowOff>
    </xdr:from>
    <xdr:to>
      <xdr:col>1</xdr:col>
      <xdr:colOff>568325</xdr:colOff>
      <xdr:row>10</xdr:row>
      <xdr:rowOff>127000</xdr:rowOff>
    </xdr:to>
    <xdr:pic>
      <xdr:nvPicPr>
        <xdr:cNvPr id="72" name="BExTYIEDRDLVPG9DP5ASFUEPX9RN">
          <a:extLst>
            <a:ext uri="{FF2B5EF4-FFF2-40B4-BE49-F238E27FC236}">
              <a16:creationId xmlns:a16="http://schemas.microsoft.com/office/drawing/2014/main" id="{00000000-0008-0000-0200-00004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476500"/>
          <a:ext cx="127000" cy="127000"/>
        </a:xfrm>
        <a:prstGeom prst="rect">
          <a:avLst/>
        </a:prstGeom>
      </xdr:spPr>
    </xdr:pic>
    <xdr:clientData/>
  </xdr:twoCellAnchor>
  <xdr:twoCellAnchor>
    <xdr:from>
      <xdr:col>1</xdr:col>
      <xdr:colOff>441325</xdr:colOff>
      <xdr:row>11</xdr:row>
      <xdr:rowOff>0</xdr:rowOff>
    </xdr:from>
    <xdr:to>
      <xdr:col>1</xdr:col>
      <xdr:colOff>568325</xdr:colOff>
      <xdr:row>11</xdr:row>
      <xdr:rowOff>127000</xdr:rowOff>
    </xdr:to>
    <xdr:pic>
      <xdr:nvPicPr>
        <xdr:cNvPr id="73" name="BExMJ87A9S3BBMJWC8FKC99BF3XL">
          <a:extLst>
            <a:ext uri="{FF2B5EF4-FFF2-40B4-BE49-F238E27FC236}">
              <a16:creationId xmlns:a16="http://schemas.microsoft.com/office/drawing/2014/main" id="{00000000-0008-0000-0200-00004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667000"/>
          <a:ext cx="127000" cy="127000"/>
        </a:xfrm>
        <a:prstGeom prst="rect">
          <a:avLst/>
        </a:prstGeom>
      </xdr:spPr>
    </xdr:pic>
    <xdr:clientData/>
  </xdr:twoCellAnchor>
  <xdr:twoCellAnchor>
    <xdr:from>
      <xdr:col>1</xdr:col>
      <xdr:colOff>355600</xdr:colOff>
      <xdr:row>12</xdr:row>
      <xdr:rowOff>0</xdr:rowOff>
    </xdr:from>
    <xdr:to>
      <xdr:col>1</xdr:col>
      <xdr:colOff>482600</xdr:colOff>
      <xdr:row>12</xdr:row>
      <xdr:rowOff>127000</xdr:rowOff>
    </xdr:to>
    <xdr:pic>
      <xdr:nvPicPr>
        <xdr:cNvPr id="74" name="BExS4D1RO9OYWR4VBHX4OT5WGNW8">
          <a:extLst>
            <a:ext uri="{FF2B5EF4-FFF2-40B4-BE49-F238E27FC236}">
              <a16:creationId xmlns:a16="http://schemas.microsoft.com/office/drawing/2014/main" id="{00000000-0008-0000-0200-00004A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2857500"/>
          <a:ext cx="127000" cy="127000"/>
        </a:xfrm>
        <a:prstGeom prst="rect">
          <a:avLst/>
        </a:prstGeom>
      </xdr:spPr>
    </xdr:pic>
    <xdr:clientData/>
  </xdr:twoCellAnchor>
  <xdr:twoCellAnchor>
    <xdr:from>
      <xdr:col>1</xdr:col>
      <xdr:colOff>269875</xdr:colOff>
      <xdr:row>13</xdr:row>
      <xdr:rowOff>0</xdr:rowOff>
    </xdr:from>
    <xdr:to>
      <xdr:col>1</xdr:col>
      <xdr:colOff>396875</xdr:colOff>
      <xdr:row>13</xdr:row>
      <xdr:rowOff>127000</xdr:rowOff>
    </xdr:to>
    <xdr:pic>
      <xdr:nvPicPr>
        <xdr:cNvPr id="75" name="BExIILY628RI9MSL0WBQZ0U82T56">
          <a:extLst>
            <a:ext uri="{FF2B5EF4-FFF2-40B4-BE49-F238E27FC236}">
              <a16:creationId xmlns:a16="http://schemas.microsoft.com/office/drawing/2014/main" id="{00000000-0008-0000-0200-00004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3048000"/>
          <a:ext cx="127000" cy="127000"/>
        </a:xfrm>
        <a:prstGeom prst="rect">
          <a:avLst/>
        </a:prstGeom>
      </xdr:spPr>
    </xdr:pic>
    <xdr:clientData/>
  </xdr:twoCellAnchor>
  <xdr:twoCellAnchor>
    <xdr:from>
      <xdr:col>1</xdr:col>
      <xdr:colOff>355600</xdr:colOff>
      <xdr:row>14</xdr:row>
      <xdr:rowOff>0</xdr:rowOff>
    </xdr:from>
    <xdr:to>
      <xdr:col>1</xdr:col>
      <xdr:colOff>482600</xdr:colOff>
      <xdr:row>14</xdr:row>
      <xdr:rowOff>127000</xdr:rowOff>
    </xdr:to>
    <xdr:pic>
      <xdr:nvPicPr>
        <xdr:cNvPr id="76" name="BExS8HJW9V7P003Y4WLF62E3OM1X">
          <a:extLst>
            <a:ext uri="{FF2B5EF4-FFF2-40B4-BE49-F238E27FC236}">
              <a16:creationId xmlns:a16="http://schemas.microsoft.com/office/drawing/2014/main" id="{00000000-0008-0000-0200-00004C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238500"/>
          <a:ext cx="127000" cy="127000"/>
        </a:xfrm>
        <a:prstGeom prst="rect">
          <a:avLst/>
        </a:prstGeom>
      </xdr:spPr>
    </xdr:pic>
    <xdr:clientData/>
  </xdr:twoCellAnchor>
  <xdr:twoCellAnchor>
    <xdr:from>
      <xdr:col>1</xdr:col>
      <xdr:colOff>355600</xdr:colOff>
      <xdr:row>15</xdr:row>
      <xdr:rowOff>0</xdr:rowOff>
    </xdr:from>
    <xdr:to>
      <xdr:col>1</xdr:col>
      <xdr:colOff>482600</xdr:colOff>
      <xdr:row>15</xdr:row>
      <xdr:rowOff>127000</xdr:rowOff>
    </xdr:to>
    <xdr:pic>
      <xdr:nvPicPr>
        <xdr:cNvPr id="77" name="BExQ92CBYFV6J9APVD67NPNMMN5U">
          <a:extLst>
            <a:ext uri="{FF2B5EF4-FFF2-40B4-BE49-F238E27FC236}">
              <a16:creationId xmlns:a16="http://schemas.microsoft.com/office/drawing/2014/main" id="{00000000-0008-0000-0200-00004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429000"/>
          <a:ext cx="127000" cy="127000"/>
        </a:xfrm>
        <a:prstGeom prst="rect">
          <a:avLst/>
        </a:prstGeom>
      </xdr:spPr>
    </xdr:pic>
    <xdr:clientData/>
  </xdr:twoCellAnchor>
  <xdr:twoCellAnchor>
    <xdr:from>
      <xdr:col>1</xdr:col>
      <xdr:colOff>355600</xdr:colOff>
      <xdr:row>16</xdr:row>
      <xdr:rowOff>0</xdr:rowOff>
    </xdr:from>
    <xdr:to>
      <xdr:col>1</xdr:col>
      <xdr:colOff>482600</xdr:colOff>
      <xdr:row>16</xdr:row>
      <xdr:rowOff>127000</xdr:rowOff>
    </xdr:to>
    <xdr:pic>
      <xdr:nvPicPr>
        <xdr:cNvPr id="78" name="BExEQQ8J8XYN2F1TGWGL2CPL9631">
          <a:extLst>
            <a:ext uri="{FF2B5EF4-FFF2-40B4-BE49-F238E27FC236}">
              <a16:creationId xmlns:a16="http://schemas.microsoft.com/office/drawing/2014/main" id="{00000000-0008-0000-0200-00004E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619500"/>
          <a:ext cx="127000" cy="127000"/>
        </a:xfrm>
        <a:prstGeom prst="rect">
          <a:avLst/>
        </a:prstGeom>
      </xdr:spPr>
    </xdr:pic>
    <xdr:clientData/>
  </xdr:twoCellAnchor>
  <xdr:twoCellAnchor>
    <xdr:from>
      <xdr:col>1</xdr:col>
      <xdr:colOff>355600</xdr:colOff>
      <xdr:row>17</xdr:row>
      <xdr:rowOff>0</xdr:rowOff>
    </xdr:from>
    <xdr:to>
      <xdr:col>1</xdr:col>
      <xdr:colOff>482600</xdr:colOff>
      <xdr:row>17</xdr:row>
      <xdr:rowOff>127000</xdr:rowOff>
    </xdr:to>
    <xdr:pic>
      <xdr:nvPicPr>
        <xdr:cNvPr id="79" name="BEx1TQNYHBNCC1O8E6Y50UIWAHVJ">
          <a:extLst>
            <a:ext uri="{FF2B5EF4-FFF2-40B4-BE49-F238E27FC236}">
              <a16:creationId xmlns:a16="http://schemas.microsoft.com/office/drawing/2014/main" id="{00000000-0008-0000-0200-00004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810000"/>
          <a:ext cx="127000" cy="127000"/>
        </a:xfrm>
        <a:prstGeom prst="rect">
          <a:avLst/>
        </a:prstGeom>
      </xdr:spPr>
    </xdr:pic>
    <xdr:clientData/>
  </xdr:twoCellAnchor>
  <xdr:twoCellAnchor>
    <xdr:from>
      <xdr:col>1</xdr:col>
      <xdr:colOff>355600</xdr:colOff>
      <xdr:row>18</xdr:row>
      <xdr:rowOff>0</xdr:rowOff>
    </xdr:from>
    <xdr:to>
      <xdr:col>1</xdr:col>
      <xdr:colOff>482600</xdr:colOff>
      <xdr:row>18</xdr:row>
      <xdr:rowOff>127000</xdr:rowOff>
    </xdr:to>
    <xdr:pic>
      <xdr:nvPicPr>
        <xdr:cNvPr id="80" name="BExXN3FNCRR8UZE4KGAKPVT0MT18">
          <a:extLst>
            <a:ext uri="{FF2B5EF4-FFF2-40B4-BE49-F238E27FC236}">
              <a16:creationId xmlns:a16="http://schemas.microsoft.com/office/drawing/2014/main" id="{00000000-0008-0000-0200-00005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000500"/>
          <a:ext cx="127000" cy="127000"/>
        </a:xfrm>
        <a:prstGeom prst="rect">
          <a:avLst/>
        </a:prstGeom>
      </xdr:spPr>
    </xdr:pic>
    <xdr:clientData/>
  </xdr:twoCellAnchor>
  <xdr:twoCellAnchor>
    <xdr:from>
      <xdr:col>1</xdr:col>
      <xdr:colOff>355600</xdr:colOff>
      <xdr:row>19</xdr:row>
      <xdr:rowOff>0</xdr:rowOff>
    </xdr:from>
    <xdr:to>
      <xdr:col>1</xdr:col>
      <xdr:colOff>482600</xdr:colOff>
      <xdr:row>19</xdr:row>
      <xdr:rowOff>127000</xdr:rowOff>
    </xdr:to>
    <xdr:pic>
      <xdr:nvPicPr>
        <xdr:cNvPr id="81" name="BExZL0EC5D0L3BI757GV2JDN3JKS">
          <a:extLst>
            <a:ext uri="{FF2B5EF4-FFF2-40B4-BE49-F238E27FC236}">
              <a16:creationId xmlns:a16="http://schemas.microsoft.com/office/drawing/2014/main" id="{00000000-0008-0000-0200-00005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191000"/>
          <a:ext cx="127000" cy="127000"/>
        </a:xfrm>
        <a:prstGeom prst="rect">
          <a:avLst/>
        </a:prstGeom>
      </xdr:spPr>
    </xdr:pic>
    <xdr:clientData/>
  </xdr:twoCellAnchor>
  <xdr:twoCellAnchor>
    <xdr:from>
      <xdr:col>1</xdr:col>
      <xdr:colOff>355600</xdr:colOff>
      <xdr:row>20</xdr:row>
      <xdr:rowOff>0</xdr:rowOff>
    </xdr:from>
    <xdr:to>
      <xdr:col>1</xdr:col>
      <xdr:colOff>482600</xdr:colOff>
      <xdr:row>20</xdr:row>
      <xdr:rowOff>127000</xdr:rowOff>
    </xdr:to>
    <xdr:pic>
      <xdr:nvPicPr>
        <xdr:cNvPr id="82" name="BExXXHWQAQ403JMYSTGX46ORWOTF">
          <a:extLst>
            <a:ext uri="{FF2B5EF4-FFF2-40B4-BE49-F238E27FC236}">
              <a16:creationId xmlns:a16="http://schemas.microsoft.com/office/drawing/2014/main" id="{00000000-0008-0000-0200-000052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381500"/>
          <a:ext cx="127000" cy="127000"/>
        </a:xfrm>
        <a:prstGeom prst="rect">
          <a:avLst/>
        </a:prstGeom>
      </xdr:spPr>
    </xdr:pic>
    <xdr:clientData/>
  </xdr:twoCellAnchor>
  <xdr:twoCellAnchor>
    <xdr:from>
      <xdr:col>1</xdr:col>
      <xdr:colOff>355600</xdr:colOff>
      <xdr:row>21</xdr:row>
      <xdr:rowOff>0</xdr:rowOff>
    </xdr:from>
    <xdr:to>
      <xdr:col>1</xdr:col>
      <xdr:colOff>482600</xdr:colOff>
      <xdr:row>21</xdr:row>
      <xdr:rowOff>127000</xdr:rowOff>
    </xdr:to>
    <xdr:pic>
      <xdr:nvPicPr>
        <xdr:cNvPr id="83" name="BExGU8ALA8VYO1F81A0AX4ZZS6UJ">
          <a:extLst>
            <a:ext uri="{FF2B5EF4-FFF2-40B4-BE49-F238E27FC236}">
              <a16:creationId xmlns:a16="http://schemas.microsoft.com/office/drawing/2014/main" id="{00000000-0008-0000-0200-000053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572000"/>
          <a:ext cx="127000" cy="127000"/>
        </a:xfrm>
        <a:prstGeom prst="rect">
          <a:avLst/>
        </a:prstGeom>
      </xdr:spPr>
    </xdr:pic>
    <xdr:clientData/>
  </xdr:twoCellAnchor>
  <xdr:twoCellAnchor>
    <xdr:from>
      <xdr:col>1</xdr:col>
      <xdr:colOff>355600</xdr:colOff>
      <xdr:row>22</xdr:row>
      <xdr:rowOff>0</xdr:rowOff>
    </xdr:from>
    <xdr:to>
      <xdr:col>1</xdr:col>
      <xdr:colOff>482600</xdr:colOff>
      <xdr:row>22</xdr:row>
      <xdr:rowOff>127000</xdr:rowOff>
    </xdr:to>
    <xdr:pic>
      <xdr:nvPicPr>
        <xdr:cNvPr id="84" name="BExB1HO760W251AX055TNGCFBF5R">
          <a:extLst>
            <a:ext uri="{FF2B5EF4-FFF2-40B4-BE49-F238E27FC236}">
              <a16:creationId xmlns:a16="http://schemas.microsoft.com/office/drawing/2014/main" id="{00000000-0008-0000-0200-00005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762500"/>
          <a:ext cx="127000" cy="127000"/>
        </a:xfrm>
        <a:prstGeom prst="rect">
          <a:avLst/>
        </a:prstGeom>
      </xdr:spPr>
    </xdr:pic>
    <xdr:clientData/>
  </xdr:twoCellAnchor>
  <xdr:twoCellAnchor>
    <xdr:from>
      <xdr:col>1</xdr:col>
      <xdr:colOff>355600</xdr:colOff>
      <xdr:row>23</xdr:row>
      <xdr:rowOff>0</xdr:rowOff>
    </xdr:from>
    <xdr:to>
      <xdr:col>1</xdr:col>
      <xdr:colOff>482600</xdr:colOff>
      <xdr:row>23</xdr:row>
      <xdr:rowOff>127000</xdr:rowOff>
    </xdr:to>
    <xdr:pic>
      <xdr:nvPicPr>
        <xdr:cNvPr id="85" name="BEx7AGDG5D0A1VASZA3NSR0PGA7N">
          <a:extLst>
            <a:ext uri="{FF2B5EF4-FFF2-40B4-BE49-F238E27FC236}">
              <a16:creationId xmlns:a16="http://schemas.microsoft.com/office/drawing/2014/main" id="{00000000-0008-0000-0200-00005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953000"/>
          <a:ext cx="127000" cy="127000"/>
        </a:xfrm>
        <a:prstGeom prst="rect">
          <a:avLst/>
        </a:prstGeom>
      </xdr:spPr>
    </xdr:pic>
    <xdr:clientData/>
  </xdr:twoCellAnchor>
  <xdr:twoCellAnchor>
    <xdr:from>
      <xdr:col>1</xdr:col>
      <xdr:colOff>184150</xdr:colOff>
      <xdr:row>24</xdr:row>
      <xdr:rowOff>0</xdr:rowOff>
    </xdr:from>
    <xdr:to>
      <xdr:col>1</xdr:col>
      <xdr:colOff>311150</xdr:colOff>
      <xdr:row>24</xdr:row>
      <xdr:rowOff>127000</xdr:rowOff>
    </xdr:to>
    <xdr:pic>
      <xdr:nvPicPr>
        <xdr:cNvPr id="86" name="BExGL74A6SJOS64HZ6F0GRJ9DBJX">
          <a:extLst>
            <a:ext uri="{FF2B5EF4-FFF2-40B4-BE49-F238E27FC236}">
              <a16:creationId xmlns:a16="http://schemas.microsoft.com/office/drawing/2014/main" id="{00000000-0008-0000-0200-00005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5143500"/>
          <a:ext cx="127000" cy="127000"/>
        </a:xfrm>
        <a:prstGeom prst="rect">
          <a:avLst/>
        </a:prstGeom>
      </xdr:spPr>
    </xdr:pic>
    <xdr:clientData/>
  </xdr:twoCellAnchor>
  <xdr:twoCellAnchor>
    <xdr:from>
      <xdr:col>1</xdr:col>
      <xdr:colOff>269875</xdr:colOff>
      <xdr:row>25</xdr:row>
      <xdr:rowOff>0</xdr:rowOff>
    </xdr:from>
    <xdr:to>
      <xdr:col>1</xdr:col>
      <xdr:colOff>396875</xdr:colOff>
      <xdr:row>25</xdr:row>
      <xdr:rowOff>127000</xdr:rowOff>
    </xdr:to>
    <xdr:pic>
      <xdr:nvPicPr>
        <xdr:cNvPr id="87" name="BExMFU81T5B5TMIXLP9I4D8R4BV9">
          <a:extLst>
            <a:ext uri="{FF2B5EF4-FFF2-40B4-BE49-F238E27FC236}">
              <a16:creationId xmlns:a16="http://schemas.microsoft.com/office/drawing/2014/main" id="{00000000-0008-0000-0200-00005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5334000"/>
          <a:ext cx="127000" cy="127000"/>
        </a:xfrm>
        <a:prstGeom prst="rect">
          <a:avLst/>
        </a:prstGeom>
      </xdr:spPr>
    </xdr:pic>
    <xdr:clientData/>
  </xdr:twoCellAnchor>
  <xdr:twoCellAnchor>
    <xdr:from>
      <xdr:col>1</xdr:col>
      <xdr:colOff>355600</xdr:colOff>
      <xdr:row>26</xdr:row>
      <xdr:rowOff>0</xdr:rowOff>
    </xdr:from>
    <xdr:to>
      <xdr:col>1</xdr:col>
      <xdr:colOff>482600</xdr:colOff>
      <xdr:row>26</xdr:row>
      <xdr:rowOff>127000</xdr:rowOff>
    </xdr:to>
    <xdr:pic>
      <xdr:nvPicPr>
        <xdr:cNvPr id="88" name="BExODO6UTHGT2WYDNWGNWVQ6X73W">
          <a:extLst>
            <a:ext uri="{FF2B5EF4-FFF2-40B4-BE49-F238E27FC236}">
              <a16:creationId xmlns:a16="http://schemas.microsoft.com/office/drawing/2014/main" id="{00000000-0008-0000-0200-00005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524500"/>
          <a:ext cx="127000" cy="127000"/>
        </a:xfrm>
        <a:prstGeom prst="rect">
          <a:avLst/>
        </a:prstGeom>
      </xdr:spPr>
    </xdr:pic>
    <xdr:clientData/>
  </xdr:twoCellAnchor>
  <xdr:twoCellAnchor>
    <xdr:from>
      <xdr:col>1</xdr:col>
      <xdr:colOff>441325</xdr:colOff>
      <xdr:row>27</xdr:row>
      <xdr:rowOff>0</xdr:rowOff>
    </xdr:from>
    <xdr:to>
      <xdr:col>1</xdr:col>
      <xdr:colOff>568325</xdr:colOff>
      <xdr:row>27</xdr:row>
      <xdr:rowOff>127000</xdr:rowOff>
    </xdr:to>
    <xdr:pic>
      <xdr:nvPicPr>
        <xdr:cNvPr id="89" name="BEx1QDAI4UZ3JYV7LU0YS4U9CGRQ">
          <a:extLst>
            <a:ext uri="{FF2B5EF4-FFF2-40B4-BE49-F238E27FC236}">
              <a16:creationId xmlns:a16="http://schemas.microsoft.com/office/drawing/2014/main" id="{00000000-0008-0000-0200-00005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715000"/>
          <a:ext cx="127000" cy="127000"/>
        </a:xfrm>
        <a:prstGeom prst="rect">
          <a:avLst/>
        </a:prstGeom>
      </xdr:spPr>
    </xdr:pic>
    <xdr:clientData/>
  </xdr:twoCellAnchor>
  <xdr:twoCellAnchor>
    <xdr:from>
      <xdr:col>1</xdr:col>
      <xdr:colOff>441325</xdr:colOff>
      <xdr:row>28</xdr:row>
      <xdr:rowOff>0</xdr:rowOff>
    </xdr:from>
    <xdr:to>
      <xdr:col>1</xdr:col>
      <xdr:colOff>568325</xdr:colOff>
      <xdr:row>28</xdr:row>
      <xdr:rowOff>127000</xdr:rowOff>
    </xdr:to>
    <xdr:pic>
      <xdr:nvPicPr>
        <xdr:cNvPr id="90" name="BExF328MRR35RPDL3R20NZRD0U06">
          <a:extLst>
            <a:ext uri="{FF2B5EF4-FFF2-40B4-BE49-F238E27FC236}">
              <a16:creationId xmlns:a16="http://schemas.microsoft.com/office/drawing/2014/main" id="{00000000-0008-0000-0200-00005A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905500"/>
          <a:ext cx="127000" cy="127000"/>
        </a:xfrm>
        <a:prstGeom prst="rect">
          <a:avLst/>
        </a:prstGeom>
      </xdr:spPr>
    </xdr:pic>
    <xdr:clientData/>
  </xdr:twoCellAnchor>
  <xdr:twoCellAnchor>
    <xdr:from>
      <xdr:col>1</xdr:col>
      <xdr:colOff>441325</xdr:colOff>
      <xdr:row>29</xdr:row>
      <xdr:rowOff>0</xdr:rowOff>
    </xdr:from>
    <xdr:to>
      <xdr:col>1</xdr:col>
      <xdr:colOff>568325</xdr:colOff>
      <xdr:row>29</xdr:row>
      <xdr:rowOff>127000</xdr:rowOff>
    </xdr:to>
    <xdr:pic>
      <xdr:nvPicPr>
        <xdr:cNvPr id="91" name="BExMJPFMCY0B1CZMQXGVTM6YJVJT">
          <a:extLst>
            <a:ext uri="{FF2B5EF4-FFF2-40B4-BE49-F238E27FC236}">
              <a16:creationId xmlns:a16="http://schemas.microsoft.com/office/drawing/2014/main" id="{00000000-0008-0000-0200-00005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096000"/>
          <a:ext cx="127000" cy="127000"/>
        </a:xfrm>
        <a:prstGeom prst="rect">
          <a:avLst/>
        </a:prstGeom>
      </xdr:spPr>
    </xdr:pic>
    <xdr:clientData/>
  </xdr:twoCellAnchor>
  <xdr:twoCellAnchor>
    <xdr:from>
      <xdr:col>1</xdr:col>
      <xdr:colOff>441325</xdr:colOff>
      <xdr:row>30</xdr:row>
      <xdr:rowOff>0</xdr:rowOff>
    </xdr:from>
    <xdr:to>
      <xdr:col>1</xdr:col>
      <xdr:colOff>568325</xdr:colOff>
      <xdr:row>30</xdr:row>
      <xdr:rowOff>127000</xdr:rowOff>
    </xdr:to>
    <xdr:pic>
      <xdr:nvPicPr>
        <xdr:cNvPr id="92" name="BEx5GLD5OXQWR70ZX0VW68V5MH16">
          <a:extLst>
            <a:ext uri="{FF2B5EF4-FFF2-40B4-BE49-F238E27FC236}">
              <a16:creationId xmlns:a16="http://schemas.microsoft.com/office/drawing/2014/main" id="{00000000-0008-0000-0200-00005C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286500"/>
          <a:ext cx="127000" cy="127000"/>
        </a:xfrm>
        <a:prstGeom prst="rect">
          <a:avLst/>
        </a:prstGeom>
      </xdr:spPr>
    </xdr:pic>
    <xdr:clientData/>
  </xdr:twoCellAnchor>
  <xdr:twoCellAnchor>
    <xdr:from>
      <xdr:col>1</xdr:col>
      <xdr:colOff>441325</xdr:colOff>
      <xdr:row>31</xdr:row>
      <xdr:rowOff>0</xdr:rowOff>
    </xdr:from>
    <xdr:to>
      <xdr:col>1</xdr:col>
      <xdr:colOff>568325</xdr:colOff>
      <xdr:row>31</xdr:row>
      <xdr:rowOff>127000</xdr:rowOff>
    </xdr:to>
    <xdr:pic>
      <xdr:nvPicPr>
        <xdr:cNvPr id="93" name="BExIJT3UOFFY98RUH4VLLPU4KAZX">
          <a:extLst>
            <a:ext uri="{FF2B5EF4-FFF2-40B4-BE49-F238E27FC236}">
              <a16:creationId xmlns:a16="http://schemas.microsoft.com/office/drawing/2014/main" id="{00000000-0008-0000-0200-00005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477000"/>
          <a:ext cx="127000" cy="127000"/>
        </a:xfrm>
        <a:prstGeom prst="rect">
          <a:avLst/>
        </a:prstGeom>
      </xdr:spPr>
    </xdr:pic>
    <xdr:clientData/>
  </xdr:twoCellAnchor>
  <xdr:twoCellAnchor>
    <xdr:from>
      <xdr:col>1</xdr:col>
      <xdr:colOff>441325</xdr:colOff>
      <xdr:row>32</xdr:row>
      <xdr:rowOff>0</xdr:rowOff>
    </xdr:from>
    <xdr:to>
      <xdr:col>1</xdr:col>
      <xdr:colOff>568325</xdr:colOff>
      <xdr:row>32</xdr:row>
      <xdr:rowOff>127000</xdr:rowOff>
    </xdr:to>
    <xdr:pic>
      <xdr:nvPicPr>
        <xdr:cNvPr id="94" name="BExS2AVDYTBQ9IUUDT6PLXH4INNU">
          <a:extLst>
            <a:ext uri="{FF2B5EF4-FFF2-40B4-BE49-F238E27FC236}">
              <a16:creationId xmlns:a16="http://schemas.microsoft.com/office/drawing/2014/main" id="{00000000-0008-0000-0200-00005E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667500"/>
          <a:ext cx="127000" cy="127000"/>
        </a:xfrm>
        <a:prstGeom prst="rect">
          <a:avLst/>
        </a:prstGeom>
      </xdr:spPr>
    </xdr:pic>
    <xdr:clientData/>
  </xdr:twoCellAnchor>
  <xdr:twoCellAnchor>
    <xdr:from>
      <xdr:col>1</xdr:col>
      <xdr:colOff>441325</xdr:colOff>
      <xdr:row>33</xdr:row>
      <xdr:rowOff>0</xdr:rowOff>
    </xdr:from>
    <xdr:to>
      <xdr:col>1</xdr:col>
      <xdr:colOff>568325</xdr:colOff>
      <xdr:row>33</xdr:row>
      <xdr:rowOff>127000</xdr:rowOff>
    </xdr:to>
    <xdr:pic>
      <xdr:nvPicPr>
        <xdr:cNvPr id="95" name="BExZS5OT8KJQO2IABG2NP5C1O1X5">
          <a:extLst>
            <a:ext uri="{FF2B5EF4-FFF2-40B4-BE49-F238E27FC236}">
              <a16:creationId xmlns:a16="http://schemas.microsoft.com/office/drawing/2014/main" id="{00000000-0008-0000-0200-00005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858000"/>
          <a:ext cx="127000" cy="127000"/>
        </a:xfrm>
        <a:prstGeom prst="rect">
          <a:avLst/>
        </a:prstGeom>
      </xdr:spPr>
    </xdr:pic>
    <xdr:clientData/>
  </xdr:twoCellAnchor>
  <xdr:twoCellAnchor>
    <xdr:from>
      <xdr:col>1</xdr:col>
      <xdr:colOff>441325</xdr:colOff>
      <xdr:row>34</xdr:row>
      <xdr:rowOff>0</xdr:rowOff>
    </xdr:from>
    <xdr:to>
      <xdr:col>1</xdr:col>
      <xdr:colOff>568325</xdr:colOff>
      <xdr:row>34</xdr:row>
      <xdr:rowOff>127000</xdr:rowOff>
    </xdr:to>
    <xdr:pic>
      <xdr:nvPicPr>
        <xdr:cNvPr id="96" name="BExZQ1V2ML15XGQ7FZF1WYKZQRH8">
          <a:extLst>
            <a:ext uri="{FF2B5EF4-FFF2-40B4-BE49-F238E27FC236}">
              <a16:creationId xmlns:a16="http://schemas.microsoft.com/office/drawing/2014/main" id="{00000000-0008-0000-0200-00006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048500"/>
          <a:ext cx="127000" cy="127000"/>
        </a:xfrm>
        <a:prstGeom prst="rect">
          <a:avLst/>
        </a:prstGeom>
      </xdr:spPr>
    </xdr:pic>
    <xdr:clientData/>
  </xdr:twoCellAnchor>
  <xdr:twoCellAnchor>
    <xdr:from>
      <xdr:col>1</xdr:col>
      <xdr:colOff>269875</xdr:colOff>
      <xdr:row>35</xdr:row>
      <xdr:rowOff>0</xdr:rowOff>
    </xdr:from>
    <xdr:to>
      <xdr:col>1</xdr:col>
      <xdr:colOff>396875</xdr:colOff>
      <xdr:row>35</xdr:row>
      <xdr:rowOff>127000</xdr:rowOff>
    </xdr:to>
    <xdr:pic>
      <xdr:nvPicPr>
        <xdr:cNvPr id="97" name="BEx59X5OM58ARW9P35Q91HQWDWZN">
          <a:extLst>
            <a:ext uri="{FF2B5EF4-FFF2-40B4-BE49-F238E27FC236}">
              <a16:creationId xmlns:a16="http://schemas.microsoft.com/office/drawing/2014/main" id="{00000000-0008-0000-0200-00006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7239000"/>
          <a:ext cx="127000" cy="127000"/>
        </a:xfrm>
        <a:prstGeom prst="rect">
          <a:avLst/>
        </a:prstGeom>
      </xdr:spPr>
    </xdr:pic>
    <xdr:clientData/>
  </xdr:twoCellAnchor>
  <xdr:twoCellAnchor>
    <xdr:from>
      <xdr:col>1</xdr:col>
      <xdr:colOff>355600</xdr:colOff>
      <xdr:row>36</xdr:row>
      <xdr:rowOff>0</xdr:rowOff>
    </xdr:from>
    <xdr:to>
      <xdr:col>1</xdr:col>
      <xdr:colOff>482600</xdr:colOff>
      <xdr:row>36</xdr:row>
      <xdr:rowOff>127000</xdr:rowOff>
    </xdr:to>
    <xdr:pic>
      <xdr:nvPicPr>
        <xdr:cNvPr id="98" name="BExMDXQQ6V78ABTU5753F66IF1NF">
          <a:extLst>
            <a:ext uri="{FF2B5EF4-FFF2-40B4-BE49-F238E27FC236}">
              <a16:creationId xmlns:a16="http://schemas.microsoft.com/office/drawing/2014/main" id="{00000000-0008-0000-0200-000062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429500"/>
          <a:ext cx="127000" cy="127000"/>
        </a:xfrm>
        <a:prstGeom prst="rect">
          <a:avLst/>
        </a:prstGeom>
      </xdr:spPr>
    </xdr:pic>
    <xdr:clientData/>
  </xdr:twoCellAnchor>
  <xdr:twoCellAnchor>
    <xdr:from>
      <xdr:col>1</xdr:col>
      <xdr:colOff>355600</xdr:colOff>
      <xdr:row>37</xdr:row>
      <xdr:rowOff>0</xdr:rowOff>
    </xdr:from>
    <xdr:to>
      <xdr:col>1</xdr:col>
      <xdr:colOff>482600</xdr:colOff>
      <xdr:row>37</xdr:row>
      <xdr:rowOff>127000</xdr:rowOff>
    </xdr:to>
    <xdr:pic>
      <xdr:nvPicPr>
        <xdr:cNvPr id="99" name="BExVWFIE3IDY5MVTNJE26FDZ7C4H">
          <a:extLst>
            <a:ext uri="{FF2B5EF4-FFF2-40B4-BE49-F238E27FC236}">
              <a16:creationId xmlns:a16="http://schemas.microsoft.com/office/drawing/2014/main" id="{00000000-0008-0000-0200-000063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620000"/>
          <a:ext cx="127000" cy="127000"/>
        </a:xfrm>
        <a:prstGeom prst="rect">
          <a:avLst/>
        </a:prstGeom>
      </xdr:spPr>
    </xdr:pic>
    <xdr:clientData/>
  </xdr:twoCellAnchor>
  <xdr:twoCellAnchor>
    <xdr:from>
      <xdr:col>1</xdr:col>
      <xdr:colOff>355600</xdr:colOff>
      <xdr:row>38</xdr:row>
      <xdr:rowOff>0</xdr:rowOff>
    </xdr:from>
    <xdr:to>
      <xdr:col>1</xdr:col>
      <xdr:colOff>482600</xdr:colOff>
      <xdr:row>38</xdr:row>
      <xdr:rowOff>127000</xdr:rowOff>
    </xdr:to>
    <xdr:pic>
      <xdr:nvPicPr>
        <xdr:cNvPr id="100" name="BEx7LE1307S2EXF6GC69UXF91N5V">
          <a:extLst>
            <a:ext uri="{FF2B5EF4-FFF2-40B4-BE49-F238E27FC236}">
              <a16:creationId xmlns:a16="http://schemas.microsoft.com/office/drawing/2014/main" id="{00000000-0008-0000-0200-00006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810500"/>
          <a:ext cx="127000" cy="127000"/>
        </a:xfrm>
        <a:prstGeom prst="rect">
          <a:avLst/>
        </a:prstGeom>
      </xdr:spPr>
    </xdr:pic>
    <xdr:clientData/>
  </xdr:twoCellAnchor>
  <xdr:twoCellAnchor>
    <xdr:from>
      <xdr:col>1</xdr:col>
      <xdr:colOff>355600</xdr:colOff>
      <xdr:row>39</xdr:row>
      <xdr:rowOff>0</xdr:rowOff>
    </xdr:from>
    <xdr:to>
      <xdr:col>1</xdr:col>
      <xdr:colOff>482600</xdr:colOff>
      <xdr:row>39</xdr:row>
      <xdr:rowOff>127000</xdr:rowOff>
    </xdr:to>
    <xdr:pic>
      <xdr:nvPicPr>
        <xdr:cNvPr id="101" name="BExOM2L4AF08WIA208MEQBIIMF5O">
          <a:extLst>
            <a:ext uri="{FF2B5EF4-FFF2-40B4-BE49-F238E27FC236}">
              <a16:creationId xmlns:a16="http://schemas.microsoft.com/office/drawing/2014/main" id="{00000000-0008-0000-0200-00006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001000"/>
          <a:ext cx="127000" cy="127000"/>
        </a:xfrm>
        <a:prstGeom prst="rect">
          <a:avLst/>
        </a:prstGeom>
      </xdr:spPr>
    </xdr:pic>
    <xdr:clientData/>
  </xdr:twoCellAnchor>
  <xdr:twoCellAnchor>
    <xdr:from>
      <xdr:col>1</xdr:col>
      <xdr:colOff>355600</xdr:colOff>
      <xdr:row>40</xdr:row>
      <xdr:rowOff>0</xdr:rowOff>
    </xdr:from>
    <xdr:to>
      <xdr:col>1</xdr:col>
      <xdr:colOff>482600</xdr:colOff>
      <xdr:row>40</xdr:row>
      <xdr:rowOff>127000</xdr:rowOff>
    </xdr:to>
    <xdr:pic>
      <xdr:nvPicPr>
        <xdr:cNvPr id="102" name="BEx5KKMGO0I0OQR7MQU1JXIOVP1P">
          <a:extLst>
            <a:ext uri="{FF2B5EF4-FFF2-40B4-BE49-F238E27FC236}">
              <a16:creationId xmlns:a16="http://schemas.microsoft.com/office/drawing/2014/main" id="{00000000-0008-0000-0200-00006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191500"/>
          <a:ext cx="127000" cy="127000"/>
        </a:xfrm>
        <a:prstGeom prst="rect">
          <a:avLst/>
        </a:prstGeom>
      </xdr:spPr>
    </xdr:pic>
    <xdr:clientData/>
  </xdr:twoCellAnchor>
  <xdr:twoCellAnchor>
    <xdr:from>
      <xdr:col>1</xdr:col>
      <xdr:colOff>355600</xdr:colOff>
      <xdr:row>41</xdr:row>
      <xdr:rowOff>0</xdr:rowOff>
    </xdr:from>
    <xdr:to>
      <xdr:col>1</xdr:col>
      <xdr:colOff>482600</xdr:colOff>
      <xdr:row>41</xdr:row>
      <xdr:rowOff>127000</xdr:rowOff>
    </xdr:to>
    <xdr:pic>
      <xdr:nvPicPr>
        <xdr:cNvPr id="103" name="BEx1WJTEG42CWCCUYMIKL56PXJ72">
          <a:extLst>
            <a:ext uri="{FF2B5EF4-FFF2-40B4-BE49-F238E27FC236}">
              <a16:creationId xmlns:a16="http://schemas.microsoft.com/office/drawing/2014/main" id="{00000000-0008-0000-0200-00006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382000"/>
          <a:ext cx="127000" cy="127000"/>
        </a:xfrm>
        <a:prstGeom prst="rect">
          <a:avLst/>
        </a:prstGeom>
      </xdr:spPr>
    </xdr:pic>
    <xdr:clientData/>
  </xdr:twoCellAnchor>
  <xdr:twoCellAnchor>
    <xdr:from>
      <xdr:col>1</xdr:col>
      <xdr:colOff>355600</xdr:colOff>
      <xdr:row>42</xdr:row>
      <xdr:rowOff>0</xdr:rowOff>
    </xdr:from>
    <xdr:to>
      <xdr:col>1</xdr:col>
      <xdr:colOff>482600</xdr:colOff>
      <xdr:row>42</xdr:row>
      <xdr:rowOff>127000</xdr:rowOff>
    </xdr:to>
    <xdr:pic>
      <xdr:nvPicPr>
        <xdr:cNvPr id="104" name="BExGLO7AF3TNNY2D1AKZCSE7QIU4">
          <a:extLst>
            <a:ext uri="{FF2B5EF4-FFF2-40B4-BE49-F238E27FC236}">
              <a16:creationId xmlns:a16="http://schemas.microsoft.com/office/drawing/2014/main" id="{00000000-0008-0000-0200-00006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572500"/>
          <a:ext cx="127000" cy="127000"/>
        </a:xfrm>
        <a:prstGeom prst="rect">
          <a:avLst/>
        </a:prstGeom>
      </xdr:spPr>
    </xdr:pic>
    <xdr:clientData/>
  </xdr:twoCellAnchor>
  <xdr:twoCellAnchor>
    <xdr:from>
      <xdr:col>1</xdr:col>
      <xdr:colOff>355600</xdr:colOff>
      <xdr:row>43</xdr:row>
      <xdr:rowOff>0</xdr:rowOff>
    </xdr:from>
    <xdr:to>
      <xdr:col>1</xdr:col>
      <xdr:colOff>482600</xdr:colOff>
      <xdr:row>43</xdr:row>
      <xdr:rowOff>127000</xdr:rowOff>
    </xdr:to>
    <xdr:pic>
      <xdr:nvPicPr>
        <xdr:cNvPr id="105" name="BExMHJNY9F7KAYBE7DF5U3MCQ8AN">
          <a:extLst>
            <a:ext uri="{FF2B5EF4-FFF2-40B4-BE49-F238E27FC236}">
              <a16:creationId xmlns:a16="http://schemas.microsoft.com/office/drawing/2014/main" id="{00000000-0008-0000-0200-00006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763000"/>
          <a:ext cx="127000" cy="127000"/>
        </a:xfrm>
        <a:prstGeom prst="rect">
          <a:avLst/>
        </a:prstGeom>
      </xdr:spPr>
    </xdr:pic>
    <xdr:clientData/>
  </xdr:twoCellAnchor>
  <xdr:twoCellAnchor>
    <xdr:from>
      <xdr:col>1</xdr:col>
      <xdr:colOff>269875</xdr:colOff>
      <xdr:row>44</xdr:row>
      <xdr:rowOff>0</xdr:rowOff>
    </xdr:from>
    <xdr:to>
      <xdr:col>1</xdr:col>
      <xdr:colOff>396875</xdr:colOff>
      <xdr:row>44</xdr:row>
      <xdr:rowOff>127000</xdr:rowOff>
    </xdr:to>
    <xdr:pic>
      <xdr:nvPicPr>
        <xdr:cNvPr id="106" name="BExMA4139DQ5LIB1IFXROHKXPT4J">
          <a:extLst>
            <a:ext uri="{FF2B5EF4-FFF2-40B4-BE49-F238E27FC236}">
              <a16:creationId xmlns:a16="http://schemas.microsoft.com/office/drawing/2014/main" id="{00000000-0008-0000-0200-00006A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8953500"/>
          <a:ext cx="127000" cy="127000"/>
        </a:xfrm>
        <a:prstGeom prst="rect">
          <a:avLst/>
        </a:prstGeom>
      </xdr:spPr>
    </xdr:pic>
    <xdr:clientData/>
  </xdr:twoCellAnchor>
  <xdr:twoCellAnchor>
    <xdr:from>
      <xdr:col>1</xdr:col>
      <xdr:colOff>355600</xdr:colOff>
      <xdr:row>45</xdr:row>
      <xdr:rowOff>0</xdr:rowOff>
    </xdr:from>
    <xdr:to>
      <xdr:col>1</xdr:col>
      <xdr:colOff>482600</xdr:colOff>
      <xdr:row>45</xdr:row>
      <xdr:rowOff>127000</xdr:rowOff>
    </xdr:to>
    <xdr:pic>
      <xdr:nvPicPr>
        <xdr:cNvPr id="107" name="BExH4BTXGHXZUGJCEQ28QZIDOQEF">
          <a:extLst>
            <a:ext uri="{FF2B5EF4-FFF2-40B4-BE49-F238E27FC236}">
              <a16:creationId xmlns:a16="http://schemas.microsoft.com/office/drawing/2014/main" id="{00000000-0008-0000-0200-00006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9144000"/>
          <a:ext cx="127000" cy="127000"/>
        </a:xfrm>
        <a:prstGeom prst="rect">
          <a:avLst/>
        </a:prstGeom>
      </xdr:spPr>
    </xdr:pic>
    <xdr:clientData/>
  </xdr:twoCellAnchor>
  <xdr:twoCellAnchor>
    <xdr:from>
      <xdr:col>1</xdr:col>
      <xdr:colOff>441325</xdr:colOff>
      <xdr:row>46</xdr:row>
      <xdr:rowOff>0</xdr:rowOff>
    </xdr:from>
    <xdr:to>
      <xdr:col>1</xdr:col>
      <xdr:colOff>568325</xdr:colOff>
      <xdr:row>46</xdr:row>
      <xdr:rowOff>127000</xdr:rowOff>
    </xdr:to>
    <xdr:pic>
      <xdr:nvPicPr>
        <xdr:cNvPr id="108" name="BEx7MKQJV3IAJJ1T76AHVBHFZG96">
          <a:extLst>
            <a:ext uri="{FF2B5EF4-FFF2-40B4-BE49-F238E27FC236}">
              <a16:creationId xmlns:a16="http://schemas.microsoft.com/office/drawing/2014/main" id="{00000000-0008-0000-0200-00006C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9334500"/>
          <a:ext cx="127000" cy="127000"/>
        </a:xfrm>
        <a:prstGeom prst="rect">
          <a:avLst/>
        </a:prstGeom>
      </xdr:spPr>
    </xdr:pic>
    <xdr:clientData/>
  </xdr:twoCellAnchor>
  <xdr:twoCellAnchor>
    <xdr:from>
      <xdr:col>1</xdr:col>
      <xdr:colOff>441325</xdr:colOff>
      <xdr:row>47</xdr:row>
      <xdr:rowOff>0</xdr:rowOff>
    </xdr:from>
    <xdr:to>
      <xdr:col>1</xdr:col>
      <xdr:colOff>568325</xdr:colOff>
      <xdr:row>47</xdr:row>
      <xdr:rowOff>127000</xdr:rowOff>
    </xdr:to>
    <xdr:pic>
      <xdr:nvPicPr>
        <xdr:cNvPr id="109" name="BEx1XGMSCH0F8ES8GB25I1AIQA6D">
          <a:extLst>
            <a:ext uri="{FF2B5EF4-FFF2-40B4-BE49-F238E27FC236}">
              <a16:creationId xmlns:a16="http://schemas.microsoft.com/office/drawing/2014/main" id="{00000000-0008-0000-0200-00006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9525000"/>
          <a:ext cx="127000" cy="127000"/>
        </a:xfrm>
        <a:prstGeom prst="rect">
          <a:avLst/>
        </a:prstGeom>
      </xdr:spPr>
    </xdr:pic>
    <xdr:clientData/>
  </xdr:twoCellAnchor>
  <xdr:twoCellAnchor>
    <xdr:from>
      <xdr:col>1</xdr:col>
      <xdr:colOff>441325</xdr:colOff>
      <xdr:row>48</xdr:row>
      <xdr:rowOff>0</xdr:rowOff>
    </xdr:from>
    <xdr:to>
      <xdr:col>1</xdr:col>
      <xdr:colOff>568325</xdr:colOff>
      <xdr:row>48</xdr:row>
      <xdr:rowOff>127000</xdr:rowOff>
    </xdr:to>
    <xdr:pic>
      <xdr:nvPicPr>
        <xdr:cNvPr id="110" name="BEx1OC0HT5OSP8Z33NPZSWFRK8PO">
          <a:extLst>
            <a:ext uri="{FF2B5EF4-FFF2-40B4-BE49-F238E27FC236}">
              <a16:creationId xmlns:a16="http://schemas.microsoft.com/office/drawing/2014/main" id="{00000000-0008-0000-0200-00006E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9715500"/>
          <a:ext cx="127000" cy="127000"/>
        </a:xfrm>
        <a:prstGeom prst="rect">
          <a:avLst/>
        </a:prstGeom>
      </xdr:spPr>
    </xdr:pic>
    <xdr:clientData/>
  </xdr:twoCellAnchor>
  <xdr:twoCellAnchor>
    <xdr:from>
      <xdr:col>1</xdr:col>
      <xdr:colOff>441325</xdr:colOff>
      <xdr:row>49</xdr:row>
      <xdr:rowOff>0</xdr:rowOff>
    </xdr:from>
    <xdr:to>
      <xdr:col>1</xdr:col>
      <xdr:colOff>568325</xdr:colOff>
      <xdr:row>49</xdr:row>
      <xdr:rowOff>127000</xdr:rowOff>
    </xdr:to>
    <xdr:pic>
      <xdr:nvPicPr>
        <xdr:cNvPr id="111" name="BEx1RZVMW6ENFPSO6JCYQ90AHRS3">
          <a:extLst>
            <a:ext uri="{FF2B5EF4-FFF2-40B4-BE49-F238E27FC236}">
              <a16:creationId xmlns:a16="http://schemas.microsoft.com/office/drawing/2014/main" id="{00000000-0008-0000-0200-00006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9906000"/>
          <a:ext cx="127000" cy="127000"/>
        </a:xfrm>
        <a:prstGeom prst="rect">
          <a:avLst/>
        </a:prstGeom>
      </xdr:spPr>
    </xdr:pic>
    <xdr:clientData/>
  </xdr:twoCellAnchor>
  <xdr:twoCellAnchor>
    <xdr:from>
      <xdr:col>1</xdr:col>
      <xdr:colOff>355600</xdr:colOff>
      <xdr:row>50</xdr:row>
      <xdr:rowOff>0</xdr:rowOff>
    </xdr:from>
    <xdr:to>
      <xdr:col>1</xdr:col>
      <xdr:colOff>482600</xdr:colOff>
      <xdr:row>50</xdr:row>
      <xdr:rowOff>127000</xdr:rowOff>
    </xdr:to>
    <xdr:pic>
      <xdr:nvPicPr>
        <xdr:cNvPr id="112" name="BEx99B1X8RGTREP3L1QUX482S9C0">
          <a:extLst>
            <a:ext uri="{FF2B5EF4-FFF2-40B4-BE49-F238E27FC236}">
              <a16:creationId xmlns:a16="http://schemas.microsoft.com/office/drawing/2014/main" id="{00000000-0008-0000-0200-00007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10096500"/>
          <a:ext cx="127000" cy="127000"/>
        </a:xfrm>
        <a:prstGeom prst="rect">
          <a:avLst/>
        </a:prstGeom>
      </xdr:spPr>
    </xdr:pic>
    <xdr:clientData/>
  </xdr:twoCellAnchor>
  <xdr:oneCellAnchor>
    <xdr:from>
      <xdr:col>1</xdr:col>
      <xdr:colOff>19050</xdr:colOff>
      <xdr:row>0</xdr:row>
      <xdr:rowOff>9525</xdr:rowOff>
    </xdr:from>
    <xdr:ext cx="47625" cy="47625"/>
    <xdr:pic>
      <xdr:nvPicPr>
        <xdr:cNvPr id="113" name="BExMO7VFCN4EL59982UR4AJ25JNJ" descr="XX6TINEJADZGKR0CTM7ZRT0RA" hidden="1">
          <a:extLst>
            <a:ext uri="{FF2B5EF4-FFF2-40B4-BE49-F238E27FC236}">
              <a16:creationId xmlns:a16="http://schemas.microsoft.com/office/drawing/2014/main" id="{00000000-0008-0000-0200-00007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14" name="BExU3EX5JJCXCII4YKUJBFBGIJR2" descr="OF5ZI9PI5WH36VPANJ2DYLNMI" hidden="1">
          <a:extLst>
            <a:ext uri="{FF2B5EF4-FFF2-40B4-BE49-F238E27FC236}">
              <a16:creationId xmlns:a16="http://schemas.microsoft.com/office/drawing/2014/main" id="{00000000-0008-0000-0200-00007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115" name="BEx1KD7H6UB1VYCJ7O61P562EIUY" descr="IQGV9140X0K0UPBL8OGU3I44J" hidden="1">
          <a:extLst>
            <a:ext uri="{FF2B5EF4-FFF2-40B4-BE49-F238E27FC236}">
              <a16:creationId xmlns:a16="http://schemas.microsoft.com/office/drawing/2014/main" id="{00000000-0008-0000-0200-00007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116" name="BEx5BJQWS6YWHH4ZMSUAMD641V6Y" descr="ZTMFMXCIQSECDX38ALEFHUB00" hidden="1">
          <a:extLst>
            <a:ext uri="{FF2B5EF4-FFF2-40B4-BE49-F238E27FC236}">
              <a16:creationId xmlns:a16="http://schemas.microsoft.com/office/drawing/2014/main" id="{00000000-0008-0000-0200-00007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117" name="BExVTO5Q8G2M7BPL4B2584LQS0R0" descr="OB6Q8NA4LZFE4GM9Y3V56BPMQ" hidden="1">
          <a:extLst>
            <a:ext uri="{FF2B5EF4-FFF2-40B4-BE49-F238E27FC236}">
              <a16:creationId xmlns:a16="http://schemas.microsoft.com/office/drawing/2014/main" id="{00000000-0008-0000-0200-00007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3890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118" name="BExIFSCLN1G86X78PFLTSMRP0US5" descr="9JK4SPV4DG7VTCZIILWHXQU5J" hidden="1">
          <a:extLst>
            <a:ext uri="{FF2B5EF4-FFF2-40B4-BE49-F238E27FC236}">
              <a16:creationId xmlns:a16="http://schemas.microsoft.com/office/drawing/2014/main" id="{00000000-0008-0000-0200-00007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3890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119" name="BEx1I152WN2D3A85O2XN0DGXCWHN" descr="KHBZFMANRA4UMJR1AB4M5NJNT" hidden="1">
          <a:extLst>
            <a:ext uri="{FF2B5EF4-FFF2-40B4-BE49-F238E27FC236}">
              <a16:creationId xmlns:a16="http://schemas.microsoft.com/office/drawing/2014/main" id="{00000000-0008-0000-0200-00007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20" name="BExW9676P0SKCVKK25QCGHPA3PAD" descr="9A4PWZ20RMSRF0PNECCDM75CA" hidden="1">
          <a:extLst>
            <a:ext uri="{FF2B5EF4-FFF2-40B4-BE49-F238E27FC236}">
              <a16:creationId xmlns:a16="http://schemas.microsoft.com/office/drawing/2014/main" id="{00000000-0008-0000-0200-00007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121" name="BExW253QPOZK9KW8BJC3LBXGCG2N" descr="Y5HX37BEUWSN1NEFJKZJXI3SX" hidden="1">
          <a:extLst>
            <a:ext uri="{FF2B5EF4-FFF2-40B4-BE49-F238E27FC236}">
              <a16:creationId xmlns:a16="http://schemas.microsoft.com/office/drawing/2014/main" id="{00000000-0008-0000-0200-00007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22" name="BExS5CPQ8P8JOQPK7ANNKHLSGOKU" hidden="1">
          <a:extLst>
            <a:ext uri="{FF2B5EF4-FFF2-40B4-BE49-F238E27FC236}">
              <a16:creationId xmlns:a16="http://schemas.microsoft.com/office/drawing/2014/main" id="{00000000-0008-0000-0200-00007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23" name="BExMM0AVUAIRNJLXB1FW8R0YB4ZZ" hidden="1">
          <a:extLst>
            <a:ext uri="{FF2B5EF4-FFF2-40B4-BE49-F238E27FC236}">
              <a16:creationId xmlns:a16="http://schemas.microsoft.com/office/drawing/2014/main" id="{00000000-0008-0000-0200-00007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24" name="BExXZ7Y09CBS0XA7IPB3IRJ8RJM4" hidden="1">
          <a:extLst>
            <a:ext uri="{FF2B5EF4-FFF2-40B4-BE49-F238E27FC236}">
              <a16:creationId xmlns:a16="http://schemas.microsoft.com/office/drawing/2014/main" id="{00000000-0008-0000-0200-00007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25" name="BExQ7SXS9VUG7P6CACU2J7R2SGIZ" hidden="1">
          <a:extLst>
            <a:ext uri="{FF2B5EF4-FFF2-40B4-BE49-F238E27FC236}">
              <a16:creationId xmlns:a16="http://schemas.microsoft.com/office/drawing/2014/main" id="{00000000-0008-0000-0200-00007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126" name="BEx5AQZ4ETQ9LMY5EBWVH20Z7VXQ" hidden="1">
          <a:extLst>
            <a:ext uri="{FF2B5EF4-FFF2-40B4-BE49-F238E27FC236}">
              <a16:creationId xmlns:a16="http://schemas.microsoft.com/office/drawing/2014/main" id="{00000000-0008-0000-0200-00007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127" name="BExUBK0YZ5VYFY8TTITJGJU9S06A" hidden="1">
          <a:extLst>
            <a:ext uri="{FF2B5EF4-FFF2-40B4-BE49-F238E27FC236}">
              <a16:creationId xmlns:a16="http://schemas.microsoft.com/office/drawing/2014/main" id="{00000000-0008-0000-0200-00007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128" name="BExUEZCSSJ7RN4J18I2NUIQR2FZS" hidden="1">
          <a:extLst>
            <a:ext uri="{FF2B5EF4-FFF2-40B4-BE49-F238E27FC236}">
              <a16:creationId xmlns:a16="http://schemas.microsoft.com/office/drawing/2014/main" id="{00000000-0008-0000-0200-00008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4842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129" name="BExS3JDQWF7U3F5JTEVOE16ASIYK" hidden="1">
          <a:extLst>
            <a:ext uri="{FF2B5EF4-FFF2-40B4-BE49-F238E27FC236}">
              <a16:creationId xmlns:a16="http://schemas.microsoft.com/office/drawing/2014/main" id="{00000000-0008-0000-0200-00008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4842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130" name="BEx973S463FCQVJ7QDFBUIU0WJ3F" descr="ZQTVYL8DCSADVT0QMRXFLU0TR" hidden="1">
          <a:extLst>
            <a:ext uri="{FF2B5EF4-FFF2-40B4-BE49-F238E27FC236}">
              <a16:creationId xmlns:a16="http://schemas.microsoft.com/office/drawing/2014/main" id="{00000000-0008-0000-0200-00008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131" name="BExRZO0PLWWMCLGRH7EH6UXYWGAJ" descr="9D4GQ34QB727H10MA3SSAR2R9" hidden="1">
          <a:extLst>
            <a:ext uri="{FF2B5EF4-FFF2-40B4-BE49-F238E27FC236}">
              <a16:creationId xmlns:a16="http://schemas.microsoft.com/office/drawing/2014/main" id="{00000000-0008-0000-0200-00008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62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132" name="BExBDP6HNAAJUM39SE5G2C8BKNRQ" descr="1TM64TL2QIMYV7WYSV2VLGXY4" hidden="1">
          <a:extLst>
            <a:ext uri="{FF2B5EF4-FFF2-40B4-BE49-F238E27FC236}">
              <a16:creationId xmlns:a16="http://schemas.microsoft.com/office/drawing/2014/main" id="{00000000-0008-0000-0200-00008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52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133" name="BExQEGJP61DL2NZY6LMBHBZ0J5YT" descr="D6ZNRZJ7EX4GZT9RO8LE0C905" hidden="1">
          <a:extLst>
            <a:ext uri="{FF2B5EF4-FFF2-40B4-BE49-F238E27FC236}">
              <a16:creationId xmlns:a16="http://schemas.microsoft.com/office/drawing/2014/main" id="{00000000-0008-0000-0200-00008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43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134" name="BExTY1BCS6HZIF6HI5491FGHDVAE" descr="MJ6976KI2UH1IE8M227DUYXMJ" hidden="1">
          <a:extLst>
            <a:ext uri="{FF2B5EF4-FFF2-40B4-BE49-F238E27FC236}">
              <a16:creationId xmlns:a16="http://schemas.microsoft.com/office/drawing/2014/main" id="{00000000-0008-0000-0200-00008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133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35" name="BEx5FXJGJOT93D0J2IRJ3985IUMI" hidden="1">
          <a:extLst>
            <a:ext uri="{FF2B5EF4-FFF2-40B4-BE49-F238E27FC236}">
              <a16:creationId xmlns:a16="http://schemas.microsoft.com/office/drawing/2014/main" id="{00000000-0008-0000-0200-00008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136" name="BEx3RTMHAR35NUAAK49TV6NU7EPA" descr="QFXLG4ZCXTRQSJYFCKJ58G9N8" hidden="1">
          <a:extLst>
            <a:ext uri="{FF2B5EF4-FFF2-40B4-BE49-F238E27FC236}">
              <a16:creationId xmlns:a16="http://schemas.microsoft.com/office/drawing/2014/main" id="{00000000-0008-0000-0200-00008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137" name="BExS8T38WLC2R738ZC7BDJQAKJAJ" descr="MRI962L5PB0E0YWXCIBN82VJH" hidden="1">
          <a:extLst>
            <a:ext uri="{FF2B5EF4-FFF2-40B4-BE49-F238E27FC236}">
              <a16:creationId xmlns:a16="http://schemas.microsoft.com/office/drawing/2014/main" id="{00000000-0008-0000-0200-00008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228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38" name="BEx5F64BJ6DCM4EJH81D5ZFNPZ0V" descr="7DJ9FILZD2YPS6X1JBP9E76TU" hidden="1">
          <a:extLst>
            <a:ext uri="{FF2B5EF4-FFF2-40B4-BE49-F238E27FC236}">
              <a16:creationId xmlns:a16="http://schemas.microsoft.com/office/drawing/2014/main" id="{00000000-0008-0000-0200-00008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39" name="BExQEXXHA3EEXR44LT6RKCDWM6ZT" hidden="1">
          <a:extLst>
            <a:ext uri="{FF2B5EF4-FFF2-40B4-BE49-F238E27FC236}">
              <a16:creationId xmlns:a16="http://schemas.microsoft.com/office/drawing/2014/main" id="{00000000-0008-0000-0200-00008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140" name="BEx1X6AMHV6ZK3UJB2BXIJTJHYJU" descr="OALR4L95ELQLZ1Y1LETHM1CS9" hidden="1">
          <a:extLst>
            <a:ext uri="{FF2B5EF4-FFF2-40B4-BE49-F238E27FC236}">
              <a16:creationId xmlns:a16="http://schemas.microsoft.com/office/drawing/2014/main" id="{00000000-0008-0000-0200-00008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141" name="BExSDIVCE09QKG3CT52PHCS6ZJ09" descr="9F076L7EQCF2COMMGCQG6BQGU" hidden="1">
          <a:extLst>
            <a:ext uri="{FF2B5EF4-FFF2-40B4-BE49-F238E27FC236}">
              <a16:creationId xmlns:a16="http://schemas.microsoft.com/office/drawing/2014/main" id="{00000000-0008-0000-0200-00008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142" name="BEx1QZGQZBAWJ8591VXEIPUOVS7X" descr="MEW27CPIFG44B7E7HEQUUF5QF" hidden="1">
          <a:extLst>
            <a:ext uri="{FF2B5EF4-FFF2-40B4-BE49-F238E27FC236}">
              <a16:creationId xmlns:a16="http://schemas.microsoft.com/office/drawing/2014/main" id="{00000000-0008-0000-0200-00008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62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143" name="BExMF7LICJLPXSHM63A6EQ79YQKG" descr="U084VZL15IMB1OFRRAY6GVKAE" hidden="1">
          <a:extLst>
            <a:ext uri="{FF2B5EF4-FFF2-40B4-BE49-F238E27FC236}">
              <a16:creationId xmlns:a16="http://schemas.microsoft.com/office/drawing/2014/main" id="{00000000-0008-0000-0200-00008F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71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144" name="BExS343F8GCKP6HTF9Y97L133DX8" descr="ZRF0KB1IYQSNV63CTXT25G67G" hidden="1">
          <a:extLst>
            <a:ext uri="{FF2B5EF4-FFF2-40B4-BE49-F238E27FC236}">
              <a16:creationId xmlns:a16="http://schemas.microsoft.com/office/drawing/2014/main" id="{00000000-0008-0000-0200-00009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81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145" name="BExZMRC09W87CY4B73NPZMNH21AH" descr="78CUMI0OVLYJRSDRQ3V2YX812" hidden="1">
          <a:extLst>
            <a:ext uri="{FF2B5EF4-FFF2-40B4-BE49-F238E27FC236}">
              <a16:creationId xmlns:a16="http://schemas.microsoft.com/office/drawing/2014/main" id="{00000000-0008-0000-0200-00009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90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146" name="BExZXVFJ4DY4I24AARDT4AMP6EN1" descr="TXSMH2MTH86CYKA26740RQPUC" hidden="1">
          <a:extLst>
            <a:ext uri="{FF2B5EF4-FFF2-40B4-BE49-F238E27FC236}">
              <a16:creationId xmlns:a16="http://schemas.microsoft.com/office/drawing/2014/main" id="{00000000-0008-0000-0200-000092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8097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147" name="BExOCUIOFQWUGTBU5ESTW3EYEP5C" descr="9BNF49V0R6VVYPHEVMJ3ABDQZ" hidden="1">
          <a:extLst>
            <a:ext uri="{FF2B5EF4-FFF2-40B4-BE49-F238E27FC236}">
              <a16:creationId xmlns:a16="http://schemas.microsoft.com/office/drawing/2014/main" id="{00000000-0008-0000-0200-00009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148" name="BExU65O9OE4B4MQ2A3OYH13M8BZJ" descr="3INNIMMPDBB0JF37L81M6ID21" hidden="1">
          <a:extLst>
            <a:ext uri="{FF2B5EF4-FFF2-40B4-BE49-F238E27FC236}">
              <a16:creationId xmlns:a16="http://schemas.microsoft.com/office/drawing/2014/main" id="{00000000-0008-0000-0200-00009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419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149" name="BExOPRCR0UW7TKXSV5WDTL348FGL" descr="S9JM17GP1802LHN4GT14BJYIC" hidden="1">
          <a:extLst>
            <a:ext uri="{FF2B5EF4-FFF2-40B4-BE49-F238E27FC236}">
              <a16:creationId xmlns:a16="http://schemas.microsoft.com/office/drawing/2014/main" id="{00000000-0008-0000-0200-00009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228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50" name="BEx5OESAY2W8SEGI3TSB65EHJ04B" descr="9CN2Y88X8WYV1HWZG1QILY9BK" hidden="1">
          <a:extLst>
            <a:ext uri="{FF2B5EF4-FFF2-40B4-BE49-F238E27FC236}">
              <a16:creationId xmlns:a16="http://schemas.microsoft.com/office/drawing/2014/main" id="{00000000-0008-0000-0200-00009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51" name="BExGMWEQ2BYRY9BAO5T1X850MJN1" descr="AZ9ST0XDIOP50HSUFO5V31BR0" hidden="1">
          <a:extLst>
            <a:ext uri="{FF2B5EF4-FFF2-40B4-BE49-F238E27FC236}">
              <a16:creationId xmlns:a16="http://schemas.microsoft.com/office/drawing/2014/main" id="{00000000-0008-0000-0200-00009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152" name="BEx594JBIKMJZRT8UHNFE97WAAQC">
          <a:extLst>
            <a:ext uri="{FF2B5EF4-FFF2-40B4-BE49-F238E27FC236}">
              <a16:creationId xmlns:a16="http://schemas.microsoft.com/office/drawing/2014/main" id="{00000000-0008-0000-0200-000098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153" name="BExBBDF0CL0SQOEITOXGMSDVDY1D">
          <a:extLst>
            <a:ext uri="{FF2B5EF4-FFF2-40B4-BE49-F238E27FC236}">
              <a16:creationId xmlns:a16="http://schemas.microsoft.com/office/drawing/2014/main" id="{00000000-0008-0000-0200-000099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154" name="BExB8NK9F2UR1YIK4HFYWYSETOU0">
          <a:extLst>
            <a:ext uri="{FF2B5EF4-FFF2-40B4-BE49-F238E27FC236}">
              <a16:creationId xmlns:a16="http://schemas.microsoft.com/office/drawing/2014/main" id="{00000000-0008-0000-0200-00009A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43275" y="2000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155" name="BExTXAXW1X3H3UVB4HBMA50HVLRD">
          <a:extLst>
            <a:ext uri="{FF2B5EF4-FFF2-40B4-BE49-F238E27FC236}">
              <a16:creationId xmlns:a16="http://schemas.microsoft.com/office/drawing/2014/main" id="{00000000-0008-0000-0200-00009B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43275" y="276225"/>
          <a:ext cx="50800" cy="50800"/>
        </a:xfrm>
        <a:prstGeom prst="rect">
          <a:avLst/>
        </a:prstGeom>
      </xdr:spPr>
    </xdr:pic>
    <xdr:clientData/>
  </xdr:twoCellAnchor>
  <xdr:twoCellAnchor editAs="oneCell">
    <xdr:from>
      <xdr:col>3</xdr:col>
      <xdr:colOff>28575</xdr:colOff>
      <xdr:row>0</xdr:row>
      <xdr:rowOff>9525</xdr:rowOff>
    </xdr:from>
    <xdr:to>
      <xdr:col>3</xdr:col>
      <xdr:colOff>79375</xdr:colOff>
      <xdr:row>0</xdr:row>
      <xdr:rowOff>60325</xdr:rowOff>
    </xdr:to>
    <xdr:pic>
      <xdr:nvPicPr>
        <xdr:cNvPr id="156" name="BExB1WCWMLEZU4YK15WE2AK07434">
          <a:extLst>
            <a:ext uri="{FF2B5EF4-FFF2-40B4-BE49-F238E27FC236}">
              <a16:creationId xmlns:a16="http://schemas.microsoft.com/office/drawing/2014/main" id="{00000000-0008-0000-0200-00009C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48425" y="200025"/>
          <a:ext cx="50800" cy="50800"/>
        </a:xfrm>
        <a:prstGeom prst="rect">
          <a:avLst/>
        </a:prstGeom>
      </xdr:spPr>
    </xdr:pic>
    <xdr:clientData fPrintsWithSheet="0"/>
  </xdr:twoCellAnchor>
  <xdr:twoCellAnchor editAs="oneCell">
    <xdr:from>
      <xdr:col>3</xdr:col>
      <xdr:colOff>28575</xdr:colOff>
      <xdr:row>0</xdr:row>
      <xdr:rowOff>85725</xdr:rowOff>
    </xdr:from>
    <xdr:to>
      <xdr:col>3</xdr:col>
      <xdr:colOff>79375</xdr:colOff>
      <xdr:row>0</xdr:row>
      <xdr:rowOff>136525</xdr:rowOff>
    </xdr:to>
    <xdr:pic>
      <xdr:nvPicPr>
        <xdr:cNvPr id="157" name="BEx5O5N57301Z4P9LJF93GQ66RXC">
          <a:extLst>
            <a:ext uri="{FF2B5EF4-FFF2-40B4-BE49-F238E27FC236}">
              <a16:creationId xmlns:a16="http://schemas.microsoft.com/office/drawing/2014/main" id="{00000000-0008-0000-0200-00009D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8425" y="2762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158" name="BExU94TBPMWKVZSPPBXF74MWAXJC">
          <a:extLst>
            <a:ext uri="{FF2B5EF4-FFF2-40B4-BE49-F238E27FC236}">
              <a16:creationId xmlns:a16="http://schemas.microsoft.com/office/drawing/2014/main" id="{00000000-0008-0000-0200-00009E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540625" y="2000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159" name="BExSE0ULE8MNYKCDZ52OBEAT58QF">
          <a:extLst>
            <a:ext uri="{FF2B5EF4-FFF2-40B4-BE49-F238E27FC236}">
              <a16:creationId xmlns:a16="http://schemas.microsoft.com/office/drawing/2014/main" id="{00000000-0008-0000-0200-00009F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540625" y="276225"/>
          <a:ext cx="50800" cy="50800"/>
        </a:xfrm>
        <a:prstGeom prst="rect">
          <a:avLst/>
        </a:prstGeom>
      </xdr:spPr>
    </xdr:pic>
    <xdr:clientData/>
  </xdr:twoCellAnchor>
  <xdr:twoCellAnchor editAs="oneCell">
    <xdr:from>
      <xdr:col>5</xdr:col>
      <xdr:colOff>25400</xdr:colOff>
      <xdr:row>0</xdr:row>
      <xdr:rowOff>9525</xdr:rowOff>
    </xdr:from>
    <xdr:to>
      <xdr:col>5</xdr:col>
      <xdr:colOff>76200</xdr:colOff>
      <xdr:row>0</xdr:row>
      <xdr:rowOff>60325</xdr:rowOff>
    </xdr:to>
    <xdr:pic>
      <xdr:nvPicPr>
        <xdr:cNvPr id="160" name="BEx9G0B884G6P9TZPQ8U7Y8047ST">
          <a:extLst>
            <a:ext uri="{FF2B5EF4-FFF2-40B4-BE49-F238E27FC236}">
              <a16:creationId xmlns:a16="http://schemas.microsoft.com/office/drawing/2014/main" id="{00000000-0008-0000-0200-0000A0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636000" y="200025"/>
          <a:ext cx="50800" cy="50800"/>
        </a:xfrm>
        <a:prstGeom prst="rect">
          <a:avLst/>
        </a:prstGeom>
      </xdr:spPr>
    </xdr:pic>
    <xdr:clientData fPrintsWithSheet="0"/>
  </xdr:twoCellAnchor>
  <xdr:twoCellAnchor editAs="oneCell">
    <xdr:from>
      <xdr:col>5</xdr:col>
      <xdr:colOff>25400</xdr:colOff>
      <xdr:row>0</xdr:row>
      <xdr:rowOff>85725</xdr:rowOff>
    </xdr:from>
    <xdr:to>
      <xdr:col>5</xdr:col>
      <xdr:colOff>76200</xdr:colOff>
      <xdr:row>0</xdr:row>
      <xdr:rowOff>136525</xdr:rowOff>
    </xdr:to>
    <xdr:pic>
      <xdr:nvPicPr>
        <xdr:cNvPr id="161" name="BExEOQWJZWM28KRCXBKUTGKRQMTB">
          <a:extLst>
            <a:ext uri="{FF2B5EF4-FFF2-40B4-BE49-F238E27FC236}">
              <a16:creationId xmlns:a16="http://schemas.microsoft.com/office/drawing/2014/main" id="{00000000-0008-0000-0200-0000A1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636000" y="276225"/>
          <a:ext cx="50800" cy="50800"/>
        </a:xfrm>
        <a:prstGeom prst="rect">
          <a:avLst/>
        </a:prstGeom>
      </xdr:spPr>
    </xdr:pic>
    <xdr:clientData/>
  </xdr:twoCellAnchor>
  <xdr:twoCellAnchor editAs="oneCell">
    <xdr:from>
      <xdr:col>6</xdr:col>
      <xdr:colOff>28575</xdr:colOff>
      <xdr:row>0</xdr:row>
      <xdr:rowOff>9525</xdr:rowOff>
    </xdr:from>
    <xdr:to>
      <xdr:col>6</xdr:col>
      <xdr:colOff>79375</xdr:colOff>
      <xdr:row>0</xdr:row>
      <xdr:rowOff>60325</xdr:rowOff>
    </xdr:to>
    <xdr:pic>
      <xdr:nvPicPr>
        <xdr:cNvPr id="162" name="BEx95BCJSJE6DBM68SK23AQJQPXV">
          <a:extLst>
            <a:ext uri="{FF2B5EF4-FFF2-40B4-BE49-F238E27FC236}">
              <a16:creationId xmlns:a16="http://schemas.microsoft.com/office/drawing/2014/main" id="{00000000-0008-0000-0200-0000A2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67875" y="200025"/>
          <a:ext cx="50800" cy="50800"/>
        </a:xfrm>
        <a:prstGeom prst="rect">
          <a:avLst/>
        </a:prstGeom>
      </xdr:spPr>
    </xdr:pic>
    <xdr:clientData fPrintsWithSheet="0"/>
  </xdr:twoCellAnchor>
  <xdr:twoCellAnchor editAs="oneCell">
    <xdr:from>
      <xdr:col>6</xdr:col>
      <xdr:colOff>28575</xdr:colOff>
      <xdr:row>0</xdr:row>
      <xdr:rowOff>85725</xdr:rowOff>
    </xdr:from>
    <xdr:to>
      <xdr:col>6</xdr:col>
      <xdr:colOff>79375</xdr:colOff>
      <xdr:row>0</xdr:row>
      <xdr:rowOff>136525</xdr:rowOff>
    </xdr:to>
    <xdr:pic>
      <xdr:nvPicPr>
        <xdr:cNvPr id="163" name="BEx74CZRQDY00TA7FP6ENNZ8ACBX">
          <a:extLst>
            <a:ext uri="{FF2B5EF4-FFF2-40B4-BE49-F238E27FC236}">
              <a16:creationId xmlns:a16="http://schemas.microsoft.com/office/drawing/2014/main" id="{00000000-0008-0000-0200-0000A3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667875" y="276225"/>
          <a:ext cx="50800" cy="50800"/>
        </a:xfrm>
        <a:prstGeom prst="rect">
          <a:avLst/>
        </a:prstGeom>
      </xdr:spPr>
    </xdr:pic>
    <xdr:clientData/>
  </xdr:twoCellAnchor>
  <xdr:twoCellAnchor editAs="oneCell">
    <xdr:from>
      <xdr:col>7</xdr:col>
      <xdr:colOff>28575</xdr:colOff>
      <xdr:row>0</xdr:row>
      <xdr:rowOff>9525</xdr:rowOff>
    </xdr:from>
    <xdr:to>
      <xdr:col>7</xdr:col>
      <xdr:colOff>79375</xdr:colOff>
      <xdr:row>0</xdr:row>
      <xdr:rowOff>60325</xdr:rowOff>
    </xdr:to>
    <xdr:pic>
      <xdr:nvPicPr>
        <xdr:cNvPr id="164" name="BExMO74D4RZUEQ00GAL17NQHYD8V">
          <a:extLst>
            <a:ext uri="{FF2B5EF4-FFF2-40B4-BE49-F238E27FC236}">
              <a16:creationId xmlns:a16="http://schemas.microsoft.com/office/drawing/2014/main" id="{00000000-0008-0000-0200-0000A4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696575" y="200025"/>
          <a:ext cx="50800" cy="50800"/>
        </a:xfrm>
        <a:prstGeom prst="rect">
          <a:avLst/>
        </a:prstGeom>
      </xdr:spPr>
    </xdr:pic>
    <xdr:clientData fPrintsWithSheet="0"/>
  </xdr:twoCellAnchor>
  <xdr:twoCellAnchor editAs="oneCell">
    <xdr:from>
      <xdr:col>7</xdr:col>
      <xdr:colOff>28575</xdr:colOff>
      <xdr:row>0</xdr:row>
      <xdr:rowOff>85725</xdr:rowOff>
    </xdr:from>
    <xdr:to>
      <xdr:col>7</xdr:col>
      <xdr:colOff>79375</xdr:colOff>
      <xdr:row>0</xdr:row>
      <xdr:rowOff>136525</xdr:rowOff>
    </xdr:to>
    <xdr:pic>
      <xdr:nvPicPr>
        <xdr:cNvPr id="165" name="BEx1LLUZ4E1DPME0Q7NVKQOUBFC2">
          <a:extLst>
            <a:ext uri="{FF2B5EF4-FFF2-40B4-BE49-F238E27FC236}">
              <a16:creationId xmlns:a16="http://schemas.microsoft.com/office/drawing/2014/main" id="{00000000-0008-0000-0200-0000A5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96575" y="2762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166" name="BExQ4NY7IDRPHEPV2S93TQ5GKVIK">
          <a:extLst>
            <a:ext uri="{FF2B5EF4-FFF2-40B4-BE49-F238E27FC236}">
              <a16:creationId xmlns:a16="http://schemas.microsoft.com/office/drawing/2014/main" id="{00000000-0008-0000-0200-0000A6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877675" y="2000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167" name="BExQCGMAHJ098UYRUYJK8OG8TT6I">
          <a:extLst>
            <a:ext uri="{FF2B5EF4-FFF2-40B4-BE49-F238E27FC236}">
              <a16:creationId xmlns:a16="http://schemas.microsoft.com/office/drawing/2014/main" id="{00000000-0008-0000-0200-0000A7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877675" y="2762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168" name="BEx91Z0KYEGTE9E809PI4IVGW8QP">
          <a:extLst>
            <a:ext uri="{FF2B5EF4-FFF2-40B4-BE49-F238E27FC236}">
              <a16:creationId xmlns:a16="http://schemas.microsoft.com/office/drawing/2014/main" id="{00000000-0008-0000-0200-0000A8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973050" y="2000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169" name="BExD89TDKUWQ66DLN4DQRLH8QPR4">
          <a:extLst>
            <a:ext uri="{FF2B5EF4-FFF2-40B4-BE49-F238E27FC236}">
              <a16:creationId xmlns:a16="http://schemas.microsoft.com/office/drawing/2014/main" id="{00000000-0008-0000-0200-0000A9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973050" y="276225"/>
          <a:ext cx="50800" cy="50800"/>
        </a:xfrm>
        <a:prstGeom prst="rect">
          <a:avLst/>
        </a:prstGeom>
      </xdr:spPr>
    </xdr:pic>
    <xdr:clientData/>
  </xdr:twoCellAnchor>
  <xdr:twoCellAnchor>
    <xdr:from>
      <xdr:col>1</xdr:col>
      <xdr:colOff>98425</xdr:colOff>
      <xdr:row>1</xdr:row>
      <xdr:rowOff>0</xdr:rowOff>
    </xdr:from>
    <xdr:to>
      <xdr:col>1</xdr:col>
      <xdr:colOff>225425</xdr:colOff>
      <xdr:row>1</xdr:row>
      <xdr:rowOff>127000</xdr:rowOff>
    </xdr:to>
    <xdr:pic>
      <xdr:nvPicPr>
        <xdr:cNvPr id="170" name="BEx3OAJTP86O1DVAJ6H6VO5L0HAM">
          <a:extLst>
            <a:ext uri="{FF2B5EF4-FFF2-40B4-BE49-F238E27FC236}">
              <a16:creationId xmlns:a16="http://schemas.microsoft.com/office/drawing/2014/main" id="{00000000-0008-0000-0200-0000AA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60425" y="657225"/>
          <a:ext cx="127000" cy="127000"/>
        </a:xfrm>
        <a:prstGeom prst="rect">
          <a:avLst/>
        </a:prstGeom>
      </xdr:spPr>
    </xdr:pic>
    <xdr:clientData/>
  </xdr:twoCellAnchor>
  <xdr:twoCellAnchor>
    <xdr:from>
      <xdr:col>1</xdr:col>
      <xdr:colOff>184150</xdr:colOff>
      <xdr:row>2</xdr:row>
      <xdr:rowOff>0</xdr:rowOff>
    </xdr:from>
    <xdr:to>
      <xdr:col>1</xdr:col>
      <xdr:colOff>311150</xdr:colOff>
      <xdr:row>2</xdr:row>
      <xdr:rowOff>127000</xdr:rowOff>
    </xdr:to>
    <xdr:pic>
      <xdr:nvPicPr>
        <xdr:cNvPr id="171" name="BExEQI526PE6ZADVLLEWMW3IO8T9">
          <a:extLst>
            <a:ext uri="{FF2B5EF4-FFF2-40B4-BE49-F238E27FC236}">
              <a16:creationId xmlns:a16="http://schemas.microsoft.com/office/drawing/2014/main" id="{00000000-0008-0000-0200-0000A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847725"/>
          <a:ext cx="127000" cy="127000"/>
        </a:xfrm>
        <a:prstGeom prst="rect">
          <a:avLst/>
        </a:prstGeom>
      </xdr:spPr>
    </xdr:pic>
    <xdr:clientData/>
  </xdr:twoCellAnchor>
  <xdr:twoCellAnchor>
    <xdr:from>
      <xdr:col>1</xdr:col>
      <xdr:colOff>269875</xdr:colOff>
      <xdr:row>3</xdr:row>
      <xdr:rowOff>0</xdr:rowOff>
    </xdr:from>
    <xdr:to>
      <xdr:col>1</xdr:col>
      <xdr:colOff>396875</xdr:colOff>
      <xdr:row>3</xdr:row>
      <xdr:rowOff>127000</xdr:rowOff>
    </xdr:to>
    <xdr:pic>
      <xdr:nvPicPr>
        <xdr:cNvPr id="172" name="BExZWEZBP91X8ICB3Y7MKKUR7SS2">
          <a:extLst>
            <a:ext uri="{FF2B5EF4-FFF2-40B4-BE49-F238E27FC236}">
              <a16:creationId xmlns:a16="http://schemas.microsoft.com/office/drawing/2014/main" id="{00000000-0008-0000-0200-0000AC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1038225"/>
          <a:ext cx="127000" cy="127000"/>
        </a:xfrm>
        <a:prstGeom prst="rect">
          <a:avLst/>
        </a:prstGeom>
      </xdr:spPr>
    </xdr:pic>
    <xdr:clientData/>
  </xdr:twoCellAnchor>
  <xdr:twoCellAnchor>
    <xdr:from>
      <xdr:col>1</xdr:col>
      <xdr:colOff>355600</xdr:colOff>
      <xdr:row>4</xdr:row>
      <xdr:rowOff>0</xdr:rowOff>
    </xdr:from>
    <xdr:to>
      <xdr:col>1</xdr:col>
      <xdr:colOff>482600</xdr:colOff>
      <xdr:row>4</xdr:row>
      <xdr:rowOff>127000</xdr:rowOff>
    </xdr:to>
    <xdr:pic>
      <xdr:nvPicPr>
        <xdr:cNvPr id="173" name="BExUB2SMBXXRRO2UJBKTUSOEG93H">
          <a:extLst>
            <a:ext uri="{FF2B5EF4-FFF2-40B4-BE49-F238E27FC236}">
              <a16:creationId xmlns:a16="http://schemas.microsoft.com/office/drawing/2014/main" id="{00000000-0008-0000-0200-0000A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1228725"/>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xdr:nvPicPr>
        <xdr:cNvPr id="174" name="BEx7IJ8F3YBNEZ5S8YAA52QZ8D9F">
          <a:extLst>
            <a:ext uri="{FF2B5EF4-FFF2-40B4-BE49-F238E27FC236}">
              <a16:creationId xmlns:a16="http://schemas.microsoft.com/office/drawing/2014/main" id="{00000000-0008-0000-0200-0000AE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419225"/>
          <a:ext cx="127000" cy="127000"/>
        </a:xfrm>
        <a:prstGeom prst="rect">
          <a:avLst/>
        </a:prstGeom>
      </xdr:spPr>
    </xdr:pic>
    <xdr:clientData/>
  </xdr:twoCellAnchor>
  <xdr:twoCellAnchor>
    <xdr:from>
      <xdr:col>1</xdr:col>
      <xdr:colOff>441325</xdr:colOff>
      <xdr:row>78</xdr:row>
      <xdr:rowOff>0</xdr:rowOff>
    </xdr:from>
    <xdr:to>
      <xdr:col>1</xdr:col>
      <xdr:colOff>568325</xdr:colOff>
      <xdr:row>78</xdr:row>
      <xdr:rowOff>127000</xdr:rowOff>
    </xdr:to>
    <xdr:pic>
      <xdr:nvPicPr>
        <xdr:cNvPr id="175" name="BExGOJWCQGJFBLK1EH58XUGN790D">
          <a:extLst>
            <a:ext uri="{FF2B5EF4-FFF2-40B4-BE49-F238E27FC236}">
              <a16:creationId xmlns:a16="http://schemas.microsoft.com/office/drawing/2014/main" id="{00000000-0008-0000-0200-0000A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5325725"/>
          <a:ext cx="127000" cy="127000"/>
        </a:xfrm>
        <a:prstGeom prst="rect">
          <a:avLst/>
        </a:prstGeom>
      </xdr:spPr>
    </xdr:pic>
    <xdr:clientData/>
  </xdr:twoCellAnchor>
  <xdr:twoCellAnchor>
    <xdr:from>
      <xdr:col>1</xdr:col>
      <xdr:colOff>441325</xdr:colOff>
      <xdr:row>82</xdr:row>
      <xdr:rowOff>0</xdr:rowOff>
    </xdr:from>
    <xdr:to>
      <xdr:col>1</xdr:col>
      <xdr:colOff>568325</xdr:colOff>
      <xdr:row>82</xdr:row>
      <xdr:rowOff>127000</xdr:rowOff>
    </xdr:to>
    <xdr:pic>
      <xdr:nvPicPr>
        <xdr:cNvPr id="176" name="BEx5CT5H6KFFOYOQJUX05WA92D7M">
          <a:extLst>
            <a:ext uri="{FF2B5EF4-FFF2-40B4-BE49-F238E27FC236}">
              <a16:creationId xmlns:a16="http://schemas.microsoft.com/office/drawing/2014/main" id="{00000000-0008-0000-0200-0000B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6087725"/>
          <a:ext cx="127000" cy="127000"/>
        </a:xfrm>
        <a:prstGeom prst="rect">
          <a:avLst/>
        </a:prstGeom>
      </xdr:spPr>
    </xdr:pic>
    <xdr:clientData/>
  </xdr:twoCellAnchor>
  <xdr:twoCellAnchor>
    <xdr:from>
      <xdr:col>1</xdr:col>
      <xdr:colOff>441325</xdr:colOff>
      <xdr:row>87</xdr:row>
      <xdr:rowOff>0</xdr:rowOff>
    </xdr:from>
    <xdr:to>
      <xdr:col>1</xdr:col>
      <xdr:colOff>568325</xdr:colOff>
      <xdr:row>87</xdr:row>
      <xdr:rowOff>127000</xdr:rowOff>
    </xdr:to>
    <xdr:pic>
      <xdr:nvPicPr>
        <xdr:cNvPr id="177" name="BExCW8LI2PJLBWXDMLQ6RS5PEUS9">
          <a:extLst>
            <a:ext uri="{FF2B5EF4-FFF2-40B4-BE49-F238E27FC236}">
              <a16:creationId xmlns:a16="http://schemas.microsoft.com/office/drawing/2014/main" id="{00000000-0008-0000-0200-0000B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7040225"/>
          <a:ext cx="127000" cy="127000"/>
        </a:xfrm>
        <a:prstGeom prst="rect">
          <a:avLst/>
        </a:prstGeom>
      </xdr:spPr>
    </xdr:pic>
    <xdr:clientData/>
  </xdr:twoCellAnchor>
  <xdr:twoCellAnchor>
    <xdr:from>
      <xdr:col>1</xdr:col>
      <xdr:colOff>441325</xdr:colOff>
      <xdr:row>124</xdr:row>
      <xdr:rowOff>0</xdr:rowOff>
    </xdr:from>
    <xdr:to>
      <xdr:col>1</xdr:col>
      <xdr:colOff>568325</xdr:colOff>
      <xdr:row>124</xdr:row>
      <xdr:rowOff>127000</xdr:rowOff>
    </xdr:to>
    <xdr:pic>
      <xdr:nvPicPr>
        <xdr:cNvPr id="178" name="BExU0WUXSJX9T1ACMQNF626RALUH">
          <a:extLst>
            <a:ext uri="{FF2B5EF4-FFF2-40B4-BE49-F238E27FC236}">
              <a16:creationId xmlns:a16="http://schemas.microsoft.com/office/drawing/2014/main" id="{00000000-0008-0000-0200-0000B2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4088725"/>
          <a:ext cx="127000" cy="127000"/>
        </a:xfrm>
        <a:prstGeom prst="rect">
          <a:avLst/>
        </a:prstGeom>
      </xdr:spPr>
    </xdr:pic>
    <xdr:clientData/>
  </xdr:twoCellAnchor>
  <xdr:twoCellAnchor>
    <xdr:from>
      <xdr:col>1</xdr:col>
      <xdr:colOff>441325</xdr:colOff>
      <xdr:row>131</xdr:row>
      <xdr:rowOff>0</xdr:rowOff>
    </xdr:from>
    <xdr:to>
      <xdr:col>1</xdr:col>
      <xdr:colOff>568325</xdr:colOff>
      <xdr:row>131</xdr:row>
      <xdr:rowOff>127000</xdr:rowOff>
    </xdr:to>
    <xdr:pic>
      <xdr:nvPicPr>
        <xdr:cNvPr id="179" name="BExIRHFMHX21R2IPM31T8ICQP1YW">
          <a:extLst>
            <a:ext uri="{FF2B5EF4-FFF2-40B4-BE49-F238E27FC236}">
              <a16:creationId xmlns:a16="http://schemas.microsoft.com/office/drawing/2014/main" id="{00000000-0008-0000-0200-0000B3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5422225"/>
          <a:ext cx="127000" cy="127000"/>
        </a:xfrm>
        <a:prstGeom prst="rect">
          <a:avLst/>
        </a:prstGeom>
      </xdr:spPr>
    </xdr:pic>
    <xdr:clientData/>
  </xdr:twoCellAnchor>
  <xdr:twoCellAnchor>
    <xdr:from>
      <xdr:col>1</xdr:col>
      <xdr:colOff>441325</xdr:colOff>
      <xdr:row>154</xdr:row>
      <xdr:rowOff>0</xdr:rowOff>
    </xdr:from>
    <xdr:to>
      <xdr:col>1</xdr:col>
      <xdr:colOff>568325</xdr:colOff>
      <xdr:row>154</xdr:row>
      <xdr:rowOff>127000</xdr:rowOff>
    </xdr:to>
    <xdr:pic>
      <xdr:nvPicPr>
        <xdr:cNvPr id="180" name="BExXNFVAJ1LTAB4B8J84L1X824PS">
          <a:extLst>
            <a:ext uri="{FF2B5EF4-FFF2-40B4-BE49-F238E27FC236}">
              <a16:creationId xmlns:a16="http://schemas.microsoft.com/office/drawing/2014/main" id="{00000000-0008-0000-0200-0000B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9803725"/>
          <a:ext cx="127000" cy="127000"/>
        </a:xfrm>
        <a:prstGeom prst="rect">
          <a:avLst/>
        </a:prstGeom>
      </xdr:spPr>
    </xdr:pic>
    <xdr:clientData/>
  </xdr:twoCellAnchor>
  <xdr:twoCellAnchor>
    <xdr:from>
      <xdr:col>1</xdr:col>
      <xdr:colOff>355600</xdr:colOff>
      <xdr:row>158</xdr:row>
      <xdr:rowOff>0</xdr:rowOff>
    </xdr:from>
    <xdr:to>
      <xdr:col>1</xdr:col>
      <xdr:colOff>482600</xdr:colOff>
      <xdr:row>158</xdr:row>
      <xdr:rowOff>127000</xdr:rowOff>
    </xdr:to>
    <xdr:pic>
      <xdr:nvPicPr>
        <xdr:cNvPr id="181" name="BExMJQS8B0OMEFD7TR07BK9OV3OH">
          <a:extLst>
            <a:ext uri="{FF2B5EF4-FFF2-40B4-BE49-F238E27FC236}">
              <a16:creationId xmlns:a16="http://schemas.microsoft.com/office/drawing/2014/main" id="{00000000-0008-0000-0200-0000B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0565725"/>
          <a:ext cx="127000" cy="127000"/>
        </a:xfrm>
        <a:prstGeom prst="rect">
          <a:avLst/>
        </a:prstGeom>
      </xdr:spPr>
    </xdr:pic>
    <xdr:clientData/>
  </xdr:twoCellAnchor>
  <xdr:twoCellAnchor>
    <xdr:from>
      <xdr:col>1</xdr:col>
      <xdr:colOff>269875</xdr:colOff>
      <xdr:row>160</xdr:row>
      <xdr:rowOff>0</xdr:rowOff>
    </xdr:from>
    <xdr:to>
      <xdr:col>1</xdr:col>
      <xdr:colOff>396875</xdr:colOff>
      <xdr:row>160</xdr:row>
      <xdr:rowOff>127000</xdr:rowOff>
    </xdr:to>
    <xdr:pic>
      <xdr:nvPicPr>
        <xdr:cNvPr id="182" name="BExQ45TICRWXVS76RQ5Y65OK0C0I">
          <a:extLst>
            <a:ext uri="{FF2B5EF4-FFF2-40B4-BE49-F238E27FC236}">
              <a16:creationId xmlns:a16="http://schemas.microsoft.com/office/drawing/2014/main" id="{00000000-0008-0000-0200-0000B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30946725"/>
          <a:ext cx="127000" cy="127000"/>
        </a:xfrm>
        <a:prstGeom prst="rect">
          <a:avLst/>
        </a:prstGeom>
      </xdr:spPr>
    </xdr:pic>
    <xdr:clientData/>
  </xdr:twoCellAnchor>
  <xdr:twoCellAnchor>
    <xdr:from>
      <xdr:col>1</xdr:col>
      <xdr:colOff>355600</xdr:colOff>
      <xdr:row>161</xdr:row>
      <xdr:rowOff>0</xdr:rowOff>
    </xdr:from>
    <xdr:to>
      <xdr:col>1</xdr:col>
      <xdr:colOff>482600</xdr:colOff>
      <xdr:row>161</xdr:row>
      <xdr:rowOff>127000</xdr:rowOff>
    </xdr:to>
    <xdr:pic>
      <xdr:nvPicPr>
        <xdr:cNvPr id="183" name="BEx1P1HG4H1PHH5KRQXJINYPG8MB">
          <a:extLst>
            <a:ext uri="{FF2B5EF4-FFF2-40B4-BE49-F238E27FC236}">
              <a16:creationId xmlns:a16="http://schemas.microsoft.com/office/drawing/2014/main" id="{00000000-0008-0000-0200-0000B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1137225"/>
          <a:ext cx="127000" cy="127000"/>
        </a:xfrm>
        <a:prstGeom prst="rect">
          <a:avLst/>
        </a:prstGeom>
      </xdr:spPr>
    </xdr:pic>
    <xdr:clientData/>
  </xdr:twoCellAnchor>
  <xdr:twoCellAnchor>
    <xdr:from>
      <xdr:col>1</xdr:col>
      <xdr:colOff>355600</xdr:colOff>
      <xdr:row>163</xdr:row>
      <xdr:rowOff>0</xdr:rowOff>
    </xdr:from>
    <xdr:to>
      <xdr:col>1</xdr:col>
      <xdr:colOff>482600</xdr:colOff>
      <xdr:row>163</xdr:row>
      <xdr:rowOff>127000</xdr:rowOff>
    </xdr:to>
    <xdr:pic>
      <xdr:nvPicPr>
        <xdr:cNvPr id="184" name="BExVZI8W8RLFT9RUSPYOI9U8T29S">
          <a:extLst>
            <a:ext uri="{FF2B5EF4-FFF2-40B4-BE49-F238E27FC236}">
              <a16:creationId xmlns:a16="http://schemas.microsoft.com/office/drawing/2014/main" id="{00000000-0008-0000-0200-0000B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1518225"/>
          <a:ext cx="127000" cy="127000"/>
        </a:xfrm>
        <a:prstGeom prst="rect">
          <a:avLst/>
        </a:prstGeom>
      </xdr:spPr>
    </xdr:pic>
    <xdr:clientData/>
  </xdr:twoCellAnchor>
  <xdr:twoCellAnchor>
    <xdr:from>
      <xdr:col>1</xdr:col>
      <xdr:colOff>355600</xdr:colOff>
      <xdr:row>168</xdr:row>
      <xdr:rowOff>0</xdr:rowOff>
    </xdr:from>
    <xdr:to>
      <xdr:col>1</xdr:col>
      <xdr:colOff>482600</xdr:colOff>
      <xdr:row>168</xdr:row>
      <xdr:rowOff>127000</xdr:rowOff>
    </xdr:to>
    <xdr:pic>
      <xdr:nvPicPr>
        <xdr:cNvPr id="185" name="BExIOQOGHMZXLLRSSQQERJ09U2EN">
          <a:extLst>
            <a:ext uri="{FF2B5EF4-FFF2-40B4-BE49-F238E27FC236}">
              <a16:creationId xmlns:a16="http://schemas.microsoft.com/office/drawing/2014/main" id="{00000000-0008-0000-0200-0000B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2470725"/>
          <a:ext cx="127000" cy="127000"/>
        </a:xfrm>
        <a:prstGeom prst="rect">
          <a:avLst/>
        </a:prstGeom>
      </xdr:spPr>
    </xdr:pic>
    <xdr:clientData/>
  </xdr:twoCellAnchor>
  <xdr:twoCellAnchor>
    <xdr:from>
      <xdr:col>1</xdr:col>
      <xdr:colOff>355600</xdr:colOff>
      <xdr:row>174</xdr:row>
      <xdr:rowOff>0</xdr:rowOff>
    </xdr:from>
    <xdr:to>
      <xdr:col>1</xdr:col>
      <xdr:colOff>482600</xdr:colOff>
      <xdr:row>174</xdr:row>
      <xdr:rowOff>127000</xdr:rowOff>
    </xdr:to>
    <xdr:pic>
      <xdr:nvPicPr>
        <xdr:cNvPr id="186" name="BExSGUWCME8Q213U75FPJ37NO1GB">
          <a:extLst>
            <a:ext uri="{FF2B5EF4-FFF2-40B4-BE49-F238E27FC236}">
              <a16:creationId xmlns:a16="http://schemas.microsoft.com/office/drawing/2014/main" id="{00000000-0008-0000-0200-0000BA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3613725"/>
          <a:ext cx="127000" cy="127000"/>
        </a:xfrm>
        <a:prstGeom prst="rect">
          <a:avLst/>
        </a:prstGeom>
      </xdr:spPr>
    </xdr:pic>
    <xdr:clientData/>
  </xdr:twoCellAnchor>
  <xdr:twoCellAnchor>
    <xdr:from>
      <xdr:col>1</xdr:col>
      <xdr:colOff>355600</xdr:colOff>
      <xdr:row>176</xdr:row>
      <xdr:rowOff>0</xdr:rowOff>
    </xdr:from>
    <xdr:to>
      <xdr:col>1</xdr:col>
      <xdr:colOff>482600</xdr:colOff>
      <xdr:row>176</xdr:row>
      <xdr:rowOff>127000</xdr:rowOff>
    </xdr:to>
    <xdr:pic>
      <xdr:nvPicPr>
        <xdr:cNvPr id="187" name="BExZSUV72GXNSHJAYHHTZY42IOWA">
          <a:extLst>
            <a:ext uri="{FF2B5EF4-FFF2-40B4-BE49-F238E27FC236}">
              <a16:creationId xmlns:a16="http://schemas.microsoft.com/office/drawing/2014/main" id="{00000000-0008-0000-0200-0000B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3994725"/>
          <a:ext cx="127000" cy="127000"/>
        </a:xfrm>
        <a:prstGeom prst="rect">
          <a:avLst/>
        </a:prstGeom>
      </xdr:spPr>
    </xdr:pic>
    <xdr:clientData/>
  </xdr:twoCellAnchor>
  <xdr:twoCellAnchor>
    <xdr:from>
      <xdr:col>1</xdr:col>
      <xdr:colOff>355600</xdr:colOff>
      <xdr:row>192</xdr:row>
      <xdr:rowOff>0</xdr:rowOff>
    </xdr:from>
    <xdr:to>
      <xdr:col>1</xdr:col>
      <xdr:colOff>482600</xdr:colOff>
      <xdr:row>192</xdr:row>
      <xdr:rowOff>127000</xdr:rowOff>
    </xdr:to>
    <xdr:pic>
      <xdr:nvPicPr>
        <xdr:cNvPr id="188" name="BExVZ526IOFTZLNY0Y609LJBIR4F">
          <a:extLst>
            <a:ext uri="{FF2B5EF4-FFF2-40B4-BE49-F238E27FC236}">
              <a16:creationId xmlns:a16="http://schemas.microsoft.com/office/drawing/2014/main" id="{00000000-0008-0000-0200-0000BC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7042725"/>
          <a:ext cx="127000" cy="127000"/>
        </a:xfrm>
        <a:prstGeom prst="rect">
          <a:avLst/>
        </a:prstGeom>
      </xdr:spPr>
    </xdr:pic>
    <xdr:clientData/>
  </xdr:twoCellAnchor>
  <xdr:twoCellAnchor>
    <xdr:from>
      <xdr:col>1</xdr:col>
      <xdr:colOff>355600</xdr:colOff>
      <xdr:row>194</xdr:row>
      <xdr:rowOff>0</xdr:rowOff>
    </xdr:from>
    <xdr:to>
      <xdr:col>1</xdr:col>
      <xdr:colOff>482600</xdr:colOff>
      <xdr:row>194</xdr:row>
      <xdr:rowOff>127000</xdr:rowOff>
    </xdr:to>
    <xdr:pic>
      <xdr:nvPicPr>
        <xdr:cNvPr id="189" name="BExGX86OUE2QNHSLV9ZI7Q3L7Q3B">
          <a:extLst>
            <a:ext uri="{FF2B5EF4-FFF2-40B4-BE49-F238E27FC236}">
              <a16:creationId xmlns:a16="http://schemas.microsoft.com/office/drawing/2014/main" id="{00000000-0008-0000-0200-0000B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7423725"/>
          <a:ext cx="127000" cy="127000"/>
        </a:xfrm>
        <a:prstGeom prst="rect">
          <a:avLst/>
        </a:prstGeom>
      </xdr:spPr>
    </xdr:pic>
    <xdr:clientData/>
  </xdr:twoCellAnchor>
  <xdr:twoCellAnchor>
    <xdr:from>
      <xdr:col>1</xdr:col>
      <xdr:colOff>355600</xdr:colOff>
      <xdr:row>230</xdr:row>
      <xdr:rowOff>0</xdr:rowOff>
    </xdr:from>
    <xdr:to>
      <xdr:col>1</xdr:col>
      <xdr:colOff>482600</xdr:colOff>
      <xdr:row>230</xdr:row>
      <xdr:rowOff>127000</xdr:rowOff>
    </xdr:to>
    <xdr:pic>
      <xdr:nvPicPr>
        <xdr:cNvPr id="190" name="BExOKBSS1L5OKTOI2N77R7PS5VWR">
          <a:extLst>
            <a:ext uri="{FF2B5EF4-FFF2-40B4-BE49-F238E27FC236}">
              <a16:creationId xmlns:a16="http://schemas.microsoft.com/office/drawing/2014/main" id="{00000000-0008-0000-0200-0000BE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4281725"/>
          <a:ext cx="127000" cy="127000"/>
        </a:xfrm>
        <a:prstGeom prst="rect">
          <a:avLst/>
        </a:prstGeom>
      </xdr:spPr>
    </xdr:pic>
    <xdr:clientData/>
  </xdr:twoCellAnchor>
  <xdr:twoCellAnchor>
    <xdr:from>
      <xdr:col>1</xdr:col>
      <xdr:colOff>355600</xdr:colOff>
      <xdr:row>235</xdr:row>
      <xdr:rowOff>0</xdr:rowOff>
    </xdr:from>
    <xdr:to>
      <xdr:col>1</xdr:col>
      <xdr:colOff>482600</xdr:colOff>
      <xdr:row>235</xdr:row>
      <xdr:rowOff>127000</xdr:rowOff>
    </xdr:to>
    <xdr:pic>
      <xdr:nvPicPr>
        <xdr:cNvPr id="191" name="BExB61RB0T9HIDQG8FUWFACAEYIC">
          <a:extLst>
            <a:ext uri="{FF2B5EF4-FFF2-40B4-BE49-F238E27FC236}">
              <a16:creationId xmlns:a16="http://schemas.microsoft.com/office/drawing/2014/main" id="{00000000-0008-0000-0200-0000B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5234225"/>
          <a:ext cx="127000" cy="127000"/>
        </a:xfrm>
        <a:prstGeom prst="rect">
          <a:avLst/>
        </a:prstGeom>
      </xdr:spPr>
    </xdr:pic>
    <xdr:clientData/>
  </xdr:twoCellAnchor>
  <xdr:twoCellAnchor>
    <xdr:from>
      <xdr:col>1</xdr:col>
      <xdr:colOff>355600</xdr:colOff>
      <xdr:row>239</xdr:row>
      <xdr:rowOff>0</xdr:rowOff>
    </xdr:from>
    <xdr:to>
      <xdr:col>1</xdr:col>
      <xdr:colOff>482600</xdr:colOff>
      <xdr:row>239</xdr:row>
      <xdr:rowOff>127000</xdr:rowOff>
    </xdr:to>
    <xdr:pic>
      <xdr:nvPicPr>
        <xdr:cNvPr id="192" name="BExSGCBDRPND49ZIJ7PVYIRDXKVB">
          <a:extLst>
            <a:ext uri="{FF2B5EF4-FFF2-40B4-BE49-F238E27FC236}">
              <a16:creationId xmlns:a16="http://schemas.microsoft.com/office/drawing/2014/main" id="{00000000-0008-0000-0200-0000C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5996225"/>
          <a:ext cx="127000" cy="127000"/>
        </a:xfrm>
        <a:prstGeom prst="rect">
          <a:avLst/>
        </a:prstGeom>
      </xdr:spPr>
    </xdr:pic>
    <xdr:clientData/>
  </xdr:twoCellAnchor>
  <xdr:twoCellAnchor>
    <xdr:from>
      <xdr:col>1</xdr:col>
      <xdr:colOff>184150</xdr:colOff>
      <xdr:row>241</xdr:row>
      <xdr:rowOff>0</xdr:rowOff>
    </xdr:from>
    <xdr:to>
      <xdr:col>1</xdr:col>
      <xdr:colOff>311150</xdr:colOff>
      <xdr:row>241</xdr:row>
      <xdr:rowOff>127000</xdr:rowOff>
    </xdr:to>
    <xdr:pic>
      <xdr:nvPicPr>
        <xdr:cNvPr id="193" name="BExQ730I7NZTRST59Z2PFL8IG5AB">
          <a:extLst>
            <a:ext uri="{FF2B5EF4-FFF2-40B4-BE49-F238E27FC236}">
              <a16:creationId xmlns:a16="http://schemas.microsoft.com/office/drawing/2014/main" id="{00000000-0008-0000-0200-0000C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46377225"/>
          <a:ext cx="127000" cy="127000"/>
        </a:xfrm>
        <a:prstGeom prst="rect">
          <a:avLst/>
        </a:prstGeom>
      </xdr:spPr>
    </xdr:pic>
    <xdr:clientData/>
  </xdr:twoCellAnchor>
  <xdr:twoCellAnchor>
    <xdr:from>
      <xdr:col>1</xdr:col>
      <xdr:colOff>269875</xdr:colOff>
      <xdr:row>242</xdr:row>
      <xdr:rowOff>0</xdr:rowOff>
    </xdr:from>
    <xdr:to>
      <xdr:col>1</xdr:col>
      <xdr:colOff>396875</xdr:colOff>
      <xdr:row>242</xdr:row>
      <xdr:rowOff>127000</xdr:rowOff>
    </xdr:to>
    <xdr:pic>
      <xdr:nvPicPr>
        <xdr:cNvPr id="194" name="BExQ395GR21YJOL5P16127565QPY">
          <a:extLst>
            <a:ext uri="{FF2B5EF4-FFF2-40B4-BE49-F238E27FC236}">
              <a16:creationId xmlns:a16="http://schemas.microsoft.com/office/drawing/2014/main" id="{00000000-0008-0000-0200-0000C2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46567725"/>
          <a:ext cx="127000" cy="127000"/>
        </a:xfrm>
        <a:prstGeom prst="rect">
          <a:avLst/>
        </a:prstGeom>
      </xdr:spPr>
    </xdr:pic>
    <xdr:clientData/>
  </xdr:twoCellAnchor>
  <xdr:twoCellAnchor>
    <xdr:from>
      <xdr:col>1</xdr:col>
      <xdr:colOff>355600</xdr:colOff>
      <xdr:row>243</xdr:row>
      <xdr:rowOff>0</xdr:rowOff>
    </xdr:from>
    <xdr:to>
      <xdr:col>1</xdr:col>
      <xdr:colOff>482600</xdr:colOff>
      <xdr:row>243</xdr:row>
      <xdr:rowOff>127000</xdr:rowOff>
    </xdr:to>
    <xdr:pic>
      <xdr:nvPicPr>
        <xdr:cNvPr id="195" name="BExZLZM17YZH27TFK373XZRTGW9O">
          <a:extLst>
            <a:ext uri="{FF2B5EF4-FFF2-40B4-BE49-F238E27FC236}">
              <a16:creationId xmlns:a16="http://schemas.microsoft.com/office/drawing/2014/main" id="{00000000-0008-0000-0200-0000C3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6758225"/>
          <a:ext cx="127000" cy="127000"/>
        </a:xfrm>
        <a:prstGeom prst="rect">
          <a:avLst/>
        </a:prstGeom>
      </xdr:spPr>
    </xdr:pic>
    <xdr:clientData/>
  </xdr:twoCellAnchor>
  <xdr:twoCellAnchor>
    <xdr:from>
      <xdr:col>1</xdr:col>
      <xdr:colOff>441325</xdr:colOff>
      <xdr:row>244</xdr:row>
      <xdr:rowOff>0</xdr:rowOff>
    </xdr:from>
    <xdr:to>
      <xdr:col>1</xdr:col>
      <xdr:colOff>568325</xdr:colOff>
      <xdr:row>244</xdr:row>
      <xdr:rowOff>127000</xdr:rowOff>
    </xdr:to>
    <xdr:pic>
      <xdr:nvPicPr>
        <xdr:cNvPr id="196" name="BEx7MPTYIX4AH9ARKIYVWEP09ZLC">
          <a:extLst>
            <a:ext uri="{FF2B5EF4-FFF2-40B4-BE49-F238E27FC236}">
              <a16:creationId xmlns:a16="http://schemas.microsoft.com/office/drawing/2014/main" id="{00000000-0008-0000-0200-0000C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46948725"/>
          <a:ext cx="127000" cy="127000"/>
        </a:xfrm>
        <a:prstGeom prst="rect">
          <a:avLst/>
        </a:prstGeom>
      </xdr:spPr>
    </xdr:pic>
    <xdr:clientData/>
  </xdr:twoCellAnchor>
  <xdr:twoCellAnchor>
    <xdr:from>
      <xdr:col>1</xdr:col>
      <xdr:colOff>441325</xdr:colOff>
      <xdr:row>254</xdr:row>
      <xdr:rowOff>0</xdr:rowOff>
    </xdr:from>
    <xdr:to>
      <xdr:col>1</xdr:col>
      <xdr:colOff>568325</xdr:colOff>
      <xdr:row>254</xdr:row>
      <xdr:rowOff>127000</xdr:rowOff>
    </xdr:to>
    <xdr:pic>
      <xdr:nvPicPr>
        <xdr:cNvPr id="197" name="BExETOMHB5XJ67H3J38ZZWZPZ9LQ">
          <a:extLst>
            <a:ext uri="{FF2B5EF4-FFF2-40B4-BE49-F238E27FC236}">
              <a16:creationId xmlns:a16="http://schemas.microsoft.com/office/drawing/2014/main" id="{00000000-0008-0000-0200-0000C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48853725"/>
          <a:ext cx="127000" cy="127000"/>
        </a:xfrm>
        <a:prstGeom prst="rect">
          <a:avLst/>
        </a:prstGeom>
      </xdr:spPr>
    </xdr:pic>
    <xdr:clientData/>
  </xdr:twoCellAnchor>
  <xdr:twoCellAnchor>
    <xdr:from>
      <xdr:col>1</xdr:col>
      <xdr:colOff>441325</xdr:colOff>
      <xdr:row>256</xdr:row>
      <xdr:rowOff>0</xdr:rowOff>
    </xdr:from>
    <xdr:to>
      <xdr:col>1</xdr:col>
      <xdr:colOff>568325</xdr:colOff>
      <xdr:row>256</xdr:row>
      <xdr:rowOff>127000</xdr:rowOff>
    </xdr:to>
    <xdr:pic>
      <xdr:nvPicPr>
        <xdr:cNvPr id="198" name="BEx7DDF5UF9VCO9LWKXTQAKMCYPN">
          <a:extLst>
            <a:ext uri="{FF2B5EF4-FFF2-40B4-BE49-F238E27FC236}">
              <a16:creationId xmlns:a16="http://schemas.microsoft.com/office/drawing/2014/main" id="{00000000-0008-0000-0200-0000C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49234725"/>
          <a:ext cx="127000" cy="127000"/>
        </a:xfrm>
        <a:prstGeom prst="rect">
          <a:avLst/>
        </a:prstGeom>
      </xdr:spPr>
    </xdr:pic>
    <xdr:clientData/>
  </xdr:twoCellAnchor>
  <xdr:twoCellAnchor>
    <xdr:from>
      <xdr:col>1</xdr:col>
      <xdr:colOff>441325</xdr:colOff>
      <xdr:row>293</xdr:row>
      <xdr:rowOff>0</xdr:rowOff>
    </xdr:from>
    <xdr:to>
      <xdr:col>1</xdr:col>
      <xdr:colOff>568325</xdr:colOff>
      <xdr:row>293</xdr:row>
      <xdr:rowOff>127000</xdr:rowOff>
    </xdr:to>
    <xdr:pic>
      <xdr:nvPicPr>
        <xdr:cNvPr id="199" name="BExESBBV5R7QTKT7PC02935GOAT9">
          <a:extLst>
            <a:ext uri="{FF2B5EF4-FFF2-40B4-BE49-F238E27FC236}">
              <a16:creationId xmlns:a16="http://schemas.microsoft.com/office/drawing/2014/main" id="{00000000-0008-0000-0200-0000C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5902225"/>
          <a:ext cx="127000" cy="127000"/>
        </a:xfrm>
        <a:prstGeom prst="rect">
          <a:avLst/>
        </a:prstGeom>
      </xdr:spPr>
    </xdr:pic>
    <xdr:clientData/>
  </xdr:twoCellAnchor>
  <xdr:twoCellAnchor>
    <xdr:from>
      <xdr:col>1</xdr:col>
      <xdr:colOff>441325</xdr:colOff>
      <xdr:row>301</xdr:row>
      <xdr:rowOff>0</xdr:rowOff>
    </xdr:from>
    <xdr:to>
      <xdr:col>1</xdr:col>
      <xdr:colOff>568325</xdr:colOff>
      <xdr:row>301</xdr:row>
      <xdr:rowOff>127000</xdr:rowOff>
    </xdr:to>
    <xdr:pic>
      <xdr:nvPicPr>
        <xdr:cNvPr id="200" name="BEx3U58M7M3D5HQ3AAI86HHJ3NEC">
          <a:extLst>
            <a:ext uri="{FF2B5EF4-FFF2-40B4-BE49-F238E27FC236}">
              <a16:creationId xmlns:a16="http://schemas.microsoft.com/office/drawing/2014/main" id="{00000000-0008-0000-0200-0000C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7426225"/>
          <a:ext cx="127000" cy="127000"/>
        </a:xfrm>
        <a:prstGeom prst="rect">
          <a:avLst/>
        </a:prstGeom>
      </xdr:spPr>
    </xdr:pic>
    <xdr:clientData/>
  </xdr:twoCellAnchor>
  <xdr:twoCellAnchor>
    <xdr:from>
      <xdr:col>1</xdr:col>
      <xdr:colOff>441325</xdr:colOff>
      <xdr:row>303</xdr:row>
      <xdr:rowOff>0</xdr:rowOff>
    </xdr:from>
    <xdr:to>
      <xdr:col>1</xdr:col>
      <xdr:colOff>568325</xdr:colOff>
      <xdr:row>303</xdr:row>
      <xdr:rowOff>127000</xdr:rowOff>
    </xdr:to>
    <xdr:pic>
      <xdr:nvPicPr>
        <xdr:cNvPr id="201" name="BEx76TK1ASGSOQVC8TKLOLFL182R">
          <a:extLst>
            <a:ext uri="{FF2B5EF4-FFF2-40B4-BE49-F238E27FC236}">
              <a16:creationId xmlns:a16="http://schemas.microsoft.com/office/drawing/2014/main" id="{00000000-0008-0000-0200-0000C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7807225"/>
          <a:ext cx="127000" cy="127000"/>
        </a:xfrm>
        <a:prstGeom prst="rect">
          <a:avLst/>
        </a:prstGeom>
      </xdr:spPr>
    </xdr:pic>
    <xdr:clientData/>
  </xdr:twoCellAnchor>
  <xdr:twoCellAnchor>
    <xdr:from>
      <xdr:col>1</xdr:col>
      <xdr:colOff>441325</xdr:colOff>
      <xdr:row>312</xdr:row>
      <xdr:rowOff>0</xdr:rowOff>
    </xdr:from>
    <xdr:to>
      <xdr:col>1</xdr:col>
      <xdr:colOff>568325</xdr:colOff>
      <xdr:row>312</xdr:row>
      <xdr:rowOff>127000</xdr:rowOff>
    </xdr:to>
    <xdr:pic>
      <xdr:nvPicPr>
        <xdr:cNvPr id="202" name="BExW0ZW9U99GU5KZ4BI98RYRC0I6">
          <a:extLst>
            <a:ext uri="{FF2B5EF4-FFF2-40B4-BE49-F238E27FC236}">
              <a16:creationId xmlns:a16="http://schemas.microsoft.com/office/drawing/2014/main" id="{00000000-0008-0000-0200-0000CA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9331225"/>
          <a:ext cx="127000" cy="127000"/>
        </a:xfrm>
        <a:prstGeom prst="rect">
          <a:avLst/>
        </a:prstGeom>
      </xdr:spPr>
    </xdr:pic>
    <xdr:clientData/>
  </xdr:twoCellAnchor>
  <xdr:twoCellAnchor>
    <xdr:from>
      <xdr:col>1</xdr:col>
      <xdr:colOff>441325</xdr:colOff>
      <xdr:row>316</xdr:row>
      <xdr:rowOff>0</xdr:rowOff>
    </xdr:from>
    <xdr:to>
      <xdr:col>1</xdr:col>
      <xdr:colOff>568325</xdr:colOff>
      <xdr:row>316</xdr:row>
      <xdr:rowOff>127000</xdr:rowOff>
    </xdr:to>
    <xdr:pic>
      <xdr:nvPicPr>
        <xdr:cNvPr id="203" name="BExEZB2OBFHALXG2QM6AQV1FZSXI">
          <a:extLst>
            <a:ext uri="{FF2B5EF4-FFF2-40B4-BE49-F238E27FC236}">
              <a16:creationId xmlns:a16="http://schemas.microsoft.com/office/drawing/2014/main" id="{00000000-0008-0000-0200-0000C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0093225"/>
          <a:ext cx="127000" cy="127000"/>
        </a:xfrm>
        <a:prstGeom prst="rect">
          <a:avLst/>
        </a:prstGeom>
      </xdr:spPr>
    </xdr:pic>
    <xdr:clientData/>
  </xdr:twoCellAnchor>
  <xdr:twoCellAnchor>
    <xdr:from>
      <xdr:col>1</xdr:col>
      <xdr:colOff>269875</xdr:colOff>
      <xdr:row>325</xdr:row>
      <xdr:rowOff>0</xdr:rowOff>
    </xdr:from>
    <xdr:to>
      <xdr:col>1</xdr:col>
      <xdr:colOff>396875</xdr:colOff>
      <xdr:row>325</xdr:row>
      <xdr:rowOff>127000</xdr:rowOff>
    </xdr:to>
    <xdr:pic>
      <xdr:nvPicPr>
        <xdr:cNvPr id="204" name="BExMD2Q2F6HEYRDNQ0PL95YGJ3HJ">
          <a:extLst>
            <a:ext uri="{FF2B5EF4-FFF2-40B4-BE49-F238E27FC236}">
              <a16:creationId xmlns:a16="http://schemas.microsoft.com/office/drawing/2014/main" id="{00000000-0008-0000-0200-0000CC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61807725"/>
          <a:ext cx="127000" cy="127000"/>
        </a:xfrm>
        <a:prstGeom prst="rect">
          <a:avLst/>
        </a:prstGeom>
      </xdr:spPr>
    </xdr:pic>
    <xdr:clientData/>
  </xdr:twoCellAnchor>
  <xdr:twoCellAnchor>
    <xdr:from>
      <xdr:col>1</xdr:col>
      <xdr:colOff>355600</xdr:colOff>
      <xdr:row>326</xdr:row>
      <xdr:rowOff>0</xdr:rowOff>
    </xdr:from>
    <xdr:to>
      <xdr:col>1</xdr:col>
      <xdr:colOff>482600</xdr:colOff>
      <xdr:row>326</xdr:row>
      <xdr:rowOff>127000</xdr:rowOff>
    </xdr:to>
    <xdr:pic>
      <xdr:nvPicPr>
        <xdr:cNvPr id="205" name="BEx3IIUWE6L9R1O7XJ0AQGFKWR0F">
          <a:extLst>
            <a:ext uri="{FF2B5EF4-FFF2-40B4-BE49-F238E27FC236}">
              <a16:creationId xmlns:a16="http://schemas.microsoft.com/office/drawing/2014/main" id="{00000000-0008-0000-0200-0000C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1998225"/>
          <a:ext cx="127000" cy="127000"/>
        </a:xfrm>
        <a:prstGeom prst="rect">
          <a:avLst/>
        </a:prstGeom>
      </xdr:spPr>
    </xdr:pic>
    <xdr:clientData/>
  </xdr:twoCellAnchor>
  <xdr:twoCellAnchor>
    <xdr:from>
      <xdr:col>1</xdr:col>
      <xdr:colOff>355600</xdr:colOff>
      <xdr:row>335</xdr:row>
      <xdr:rowOff>0</xdr:rowOff>
    </xdr:from>
    <xdr:to>
      <xdr:col>1</xdr:col>
      <xdr:colOff>482600</xdr:colOff>
      <xdr:row>335</xdr:row>
      <xdr:rowOff>127000</xdr:rowOff>
    </xdr:to>
    <xdr:pic>
      <xdr:nvPicPr>
        <xdr:cNvPr id="206" name="BExIOXKNUB63RFPS3DPSGPN2VJ3G">
          <a:extLst>
            <a:ext uri="{FF2B5EF4-FFF2-40B4-BE49-F238E27FC236}">
              <a16:creationId xmlns:a16="http://schemas.microsoft.com/office/drawing/2014/main" id="{00000000-0008-0000-0200-0000CE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3712725"/>
          <a:ext cx="127000" cy="127000"/>
        </a:xfrm>
        <a:prstGeom prst="rect">
          <a:avLst/>
        </a:prstGeom>
      </xdr:spPr>
    </xdr:pic>
    <xdr:clientData/>
  </xdr:twoCellAnchor>
  <xdr:twoCellAnchor>
    <xdr:from>
      <xdr:col>1</xdr:col>
      <xdr:colOff>355600</xdr:colOff>
      <xdr:row>337</xdr:row>
      <xdr:rowOff>0</xdr:rowOff>
    </xdr:from>
    <xdr:to>
      <xdr:col>1</xdr:col>
      <xdr:colOff>482600</xdr:colOff>
      <xdr:row>337</xdr:row>
      <xdr:rowOff>127000</xdr:rowOff>
    </xdr:to>
    <xdr:pic>
      <xdr:nvPicPr>
        <xdr:cNvPr id="207" name="BExMGMP39C49W7KPTZGVOQM8IM1Y">
          <a:extLst>
            <a:ext uri="{FF2B5EF4-FFF2-40B4-BE49-F238E27FC236}">
              <a16:creationId xmlns:a16="http://schemas.microsoft.com/office/drawing/2014/main" id="{00000000-0008-0000-0200-0000C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4093725"/>
          <a:ext cx="127000" cy="127000"/>
        </a:xfrm>
        <a:prstGeom prst="rect">
          <a:avLst/>
        </a:prstGeom>
      </xdr:spPr>
    </xdr:pic>
    <xdr:clientData/>
  </xdr:twoCellAnchor>
  <xdr:twoCellAnchor>
    <xdr:from>
      <xdr:col>1</xdr:col>
      <xdr:colOff>355600</xdr:colOff>
      <xdr:row>341</xdr:row>
      <xdr:rowOff>0</xdr:rowOff>
    </xdr:from>
    <xdr:to>
      <xdr:col>1</xdr:col>
      <xdr:colOff>482600</xdr:colOff>
      <xdr:row>341</xdr:row>
      <xdr:rowOff>127000</xdr:rowOff>
    </xdr:to>
    <xdr:pic>
      <xdr:nvPicPr>
        <xdr:cNvPr id="208" name="BExW7HCX36Q9VZTR9HJMJHO0XG6G">
          <a:extLst>
            <a:ext uri="{FF2B5EF4-FFF2-40B4-BE49-F238E27FC236}">
              <a16:creationId xmlns:a16="http://schemas.microsoft.com/office/drawing/2014/main" id="{00000000-0008-0000-0200-0000D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4855725"/>
          <a:ext cx="127000" cy="127000"/>
        </a:xfrm>
        <a:prstGeom prst="rect">
          <a:avLst/>
        </a:prstGeom>
      </xdr:spPr>
    </xdr:pic>
    <xdr:clientData/>
  </xdr:twoCellAnchor>
  <xdr:twoCellAnchor>
    <xdr:from>
      <xdr:col>1</xdr:col>
      <xdr:colOff>355600</xdr:colOff>
      <xdr:row>343</xdr:row>
      <xdr:rowOff>0</xdr:rowOff>
    </xdr:from>
    <xdr:to>
      <xdr:col>1</xdr:col>
      <xdr:colOff>482600</xdr:colOff>
      <xdr:row>343</xdr:row>
      <xdr:rowOff>127000</xdr:rowOff>
    </xdr:to>
    <xdr:pic>
      <xdr:nvPicPr>
        <xdr:cNvPr id="209" name="BEx5LNQDCAQFJF0PLUEMDB706FK3">
          <a:extLst>
            <a:ext uri="{FF2B5EF4-FFF2-40B4-BE49-F238E27FC236}">
              <a16:creationId xmlns:a16="http://schemas.microsoft.com/office/drawing/2014/main" id="{00000000-0008-0000-0200-0000D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5236725"/>
          <a:ext cx="127000" cy="127000"/>
        </a:xfrm>
        <a:prstGeom prst="rect">
          <a:avLst/>
        </a:prstGeom>
      </xdr:spPr>
    </xdr:pic>
    <xdr:clientData/>
  </xdr:twoCellAnchor>
  <xdr:twoCellAnchor>
    <xdr:from>
      <xdr:col>1</xdr:col>
      <xdr:colOff>355600</xdr:colOff>
      <xdr:row>347</xdr:row>
      <xdr:rowOff>0</xdr:rowOff>
    </xdr:from>
    <xdr:to>
      <xdr:col>1</xdr:col>
      <xdr:colOff>482600</xdr:colOff>
      <xdr:row>347</xdr:row>
      <xdr:rowOff>127000</xdr:rowOff>
    </xdr:to>
    <xdr:pic>
      <xdr:nvPicPr>
        <xdr:cNvPr id="210" name="BExMR8T8EKBU1OREIW0JGE5O2KGK">
          <a:extLst>
            <a:ext uri="{FF2B5EF4-FFF2-40B4-BE49-F238E27FC236}">
              <a16:creationId xmlns:a16="http://schemas.microsoft.com/office/drawing/2014/main" id="{00000000-0008-0000-0200-0000D2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5998725"/>
          <a:ext cx="127000" cy="127000"/>
        </a:xfrm>
        <a:prstGeom prst="rect">
          <a:avLst/>
        </a:prstGeom>
      </xdr:spPr>
    </xdr:pic>
    <xdr:clientData/>
  </xdr:twoCellAnchor>
  <xdr:twoCellAnchor>
    <xdr:from>
      <xdr:col>1</xdr:col>
      <xdr:colOff>355600</xdr:colOff>
      <xdr:row>351</xdr:row>
      <xdr:rowOff>0</xdr:rowOff>
    </xdr:from>
    <xdr:to>
      <xdr:col>1</xdr:col>
      <xdr:colOff>482600</xdr:colOff>
      <xdr:row>351</xdr:row>
      <xdr:rowOff>127000</xdr:rowOff>
    </xdr:to>
    <xdr:pic>
      <xdr:nvPicPr>
        <xdr:cNvPr id="211" name="BExIWCR7S78HFAD7NZDAW101SJ3J">
          <a:extLst>
            <a:ext uri="{FF2B5EF4-FFF2-40B4-BE49-F238E27FC236}">
              <a16:creationId xmlns:a16="http://schemas.microsoft.com/office/drawing/2014/main" id="{00000000-0008-0000-0200-0000D3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6760725"/>
          <a:ext cx="127000" cy="127000"/>
        </a:xfrm>
        <a:prstGeom prst="rect">
          <a:avLst/>
        </a:prstGeom>
      </xdr:spPr>
    </xdr:pic>
    <xdr:clientData/>
  </xdr:twoCellAnchor>
  <xdr:twoCellAnchor>
    <xdr:from>
      <xdr:col>1</xdr:col>
      <xdr:colOff>269875</xdr:colOff>
      <xdr:row>355</xdr:row>
      <xdr:rowOff>0</xdr:rowOff>
    </xdr:from>
    <xdr:to>
      <xdr:col>1</xdr:col>
      <xdr:colOff>396875</xdr:colOff>
      <xdr:row>355</xdr:row>
      <xdr:rowOff>127000</xdr:rowOff>
    </xdr:to>
    <xdr:pic>
      <xdr:nvPicPr>
        <xdr:cNvPr id="212" name="BExGYTQ52PK3LWLZB309Z3TSMAW8">
          <a:extLst>
            <a:ext uri="{FF2B5EF4-FFF2-40B4-BE49-F238E27FC236}">
              <a16:creationId xmlns:a16="http://schemas.microsoft.com/office/drawing/2014/main" id="{00000000-0008-0000-0200-0000D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67522725"/>
          <a:ext cx="127000" cy="127000"/>
        </a:xfrm>
        <a:prstGeom prst="rect">
          <a:avLst/>
        </a:prstGeom>
      </xdr:spPr>
    </xdr:pic>
    <xdr:clientData/>
  </xdr:twoCellAnchor>
  <xdr:twoCellAnchor>
    <xdr:from>
      <xdr:col>1</xdr:col>
      <xdr:colOff>355600</xdr:colOff>
      <xdr:row>356</xdr:row>
      <xdr:rowOff>0</xdr:rowOff>
    </xdr:from>
    <xdr:to>
      <xdr:col>1</xdr:col>
      <xdr:colOff>482600</xdr:colOff>
      <xdr:row>356</xdr:row>
      <xdr:rowOff>127000</xdr:rowOff>
    </xdr:to>
    <xdr:pic>
      <xdr:nvPicPr>
        <xdr:cNvPr id="213" name="BExERXJJBWBT08ZT0HR3PCIXM2R8">
          <a:extLst>
            <a:ext uri="{FF2B5EF4-FFF2-40B4-BE49-F238E27FC236}">
              <a16:creationId xmlns:a16="http://schemas.microsoft.com/office/drawing/2014/main" id="{00000000-0008-0000-0200-0000D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7713225"/>
          <a:ext cx="127000" cy="127000"/>
        </a:xfrm>
        <a:prstGeom prst="rect">
          <a:avLst/>
        </a:prstGeom>
      </xdr:spPr>
    </xdr:pic>
    <xdr:clientData/>
  </xdr:twoCellAnchor>
  <xdr:twoCellAnchor>
    <xdr:from>
      <xdr:col>1</xdr:col>
      <xdr:colOff>441325</xdr:colOff>
      <xdr:row>357</xdr:row>
      <xdr:rowOff>0</xdr:rowOff>
    </xdr:from>
    <xdr:to>
      <xdr:col>1</xdr:col>
      <xdr:colOff>568325</xdr:colOff>
      <xdr:row>357</xdr:row>
      <xdr:rowOff>127000</xdr:rowOff>
    </xdr:to>
    <xdr:pic>
      <xdr:nvPicPr>
        <xdr:cNvPr id="214" name="BExIVPOEEEYAIIGW2QGHBBJ4DVF4">
          <a:extLst>
            <a:ext uri="{FF2B5EF4-FFF2-40B4-BE49-F238E27FC236}">
              <a16:creationId xmlns:a16="http://schemas.microsoft.com/office/drawing/2014/main" id="{00000000-0008-0000-0200-0000D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7903725"/>
          <a:ext cx="127000" cy="127000"/>
        </a:xfrm>
        <a:prstGeom prst="rect">
          <a:avLst/>
        </a:prstGeom>
      </xdr:spPr>
    </xdr:pic>
    <xdr:clientData/>
  </xdr:twoCellAnchor>
  <xdr:twoCellAnchor>
    <xdr:from>
      <xdr:col>1</xdr:col>
      <xdr:colOff>441325</xdr:colOff>
      <xdr:row>359</xdr:row>
      <xdr:rowOff>0</xdr:rowOff>
    </xdr:from>
    <xdr:to>
      <xdr:col>1</xdr:col>
      <xdr:colOff>568325</xdr:colOff>
      <xdr:row>359</xdr:row>
      <xdr:rowOff>127000</xdr:rowOff>
    </xdr:to>
    <xdr:pic>
      <xdr:nvPicPr>
        <xdr:cNvPr id="215" name="BExW44VSCOFMD43EA8VLC2IJSNDZ">
          <a:extLst>
            <a:ext uri="{FF2B5EF4-FFF2-40B4-BE49-F238E27FC236}">
              <a16:creationId xmlns:a16="http://schemas.microsoft.com/office/drawing/2014/main" id="{00000000-0008-0000-0200-0000D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8284725"/>
          <a:ext cx="127000" cy="127000"/>
        </a:xfrm>
        <a:prstGeom prst="rect">
          <a:avLst/>
        </a:prstGeom>
      </xdr:spPr>
    </xdr:pic>
    <xdr:clientData/>
  </xdr:twoCellAnchor>
  <xdr:twoCellAnchor>
    <xdr:from>
      <xdr:col>1</xdr:col>
      <xdr:colOff>441325</xdr:colOff>
      <xdr:row>366</xdr:row>
      <xdr:rowOff>0</xdr:rowOff>
    </xdr:from>
    <xdr:to>
      <xdr:col>1</xdr:col>
      <xdr:colOff>568325</xdr:colOff>
      <xdr:row>366</xdr:row>
      <xdr:rowOff>127000</xdr:rowOff>
    </xdr:to>
    <xdr:pic>
      <xdr:nvPicPr>
        <xdr:cNvPr id="216" name="BExXPEWB5H8K6D4MWZDPFGR90EWU">
          <a:extLst>
            <a:ext uri="{FF2B5EF4-FFF2-40B4-BE49-F238E27FC236}">
              <a16:creationId xmlns:a16="http://schemas.microsoft.com/office/drawing/2014/main" id="{00000000-0008-0000-0200-0000D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618225"/>
          <a:ext cx="127000" cy="127000"/>
        </a:xfrm>
        <a:prstGeom prst="rect">
          <a:avLst/>
        </a:prstGeom>
      </xdr:spPr>
    </xdr:pic>
    <xdr:clientData/>
  </xdr:twoCellAnchor>
  <xdr:twoCellAnchor>
    <xdr:from>
      <xdr:col>1</xdr:col>
      <xdr:colOff>441325</xdr:colOff>
      <xdr:row>368</xdr:row>
      <xdr:rowOff>0</xdr:rowOff>
    </xdr:from>
    <xdr:to>
      <xdr:col>1</xdr:col>
      <xdr:colOff>568325</xdr:colOff>
      <xdr:row>368</xdr:row>
      <xdr:rowOff>127000</xdr:rowOff>
    </xdr:to>
    <xdr:pic>
      <xdr:nvPicPr>
        <xdr:cNvPr id="217" name="BExIJPIE897LGYUNNFFYQ7XC1XOZ">
          <a:extLst>
            <a:ext uri="{FF2B5EF4-FFF2-40B4-BE49-F238E27FC236}">
              <a16:creationId xmlns:a16="http://schemas.microsoft.com/office/drawing/2014/main" id="{00000000-0008-0000-0200-0000D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999225"/>
          <a:ext cx="127000" cy="127000"/>
        </a:xfrm>
        <a:prstGeom prst="rect">
          <a:avLst/>
        </a:prstGeom>
      </xdr:spPr>
    </xdr:pic>
    <xdr:clientData/>
  </xdr:twoCellAnchor>
  <xdr:twoCellAnchor>
    <xdr:from>
      <xdr:col>1</xdr:col>
      <xdr:colOff>355600</xdr:colOff>
      <xdr:row>371</xdr:row>
      <xdr:rowOff>0</xdr:rowOff>
    </xdr:from>
    <xdr:to>
      <xdr:col>1</xdr:col>
      <xdr:colOff>482600</xdr:colOff>
      <xdr:row>371</xdr:row>
      <xdr:rowOff>127000</xdr:rowOff>
    </xdr:to>
    <xdr:pic>
      <xdr:nvPicPr>
        <xdr:cNvPr id="218" name="BExVRP4POS9WY41KNU0OWN69XSNO">
          <a:extLst>
            <a:ext uri="{FF2B5EF4-FFF2-40B4-BE49-F238E27FC236}">
              <a16:creationId xmlns:a16="http://schemas.microsoft.com/office/drawing/2014/main" id="{00000000-0008-0000-0200-0000DA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0570725"/>
          <a:ext cx="127000" cy="127000"/>
        </a:xfrm>
        <a:prstGeom prst="rect">
          <a:avLst/>
        </a:prstGeom>
      </xdr:spPr>
    </xdr:pic>
    <xdr:clientData/>
  </xdr:twoCellAnchor>
  <xdr:oneCellAnchor>
    <xdr:from>
      <xdr:col>1</xdr:col>
      <xdr:colOff>19050</xdr:colOff>
      <xdr:row>0</xdr:row>
      <xdr:rowOff>9525</xdr:rowOff>
    </xdr:from>
    <xdr:ext cx="47625" cy="47625"/>
    <xdr:pic>
      <xdr:nvPicPr>
        <xdr:cNvPr id="219" name="BExMO7VFCN4EL59982UR4AJ25JNJ" descr="XX6TINEJADZGKR0CTM7ZRT0RA" hidden="1">
          <a:extLst>
            <a:ext uri="{FF2B5EF4-FFF2-40B4-BE49-F238E27FC236}">
              <a16:creationId xmlns:a16="http://schemas.microsoft.com/office/drawing/2014/main" id="{00000000-0008-0000-0200-0000D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220" name="BExU3EX5JJCXCII4YKUJBFBGIJR2" descr="OF5ZI9PI5WH36VPANJ2DYLNMI" hidden="1">
          <a:extLst>
            <a:ext uri="{FF2B5EF4-FFF2-40B4-BE49-F238E27FC236}">
              <a16:creationId xmlns:a16="http://schemas.microsoft.com/office/drawing/2014/main" id="{00000000-0008-0000-0200-0000D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221" name="BEx1KD7H6UB1VYCJ7O61P562EIUY" descr="IQGV9140X0K0UPBL8OGU3I44J" hidden="1">
          <a:extLst>
            <a:ext uri="{FF2B5EF4-FFF2-40B4-BE49-F238E27FC236}">
              <a16:creationId xmlns:a16="http://schemas.microsoft.com/office/drawing/2014/main" id="{00000000-0008-0000-0200-0000D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222" name="BEx5BJQWS6YWHH4ZMSUAMD641V6Y" descr="ZTMFMXCIQSECDX38ALEFHUB00" hidden="1">
          <a:extLst>
            <a:ext uri="{FF2B5EF4-FFF2-40B4-BE49-F238E27FC236}">
              <a16:creationId xmlns:a16="http://schemas.microsoft.com/office/drawing/2014/main" id="{00000000-0008-0000-0200-0000D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223" name="BExVTO5Q8G2M7BPL4B2584LQS0R0" descr="OB6Q8NA4LZFE4GM9Y3V56BPMQ" hidden="1">
          <a:extLst>
            <a:ext uri="{FF2B5EF4-FFF2-40B4-BE49-F238E27FC236}">
              <a16:creationId xmlns:a16="http://schemas.microsoft.com/office/drawing/2014/main" id="{00000000-0008-0000-0200-0000D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3890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224" name="BExIFSCLN1G86X78PFLTSMRP0US5" descr="9JK4SPV4DG7VTCZIILWHXQU5J" hidden="1">
          <a:extLst>
            <a:ext uri="{FF2B5EF4-FFF2-40B4-BE49-F238E27FC236}">
              <a16:creationId xmlns:a16="http://schemas.microsoft.com/office/drawing/2014/main" id="{00000000-0008-0000-0200-0000E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3890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225" name="BEx1I152WN2D3A85O2XN0DGXCWHN" descr="KHBZFMANRA4UMJR1AB4M5NJNT" hidden="1">
          <a:extLst>
            <a:ext uri="{FF2B5EF4-FFF2-40B4-BE49-F238E27FC236}">
              <a16:creationId xmlns:a16="http://schemas.microsoft.com/office/drawing/2014/main" id="{00000000-0008-0000-0200-0000E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226" name="BExW9676P0SKCVKK25QCGHPA3PAD" descr="9A4PWZ20RMSRF0PNECCDM75CA" hidden="1">
          <a:extLst>
            <a:ext uri="{FF2B5EF4-FFF2-40B4-BE49-F238E27FC236}">
              <a16:creationId xmlns:a16="http://schemas.microsoft.com/office/drawing/2014/main" id="{00000000-0008-0000-0200-0000E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227" name="BExW253QPOZK9KW8BJC3LBXGCG2N" descr="Y5HX37BEUWSN1NEFJKZJXI3SX" hidden="1">
          <a:extLst>
            <a:ext uri="{FF2B5EF4-FFF2-40B4-BE49-F238E27FC236}">
              <a16:creationId xmlns:a16="http://schemas.microsoft.com/office/drawing/2014/main" id="{00000000-0008-0000-0200-0000E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228" name="BExS5CPQ8P8JOQPK7ANNKHLSGOKU" hidden="1">
          <a:extLst>
            <a:ext uri="{FF2B5EF4-FFF2-40B4-BE49-F238E27FC236}">
              <a16:creationId xmlns:a16="http://schemas.microsoft.com/office/drawing/2014/main" id="{00000000-0008-0000-0200-0000E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229" name="BExMM0AVUAIRNJLXB1FW8R0YB4ZZ" hidden="1">
          <a:extLst>
            <a:ext uri="{FF2B5EF4-FFF2-40B4-BE49-F238E27FC236}">
              <a16:creationId xmlns:a16="http://schemas.microsoft.com/office/drawing/2014/main" id="{00000000-0008-0000-0200-0000E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230" name="BExXZ7Y09CBS0XA7IPB3IRJ8RJM4" hidden="1">
          <a:extLst>
            <a:ext uri="{FF2B5EF4-FFF2-40B4-BE49-F238E27FC236}">
              <a16:creationId xmlns:a16="http://schemas.microsoft.com/office/drawing/2014/main" id="{00000000-0008-0000-0200-0000E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231" name="BExQ7SXS9VUG7P6CACU2J7R2SGIZ" hidden="1">
          <a:extLst>
            <a:ext uri="{FF2B5EF4-FFF2-40B4-BE49-F238E27FC236}">
              <a16:creationId xmlns:a16="http://schemas.microsoft.com/office/drawing/2014/main" id="{00000000-0008-0000-0200-0000E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232" name="BEx5AQZ4ETQ9LMY5EBWVH20Z7VXQ" hidden="1">
          <a:extLst>
            <a:ext uri="{FF2B5EF4-FFF2-40B4-BE49-F238E27FC236}">
              <a16:creationId xmlns:a16="http://schemas.microsoft.com/office/drawing/2014/main" id="{00000000-0008-0000-0200-0000E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233" name="BExUBK0YZ5VYFY8TTITJGJU9S06A" hidden="1">
          <a:extLst>
            <a:ext uri="{FF2B5EF4-FFF2-40B4-BE49-F238E27FC236}">
              <a16:creationId xmlns:a16="http://schemas.microsoft.com/office/drawing/2014/main" id="{00000000-0008-0000-0200-0000E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234" name="BExUEZCSSJ7RN4J18I2NUIQR2FZS" hidden="1">
          <a:extLst>
            <a:ext uri="{FF2B5EF4-FFF2-40B4-BE49-F238E27FC236}">
              <a16:creationId xmlns:a16="http://schemas.microsoft.com/office/drawing/2014/main" id="{00000000-0008-0000-0200-0000E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4842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235" name="BExS3JDQWF7U3F5JTEVOE16ASIYK" hidden="1">
          <a:extLst>
            <a:ext uri="{FF2B5EF4-FFF2-40B4-BE49-F238E27FC236}">
              <a16:creationId xmlns:a16="http://schemas.microsoft.com/office/drawing/2014/main" id="{00000000-0008-0000-0200-0000E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4842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236" name="BEx973S463FCQVJ7QDFBUIU0WJ3F" descr="ZQTVYL8DCSADVT0QMRXFLU0TR" hidden="1">
          <a:extLst>
            <a:ext uri="{FF2B5EF4-FFF2-40B4-BE49-F238E27FC236}">
              <a16:creationId xmlns:a16="http://schemas.microsoft.com/office/drawing/2014/main" id="{00000000-0008-0000-0200-0000E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237" name="BExRZO0PLWWMCLGRH7EH6UXYWGAJ" descr="9D4GQ34QB727H10MA3SSAR2R9" hidden="1">
          <a:extLst>
            <a:ext uri="{FF2B5EF4-FFF2-40B4-BE49-F238E27FC236}">
              <a16:creationId xmlns:a16="http://schemas.microsoft.com/office/drawing/2014/main" id="{00000000-0008-0000-0200-0000E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62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238" name="BExBDP6HNAAJUM39SE5G2C8BKNRQ" descr="1TM64TL2QIMYV7WYSV2VLGXY4" hidden="1">
          <a:extLst>
            <a:ext uri="{FF2B5EF4-FFF2-40B4-BE49-F238E27FC236}">
              <a16:creationId xmlns:a16="http://schemas.microsoft.com/office/drawing/2014/main" id="{00000000-0008-0000-0200-0000E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52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239" name="BExQEGJP61DL2NZY6LMBHBZ0J5YT" descr="D6ZNRZJ7EX4GZT9RO8LE0C905" hidden="1">
          <a:extLst>
            <a:ext uri="{FF2B5EF4-FFF2-40B4-BE49-F238E27FC236}">
              <a16:creationId xmlns:a16="http://schemas.microsoft.com/office/drawing/2014/main" id="{00000000-0008-0000-0200-0000EF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43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240" name="BExTY1BCS6HZIF6HI5491FGHDVAE" descr="MJ6976KI2UH1IE8M227DUYXMJ" hidden="1">
          <a:extLst>
            <a:ext uri="{FF2B5EF4-FFF2-40B4-BE49-F238E27FC236}">
              <a16:creationId xmlns:a16="http://schemas.microsoft.com/office/drawing/2014/main" id="{00000000-0008-0000-0200-0000F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133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41" name="BEx5FXJGJOT93D0J2IRJ3985IUMI" hidden="1">
          <a:extLst>
            <a:ext uri="{FF2B5EF4-FFF2-40B4-BE49-F238E27FC236}">
              <a16:creationId xmlns:a16="http://schemas.microsoft.com/office/drawing/2014/main" id="{00000000-0008-0000-0200-0000F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242" name="BEx3RTMHAR35NUAAK49TV6NU7EPA" descr="QFXLG4ZCXTRQSJYFCKJ58G9N8" hidden="1">
          <a:extLst>
            <a:ext uri="{FF2B5EF4-FFF2-40B4-BE49-F238E27FC236}">
              <a16:creationId xmlns:a16="http://schemas.microsoft.com/office/drawing/2014/main" id="{00000000-0008-0000-0200-0000F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243" name="BExS8T38WLC2R738ZC7BDJQAKJAJ" descr="MRI962L5PB0E0YWXCIBN82VJH" hidden="1">
          <a:extLst>
            <a:ext uri="{FF2B5EF4-FFF2-40B4-BE49-F238E27FC236}">
              <a16:creationId xmlns:a16="http://schemas.microsoft.com/office/drawing/2014/main" id="{00000000-0008-0000-0200-0000F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228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44" name="BEx5F64BJ6DCM4EJH81D5ZFNPZ0V" descr="7DJ9FILZD2YPS6X1JBP9E76TU" hidden="1">
          <a:extLst>
            <a:ext uri="{FF2B5EF4-FFF2-40B4-BE49-F238E27FC236}">
              <a16:creationId xmlns:a16="http://schemas.microsoft.com/office/drawing/2014/main" id="{00000000-0008-0000-0200-0000F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45" name="BExQEXXHA3EEXR44LT6RKCDWM6ZT" hidden="1">
          <a:extLst>
            <a:ext uri="{FF2B5EF4-FFF2-40B4-BE49-F238E27FC236}">
              <a16:creationId xmlns:a16="http://schemas.microsoft.com/office/drawing/2014/main" id="{00000000-0008-0000-0200-0000F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246" name="BEx1X6AMHV6ZK3UJB2BXIJTJHYJU" descr="OALR4L95ELQLZ1Y1LETHM1CS9" hidden="1">
          <a:extLst>
            <a:ext uri="{FF2B5EF4-FFF2-40B4-BE49-F238E27FC236}">
              <a16:creationId xmlns:a16="http://schemas.microsoft.com/office/drawing/2014/main" id="{00000000-0008-0000-0200-0000F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247" name="BExSDIVCE09QKG3CT52PHCS6ZJ09" descr="9F076L7EQCF2COMMGCQG6BQGU" hidden="1">
          <a:extLst>
            <a:ext uri="{FF2B5EF4-FFF2-40B4-BE49-F238E27FC236}">
              <a16:creationId xmlns:a16="http://schemas.microsoft.com/office/drawing/2014/main" id="{00000000-0008-0000-0200-0000F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248" name="BEx1QZGQZBAWJ8591VXEIPUOVS7X" descr="MEW27CPIFG44B7E7HEQUUF5QF" hidden="1">
          <a:extLst>
            <a:ext uri="{FF2B5EF4-FFF2-40B4-BE49-F238E27FC236}">
              <a16:creationId xmlns:a16="http://schemas.microsoft.com/office/drawing/2014/main" id="{00000000-0008-0000-0200-0000F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62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249" name="BExMF7LICJLPXSHM63A6EQ79YQKG" descr="U084VZL15IMB1OFRRAY6GVKAE" hidden="1">
          <a:extLst>
            <a:ext uri="{FF2B5EF4-FFF2-40B4-BE49-F238E27FC236}">
              <a16:creationId xmlns:a16="http://schemas.microsoft.com/office/drawing/2014/main" id="{00000000-0008-0000-0200-0000F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71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250" name="BExS343F8GCKP6HTF9Y97L133DX8" descr="ZRF0KB1IYQSNV63CTXT25G67G" hidden="1">
          <a:extLst>
            <a:ext uri="{FF2B5EF4-FFF2-40B4-BE49-F238E27FC236}">
              <a16:creationId xmlns:a16="http://schemas.microsoft.com/office/drawing/2014/main" id="{00000000-0008-0000-0200-0000F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81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251" name="BExZMRC09W87CY4B73NPZMNH21AH" descr="78CUMI0OVLYJRSDRQ3V2YX812" hidden="1">
          <a:extLst>
            <a:ext uri="{FF2B5EF4-FFF2-40B4-BE49-F238E27FC236}">
              <a16:creationId xmlns:a16="http://schemas.microsoft.com/office/drawing/2014/main" id="{00000000-0008-0000-0200-0000F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90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252" name="BExZXVFJ4DY4I24AARDT4AMP6EN1" descr="TXSMH2MTH86CYKA26740RQPUC" hidden="1">
          <a:extLst>
            <a:ext uri="{FF2B5EF4-FFF2-40B4-BE49-F238E27FC236}">
              <a16:creationId xmlns:a16="http://schemas.microsoft.com/office/drawing/2014/main" id="{00000000-0008-0000-0200-0000F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8097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253" name="BExOCUIOFQWUGTBU5ESTW3EYEP5C" descr="9BNF49V0R6VVYPHEVMJ3ABDQZ" hidden="1">
          <a:extLst>
            <a:ext uri="{FF2B5EF4-FFF2-40B4-BE49-F238E27FC236}">
              <a16:creationId xmlns:a16="http://schemas.microsoft.com/office/drawing/2014/main" id="{00000000-0008-0000-0200-0000F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254" name="BExU65O9OE4B4MQ2A3OYH13M8BZJ" descr="3INNIMMPDBB0JF37L81M6ID21" hidden="1">
          <a:extLst>
            <a:ext uri="{FF2B5EF4-FFF2-40B4-BE49-F238E27FC236}">
              <a16:creationId xmlns:a16="http://schemas.microsoft.com/office/drawing/2014/main" id="{00000000-0008-0000-0200-0000F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419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255" name="BExOPRCR0UW7TKXSV5WDTL348FGL" descr="S9JM17GP1802LHN4GT14BJYIC" hidden="1">
          <a:extLst>
            <a:ext uri="{FF2B5EF4-FFF2-40B4-BE49-F238E27FC236}">
              <a16:creationId xmlns:a16="http://schemas.microsoft.com/office/drawing/2014/main" id="{00000000-0008-0000-0200-0000FF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228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256" name="BEx5OESAY2W8SEGI3TSB65EHJ04B" descr="9CN2Y88X8WYV1HWZG1QILY9BK" hidden="1">
          <a:extLst>
            <a:ext uri="{FF2B5EF4-FFF2-40B4-BE49-F238E27FC236}">
              <a16:creationId xmlns:a16="http://schemas.microsoft.com/office/drawing/2014/main" id="{00000000-0008-0000-0200-000000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57" name="BExGMWEQ2BYRY9BAO5T1X850MJN1" descr="AZ9ST0XDIOP50HSUFO5V31BR0" hidden="1">
          <a:extLst>
            <a:ext uri="{FF2B5EF4-FFF2-40B4-BE49-F238E27FC236}">
              <a16:creationId xmlns:a16="http://schemas.microsoft.com/office/drawing/2014/main" id="{00000000-0008-0000-0200-000001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258" name="BExQDEXT08C8AJ902O2MFQHT4WVM">
          <a:extLst>
            <a:ext uri="{FF2B5EF4-FFF2-40B4-BE49-F238E27FC236}">
              <a16:creationId xmlns:a16="http://schemas.microsoft.com/office/drawing/2014/main" id="{00000000-0008-0000-0200-000002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259" name="BEx1MDKXHK8VCH1KBV9LSVQ55ZJA">
          <a:extLst>
            <a:ext uri="{FF2B5EF4-FFF2-40B4-BE49-F238E27FC236}">
              <a16:creationId xmlns:a16="http://schemas.microsoft.com/office/drawing/2014/main" id="{00000000-0008-0000-0200-000003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260" name="BExXZ0LR1POVA3260V2RFYDRNMDT">
          <a:extLst>
            <a:ext uri="{FF2B5EF4-FFF2-40B4-BE49-F238E27FC236}">
              <a16:creationId xmlns:a16="http://schemas.microsoft.com/office/drawing/2014/main" id="{00000000-0008-0000-0200-000004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43275" y="2000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261" name="BExTZ7VGRXSORRZHTXN8XKWNLTMN">
          <a:extLst>
            <a:ext uri="{FF2B5EF4-FFF2-40B4-BE49-F238E27FC236}">
              <a16:creationId xmlns:a16="http://schemas.microsoft.com/office/drawing/2014/main" id="{00000000-0008-0000-0200-000005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43275" y="276225"/>
          <a:ext cx="50800" cy="50800"/>
        </a:xfrm>
        <a:prstGeom prst="rect">
          <a:avLst/>
        </a:prstGeom>
      </xdr:spPr>
    </xdr:pic>
    <xdr:clientData/>
  </xdr:twoCellAnchor>
  <xdr:twoCellAnchor editAs="oneCell">
    <xdr:from>
      <xdr:col>3</xdr:col>
      <xdr:colOff>28575</xdr:colOff>
      <xdr:row>0</xdr:row>
      <xdr:rowOff>9525</xdr:rowOff>
    </xdr:from>
    <xdr:to>
      <xdr:col>3</xdr:col>
      <xdr:colOff>79375</xdr:colOff>
      <xdr:row>0</xdr:row>
      <xdr:rowOff>60325</xdr:rowOff>
    </xdr:to>
    <xdr:pic>
      <xdr:nvPicPr>
        <xdr:cNvPr id="262" name="BEx3KC1LCY9U3MLSTTLBPVQJPKQI">
          <a:extLst>
            <a:ext uri="{FF2B5EF4-FFF2-40B4-BE49-F238E27FC236}">
              <a16:creationId xmlns:a16="http://schemas.microsoft.com/office/drawing/2014/main" id="{00000000-0008-0000-0200-000006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48425" y="200025"/>
          <a:ext cx="50800" cy="50800"/>
        </a:xfrm>
        <a:prstGeom prst="rect">
          <a:avLst/>
        </a:prstGeom>
      </xdr:spPr>
    </xdr:pic>
    <xdr:clientData fPrintsWithSheet="0"/>
  </xdr:twoCellAnchor>
  <xdr:twoCellAnchor editAs="oneCell">
    <xdr:from>
      <xdr:col>3</xdr:col>
      <xdr:colOff>28575</xdr:colOff>
      <xdr:row>0</xdr:row>
      <xdr:rowOff>85725</xdr:rowOff>
    </xdr:from>
    <xdr:to>
      <xdr:col>3</xdr:col>
      <xdr:colOff>79375</xdr:colOff>
      <xdr:row>0</xdr:row>
      <xdr:rowOff>136525</xdr:rowOff>
    </xdr:to>
    <xdr:pic>
      <xdr:nvPicPr>
        <xdr:cNvPr id="263" name="BExU5CGC5N92R4Y0BU8H8V9T8IE8">
          <a:extLst>
            <a:ext uri="{FF2B5EF4-FFF2-40B4-BE49-F238E27FC236}">
              <a16:creationId xmlns:a16="http://schemas.microsoft.com/office/drawing/2014/main" id="{00000000-0008-0000-0200-000007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8425" y="2762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264" name="BExITTY3P232R9DIC3YGXCIGEMET">
          <a:extLst>
            <a:ext uri="{FF2B5EF4-FFF2-40B4-BE49-F238E27FC236}">
              <a16:creationId xmlns:a16="http://schemas.microsoft.com/office/drawing/2014/main" id="{00000000-0008-0000-0200-000008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540625" y="2000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265" name="BExD49YI71BBFHBXCWLRDLZVX1CL">
          <a:extLst>
            <a:ext uri="{FF2B5EF4-FFF2-40B4-BE49-F238E27FC236}">
              <a16:creationId xmlns:a16="http://schemas.microsoft.com/office/drawing/2014/main" id="{00000000-0008-0000-0200-000009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540625" y="276225"/>
          <a:ext cx="50800" cy="50800"/>
        </a:xfrm>
        <a:prstGeom prst="rect">
          <a:avLst/>
        </a:prstGeom>
      </xdr:spPr>
    </xdr:pic>
    <xdr:clientData/>
  </xdr:twoCellAnchor>
  <xdr:twoCellAnchor editAs="oneCell">
    <xdr:from>
      <xdr:col>5</xdr:col>
      <xdr:colOff>22225</xdr:colOff>
      <xdr:row>0</xdr:row>
      <xdr:rowOff>9525</xdr:rowOff>
    </xdr:from>
    <xdr:to>
      <xdr:col>5</xdr:col>
      <xdr:colOff>73025</xdr:colOff>
      <xdr:row>0</xdr:row>
      <xdr:rowOff>60325</xdr:rowOff>
    </xdr:to>
    <xdr:pic>
      <xdr:nvPicPr>
        <xdr:cNvPr id="266" name="BExSGZE5OKZG6NC38D3YIW7XBLU2">
          <a:extLst>
            <a:ext uri="{FF2B5EF4-FFF2-40B4-BE49-F238E27FC236}">
              <a16:creationId xmlns:a16="http://schemas.microsoft.com/office/drawing/2014/main" id="{00000000-0008-0000-0200-00000A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632825" y="200025"/>
          <a:ext cx="50800" cy="50800"/>
        </a:xfrm>
        <a:prstGeom prst="rect">
          <a:avLst/>
        </a:prstGeom>
      </xdr:spPr>
    </xdr:pic>
    <xdr:clientData fPrintsWithSheet="0"/>
  </xdr:twoCellAnchor>
  <xdr:twoCellAnchor editAs="oneCell">
    <xdr:from>
      <xdr:col>5</xdr:col>
      <xdr:colOff>22225</xdr:colOff>
      <xdr:row>0</xdr:row>
      <xdr:rowOff>85725</xdr:rowOff>
    </xdr:from>
    <xdr:to>
      <xdr:col>5</xdr:col>
      <xdr:colOff>73025</xdr:colOff>
      <xdr:row>0</xdr:row>
      <xdr:rowOff>136525</xdr:rowOff>
    </xdr:to>
    <xdr:pic>
      <xdr:nvPicPr>
        <xdr:cNvPr id="267" name="BEx00Y0QASPO358MOPVUJYN8AC5Z">
          <a:extLst>
            <a:ext uri="{FF2B5EF4-FFF2-40B4-BE49-F238E27FC236}">
              <a16:creationId xmlns:a16="http://schemas.microsoft.com/office/drawing/2014/main" id="{00000000-0008-0000-0200-00000B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632825" y="276225"/>
          <a:ext cx="50800" cy="50800"/>
        </a:xfrm>
        <a:prstGeom prst="rect">
          <a:avLst/>
        </a:prstGeom>
      </xdr:spPr>
    </xdr:pic>
    <xdr:clientData/>
  </xdr:twoCellAnchor>
  <xdr:twoCellAnchor editAs="oneCell">
    <xdr:from>
      <xdr:col>6</xdr:col>
      <xdr:colOff>31750</xdr:colOff>
      <xdr:row>0</xdr:row>
      <xdr:rowOff>9525</xdr:rowOff>
    </xdr:from>
    <xdr:to>
      <xdr:col>6</xdr:col>
      <xdr:colOff>82550</xdr:colOff>
      <xdr:row>0</xdr:row>
      <xdr:rowOff>60325</xdr:rowOff>
    </xdr:to>
    <xdr:pic>
      <xdr:nvPicPr>
        <xdr:cNvPr id="268" name="BExW6VBXQVKA74CP6G0WQ2MY2O36">
          <a:extLst>
            <a:ext uri="{FF2B5EF4-FFF2-40B4-BE49-F238E27FC236}">
              <a16:creationId xmlns:a16="http://schemas.microsoft.com/office/drawing/2014/main" id="{00000000-0008-0000-0200-00000C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71050" y="200025"/>
          <a:ext cx="50800" cy="50800"/>
        </a:xfrm>
        <a:prstGeom prst="rect">
          <a:avLst/>
        </a:prstGeom>
      </xdr:spPr>
    </xdr:pic>
    <xdr:clientData fPrintsWithSheet="0"/>
  </xdr:twoCellAnchor>
  <xdr:twoCellAnchor editAs="oneCell">
    <xdr:from>
      <xdr:col>6</xdr:col>
      <xdr:colOff>31750</xdr:colOff>
      <xdr:row>0</xdr:row>
      <xdr:rowOff>85725</xdr:rowOff>
    </xdr:from>
    <xdr:to>
      <xdr:col>6</xdr:col>
      <xdr:colOff>82550</xdr:colOff>
      <xdr:row>0</xdr:row>
      <xdr:rowOff>136525</xdr:rowOff>
    </xdr:to>
    <xdr:pic>
      <xdr:nvPicPr>
        <xdr:cNvPr id="269" name="BExQA4JVYKSYA3V9B3Y91XRJIVR9">
          <a:extLst>
            <a:ext uri="{FF2B5EF4-FFF2-40B4-BE49-F238E27FC236}">
              <a16:creationId xmlns:a16="http://schemas.microsoft.com/office/drawing/2014/main" id="{00000000-0008-0000-0200-00000D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671050" y="276225"/>
          <a:ext cx="50800" cy="50800"/>
        </a:xfrm>
        <a:prstGeom prst="rect">
          <a:avLst/>
        </a:prstGeom>
      </xdr:spPr>
    </xdr:pic>
    <xdr:clientData/>
  </xdr:twoCellAnchor>
  <xdr:twoCellAnchor editAs="oneCell">
    <xdr:from>
      <xdr:col>7</xdr:col>
      <xdr:colOff>31750</xdr:colOff>
      <xdr:row>0</xdr:row>
      <xdr:rowOff>9525</xdr:rowOff>
    </xdr:from>
    <xdr:to>
      <xdr:col>7</xdr:col>
      <xdr:colOff>82550</xdr:colOff>
      <xdr:row>0</xdr:row>
      <xdr:rowOff>60325</xdr:rowOff>
    </xdr:to>
    <xdr:pic>
      <xdr:nvPicPr>
        <xdr:cNvPr id="270" name="BEx9J8FZW229Y5QE53CMUBIE7P30">
          <a:extLst>
            <a:ext uri="{FF2B5EF4-FFF2-40B4-BE49-F238E27FC236}">
              <a16:creationId xmlns:a16="http://schemas.microsoft.com/office/drawing/2014/main" id="{00000000-0008-0000-0200-00000E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699750" y="200025"/>
          <a:ext cx="50800" cy="50800"/>
        </a:xfrm>
        <a:prstGeom prst="rect">
          <a:avLst/>
        </a:prstGeom>
      </xdr:spPr>
    </xdr:pic>
    <xdr:clientData fPrintsWithSheet="0"/>
  </xdr:twoCellAnchor>
  <xdr:twoCellAnchor editAs="oneCell">
    <xdr:from>
      <xdr:col>7</xdr:col>
      <xdr:colOff>31750</xdr:colOff>
      <xdr:row>0</xdr:row>
      <xdr:rowOff>85725</xdr:rowOff>
    </xdr:from>
    <xdr:to>
      <xdr:col>7</xdr:col>
      <xdr:colOff>82550</xdr:colOff>
      <xdr:row>0</xdr:row>
      <xdr:rowOff>136525</xdr:rowOff>
    </xdr:to>
    <xdr:pic>
      <xdr:nvPicPr>
        <xdr:cNvPr id="271" name="BExMNJLHWO9AT6NV0JN43SB8OH3B">
          <a:extLst>
            <a:ext uri="{FF2B5EF4-FFF2-40B4-BE49-F238E27FC236}">
              <a16:creationId xmlns:a16="http://schemas.microsoft.com/office/drawing/2014/main" id="{00000000-0008-0000-0200-00000F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99750" y="276225"/>
          <a:ext cx="50800" cy="50800"/>
        </a:xfrm>
        <a:prstGeom prst="rect">
          <a:avLst/>
        </a:prstGeom>
      </xdr:spPr>
    </xdr:pic>
    <xdr:clientData/>
  </xdr:twoCellAnchor>
  <xdr:twoCellAnchor editAs="oneCell">
    <xdr:from>
      <xdr:col>8</xdr:col>
      <xdr:colOff>22225</xdr:colOff>
      <xdr:row>0</xdr:row>
      <xdr:rowOff>9525</xdr:rowOff>
    </xdr:from>
    <xdr:to>
      <xdr:col>8</xdr:col>
      <xdr:colOff>73025</xdr:colOff>
      <xdr:row>0</xdr:row>
      <xdr:rowOff>60325</xdr:rowOff>
    </xdr:to>
    <xdr:pic>
      <xdr:nvPicPr>
        <xdr:cNvPr id="272" name="BExCV9U2J78450B3A8W81KKQD48V">
          <a:extLst>
            <a:ext uri="{FF2B5EF4-FFF2-40B4-BE49-F238E27FC236}">
              <a16:creationId xmlns:a16="http://schemas.microsoft.com/office/drawing/2014/main" id="{00000000-0008-0000-0200-000010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871325" y="200025"/>
          <a:ext cx="50800" cy="50800"/>
        </a:xfrm>
        <a:prstGeom prst="rect">
          <a:avLst/>
        </a:prstGeom>
      </xdr:spPr>
    </xdr:pic>
    <xdr:clientData fPrintsWithSheet="0"/>
  </xdr:twoCellAnchor>
  <xdr:twoCellAnchor editAs="oneCell">
    <xdr:from>
      <xdr:col>8</xdr:col>
      <xdr:colOff>22225</xdr:colOff>
      <xdr:row>0</xdr:row>
      <xdr:rowOff>85725</xdr:rowOff>
    </xdr:from>
    <xdr:to>
      <xdr:col>8</xdr:col>
      <xdr:colOff>73025</xdr:colOff>
      <xdr:row>0</xdr:row>
      <xdr:rowOff>136525</xdr:rowOff>
    </xdr:to>
    <xdr:pic>
      <xdr:nvPicPr>
        <xdr:cNvPr id="273" name="BExQ82TU0G9XX9O7JREPA4SAZ5FF">
          <a:extLst>
            <a:ext uri="{FF2B5EF4-FFF2-40B4-BE49-F238E27FC236}">
              <a16:creationId xmlns:a16="http://schemas.microsoft.com/office/drawing/2014/main" id="{00000000-0008-0000-0200-000011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871325" y="276225"/>
          <a:ext cx="50800" cy="50800"/>
        </a:xfrm>
        <a:prstGeom prst="rect">
          <a:avLst/>
        </a:prstGeom>
      </xdr:spPr>
    </xdr:pic>
    <xdr:clientData/>
  </xdr:twoCellAnchor>
  <xdr:twoCellAnchor editAs="oneCell">
    <xdr:from>
      <xdr:col>9</xdr:col>
      <xdr:colOff>22225</xdr:colOff>
      <xdr:row>0</xdr:row>
      <xdr:rowOff>9525</xdr:rowOff>
    </xdr:from>
    <xdr:to>
      <xdr:col>9</xdr:col>
      <xdr:colOff>73025</xdr:colOff>
      <xdr:row>0</xdr:row>
      <xdr:rowOff>60325</xdr:rowOff>
    </xdr:to>
    <xdr:pic>
      <xdr:nvPicPr>
        <xdr:cNvPr id="274" name="BExEZY5IHT2VMWVQ3KRT35MC386D">
          <a:extLst>
            <a:ext uri="{FF2B5EF4-FFF2-40B4-BE49-F238E27FC236}">
              <a16:creationId xmlns:a16="http://schemas.microsoft.com/office/drawing/2014/main" id="{00000000-0008-0000-0200-000012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966700" y="200025"/>
          <a:ext cx="50800" cy="50800"/>
        </a:xfrm>
        <a:prstGeom prst="rect">
          <a:avLst/>
        </a:prstGeom>
      </xdr:spPr>
    </xdr:pic>
    <xdr:clientData fPrintsWithSheet="0"/>
  </xdr:twoCellAnchor>
  <xdr:twoCellAnchor editAs="oneCell">
    <xdr:from>
      <xdr:col>9</xdr:col>
      <xdr:colOff>22225</xdr:colOff>
      <xdr:row>0</xdr:row>
      <xdr:rowOff>85725</xdr:rowOff>
    </xdr:from>
    <xdr:to>
      <xdr:col>9</xdr:col>
      <xdr:colOff>73025</xdr:colOff>
      <xdr:row>0</xdr:row>
      <xdr:rowOff>136525</xdr:rowOff>
    </xdr:to>
    <xdr:pic>
      <xdr:nvPicPr>
        <xdr:cNvPr id="275" name="BEx98W7R2JQ8QT0EQR7GYCWKUG1I">
          <a:extLst>
            <a:ext uri="{FF2B5EF4-FFF2-40B4-BE49-F238E27FC236}">
              <a16:creationId xmlns:a16="http://schemas.microsoft.com/office/drawing/2014/main" id="{00000000-0008-0000-0200-000013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966700" y="276225"/>
          <a:ext cx="50800" cy="50800"/>
        </a:xfrm>
        <a:prstGeom prst="rect">
          <a:avLst/>
        </a:prstGeom>
      </xdr:spPr>
    </xdr:pic>
    <xdr:clientData/>
  </xdr:twoCellAnchor>
  <xdr:twoCellAnchor editAs="oneCell">
    <xdr:from>
      <xdr:col>11</xdr:col>
      <xdr:colOff>22225</xdr:colOff>
      <xdr:row>0</xdr:row>
      <xdr:rowOff>9525</xdr:rowOff>
    </xdr:from>
    <xdr:to>
      <xdr:col>11</xdr:col>
      <xdr:colOff>73025</xdr:colOff>
      <xdr:row>0</xdr:row>
      <xdr:rowOff>60325</xdr:rowOff>
    </xdr:to>
    <xdr:pic>
      <xdr:nvPicPr>
        <xdr:cNvPr id="276" name="BEx93MNP1ZP00EEBU5RZH8DSEHN5">
          <a:extLst>
            <a:ext uri="{FF2B5EF4-FFF2-40B4-BE49-F238E27FC236}">
              <a16:creationId xmlns:a16="http://schemas.microsoft.com/office/drawing/2014/main" id="{00000000-0008-0000-0200-000014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147800" y="200025"/>
          <a:ext cx="50800" cy="50800"/>
        </a:xfrm>
        <a:prstGeom prst="rect">
          <a:avLst/>
        </a:prstGeom>
      </xdr:spPr>
    </xdr:pic>
    <xdr:clientData fPrintsWithSheet="0"/>
  </xdr:twoCellAnchor>
  <xdr:twoCellAnchor editAs="oneCell">
    <xdr:from>
      <xdr:col>11</xdr:col>
      <xdr:colOff>22225</xdr:colOff>
      <xdr:row>0</xdr:row>
      <xdr:rowOff>85725</xdr:rowOff>
    </xdr:from>
    <xdr:to>
      <xdr:col>11</xdr:col>
      <xdr:colOff>73025</xdr:colOff>
      <xdr:row>0</xdr:row>
      <xdr:rowOff>136525</xdr:rowOff>
    </xdr:to>
    <xdr:pic>
      <xdr:nvPicPr>
        <xdr:cNvPr id="277" name="BExSGNEMG5RJUK7GG1WJ8JQVOT89">
          <a:extLst>
            <a:ext uri="{FF2B5EF4-FFF2-40B4-BE49-F238E27FC236}">
              <a16:creationId xmlns:a16="http://schemas.microsoft.com/office/drawing/2014/main" id="{00000000-0008-0000-0200-000015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147800" y="276225"/>
          <a:ext cx="50800" cy="50800"/>
        </a:xfrm>
        <a:prstGeom prst="rect">
          <a:avLst/>
        </a:prstGeom>
      </xdr:spPr>
    </xdr:pic>
    <xdr:clientData/>
  </xdr:twoCellAnchor>
  <xdr:twoCellAnchor editAs="oneCell">
    <xdr:from>
      <xdr:col>12</xdr:col>
      <xdr:colOff>22225</xdr:colOff>
      <xdr:row>0</xdr:row>
      <xdr:rowOff>9525</xdr:rowOff>
    </xdr:from>
    <xdr:to>
      <xdr:col>12</xdr:col>
      <xdr:colOff>73025</xdr:colOff>
      <xdr:row>0</xdr:row>
      <xdr:rowOff>60325</xdr:rowOff>
    </xdr:to>
    <xdr:pic>
      <xdr:nvPicPr>
        <xdr:cNvPr id="278" name="BEx3SU1BM08WXVJ9C19JAX9H9T11">
          <a:extLst>
            <a:ext uri="{FF2B5EF4-FFF2-40B4-BE49-F238E27FC236}">
              <a16:creationId xmlns:a16="http://schemas.microsoft.com/office/drawing/2014/main" id="{00000000-0008-0000-0200-000016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243175" y="200025"/>
          <a:ext cx="50800" cy="50800"/>
        </a:xfrm>
        <a:prstGeom prst="rect">
          <a:avLst/>
        </a:prstGeom>
      </xdr:spPr>
    </xdr:pic>
    <xdr:clientData fPrintsWithSheet="0"/>
  </xdr:twoCellAnchor>
  <xdr:twoCellAnchor editAs="oneCell">
    <xdr:from>
      <xdr:col>12</xdr:col>
      <xdr:colOff>22225</xdr:colOff>
      <xdr:row>0</xdr:row>
      <xdr:rowOff>85725</xdr:rowOff>
    </xdr:from>
    <xdr:to>
      <xdr:col>12</xdr:col>
      <xdr:colOff>73025</xdr:colOff>
      <xdr:row>0</xdr:row>
      <xdr:rowOff>136525</xdr:rowOff>
    </xdr:to>
    <xdr:pic>
      <xdr:nvPicPr>
        <xdr:cNvPr id="279" name="BExZLU2C88QUBZ21M6403AACHSUA">
          <a:extLst>
            <a:ext uri="{FF2B5EF4-FFF2-40B4-BE49-F238E27FC236}">
              <a16:creationId xmlns:a16="http://schemas.microsoft.com/office/drawing/2014/main" id="{00000000-0008-0000-0200-000017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243175" y="276225"/>
          <a:ext cx="50800" cy="50800"/>
        </a:xfrm>
        <a:prstGeom prst="rect">
          <a:avLst/>
        </a:prstGeom>
      </xdr:spPr>
    </xdr:pic>
    <xdr:clientData/>
  </xdr:twoCellAnchor>
  <xdr:twoCellAnchor>
    <xdr:from>
      <xdr:col>1</xdr:col>
      <xdr:colOff>98425</xdr:colOff>
      <xdr:row>1</xdr:row>
      <xdr:rowOff>0</xdr:rowOff>
    </xdr:from>
    <xdr:to>
      <xdr:col>1</xdr:col>
      <xdr:colOff>225425</xdr:colOff>
      <xdr:row>1</xdr:row>
      <xdr:rowOff>127000</xdr:rowOff>
    </xdr:to>
    <xdr:pic>
      <xdr:nvPicPr>
        <xdr:cNvPr id="280" name="BExXQI0GVEQFMZ3RD653LZH4QWVT">
          <a:extLst>
            <a:ext uri="{FF2B5EF4-FFF2-40B4-BE49-F238E27FC236}">
              <a16:creationId xmlns:a16="http://schemas.microsoft.com/office/drawing/2014/main" id="{00000000-0008-0000-0200-000018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60425" y="657225"/>
          <a:ext cx="127000" cy="127000"/>
        </a:xfrm>
        <a:prstGeom prst="rect">
          <a:avLst/>
        </a:prstGeom>
      </xdr:spPr>
    </xdr:pic>
    <xdr:clientData/>
  </xdr:twoCellAnchor>
  <xdr:twoCellAnchor>
    <xdr:from>
      <xdr:col>1</xdr:col>
      <xdr:colOff>184150</xdr:colOff>
      <xdr:row>2</xdr:row>
      <xdr:rowOff>0</xdr:rowOff>
    </xdr:from>
    <xdr:to>
      <xdr:col>1</xdr:col>
      <xdr:colOff>311150</xdr:colOff>
      <xdr:row>2</xdr:row>
      <xdr:rowOff>127000</xdr:rowOff>
    </xdr:to>
    <xdr:pic>
      <xdr:nvPicPr>
        <xdr:cNvPr id="281" name="BExS3B4XN65Q23Q4YZ7JGK5UF03Q">
          <a:extLst>
            <a:ext uri="{FF2B5EF4-FFF2-40B4-BE49-F238E27FC236}">
              <a16:creationId xmlns:a16="http://schemas.microsoft.com/office/drawing/2014/main" id="{00000000-0008-0000-0200-00001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847725"/>
          <a:ext cx="127000" cy="127000"/>
        </a:xfrm>
        <a:prstGeom prst="rect">
          <a:avLst/>
        </a:prstGeom>
      </xdr:spPr>
    </xdr:pic>
    <xdr:clientData/>
  </xdr:twoCellAnchor>
  <xdr:twoCellAnchor>
    <xdr:from>
      <xdr:col>1</xdr:col>
      <xdr:colOff>269875</xdr:colOff>
      <xdr:row>3</xdr:row>
      <xdr:rowOff>0</xdr:rowOff>
    </xdr:from>
    <xdr:to>
      <xdr:col>1</xdr:col>
      <xdr:colOff>396875</xdr:colOff>
      <xdr:row>3</xdr:row>
      <xdr:rowOff>127000</xdr:rowOff>
    </xdr:to>
    <xdr:pic>
      <xdr:nvPicPr>
        <xdr:cNvPr id="282" name="BExQ7LLI5LYO2QTCE4JEJ1VC6PUE">
          <a:extLst>
            <a:ext uri="{FF2B5EF4-FFF2-40B4-BE49-F238E27FC236}">
              <a16:creationId xmlns:a16="http://schemas.microsoft.com/office/drawing/2014/main" id="{00000000-0008-0000-0200-00001A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1038225"/>
          <a:ext cx="127000" cy="127000"/>
        </a:xfrm>
        <a:prstGeom prst="rect">
          <a:avLst/>
        </a:prstGeom>
      </xdr:spPr>
    </xdr:pic>
    <xdr:clientData/>
  </xdr:twoCellAnchor>
  <xdr:twoCellAnchor>
    <xdr:from>
      <xdr:col>1</xdr:col>
      <xdr:colOff>355600</xdr:colOff>
      <xdr:row>4</xdr:row>
      <xdr:rowOff>0</xdr:rowOff>
    </xdr:from>
    <xdr:to>
      <xdr:col>1</xdr:col>
      <xdr:colOff>482600</xdr:colOff>
      <xdr:row>4</xdr:row>
      <xdr:rowOff>127000</xdr:rowOff>
    </xdr:to>
    <xdr:pic>
      <xdr:nvPicPr>
        <xdr:cNvPr id="283" name="BExOBAX9CVAE6MJCVR93M1JBY7BN">
          <a:extLst>
            <a:ext uri="{FF2B5EF4-FFF2-40B4-BE49-F238E27FC236}">
              <a16:creationId xmlns:a16="http://schemas.microsoft.com/office/drawing/2014/main" id="{00000000-0008-0000-0200-00001B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1228725"/>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xdr:nvPicPr>
        <xdr:cNvPr id="284" name="BExKVU27VK8HDX4MBLUZ515O7KON">
          <a:extLst>
            <a:ext uri="{FF2B5EF4-FFF2-40B4-BE49-F238E27FC236}">
              <a16:creationId xmlns:a16="http://schemas.microsoft.com/office/drawing/2014/main" id="{00000000-0008-0000-0200-00001C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419225"/>
          <a:ext cx="127000" cy="127000"/>
        </a:xfrm>
        <a:prstGeom prst="rect">
          <a:avLst/>
        </a:prstGeom>
      </xdr:spPr>
    </xdr:pic>
    <xdr:clientData/>
  </xdr:twoCellAnchor>
  <xdr:twoCellAnchor>
    <xdr:from>
      <xdr:col>1</xdr:col>
      <xdr:colOff>441325</xdr:colOff>
      <xdr:row>119</xdr:row>
      <xdr:rowOff>0</xdr:rowOff>
    </xdr:from>
    <xdr:to>
      <xdr:col>1</xdr:col>
      <xdr:colOff>568325</xdr:colOff>
      <xdr:row>119</xdr:row>
      <xdr:rowOff>127000</xdr:rowOff>
    </xdr:to>
    <xdr:pic>
      <xdr:nvPicPr>
        <xdr:cNvPr id="285" name="BExIV4JTW4PPLMCRK30AHL5AMEDN">
          <a:extLst>
            <a:ext uri="{FF2B5EF4-FFF2-40B4-BE49-F238E27FC236}">
              <a16:creationId xmlns:a16="http://schemas.microsoft.com/office/drawing/2014/main" id="{00000000-0008-0000-0200-00001D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3136225"/>
          <a:ext cx="127000" cy="127000"/>
        </a:xfrm>
        <a:prstGeom prst="rect">
          <a:avLst/>
        </a:prstGeom>
      </xdr:spPr>
    </xdr:pic>
    <xdr:clientData/>
  </xdr:twoCellAnchor>
  <xdr:twoCellAnchor>
    <xdr:from>
      <xdr:col>1</xdr:col>
      <xdr:colOff>441325</xdr:colOff>
      <xdr:row>123</xdr:row>
      <xdr:rowOff>0</xdr:rowOff>
    </xdr:from>
    <xdr:to>
      <xdr:col>1</xdr:col>
      <xdr:colOff>568325</xdr:colOff>
      <xdr:row>123</xdr:row>
      <xdr:rowOff>127000</xdr:rowOff>
    </xdr:to>
    <xdr:pic>
      <xdr:nvPicPr>
        <xdr:cNvPr id="286" name="BEx7NL03MV97N16TZNFZ9J45GNKO">
          <a:extLst>
            <a:ext uri="{FF2B5EF4-FFF2-40B4-BE49-F238E27FC236}">
              <a16:creationId xmlns:a16="http://schemas.microsoft.com/office/drawing/2014/main" id="{00000000-0008-0000-0200-00001E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3898225"/>
          <a:ext cx="127000" cy="127000"/>
        </a:xfrm>
        <a:prstGeom prst="rect">
          <a:avLst/>
        </a:prstGeom>
      </xdr:spPr>
    </xdr:pic>
    <xdr:clientData/>
  </xdr:twoCellAnchor>
  <xdr:twoCellAnchor>
    <xdr:from>
      <xdr:col>1</xdr:col>
      <xdr:colOff>441325</xdr:colOff>
      <xdr:row>128</xdr:row>
      <xdr:rowOff>0</xdr:rowOff>
    </xdr:from>
    <xdr:to>
      <xdr:col>1</xdr:col>
      <xdr:colOff>568325</xdr:colOff>
      <xdr:row>128</xdr:row>
      <xdr:rowOff>127000</xdr:rowOff>
    </xdr:to>
    <xdr:pic>
      <xdr:nvPicPr>
        <xdr:cNvPr id="287" name="BExMDO5F3VKU5T0DR0J28VQ2TPLH">
          <a:extLst>
            <a:ext uri="{FF2B5EF4-FFF2-40B4-BE49-F238E27FC236}">
              <a16:creationId xmlns:a16="http://schemas.microsoft.com/office/drawing/2014/main" id="{00000000-0008-0000-0200-00001F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4850725"/>
          <a:ext cx="127000" cy="127000"/>
        </a:xfrm>
        <a:prstGeom prst="rect">
          <a:avLst/>
        </a:prstGeom>
      </xdr:spPr>
    </xdr:pic>
    <xdr:clientData/>
  </xdr:twoCellAnchor>
  <xdr:twoCellAnchor>
    <xdr:from>
      <xdr:col>1</xdr:col>
      <xdr:colOff>441325</xdr:colOff>
      <xdr:row>166</xdr:row>
      <xdr:rowOff>0</xdr:rowOff>
    </xdr:from>
    <xdr:to>
      <xdr:col>1</xdr:col>
      <xdr:colOff>568325</xdr:colOff>
      <xdr:row>166</xdr:row>
      <xdr:rowOff>127000</xdr:rowOff>
    </xdr:to>
    <xdr:pic>
      <xdr:nvPicPr>
        <xdr:cNvPr id="288" name="BExZJBUTWA5768BUXFJJMCOJOH8G">
          <a:extLst>
            <a:ext uri="{FF2B5EF4-FFF2-40B4-BE49-F238E27FC236}">
              <a16:creationId xmlns:a16="http://schemas.microsoft.com/office/drawing/2014/main" id="{00000000-0008-0000-0200-000020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2089725"/>
          <a:ext cx="127000" cy="127000"/>
        </a:xfrm>
        <a:prstGeom prst="rect">
          <a:avLst/>
        </a:prstGeom>
      </xdr:spPr>
    </xdr:pic>
    <xdr:clientData/>
  </xdr:twoCellAnchor>
  <xdr:twoCellAnchor>
    <xdr:from>
      <xdr:col>1</xdr:col>
      <xdr:colOff>441325</xdr:colOff>
      <xdr:row>173</xdr:row>
      <xdr:rowOff>0</xdr:rowOff>
    </xdr:from>
    <xdr:to>
      <xdr:col>1</xdr:col>
      <xdr:colOff>568325</xdr:colOff>
      <xdr:row>173</xdr:row>
      <xdr:rowOff>127000</xdr:rowOff>
    </xdr:to>
    <xdr:pic>
      <xdr:nvPicPr>
        <xdr:cNvPr id="289" name="BExY20CEKBNMID5BGUWH22LE2Z5J">
          <a:extLst>
            <a:ext uri="{FF2B5EF4-FFF2-40B4-BE49-F238E27FC236}">
              <a16:creationId xmlns:a16="http://schemas.microsoft.com/office/drawing/2014/main" id="{00000000-0008-0000-0200-000021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3423225"/>
          <a:ext cx="127000" cy="127000"/>
        </a:xfrm>
        <a:prstGeom prst="rect">
          <a:avLst/>
        </a:prstGeom>
      </xdr:spPr>
    </xdr:pic>
    <xdr:clientData/>
  </xdr:twoCellAnchor>
  <xdr:twoCellAnchor>
    <xdr:from>
      <xdr:col>1</xdr:col>
      <xdr:colOff>441325</xdr:colOff>
      <xdr:row>196</xdr:row>
      <xdr:rowOff>0</xdr:rowOff>
    </xdr:from>
    <xdr:to>
      <xdr:col>1</xdr:col>
      <xdr:colOff>568325</xdr:colOff>
      <xdr:row>196</xdr:row>
      <xdr:rowOff>127000</xdr:rowOff>
    </xdr:to>
    <xdr:pic>
      <xdr:nvPicPr>
        <xdr:cNvPr id="290" name="BExY4X3AHD4GHIV9NO6X6XQXIAV4">
          <a:extLst>
            <a:ext uri="{FF2B5EF4-FFF2-40B4-BE49-F238E27FC236}">
              <a16:creationId xmlns:a16="http://schemas.microsoft.com/office/drawing/2014/main" id="{00000000-0008-0000-0200-000022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7804725"/>
          <a:ext cx="127000" cy="127000"/>
        </a:xfrm>
        <a:prstGeom prst="rect">
          <a:avLst/>
        </a:prstGeom>
      </xdr:spPr>
    </xdr:pic>
    <xdr:clientData/>
  </xdr:twoCellAnchor>
  <xdr:twoCellAnchor>
    <xdr:from>
      <xdr:col>1</xdr:col>
      <xdr:colOff>355600</xdr:colOff>
      <xdr:row>200</xdr:row>
      <xdr:rowOff>0</xdr:rowOff>
    </xdr:from>
    <xdr:to>
      <xdr:col>1</xdr:col>
      <xdr:colOff>482600</xdr:colOff>
      <xdr:row>200</xdr:row>
      <xdr:rowOff>127000</xdr:rowOff>
    </xdr:to>
    <xdr:pic>
      <xdr:nvPicPr>
        <xdr:cNvPr id="291" name="BEx3KF1H3PLF5M6XJBG49U143THG">
          <a:extLst>
            <a:ext uri="{FF2B5EF4-FFF2-40B4-BE49-F238E27FC236}">
              <a16:creationId xmlns:a16="http://schemas.microsoft.com/office/drawing/2014/main" id="{00000000-0008-0000-0200-00002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8566725"/>
          <a:ext cx="127000" cy="127000"/>
        </a:xfrm>
        <a:prstGeom prst="rect">
          <a:avLst/>
        </a:prstGeom>
      </xdr:spPr>
    </xdr:pic>
    <xdr:clientData/>
  </xdr:twoCellAnchor>
  <xdr:twoCellAnchor>
    <xdr:from>
      <xdr:col>1</xdr:col>
      <xdr:colOff>269875</xdr:colOff>
      <xdr:row>202</xdr:row>
      <xdr:rowOff>0</xdr:rowOff>
    </xdr:from>
    <xdr:to>
      <xdr:col>1</xdr:col>
      <xdr:colOff>396875</xdr:colOff>
      <xdr:row>202</xdr:row>
      <xdr:rowOff>127000</xdr:rowOff>
    </xdr:to>
    <xdr:pic>
      <xdr:nvPicPr>
        <xdr:cNvPr id="292" name="BExS08P6FQGG1Q11BIBIS6LOZ8AM">
          <a:extLst>
            <a:ext uri="{FF2B5EF4-FFF2-40B4-BE49-F238E27FC236}">
              <a16:creationId xmlns:a16="http://schemas.microsoft.com/office/drawing/2014/main" id="{00000000-0008-0000-0200-000024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38947725"/>
          <a:ext cx="127000" cy="127000"/>
        </a:xfrm>
        <a:prstGeom prst="rect">
          <a:avLst/>
        </a:prstGeom>
      </xdr:spPr>
    </xdr:pic>
    <xdr:clientData/>
  </xdr:twoCellAnchor>
  <xdr:twoCellAnchor>
    <xdr:from>
      <xdr:col>1</xdr:col>
      <xdr:colOff>355600</xdr:colOff>
      <xdr:row>203</xdr:row>
      <xdr:rowOff>0</xdr:rowOff>
    </xdr:from>
    <xdr:to>
      <xdr:col>1</xdr:col>
      <xdr:colOff>482600</xdr:colOff>
      <xdr:row>203</xdr:row>
      <xdr:rowOff>127000</xdr:rowOff>
    </xdr:to>
    <xdr:pic>
      <xdr:nvPicPr>
        <xdr:cNvPr id="293" name="BExCZ9ZKECF9KUOXWVBYQ17MO1OF">
          <a:extLst>
            <a:ext uri="{FF2B5EF4-FFF2-40B4-BE49-F238E27FC236}">
              <a16:creationId xmlns:a16="http://schemas.microsoft.com/office/drawing/2014/main" id="{00000000-0008-0000-0200-00002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138225"/>
          <a:ext cx="127000" cy="127000"/>
        </a:xfrm>
        <a:prstGeom prst="rect">
          <a:avLst/>
        </a:prstGeom>
      </xdr:spPr>
    </xdr:pic>
    <xdr:clientData/>
  </xdr:twoCellAnchor>
  <xdr:twoCellAnchor>
    <xdr:from>
      <xdr:col>1</xdr:col>
      <xdr:colOff>355600</xdr:colOff>
      <xdr:row>205</xdr:row>
      <xdr:rowOff>0</xdr:rowOff>
    </xdr:from>
    <xdr:to>
      <xdr:col>1</xdr:col>
      <xdr:colOff>482600</xdr:colOff>
      <xdr:row>205</xdr:row>
      <xdr:rowOff>127000</xdr:rowOff>
    </xdr:to>
    <xdr:pic>
      <xdr:nvPicPr>
        <xdr:cNvPr id="294" name="BExOBHTER4KS7PF5T600YCF0XWU8">
          <a:extLst>
            <a:ext uri="{FF2B5EF4-FFF2-40B4-BE49-F238E27FC236}">
              <a16:creationId xmlns:a16="http://schemas.microsoft.com/office/drawing/2014/main" id="{00000000-0008-0000-0200-000026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519225"/>
          <a:ext cx="127000" cy="127000"/>
        </a:xfrm>
        <a:prstGeom prst="rect">
          <a:avLst/>
        </a:prstGeom>
      </xdr:spPr>
    </xdr:pic>
    <xdr:clientData/>
  </xdr:twoCellAnchor>
  <xdr:twoCellAnchor>
    <xdr:from>
      <xdr:col>1</xdr:col>
      <xdr:colOff>355600</xdr:colOff>
      <xdr:row>210</xdr:row>
      <xdr:rowOff>0</xdr:rowOff>
    </xdr:from>
    <xdr:to>
      <xdr:col>1</xdr:col>
      <xdr:colOff>482600</xdr:colOff>
      <xdr:row>210</xdr:row>
      <xdr:rowOff>127000</xdr:rowOff>
    </xdr:to>
    <xdr:pic>
      <xdr:nvPicPr>
        <xdr:cNvPr id="295" name="BExSCXW2BKWBO883FAH3QD4EWRD0">
          <a:extLst>
            <a:ext uri="{FF2B5EF4-FFF2-40B4-BE49-F238E27FC236}">
              <a16:creationId xmlns:a16="http://schemas.microsoft.com/office/drawing/2014/main" id="{00000000-0008-0000-0200-00002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0471725"/>
          <a:ext cx="127000" cy="127000"/>
        </a:xfrm>
        <a:prstGeom prst="rect">
          <a:avLst/>
        </a:prstGeom>
      </xdr:spPr>
    </xdr:pic>
    <xdr:clientData/>
  </xdr:twoCellAnchor>
  <xdr:twoCellAnchor>
    <xdr:from>
      <xdr:col>1</xdr:col>
      <xdr:colOff>355600</xdr:colOff>
      <xdr:row>218</xdr:row>
      <xdr:rowOff>0</xdr:rowOff>
    </xdr:from>
    <xdr:to>
      <xdr:col>1</xdr:col>
      <xdr:colOff>482600</xdr:colOff>
      <xdr:row>218</xdr:row>
      <xdr:rowOff>127000</xdr:rowOff>
    </xdr:to>
    <xdr:pic>
      <xdr:nvPicPr>
        <xdr:cNvPr id="296" name="BExY0WHIJ9XB5MYYGI5L3IVK9EB3">
          <a:extLst>
            <a:ext uri="{FF2B5EF4-FFF2-40B4-BE49-F238E27FC236}">
              <a16:creationId xmlns:a16="http://schemas.microsoft.com/office/drawing/2014/main" id="{00000000-0008-0000-0200-000028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1995725"/>
          <a:ext cx="127000" cy="127000"/>
        </a:xfrm>
        <a:prstGeom prst="rect">
          <a:avLst/>
        </a:prstGeom>
      </xdr:spPr>
    </xdr:pic>
    <xdr:clientData/>
  </xdr:twoCellAnchor>
  <xdr:twoCellAnchor>
    <xdr:from>
      <xdr:col>1</xdr:col>
      <xdr:colOff>355600</xdr:colOff>
      <xdr:row>220</xdr:row>
      <xdr:rowOff>0</xdr:rowOff>
    </xdr:from>
    <xdr:to>
      <xdr:col>1</xdr:col>
      <xdr:colOff>482600</xdr:colOff>
      <xdr:row>220</xdr:row>
      <xdr:rowOff>127000</xdr:rowOff>
    </xdr:to>
    <xdr:pic>
      <xdr:nvPicPr>
        <xdr:cNvPr id="297" name="BExGT9Z9GOZMHDNWGWMSZ6V635EN">
          <a:extLst>
            <a:ext uri="{FF2B5EF4-FFF2-40B4-BE49-F238E27FC236}">
              <a16:creationId xmlns:a16="http://schemas.microsoft.com/office/drawing/2014/main" id="{00000000-0008-0000-0200-00002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2376725"/>
          <a:ext cx="127000" cy="127000"/>
        </a:xfrm>
        <a:prstGeom prst="rect">
          <a:avLst/>
        </a:prstGeom>
      </xdr:spPr>
    </xdr:pic>
    <xdr:clientData/>
  </xdr:twoCellAnchor>
  <xdr:twoCellAnchor>
    <xdr:from>
      <xdr:col>1</xdr:col>
      <xdr:colOff>355600</xdr:colOff>
      <xdr:row>236</xdr:row>
      <xdr:rowOff>0</xdr:rowOff>
    </xdr:from>
    <xdr:to>
      <xdr:col>1</xdr:col>
      <xdr:colOff>482600</xdr:colOff>
      <xdr:row>236</xdr:row>
      <xdr:rowOff>127000</xdr:rowOff>
    </xdr:to>
    <xdr:pic>
      <xdr:nvPicPr>
        <xdr:cNvPr id="298" name="BExMNSACK0YGGIC17Y9A4V23MBU0">
          <a:extLst>
            <a:ext uri="{FF2B5EF4-FFF2-40B4-BE49-F238E27FC236}">
              <a16:creationId xmlns:a16="http://schemas.microsoft.com/office/drawing/2014/main" id="{00000000-0008-0000-0200-00002A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5424725"/>
          <a:ext cx="127000" cy="127000"/>
        </a:xfrm>
        <a:prstGeom prst="rect">
          <a:avLst/>
        </a:prstGeom>
      </xdr:spPr>
    </xdr:pic>
    <xdr:clientData/>
  </xdr:twoCellAnchor>
  <xdr:twoCellAnchor>
    <xdr:from>
      <xdr:col>1</xdr:col>
      <xdr:colOff>355600</xdr:colOff>
      <xdr:row>238</xdr:row>
      <xdr:rowOff>0</xdr:rowOff>
    </xdr:from>
    <xdr:to>
      <xdr:col>1</xdr:col>
      <xdr:colOff>482600</xdr:colOff>
      <xdr:row>238</xdr:row>
      <xdr:rowOff>127000</xdr:rowOff>
    </xdr:to>
    <xdr:pic>
      <xdr:nvPicPr>
        <xdr:cNvPr id="299" name="BEx3LF03J6H1JVXE2PTJ6MMU8NVT">
          <a:extLst>
            <a:ext uri="{FF2B5EF4-FFF2-40B4-BE49-F238E27FC236}">
              <a16:creationId xmlns:a16="http://schemas.microsoft.com/office/drawing/2014/main" id="{00000000-0008-0000-0200-00002B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5805725"/>
          <a:ext cx="127000" cy="127000"/>
        </a:xfrm>
        <a:prstGeom prst="rect">
          <a:avLst/>
        </a:prstGeom>
      </xdr:spPr>
    </xdr:pic>
    <xdr:clientData/>
  </xdr:twoCellAnchor>
  <xdr:twoCellAnchor>
    <xdr:from>
      <xdr:col>1</xdr:col>
      <xdr:colOff>355600</xdr:colOff>
      <xdr:row>274</xdr:row>
      <xdr:rowOff>0</xdr:rowOff>
    </xdr:from>
    <xdr:to>
      <xdr:col>1</xdr:col>
      <xdr:colOff>482600</xdr:colOff>
      <xdr:row>274</xdr:row>
      <xdr:rowOff>127000</xdr:rowOff>
    </xdr:to>
    <xdr:pic>
      <xdr:nvPicPr>
        <xdr:cNvPr id="300" name="BEx1TDBX3N0YYSQ6GN2G6GG90TTU">
          <a:extLst>
            <a:ext uri="{FF2B5EF4-FFF2-40B4-BE49-F238E27FC236}">
              <a16:creationId xmlns:a16="http://schemas.microsoft.com/office/drawing/2014/main" id="{00000000-0008-0000-0200-00002C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2663725"/>
          <a:ext cx="127000" cy="127000"/>
        </a:xfrm>
        <a:prstGeom prst="rect">
          <a:avLst/>
        </a:prstGeom>
      </xdr:spPr>
    </xdr:pic>
    <xdr:clientData/>
  </xdr:twoCellAnchor>
  <xdr:twoCellAnchor>
    <xdr:from>
      <xdr:col>1</xdr:col>
      <xdr:colOff>355600</xdr:colOff>
      <xdr:row>279</xdr:row>
      <xdr:rowOff>0</xdr:rowOff>
    </xdr:from>
    <xdr:to>
      <xdr:col>1</xdr:col>
      <xdr:colOff>482600</xdr:colOff>
      <xdr:row>279</xdr:row>
      <xdr:rowOff>127000</xdr:rowOff>
    </xdr:to>
    <xdr:pic>
      <xdr:nvPicPr>
        <xdr:cNvPr id="301" name="BExGTRD2FH5W0W6K8DPFLASEPTQ7">
          <a:extLst>
            <a:ext uri="{FF2B5EF4-FFF2-40B4-BE49-F238E27FC236}">
              <a16:creationId xmlns:a16="http://schemas.microsoft.com/office/drawing/2014/main" id="{00000000-0008-0000-0200-00002D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3616225"/>
          <a:ext cx="127000" cy="127000"/>
        </a:xfrm>
        <a:prstGeom prst="rect">
          <a:avLst/>
        </a:prstGeom>
      </xdr:spPr>
    </xdr:pic>
    <xdr:clientData/>
  </xdr:twoCellAnchor>
  <xdr:twoCellAnchor>
    <xdr:from>
      <xdr:col>1</xdr:col>
      <xdr:colOff>355600</xdr:colOff>
      <xdr:row>283</xdr:row>
      <xdr:rowOff>0</xdr:rowOff>
    </xdr:from>
    <xdr:to>
      <xdr:col>1</xdr:col>
      <xdr:colOff>482600</xdr:colOff>
      <xdr:row>283</xdr:row>
      <xdr:rowOff>127000</xdr:rowOff>
    </xdr:to>
    <xdr:pic>
      <xdr:nvPicPr>
        <xdr:cNvPr id="302" name="BExXMV1IQ5WZKHG2D17T686G1JGU">
          <a:extLst>
            <a:ext uri="{FF2B5EF4-FFF2-40B4-BE49-F238E27FC236}">
              <a16:creationId xmlns:a16="http://schemas.microsoft.com/office/drawing/2014/main" id="{00000000-0008-0000-0200-00002E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4378225"/>
          <a:ext cx="127000" cy="127000"/>
        </a:xfrm>
        <a:prstGeom prst="rect">
          <a:avLst/>
        </a:prstGeom>
      </xdr:spPr>
    </xdr:pic>
    <xdr:clientData/>
  </xdr:twoCellAnchor>
  <xdr:twoCellAnchor>
    <xdr:from>
      <xdr:col>1</xdr:col>
      <xdr:colOff>184150</xdr:colOff>
      <xdr:row>285</xdr:row>
      <xdr:rowOff>0</xdr:rowOff>
    </xdr:from>
    <xdr:to>
      <xdr:col>1</xdr:col>
      <xdr:colOff>311150</xdr:colOff>
      <xdr:row>285</xdr:row>
      <xdr:rowOff>127000</xdr:rowOff>
    </xdr:to>
    <xdr:pic>
      <xdr:nvPicPr>
        <xdr:cNvPr id="303" name="BExIIJK0IIUWBU41NZY0GFPQ0ZBG">
          <a:extLst>
            <a:ext uri="{FF2B5EF4-FFF2-40B4-BE49-F238E27FC236}">
              <a16:creationId xmlns:a16="http://schemas.microsoft.com/office/drawing/2014/main" id="{00000000-0008-0000-0200-00002F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54759225"/>
          <a:ext cx="127000" cy="127000"/>
        </a:xfrm>
        <a:prstGeom prst="rect">
          <a:avLst/>
        </a:prstGeom>
      </xdr:spPr>
    </xdr:pic>
    <xdr:clientData/>
  </xdr:twoCellAnchor>
  <xdr:twoCellAnchor>
    <xdr:from>
      <xdr:col>1</xdr:col>
      <xdr:colOff>269875</xdr:colOff>
      <xdr:row>286</xdr:row>
      <xdr:rowOff>0</xdr:rowOff>
    </xdr:from>
    <xdr:to>
      <xdr:col>1</xdr:col>
      <xdr:colOff>396875</xdr:colOff>
      <xdr:row>286</xdr:row>
      <xdr:rowOff>127000</xdr:rowOff>
    </xdr:to>
    <xdr:pic>
      <xdr:nvPicPr>
        <xdr:cNvPr id="304" name="BExKDJGU6RV0EA6J7W6OWUBZGY8I">
          <a:extLst>
            <a:ext uri="{FF2B5EF4-FFF2-40B4-BE49-F238E27FC236}">
              <a16:creationId xmlns:a16="http://schemas.microsoft.com/office/drawing/2014/main" id="{00000000-0008-0000-0200-000030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54949725"/>
          <a:ext cx="127000" cy="127000"/>
        </a:xfrm>
        <a:prstGeom prst="rect">
          <a:avLst/>
        </a:prstGeom>
      </xdr:spPr>
    </xdr:pic>
    <xdr:clientData/>
  </xdr:twoCellAnchor>
  <xdr:twoCellAnchor>
    <xdr:from>
      <xdr:col>1</xdr:col>
      <xdr:colOff>355600</xdr:colOff>
      <xdr:row>287</xdr:row>
      <xdr:rowOff>0</xdr:rowOff>
    </xdr:from>
    <xdr:to>
      <xdr:col>1</xdr:col>
      <xdr:colOff>482600</xdr:colOff>
      <xdr:row>287</xdr:row>
      <xdr:rowOff>127000</xdr:rowOff>
    </xdr:to>
    <xdr:pic>
      <xdr:nvPicPr>
        <xdr:cNvPr id="305" name="BExKEXO6W4MLRG1M7T1RCQ38K9CM">
          <a:extLst>
            <a:ext uri="{FF2B5EF4-FFF2-40B4-BE49-F238E27FC236}">
              <a16:creationId xmlns:a16="http://schemas.microsoft.com/office/drawing/2014/main" id="{00000000-0008-0000-0200-000031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5140225"/>
          <a:ext cx="127000" cy="127000"/>
        </a:xfrm>
        <a:prstGeom prst="rect">
          <a:avLst/>
        </a:prstGeom>
      </xdr:spPr>
    </xdr:pic>
    <xdr:clientData/>
  </xdr:twoCellAnchor>
  <xdr:twoCellAnchor>
    <xdr:from>
      <xdr:col>1</xdr:col>
      <xdr:colOff>441325</xdr:colOff>
      <xdr:row>288</xdr:row>
      <xdr:rowOff>0</xdr:rowOff>
    </xdr:from>
    <xdr:to>
      <xdr:col>1</xdr:col>
      <xdr:colOff>568325</xdr:colOff>
      <xdr:row>288</xdr:row>
      <xdr:rowOff>127000</xdr:rowOff>
    </xdr:to>
    <xdr:pic>
      <xdr:nvPicPr>
        <xdr:cNvPr id="306" name="BExEULLDKHHJMU5P4XJS8VAKPE8V">
          <a:extLst>
            <a:ext uri="{FF2B5EF4-FFF2-40B4-BE49-F238E27FC236}">
              <a16:creationId xmlns:a16="http://schemas.microsoft.com/office/drawing/2014/main" id="{00000000-0008-0000-0200-000032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5330725"/>
          <a:ext cx="127000" cy="127000"/>
        </a:xfrm>
        <a:prstGeom prst="rect">
          <a:avLst/>
        </a:prstGeom>
      </xdr:spPr>
    </xdr:pic>
    <xdr:clientData/>
  </xdr:twoCellAnchor>
  <xdr:twoCellAnchor>
    <xdr:from>
      <xdr:col>1</xdr:col>
      <xdr:colOff>441325</xdr:colOff>
      <xdr:row>300</xdr:row>
      <xdr:rowOff>0</xdr:rowOff>
    </xdr:from>
    <xdr:to>
      <xdr:col>1</xdr:col>
      <xdr:colOff>568325</xdr:colOff>
      <xdr:row>300</xdr:row>
      <xdr:rowOff>127000</xdr:rowOff>
    </xdr:to>
    <xdr:pic>
      <xdr:nvPicPr>
        <xdr:cNvPr id="307" name="BEx1ELIEZQ2MZPKIPO9B0UF8EQCF">
          <a:extLst>
            <a:ext uri="{FF2B5EF4-FFF2-40B4-BE49-F238E27FC236}">
              <a16:creationId xmlns:a16="http://schemas.microsoft.com/office/drawing/2014/main" id="{00000000-0008-0000-0200-00003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7235725"/>
          <a:ext cx="127000" cy="127000"/>
        </a:xfrm>
        <a:prstGeom prst="rect">
          <a:avLst/>
        </a:prstGeom>
      </xdr:spPr>
    </xdr:pic>
    <xdr:clientData/>
  </xdr:twoCellAnchor>
  <xdr:twoCellAnchor>
    <xdr:from>
      <xdr:col>1</xdr:col>
      <xdr:colOff>441325</xdr:colOff>
      <xdr:row>302</xdr:row>
      <xdr:rowOff>0</xdr:rowOff>
    </xdr:from>
    <xdr:to>
      <xdr:col>1</xdr:col>
      <xdr:colOff>568325</xdr:colOff>
      <xdr:row>302</xdr:row>
      <xdr:rowOff>127000</xdr:rowOff>
    </xdr:to>
    <xdr:pic>
      <xdr:nvPicPr>
        <xdr:cNvPr id="308" name="BEx1LF9M5PVU1YH15VBH0FWN1JLH">
          <a:extLst>
            <a:ext uri="{FF2B5EF4-FFF2-40B4-BE49-F238E27FC236}">
              <a16:creationId xmlns:a16="http://schemas.microsoft.com/office/drawing/2014/main" id="{00000000-0008-0000-0200-000034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7616725"/>
          <a:ext cx="127000" cy="127000"/>
        </a:xfrm>
        <a:prstGeom prst="rect">
          <a:avLst/>
        </a:prstGeom>
      </xdr:spPr>
    </xdr:pic>
    <xdr:clientData/>
  </xdr:twoCellAnchor>
  <xdr:twoCellAnchor>
    <xdr:from>
      <xdr:col>1</xdr:col>
      <xdr:colOff>441325</xdr:colOff>
      <xdr:row>342</xdr:row>
      <xdr:rowOff>0</xdr:rowOff>
    </xdr:from>
    <xdr:to>
      <xdr:col>1</xdr:col>
      <xdr:colOff>568325</xdr:colOff>
      <xdr:row>342</xdr:row>
      <xdr:rowOff>127000</xdr:rowOff>
    </xdr:to>
    <xdr:pic>
      <xdr:nvPicPr>
        <xdr:cNvPr id="309" name="BExB9HJ9472S589F55XVLUG6RVWB">
          <a:extLst>
            <a:ext uri="{FF2B5EF4-FFF2-40B4-BE49-F238E27FC236}">
              <a16:creationId xmlns:a16="http://schemas.microsoft.com/office/drawing/2014/main" id="{00000000-0008-0000-0200-00003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5046225"/>
          <a:ext cx="127000" cy="127000"/>
        </a:xfrm>
        <a:prstGeom prst="rect">
          <a:avLst/>
        </a:prstGeom>
      </xdr:spPr>
    </xdr:pic>
    <xdr:clientData/>
  </xdr:twoCellAnchor>
  <xdr:twoCellAnchor>
    <xdr:from>
      <xdr:col>1</xdr:col>
      <xdr:colOff>441325</xdr:colOff>
      <xdr:row>350</xdr:row>
      <xdr:rowOff>0</xdr:rowOff>
    </xdr:from>
    <xdr:to>
      <xdr:col>1</xdr:col>
      <xdr:colOff>568325</xdr:colOff>
      <xdr:row>350</xdr:row>
      <xdr:rowOff>127000</xdr:rowOff>
    </xdr:to>
    <xdr:pic>
      <xdr:nvPicPr>
        <xdr:cNvPr id="310" name="BEx1RD937956QZ7LOVN6XNPQ44YO">
          <a:extLst>
            <a:ext uri="{FF2B5EF4-FFF2-40B4-BE49-F238E27FC236}">
              <a16:creationId xmlns:a16="http://schemas.microsoft.com/office/drawing/2014/main" id="{00000000-0008-0000-0200-000036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6570225"/>
          <a:ext cx="127000" cy="127000"/>
        </a:xfrm>
        <a:prstGeom prst="rect">
          <a:avLst/>
        </a:prstGeom>
      </xdr:spPr>
    </xdr:pic>
    <xdr:clientData/>
  </xdr:twoCellAnchor>
  <xdr:twoCellAnchor>
    <xdr:from>
      <xdr:col>1</xdr:col>
      <xdr:colOff>441325</xdr:colOff>
      <xdr:row>352</xdr:row>
      <xdr:rowOff>0</xdr:rowOff>
    </xdr:from>
    <xdr:to>
      <xdr:col>1</xdr:col>
      <xdr:colOff>568325</xdr:colOff>
      <xdr:row>352</xdr:row>
      <xdr:rowOff>127000</xdr:rowOff>
    </xdr:to>
    <xdr:pic>
      <xdr:nvPicPr>
        <xdr:cNvPr id="311" name="BExZQZA0H1POGF4SYLH8YC9G2PB2">
          <a:extLst>
            <a:ext uri="{FF2B5EF4-FFF2-40B4-BE49-F238E27FC236}">
              <a16:creationId xmlns:a16="http://schemas.microsoft.com/office/drawing/2014/main" id="{00000000-0008-0000-0200-00003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6951225"/>
          <a:ext cx="127000" cy="127000"/>
        </a:xfrm>
        <a:prstGeom prst="rect">
          <a:avLst/>
        </a:prstGeom>
      </xdr:spPr>
    </xdr:pic>
    <xdr:clientData/>
  </xdr:twoCellAnchor>
  <xdr:twoCellAnchor>
    <xdr:from>
      <xdr:col>1</xdr:col>
      <xdr:colOff>441325</xdr:colOff>
      <xdr:row>360</xdr:row>
      <xdr:rowOff>0</xdr:rowOff>
    </xdr:from>
    <xdr:to>
      <xdr:col>1</xdr:col>
      <xdr:colOff>568325</xdr:colOff>
      <xdr:row>360</xdr:row>
      <xdr:rowOff>127000</xdr:rowOff>
    </xdr:to>
    <xdr:pic>
      <xdr:nvPicPr>
        <xdr:cNvPr id="312" name="BEx015TAP9SB4ICZWQZY4V8JJNG5">
          <a:extLst>
            <a:ext uri="{FF2B5EF4-FFF2-40B4-BE49-F238E27FC236}">
              <a16:creationId xmlns:a16="http://schemas.microsoft.com/office/drawing/2014/main" id="{00000000-0008-0000-0200-000038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8475225"/>
          <a:ext cx="127000" cy="127000"/>
        </a:xfrm>
        <a:prstGeom prst="rect">
          <a:avLst/>
        </a:prstGeom>
      </xdr:spPr>
    </xdr:pic>
    <xdr:clientData/>
  </xdr:twoCellAnchor>
  <xdr:twoCellAnchor>
    <xdr:from>
      <xdr:col>1</xdr:col>
      <xdr:colOff>441325</xdr:colOff>
      <xdr:row>364</xdr:row>
      <xdr:rowOff>0</xdr:rowOff>
    </xdr:from>
    <xdr:to>
      <xdr:col>1</xdr:col>
      <xdr:colOff>568325</xdr:colOff>
      <xdr:row>364</xdr:row>
      <xdr:rowOff>127000</xdr:rowOff>
    </xdr:to>
    <xdr:pic>
      <xdr:nvPicPr>
        <xdr:cNvPr id="313" name="BExW5HA9OWTM99AFTEH56MP1AIAB">
          <a:extLst>
            <a:ext uri="{FF2B5EF4-FFF2-40B4-BE49-F238E27FC236}">
              <a16:creationId xmlns:a16="http://schemas.microsoft.com/office/drawing/2014/main" id="{00000000-0008-0000-0200-00003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237225"/>
          <a:ext cx="127000" cy="127000"/>
        </a:xfrm>
        <a:prstGeom prst="rect">
          <a:avLst/>
        </a:prstGeom>
      </xdr:spPr>
    </xdr:pic>
    <xdr:clientData/>
  </xdr:twoCellAnchor>
  <xdr:twoCellAnchor>
    <xdr:from>
      <xdr:col>1</xdr:col>
      <xdr:colOff>269875</xdr:colOff>
      <xdr:row>373</xdr:row>
      <xdr:rowOff>0</xdr:rowOff>
    </xdr:from>
    <xdr:to>
      <xdr:col>1</xdr:col>
      <xdr:colOff>396875</xdr:colOff>
      <xdr:row>373</xdr:row>
      <xdr:rowOff>127000</xdr:rowOff>
    </xdr:to>
    <xdr:pic>
      <xdr:nvPicPr>
        <xdr:cNvPr id="314" name="BExO8IDMH8Q1SRUVDUXW5NA4N10Y">
          <a:extLst>
            <a:ext uri="{FF2B5EF4-FFF2-40B4-BE49-F238E27FC236}">
              <a16:creationId xmlns:a16="http://schemas.microsoft.com/office/drawing/2014/main" id="{00000000-0008-0000-0200-00003A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70951725"/>
          <a:ext cx="127000" cy="127000"/>
        </a:xfrm>
        <a:prstGeom prst="rect">
          <a:avLst/>
        </a:prstGeom>
      </xdr:spPr>
    </xdr:pic>
    <xdr:clientData/>
  </xdr:twoCellAnchor>
  <xdr:twoCellAnchor>
    <xdr:from>
      <xdr:col>1</xdr:col>
      <xdr:colOff>355600</xdr:colOff>
      <xdr:row>374</xdr:row>
      <xdr:rowOff>0</xdr:rowOff>
    </xdr:from>
    <xdr:to>
      <xdr:col>1</xdr:col>
      <xdr:colOff>482600</xdr:colOff>
      <xdr:row>374</xdr:row>
      <xdr:rowOff>127000</xdr:rowOff>
    </xdr:to>
    <xdr:pic>
      <xdr:nvPicPr>
        <xdr:cNvPr id="315" name="BEx1OPHW0H08V8DDVUBGWGBRZ2W1">
          <a:extLst>
            <a:ext uri="{FF2B5EF4-FFF2-40B4-BE49-F238E27FC236}">
              <a16:creationId xmlns:a16="http://schemas.microsoft.com/office/drawing/2014/main" id="{00000000-0008-0000-0200-00003B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1142225"/>
          <a:ext cx="127000" cy="127000"/>
        </a:xfrm>
        <a:prstGeom prst="rect">
          <a:avLst/>
        </a:prstGeom>
      </xdr:spPr>
    </xdr:pic>
    <xdr:clientData/>
  </xdr:twoCellAnchor>
  <xdr:twoCellAnchor>
    <xdr:from>
      <xdr:col>1</xdr:col>
      <xdr:colOff>355600</xdr:colOff>
      <xdr:row>383</xdr:row>
      <xdr:rowOff>0</xdr:rowOff>
    </xdr:from>
    <xdr:to>
      <xdr:col>1</xdr:col>
      <xdr:colOff>482600</xdr:colOff>
      <xdr:row>383</xdr:row>
      <xdr:rowOff>127000</xdr:rowOff>
    </xdr:to>
    <xdr:pic>
      <xdr:nvPicPr>
        <xdr:cNvPr id="316" name="BExB090J8AGX1XMR1NXGCXCPSU36">
          <a:extLst>
            <a:ext uri="{FF2B5EF4-FFF2-40B4-BE49-F238E27FC236}">
              <a16:creationId xmlns:a16="http://schemas.microsoft.com/office/drawing/2014/main" id="{00000000-0008-0000-0200-00003C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2856725"/>
          <a:ext cx="127000" cy="127000"/>
        </a:xfrm>
        <a:prstGeom prst="rect">
          <a:avLst/>
        </a:prstGeom>
      </xdr:spPr>
    </xdr:pic>
    <xdr:clientData/>
  </xdr:twoCellAnchor>
  <xdr:twoCellAnchor>
    <xdr:from>
      <xdr:col>1</xdr:col>
      <xdr:colOff>355600</xdr:colOff>
      <xdr:row>385</xdr:row>
      <xdr:rowOff>0</xdr:rowOff>
    </xdr:from>
    <xdr:to>
      <xdr:col>1</xdr:col>
      <xdr:colOff>482600</xdr:colOff>
      <xdr:row>385</xdr:row>
      <xdr:rowOff>127000</xdr:rowOff>
    </xdr:to>
    <xdr:pic>
      <xdr:nvPicPr>
        <xdr:cNvPr id="317" name="BExBEQ1M1HFTJTM1PMSIXK14SKQU">
          <a:extLst>
            <a:ext uri="{FF2B5EF4-FFF2-40B4-BE49-F238E27FC236}">
              <a16:creationId xmlns:a16="http://schemas.microsoft.com/office/drawing/2014/main" id="{00000000-0008-0000-0200-00003D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3237725"/>
          <a:ext cx="127000" cy="127000"/>
        </a:xfrm>
        <a:prstGeom prst="rect">
          <a:avLst/>
        </a:prstGeom>
      </xdr:spPr>
    </xdr:pic>
    <xdr:clientData/>
  </xdr:twoCellAnchor>
  <xdr:twoCellAnchor>
    <xdr:from>
      <xdr:col>1</xdr:col>
      <xdr:colOff>355600</xdr:colOff>
      <xdr:row>390</xdr:row>
      <xdr:rowOff>0</xdr:rowOff>
    </xdr:from>
    <xdr:to>
      <xdr:col>1</xdr:col>
      <xdr:colOff>482600</xdr:colOff>
      <xdr:row>390</xdr:row>
      <xdr:rowOff>127000</xdr:rowOff>
    </xdr:to>
    <xdr:pic>
      <xdr:nvPicPr>
        <xdr:cNvPr id="318" name="BExIKW2HQAWHGGV459P5FKG11KSX">
          <a:extLst>
            <a:ext uri="{FF2B5EF4-FFF2-40B4-BE49-F238E27FC236}">
              <a16:creationId xmlns:a16="http://schemas.microsoft.com/office/drawing/2014/main" id="{00000000-0008-0000-0200-00003E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4190225"/>
          <a:ext cx="127000" cy="127000"/>
        </a:xfrm>
        <a:prstGeom prst="rect">
          <a:avLst/>
        </a:prstGeom>
      </xdr:spPr>
    </xdr:pic>
    <xdr:clientData/>
  </xdr:twoCellAnchor>
  <xdr:twoCellAnchor>
    <xdr:from>
      <xdr:col>1</xdr:col>
      <xdr:colOff>355600</xdr:colOff>
      <xdr:row>395</xdr:row>
      <xdr:rowOff>0</xdr:rowOff>
    </xdr:from>
    <xdr:to>
      <xdr:col>1</xdr:col>
      <xdr:colOff>482600</xdr:colOff>
      <xdr:row>395</xdr:row>
      <xdr:rowOff>127000</xdr:rowOff>
    </xdr:to>
    <xdr:pic>
      <xdr:nvPicPr>
        <xdr:cNvPr id="320" name="BExQCDH45D5JRI2I8B5SLRA383WR">
          <a:extLst>
            <a:ext uri="{FF2B5EF4-FFF2-40B4-BE49-F238E27FC236}">
              <a16:creationId xmlns:a16="http://schemas.microsoft.com/office/drawing/2014/main" id="{00000000-0008-0000-0200-000040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5142725"/>
          <a:ext cx="127000" cy="127000"/>
        </a:xfrm>
        <a:prstGeom prst="rect">
          <a:avLst/>
        </a:prstGeom>
      </xdr:spPr>
    </xdr:pic>
    <xdr:clientData/>
  </xdr:twoCellAnchor>
  <xdr:twoCellAnchor>
    <xdr:from>
      <xdr:col>1</xdr:col>
      <xdr:colOff>355600</xdr:colOff>
      <xdr:row>399</xdr:row>
      <xdr:rowOff>0</xdr:rowOff>
    </xdr:from>
    <xdr:to>
      <xdr:col>1</xdr:col>
      <xdr:colOff>482600</xdr:colOff>
      <xdr:row>399</xdr:row>
      <xdr:rowOff>127000</xdr:rowOff>
    </xdr:to>
    <xdr:pic>
      <xdr:nvPicPr>
        <xdr:cNvPr id="321" name="BExKI4WLDS1BF01GB5F4IBIBR76Y">
          <a:extLst>
            <a:ext uri="{FF2B5EF4-FFF2-40B4-BE49-F238E27FC236}">
              <a16:creationId xmlns:a16="http://schemas.microsoft.com/office/drawing/2014/main" id="{00000000-0008-0000-0200-000041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5904725"/>
          <a:ext cx="127000" cy="127000"/>
        </a:xfrm>
        <a:prstGeom prst="rect">
          <a:avLst/>
        </a:prstGeom>
      </xdr:spPr>
    </xdr:pic>
    <xdr:clientData/>
  </xdr:twoCellAnchor>
  <xdr:twoCellAnchor>
    <xdr:from>
      <xdr:col>1</xdr:col>
      <xdr:colOff>355600</xdr:colOff>
      <xdr:row>403</xdr:row>
      <xdr:rowOff>0</xdr:rowOff>
    </xdr:from>
    <xdr:to>
      <xdr:col>1</xdr:col>
      <xdr:colOff>482600</xdr:colOff>
      <xdr:row>403</xdr:row>
      <xdr:rowOff>127000</xdr:rowOff>
    </xdr:to>
    <xdr:pic>
      <xdr:nvPicPr>
        <xdr:cNvPr id="322" name="BExVRP4PZO0OH3BRDDRQ6KM4VT1V">
          <a:extLst>
            <a:ext uri="{FF2B5EF4-FFF2-40B4-BE49-F238E27FC236}">
              <a16:creationId xmlns:a16="http://schemas.microsoft.com/office/drawing/2014/main" id="{00000000-0008-0000-0200-000042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6666725"/>
          <a:ext cx="127000" cy="127000"/>
        </a:xfrm>
        <a:prstGeom prst="rect">
          <a:avLst/>
        </a:prstGeom>
      </xdr:spPr>
    </xdr:pic>
    <xdr:clientData/>
  </xdr:twoCellAnchor>
  <xdr:twoCellAnchor>
    <xdr:from>
      <xdr:col>1</xdr:col>
      <xdr:colOff>269875</xdr:colOff>
      <xdr:row>407</xdr:row>
      <xdr:rowOff>0</xdr:rowOff>
    </xdr:from>
    <xdr:to>
      <xdr:col>1</xdr:col>
      <xdr:colOff>396875</xdr:colOff>
      <xdr:row>407</xdr:row>
      <xdr:rowOff>127000</xdr:rowOff>
    </xdr:to>
    <xdr:pic>
      <xdr:nvPicPr>
        <xdr:cNvPr id="323" name="BEx5G3OPTOMBQL9TOTYQQJNABN78">
          <a:extLst>
            <a:ext uri="{FF2B5EF4-FFF2-40B4-BE49-F238E27FC236}">
              <a16:creationId xmlns:a16="http://schemas.microsoft.com/office/drawing/2014/main" id="{00000000-0008-0000-0200-00004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77428725"/>
          <a:ext cx="127000" cy="127000"/>
        </a:xfrm>
        <a:prstGeom prst="rect">
          <a:avLst/>
        </a:prstGeom>
      </xdr:spPr>
    </xdr:pic>
    <xdr:clientData/>
  </xdr:twoCellAnchor>
  <xdr:twoCellAnchor>
    <xdr:from>
      <xdr:col>1</xdr:col>
      <xdr:colOff>355600</xdr:colOff>
      <xdr:row>408</xdr:row>
      <xdr:rowOff>0</xdr:rowOff>
    </xdr:from>
    <xdr:to>
      <xdr:col>1</xdr:col>
      <xdr:colOff>482600</xdr:colOff>
      <xdr:row>408</xdr:row>
      <xdr:rowOff>127000</xdr:rowOff>
    </xdr:to>
    <xdr:pic>
      <xdr:nvPicPr>
        <xdr:cNvPr id="324" name="BExSAZ5OMOML1DASEO0BC21O8MJV">
          <a:extLst>
            <a:ext uri="{FF2B5EF4-FFF2-40B4-BE49-F238E27FC236}">
              <a16:creationId xmlns:a16="http://schemas.microsoft.com/office/drawing/2014/main" id="{00000000-0008-0000-0200-000044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7619225"/>
          <a:ext cx="127000" cy="127000"/>
        </a:xfrm>
        <a:prstGeom prst="rect">
          <a:avLst/>
        </a:prstGeom>
      </xdr:spPr>
    </xdr:pic>
    <xdr:clientData/>
  </xdr:twoCellAnchor>
  <xdr:twoCellAnchor>
    <xdr:from>
      <xdr:col>1</xdr:col>
      <xdr:colOff>441325</xdr:colOff>
      <xdr:row>409</xdr:row>
      <xdr:rowOff>0</xdr:rowOff>
    </xdr:from>
    <xdr:to>
      <xdr:col>1</xdr:col>
      <xdr:colOff>568325</xdr:colOff>
      <xdr:row>409</xdr:row>
      <xdr:rowOff>127000</xdr:rowOff>
    </xdr:to>
    <xdr:pic>
      <xdr:nvPicPr>
        <xdr:cNvPr id="325" name="BExQHAW7W2H80455TR7SLKEKS168">
          <a:extLst>
            <a:ext uri="{FF2B5EF4-FFF2-40B4-BE49-F238E27FC236}">
              <a16:creationId xmlns:a16="http://schemas.microsoft.com/office/drawing/2014/main" id="{00000000-0008-0000-0200-00004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7809725"/>
          <a:ext cx="127000" cy="127000"/>
        </a:xfrm>
        <a:prstGeom prst="rect">
          <a:avLst/>
        </a:prstGeom>
      </xdr:spPr>
    </xdr:pic>
    <xdr:clientData/>
  </xdr:twoCellAnchor>
  <xdr:twoCellAnchor>
    <xdr:from>
      <xdr:col>1</xdr:col>
      <xdr:colOff>441325</xdr:colOff>
      <xdr:row>411</xdr:row>
      <xdr:rowOff>0</xdr:rowOff>
    </xdr:from>
    <xdr:to>
      <xdr:col>1</xdr:col>
      <xdr:colOff>568325</xdr:colOff>
      <xdr:row>411</xdr:row>
      <xdr:rowOff>127000</xdr:rowOff>
    </xdr:to>
    <xdr:pic>
      <xdr:nvPicPr>
        <xdr:cNvPr id="326" name="BExQF4TN7RQWIH3QLCF1OUZ0KNL7">
          <a:extLst>
            <a:ext uri="{FF2B5EF4-FFF2-40B4-BE49-F238E27FC236}">
              <a16:creationId xmlns:a16="http://schemas.microsoft.com/office/drawing/2014/main" id="{00000000-0008-0000-0200-000046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8190725"/>
          <a:ext cx="127000" cy="127000"/>
        </a:xfrm>
        <a:prstGeom prst="rect">
          <a:avLst/>
        </a:prstGeom>
      </xdr:spPr>
    </xdr:pic>
    <xdr:clientData/>
  </xdr:twoCellAnchor>
  <xdr:twoCellAnchor>
    <xdr:from>
      <xdr:col>1</xdr:col>
      <xdr:colOff>441325</xdr:colOff>
      <xdr:row>419</xdr:row>
      <xdr:rowOff>0</xdr:rowOff>
    </xdr:from>
    <xdr:to>
      <xdr:col>1</xdr:col>
      <xdr:colOff>568325</xdr:colOff>
      <xdr:row>419</xdr:row>
      <xdr:rowOff>127000</xdr:rowOff>
    </xdr:to>
    <xdr:pic>
      <xdr:nvPicPr>
        <xdr:cNvPr id="327" name="BExIFIRCW47G9QAOALPMMEW3O7SC">
          <a:extLst>
            <a:ext uri="{FF2B5EF4-FFF2-40B4-BE49-F238E27FC236}">
              <a16:creationId xmlns:a16="http://schemas.microsoft.com/office/drawing/2014/main" id="{00000000-0008-0000-0200-00004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9714725"/>
          <a:ext cx="127000" cy="127000"/>
        </a:xfrm>
        <a:prstGeom prst="rect">
          <a:avLst/>
        </a:prstGeom>
      </xdr:spPr>
    </xdr:pic>
    <xdr:clientData/>
  </xdr:twoCellAnchor>
  <xdr:twoCellAnchor>
    <xdr:from>
      <xdr:col>1</xdr:col>
      <xdr:colOff>441325</xdr:colOff>
      <xdr:row>421</xdr:row>
      <xdr:rowOff>0</xdr:rowOff>
    </xdr:from>
    <xdr:to>
      <xdr:col>1</xdr:col>
      <xdr:colOff>568325</xdr:colOff>
      <xdr:row>421</xdr:row>
      <xdr:rowOff>127000</xdr:rowOff>
    </xdr:to>
    <xdr:pic>
      <xdr:nvPicPr>
        <xdr:cNvPr id="328" name="BExGKGQU94G81EQXY3ENDZBSTD8U">
          <a:extLst>
            <a:ext uri="{FF2B5EF4-FFF2-40B4-BE49-F238E27FC236}">
              <a16:creationId xmlns:a16="http://schemas.microsoft.com/office/drawing/2014/main" id="{00000000-0008-0000-0200-000048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80095725"/>
          <a:ext cx="127000" cy="127000"/>
        </a:xfrm>
        <a:prstGeom prst="rect">
          <a:avLst/>
        </a:prstGeom>
      </xdr:spPr>
    </xdr:pic>
    <xdr:clientData/>
  </xdr:twoCellAnchor>
  <xdr:twoCellAnchor>
    <xdr:from>
      <xdr:col>1</xdr:col>
      <xdr:colOff>355600</xdr:colOff>
      <xdr:row>424</xdr:row>
      <xdr:rowOff>0</xdr:rowOff>
    </xdr:from>
    <xdr:to>
      <xdr:col>1</xdr:col>
      <xdr:colOff>482600</xdr:colOff>
      <xdr:row>424</xdr:row>
      <xdr:rowOff>127000</xdr:rowOff>
    </xdr:to>
    <xdr:pic>
      <xdr:nvPicPr>
        <xdr:cNvPr id="329" name="BExU2SAMO250QYBHIO79CQ1G0Y42">
          <a:extLst>
            <a:ext uri="{FF2B5EF4-FFF2-40B4-BE49-F238E27FC236}">
              <a16:creationId xmlns:a16="http://schemas.microsoft.com/office/drawing/2014/main" id="{00000000-0008-0000-0200-00004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0667225"/>
          <a:ext cx="127000" cy="127000"/>
        </a:xfrm>
        <a:prstGeom prst="rect">
          <a:avLst/>
        </a:prstGeom>
      </xdr:spPr>
    </xdr:pic>
    <xdr:clientData/>
  </xdr:twoCellAnchor>
  <xdr:oneCellAnchor>
    <xdr:from>
      <xdr:col>1</xdr:col>
      <xdr:colOff>19050</xdr:colOff>
      <xdr:row>1</xdr:row>
      <xdr:rowOff>9525</xdr:rowOff>
    </xdr:from>
    <xdr:ext cx="47625" cy="47625"/>
    <xdr:pic>
      <xdr:nvPicPr>
        <xdr:cNvPr id="330" name="BExMO7VFCN4EL59982UR4AJ25JNJ" descr="XX6TINEJADZGKR0CTM7ZRT0RA" hidden="1">
          <a:extLst>
            <a:ext uri="{FF2B5EF4-FFF2-40B4-BE49-F238E27FC236}">
              <a16:creationId xmlns:a16="http://schemas.microsoft.com/office/drawing/2014/main" id="{00000000-0008-0000-0200-00004A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331" name="BExU3EX5JJCXCII4YKUJBFBGIJR2" descr="OF5ZI9PI5WH36VPANJ2DYLNMI" hidden="1">
          <a:extLst>
            <a:ext uri="{FF2B5EF4-FFF2-40B4-BE49-F238E27FC236}">
              <a16:creationId xmlns:a16="http://schemas.microsoft.com/office/drawing/2014/main" id="{00000000-0008-0000-0200-00004B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332" name="BEx1KD7H6UB1VYCJ7O61P562EIUY" descr="IQGV9140X0K0UPBL8OGU3I44J" hidden="1">
          <a:extLst>
            <a:ext uri="{FF2B5EF4-FFF2-40B4-BE49-F238E27FC236}">
              <a16:creationId xmlns:a16="http://schemas.microsoft.com/office/drawing/2014/main" id="{00000000-0008-0000-0200-00004C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333" name="BEx5BJQWS6YWHH4ZMSUAMD641V6Y" descr="ZTMFMXCIQSECDX38ALEFHUB00" hidden="1">
          <a:extLst>
            <a:ext uri="{FF2B5EF4-FFF2-40B4-BE49-F238E27FC236}">
              <a16:creationId xmlns:a16="http://schemas.microsoft.com/office/drawing/2014/main" id="{00000000-0008-0000-0200-00004D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1</xdr:row>
      <xdr:rowOff>9525</xdr:rowOff>
    </xdr:from>
    <xdr:ext cx="47625" cy="47625"/>
    <xdr:pic>
      <xdr:nvPicPr>
        <xdr:cNvPr id="334" name="BExVTO5Q8G2M7BPL4B2584LQS0R0" descr="OB6Q8NA4LZFE4GM9Y3V56BPMQ" hidden="1">
          <a:extLst>
            <a:ext uri="{FF2B5EF4-FFF2-40B4-BE49-F238E27FC236}">
              <a16:creationId xmlns:a16="http://schemas.microsoft.com/office/drawing/2014/main" id="{00000000-0008-0000-0200-00004E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3890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1</xdr:row>
      <xdr:rowOff>85725</xdr:rowOff>
    </xdr:from>
    <xdr:ext cx="47625" cy="47625"/>
    <xdr:pic>
      <xdr:nvPicPr>
        <xdr:cNvPr id="335" name="BExIFSCLN1G86X78PFLTSMRP0US5" descr="9JK4SPV4DG7VTCZIILWHXQU5J" hidden="1">
          <a:extLst>
            <a:ext uri="{FF2B5EF4-FFF2-40B4-BE49-F238E27FC236}">
              <a16:creationId xmlns:a16="http://schemas.microsoft.com/office/drawing/2014/main" id="{00000000-0008-0000-0200-00004F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3890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9525</xdr:rowOff>
    </xdr:from>
    <xdr:ext cx="47625" cy="47625"/>
    <xdr:pic>
      <xdr:nvPicPr>
        <xdr:cNvPr id="336" name="BEx1I152WN2D3A85O2XN0DGXCWHN" descr="KHBZFMANRA4UMJR1AB4M5NJNT" hidden="1">
          <a:extLst>
            <a:ext uri="{FF2B5EF4-FFF2-40B4-BE49-F238E27FC236}">
              <a16:creationId xmlns:a16="http://schemas.microsoft.com/office/drawing/2014/main" id="{00000000-0008-0000-0200-000050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337" name="BExW9676P0SKCVKK25QCGHPA3PAD" descr="9A4PWZ20RMSRF0PNECCDM75CA" hidden="1">
          <a:extLst>
            <a:ext uri="{FF2B5EF4-FFF2-40B4-BE49-F238E27FC236}">
              <a16:creationId xmlns:a16="http://schemas.microsoft.com/office/drawing/2014/main" id="{00000000-0008-0000-0200-000051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3</xdr:row>
      <xdr:rowOff>0</xdr:rowOff>
    </xdr:from>
    <xdr:ext cx="123825" cy="123825"/>
    <xdr:pic>
      <xdr:nvPicPr>
        <xdr:cNvPr id="338" name="BExW253QPOZK9KW8BJC3LBXGCG2N" descr="Y5HX37BEUWSN1NEFJKZJXI3SX" hidden="1">
          <a:extLst>
            <a:ext uri="{FF2B5EF4-FFF2-40B4-BE49-F238E27FC236}">
              <a16:creationId xmlns:a16="http://schemas.microsoft.com/office/drawing/2014/main" id="{00000000-0008-0000-0200-000052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339" name="BExS5CPQ8P8JOQPK7ANNKHLSGOKU" hidden="1">
          <a:extLst>
            <a:ext uri="{FF2B5EF4-FFF2-40B4-BE49-F238E27FC236}">
              <a16:creationId xmlns:a16="http://schemas.microsoft.com/office/drawing/2014/main" id="{00000000-0008-0000-0200-000053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340" name="BExMM0AVUAIRNJLXB1FW8R0YB4ZZ" hidden="1">
          <a:extLst>
            <a:ext uri="{FF2B5EF4-FFF2-40B4-BE49-F238E27FC236}">
              <a16:creationId xmlns:a16="http://schemas.microsoft.com/office/drawing/2014/main" id="{00000000-0008-0000-0200-000054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341" name="BExXZ7Y09CBS0XA7IPB3IRJ8RJM4" hidden="1">
          <a:extLst>
            <a:ext uri="{FF2B5EF4-FFF2-40B4-BE49-F238E27FC236}">
              <a16:creationId xmlns:a16="http://schemas.microsoft.com/office/drawing/2014/main" id="{00000000-0008-0000-0200-000055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342" name="BExQ7SXS9VUG7P6CACU2J7R2SGIZ" hidden="1">
          <a:extLst>
            <a:ext uri="{FF2B5EF4-FFF2-40B4-BE49-F238E27FC236}">
              <a16:creationId xmlns:a16="http://schemas.microsoft.com/office/drawing/2014/main" id="{00000000-0008-0000-0200-000056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343" name="BEx5AQZ4ETQ9LMY5EBWVH20Z7VXQ" hidden="1">
          <a:extLst>
            <a:ext uri="{FF2B5EF4-FFF2-40B4-BE49-F238E27FC236}">
              <a16:creationId xmlns:a16="http://schemas.microsoft.com/office/drawing/2014/main" id="{00000000-0008-0000-0200-000057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344" name="BExUBK0YZ5VYFY8TTITJGJU9S06A" hidden="1">
          <a:extLst>
            <a:ext uri="{FF2B5EF4-FFF2-40B4-BE49-F238E27FC236}">
              <a16:creationId xmlns:a16="http://schemas.microsoft.com/office/drawing/2014/main" id="{00000000-0008-0000-0200-000058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9525</xdr:rowOff>
    </xdr:from>
    <xdr:ext cx="47625" cy="47625"/>
    <xdr:pic>
      <xdr:nvPicPr>
        <xdr:cNvPr id="345" name="BExUEZCSSJ7RN4J18I2NUIQR2FZS" hidden="1">
          <a:extLst>
            <a:ext uri="{FF2B5EF4-FFF2-40B4-BE49-F238E27FC236}">
              <a16:creationId xmlns:a16="http://schemas.microsoft.com/office/drawing/2014/main" id="{00000000-0008-0000-0200-000059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4842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85725</xdr:rowOff>
    </xdr:from>
    <xdr:ext cx="47625" cy="47625"/>
    <xdr:pic>
      <xdr:nvPicPr>
        <xdr:cNvPr id="346" name="BExS3JDQWF7U3F5JTEVOE16ASIYK" hidden="1">
          <a:extLst>
            <a:ext uri="{FF2B5EF4-FFF2-40B4-BE49-F238E27FC236}">
              <a16:creationId xmlns:a16="http://schemas.microsoft.com/office/drawing/2014/main" id="{00000000-0008-0000-0200-00005A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4842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4</xdr:row>
      <xdr:rowOff>0</xdr:rowOff>
    </xdr:from>
    <xdr:ext cx="123825" cy="123825"/>
    <xdr:pic>
      <xdr:nvPicPr>
        <xdr:cNvPr id="347" name="BEx973S463FCQVJ7QDFBUIU0WJ3F" descr="ZQTVYL8DCSADVT0QMRXFLU0TR" hidden="1">
          <a:extLst>
            <a:ext uri="{FF2B5EF4-FFF2-40B4-BE49-F238E27FC236}">
              <a16:creationId xmlns:a16="http://schemas.microsoft.com/office/drawing/2014/main" id="{00000000-0008-0000-0200-00005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12</xdr:row>
      <xdr:rowOff>0</xdr:rowOff>
    </xdr:from>
    <xdr:ext cx="123825" cy="123825"/>
    <xdr:pic>
      <xdr:nvPicPr>
        <xdr:cNvPr id="348" name="BExRZO0PLWWMCLGRH7EH6UXYWGAJ" descr="9D4GQ34QB727H10MA3SSAR2R9" hidden="1">
          <a:extLst>
            <a:ext uri="{FF2B5EF4-FFF2-40B4-BE49-F238E27FC236}">
              <a16:creationId xmlns:a16="http://schemas.microsoft.com/office/drawing/2014/main" id="{00000000-0008-0000-0200-00005C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62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349" name="BExBDP6HNAAJUM39SE5G2C8BKNRQ" descr="1TM64TL2QIMYV7WYSV2VLGXY4" hidden="1">
          <a:extLst>
            <a:ext uri="{FF2B5EF4-FFF2-40B4-BE49-F238E27FC236}">
              <a16:creationId xmlns:a16="http://schemas.microsoft.com/office/drawing/2014/main" id="{00000000-0008-0000-0200-00005D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52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350" name="BExQEGJP61DL2NZY6LMBHBZ0J5YT" descr="D6ZNRZJ7EX4GZT9RO8LE0C905" hidden="1">
          <a:extLst>
            <a:ext uri="{FF2B5EF4-FFF2-40B4-BE49-F238E27FC236}">
              <a16:creationId xmlns:a16="http://schemas.microsoft.com/office/drawing/2014/main" id="{00000000-0008-0000-0200-00005E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43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15</xdr:row>
      <xdr:rowOff>0</xdr:rowOff>
    </xdr:from>
    <xdr:ext cx="123825" cy="123825"/>
    <xdr:pic>
      <xdr:nvPicPr>
        <xdr:cNvPr id="351" name="BExTY1BCS6HZIF6HI5491FGHDVAE" descr="MJ6976KI2UH1IE8M227DUYXMJ" hidden="1">
          <a:extLst>
            <a:ext uri="{FF2B5EF4-FFF2-40B4-BE49-F238E27FC236}">
              <a16:creationId xmlns:a16="http://schemas.microsoft.com/office/drawing/2014/main" id="{00000000-0008-0000-0200-00005F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133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352" name="BEx5FXJGJOT93D0J2IRJ3985IUMI" hidden="1">
          <a:extLst>
            <a:ext uri="{FF2B5EF4-FFF2-40B4-BE49-F238E27FC236}">
              <a16:creationId xmlns:a16="http://schemas.microsoft.com/office/drawing/2014/main" id="{00000000-0008-0000-0200-000060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353" name="BEx3RTMHAR35NUAAK49TV6NU7EPA" descr="QFXLG4ZCXTRQSJYFCKJ58G9N8" hidden="1">
          <a:extLst>
            <a:ext uri="{FF2B5EF4-FFF2-40B4-BE49-F238E27FC236}">
              <a16:creationId xmlns:a16="http://schemas.microsoft.com/office/drawing/2014/main" id="{00000000-0008-0000-0200-000061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xdr:nvPicPr>
        <xdr:cNvPr id="354" name="BExS8T38WLC2R738ZC7BDJQAKJAJ" descr="MRI962L5PB0E0YWXCIBN82VJH" hidden="1">
          <a:extLst>
            <a:ext uri="{FF2B5EF4-FFF2-40B4-BE49-F238E27FC236}">
              <a16:creationId xmlns:a16="http://schemas.microsoft.com/office/drawing/2014/main" id="{00000000-0008-0000-0200-000062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228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355" name="BEx5F64BJ6DCM4EJH81D5ZFNPZ0V" descr="7DJ9FILZD2YPS6X1JBP9E76TU" hidden="1">
          <a:extLst>
            <a:ext uri="{FF2B5EF4-FFF2-40B4-BE49-F238E27FC236}">
              <a16:creationId xmlns:a16="http://schemas.microsoft.com/office/drawing/2014/main" id="{00000000-0008-0000-0200-000063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356" name="BExQEXXHA3EEXR44LT6RKCDWM6ZT" hidden="1">
          <a:extLst>
            <a:ext uri="{FF2B5EF4-FFF2-40B4-BE49-F238E27FC236}">
              <a16:creationId xmlns:a16="http://schemas.microsoft.com/office/drawing/2014/main" id="{00000000-0008-0000-0200-000064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7</xdr:row>
      <xdr:rowOff>0</xdr:rowOff>
    </xdr:from>
    <xdr:ext cx="123825" cy="123825"/>
    <xdr:pic>
      <xdr:nvPicPr>
        <xdr:cNvPr id="357" name="BEx1X6AMHV6ZK3UJB2BXIJTJHYJU" descr="OALR4L95ELQLZ1Y1LETHM1CS9" hidden="1">
          <a:extLst>
            <a:ext uri="{FF2B5EF4-FFF2-40B4-BE49-F238E27FC236}">
              <a16:creationId xmlns:a16="http://schemas.microsoft.com/office/drawing/2014/main" id="{00000000-0008-0000-0200-00006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358" name="BExSDIVCE09QKG3CT52PHCS6ZJ09" descr="9F076L7EQCF2COMMGCQG6BQGU" hidden="1">
          <a:extLst>
            <a:ext uri="{FF2B5EF4-FFF2-40B4-BE49-F238E27FC236}">
              <a16:creationId xmlns:a16="http://schemas.microsoft.com/office/drawing/2014/main" id="{00000000-0008-0000-0200-000066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359" name="BEx1QZGQZBAWJ8591VXEIPUOVS7X" descr="MEW27CPIFG44B7E7HEQUUF5QF" hidden="1">
          <a:extLst>
            <a:ext uri="{FF2B5EF4-FFF2-40B4-BE49-F238E27FC236}">
              <a16:creationId xmlns:a16="http://schemas.microsoft.com/office/drawing/2014/main" id="{00000000-0008-0000-0200-000067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62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360" name="BExMF7LICJLPXSHM63A6EQ79YQKG" descr="U084VZL15IMB1OFRRAY6GVKAE" hidden="1">
          <a:extLst>
            <a:ext uri="{FF2B5EF4-FFF2-40B4-BE49-F238E27FC236}">
              <a16:creationId xmlns:a16="http://schemas.microsoft.com/office/drawing/2014/main" id="{00000000-0008-0000-0200-000068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71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361" name="BExS343F8GCKP6HTF9Y97L133DX8" descr="ZRF0KB1IYQSNV63CTXT25G67G" hidden="1">
          <a:extLst>
            <a:ext uri="{FF2B5EF4-FFF2-40B4-BE49-F238E27FC236}">
              <a16:creationId xmlns:a16="http://schemas.microsoft.com/office/drawing/2014/main" id="{00000000-0008-0000-0200-000069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81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362" name="BExZMRC09W87CY4B73NPZMNH21AH" descr="78CUMI0OVLYJRSDRQ3V2YX812" hidden="1">
          <a:extLst>
            <a:ext uri="{FF2B5EF4-FFF2-40B4-BE49-F238E27FC236}">
              <a16:creationId xmlns:a16="http://schemas.microsoft.com/office/drawing/2014/main" id="{00000000-0008-0000-0200-00006A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90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9525</xdr:rowOff>
    </xdr:from>
    <xdr:ext cx="123825" cy="123825"/>
    <xdr:pic>
      <xdr:nvPicPr>
        <xdr:cNvPr id="363" name="BExZXVFJ4DY4I24AARDT4AMP6EN1" descr="TXSMH2MTH86CYKA26740RQPUC" hidden="1">
          <a:extLst>
            <a:ext uri="{FF2B5EF4-FFF2-40B4-BE49-F238E27FC236}">
              <a16:creationId xmlns:a16="http://schemas.microsoft.com/office/drawing/2014/main" id="{00000000-0008-0000-0200-00006B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8097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xdr:nvPicPr>
        <xdr:cNvPr id="364" name="BExOCUIOFQWUGTBU5ESTW3EYEP5C" descr="9BNF49V0R6VVYPHEVMJ3ABDQZ" hidden="1">
          <a:extLst>
            <a:ext uri="{FF2B5EF4-FFF2-40B4-BE49-F238E27FC236}">
              <a16:creationId xmlns:a16="http://schemas.microsoft.com/office/drawing/2014/main" id="{00000000-0008-0000-0200-00006C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365" name="BExU65O9OE4B4MQ2A3OYH13M8BZJ" descr="3INNIMMPDBB0JF37L81M6ID21" hidden="1">
          <a:extLst>
            <a:ext uri="{FF2B5EF4-FFF2-40B4-BE49-F238E27FC236}">
              <a16:creationId xmlns:a16="http://schemas.microsoft.com/office/drawing/2014/main" id="{00000000-0008-0000-0200-00006D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419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366" name="BExOPRCR0UW7TKXSV5WDTL348FGL" descr="S9JM17GP1802LHN4GT14BJYIC" hidden="1">
          <a:extLst>
            <a:ext uri="{FF2B5EF4-FFF2-40B4-BE49-F238E27FC236}">
              <a16:creationId xmlns:a16="http://schemas.microsoft.com/office/drawing/2014/main" id="{00000000-0008-0000-0200-00006E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228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367" name="BEx5OESAY2W8SEGI3TSB65EHJ04B" descr="9CN2Y88X8WYV1HWZG1QILY9BK" hidden="1">
          <a:extLst>
            <a:ext uri="{FF2B5EF4-FFF2-40B4-BE49-F238E27FC236}">
              <a16:creationId xmlns:a16="http://schemas.microsoft.com/office/drawing/2014/main" id="{00000000-0008-0000-0200-00006F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368" name="BExGMWEQ2BYRY9BAO5T1X850MJN1" descr="AZ9ST0XDIOP50HSUFO5V31BR0" hidden="1">
          <a:extLst>
            <a:ext uri="{FF2B5EF4-FFF2-40B4-BE49-F238E27FC236}">
              <a16:creationId xmlns:a16="http://schemas.microsoft.com/office/drawing/2014/main" id="{00000000-0008-0000-0200-000070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1</xdr:row>
      <xdr:rowOff>9525</xdr:rowOff>
    </xdr:from>
    <xdr:to>
      <xdr:col>1</xdr:col>
      <xdr:colOff>76200</xdr:colOff>
      <xdr:row>1</xdr:row>
      <xdr:rowOff>60325</xdr:rowOff>
    </xdr:to>
    <xdr:pic>
      <xdr:nvPicPr>
        <xdr:cNvPr id="369" name="BEx594JBIKMJZRT8UHNFE97WAAQC">
          <a:extLst>
            <a:ext uri="{FF2B5EF4-FFF2-40B4-BE49-F238E27FC236}">
              <a16:creationId xmlns:a16="http://schemas.microsoft.com/office/drawing/2014/main" id="{00000000-0008-0000-0200-000071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1</xdr:row>
      <xdr:rowOff>85725</xdr:rowOff>
    </xdr:from>
    <xdr:to>
      <xdr:col>1</xdr:col>
      <xdr:colOff>76200</xdr:colOff>
      <xdr:row>1</xdr:row>
      <xdr:rowOff>136525</xdr:rowOff>
    </xdr:to>
    <xdr:pic>
      <xdr:nvPicPr>
        <xdr:cNvPr id="370" name="BExBBDF0CL0SQOEITOXGMSDVDY1D">
          <a:extLst>
            <a:ext uri="{FF2B5EF4-FFF2-40B4-BE49-F238E27FC236}">
              <a16:creationId xmlns:a16="http://schemas.microsoft.com/office/drawing/2014/main" id="{00000000-0008-0000-0200-000072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1</xdr:row>
      <xdr:rowOff>9525</xdr:rowOff>
    </xdr:from>
    <xdr:to>
      <xdr:col>2</xdr:col>
      <xdr:colOff>69850</xdr:colOff>
      <xdr:row>1</xdr:row>
      <xdr:rowOff>60325</xdr:rowOff>
    </xdr:to>
    <xdr:pic>
      <xdr:nvPicPr>
        <xdr:cNvPr id="371" name="BExB8NK9F2UR1YIK4HFYWYSETOU0">
          <a:extLst>
            <a:ext uri="{FF2B5EF4-FFF2-40B4-BE49-F238E27FC236}">
              <a16:creationId xmlns:a16="http://schemas.microsoft.com/office/drawing/2014/main" id="{00000000-0008-0000-0200-000073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43275" y="200025"/>
          <a:ext cx="50800" cy="50800"/>
        </a:xfrm>
        <a:prstGeom prst="rect">
          <a:avLst/>
        </a:prstGeom>
      </xdr:spPr>
    </xdr:pic>
    <xdr:clientData fPrintsWithSheet="0"/>
  </xdr:twoCellAnchor>
  <xdr:twoCellAnchor editAs="oneCell">
    <xdr:from>
      <xdr:col>2</xdr:col>
      <xdr:colOff>19050</xdr:colOff>
      <xdr:row>1</xdr:row>
      <xdr:rowOff>85725</xdr:rowOff>
    </xdr:from>
    <xdr:to>
      <xdr:col>2</xdr:col>
      <xdr:colOff>69850</xdr:colOff>
      <xdr:row>1</xdr:row>
      <xdr:rowOff>136525</xdr:rowOff>
    </xdr:to>
    <xdr:pic>
      <xdr:nvPicPr>
        <xdr:cNvPr id="372" name="BExTXAXW1X3H3UVB4HBMA50HVLRD">
          <a:extLst>
            <a:ext uri="{FF2B5EF4-FFF2-40B4-BE49-F238E27FC236}">
              <a16:creationId xmlns:a16="http://schemas.microsoft.com/office/drawing/2014/main" id="{00000000-0008-0000-0200-000074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43275" y="276225"/>
          <a:ext cx="50800" cy="50800"/>
        </a:xfrm>
        <a:prstGeom prst="rect">
          <a:avLst/>
        </a:prstGeom>
      </xdr:spPr>
    </xdr:pic>
    <xdr:clientData/>
  </xdr:twoCellAnchor>
  <xdr:twoCellAnchor editAs="oneCell">
    <xdr:from>
      <xdr:col>3</xdr:col>
      <xdr:colOff>28575</xdr:colOff>
      <xdr:row>1</xdr:row>
      <xdr:rowOff>9525</xdr:rowOff>
    </xdr:from>
    <xdr:to>
      <xdr:col>3</xdr:col>
      <xdr:colOff>79375</xdr:colOff>
      <xdr:row>1</xdr:row>
      <xdr:rowOff>60325</xdr:rowOff>
    </xdr:to>
    <xdr:pic>
      <xdr:nvPicPr>
        <xdr:cNvPr id="373" name="BExB1WCWMLEZU4YK15WE2AK07434">
          <a:extLst>
            <a:ext uri="{FF2B5EF4-FFF2-40B4-BE49-F238E27FC236}">
              <a16:creationId xmlns:a16="http://schemas.microsoft.com/office/drawing/2014/main" id="{00000000-0008-0000-0200-000075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48425" y="200025"/>
          <a:ext cx="50800" cy="50800"/>
        </a:xfrm>
        <a:prstGeom prst="rect">
          <a:avLst/>
        </a:prstGeom>
      </xdr:spPr>
    </xdr:pic>
    <xdr:clientData fPrintsWithSheet="0"/>
  </xdr:twoCellAnchor>
  <xdr:twoCellAnchor editAs="oneCell">
    <xdr:from>
      <xdr:col>3</xdr:col>
      <xdr:colOff>28575</xdr:colOff>
      <xdr:row>1</xdr:row>
      <xdr:rowOff>85725</xdr:rowOff>
    </xdr:from>
    <xdr:to>
      <xdr:col>3</xdr:col>
      <xdr:colOff>79375</xdr:colOff>
      <xdr:row>1</xdr:row>
      <xdr:rowOff>136525</xdr:rowOff>
    </xdr:to>
    <xdr:pic>
      <xdr:nvPicPr>
        <xdr:cNvPr id="374" name="BEx5O5N57301Z4P9LJF93GQ66RXC">
          <a:extLst>
            <a:ext uri="{FF2B5EF4-FFF2-40B4-BE49-F238E27FC236}">
              <a16:creationId xmlns:a16="http://schemas.microsoft.com/office/drawing/2014/main" id="{00000000-0008-0000-0200-000076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8425" y="276225"/>
          <a:ext cx="50800" cy="50800"/>
        </a:xfrm>
        <a:prstGeom prst="rect">
          <a:avLst/>
        </a:prstGeom>
      </xdr:spPr>
    </xdr:pic>
    <xdr:clientData/>
  </xdr:twoCellAnchor>
  <xdr:twoCellAnchor editAs="oneCell">
    <xdr:from>
      <xdr:col>4</xdr:col>
      <xdr:colOff>25400</xdr:colOff>
      <xdr:row>1</xdr:row>
      <xdr:rowOff>9525</xdr:rowOff>
    </xdr:from>
    <xdr:to>
      <xdr:col>4</xdr:col>
      <xdr:colOff>76200</xdr:colOff>
      <xdr:row>1</xdr:row>
      <xdr:rowOff>60325</xdr:rowOff>
    </xdr:to>
    <xdr:pic>
      <xdr:nvPicPr>
        <xdr:cNvPr id="375" name="BExU94TBPMWKVZSPPBXF74MWAXJC">
          <a:extLst>
            <a:ext uri="{FF2B5EF4-FFF2-40B4-BE49-F238E27FC236}">
              <a16:creationId xmlns:a16="http://schemas.microsoft.com/office/drawing/2014/main" id="{00000000-0008-0000-0200-000077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540625" y="200025"/>
          <a:ext cx="50800" cy="50800"/>
        </a:xfrm>
        <a:prstGeom prst="rect">
          <a:avLst/>
        </a:prstGeom>
      </xdr:spPr>
    </xdr:pic>
    <xdr:clientData fPrintsWithSheet="0"/>
  </xdr:twoCellAnchor>
  <xdr:twoCellAnchor editAs="oneCell">
    <xdr:from>
      <xdr:col>4</xdr:col>
      <xdr:colOff>25400</xdr:colOff>
      <xdr:row>1</xdr:row>
      <xdr:rowOff>85725</xdr:rowOff>
    </xdr:from>
    <xdr:to>
      <xdr:col>4</xdr:col>
      <xdr:colOff>76200</xdr:colOff>
      <xdr:row>1</xdr:row>
      <xdr:rowOff>136525</xdr:rowOff>
    </xdr:to>
    <xdr:pic>
      <xdr:nvPicPr>
        <xdr:cNvPr id="376" name="BExSE0ULE8MNYKCDZ52OBEAT58QF">
          <a:extLst>
            <a:ext uri="{FF2B5EF4-FFF2-40B4-BE49-F238E27FC236}">
              <a16:creationId xmlns:a16="http://schemas.microsoft.com/office/drawing/2014/main" id="{00000000-0008-0000-0200-000078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540625" y="276225"/>
          <a:ext cx="50800" cy="50800"/>
        </a:xfrm>
        <a:prstGeom prst="rect">
          <a:avLst/>
        </a:prstGeom>
      </xdr:spPr>
    </xdr:pic>
    <xdr:clientData/>
  </xdr:twoCellAnchor>
  <xdr:twoCellAnchor editAs="oneCell">
    <xdr:from>
      <xdr:col>5</xdr:col>
      <xdr:colOff>25400</xdr:colOff>
      <xdr:row>1</xdr:row>
      <xdr:rowOff>9525</xdr:rowOff>
    </xdr:from>
    <xdr:to>
      <xdr:col>5</xdr:col>
      <xdr:colOff>76200</xdr:colOff>
      <xdr:row>1</xdr:row>
      <xdr:rowOff>60325</xdr:rowOff>
    </xdr:to>
    <xdr:pic>
      <xdr:nvPicPr>
        <xdr:cNvPr id="377" name="BEx9G0B884G6P9TZPQ8U7Y8047ST">
          <a:extLst>
            <a:ext uri="{FF2B5EF4-FFF2-40B4-BE49-F238E27FC236}">
              <a16:creationId xmlns:a16="http://schemas.microsoft.com/office/drawing/2014/main" id="{00000000-0008-0000-0200-000079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636000" y="200025"/>
          <a:ext cx="50800" cy="50800"/>
        </a:xfrm>
        <a:prstGeom prst="rect">
          <a:avLst/>
        </a:prstGeom>
      </xdr:spPr>
    </xdr:pic>
    <xdr:clientData fPrintsWithSheet="0"/>
  </xdr:twoCellAnchor>
  <xdr:twoCellAnchor editAs="oneCell">
    <xdr:from>
      <xdr:col>5</xdr:col>
      <xdr:colOff>25400</xdr:colOff>
      <xdr:row>1</xdr:row>
      <xdr:rowOff>85725</xdr:rowOff>
    </xdr:from>
    <xdr:to>
      <xdr:col>5</xdr:col>
      <xdr:colOff>76200</xdr:colOff>
      <xdr:row>1</xdr:row>
      <xdr:rowOff>136525</xdr:rowOff>
    </xdr:to>
    <xdr:pic>
      <xdr:nvPicPr>
        <xdr:cNvPr id="378" name="BExEOQWJZWM28KRCXBKUTGKRQMTB">
          <a:extLst>
            <a:ext uri="{FF2B5EF4-FFF2-40B4-BE49-F238E27FC236}">
              <a16:creationId xmlns:a16="http://schemas.microsoft.com/office/drawing/2014/main" id="{00000000-0008-0000-0200-00007A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636000" y="276225"/>
          <a:ext cx="50800" cy="50800"/>
        </a:xfrm>
        <a:prstGeom prst="rect">
          <a:avLst/>
        </a:prstGeom>
      </xdr:spPr>
    </xdr:pic>
    <xdr:clientData/>
  </xdr:twoCellAnchor>
  <xdr:twoCellAnchor editAs="oneCell">
    <xdr:from>
      <xdr:col>6</xdr:col>
      <xdr:colOff>28575</xdr:colOff>
      <xdr:row>1</xdr:row>
      <xdr:rowOff>9525</xdr:rowOff>
    </xdr:from>
    <xdr:to>
      <xdr:col>6</xdr:col>
      <xdr:colOff>79375</xdr:colOff>
      <xdr:row>1</xdr:row>
      <xdr:rowOff>60325</xdr:rowOff>
    </xdr:to>
    <xdr:pic>
      <xdr:nvPicPr>
        <xdr:cNvPr id="379" name="BEx95BCJSJE6DBM68SK23AQJQPXV">
          <a:extLst>
            <a:ext uri="{FF2B5EF4-FFF2-40B4-BE49-F238E27FC236}">
              <a16:creationId xmlns:a16="http://schemas.microsoft.com/office/drawing/2014/main" id="{00000000-0008-0000-0200-00007B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67875" y="200025"/>
          <a:ext cx="50800" cy="50800"/>
        </a:xfrm>
        <a:prstGeom prst="rect">
          <a:avLst/>
        </a:prstGeom>
      </xdr:spPr>
    </xdr:pic>
    <xdr:clientData fPrintsWithSheet="0"/>
  </xdr:twoCellAnchor>
  <xdr:twoCellAnchor editAs="oneCell">
    <xdr:from>
      <xdr:col>6</xdr:col>
      <xdr:colOff>28575</xdr:colOff>
      <xdr:row>1</xdr:row>
      <xdr:rowOff>85725</xdr:rowOff>
    </xdr:from>
    <xdr:to>
      <xdr:col>6</xdr:col>
      <xdr:colOff>79375</xdr:colOff>
      <xdr:row>1</xdr:row>
      <xdr:rowOff>136525</xdr:rowOff>
    </xdr:to>
    <xdr:pic>
      <xdr:nvPicPr>
        <xdr:cNvPr id="380" name="BEx74CZRQDY00TA7FP6ENNZ8ACBX">
          <a:extLst>
            <a:ext uri="{FF2B5EF4-FFF2-40B4-BE49-F238E27FC236}">
              <a16:creationId xmlns:a16="http://schemas.microsoft.com/office/drawing/2014/main" id="{00000000-0008-0000-0200-00007C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667875" y="276225"/>
          <a:ext cx="50800" cy="50800"/>
        </a:xfrm>
        <a:prstGeom prst="rect">
          <a:avLst/>
        </a:prstGeom>
      </xdr:spPr>
    </xdr:pic>
    <xdr:clientData/>
  </xdr:twoCellAnchor>
  <xdr:twoCellAnchor editAs="oneCell">
    <xdr:from>
      <xdr:col>7</xdr:col>
      <xdr:colOff>28575</xdr:colOff>
      <xdr:row>1</xdr:row>
      <xdr:rowOff>9525</xdr:rowOff>
    </xdr:from>
    <xdr:to>
      <xdr:col>7</xdr:col>
      <xdr:colOff>79375</xdr:colOff>
      <xdr:row>1</xdr:row>
      <xdr:rowOff>60325</xdr:rowOff>
    </xdr:to>
    <xdr:pic>
      <xdr:nvPicPr>
        <xdr:cNvPr id="381" name="BExMO74D4RZUEQ00GAL17NQHYD8V">
          <a:extLst>
            <a:ext uri="{FF2B5EF4-FFF2-40B4-BE49-F238E27FC236}">
              <a16:creationId xmlns:a16="http://schemas.microsoft.com/office/drawing/2014/main" id="{00000000-0008-0000-0200-00007D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696575" y="200025"/>
          <a:ext cx="50800" cy="50800"/>
        </a:xfrm>
        <a:prstGeom prst="rect">
          <a:avLst/>
        </a:prstGeom>
      </xdr:spPr>
    </xdr:pic>
    <xdr:clientData fPrintsWithSheet="0"/>
  </xdr:twoCellAnchor>
  <xdr:twoCellAnchor editAs="oneCell">
    <xdr:from>
      <xdr:col>7</xdr:col>
      <xdr:colOff>28575</xdr:colOff>
      <xdr:row>1</xdr:row>
      <xdr:rowOff>85725</xdr:rowOff>
    </xdr:from>
    <xdr:to>
      <xdr:col>7</xdr:col>
      <xdr:colOff>79375</xdr:colOff>
      <xdr:row>1</xdr:row>
      <xdr:rowOff>136525</xdr:rowOff>
    </xdr:to>
    <xdr:pic>
      <xdr:nvPicPr>
        <xdr:cNvPr id="382" name="BEx1LLUZ4E1DPME0Q7NVKQOUBFC2">
          <a:extLst>
            <a:ext uri="{FF2B5EF4-FFF2-40B4-BE49-F238E27FC236}">
              <a16:creationId xmlns:a16="http://schemas.microsoft.com/office/drawing/2014/main" id="{00000000-0008-0000-0200-00007E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96575" y="276225"/>
          <a:ext cx="50800" cy="50800"/>
        </a:xfrm>
        <a:prstGeom prst="rect">
          <a:avLst/>
        </a:prstGeom>
      </xdr:spPr>
    </xdr:pic>
    <xdr:clientData/>
  </xdr:twoCellAnchor>
  <xdr:twoCellAnchor editAs="oneCell">
    <xdr:from>
      <xdr:col>8</xdr:col>
      <xdr:colOff>28575</xdr:colOff>
      <xdr:row>1</xdr:row>
      <xdr:rowOff>9525</xdr:rowOff>
    </xdr:from>
    <xdr:to>
      <xdr:col>8</xdr:col>
      <xdr:colOff>79375</xdr:colOff>
      <xdr:row>1</xdr:row>
      <xdr:rowOff>60325</xdr:rowOff>
    </xdr:to>
    <xdr:pic>
      <xdr:nvPicPr>
        <xdr:cNvPr id="383" name="BExQ4NY7IDRPHEPV2S93TQ5GKVIK">
          <a:extLst>
            <a:ext uri="{FF2B5EF4-FFF2-40B4-BE49-F238E27FC236}">
              <a16:creationId xmlns:a16="http://schemas.microsoft.com/office/drawing/2014/main" id="{00000000-0008-0000-0200-00007F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877675" y="200025"/>
          <a:ext cx="50800" cy="50800"/>
        </a:xfrm>
        <a:prstGeom prst="rect">
          <a:avLst/>
        </a:prstGeom>
      </xdr:spPr>
    </xdr:pic>
    <xdr:clientData fPrintsWithSheet="0"/>
  </xdr:twoCellAnchor>
  <xdr:twoCellAnchor editAs="oneCell">
    <xdr:from>
      <xdr:col>8</xdr:col>
      <xdr:colOff>28575</xdr:colOff>
      <xdr:row>1</xdr:row>
      <xdr:rowOff>85725</xdr:rowOff>
    </xdr:from>
    <xdr:to>
      <xdr:col>8</xdr:col>
      <xdr:colOff>79375</xdr:colOff>
      <xdr:row>1</xdr:row>
      <xdr:rowOff>136525</xdr:rowOff>
    </xdr:to>
    <xdr:pic>
      <xdr:nvPicPr>
        <xdr:cNvPr id="384" name="BExQCGMAHJ098UYRUYJK8OG8TT6I">
          <a:extLst>
            <a:ext uri="{FF2B5EF4-FFF2-40B4-BE49-F238E27FC236}">
              <a16:creationId xmlns:a16="http://schemas.microsoft.com/office/drawing/2014/main" id="{00000000-0008-0000-0200-000080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877675" y="276225"/>
          <a:ext cx="50800" cy="50800"/>
        </a:xfrm>
        <a:prstGeom prst="rect">
          <a:avLst/>
        </a:prstGeom>
      </xdr:spPr>
    </xdr:pic>
    <xdr:clientData/>
  </xdr:twoCellAnchor>
  <xdr:twoCellAnchor editAs="oneCell">
    <xdr:from>
      <xdr:col>9</xdr:col>
      <xdr:colOff>28575</xdr:colOff>
      <xdr:row>1</xdr:row>
      <xdr:rowOff>9525</xdr:rowOff>
    </xdr:from>
    <xdr:to>
      <xdr:col>9</xdr:col>
      <xdr:colOff>79375</xdr:colOff>
      <xdr:row>1</xdr:row>
      <xdr:rowOff>60325</xdr:rowOff>
    </xdr:to>
    <xdr:pic>
      <xdr:nvPicPr>
        <xdr:cNvPr id="385" name="BEx91Z0KYEGTE9E809PI4IVGW8QP">
          <a:extLst>
            <a:ext uri="{FF2B5EF4-FFF2-40B4-BE49-F238E27FC236}">
              <a16:creationId xmlns:a16="http://schemas.microsoft.com/office/drawing/2014/main" id="{00000000-0008-0000-0200-000081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973050" y="200025"/>
          <a:ext cx="50800" cy="50800"/>
        </a:xfrm>
        <a:prstGeom prst="rect">
          <a:avLst/>
        </a:prstGeom>
      </xdr:spPr>
    </xdr:pic>
    <xdr:clientData fPrintsWithSheet="0"/>
  </xdr:twoCellAnchor>
  <xdr:twoCellAnchor editAs="oneCell">
    <xdr:from>
      <xdr:col>9</xdr:col>
      <xdr:colOff>28575</xdr:colOff>
      <xdr:row>1</xdr:row>
      <xdr:rowOff>85725</xdr:rowOff>
    </xdr:from>
    <xdr:to>
      <xdr:col>9</xdr:col>
      <xdr:colOff>79375</xdr:colOff>
      <xdr:row>1</xdr:row>
      <xdr:rowOff>136525</xdr:rowOff>
    </xdr:to>
    <xdr:pic>
      <xdr:nvPicPr>
        <xdr:cNvPr id="386" name="BExD89TDKUWQ66DLN4DQRLH8QPR4">
          <a:extLst>
            <a:ext uri="{FF2B5EF4-FFF2-40B4-BE49-F238E27FC236}">
              <a16:creationId xmlns:a16="http://schemas.microsoft.com/office/drawing/2014/main" id="{00000000-0008-0000-0200-000082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973050" y="276225"/>
          <a:ext cx="50800" cy="50800"/>
        </a:xfrm>
        <a:prstGeom prst="rect">
          <a:avLst/>
        </a:prstGeom>
      </xdr:spPr>
    </xdr:pic>
    <xdr:clientData/>
  </xdr:twoCellAnchor>
  <xdr:twoCellAnchor>
    <xdr:from>
      <xdr:col>1</xdr:col>
      <xdr:colOff>98425</xdr:colOff>
      <xdr:row>2</xdr:row>
      <xdr:rowOff>0</xdr:rowOff>
    </xdr:from>
    <xdr:to>
      <xdr:col>1</xdr:col>
      <xdr:colOff>225425</xdr:colOff>
      <xdr:row>2</xdr:row>
      <xdr:rowOff>127000</xdr:rowOff>
    </xdr:to>
    <xdr:pic>
      <xdr:nvPicPr>
        <xdr:cNvPr id="387" name="BEx3OAJTP86O1DVAJ6H6VO5L0HAM">
          <a:extLst>
            <a:ext uri="{FF2B5EF4-FFF2-40B4-BE49-F238E27FC236}">
              <a16:creationId xmlns:a16="http://schemas.microsoft.com/office/drawing/2014/main" id="{00000000-0008-0000-0200-00008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60425" y="657225"/>
          <a:ext cx="127000" cy="127000"/>
        </a:xfrm>
        <a:prstGeom prst="rect">
          <a:avLst/>
        </a:prstGeom>
      </xdr:spPr>
    </xdr:pic>
    <xdr:clientData/>
  </xdr:twoCellAnchor>
  <xdr:twoCellAnchor>
    <xdr:from>
      <xdr:col>1</xdr:col>
      <xdr:colOff>184150</xdr:colOff>
      <xdr:row>3</xdr:row>
      <xdr:rowOff>0</xdr:rowOff>
    </xdr:from>
    <xdr:to>
      <xdr:col>1</xdr:col>
      <xdr:colOff>311150</xdr:colOff>
      <xdr:row>3</xdr:row>
      <xdr:rowOff>127000</xdr:rowOff>
    </xdr:to>
    <xdr:pic>
      <xdr:nvPicPr>
        <xdr:cNvPr id="388" name="BExEQI526PE6ZADVLLEWMW3IO8T9">
          <a:extLst>
            <a:ext uri="{FF2B5EF4-FFF2-40B4-BE49-F238E27FC236}">
              <a16:creationId xmlns:a16="http://schemas.microsoft.com/office/drawing/2014/main" id="{00000000-0008-0000-0200-000084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847725"/>
          <a:ext cx="127000" cy="127000"/>
        </a:xfrm>
        <a:prstGeom prst="rect">
          <a:avLst/>
        </a:prstGeom>
      </xdr:spPr>
    </xdr:pic>
    <xdr:clientData/>
  </xdr:twoCellAnchor>
  <xdr:twoCellAnchor>
    <xdr:from>
      <xdr:col>1</xdr:col>
      <xdr:colOff>269875</xdr:colOff>
      <xdr:row>4</xdr:row>
      <xdr:rowOff>0</xdr:rowOff>
    </xdr:from>
    <xdr:to>
      <xdr:col>1</xdr:col>
      <xdr:colOff>396875</xdr:colOff>
      <xdr:row>4</xdr:row>
      <xdr:rowOff>127000</xdr:rowOff>
    </xdr:to>
    <xdr:pic>
      <xdr:nvPicPr>
        <xdr:cNvPr id="389" name="BExZWEZBP91X8ICB3Y7MKKUR7SS2">
          <a:extLst>
            <a:ext uri="{FF2B5EF4-FFF2-40B4-BE49-F238E27FC236}">
              <a16:creationId xmlns:a16="http://schemas.microsoft.com/office/drawing/2014/main" id="{00000000-0008-0000-0200-00008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1038225"/>
          <a:ext cx="127000" cy="127000"/>
        </a:xfrm>
        <a:prstGeom prst="rect">
          <a:avLst/>
        </a:prstGeom>
      </xdr:spPr>
    </xdr:pic>
    <xdr:clientData/>
  </xdr:twoCellAnchor>
  <xdr:twoCellAnchor>
    <xdr:from>
      <xdr:col>1</xdr:col>
      <xdr:colOff>355600</xdr:colOff>
      <xdr:row>5</xdr:row>
      <xdr:rowOff>0</xdr:rowOff>
    </xdr:from>
    <xdr:to>
      <xdr:col>1</xdr:col>
      <xdr:colOff>482600</xdr:colOff>
      <xdr:row>5</xdr:row>
      <xdr:rowOff>127000</xdr:rowOff>
    </xdr:to>
    <xdr:pic>
      <xdr:nvPicPr>
        <xdr:cNvPr id="390" name="BExUB2SMBXXRRO2UJBKTUSOEG93H">
          <a:extLst>
            <a:ext uri="{FF2B5EF4-FFF2-40B4-BE49-F238E27FC236}">
              <a16:creationId xmlns:a16="http://schemas.microsoft.com/office/drawing/2014/main" id="{00000000-0008-0000-0200-000086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1228725"/>
          <a:ext cx="127000" cy="127000"/>
        </a:xfrm>
        <a:prstGeom prst="rect">
          <a:avLst/>
        </a:prstGeom>
      </xdr:spPr>
    </xdr:pic>
    <xdr:clientData/>
  </xdr:twoCellAnchor>
  <xdr:twoCellAnchor>
    <xdr:from>
      <xdr:col>1</xdr:col>
      <xdr:colOff>441325</xdr:colOff>
      <xdr:row>6</xdr:row>
      <xdr:rowOff>0</xdr:rowOff>
    </xdr:from>
    <xdr:to>
      <xdr:col>1</xdr:col>
      <xdr:colOff>568325</xdr:colOff>
      <xdr:row>6</xdr:row>
      <xdr:rowOff>127000</xdr:rowOff>
    </xdr:to>
    <xdr:pic>
      <xdr:nvPicPr>
        <xdr:cNvPr id="391" name="BEx7IJ8F3YBNEZ5S8YAA52QZ8D9F">
          <a:extLst>
            <a:ext uri="{FF2B5EF4-FFF2-40B4-BE49-F238E27FC236}">
              <a16:creationId xmlns:a16="http://schemas.microsoft.com/office/drawing/2014/main" id="{00000000-0008-0000-0200-00008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419225"/>
          <a:ext cx="127000" cy="127000"/>
        </a:xfrm>
        <a:prstGeom prst="rect">
          <a:avLst/>
        </a:prstGeom>
      </xdr:spPr>
    </xdr:pic>
    <xdr:clientData/>
  </xdr:twoCellAnchor>
  <xdr:twoCellAnchor>
    <xdr:from>
      <xdr:col>1</xdr:col>
      <xdr:colOff>441325</xdr:colOff>
      <xdr:row>79</xdr:row>
      <xdr:rowOff>0</xdr:rowOff>
    </xdr:from>
    <xdr:to>
      <xdr:col>1</xdr:col>
      <xdr:colOff>568325</xdr:colOff>
      <xdr:row>79</xdr:row>
      <xdr:rowOff>127000</xdr:rowOff>
    </xdr:to>
    <xdr:pic>
      <xdr:nvPicPr>
        <xdr:cNvPr id="392" name="BExGOJWCQGJFBLK1EH58XUGN790D">
          <a:extLst>
            <a:ext uri="{FF2B5EF4-FFF2-40B4-BE49-F238E27FC236}">
              <a16:creationId xmlns:a16="http://schemas.microsoft.com/office/drawing/2014/main" id="{00000000-0008-0000-0200-000088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5325725"/>
          <a:ext cx="127000" cy="127000"/>
        </a:xfrm>
        <a:prstGeom prst="rect">
          <a:avLst/>
        </a:prstGeom>
      </xdr:spPr>
    </xdr:pic>
    <xdr:clientData/>
  </xdr:twoCellAnchor>
  <xdr:twoCellAnchor>
    <xdr:from>
      <xdr:col>1</xdr:col>
      <xdr:colOff>441325</xdr:colOff>
      <xdr:row>83</xdr:row>
      <xdr:rowOff>0</xdr:rowOff>
    </xdr:from>
    <xdr:to>
      <xdr:col>1</xdr:col>
      <xdr:colOff>568325</xdr:colOff>
      <xdr:row>83</xdr:row>
      <xdr:rowOff>127000</xdr:rowOff>
    </xdr:to>
    <xdr:pic>
      <xdr:nvPicPr>
        <xdr:cNvPr id="393" name="BEx5CT5H6KFFOYOQJUX05WA92D7M">
          <a:extLst>
            <a:ext uri="{FF2B5EF4-FFF2-40B4-BE49-F238E27FC236}">
              <a16:creationId xmlns:a16="http://schemas.microsoft.com/office/drawing/2014/main" id="{00000000-0008-0000-0200-00008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6087725"/>
          <a:ext cx="127000" cy="127000"/>
        </a:xfrm>
        <a:prstGeom prst="rect">
          <a:avLst/>
        </a:prstGeom>
      </xdr:spPr>
    </xdr:pic>
    <xdr:clientData/>
  </xdr:twoCellAnchor>
  <xdr:twoCellAnchor>
    <xdr:from>
      <xdr:col>1</xdr:col>
      <xdr:colOff>441325</xdr:colOff>
      <xdr:row>88</xdr:row>
      <xdr:rowOff>0</xdr:rowOff>
    </xdr:from>
    <xdr:to>
      <xdr:col>1</xdr:col>
      <xdr:colOff>568325</xdr:colOff>
      <xdr:row>88</xdr:row>
      <xdr:rowOff>127000</xdr:rowOff>
    </xdr:to>
    <xdr:pic>
      <xdr:nvPicPr>
        <xdr:cNvPr id="394" name="BExCW8LI2PJLBWXDMLQ6RS5PEUS9">
          <a:extLst>
            <a:ext uri="{FF2B5EF4-FFF2-40B4-BE49-F238E27FC236}">
              <a16:creationId xmlns:a16="http://schemas.microsoft.com/office/drawing/2014/main" id="{00000000-0008-0000-0200-00008A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7040225"/>
          <a:ext cx="127000" cy="127000"/>
        </a:xfrm>
        <a:prstGeom prst="rect">
          <a:avLst/>
        </a:prstGeom>
      </xdr:spPr>
    </xdr:pic>
    <xdr:clientData/>
  </xdr:twoCellAnchor>
  <xdr:twoCellAnchor>
    <xdr:from>
      <xdr:col>1</xdr:col>
      <xdr:colOff>441325</xdr:colOff>
      <xdr:row>125</xdr:row>
      <xdr:rowOff>0</xdr:rowOff>
    </xdr:from>
    <xdr:to>
      <xdr:col>1</xdr:col>
      <xdr:colOff>568325</xdr:colOff>
      <xdr:row>125</xdr:row>
      <xdr:rowOff>127000</xdr:rowOff>
    </xdr:to>
    <xdr:pic>
      <xdr:nvPicPr>
        <xdr:cNvPr id="395" name="BExU0WUXSJX9T1ACMQNF626RALUH">
          <a:extLst>
            <a:ext uri="{FF2B5EF4-FFF2-40B4-BE49-F238E27FC236}">
              <a16:creationId xmlns:a16="http://schemas.microsoft.com/office/drawing/2014/main" id="{00000000-0008-0000-0200-00008B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4088725"/>
          <a:ext cx="127000" cy="127000"/>
        </a:xfrm>
        <a:prstGeom prst="rect">
          <a:avLst/>
        </a:prstGeom>
      </xdr:spPr>
    </xdr:pic>
    <xdr:clientData/>
  </xdr:twoCellAnchor>
  <xdr:twoCellAnchor>
    <xdr:from>
      <xdr:col>1</xdr:col>
      <xdr:colOff>441325</xdr:colOff>
      <xdr:row>132</xdr:row>
      <xdr:rowOff>0</xdr:rowOff>
    </xdr:from>
    <xdr:to>
      <xdr:col>1</xdr:col>
      <xdr:colOff>568325</xdr:colOff>
      <xdr:row>132</xdr:row>
      <xdr:rowOff>127000</xdr:rowOff>
    </xdr:to>
    <xdr:pic>
      <xdr:nvPicPr>
        <xdr:cNvPr id="396" name="BExIRHFMHX21R2IPM31T8ICQP1YW">
          <a:extLst>
            <a:ext uri="{FF2B5EF4-FFF2-40B4-BE49-F238E27FC236}">
              <a16:creationId xmlns:a16="http://schemas.microsoft.com/office/drawing/2014/main" id="{00000000-0008-0000-0200-00008C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5422225"/>
          <a:ext cx="127000" cy="127000"/>
        </a:xfrm>
        <a:prstGeom prst="rect">
          <a:avLst/>
        </a:prstGeom>
      </xdr:spPr>
    </xdr:pic>
    <xdr:clientData/>
  </xdr:twoCellAnchor>
  <xdr:twoCellAnchor>
    <xdr:from>
      <xdr:col>1</xdr:col>
      <xdr:colOff>441325</xdr:colOff>
      <xdr:row>155</xdr:row>
      <xdr:rowOff>0</xdr:rowOff>
    </xdr:from>
    <xdr:to>
      <xdr:col>1</xdr:col>
      <xdr:colOff>568325</xdr:colOff>
      <xdr:row>155</xdr:row>
      <xdr:rowOff>127000</xdr:rowOff>
    </xdr:to>
    <xdr:pic>
      <xdr:nvPicPr>
        <xdr:cNvPr id="397" name="BExXNFVAJ1LTAB4B8J84L1X824PS">
          <a:extLst>
            <a:ext uri="{FF2B5EF4-FFF2-40B4-BE49-F238E27FC236}">
              <a16:creationId xmlns:a16="http://schemas.microsoft.com/office/drawing/2014/main" id="{00000000-0008-0000-0200-00008D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9803725"/>
          <a:ext cx="127000" cy="127000"/>
        </a:xfrm>
        <a:prstGeom prst="rect">
          <a:avLst/>
        </a:prstGeom>
      </xdr:spPr>
    </xdr:pic>
    <xdr:clientData/>
  </xdr:twoCellAnchor>
  <xdr:twoCellAnchor>
    <xdr:from>
      <xdr:col>1</xdr:col>
      <xdr:colOff>355600</xdr:colOff>
      <xdr:row>159</xdr:row>
      <xdr:rowOff>0</xdr:rowOff>
    </xdr:from>
    <xdr:to>
      <xdr:col>1</xdr:col>
      <xdr:colOff>482600</xdr:colOff>
      <xdr:row>159</xdr:row>
      <xdr:rowOff>127000</xdr:rowOff>
    </xdr:to>
    <xdr:pic>
      <xdr:nvPicPr>
        <xdr:cNvPr id="398" name="BExMJQS8B0OMEFD7TR07BK9OV3OH">
          <a:extLst>
            <a:ext uri="{FF2B5EF4-FFF2-40B4-BE49-F238E27FC236}">
              <a16:creationId xmlns:a16="http://schemas.microsoft.com/office/drawing/2014/main" id="{00000000-0008-0000-0200-00008E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0565725"/>
          <a:ext cx="127000" cy="127000"/>
        </a:xfrm>
        <a:prstGeom prst="rect">
          <a:avLst/>
        </a:prstGeom>
      </xdr:spPr>
    </xdr:pic>
    <xdr:clientData/>
  </xdr:twoCellAnchor>
  <xdr:twoCellAnchor>
    <xdr:from>
      <xdr:col>1</xdr:col>
      <xdr:colOff>269875</xdr:colOff>
      <xdr:row>161</xdr:row>
      <xdr:rowOff>0</xdr:rowOff>
    </xdr:from>
    <xdr:to>
      <xdr:col>1</xdr:col>
      <xdr:colOff>396875</xdr:colOff>
      <xdr:row>161</xdr:row>
      <xdr:rowOff>127000</xdr:rowOff>
    </xdr:to>
    <xdr:pic>
      <xdr:nvPicPr>
        <xdr:cNvPr id="399" name="BExQ45TICRWXVS76RQ5Y65OK0C0I">
          <a:extLst>
            <a:ext uri="{FF2B5EF4-FFF2-40B4-BE49-F238E27FC236}">
              <a16:creationId xmlns:a16="http://schemas.microsoft.com/office/drawing/2014/main" id="{00000000-0008-0000-0200-00008F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30946725"/>
          <a:ext cx="127000" cy="127000"/>
        </a:xfrm>
        <a:prstGeom prst="rect">
          <a:avLst/>
        </a:prstGeom>
      </xdr:spPr>
    </xdr:pic>
    <xdr:clientData/>
  </xdr:twoCellAnchor>
  <xdr:twoCellAnchor>
    <xdr:from>
      <xdr:col>1</xdr:col>
      <xdr:colOff>355600</xdr:colOff>
      <xdr:row>162</xdr:row>
      <xdr:rowOff>0</xdr:rowOff>
    </xdr:from>
    <xdr:to>
      <xdr:col>1</xdr:col>
      <xdr:colOff>482600</xdr:colOff>
      <xdr:row>162</xdr:row>
      <xdr:rowOff>127000</xdr:rowOff>
    </xdr:to>
    <xdr:pic>
      <xdr:nvPicPr>
        <xdr:cNvPr id="400" name="BEx1P1HG4H1PHH5KRQXJINYPG8MB">
          <a:extLst>
            <a:ext uri="{FF2B5EF4-FFF2-40B4-BE49-F238E27FC236}">
              <a16:creationId xmlns:a16="http://schemas.microsoft.com/office/drawing/2014/main" id="{00000000-0008-0000-0200-000090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1137225"/>
          <a:ext cx="127000" cy="127000"/>
        </a:xfrm>
        <a:prstGeom prst="rect">
          <a:avLst/>
        </a:prstGeom>
      </xdr:spPr>
    </xdr:pic>
    <xdr:clientData/>
  </xdr:twoCellAnchor>
  <xdr:twoCellAnchor>
    <xdr:from>
      <xdr:col>1</xdr:col>
      <xdr:colOff>355600</xdr:colOff>
      <xdr:row>164</xdr:row>
      <xdr:rowOff>0</xdr:rowOff>
    </xdr:from>
    <xdr:to>
      <xdr:col>1</xdr:col>
      <xdr:colOff>482600</xdr:colOff>
      <xdr:row>164</xdr:row>
      <xdr:rowOff>127000</xdr:rowOff>
    </xdr:to>
    <xdr:pic>
      <xdr:nvPicPr>
        <xdr:cNvPr id="401" name="BExVZI8W8RLFT9RUSPYOI9U8T29S">
          <a:extLst>
            <a:ext uri="{FF2B5EF4-FFF2-40B4-BE49-F238E27FC236}">
              <a16:creationId xmlns:a16="http://schemas.microsoft.com/office/drawing/2014/main" id="{00000000-0008-0000-0200-000091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1518225"/>
          <a:ext cx="127000" cy="127000"/>
        </a:xfrm>
        <a:prstGeom prst="rect">
          <a:avLst/>
        </a:prstGeom>
      </xdr:spPr>
    </xdr:pic>
    <xdr:clientData/>
  </xdr:twoCellAnchor>
  <xdr:twoCellAnchor>
    <xdr:from>
      <xdr:col>1</xdr:col>
      <xdr:colOff>355600</xdr:colOff>
      <xdr:row>169</xdr:row>
      <xdr:rowOff>0</xdr:rowOff>
    </xdr:from>
    <xdr:to>
      <xdr:col>1</xdr:col>
      <xdr:colOff>482600</xdr:colOff>
      <xdr:row>169</xdr:row>
      <xdr:rowOff>127000</xdr:rowOff>
    </xdr:to>
    <xdr:pic>
      <xdr:nvPicPr>
        <xdr:cNvPr id="402" name="BExIOQOGHMZXLLRSSQQERJ09U2EN">
          <a:extLst>
            <a:ext uri="{FF2B5EF4-FFF2-40B4-BE49-F238E27FC236}">
              <a16:creationId xmlns:a16="http://schemas.microsoft.com/office/drawing/2014/main" id="{00000000-0008-0000-0200-000092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2470725"/>
          <a:ext cx="127000" cy="127000"/>
        </a:xfrm>
        <a:prstGeom prst="rect">
          <a:avLst/>
        </a:prstGeom>
      </xdr:spPr>
    </xdr:pic>
    <xdr:clientData/>
  </xdr:twoCellAnchor>
  <xdr:twoCellAnchor>
    <xdr:from>
      <xdr:col>1</xdr:col>
      <xdr:colOff>355600</xdr:colOff>
      <xdr:row>175</xdr:row>
      <xdr:rowOff>0</xdr:rowOff>
    </xdr:from>
    <xdr:to>
      <xdr:col>1</xdr:col>
      <xdr:colOff>482600</xdr:colOff>
      <xdr:row>175</xdr:row>
      <xdr:rowOff>127000</xdr:rowOff>
    </xdr:to>
    <xdr:pic>
      <xdr:nvPicPr>
        <xdr:cNvPr id="403" name="BExSGUWCME8Q213U75FPJ37NO1GB">
          <a:extLst>
            <a:ext uri="{FF2B5EF4-FFF2-40B4-BE49-F238E27FC236}">
              <a16:creationId xmlns:a16="http://schemas.microsoft.com/office/drawing/2014/main" id="{00000000-0008-0000-0200-00009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3613725"/>
          <a:ext cx="127000" cy="127000"/>
        </a:xfrm>
        <a:prstGeom prst="rect">
          <a:avLst/>
        </a:prstGeom>
      </xdr:spPr>
    </xdr:pic>
    <xdr:clientData/>
  </xdr:twoCellAnchor>
  <xdr:twoCellAnchor>
    <xdr:from>
      <xdr:col>1</xdr:col>
      <xdr:colOff>355600</xdr:colOff>
      <xdr:row>177</xdr:row>
      <xdr:rowOff>0</xdr:rowOff>
    </xdr:from>
    <xdr:to>
      <xdr:col>1</xdr:col>
      <xdr:colOff>482600</xdr:colOff>
      <xdr:row>177</xdr:row>
      <xdr:rowOff>127000</xdr:rowOff>
    </xdr:to>
    <xdr:pic>
      <xdr:nvPicPr>
        <xdr:cNvPr id="404" name="BExZSUV72GXNSHJAYHHTZY42IOWA">
          <a:extLst>
            <a:ext uri="{FF2B5EF4-FFF2-40B4-BE49-F238E27FC236}">
              <a16:creationId xmlns:a16="http://schemas.microsoft.com/office/drawing/2014/main" id="{00000000-0008-0000-0200-000094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3994725"/>
          <a:ext cx="127000" cy="127000"/>
        </a:xfrm>
        <a:prstGeom prst="rect">
          <a:avLst/>
        </a:prstGeom>
      </xdr:spPr>
    </xdr:pic>
    <xdr:clientData/>
  </xdr:twoCellAnchor>
  <xdr:twoCellAnchor>
    <xdr:from>
      <xdr:col>1</xdr:col>
      <xdr:colOff>355600</xdr:colOff>
      <xdr:row>193</xdr:row>
      <xdr:rowOff>0</xdr:rowOff>
    </xdr:from>
    <xdr:to>
      <xdr:col>1</xdr:col>
      <xdr:colOff>482600</xdr:colOff>
      <xdr:row>193</xdr:row>
      <xdr:rowOff>127000</xdr:rowOff>
    </xdr:to>
    <xdr:pic>
      <xdr:nvPicPr>
        <xdr:cNvPr id="405" name="BExVZ526IOFTZLNY0Y609LJBIR4F">
          <a:extLst>
            <a:ext uri="{FF2B5EF4-FFF2-40B4-BE49-F238E27FC236}">
              <a16:creationId xmlns:a16="http://schemas.microsoft.com/office/drawing/2014/main" id="{00000000-0008-0000-0200-00009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7042725"/>
          <a:ext cx="127000" cy="127000"/>
        </a:xfrm>
        <a:prstGeom prst="rect">
          <a:avLst/>
        </a:prstGeom>
      </xdr:spPr>
    </xdr:pic>
    <xdr:clientData/>
  </xdr:twoCellAnchor>
  <xdr:twoCellAnchor>
    <xdr:from>
      <xdr:col>1</xdr:col>
      <xdr:colOff>355600</xdr:colOff>
      <xdr:row>195</xdr:row>
      <xdr:rowOff>0</xdr:rowOff>
    </xdr:from>
    <xdr:to>
      <xdr:col>1</xdr:col>
      <xdr:colOff>482600</xdr:colOff>
      <xdr:row>195</xdr:row>
      <xdr:rowOff>127000</xdr:rowOff>
    </xdr:to>
    <xdr:pic>
      <xdr:nvPicPr>
        <xdr:cNvPr id="406" name="BExGX86OUE2QNHSLV9ZI7Q3L7Q3B">
          <a:extLst>
            <a:ext uri="{FF2B5EF4-FFF2-40B4-BE49-F238E27FC236}">
              <a16:creationId xmlns:a16="http://schemas.microsoft.com/office/drawing/2014/main" id="{00000000-0008-0000-0200-000096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7423725"/>
          <a:ext cx="127000" cy="127000"/>
        </a:xfrm>
        <a:prstGeom prst="rect">
          <a:avLst/>
        </a:prstGeom>
      </xdr:spPr>
    </xdr:pic>
    <xdr:clientData/>
  </xdr:twoCellAnchor>
  <xdr:twoCellAnchor>
    <xdr:from>
      <xdr:col>1</xdr:col>
      <xdr:colOff>355600</xdr:colOff>
      <xdr:row>231</xdr:row>
      <xdr:rowOff>0</xdr:rowOff>
    </xdr:from>
    <xdr:to>
      <xdr:col>1</xdr:col>
      <xdr:colOff>482600</xdr:colOff>
      <xdr:row>231</xdr:row>
      <xdr:rowOff>127000</xdr:rowOff>
    </xdr:to>
    <xdr:pic>
      <xdr:nvPicPr>
        <xdr:cNvPr id="407" name="BExOKBSS1L5OKTOI2N77R7PS5VWR">
          <a:extLst>
            <a:ext uri="{FF2B5EF4-FFF2-40B4-BE49-F238E27FC236}">
              <a16:creationId xmlns:a16="http://schemas.microsoft.com/office/drawing/2014/main" id="{00000000-0008-0000-0200-00009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4281725"/>
          <a:ext cx="127000" cy="127000"/>
        </a:xfrm>
        <a:prstGeom prst="rect">
          <a:avLst/>
        </a:prstGeom>
      </xdr:spPr>
    </xdr:pic>
    <xdr:clientData/>
  </xdr:twoCellAnchor>
  <xdr:twoCellAnchor>
    <xdr:from>
      <xdr:col>1</xdr:col>
      <xdr:colOff>355600</xdr:colOff>
      <xdr:row>236</xdr:row>
      <xdr:rowOff>0</xdr:rowOff>
    </xdr:from>
    <xdr:to>
      <xdr:col>1</xdr:col>
      <xdr:colOff>482600</xdr:colOff>
      <xdr:row>236</xdr:row>
      <xdr:rowOff>127000</xdr:rowOff>
    </xdr:to>
    <xdr:pic>
      <xdr:nvPicPr>
        <xdr:cNvPr id="408" name="BExB61RB0T9HIDQG8FUWFACAEYIC">
          <a:extLst>
            <a:ext uri="{FF2B5EF4-FFF2-40B4-BE49-F238E27FC236}">
              <a16:creationId xmlns:a16="http://schemas.microsoft.com/office/drawing/2014/main" id="{00000000-0008-0000-0200-000098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5234225"/>
          <a:ext cx="127000" cy="127000"/>
        </a:xfrm>
        <a:prstGeom prst="rect">
          <a:avLst/>
        </a:prstGeom>
      </xdr:spPr>
    </xdr:pic>
    <xdr:clientData/>
  </xdr:twoCellAnchor>
  <xdr:twoCellAnchor>
    <xdr:from>
      <xdr:col>1</xdr:col>
      <xdr:colOff>355600</xdr:colOff>
      <xdr:row>240</xdr:row>
      <xdr:rowOff>0</xdr:rowOff>
    </xdr:from>
    <xdr:to>
      <xdr:col>1</xdr:col>
      <xdr:colOff>482600</xdr:colOff>
      <xdr:row>240</xdr:row>
      <xdr:rowOff>127000</xdr:rowOff>
    </xdr:to>
    <xdr:pic>
      <xdr:nvPicPr>
        <xdr:cNvPr id="409" name="BExSGCBDRPND49ZIJ7PVYIRDXKVB">
          <a:extLst>
            <a:ext uri="{FF2B5EF4-FFF2-40B4-BE49-F238E27FC236}">
              <a16:creationId xmlns:a16="http://schemas.microsoft.com/office/drawing/2014/main" id="{00000000-0008-0000-0200-00009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5996225"/>
          <a:ext cx="127000" cy="127000"/>
        </a:xfrm>
        <a:prstGeom prst="rect">
          <a:avLst/>
        </a:prstGeom>
      </xdr:spPr>
    </xdr:pic>
    <xdr:clientData/>
  </xdr:twoCellAnchor>
  <xdr:twoCellAnchor>
    <xdr:from>
      <xdr:col>1</xdr:col>
      <xdr:colOff>184150</xdr:colOff>
      <xdr:row>242</xdr:row>
      <xdr:rowOff>0</xdr:rowOff>
    </xdr:from>
    <xdr:to>
      <xdr:col>1</xdr:col>
      <xdr:colOff>311150</xdr:colOff>
      <xdr:row>242</xdr:row>
      <xdr:rowOff>127000</xdr:rowOff>
    </xdr:to>
    <xdr:pic>
      <xdr:nvPicPr>
        <xdr:cNvPr id="410" name="BExQ730I7NZTRST59Z2PFL8IG5AB">
          <a:extLst>
            <a:ext uri="{FF2B5EF4-FFF2-40B4-BE49-F238E27FC236}">
              <a16:creationId xmlns:a16="http://schemas.microsoft.com/office/drawing/2014/main" id="{00000000-0008-0000-0200-00009A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46377225"/>
          <a:ext cx="127000" cy="127000"/>
        </a:xfrm>
        <a:prstGeom prst="rect">
          <a:avLst/>
        </a:prstGeom>
      </xdr:spPr>
    </xdr:pic>
    <xdr:clientData/>
  </xdr:twoCellAnchor>
  <xdr:twoCellAnchor>
    <xdr:from>
      <xdr:col>1</xdr:col>
      <xdr:colOff>269875</xdr:colOff>
      <xdr:row>243</xdr:row>
      <xdr:rowOff>0</xdr:rowOff>
    </xdr:from>
    <xdr:to>
      <xdr:col>1</xdr:col>
      <xdr:colOff>396875</xdr:colOff>
      <xdr:row>243</xdr:row>
      <xdr:rowOff>127000</xdr:rowOff>
    </xdr:to>
    <xdr:pic>
      <xdr:nvPicPr>
        <xdr:cNvPr id="411" name="BExQ395GR21YJOL5P16127565QPY">
          <a:extLst>
            <a:ext uri="{FF2B5EF4-FFF2-40B4-BE49-F238E27FC236}">
              <a16:creationId xmlns:a16="http://schemas.microsoft.com/office/drawing/2014/main" id="{00000000-0008-0000-0200-00009B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46567725"/>
          <a:ext cx="127000" cy="127000"/>
        </a:xfrm>
        <a:prstGeom prst="rect">
          <a:avLst/>
        </a:prstGeom>
      </xdr:spPr>
    </xdr:pic>
    <xdr:clientData/>
  </xdr:twoCellAnchor>
  <xdr:twoCellAnchor>
    <xdr:from>
      <xdr:col>1</xdr:col>
      <xdr:colOff>355600</xdr:colOff>
      <xdr:row>244</xdr:row>
      <xdr:rowOff>0</xdr:rowOff>
    </xdr:from>
    <xdr:to>
      <xdr:col>1</xdr:col>
      <xdr:colOff>482600</xdr:colOff>
      <xdr:row>244</xdr:row>
      <xdr:rowOff>127000</xdr:rowOff>
    </xdr:to>
    <xdr:pic>
      <xdr:nvPicPr>
        <xdr:cNvPr id="412" name="BExZLZM17YZH27TFK373XZRTGW9O">
          <a:extLst>
            <a:ext uri="{FF2B5EF4-FFF2-40B4-BE49-F238E27FC236}">
              <a16:creationId xmlns:a16="http://schemas.microsoft.com/office/drawing/2014/main" id="{00000000-0008-0000-0200-00009C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6758225"/>
          <a:ext cx="127000" cy="127000"/>
        </a:xfrm>
        <a:prstGeom prst="rect">
          <a:avLst/>
        </a:prstGeom>
      </xdr:spPr>
    </xdr:pic>
    <xdr:clientData/>
  </xdr:twoCellAnchor>
  <xdr:twoCellAnchor>
    <xdr:from>
      <xdr:col>1</xdr:col>
      <xdr:colOff>441325</xdr:colOff>
      <xdr:row>245</xdr:row>
      <xdr:rowOff>0</xdr:rowOff>
    </xdr:from>
    <xdr:to>
      <xdr:col>1</xdr:col>
      <xdr:colOff>568325</xdr:colOff>
      <xdr:row>245</xdr:row>
      <xdr:rowOff>127000</xdr:rowOff>
    </xdr:to>
    <xdr:pic>
      <xdr:nvPicPr>
        <xdr:cNvPr id="413" name="BEx7MPTYIX4AH9ARKIYVWEP09ZLC">
          <a:extLst>
            <a:ext uri="{FF2B5EF4-FFF2-40B4-BE49-F238E27FC236}">
              <a16:creationId xmlns:a16="http://schemas.microsoft.com/office/drawing/2014/main" id="{00000000-0008-0000-0200-00009D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46948725"/>
          <a:ext cx="127000" cy="127000"/>
        </a:xfrm>
        <a:prstGeom prst="rect">
          <a:avLst/>
        </a:prstGeom>
      </xdr:spPr>
    </xdr:pic>
    <xdr:clientData/>
  </xdr:twoCellAnchor>
  <xdr:twoCellAnchor>
    <xdr:from>
      <xdr:col>1</xdr:col>
      <xdr:colOff>441325</xdr:colOff>
      <xdr:row>255</xdr:row>
      <xdr:rowOff>0</xdr:rowOff>
    </xdr:from>
    <xdr:to>
      <xdr:col>1</xdr:col>
      <xdr:colOff>568325</xdr:colOff>
      <xdr:row>255</xdr:row>
      <xdr:rowOff>127000</xdr:rowOff>
    </xdr:to>
    <xdr:pic>
      <xdr:nvPicPr>
        <xdr:cNvPr id="414" name="BExETOMHB5XJ67H3J38ZZWZPZ9LQ">
          <a:extLst>
            <a:ext uri="{FF2B5EF4-FFF2-40B4-BE49-F238E27FC236}">
              <a16:creationId xmlns:a16="http://schemas.microsoft.com/office/drawing/2014/main" id="{00000000-0008-0000-0200-00009E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48853725"/>
          <a:ext cx="127000" cy="127000"/>
        </a:xfrm>
        <a:prstGeom prst="rect">
          <a:avLst/>
        </a:prstGeom>
      </xdr:spPr>
    </xdr:pic>
    <xdr:clientData/>
  </xdr:twoCellAnchor>
  <xdr:twoCellAnchor>
    <xdr:from>
      <xdr:col>1</xdr:col>
      <xdr:colOff>441325</xdr:colOff>
      <xdr:row>257</xdr:row>
      <xdr:rowOff>0</xdr:rowOff>
    </xdr:from>
    <xdr:to>
      <xdr:col>1</xdr:col>
      <xdr:colOff>568325</xdr:colOff>
      <xdr:row>257</xdr:row>
      <xdr:rowOff>127000</xdr:rowOff>
    </xdr:to>
    <xdr:pic>
      <xdr:nvPicPr>
        <xdr:cNvPr id="415" name="BEx7DDF5UF9VCO9LWKXTQAKMCYPN">
          <a:extLst>
            <a:ext uri="{FF2B5EF4-FFF2-40B4-BE49-F238E27FC236}">
              <a16:creationId xmlns:a16="http://schemas.microsoft.com/office/drawing/2014/main" id="{00000000-0008-0000-0200-00009F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49234725"/>
          <a:ext cx="127000" cy="127000"/>
        </a:xfrm>
        <a:prstGeom prst="rect">
          <a:avLst/>
        </a:prstGeom>
      </xdr:spPr>
    </xdr:pic>
    <xdr:clientData/>
  </xdr:twoCellAnchor>
  <xdr:twoCellAnchor>
    <xdr:from>
      <xdr:col>1</xdr:col>
      <xdr:colOff>441325</xdr:colOff>
      <xdr:row>294</xdr:row>
      <xdr:rowOff>0</xdr:rowOff>
    </xdr:from>
    <xdr:to>
      <xdr:col>1</xdr:col>
      <xdr:colOff>568325</xdr:colOff>
      <xdr:row>294</xdr:row>
      <xdr:rowOff>127000</xdr:rowOff>
    </xdr:to>
    <xdr:pic>
      <xdr:nvPicPr>
        <xdr:cNvPr id="416" name="BExESBBV5R7QTKT7PC02935GOAT9">
          <a:extLst>
            <a:ext uri="{FF2B5EF4-FFF2-40B4-BE49-F238E27FC236}">
              <a16:creationId xmlns:a16="http://schemas.microsoft.com/office/drawing/2014/main" id="{00000000-0008-0000-0200-0000A0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5902225"/>
          <a:ext cx="127000" cy="127000"/>
        </a:xfrm>
        <a:prstGeom prst="rect">
          <a:avLst/>
        </a:prstGeom>
      </xdr:spPr>
    </xdr:pic>
    <xdr:clientData/>
  </xdr:twoCellAnchor>
  <xdr:twoCellAnchor>
    <xdr:from>
      <xdr:col>1</xdr:col>
      <xdr:colOff>441325</xdr:colOff>
      <xdr:row>302</xdr:row>
      <xdr:rowOff>0</xdr:rowOff>
    </xdr:from>
    <xdr:to>
      <xdr:col>1</xdr:col>
      <xdr:colOff>568325</xdr:colOff>
      <xdr:row>302</xdr:row>
      <xdr:rowOff>127000</xdr:rowOff>
    </xdr:to>
    <xdr:pic>
      <xdr:nvPicPr>
        <xdr:cNvPr id="417" name="BEx3U58M7M3D5HQ3AAI86HHJ3NEC">
          <a:extLst>
            <a:ext uri="{FF2B5EF4-FFF2-40B4-BE49-F238E27FC236}">
              <a16:creationId xmlns:a16="http://schemas.microsoft.com/office/drawing/2014/main" id="{00000000-0008-0000-0200-0000A1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7426225"/>
          <a:ext cx="127000" cy="127000"/>
        </a:xfrm>
        <a:prstGeom prst="rect">
          <a:avLst/>
        </a:prstGeom>
      </xdr:spPr>
    </xdr:pic>
    <xdr:clientData/>
  </xdr:twoCellAnchor>
  <xdr:twoCellAnchor>
    <xdr:from>
      <xdr:col>1</xdr:col>
      <xdr:colOff>441325</xdr:colOff>
      <xdr:row>304</xdr:row>
      <xdr:rowOff>0</xdr:rowOff>
    </xdr:from>
    <xdr:to>
      <xdr:col>1</xdr:col>
      <xdr:colOff>568325</xdr:colOff>
      <xdr:row>304</xdr:row>
      <xdr:rowOff>127000</xdr:rowOff>
    </xdr:to>
    <xdr:pic>
      <xdr:nvPicPr>
        <xdr:cNvPr id="418" name="BEx76TK1ASGSOQVC8TKLOLFL182R">
          <a:extLst>
            <a:ext uri="{FF2B5EF4-FFF2-40B4-BE49-F238E27FC236}">
              <a16:creationId xmlns:a16="http://schemas.microsoft.com/office/drawing/2014/main" id="{00000000-0008-0000-0200-0000A2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7807225"/>
          <a:ext cx="127000" cy="127000"/>
        </a:xfrm>
        <a:prstGeom prst="rect">
          <a:avLst/>
        </a:prstGeom>
      </xdr:spPr>
    </xdr:pic>
    <xdr:clientData/>
  </xdr:twoCellAnchor>
  <xdr:twoCellAnchor>
    <xdr:from>
      <xdr:col>1</xdr:col>
      <xdr:colOff>441325</xdr:colOff>
      <xdr:row>313</xdr:row>
      <xdr:rowOff>0</xdr:rowOff>
    </xdr:from>
    <xdr:to>
      <xdr:col>1</xdr:col>
      <xdr:colOff>568325</xdr:colOff>
      <xdr:row>313</xdr:row>
      <xdr:rowOff>127000</xdr:rowOff>
    </xdr:to>
    <xdr:pic>
      <xdr:nvPicPr>
        <xdr:cNvPr id="419" name="BExW0ZW9U99GU5KZ4BI98RYRC0I6">
          <a:extLst>
            <a:ext uri="{FF2B5EF4-FFF2-40B4-BE49-F238E27FC236}">
              <a16:creationId xmlns:a16="http://schemas.microsoft.com/office/drawing/2014/main" id="{00000000-0008-0000-0200-0000A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9331225"/>
          <a:ext cx="127000" cy="127000"/>
        </a:xfrm>
        <a:prstGeom prst="rect">
          <a:avLst/>
        </a:prstGeom>
      </xdr:spPr>
    </xdr:pic>
    <xdr:clientData/>
  </xdr:twoCellAnchor>
  <xdr:twoCellAnchor>
    <xdr:from>
      <xdr:col>1</xdr:col>
      <xdr:colOff>441325</xdr:colOff>
      <xdr:row>317</xdr:row>
      <xdr:rowOff>0</xdr:rowOff>
    </xdr:from>
    <xdr:to>
      <xdr:col>1</xdr:col>
      <xdr:colOff>568325</xdr:colOff>
      <xdr:row>317</xdr:row>
      <xdr:rowOff>127000</xdr:rowOff>
    </xdr:to>
    <xdr:pic>
      <xdr:nvPicPr>
        <xdr:cNvPr id="420" name="BExEZB2OBFHALXG2QM6AQV1FZSXI">
          <a:extLst>
            <a:ext uri="{FF2B5EF4-FFF2-40B4-BE49-F238E27FC236}">
              <a16:creationId xmlns:a16="http://schemas.microsoft.com/office/drawing/2014/main" id="{00000000-0008-0000-0200-0000A4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0093225"/>
          <a:ext cx="127000" cy="127000"/>
        </a:xfrm>
        <a:prstGeom prst="rect">
          <a:avLst/>
        </a:prstGeom>
      </xdr:spPr>
    </xdr:pic>
    <xdr:clientData/>
  </xdr:twoCellAnchor>
  <xdr:twoCellAnchor>
    <xdr:from>
      <xdr:col>1</xdr:col>
      <xdr:colOff>269875</xdr:colOff>
      <xdr:row>326</xdr:row>
      <xdr:rowOff>0</xdr:rowOff>
    </xdr:from>
    <xdr:to>
      <xdr:col>1</xdr:col>
      <xdr:colOff>396875</xdr:colOff>
      <xdr:row>326</xdr:row>
      <xdr:rowOff>127000</xdr:rowOff>
    </xdr:to>
    <xdr:pic>
      <xdr:nvPicPr>
        <xdr:cNvPr id="421" name="BExMD2Q2F6HEYRDNQ0PL95YGJ3HJ">
          <a:extLst>
            <a:ext uri="{FF2B5EF4-FFF2-40B4-BE49-F238E27FC236}">
              <a16:creationId xmlns:a16="http://schemas.microsoft.com/office/drawing/2014/main" id="{00000000-0008-0000-0200-0000A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61807725"/>
          <a:ext cx="127000" cy="127000"/>
        </a:xfrm>
        <a:prstGeom prst="rect">
          <a:avLst/>
        </a:prstGeom>
      </xdr:spPr>
    </xdr:pic>
    <xdr:clientData/>
  </xdr:twoCellAnchor>
  <xdr:twoCellAnchor>
    <xdr:from>
      <xdr:col>1</xdr:col>
      <xdr:colOff>355600</xdr:colOff>
      <xdr:row>327</xdr:row>
      <xdr:rowOff>0</xdr:rowOff>
    </xdr:from>
    <xdr:to>
      <xdr:col>1</xdr:col>
      <xdr:colOff>482600</xdr:colOff>
      <xdr:row>327</xdr:row>
      <xdr:rowOff>127000</xdr:rowOff>
    </xdr:to>
    <xdr:pic>
      <xdr:nvPicPr>
        <xdr:cNvPr id="422" name="BEx3IIUWE6L9R1O7XJ0AQGFKWR0F">
          <a:extLst>
            <a:ext uri="{FF2B5EF4-FFF2-40B4-BE49-F238E27FC236}">
              <a16:creationId xmlns:a16="http://schemas.microsoft.com/office/drawing/2014/main" id="{00000000-0008-0000-0200-0000A6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1998225"/>
          <a:ext cx="127000" cy="127000"/>
        </a:xfrm>
        <a:prstGeom prst="rect">
          <a:avLst/>
        </a:prstGeom>
      </xdr:spPr>
    </xdr:pic>
    <xdr:clientData/>
  </xdr:twoCellAnchor>
  <xdr:twoCellAnchor>
    <xdr:from>
      <xdr:col>1</xdr:col>
      <xdr:colOff>355600</xdr:colOff>
      <xdr:row>336</xdr:row>
      <xdr:rowOff>0</xdr:rowOff>
    </xdr:from>
    <xdr:to>
      <xdr:col>1</xdr:col>
      <xdr:colOff>482600</xdr:colOff>
      <xdr:row>336</xdr:row>
      <xdr:rowOff>127000</xdr:rowOff>
    </xdr:to>
    <xdr:pic>
      <xdr:nvPicPr>
        <xdr:cNvPr id="423" name="BExIOXKNUB63RFPS3DPSGPN2VJ3G">
          <a:extLst>
            <a:ext uri="{FF2B5EF4-FFF2-40B4-BE49-F238E27FC236}">
              <a16:creationId xmlns:a16="http://schemas.microsoft.com/office/drawing/2014/main" id="{00000000-0008-0000-0200-0000A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3712725"/>
          <a:ext cx="127000" cy="127000"/>
        </a:xfrm>
        <a:prstGeom prst="rect">
          <a:avLst/>
        </a:prstGeom>
      </xdr:spPr>
    </xdr:pic>
    <xdr:clientData/>
  </xdr:twoCellAnchor>
  <xdr:twoCellAnchor>
    <xdr:from>
      <xdr:col>1</xdr:col>
      <xdr:colOff>355600</xdr:colOff>
      <xdr:row>338</xdr:row>
      <xdr:rowOff>0</xdr:rowOff>
    </xdr:from>
    <xdr:to>
      <xdr:col>1</xdr:col>
      <xdr:colOff>482600</xdr:colOff>
      <xdr:row>338</xdr:row>
      <xdr:rowOff>127000</xdr:rowOff>
    </xdr:to>
    <xdr:pic>
      <xdr:nvPicPr>
        <xdr:cNvPr id="424" name="BExMGMP39C49W7KPTZGVOQM8IM1Y">
          <a:extLst>
            <a:ext uri="{FF2B5EF4-FFF2-40B4-BE49-F238E27FC236}">
              <a16:creationId xmlns:a16="http://schemas.microsoft.com/office/drawing/2014/main" id="{00000000-0008-0000-0200-0000A8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4093725"/>
          <a:ext cx="127000" cy="127000"/>
        </a:xfrm>
        <a:prstGeom prst="rect">
          <a:avLst/>
        </a:prstGeom>
      </xdr:spPr>
    </xdr:pic>
    <xdr:clientData/>
  </xdr:twoCellAnchor>
  <xdr:twoCellAnchor>
    <xdr:from>
      <xdr:col>1</xdr:col>
      <xdr:colOff>355600</xdr:colOff>
      <xdr:row>342</xdr:row>
      <xdr:rowOff>0</xdr:rowOff>
    </xdr:from>
    <xdr:to>
      <xdr:col>1</xdr:col>
      <xdr:colOff>482600</xdr:colOff>
      <xdr:row>342</xdr:row>
      <xdr:rowOff>127000</xdr:rowOff>
    </xdr:to>
    <xdr:pic>
      <xdr:nvPicPr>
        <xdr:cNvPr id="425" name="BExW7HCX36Q9VZTR9HJMJHO0XG6G">
          <a:extLst>
            <a:ext uri="{FF2B5EF4-FFF2-40B4-BE49-F238E27FC236}">
              <a16:creationId xmlns:a16="http://schemas.microsoft.com/office/drawing/2014/main" id="{00000000-0008-0000-0200-0000A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4855725"/>
          <a:ext cx="127000" cy="127000"/>
        </a:xfrm>
        <a:prstGeom prst="rect">
          <a:avLst/>
        </a:prstGeom>
      </xdr:spPr>
    </xdr:pic>
    <xdr:clientData/>
  </xdr:twoCellAnchor>
  <xdr:twoCellAnchor>
    <xdr:from>
      <xdr:col>1</xdr:col>
      <xdr:colOff>355600</xdr:colOff>
      <xdr:row>344</xdr:row>
      <xdr:rowOff>0</xdr:rowOff>
    </xdr:from>
    <xdr:to>
      <xdr:col>1</xdr:col>
      <xdr:colOff>482600</xdr:colOff>
      <xdr:row>344</xdr:row>
      <xdr:rowOff>127000</xdr:rowOff>
    </xdr:to>
    <xdr:pic>
      <xdr:nvPicPr>
        <xdr:cNvPr id="426" name="BEx5LNQDCAQFJF0PLUEMDB706FK3">
          <a:extLst>
            <a:ext uri="{FF2B5EF4-FFF2-40B4-BE49-F238E27FC236}">
              <a16:creationId xmlns:a16="http://schemas.microsoft.com/office/drawing/2014/main" id="{00000000-0008-0000-0200-0000AA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5236725"/>
          <a:ext cx="127000" cy="127000"/>
        </a:xfrm>
        <a:prstGeom prst="rect">
          <a:avLst/>
        </a:prstGeom>
      </xdr:spPr>
    </xdr:pic>
    <xdr:clientData/>
  </xdr:twoCellAnchor>
  <xdr:twoCellAnchor>
    <xdr:from>
      <xdr:col>1</xdr:col>
      <xdr:colOff>355600</xdr:colOff>
      <xdr:row>348</xdr:row>
      <xdr:rowOff>0</xdr:rowOff>
    </xdr:from>
    <xdr:to>
      <xdr:col>1</xdr:col>
      <xdr:colOff>482600</xdr:colOff>
      <xdr:row>348</xdr:row>
      <xdr:rowOff>127000</xdr:rowOff>
    </xdr:to>
    <xdr:pic>
      <xdr:nvPicPr>
        <xdr:cNvPr id="427" name="BExMR8T8EKBU1OREIW0JGE5O2KGK">
          <a:extLst>
            <a:ext uri="{FF2B5EF4-FFF2-40B4-BE49-F238E27FC236}">
              <a16:creationId xmlns:a16="http://schemas.microsoft.com/office/drawing/2014/main" id="{00000000-0008-0000-0200-0000AB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5998725"/>
          <a:ext cx="127000" cy="127000"/>
        </a:xfrm>
        <a:prstGeom prst="rect">
          <a:avLst/>
        </a:prstGeom>
      </xdr:spPr>
    </xdr:pic>
    <xdr:clientData/>
  </xdr:twoCellAnchor>
  <xdr:twoCellAnchor>
    <xdr:from>
      <xdr:col>1</xdr:col>
      <xdr:colOff>355600</xdr:colOff>
      <xdr:row>352</xdr:row>
      <xdr:rowOff>0</xdr:rowOff>
    </xdr:from>
    <xdr:to>
      <xdr:col>1</xdr:col>
      <xdr:colOff>482600</xdr:colOff>
      <xdr:row>352</xdr:row>
      <xdr:rowOff>127000</xdr:rowOff>
    </xdr:to>
    <xdr:pic>
      <xdr:nvPicPr>
        <xdr:cNvPr id="428" name="BExIWCR7S78HFAD7NZDAW101SJ3J">
          <a:extLst>
            <a:ext uri="{FF2B5EF4-FFF2-40B4-BE49-F238E27FC236}">
              <a16:creationId xmlns:a16="http://schemas.microsoft.com/office/drawing/2014/main" id="{00000000-0008-0000-0200-0000AC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6760725"/>
          <a:ext cx="127000" cy="127000"/>
        </a:xfrm>
        <a:prstGeom prst="rect">
          <a:avLst/>
        </a:prstGeom>
      </xdr:spPr>
    </xdr:pic>
    <xdr:clientData/>
  </xdr:twoCellAnchor>
  <xdr:twoCellAnchor>
    <xdr:from>
      <xdr:col>1</xdr:col>
      <xdr:colOff>269875</xdr:colOff>
      <xdr:row>356</xdr:row>
      <xdr:rowOff>0</xdr:rowOff>
    </xdr:from>
    <xdr:to>
      <xdr:col>1</xdr:col>
      <xdr:colOff>396875</xdr:colOff>
      <xdr:row>356</xdr:row>
      <xdr:rowOff>127000</xdr:rowOff>
    </xdr:to>
    <xdr:pic>
      <xdr:nvPicPr>
        <xdr:cNvPr id="429" name="BExGYTQ52PK3LWLZB309Z3TSMAW8">
          <a:extLst>
            <a:ext uri="{FF2B5EF4-FFF2-40B4-BE49-F238E27FC236}">
              <a16:creationId xmlns:a16="http://schemas.microsoft.com/office/drawing/2014/main" id="{00000000-0008-0000-0200-0000AD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67522725"/>
          <a:ext cx="127000" cy="127000"/>
        </a:xfrm>
        <a:prstGeom prst="rect">
          <a:avLst/>
        </a:prstGeom>
      </xdr:spPr>
    </xdr:pic>
    <xdr:clientData/>
  </xdr:twoCellAnchor>
  <xdr:twoCellAnchor>
    <xdr:from>
      <xdr:col>1</xdr:col>
      <xdr:colOff>355600</xdr:colOff>
      <xdr:row>357</xdr:row>
      <xdr:rowOff>0</xdr:rowOff>
    </xdr:from>
    <xdr:to>
      <xdr:col>1</xdr:col>
      <xdr:colOff>482600</xdr:colOff>
      <xdr:row>357</xdr:row>
      <xdr:rowOff>127000</xdr:rowOff>
    </xdr:to>
    <xdr:pic>
      <xdr:nvPicPr>
        <xdr:cNvPr id="430" name="BExERXJJBWBT08ZT0HR3PCIXM2R8">
          <a:extLst>
            <a:ext uri="{FF2B5EF4-FFF2-40B4-BE49-F238E27FC236}">
              <a16:creationId xmlns:a16="http://schemas.microsoft.com/office/drawing/2014/main" id="{00000000-0008-0000-0200-0000AE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67713225"/>
          <a:ext cx="127000" cy="127000"/>
        </a:xfrm>
        <a:prstGeom prst="rect">
          <a:avLst/>
        </a:prstGeom>
      </xdr:spPr>
    </xdr:pic>
    <xdr:clientData/>
  </xdr:twoCellAnchor>
  <xdr:twoCellAnchor>
    <xdr:from>
      <xdr:col>1</xdr:col>
      <xdr:colOff>441325</xdr:colOff>
      <xdr:row>358</xdr:row>
      <xdr:rowOff>0</xdr:rowOff>
    </xdr:from>
    <xdr:to>
      <xdr:col>1</xdr:col>
      <xdr:colOff>568325</xdr:colOff>
      <xdr:row>358</xdr:row>
      <xdr:rowOff>127000</xdr:rowOff>
    </xdr:to>
    <xdr:pic>
      <xdr:nvPicPr>
        <xdr:cNvPr id="431" name="BExIVPOEEEYAIIGW2QGHBBJ4DVF4">
          <a:extLst>
            <a:ext uri="{FF2B5EF4-FFF2-40B4-BE49-F238E27FC236}">
              <a16:creationId xmlns:a16="http://schemas.microsoft.com/office/drawing/2014/main" id="{00000000-0008-0000-0200-0000AF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7903725"/>
          <a:ext cx="127000" cy="127000"/>
        </a:xfrm>
        <a:prstGeom prst="rect">
          <a:avLst/>
        </a:prstGeom>
      </xdr:spPr>
    </xdr:pic>
    <xdr:clientData/>
  </xdr:twoCellAnchor>
  <xdr:twoCellAnchor>
    <xdr:from>
      <xdr:col>1</xdr:col>
      <xdr:colOff>441325</xdr:colOff>
      <xdr:row>360</xdr:row>
      <xdr:rowOff>0</xdr:rowOff>
    </xdr:from>
    <xdr:to>
      <xdr:col>1</xdr:col>
      <xdr:colOff>568325</xdr:colOff>
      <xdr:row>360</xdr:row>
      <xdr:rowOff>127000</xdr:rowOff>
    </xdr:to>
    <xdr:pic>
      <xdr:nvPicPr>
        <xdr:cNvPr id="432" name="BExW44VSCOFMD43EA8VLC2IJSNDZ">
          <a:extLst>
            <a:ext uri="{FF2B5EF4-FFF2-40B4-BE49-F238E27FC236}">
              <a16:creationId xmlns:a16="http://schemas.microsoft.com/office/drawing/2014/main" id="{00000000-0008-0000-0200-0000B0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8284725"/>
          <a:ext cx="127000" cy="127000"/>
        </a:xfrm>
        <a:prstGeom prst="rect">
          <a:avLst/>
        </a:prstGeom>
      </xdr:spPr>
    </xdr:pic>
    <xdr:clientData/>
  </xdr:twoCellAnchor>
  <xdr:twoCellAnchor>
    <xdr:from>
      <xdr:col>1</xdr:col>
      <xdr:colOff>441325</xdr:colOff>
      <xdr:row>367</xdr:row>
      <xdr:rowOff>0</xdr:rowOff>
    </xdr:from>
    <xdr:to>
      <xdr:col>1</xdr:col>
      <xdr:colOff>568325</xdr:colOff>
      <xdr:row>367</xdr:row>
      <xdr:rowOff>127000</xdr:rowOff>
    </xdr:to>
    <xdr:pic>
      <xdr:nvPicPr>
        <xdr:cNvPr id="433" name="BExXPEWB5H8K6D4MWZDPFGR90EWU">
          <a:extLst>
            <a:ext uri="{FF2B5EF4-FFF2-40B4-BE49-F238E27FC236}">
              <a16:creationId xmlns:a16="http://schemas.microsoft.com/office/drawing/2014/main" id="{00000000-0008-0000-0200-0000B1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618225"/>
          <a:ext cx="127000" cy="127000"/>
        </a:xfrm>
        <a:prstGeom prst="rect">
          <a:avLst/>
        </a:prstGeom>
      </xdr:spPr>
    </xdr:pic>
    <xdr:clientData/>
  </xdr:twoCellAnchor>
  <xdr:twoCellAnchor>
    <xdr:from>
      <xdr:col>1</xdr:col>
      <xdr:colOff>441325</xdr:colOff>
      <xdr:row>369</xdr:row>
      <xdr:rowOff>0</xdr:rowOff>
    </xdr:from>
    <xdr:to>
      <xdr:col>1</xdr:col>
      <xdr:colOff>568325</xdr:colOff>
      <xdr:row>369</xdr:row>
      <xdr:rowOff>127000</xdr:rowOff>
    </xdr:to>
    <xdr:pic>
      <xdr:nvPicPr>
        <xdr:cNvPr id="434" name="BExIJPIE897LGYUNNFFYQ7XC1XOZ">
          <a:extLst>
            <a:ext uri="{FF2B5EF4-FFF2-40B4-BE49-F238E27FC236}">
              <a16:creationId xmlns:a16="http://schemas.microsoft.com/office/drawing/2014/main" id="{00000000-0008-0000-0200-0000B2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999225"/>
          <a:ext cx="127000" cy="127000"/>
        </a:xfrm>
        <a:prstGeom prst="rect">
          <a:avLst/>
        </a:prstGeom>
      </xdr:spPr>
    </xdr:pic>
    <xdr:clientData/>
  </xdr:twoCellAnchor>
  <xdr:twoCellAnchor>
    <xdr:from>
      <xdr:col>1</xdr:col>
      <xdr:colOff>355600</xdr:colOff>
      <xdr:row>372</xdr:row>
      <xdr:rowOff>0</xdr:rowOff>
    </xdr:from>
    <xdr:to>
      <xdr:col>1</xdr:col>
      <xdr:colOff>482600</xdr:colOff>
      <xdr:row>372</xdr:row>
      <xdr:rowOff>127000</xdr:rowOff>
    </xdr:to>
    <xdr:pic>
      <xdr:nvPicPr>
        <xdr:cNvPr id="435" name="BExVRP4POS9WY41KNU0OWN69XSNO">
          <a:extLst>
            <a:ext uri="{FF2B5EF4-FFF2-40B4-BE49-F238E27FC236}">
              <a16:creationId xmlns:a16="http://schemas.microsoft.com/office/drawing/2014/main" id="{00000000-0008-0000-0200-0000B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0570725"/>
          <a:ext cx="127000" cy="127000"/>
        </a:xfrm>
        <a:prstGeom prst="rect">
          <a:avLst/>
        </a:prstGeom>
      </xdr:spPr>
    </xdr:pic>
    <xdr:clientData/>
  </xdr:twoCellAnchor>
  <xdr:oneCellAnchor>
    <xdr:from>
      <xdr:col>1</xdr:col>
      <xdr:colOff>19050</xdr:colOff>
      <xdr:row>1</xdr:row>
      <xdr:rowOff>9525</xdr:rowOff>
    </xdr:from>
    <xdr:ext cx="47625" cy="47625"/>
    <xdr:pic>
      <xdr:nvPicPr>
        <xdr:cNvPr id="436" name="BExMO7VFCN4EL59982UR4AJ25JNJ" descr="XX6TINEJADZGKR0CTM7ZRT0RA" hidden="1">
          <a:extLst>
            <a:ext uri="{FF2B5EF4-FFF2-40B4-BE49-F238E27FC236}">
              <a16:creationId xmlns:a16="http://schemas.microsoft.com/office/drawing/2014/main" id="{00000000-0008-0000-0200-0000B4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437" name="BExU3EX5JJCXCII4YKUJBFBGIJR2" descr="OF5ZI9PI5WH36VPANJ2DYLNMI" hidden="1">
          <a:extLst>
            <a:ext uri="{FF2B5EF4-FFF2-40B4-BE49-F238E27FC236}">
              <a16:creationId xmlns:a16="http://schemas.microsoft.com/office/drawing/2014/main" id="{00000000-0008-0000-0200-0000B5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438" name="BEx1KD7H6UB1VYCJ7O61P562EIUY" descr="IQGV9140X0K0UPBL8OGU3I44J" hidden="1">
          <a:extLst>
            <a:ext uri="{FF2B5EF4-FFF2-40B4-BE49-F238E27FC236}">
              <a16:creationId xmlns:a16="http://schemas.microsoft.com/office/drawing/2014/main" id="{00000000-0008-0000-0200-0000B6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439" name="BEx5BJQWS6YWHH4ZMSUAMD641V6Y" descr="ZTMFMXCIQSECDX38ALEFHUB00" hidden="1">
          <a:extLst>
            <a:ext uri="{FF2B5EF4-FFF2-40B4-BE49-F238E27FC236}">
              <a16:creationId xmlns:a16="http://schemas.microsoft.com/office/drawing/2014/main" id="{00000000-0008-0000-0200-0000B7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1</xdr:row>
      <xdr:rowOff>9525</xdr:rowOff>
    </xdr:from>
    <xdr:ext cx="47625" cy="47625"/>
    <xdr:pic>
      <xdr:nvPicPr>
        <xdr:cNvPr id="440" name="BExVTO5Q8G2M7BPL4B2584LQS0R0" descr="OB6Q8NA4LZFE4GM9Y3V56BPMQ" hidden="1">
          <a:extLst>
            <a:ext uri="{FF2B5EF4-FFF2-40B4-BE49-F238E27FC236}">
              <a16:creationId xmlns:a16="http://schemas.microsoft.com/office/drawing/2014/main" id="{00000000-0008-0000-0200-0000B8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3890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1</xdr:row>
      <xdr:rowOff>85725</xdr:rowOff>
    </xdr:from>
    <xdr:ext cx="47625" cy="47625"/>
    <xdr:pic>
      <xdr:nvPicPr>
        <xdr:cNvPr id="441" name="BExIFSCLN1G86X78PFLTSMRP0US5" descr="9JK4SPV4DG7VTCZIILWHXQU5J" hidden="1">
          <a:extLst>
            <a:ext uri="{FF2B5EF4-FFF2-40B4-BE49-F238E27FC236}">
              <a16:creationId xmlns:a16="http://schemas.microsoft.com/office/drawing/2014/main" id="{00000000-0008-0000-0200-0000B9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3890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9525</xdr:rowOff>
    </xdr:from>
    <xdr:ext cx="47625" cy="47625"/>
    <xdr:pic>
      <xdr:nvPicPr>
        <xdr:cNvPr id="442" name="BEx1I152WN2D3A85O2XN0DGXCWHN" descr="KHBZFMANRA4UMJR1AB4M5NJNT" hidden="1">
          <a:extLst>
            <a:ext uri="{FF2B5EF4-FFF2-40B4-BE49-F238E27FC236}">
              <a16:creationId xmlns:a16="http://schemas.microsoft.com/office/drawing/2014/main" id="{00000000-0008-0000-0200-0000BA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443" name="BExW9676P0SKCVKK25QCGHPA3PAD" descr="9A4PWZ20RMSRF0PNECCDM75CA" hidden="1">
          <a:extLst>
            <a:ext uri="{FF2B5EF4-FFF2-40B4-BE49-F238E27FC236}">
              <a16:creationId xmlns:a16="http://schemas.microsoft.com/office/drawing/2014/main" id="{00000000-0008-0000-0200-0000BB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3</xdr:row>
      <xdr:rowOff>0</xdr:rowOff>
    </xdr:from>
    <xdr:ext cx="123825" cy="123825"/>
    <xdr:pic>
      <xdr:nvPicPr>
        <xdr:cNvPr id="444" name="BExW253QPOZK9KW8BJC3LBXGCG2N" descr="Y5HX37BEUWSN1NEFJKZJXI3SX" hidden="1">
          <a:extLst>
            <a:ext uri="{FF2B5EF4-FFF2-40B4-BE49-F238E27FC236}">
              <a16:creationId xmlns:a16="http://schemas.microsoft.com/office/drawing/2014/main" id="{00000000-0008-0000-0200-0000BC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445" name="BExS5CPQ8P8JOQPK7ANNKHLSGOKU" hidden="1">
          <a:extLst>
            <a:ext uri="{FF2B5EF4-FFF2-40B4-BE49-F238E27FC236}">
              <a16:creationId xmlns:a16="http://schemas.microsoft.com/office/drawing/2014/main" id="{00000000-0008-0000-0200-0000BD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446" name="BExMM0AVUAIRNJLXB1FW8R0YB4ZZ" hidden="1">
          <a:extLst>
            <a:ext uri="{FF2B5EF4-FFF2-40B4-BE49-F238E27FC236}">
              <a16:creationId xmlns:a16="http://schemas.microsoft.com/office/drawing/2014/main" id="{00000000-0008-0000-0200-0000BE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447" name="BExXZ7Y09CBS0XA7IPB3IRJ8RJM4" hidden="1">
          <a:extLst>
            <a:ext uri="{FF2B5EF4-FFF2-40B4-BE49-F238E27FC236}">
              <a16:creationId xmlns:a16="http://schemas.microsoft.com/office/drawing/2014/main" id="{00000000-0008-0000-0200-0000BF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448" name="BExQ7SXS9VUG7P6CACU2J7R2SGIZ" hidden="1">
          <a:extLst>
            <a:ext uri="{FF2B5EF4-FFF2-40B4-BE49-F238E27FC236}">
              <a16:creationId xmlns:a16="http://schemas.microsoft.com/office/drawing/2014/main" id="{00000000-0008-0000-0200-0000C0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449" name="BEx5AQZ4ETQ9LMY5EBWVH20Z7VXQ" hidden="1">
          <a:extLst>
            <a:ext uri="{FF2B5EF4-FFF2-40B4-BE49-F238E27FC236}">
              <a16:creationId xmlns:a16="http://schemas.microsoft.com/office/drawing/2014/main" id="{00000000-0008-0000-0200-0000C1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450" name="BExUBK0YZ5VYFY8TTITJGJU9S06A" hidden="1">
          <a:extLst>
            <a:ext uri="{FF2B5EF4-FFF2-40B4-BE49-F238E27FC236}">
              <a16:creationId xmlns:a16="http://schemas.microsoft.com/office/drawing/2014/main" id="{00000000-0008-0000-0200-0000C2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9525</xdr:rowOff>
    </xdr:from>
    <xdr:ext cx="47625" cy="47625"/>
    <xdr:pic>
      <xdr:nvPicPr>
        <xdr:cNvPr id="451" name="BExUEZCSSJ7RN4J18I2NUIQR2FZS" hidden="1">
          <a:extLst>
            <a:ext uri="{FF2B5EF4-FFF2-40B4-BE49-F238E27FC236}">
              <a16:creationId xmlns:a16="http://schemas.microsoft.com/office/drawing/2014/main" id="{00000000-0008-0000-0200-0000C3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44842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85725</xdr:rowOff>
    </xdr:from>
    <xdr:ext cx="47625" cy="47625"/>
    <xdr:pic>
      <xdr:nvPicPr>
        <xdr:cNvPr id="452" name="BExS3JDQWF7U3F5JTEVOE16ASIYK" hidden="1">
          <a:extLst>
            <a:ext uri="{FF2B5EF4-FFF2-40B4-BE49-F238E27FC236}">
              <a16:creationId xmlns:a16="http://schemas.microsoft.com/office/drawing/2014/main" id="{00000000-0008-0000-0200-0000C4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44842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4</xdr:row>
      <xdr:rowOff>0</xdr:rowOff>
    </xdr:from>
    <xdr:ext cx="123825" cy="123825"/>
    <xdr:pic>
      <xdr:nvPicPr>
        <xdr:cNvPr id="453" name="BEx973S463FCQVJ7QDFBUIU0WJ3F" descr="ZQTVYL8DCSADVT0QMRXFLU0TR" hidden="1">
          <a:extLst>
            <a:ext uri="{FF2B5EF4-FFF2-40B4-BE49-F238E27FC236}">
              <a16:creationId xmlns:a16="http://schemas.microsoft.com/office/drawing/2014/main" id="{00000000-0008-0000-0200-0000C5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12</xdr:row>
      <xdr:rowOff>0</xdr:rowOff>
    </xdr:from>
    <xdr:ext cx="123825" cy="123825"/>
    <xdr:pic>
      <xdr:nvPicPr>
        <xdr:cNvPr id="454" name="BExRZO0PLWWMCLGRH7EH6UXYWGAJ" descr="9D4GQ34QB727H10MA3SSAR2R9" hidden="1">
          <a:extLst>
            <a:ext uri="{FF2B5EF4-FFF2-40B4-BE49-F238E27FC236}">
              <a16:creationId xmlns:a16="http://schemas.microsoft.com/office/drawing/2014/main" id="{00000000-0008-0000-0200-0000C6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62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455" name="BExBDP6HNAAJUM39SE5G2C8BKNRQ" descr="1TM64TL2QIMYV7WYSV2VLGXY4" hidden="1">
          <a:extLst>
            <a:ext uri="{FF2B5EF4-FFF2-40B4-BE49-F238E27FC236}">
              <a16:creationId xmlns:a16="http://schemas.microsoft.com/office/drawing/2014/main" id="{00000000-0008-0000-0200-0000C7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52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456" name="BExQEGJP61DL2NZY6LMBHBZ0J5YT" descr="D6ZNRZJ7EX4GZT9RO8LE0C905" hidden="1">
          <a:extLst>
            <a:ext uri="{FF2B5EF4-FFF2-40B4-BE49-F238E27FC236}">
              <a16:creationId xmlns:a16="http://schemas.microsoft.com/office/drawing/2014/main" id="{00000000-0008-0000-0200-0000C8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43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15</xdr:row>
      <xdr:rowOff>0</xdr:rowOff>
    </xdr:from>
    <xdr:ext cx="123825" cy="123825"/>
    <xdr:pic>
      <xdr:nvPicPr>
        <xdr:cNvPr id="457" name="BExTY1BCS6HZIF6HI5491FGHDVAE" descr="MJ6976KI2UH1IE8M227DUYXMJ" hidden="1">
          <a:extLst>
            <a:ext uri="{FF2B5EF4-FFF2-40B4-BE49-F238E27FC236}">
              <a16:creationId xmlns:a16="http://schemas.microsoft.com/office/drawing/2014/main" id="{00000000-0008-0000-0200-0000C9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133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458" name="BEx5FXJGJOT93D0J2IRJ3985IUMI" hidden="1">
          <a:extLst>
            <a:ext uri="{FF2B5EF4-FFF2-40B4-BE49-F238E27FC236}">
              <a16:creationId xmlns:a16="http://schemas.microsoft.com/office/drawing/2014/main" id="{00000000-0008-0000-0200-0000CA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459" name="BEx3RTMHAR35NUAAK49TV6NU7EPA" descr="QFXLG4ZCXTRQSJYFCKJ58G9N8" hidden="1">
          <a:extLst>
            <a:ext uri="{FF2B5EF4-FFF2-40B4-BE49-F238E27FC236}">
              <a16:creationId xmlns:a16="http://schemas.microsoft.com/office/drawing/2014/main" id="{00000000-0008-0000-0200-0000CB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xdr:nvPicPr>
        <xdr:cNvPr id="460" name="BExS8T38WLC2R738ZC7BDJQAKJAJ" descr="MRI962L5PB0E0YWXCIBN82VJH" hidden="1">
          <a:extLst>
            <a:ext uri="{FF2B5EF4-FFF2-40B4-BE49-F238E27FC236}">
              <a16:creationId xmlns:a16="http://schemas.microsoft.com/office/drawing/2014/main" id="{00000000-0008-0000-0200-0000CC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228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461" name="BEx5F64BJ6DCM4EJH81D5ZFNPZ0V" descr="7DJ9FILZD2YPS6X1JBP9E76TU" hidden="1">
          <a:extLst>
            <a:ext uri="{FF2B5EF4-FFF2-40B4-BE49-F238E27FC236}">
              <a16:creationId xmlns:a16="http://schemas.microsoft.com/office/drawing/2014/main" id="{00000000-0008-0000-0200-0000CD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462" name="BExQEXXHA3EEXR44LT6RKCDWM6ZT" hidden="1">
          <a:extLst>
            <a:ext uri="{FF2B5EF4-FFF2-40B4-BE49-F238E27FC236}">
              <a16:creationId xmlns:a16="http://schemas.microsoft.com/office/drawing/2014/main" id="{00000000-0008-0000-0200-0000CE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7</xdr:row>
      <xdr:rowOff>0</xdr:rowOff>
    </xdr:from>
    <xdr:ext cx="123825" cy="123825"/>
    <xdr:pic>
      <xdr:nvPicPr>
        <xdr:cNvPr id="463" name="BEx1X6AMHV6ZK3UJB2BXIJTJHYJU" descr="OALR4L95ELQLZ1Y1LETHM1CS9" hidden="1">
          <a:extLst>
            <a:ext uri="{FF2B5EF4-FFF2-40B4-BE49-F238E27FC236}">
              <a16:creationId xmlns:a16="http://schemas.microsoft.com/office/drawing/2014/main" id="{00000000-0008-0000-0200-0000CF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464" name="BExSDIVCE09QKG3CT52PHCS6ZJ09" descr="9F076L7EQCF2COMMGCQG6BQGU" hidden="1">
          <a:extLst>
            <a:ext uri="{FF2B5EF4-FFF2-40B4-BE49-F238E27FC236}">
              <a16:creationId xmlns:a16="http://schemas.microsoft.com/office/drawing/2014/main" id="{00000000-0008-0000-0200-0000D001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465" name="BEx1QZGQZBAWJ8591VXEIPUOVS7X" descr="MEW27CPIFG44B7E7HEQUUF5QF" hidden="1">
          <a:extLst>
            <a:ext uri="{FF2B5EF4-FFF2-40B4-BE49-F238E27FC236}">
              <a16:creationId xmlns:a16="http://schemas.microsoft.com/office/drawing/2014/main" id="{00000000-0008-0000-0200-0000D1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62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466" name="BExMF7LICJLPXSHM63A6EQ79YQKG" descr="U084VZL15IMB1OFRRAY6GVKAE" hidden="1">
          <a:extLst>
            <a:ext uri="{FF2B5EF4-FFF2-40B4-BE49-F238E27FC236}">
              <a16:creationId xmlns:a16="http://schemas.microsoft.com/office/drawing/2014/main" id="{00000000-0008-0000-0200-0000D2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71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467" name="BExS343F8GCKP6HTF9Y97L133DX8" descr="ZRF0KB1IYQSNV63CTXT25G67G" hidden="1">
          <a:extLst>
            <a:ext uri="{FF2B5EF4-FFF2-40B4-BE49-F238E27FC236}">
              <a16:creationId xmlns:a16="http://schemas.microsoft.com/office/drawing/2014/main" id="{00000000-0008-0000-0200-0000D3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81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468" name="BExZMRC09W87CY4B73NPZMNH21AH" descr="78CUMI0OVLYJRSDRQ3V2YX812" hidden="1">
          <a:extLst>
            <a:ext uri="{FF2B5EF4-FFF2-40B4-BE49-F238E27FC236}">
              <a16:creationId xmlns:a16="http://schemas.microsoft.com/office/drawing/2014/main" id="{00000000-0008-0000-0200-0000D4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90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9525</xdr:rowOff>
    </xdr:from>
    <xdr:ext cx="123825" cy="123825"/>
    <xdr:pic>
      <xdr:nvPicPr>
        <xdr:cNvPr id="469" name="BExZXVFJ4DY4I24AARDT4AMP6EN1" descr="TXSMH2MTH86CYKA26740RQPUC" hidden="1">
          <a:extLst>
            <a:ext uri="{FF2B5EF4-FFF2-40B4-BE49-F238E27FC236}">
              <a16:creationId xmlns:a16="http://schemas.microsoft.com/office/drawing/2014/main" id="{00000000-0008-0000-0200-0000D5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8097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xdr:nvPicPr>
        <xdr:cNvPr id="470" name="BExOCUIOFQWUGTBU5ESTW3EYEP5C" descr="9BNF49V0R6VVYPHEVMJ3ABDQZ" hidden="1">
          <a:extLst>
            <a:ext uri="{FF2B5EF4-FFF2-40B4-BE49-F238E27FC236}">
              <a16:creationId xmlns:a16="http://schemas.microsoft.com/office/drawing/2014/main" id="{00000000-0008-0000-0200-0000D6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471" name="BExU65O9OE4B4MQ2A3OYH13M8BZJ" descr="3INNIMMPDBB0JF37L81M6ID21" hidden="1">
          <a:extLst>
            <a:ext uri="{FF2B5EF4-FFF2-40B4-BE49-F238E27FC236}">
              <a16:creationId xmlns:a16="http://schemas.microsoft.com/office/drawing/2014/main" id="{00000000-0008-0000-0200-0000D7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419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472" name="BExOPRCR0UW7TKXSV5WDTL348FGL" descr="S9JM17GP1802LHN4GT14BJYIC" hidden="1">
          <a:extLst>
            <a:ext uri="{FF2B5EF4-FFF2-40B4-BE49-F238E27FC236}">
              <a16:creationId xmlns:a16="http://schemas.microsoft.com/office/drawing/2014/main" id="{00000000-0008-0000-0200-0000D8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228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473" name="BEx5OESAY2W8SEGI3TSB65EHJ04B" descr="9CN2Y88X8WYV1HWZG1QILY9BK" hidden="1">
          <a:extLst>
            <a:ext uri="{FF2B5EF4-FFF2-40B4-BE49-F238E27FC236}">
              <a16:creationId xmlns:a16="http://schemas.microsoft.com/office/drawing/2014/main" id="{00000000-0008-0000-0200-0000D9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474" name="BExGMWEQ2BYRY9BAO5T1X850MJN1" descr="AZ9ST0XDIOP50HSUFO5V31BR0" hidden="1">
          <a:extLst>
            <a:ext uri="{FF2B5EF4-FFF2-40B4-BE49-F238E27FC236}">
              <a16:creationId xmlns:a16="http://schemas.microsoft.com/office/drawing/2014/main" id="{00000000-0008-0000-0200-0000DA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1</xdr:row>
      <xdr:rowOff>9525</xdr:rowOff>
    </xdr:from>
    <xdr:to>
      <xdr:col>1</xdr:col>
      <xdr:colOff>76200</xdr:colOff>
      <xdr:row>1</xdr:row>
      <xdr:rowOff>60325</xdr:rowOff>
    </xdr:to>
    <xdr:pic>
      <xdr:nvPicPr>
        <xdr:cNvPr id="475" name="BExQDEXT08C8AJ902O2MFQHT4WVM">
          <a:extLst>
            <a:ext uri="{FF2B5EF4-FFF2-40B4-BE49-F238E27FC236}">
              <a16:creationId xmlns:a16="http://schemas.microsoft.com/office/drawing/2014/main" id="{00000000-0008-0000-0200-0000DB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1</xdr:row>
      <xdr:rowOff>85725</xdr:rowOff>
    </xdr:from>
    <xdr:to>
      <xdr:col>1</xdr:col>
      <xdr:colOff>76200</xdr:colOff>
      <xdr:row>1</xdr:row>
      <xdr:rowOff>136525</xdr:rowOff>
    </xdr:to>
    <xdr:pic>
      <xdr:nvPicPr>
        <xdr:cNvPr id="476" name="BEx1MDKXHK8VCH1KBV9LSVQ55ZJA">
          <a:extLst>
            <a:ext uri="{FF2B5EF4-FFF2-40B4-BE49-F238E27FC236}">
              <a16:creationId xmlns:a16="http://schemas.microsoft.com/office/drawing/2014/main" id="{00000000-0008-0000-0200-0000DC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1</xdr:row>
      <xdr:rowOff>9525</xdr:rowOff>
    </xdr:from>
    <xdr:to>
      <xdr:col>2</xdr:col>
      <xdr:colOff>69850</xdr:colOff>
      <xdr:row>1</xdr:row>
      <xdr:rowOff>60325</xdr:rowOff>
    </xdr:to>
    <xdr:pic>
      <xdr:nvPicPr>
        <xdr:cNvPr id="477" name="BExXZ0LR1POVA3260V2RFYDRNMDT">
          <a:extLst>
            <a:ext uri="{FF2B5EF4-FFF2-40B4-BE49-F238E27FC236}">
              <a16:creationId xmlns:a16="http://schemas.microsoft.com/office/drawing/2014/main" id="{00000000-0008-0000-0200-0000DD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43275" y="200025"/>
          <a:ext cx="50800" cy="50800"/>
        </a:xfrm>
        <a:prstGeom prst="rect">
          <a:avLst/>
        </a:prstGeom>
      </xdr:spPr>
    </xdr:pic>
    <xdr:clientData fPrintsWithSheet="0"/>
  </xdr:twoCellAnchor>
  <xdr:twoCellAnchor editAs="oneCell">
    <xdr:from>
      <xdr:col>2</xdr:col>
      <xdr:colOff>19050</xdr:colOff>
      <xdr:row>1</xdr:row>
      <xdr:rowOff>85725</xdr:rowOff>
    </xdr:from>
    <xdr:to>
      <xdr:col>2</xdr:col>
      <xdr:colOff>69850</xdr:colOff>
      <xdr:row>1</xdr:row>
      <xdr:rowOff>136525</xdr:rowOff>
    </xdr:to>
    <xdr:pic>
      <xdr:nvPicPr>
        <xdr:cNvPr id="478" name="BExTZ7VGRXSORRZHTXN8XKWNLTMN">
          <a:extLst>
            <a:ext uri="{FF2B5EF4-FFF2-40B4-BE49-F238E27FC236}">
              <a16:creationId xmlns:a16="http://schemas.microsoft.com/office/drawing/2014/main" id="{00000000-0008-0000-0200-0000DE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43275" y="276225"/>
          <a:ext cx="50800" cy="50800"/>
        </a:xfrm>
        <a:prstGeom prst="rect">
          <a:avLst/>
        </a:prstGeom>
      </xdr:spPr>
    </xdr:pic>
    <xdr:clientData/>
  </xdr:twoCellAnchor>
  <xdr:twoCellAnchor editAs="oneCell">
    <xdr:from>
      <xdr:col>3</xdr:col>
      <xdr:colOff>28575</xdr:colOff>
      <xdr:row>1</xdr:row>
      <xdr:rowOff>9525</xdr:rowOff>
    </xdr:from>
    <xdr:to>
      <xdr:col>3</xdr:col>
      <xdr:colOff>79375</xdr:colOff>
      <xdr:row>1</xdr:row>
      <xdr:rowOff>60325</xdr:rowOff>
    </xdr:to>
    <xdr:pic>
      <xdr:nvPicPr>
        <xdr:cNvPr id="479" name="BEx3KC1LCY9U3MLSTTLBPVQJPKQI">
          <a:extLst>
            <a:ext uri="{FF2B5EF4-FFF2-40B4-BE49-F238E27FC236}">
              <a16:creationId xmlns:a16="http://schemas.microsoft.com/office/drawing/2014/main" id="{00000000-0008-0000-0200-0000DF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448425" y="200025"/>
          <a:ext cx="50800" cy="50800"/>
        </a:xfrm>
        <a:prstGeom prst="rect">
          <a:avLst/>
        </a:prstGeom>
      </xdr:spPr>
    </xdr:pic>
    <xdr:clientData fPrintsWithSheet="0"/>
  </xdr:twoCellAnchor>
  <xdr:twoCellAnchor editAs="oneCell">
    <xdr:from>
      <xdr:col>3</xdr:col>
      <xdr:colOff>28575</xdr:colOff>
      <xdr:row>1</xdr:row>
      <xdr:rowOff>85725</xdr:rowOff>
    </xdr:from>
    <xdr:to>
      <xdr:col>3</xdr:col>
      <xdr:colOff>79375</xdr:colOff>
      <xdr:row>1</xdr:row>
      <xdr:rowOff>136525</xdr:rowOff>
    </xdr:to>
    <xdr:pic>
      <xdr:nvPicPr>
        <xdr:cNvPr id="480" name="BExU5CGC5N92R4Y0BU8H8V9T8IE8">
          <a:extLst>
            <a:ext uri="{FF2B5EF4-FFF2-40B4-BE49-F238E27FC236}">
              <a16:creationId xmlns:a16="http://schemas.microsoft.com/office/drawing/2014/main" id="{00000000-0008-0000-0200-0000E0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8425" y="276225"/>
          <a:ext cx="50800" cy="50800"/>
        </a:xfrm>
        <a:prstGeom prst="rect">
          <a:avLst/>
        </a:prstGeom>
      </xdr:spPr>
    </xdr:pic>
    <xdr:clientData/>
  </xdr:twoCellAnchor>
  <xdr:twoCellAnchor editAs="oneCell">
    <xdr:from>
      <xdr:col>4</xdr:col>
      <xdr:colOff>25400</xdr:colOff>
      <xdr:row>1</xdr:row>
      <xdr:rowOff>9525</xdr:rowOff>
    </xdr:from>
    <xdr:to>
      <xdr:col>4</xdr:col>
      <xdr:colOff>76200</xdr:colOff>
      <xdr:row>1</xdr:row>
      <xdr:rowOff>60325</xdr:rowOff>
    </xdr:to>
    <xdr:pic>
      <xdr:nvPicPr>
        <xdr:cNvPr id="481" name="BExITTY3P232R9DIC3YGXCIGEMET">
          <a:extLst>
            <a:ext uri="{FF2B5EF4-FFF2-40B4-BE49-F238E27FC236}">
              <a16:creationId xmlns:a16="http://schemas.microsoft.com/office/drawing/2014/main" id="{00000000-0008-0000-0200-0000E1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540625" y="200025"/>
          <a:ext cx="50800" cy="50800"/>
        </a:xfrm>
        <a:prstGeom prst="rect">
          <a:avLst/>
        </a:prstGeom>
      </xdr:spPr>
    </xdr:pic>
    <xdr:clientData fPrintsWithSheet="0"/>
  </xdr:twoCellAnchor>
  <xdr:twoCellAnchor editAs="oneCell">
    <xdr:from>
      <xdr:col>4</xdr:col>
      <xdr:colOff>25400</xdr:colOff>
      <xdr:row>1</xdr:row>
      <xdr:rowOff>85725</xdr:rowOff>
    </xdr:from>
    <xdr:to>
      <xdr:col>4</xdr:col>
      <xdr:colOff>76200</xdr:colOff>
      <xdr:row>1</xdr:row>
      <xdr:rowOff>136525</xdr:rowOff>
    </xdr:to>
    <xdr:pic>
      <xdr:nvPicPr>
        <xdr:cNvPr id="482" name="BExD49YI71BBFHBXCWLRDLZVX1CL">
          <a:extLst>
            <a:ext uri="{FF2B5EF4-FFF2-40B4-BE49-F238E27FC236}">
              <a16:creationId xmlns:a16="http://schemas.microsoft.com/office/drawing/2014/main" id="{00000000-0008-0000-0200-0000E2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540625" y="276225"/>
          <a:ext cx="50800" cy="50800"/>
        </a:xfrm>
        <a:prstGeom prst="rect">
          <a:avLst/>
        </a:prstGeom>
      </xdr:spPr>
    </xdr:pic>
    <xdr:clientData/>
  </xdr:twoCellAnchor>
  <xdr:twoCellAnchor editAs="oneCell">
    <xdr:from>
      <xdr:col>5</xdr:col>
      <xdr:colOff>22225</xdr:colOff>
      <xdr:row>1</xdr:row>
      <xdr:rowOff>9525</xdr:rowOff>
    </xdr:from>
    <xdr:to>
      <xdr:col>5</xdr:col>
      <xdr:colOff>73025</xdr:colOff>
      <xdr:row>1</xdr:row>
      <xdr:rowOff>60325</xdr:rowOff>
    </xdr:to>
    <xdr:pic>
      <xdr:nvPicPr>
        <xdr:cNvPr id="483" name="BExSGZE5OKZG6NC38D3YIW7XBLU2">
          <a:extLst>
            <a:ext uri="{FF2B5EF4-FFF2-40B4-BE49-F238E27FC236}">
              <a16:creationId xmlns:a16="http://schemas.microsoft.com/office/drawing/2014/main" id="{00000000-0008-0000-0200-0000E3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632825" y="200025"/>
          <a:ext cx="50800" cy="50800"/>
        </a:xfrm>
        <a:prstGeom prst="rect">
          <a:avLst/>
        </a:prstGeom>
      </xdr:spPr>
    </xdr:pic>
    <xdr:clientData fPrintsWithSheet="0"/>
  </xdr:twoCellAnchor>
  <xdr:twoCellAnchor editAs="oneCell">
    <xdr:from>
      <xdr:col>5</xdr:col>
      <xdr:colOff>22225</xdr:colOff>
      <xdr:row>1</xdr:row>
      <xdr:rowOff>85725</xdr:rowOff>
    </xdr:from>
    <xdr:to>
      <xdr:col>5</xdr:col>
      <xdr:colOff>73025</xdr:colOff>
      <xdr:row>1</xdr:row>
      <xdr:rowOff>136525</xdr:rowOff>
    </xdr:to>
    <xdr:pic>
      <xdr:nvPicPr>
        <xdr:cNvPr id="484" name="BEx00Y0QASPO358MOPVUJYN8AC5Z">
          <a:extLst>
            <a:ext uri="{FF2B5EF4-FFF2-40B4-BE49-F238E27FC236}">
              <a16:creationId xmlns:a16="http://schemas.microsoft.com/office/drawing/2014/main" id="{00000000-0008-0000-0200-0000E4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632825" y="276225"/>
          <a:ext cx="50800" cy="50800"/>
        </a:xfrm>
        <a:prstGeom prst="rect">
          <a:avLst/>
        </a:prstGeom>
      </xdr:spPr>
    </xdr:pic>
    <xdr:clientData/>
  </xdr:twoCellAnchor>
  <xdr:twoCellAnchor editAs="oneCell">
    <xdr:from>
      <xdr:col>6</xdr:col>
      <xdr:colOff>31750</xdr:colOff>
      <xdr:row>1</xdr:row>
      <xdr:rowOff>9525</xdr:rowOff>
    </xdr:from>
    <xdr:to>
      <xdr:col>6</xdr:col>
      <xdr:colOff>82550</xdr:colOff>
      <xdr:row>1</xdr:row>
      <xdr:rowOff>60325</xdr:rowOff>
    </xdr:to>
    <xdr:pic>
      <xdr:nvPicPr>
        <xdr:cNvPr id="485" name="BExW6VBXQVKA74CP6G0WQ2MY2O36">
          <a:extLst>
            <a:ext uri="{FF2B5EF4-FFF2-40B4-BE49-F238E27FC236}">
              <a16:creationId xmlns:a16="http://schemas.microsoft.com/office/drawing/2014/main" id="{00000000-0008-0000-0200-0000E5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671050" y="200025"/>
          <a:ext cx="50800" cy="50800"/>
        </a:xfrm>
        <a:prstGeom prst="rect">
          <a:avLst/>
        </a:prstGeom>
      </xdr:spPr>
    </xdr:pic>
    <xdr:clientData fPrintsWithSheet="0"/>
  </xdr:twoCellAnchor>
  <xdr:twoCellAnchor editAs="oneCell">
    <xdr:from>
      <xdr:col>6</xdr:col>
      <xdr:colOff>31750</xdr:colOff>
      <xdr:row>1</xdr:row>
      <xdr:rowOff>85725</xdr:rowOff>
    </xdr:from>
    <xdr:to>
      <xdr:col>6</xdr:col>
      <xdr:colOff>82550</xdr:colOff>
      <xdr:row>1</xdr:row>
      <xdr:rowOff>136525</xdr:rowOff>
    </xdr:to>
    <xdr:pic>
      <xdr:nvPicPr>
        <xdr:cNvPr id="486" name="BExQA4JVYKSYA3V9B3Y91XRJIVR9">
          <a:extLst>
            <a:ext uri="{FF2B5EF4-FFF2-40B4-BE49-F238E27FC236}">
              <a16:creationId xmlns:a16="http://schemas.microsoft.com/office/drawing/2014/main" id="{00000000-0008-0000-0200-0000E6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671050" y="276225"/>
          <a:ext cx="50800" cy="50800"/>
        </a:xfrm>
        <a:prstGeom prst="rect">
          <a:avLst/>
        </a:prstGeom>
      </xdr:spPr>
    </xdr:pic>
    <xdr:clientData/>
  </xdr:twoCellAnchor>
  <xdr:twoCellAnchor editAs="oneCell">
    <xdr:from>
      <xdr:col>7</xdr:col>
      <xdr:colOff>31750</xdr:colOff>
      <xdr:row>1</xdr:row>
      <xdr:rowOff>9525</xdr:rowOff>
    </xdr:from>
    <xdr:to>
      <xdr:col>7</xdr:col>
      <xdr:colOff>82550</xdr:colOff>
      <xdr:row>1</xdr:row>
      <xdr:rowOff>60325</xdr:rowOff>
    </xdr:to>
    <xdr:pic>
      <xdr:nvPicPr>
        <xdr:cNvPr id="487" name="BEx9J8FZW229Y5QE53CMUBIE7P30">
          <a:extLst>
            <a:ext uri="{FF2B5EF4-FFF2-40B4-BE49-F238E27FC236}">
              <a16:creationId xmlns:a16="http://schemas.microsoft.com/office/drawing/2014/main" id="{00000000-0008-0000-0200-0000E7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699750" y="200025"/>
          <a:ext cx="50800" cy="50800"/>
        </a:xfrm>
        <a:prstGeom prst="rect">
          <a:avLst/>
        </a:prstGeom>
      </xdr:spPr>
    </xdr:pic>
    <xdr:clientData fPrintsWithSheet="0"/>
  </xdr:twoCellAnchor>
  <xdr:twoCellAnchor editAs="oneCell">
    <xdr:from>
      <xdr:col>7</xdr:col>
      <xdr:colOff>31750</xdr:colOff>
      <xdr:row>1</xdr:row>
      <xdr:rowOff>85725</xdr:rowOff>
    </xdr:from>
    <xdr:to>
      <xdr:col>7</xdr:col>
      <xdr:colOff>82550</xdr:colOff>
      <xdr:row>1</xdr:row>
      <xdr:rowOff>136525</xdr:rowOff>
    </xdr:to>
    <xdr:pic>
      <xdr:nvPicPr>
        <xdr:cNvPr id="488" name="BExMNJLHWO9AT6NV0JN43SB8OH3B">
          <a:extLst>
            <a:ext uri="{FF2B5EF4-FFF2-40B4-BE49-F238E27FC236}">
              <a16:creationId xmlns:a16="http://schemas.microsoft.com/office/drawing/2014/main" id="{00000000-0008-0000-0200-0000E8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99750" y="276225"/>
          <a:ext cx="50800" cy="50800"/>
        </a:xfrm>
        <a:prstGeom prst="rect">
          <a:avLst/>
        </a:prstGeom>
      </xdr:spPr>
    </xdr:pic>
    <xdr:clientData/>
  </xdr:twoCellAnchor>
  <xdr:twoCellAnchor editAs="oneCell">
    <xdr:from>
      <xdr:col>8</xdr:col>
      <xdr:colOff>22225</xdr:colOff>
      <xdr:row>1</xdr:row>
      <xdr:rowOff>9525</xdr:rowOff>
    </xdr:from>
    <xdr:to>
      <xdr:col>8</xdr:col>
      <xdr:colOff>73025</xdr:colOff>
      <xdr:row>1</xdr:row>
      <xdr:rowOff>60325</xdr:rowOff>
    </xdr:to>
    <xdr:pic>
      <xdr:nvPicPr>
        <xdr:cNvPr id="489" name="BExCV9U2J78450B3A8W81KKQD48V">
          <a:extLst>
            <a:ext uri="{FF2B5EF4-FFF2-40B4-BE49-F238E27FC236}">
              <a16:creationId xmlns:a16="http://schemas.microsoft.com/office/drawing/2014/main" id="{00000000-0008-0000-0200-0000E9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871325" y="200025"/>
          <a:ext cx="50800" cy="50800"/>
        </a:xfrm>
        <a:prstGeom prst="rect">
          <a:avLst/>
        </a:prstGeom>
      </xdr:spPr>
    </xdr:pic>
    <xdr:clientData fPrintsWithSheet="0"/>
  </xdr:twoCellAnchor>
  <xdr:twoCellAnchor editAs="oneCell">
    <xdr:from>
      <xdr:col>8</xdr:col>
      <xdr:colOff>22225</xdr:colOff>
      <xdr:row>1</xdr:row>
      <xdr:rowOff>85725</xdr:rowOff>
    </xdr:from>
    <xdr:to>
      <xdr:col>8</xdr:col>
      <xdr:colOff>73025</xdr:colOff>
      <xdr:row>1</xdr:row>
      <xdr:rowOff>136525</xdr:rowOff>
    </xdr:to>
    <xdr:pic>
      <xdr:nvPicPr>
        <xdr:cNvPr id="490" name="BExQ82TU0G9XX9O7JREPA4SAZ5FF">
          <a:extLst>
            <a:ext uri="{FF2B5EF4-FFF2-40B4-BE49-F238E27FC236}">
              <a16:creationId xmlns:a16="http://schemas.microsoft.com/office/drawing/2014/main" id="{00000000-0008-0000-0200-0000EA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871325" y="276225"/>
          <a:ext cx="50800" cy="50800"/>
        </a:xfrm>
        <a:prstGeom prst="rect">
          <a:avLst/>
        </a:prstGeom>
      </xdr:spPr>
    </xdr:pic>
    <xdr:clientData/>
  </xdr:twoCellAnchor>
  <xdr:twoCellAnchor editAs="oneCell">
    <xdr:from>
      <xdr:col>9</xdr:col>
      <xdr:colOff>22225</xdr:colOff>
      <xdr:row>1</xdr:row>
      <xdr:rowOff>9525</xdr:rowOff>
    </xdr:from>
    <xdr:to>
      <xdr:col>9</xdr:col>
      <xdr:colOff>73025</xdr:colOff>
      <xdr:row>1</xdr:row>
      <xdr:rowOff>60325</xdr:rowOff>
    </xdr:to>
    <xdr:pic>
      <xdr:nvPicPr>
        <xdr:cNvPr id="491" name="BExEZY5IHT2VMWVQ3KRT35MC386D">
          <a:extLst>
            <a:ext uri="{FF2B5EF4-FFF2-40B4-BE49-F238E27FC236}">
              <a16:creationId xmlns:a16="http://schemas.microsoft.com/office/drawing/2014/main" id="{00000000-0008-0000-0200-0000EB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966700" y="200025"/>
          <a:ext cx="50800" cy="50800"/>
        </a:xfrm>
        <a:prstGeom prst="rect">
          <a:avLst/>
        </a:prstGeom>
      </xdr:spPr>
    </xdr:pic>
    <xdr:clientData fPrintsWithSheet="0"/>
  </xdr:twoCellAnchor>
  <xdr:twoCellAnchor editAs="oneCell">
    <xdr:from>
      <xdr:col>9</xdr:col>
      <xdr:colOff>22225</xdr:colOff>
      <xdr:row>1</xdr:row>
      <xdr:rowOff>85725</xdr:rowOff>
    </xdr:from>
    <xdr:to>
      <xdr:col>9</xdr:col>
      <xdr:colOff>73025</xdr:colOff>
      <xdr:row>1</xdr:row>
      <xdr:rowOff>136525</xdr:rowOff>
    </xdr:to>
    <xdr:pic>
      <xdr:nvPicPr>
        <xdr:cNvPr id="492" name="BEx98W7R2JQ8QT0EQR7GYCWKUG1I">
          <a:extLst>
            <a:ext uri="{FF2B5EF4-FFF2-40B4-BE49-F238E27FC236}">
              <a16:creationId xmlns:a16="http://schemas.microsoft.com/office/drawing/2014/main" id="{00000000-0008-0000-0200-0000EC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966700" y="276225"/>
          <a:ext cx="50800" cy="50800"/>
        </a:xfrm>
        <a:prstGeom prst="rect">
          <a:avLst/>
        </a:prstGeom>
      </xdr:spPr>
    </xdr:pic>
    <xdr:clientData/>
  </xdr:twoCellAnchor>
  <xdr:twoCellAnchor editAs="oneCell">
    <xdr:from>
      <xdr:col>11</xdr:col>
      <xdr:colOff>22225</xdr:colOff>
      <xdr:row>1</xdr:row>
      <xdr:rowOff>9525</xdr:rowOff>
    </xdr:from>
    <xdr:to>
      <xdr:col>11</xdr:col>
      <xdr:colOff>73025</xdr:colOff>
      <xdr:row>1</xdr:row>
      <xdr:rowOff>60325</xdr:rowOff>
    </xdr:to>
    <xdr:pic>
      <xdr:nvPicPr>
        <xdr:cNvPr id="493" name="BEx93MNP1ZP00EEBU5RZH8DSEHN5">
          <a:extLst>
            <a:ext uri="{FF2B5EF4-FFF2-40B4-BE49-F238E27FC236}">
              <a16:creationId xmlns:a16="http://schemas.microsoft.com/office/drawing/2014/main" id="{00000000-0008-0000-0200-0000ED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147800" y="200025"/>
          <a:ext cx="50800" cy="50800"/>
        </a:xfrm>
        <a:prstGeom prst="rect">
          <a:avLst/>
        </a:prstGeom>
      </xdr:spPr>
    </xdr:pic>
    <xdr:clientData fPrintsWithSheet="0"/>
  </xdr:twoCellAnchor>
  <xdr:twoCellAnchor editAs="oneCell">
    <xdr:from>
      <xdr:col>11</xdr:col>
      <xdr:colOff>22225</xdr:colOff>
      <xdr:row>1</xdr:row>
      <xdr:rowOff>85725</xdr:rowOff>
    </xdr:from>
    <xdr:to>
      <xdr:col>11</xdr:col>
      <xdr:colOff>73025</xdr:colOff>
      <xdr:row>1</xdr:row>
      <xdr:rowOff>136525</xdr:rowOff>
    </xdr:to>
    <xdr:pic>
      <xdr:nvPicPr>
        <xdr:cNvPr id="494" name="BExSGNEMG5RJUK7GG1WJ8JQVOT89">
          <a:extLst>
            <a:ext uri="{FF2B5EF4-FFF2-40B4-BE49-F238E27FC236}">
              <a16:creationId xmlns:a16="http://schemas.microsoft.com/office/drawing/2014/main" id="{00000000-0008-0000-0200-0000EE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147800" y="276225"/>
          <a:ext cx="50800" cy="50800"/>
        </a:xfrm>
        <a:prstGeom prst="rect">
          <a:avLst/>
        </a:prstGeom>
      </xdr:spPr>
    </xdr:pic>
    <xdr:clientData/>
  </xdr:twoCellAnchor>
  <xdr:twoCellAnchor editAs="oneCell">
    <xdr:from>
      <xdr:col>12</xdr:col>
      <xdr:colOff>22225</xdr:colOff>
      <xdr:row>1</xdr:row>
      <xdr:rowOff>9525</xdr:rowOff>
    </xdr:from>
    <xdr:to>
      <xdr:col>12</xdr:col>
      <xdr:colOff>73025</xdr:colOff>
      <xdr:row>1</xdr:row>
      <xdr:rowOff>60325</xdr:rowOff>
    </xdr:to>
    <xdr:pic>
      <xdr:nvPicPr>
        <xdr:cNvPr id="495" name="BEx3SU1BM08WXVJ9C19JAX9H9T11">
          <a:extLst>
            <a:ext uri="{FF2B5EF4-FFF2-40B4-BE49-F238E27FC236}">
              <a16:creationId xmlns:a16="http://schemas.microsoft.com/office/drawing/2014/main" id="{00000000-0008-0000-0200-0000EF01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243175" y="200025"/>
          <a:ext cx="50800" cy="50800"/>
        </a:xfrm>
        <a:prstGeom prst="rect">
          <a:avLst/>
        </a:prstGeom>
      </xdr:spPr>
    </xdr:pic>
    <xdr:clientData fPrintsWithSheet="0"/>
  </xdr:twoCellAnchor>
  <xdr:twoCellAnchor editAs="oneCell">
    <xdr:from>
      <xdr:col>12</xdr:col>
      <xdr:colOff>22225</xdr:colOff>
      <xdr:row>1</xdr:row>
      <xdr:rowOff>85725</xdr:rowOff>
    </xdr:from>
    <xdr:to>
      <xdr:col>12</xdr:col>
      <xdr:colOff>73025</xdr:colOff>
      <xdr:row>1</xdr:row>
      <xdr:rowOff>136525</xdr:rowOff>
    </xdr:to>
    <xdr:pic>
      <xdr:nvPicPr>
        <xdr:cNvPr id="496" name="BExZLU2C88QUBZ21M6403AACHSUA">
          <a:extLst>
            <a:ext uri="{FF2B5EF4-FFF2-40B4-BE49-F238E27FC236}">
              <a16:creationId xmlns:a16="http://schemas.microsoft.com/office/drawing/2014/main" id="{00000000-0008-0000-0200-0000F0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243175" y="276225"/>
          <a:ext cx="50800" cy="50800"/>
        </a:xfrm>
        <a:prstGeom prst="rect">
          <a:avLst/>
        </a:prstGeom>
      </xdr:spPr>
    </xdr:pic>
    <xdr:clientData/>
  </xdr:twoCellAnchor>
  <xdr:twoCellAnchor>
    <xdr:from>
      <xdr:col>1</xdr:col>
      <xdr:colOff>98425</xdr:colOff>
      <xdr:row>2</xdr:row>
      <xdr:rowOff>0</xdr:rowOff>
    </xdr:from>
    <xdr:to>
      <xdr:col>1</xdr:col>
      <xdr:colOff>225425</xdr:colOff>
      <xdr:row>2</xdr:row>
      <xdr:rowOff>127000</xdr:rowOff>
    </xdr:to>
    <xdr:pic>
      <xdr:nvPicPr>
        <xdr:cNvPr id="497" name="BExXQI0GVEQFMZ3RD653LZH4QWVT">
          <a:extLst>
            <a:ext uri="{FF2B5EF4-FFF2-40B4-BE49-F238E27FC236}">
              <a16:creationId xmlns:a16="http://schemas.microsoft.com/office/drawing/2014/main" id="{00000000-0008-0000-0200-0000F1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60425" y="657225"/>
          <a:ext cx="127000" cy="127000"/>
        </a:xfrm>
        <a:prstGeom prst="rect">
          <a:avLst/>
        </a:prstGeom>
      </xdr:spPr>
    </xdr:pic>
    <xdr:clientData/>
  </xdr:twoCellAnchor>
  <xdr:twoCellAnchor>
    <xdr:from>
      <xdr:col>1</xdr:col>
      <xdr:colOff>184150</xdr:colOff>
      <xdr:row>3</xdr:row>
      <xdr:rowOff>0</xdr:rowOff>
    </xdr:from>
    <xdr:to>
      <xdr:col>1</xdr:col>
      <xdr:colOff>311150</xdr:colOff>
      <xdr:row>3</xdr:row>
      <xdr:rowOff>127000</xdr:rowOff>
    </xdr:to>
    <xdr:pic>
      <xdr:nvPicPr>
        <xdr:cNvPr id="498" name="BExS3B4XN65Q23Q4YZ7JGK5UF03Q">
          <a:extLst>
            <a:ext uri="{FF2B5EF4-FFF2-40B4-BE49-F238E27FC236}">
              <a16:creationId xmlns:a16="http://schemas.microsoft.com/office/drawing/2014/main" id="{00000000-0008-0000-0200-0000F2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847725"/>
          <a:ext cx="127000" cy="127000"/>
        </a:xfrm>
        <a:prstGeom prst="rect">
          <a:avLst/>
        </a:prstGeom>
      </xdr:spPr>
    </xdr:pic>
    <xdr:clientData/>
  </xdr:twoCellAnchor>
  <xdr:twoCellAnchor>
    <xdr:from>
      <xdr:col>1</xdr:col>
      <xdr:colOff>269875</xdr:colOff>
      <xdr:row>4</xdr:row>
      <xdr:rowOff>0</xdr:rowOff>
    </xdr:from>
    <xdr:to>
      <xdr:col>1</xdr:col>
      <xdr:colOff>396875</xdr:colOff>
      <xdr:row>4</xdr:row>
      <xdr:rowOff>127000</xdr:rowOff>
    </xdr:to>
    <xdr:pic>
      <xdr:nvPicPr>
        <xdr:cNvPr id="499" name="BExQ7LLI5LYO2QTCE4JEJ1VC6PUE">
          <a:extLst>
            <a:ext uri="{FF2B5EF4-FFF2-40B4-BE49-F238E27FC236}">
              <a16:creationId xmlns:a16="http://schemas.microsoft.com/office/drawing/2014/main" id="{00000000-0008-0000-0200-0000F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1038225"/>
          <a:ext cx="127000" cy="127000"/>
        </a:xfrm>
        <a:prstGeom prst="rect">
          <a:avLst/>
        </a:prstGeom>
      </xdr:spPr>
    </xdr:pic>
    <xdr:clientData/>
  </xdr:twoCellAnchor>
  <xdr:twoCellAnchor>
    <xdr:from>
      <xdr:col>1</xdr:col>
      <xdr:colOff>355600</xdr:colOff>
      <xdr:row>5</xdr:row>
      <xdr:rowOff>0</xdr:rowOff>
    </xdr:from>
    <xdr:to>
      <xdr:col>1</xdr:col>
      <xdr:colOff>482600</xdr:colOff>
      <xdr:row>5</xdr:row>
      <xdr:rowOff>127000</xdr:rowOff>
    </xdr:to>
    <xdr:pic>
      <xdr:nvPicPr>
        <xdr:cNvPr id="500" name="BExOBAX9CVAE6MJCVR93M1JBY7BN">
          <a:extLst>
            <a:ext uri="{FF2B5EF4-FFF2-40B4-BE49-F238E27FC236}">
              <a16:creationId xmlns:a16="http://schemas.microsoft.com/office/drawing/2014/main" id="{00000000-0008-0000-0200-0000F4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1228725"/>
          <a:ext cx="127000" cy="127000"/>
        </a:xfrm>
        <a:prstGeom prst="rect">
          <a:avLst/>
        </a:prstGeom>
      </xdr:spPr>
    </xdr:pic>
    <xdr:clientData/>
  </xdr:twoCellAnchor>
  <xdr:twoCellAnchor>
    <xdr:from>
      <xdr:col>1</xdr:col>
      <xdr:colOff>441325</xdr:colOff>
      <xdr:row>6</xdr:row>
      <xdr:rowOff>0</xdr:rowOff>
    </xdr:from>
    <xdr:to>
      <xdr:col>1</xdr:col>
      <xdr:colOff>568325</xdr:colOff>
      <xdr:row>6</xdr:row>
      <xdr:rowOff>127000</xdr:rowOff>
    </xdr:to>
    <xdr:pic>
      <xdr:nvPicPr>
        <xdr:cNvPr id="501" name="BExKVU27VK8HDX4MBLUZ515O7KON">
          <a:extLst>
            <a:ext uri="{FF2B5EF4-FFF2-40B4-BE49-F238E27FC236}">
              <a16:creationId xmlns:a16="http://schemas.microsoft.com/office/drawing/2014/main" id="{00000000-0008-0000-0200-0000F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419225"/>
          <a:ext cx="127000" cy="127000"/>
        </a:xfrm>
        <a:prstGeom prst="rect">
          <a:avLst/>
        </a:prstGeom>
      </xdr:spPr>
    </xdr:pic>
    <xdr:clientData/>
  </xdr:twoCellAnchor>
  <xdr:twoCellAnchor>
    <xdr:from>
      <xdr:col>1</xdr:col>
      <xdr:colOff>441325</xdr:colOff>
      <xdr:row>120</xdr:row>
      <xdr:rowOff>0</xdr:rowOff>
    </xdr:from>
    <xdr:to>
      <xdr:col>1</xdr:col>
      <xdr:colOff>568325</xdr:colOff>
      <xdr:row>120</xdr:row>
      <xdr:rowOff>127000</xdr:rowOff>
    </xdr:to>
    <xdr:pic>
      <xdr:nvPicPr>
        <xdr:cNvPr id="502" name="BExIV4JTW4PPLMCRK30AHL5AMEDN">
          <a:extLst>
            <a:ext uri="{FF2B5EF4-FFF2-40B4-BE49-F238E27FC236}">
              <a16:creationId xmlns:a16="http://schemas.microsoft.com/office/drawing/2014/main" id="{00000000-0008-0000-0200-0000F6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3136225"/>
          <a:ext cx="127000" cy="127000"/>
        </a:xfrm>
        <a:prstGeom prst="rect">
          <a:avLst/>
        </a:prstGeom>
      </xdr:spPr>
    </xdr:pic>
    <xdr:clientData/>
  </xdr:twoCellAnchor>
  <xdr:twoCellAnchor>
    <xdr:from>
      <xdr:col>1</xdr:col>
      <xdr:colOff>441325</xdr:colOff>
      <xdr:row>124</xdr:row>
      <xdr:rowOff>0</xdr:rowOff>
    </xdr:from>
    <xdr:to>
      <xdr:col>1</xdr:col>
      <xdr:colOff>568325</xdr:colOff>
      <xdr:row>124</xdr:row>
      <xdr:rowOff>127000</xdr:rowOff>
    </xdr:to>
    <xdr:pic>
      <xdr:nvPicPr>
        <xdr:cNvPr id="503" name="BEx7NL03MV97N16TZNFZ9J45GNKO">
          <a:extLst>
            <a:ext uri="{FF2B5EF4-FFF2-40B4-BE49-F238E27FC236}">
              <a16:creationId xmlns:a16="http://schemas.microsoft.com/office/drawing/2014/main" id="{00000000-0008-0000-0200-0000F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3898225"/>
          <a:ext cx="127000" cy="127000"/>
        </a:xfrm>
        <a:prstGeom prst="rect">
          <a:avLst/>
        </a:prstGeom>
      </xdr:spPr>
    </xdr:pic>
    <xdr:clientData/>
  </xdr:twoCellAnchor>
  <xdr:twoCellAnchor>
    <xdr:from>
      <xdr:col>1</xdr:col>
      <xdr:colOff>441325</xdr:colOff>
      <xdr:row>129</xdr:row>
      <xdr:rowOff>0</xdr:rowOff>
    </xdr:from>
    <xdr:to>
      <xdr:col>1</xdr:col>
      <xdr:colOff>568325</xdr:colOff>
      <xdr:row>129</xdr:row>
      <xdr:rowOff>127000</xdr:rowOff>
    </xdr:to>
    <xdr:pic>
      <xdr:nvPicPr>
        <xdr:cNvPr id="504" name="BExMDO5F3VKU5T0DR0J28VQ2TPLH">
          <a:extLst>
            <a:ext uri="{FF2B5EF4-FFF2-40B4-BE49-F238E27FC236}">
              <a16:creationId xmlns:a16="http://schemas.microsoft.com/office/drawing/2014/main" id="{00000000-0008-0000-0200-0000F8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4850725"/>
          <a:ext cx="127000" cy="127000"/>
        </a:xfrm>
        <a:prstGeom prst="rect">
          <a:avLst/>
        </a:prstGeom>
      </xdr:spPr>
    </xdr:pic>
    <xdr:clientData/>
  </xdr:twoCellAnchor>
  <xdr:twoCellAnchor>
    <xdr:from>
      <xdr:col>1</xdr:col>
      <xdr:colOff>441325</xdr:colOff>
      <xdr:row>167</xdr:row>
      <xdr:rowOff>0</xdr:rowOff>
    </xdr:from>
    <xdr:to>
      <xdr:col>1</xdr:col>
      <xdr:colOff>568325</xdr:colOff>
      <xdr:row>167</xdr:row>
      <xdr:rowOff>127000</xdr:rowOff>
    </xdr:to>
    <xdr:pic>
      <xdr:nvPicPr>
        <xdr:cNvPr id="505" name="BExZJBUTWA5768BUXFJJMCOJOH8G">
          <a:extLst>
            <a:ext uri="{FF2B5EF4-FFF2-40B4-BE49-F238E27FC236}">
              <a16:creationId xmlns:a16="http://schemas.microsoft.com/office/drawing/2014/main" id="{00000000-0008-0000-0200-0000F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2089725"/>
          <a:ext cx="127000" cy="127000"/>
        </a:xfrm>
        <a:prstGeom prst="rect">
          <a:avLst/>
        </a:prstGeom>
      </xdr:spPr>
    </xdr:pic>
    <xdr:clientData/>
  </xdr:twoCellAnchor>
  <xdr:twoCellAnchor>
    <xdr:from>
      <xdr:col>1</xdr:col>
      <xdr:colOff>441325</xdr:colOff>
      <xdr:row>174</xdr:row>
      <xdr:rowOff>0</xdr:rowOff>
    </xdr:from>
    <xdr:to>
      <xdr:col>1</xdr:col>
      <xdr:colOff>568325</xdr:colOff>
      <xdr:row>174</xdr:row>
      <xdr:rowOff>127000</xdr:rowOff>
    </xdr:to>
    <xdr:pic>
      <xdr:nvPicPr>
        <xdr:cNvPr id="506" name="BExY20CEKBNMID5BGUWH22LE2Z5J">
          <a:extLst>
            <a:ext uri="{FF2B5EF4-FFF2-40B4-BE49-F238E27FC236}">
              <a16:creationId xmlns:a16="http://schemas.microsoft.com/office/drawing/2014/main" id="{00000000-0008-0000-0200-0000FA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3423225"/>
          <a:ext cx="127000" cy="127000"/>
        </a:xfrm>
        <a:prstGeom prst="rect">
          <a:avLst/>
        </a:prstGeom>
      </xdr:spPr>
    </xdr:pic>
    <xdr:clientData/>
  </xdr:twoCellAnchor>
  <xdr:twoCellAnchor>
    <xdr:from>
      <xdr:col>1</xdr:col>
      <xdr:colOff>441325</xdr:colOff>
      <xdr:row>197</xdr:row>
      <xdr:rowOff>0</xdr:rowOff>
    </xdr:from>
    <xdr:to>
      <xdr:col>1</xdr:col>
      <xdr:colOff>568325</xdr:colOff>
      <xdr:row>197</xdr:row>
      <xdr:rowOff>127000</xdr:rowOff>
    </xdr:to>
    <xdr:pic>
      <xdr:nvPicPr>
        <xdr:cNvPr id="507" name="BExY4X3AHD4GHIV9NO6X6XQXIAV4">
          <a:extLst>
            <a:ext uri="{FF2B5EF4-FFF2-40B4-BE49-F238E27FC236}">
              <a16:creationId xmlns:a16="http://schemas.microsoft.com/office/drawing/2014/main" id="{00000000-0008-0000-0200-0000FB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7804725"/>
          <a:ext cx="127000" cy="127000"/>
        </a:xfrm>
        <a:prstGeom prst="rect">
          <a:avLst/>
        </a:prstGeom>
      </xdr:spPr>
    </xdr:pic>
    <xdr:clientData/>
  </xdr:twoCellAnchor>
  <xdr:twoCellAnchor>
    <xdr:from>
      <xdr:col>1</xdr:col>
      <xdr:colOff>355600</xdr:colOff>
      <xdr:row>201</xdr:row>
      <xdr:rowOff>0</xdr:rowOff>
    </xdr:from>
    <xdr:to>
      <xdr:col>1</xdr:col>
      <xdr:colOff>482600</xdr:colOff>
      <xdr:row>201</xdr:row>
      <xdr:rowOff>127000</xdr:rowOff>
    </xdr:to>
    <xdr:pic>
      <xdr:nvPicPr>
        <xdr:cNvPr id="508" name="BEx3KF1H3PLF5M6XJBG49U143THG">
          <a:extLst>
            <a:ext uri="{FF2B5EF4-FFF2-40B4-BE49-F238E27FC236}">
              <a16:creationId xmlns:a16="http://schemas.microsoft.com/office/drawing/2014/main" id="{00000000-0008-0000-0200-0000FC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8566725"/>
          <a:ext cx="127000" cy="127000"/>
        </a:xfrm>
        <a:prstGeom prst="rect">
          <a:avLst/>
        </a:prstGeom>
      </xdr:spPr>
    </xdr:pic>
    <xdr:clientData/>
  </xdr:twoCellAnchor>
  <xdr:twoCellAnchor>
    <xdr:from>
      <xdr:col>1</xdr:col>
      <xdr:colOff>269875</xdr:colOff>
      <xdr:row>203</xdr:row>
      <xdr:rowOff>0</xdr:rowOff>
    </xdr:from>
    <xdr:to>
      <xdr:col>1</xdr:col>
      <xdr:colOff>396875</xdr:colOff>
      <xdr:row>203</xdr:row>
      <xdr:rowOff>127000</xdr:rowOff>
    </xdr:to>
    <xdr:pic>
      <xdr:nvPicPr>
        <xdr:cNvPr id="509" name="BExS08P6FQGG1Q11BIBIS6LOZ8AM">
          <a:extLst>
            <a:ext uri="{FF2B5EF4-FFF2-40B4-BE49-F238E27FC236}">
              <a16:creationId xmlns:a16="http://schemas.microsoft.com/office/drawing/2014/main" id="{00000000-0008-0000-0200-0000FD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38947725"/>
          <a:ext cx="127000" cy="127000"/>
        </a:xfrm>
        <a:prstGeom prst="rect">
          <a:avLst/>
        </a:prstGeom>
      </xdr:spPr>
    </xdr:pic>
    <xdr:clientData/>
  </xdr:twoCellAnchor>
  <xdr:twoCellAnchor>
    <xdr:from>
      <xdr:col>1</xdr:col>
      <xdr:colOff>355600</xdr:colOff>
      <xdr:row>204</xdr:row>
      <xdr:rowOff>0</xdr:rowOff>
    </xdr:from>
    <xdr:to>
      <xdr:col>1</xdr:col>
      <xdr:colOff>482600</xdr:colOff>
      <xdr:row>204</xdr:row>
      <xdr:rowOff>127000</xdr:rowOff>
    </xdr:to>
    <xdr:pic>
      <xdr:nvPicPr>
        <xdr:cNvPr id="510" name="BExCZ9ZKECF9KUOXWVBYQ17MO1OF">
          <a:extLst>
            <a:ext uri="{FF2B5EF4-FFF2-40B4-BE49-F238E27FC236}">
              <a16:creationId xmlns:a16="http://schemas.microsoft.com/office/drawing/2014/main" id="{00000000-0008-0000-0200-0000FE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138225"/>
          <a:ext cx="127000" cy="127000"/>
        </a:xfrm>
        <a:prstGeom prst="rect">
          <a:avLst/>
        </a:prstGeom>
      </xdr:spPr>
    </xdr:pic>
    <xdr:clientData/>
  </xdr:twoCellAnchor>
  <xdr:twoCellAnchor>
    <xdr:from>
      <xdr:col>1</xdr:col>
      <xdr:colOff>355600</xdr:colOff>
      <xdr:row>206</xdr:row>
      <xdr:rowOff>0</xdr:rowOff>
    </xdr:from>
    <xdr:to>
      <xdr:col>1</xdr:col>
      <xdr:colOff>482600</xdr:colOff>
      <xdr:row>206</xdr:row>
      <xdr:rowOff>127000</xdr:rowOff>
    </xdr:to>
    <xdr:pic>
      <xdr:nvPicPr>
        <xdr:cNvPr id="511" name="BExOBHTER4KS7PF5T600YCF0XWU8">
          <a:extLst>
            <a:ext uri="{FF2B5EF4-FFF2-40B4-BE49-F238E27FC236}">
              <a16:creationId xmlns:a16="http://schemas.microsoft.com/office/drawing/2014/main" id="{00000000-0008-0000-0200-0000FF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519225"/>
          <a:ext cx="127000" cy="127000"/>
        </a:xfrm>
        <a:prstGeom prst="rect">
          <a:avLst/>
        </a:prstGeom>
      </xdr:spPr>
    </xdr:pic>
    <xdr:clientData/>
  </xdr:twoCellAnchor>
  <xdr:twoCellAnchor>
    <xdr:from>
      <xdr:col>1</xdr:col>
      <xdr:colOff>355600</xdr:colOff>
      <xdr:row>211</xdr:row>
      <xdr:rowOff>0</xdr:rowOff>
    </xdr:from>
    <xdr:to>
      <xdr:col>1</xdr:col>
      <xdr:colOff>482600</xdr:colOff>
      <xdr:row>211</xdr:row>
      <xdr:rowOff>127000</xdr:rowOff>
    </xdr:to>
    <xdr:pic>
      <xdr:nvPicPr>
        <xdr:cNvPr id="512" name="BExSCXW2BKWBO883FAH3QD4EWRD0">
          <a:extLst>
            <a:ext uri="{FF2B5EF4-FFF2-40B4-BE49-F238E27FC236}">
              <a16:creationId xmlns:a16="http://schemas.microsoft.com/office/drawing/2014/main" id="{00000000-0008-0000-0200-000000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0471725"/>
          <a:ext cx="127000" cy="127000"/>
        </a:xfrm>
        <a:prstGeom prst="rect">
          <a:avLst/>
        </a:prstGeom>
      </xdr:spPr>
    </xdr:pic>
    <xdr:clientData/>
  </xdr:twoCellAnchor>
  <xdr:twoCellAnchor>
    <xdr:from>
      <xdr:col>1</xdr:col>
      <xdr:colOff>355600</xdr:colOff>
      <xdr:row>219</xdr:row>
      <xdr:rowOff>0</xdr:rowOff>
    </xdr:from>
    <xdr:to>
      <xdr:col>1</xdr:col>
      <xdr:colOff>482600</xdr:colOff>
      <xdr:row>219</xdr:row>
      <xdr:rowOff>127000</xdr:rowOff>
    </xdr:to>
    <xdr:pic>
      <xdr:nvPicPr>
        <xdr:cNvPr id="513" name="BExY0WHIJ9XB5MYYGI5L3IVK9EB3">
          <a:extLst>
            <a:ext uri="{FF2B5EF4-FFF2-40B4-BE49-F238E27FC236}">
              <a16:creationId xmlns:a16="http://schemas.microsoft.com/office/drawing/2014/main" id="{00000000-0008-0000-0200-000001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1995725"/>
          <a:ext cx="127000" cy="127000"/>
        </a:xfrm>
        <a:prstGeom prst="rect">
          <a:avLst/>
        </a:prstGeom>
      </xdr:spPr>
    </xdr:pic>
    <xdr:clientData/>
  </xdr:twoCellAnchor>
  <xdr:twoCellAnchor>
    <xdr:from>
      <xdr:col>1</xdr:col>
      <xdr:colOff>355600</xdr:colOff>
      <xdr:row>221</xdr:row>
      <xdr:rowOff>0</xdr:rowOff>
    </xdr:from>
    <xdr:to>
      <xdr:col>1</xdr:col>
      <xdr:colOff>482600</xdr:colOff>
      <xdr:row>221</xdr:row>
      <xdr:rowOff>127000</xdr:rowOff>
    </xdr:to>
    <xdr:pic>
      <xdr:nvPicPr>
        <xdr:cNvPr id="514" name="BExGT9Z9GOZMHDNWGWMSZ6V635EN">
          <a:extLst>
            <a:ext uri="{FF2B5EF4-FFF2-40B4-BE49-F238E27FC236}">
              <a16:creationId xmlns:a16="http://schemas.microsoft.com/office/drawing/2014/main" id="{00000000-0008-0000-0200-000002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2376725"/>
          <a:ext cx="127000" cy="127000"/>
        </a:xfrm>
        <a:prstGeom prst="rect">
          <a:avLst/>
        </a:prstGeom>
      </xdr:spPr>
    </xdr:pic>
    <xdr:clientData/>
  </xdr:twoCellAnchor>
  <xdr:twoCellAnchor>
    <xdr:from>
      <xdr:col>1</xdr:col>
      <xdr:colOff>355600</xdr:colOff>
      <xdr:row>237</xdr:row>
      <xdr:rowOff>0</xdr:rowOff>
    </xdr:from>
    <xdr:to>
      <xdr:col>1</xdr:col>
      <xdr:colOff>482600</xdr:colOff>
      <xdr:row>237</xdr:row>
      <xdr:rowOff>127000</xdr:rowOff>
    </xdr:to>
    <xdr:pic>
      <xdr:nvPicPr>
        <xdr:cNvPr id="515" name="BExMNSACK0YGGIC17Y9A4V23MBU0">
          <a:extLst>
            <a:ext uri="{FF2B5EF4-FFF2-40B4-BE49-F238E27FC236}">
              <a16:creationId xmlns:a16="http://schemas.microsoft.com/office/drawing/2014/main" id="{00000000-0008-0000-0200-000003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5424725"/>
          <a:ext cx="127000" cy="127000"/>
        </a:xfrm>
        <a:prstGeom prst="rect">
          <a:avLst/>
        </a:prstGeom>
      </xdr:spPr>
    </xdr:pic>
    <xdr:clientData/>
  </xdr:twoCellAnchor>
  <xdr:twoCellAnchor>
    <xdr:from>
      <xdr:col>1</xdr:col>
      <xdr:colOff>355600</xdr:colOff>
      <xdr:row>239</xdr:row>
      <xdr:rowOff>0</xdr:rowOff>
    </xdr:from>
    <xdr:to>
      <xdr:col>1</xdr:col>
      <xdr:colOff>482600</xdr:colOff>
      <xdr:row>239</xdr:row>
      <xdr:rowOff>127000</xdr:rowOff>
    </xdr:to>
    <xdr:pic>
      <xdr:nvPicPr>
        <xdr:cNvPr id="516" name="BEx3LF03J6H1JVXE2PTJ6MMU8NVT">
          <a:extLst>
            <a:ext uri="{FF2B5EF4-FFF2-40B4-BE49-F238E27FC236}">
              <a16:creationId xmlns:a16="http://schemas.microsoft.com/office/drawing/2014/main" id="{00000000-0008-0000-0200-000004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5805725"/>
          <a:ext cx="127000" cy="127000"/>
        </a:xfrm>
        <a:prstGeom prst="rect">
          <a:avLst/>
        </a:prstGeom>
      </xdr:spPr>
    </xdr:pic>
    <xdr:clientData/>
  </xdr:twoCellAnchor>
  <xdr:twoCellAnchor>
    <xdr:from>
      <xdr:col>1</xdr:col>
      <xdr:colOff>355600</xdr:colOff>
      <xdr:row>275</xdr:row>
      <xdr:rowOff>0</xdr:rowOff>
    </xdr:from>
    <xdr:to>
      <xdr:col>1</xdr:col>
      <xdr:colOff>482600</xdr:colOff>
      <xdr:row>275</xdr:row>
      <xdr:rowOff>127000</xdr:rowOff>
    </xdr:to>
    <xdr:pic>
      <xdr:nvPicPr>
        <xdr:cNvPr id="517" name="BEx1TDBX3N0YYSQ6GN2G6GG90TTU">
          <a:extLst>
            <a:ext uri="{FF2B5EF4-FFF2-40B4-BE49-F238E27FC236}">
              <a16:creationId xmlns:a16="http://schemas.microsoft.com/office/drawing/2014/main" id="{00000000-0008-0000-0200-000005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2663725"/>
          <a:ext cx="127000" cy="127000"/>
        </a:xfrm>
        <a:prstGeom prst="rect">
          <a:avLst/>
        </a:prstGeom>
      </xdr:spPr>
    </xdr:pic>
    <xdr:clientData/>
  </xdr:twoCellAnchor>
  <xdr:twoCellAnchor>
    <xdr:from>
      <xdr:col>1</xdr:col>
      <xdr:colOff>355600</xdr:colOff>
      <xdr:row>280</xdr:row>
      <xdr:rowOff>0</xdr:rowOff>
    </xdr:from>
    <xdr:to>
      <xdr:col>1</xdr:col>
      <xdr:colOff>482600</xdr:colOff>
      <xdr:row>280</xdr:row>
      <xdr:rowOff>127000</xdr:rowOff>
    </xdr:to>
    <xdr:pic>
      <xdr:nvPicPr>
        <xdr:cNvPr id="518" name="BExGTRD2FH5W0W6K8DPFLASEPTQ7">
          <a:extLst>
            <a:ext uri="{FF2B5EF4-FFF2-40B4-BE49-F238E27FC236}">
              <a16:creationId xmlns:a16="http://schemas.microsoft.com/office/drawing/2014/main" id="{00000000-0008-0000-0200-000006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3616225"/>
          <a:ext cx="127000" cy="127000"/>
        </a:xfrm>
        <a:prstGeom prst="rect">
          <a:avLst/>
        </a:prstGeom>
      </xdr:spPr>
    </xdr:pic>
    <xdr:clientData/>
  </xdr:twoCellAnchor>
  <xdr:twoCellAnchor>
    <xdr:from>
      <xdr:col>1</xdr:col>
      <xdr:colOff>355600</xdr:colOff>
      <xdr:row>284</xdr:row>
      <xdr:rowOff>0</xdr:rowOff>
    </xdr:from>
    <xdr:to>
      <xdr:col>1</xdr:col>
      <xdr:colOff>482600</xdr:colOff>
      <xdr:row>284</xdr:row>
      <xdr:rowOff>127000</xdr:rowOff>
    </xdr:to>
    <xdr:pic>
      <xdr:nvPicPr>
        <xdr:cNvPr id="519" name="BExXMV1IQ5WZKHG2D17T686G1JGU">
          <a:extLst>
            <a:ext uri="{FF2B5EF4-FFF2-40B4-BE49-F238E27FC236}">
              <a16:creationId xmlns:a16="http://schemas.microsoft.com/office/drawing/2014/main" id="{00000000-0008-0000-0200-000007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4378225"/>
          <a:ext cx="127000" cy="127000"/>
        </a:xfrm>
        <a:prstGeom prst="rect">
          <a:avLst/>
        </a:prstGeom>
      </xdr:spPr>
    </xdr:pic>
    <xdr:clientData/>
  </xdr:twoCellAnchor>
  <xdr:twoCellAnchor>
    <xdr:from>
      <xdr:col>1</xdr:col>
      <xdr:colOff>184150</xdr:colOff>
      <xdr:row>286</xdr:row>
      <xdr:rowOff>0</xdr:rowOff>
    </xdr:from>
    <xdr:to>
      <xdr:col>1</xdr:col>
      <xdr:colOff>311150</xdr:colOff>
      <xdr:row>286</xdr:row>
      <xdr:rowOff>127000</xdr:rowOff>
    </xdr:to>
    <xdr:pic>
      <xdr:nvPicPr>
        <xdr:cNvPr id="520" name="BExIIJK0IIUWBU41NZY0GFPQ0ZBG">
          <a:extLst>
            <a:ext uri="{FF2B5EF4-FFF2-40B4-BE49-F238E27FC236}">
              <a16:creationId xmlns:a16="http://schemas.microsoft.com/office/drawing/2014/main" id="{00000000-0008-0000-0200-000008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54759225"/>
          <a:ext cx="127000" cy="127000"/>
        </a:xfrm>
        <a:prstGeom prst="rect">
          <a:avLst/>
        </a:prstGeom>
      </xdr:spPr>
    </xdr:pic>
    <xdr:clientData/>
  </xdr:twoCellAnchor>
  <xdr:twoCellAnchor>
    <xdr:from>
      <xdr:col>1</xdr:col>
      <xdr:colOff>269875</xdr:colOff>
      <xdr:row>287</xdr:row>
      <xdr:rowOff>0</xdr:rowOff>
    </xdr:from>
    <xdr:to>
      <xdr:col>1</xdr:col>
      <xdr:colOff>396875</xdr:colOff>
      <xdr:row>287</xdr:row>
      <xdr:rowOff>127000</xdr:rowOff>
    </xdr:to>
    <xdr:pic>
      <xdr:nvPicPr>
        <xdr:cNvPr id="521" name="BExKDJGU6RV0EA6J7W6OWUBZGY8I">
          <a:extLst>
            <a:ext uri="{FF2B5EF4-FFF2-40B4-BE49-F238E27FC236}">
              <a16:creationId xmlns:a16="http://schemas.microsoft.com/office/drawing/2014/main" id="{00000000-0008-0000-0200-000009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54949725"/>
          <a:ext cx="127000" cy="127000"/>
        </a:xfrm>
        <a:prstGeom prst="rect">
          <a:avLst/>
        </a:prstGeom>
      </xdr:spPr>
    </xdr:pic>
    <xdr:clientData/>
  </xdr:twoCellAnchor>
  <xdr:twoCellAnchor>
    <xdr:from>
      <xdr:col>1</xdr:col>
      <xdr:colOff>355600</xdr:colOff>
      <xdr:row>288</xdr:row>
      <xdr:rowOff>0</xdr:rowOff>
    </xdr:from>
    <xdr:to>
      <xdr:col>1</xdr:col>
      <xdr:colOff>482600</xdr:colOff>
      <xdr:row>288</xdr:row>
      <xdr:rowOff>127000</xdr:rowOff>
    </xdr:to>
    <xdr:pic>
      <xdr:nvPicPr>
        <xdr:cNvPr id="522" name="BExKEXO6W4MLRG1M7T1RCQ38K9CM">
          <a:extLst>
            <a:ext uri="{FF2B5EF4-FFF2-40B4-BE49-F238E27FC236}">
              <a16:creationId xmlns:a16="http://schemas.microsoft.com/office/drawing/2014/main" id="{00000000-0008-0000-0200-00000A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5140225"/>
          <a:ext cx="127000" cy="127000"/>
        </a:xfrm>
        <a:prstGeom prst="rect">
          <a:avLst/>
        </a:prstGeom>
      </xdr:spPr>
    </xdr:pic>
    <xdr:clientData/>
  </xdr:twoCellAnchor>
  <xdr:twoCellAnchor>
    <xdr:from>
      <xdr:col>1</xdr:col>
      <xdr:colOff>441325</xdr:colOff>
      <xdr:row>289</xdr:row>
      <xdr:rowOff>0</xdr:rowOff>
    </xdr:from>
    <xdr:to>
      <xdr:col>1</xdr:col>
      <xdr:colOff>568325</xdr:colOff>
      <xdr:row>289</xdr:row>
      <xdr:rowOff>127000</xdr:rowOff>
    </xdr:to>
    <xdr:pic>
      <xdr:nvPicPr>
        <xdr:cNvPr id="523" name="BExEULLDKHHJMU5P4XJS8VAKPE8V">
          <a:extLst>
            <a:ext uri="{FF2B5EF4-FFF2-40B4-BE49-F238E27FC236}">
              <a16:creationId xmlns:a16="http://schemas.microsoft.com/office/drawing/2014/main" id="{00000000-0008-0000-0200-00000B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5330725"/>
          <a:ext cx="127000" cy="127000"/>
        </a:xfrm>
        <a:prstGeom prst="rect">
          <a:avLst/>
        </a:prstGeom>
      </xdr:spPr>
    </xdr:pic>
    <xdr:clientData/>
  </xdr:twoCellAnchor>
  <xdr:twoCellAnchor>
    <xdr:from>
      <xdr:col>1</xdr:col>
      <xdr:colOff>441325</xdr:colOff>
      <xdr:row>301</xdr:row>
      <xdr:rowOff>0</xdr:rowOff>
    </xdr:from>
    <xdr:to>
      <xdr:col>1</xdr:col>
      <xdr:colOff>568325</xdr:colOff>
      <xdr:row>301</xdr:row>
      <xdr:rowOff>127000</xdr:rowOff>
    </xdr:to>
    <xdr:pic>
      <xdr:nvPicPr>
        <xdr:cNvPr id="524" name="BEx1ELIEZQ2MZPKIPO9B0UF8EQCF">
          <a:extLst>
            <a:ext uri="{FF2B5EF4-FFF2-40B4-BE49-F238E27FC236}">
              <a16:creationId xmlns:a16="http://schemas.microsoft.com/office/drawing/2014/main" id="{00000000-0008-0000-0200-00000C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7235725"/>
          <a:ext cx="127000" cy="127000"/>
        </a:xfrm>
        <a:prstGeom prst="rect">
          <a:avLst/>
        </a:prstGeom>
      </xdr:spPr>
    </xdr:pic>
    <xdr:clientData/>
  </xdr:twoCellAnchor>
  <xdr:twoCellAnchor>
    <xdr:from>
      <xdr:col>1</xdr:col>
      <xdr:colOff>441325</xdr:colOff>
      <xdr:row>303</xdr:row>
      <xdr:rowOff>0</xdr:rowOff>
    </xdr:from>
    <xdr:to>
      <xdr:col>1</xdr:col>
      <xdr:colOff>568325</xdr:colOff>
      <xdr:row>303</xdr:row>
      <xdr:rowOff>127000</xdr:rowOff>
    </xdr:to>
    <xdr:pic>
      <xdr:nvPicPr>
        <xdr:cNvPr id="525" name="BEx1LF9M5PVU1YH15VBH0FWN1JLH">
          <a:extLst>
            <a:ext uri="{FF2B5EF4-FFF2-40B4-BE49-F238E27FC236}">
              <a16:creationId xmlns:a16="http://schemas.microsoft.com/office/drawing/2014/main" id="{00000000-0008-0000-0200-00000D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7616725"/>
          <a:ext cx="127000" cy="127000"/>
        </a:xfrm>
        <a:prstGeom prst="rect">
          <a:avLst/>
        </a:prstGeom>
      </xdr:spPr>
    </xdr:pic>
    <xdr:clientData/>
  </xdr:twoCellAnchor>
  <xdr:twoCellAnchor>
    <xdr:from>
      <xdr:col>1</xdr:col>
      <xdr:colOff>441325</xdr:colOff>
      <xdr:row>343</xdr:row>
      <xdr:rowOff>0</xdr:rowOff>
    </xdr:from>
    <xdr:to>
      <xdr:col>1</xdr:col>
      <xdr:colOff>568325</xdr:colOff>
      <xdr:row>343</xdr:row>
      <xdr:rowOff>127000</xdr:rowOff>
    </xdr:to>
    <xdr:pic>
      <xdr:nvPicPr>
        <xdr:cNvPr id="526" name="BExB9HJ9472S589F55XVLUG6RVWB">
          <a:extLst>
            <a:ext uri="{FF2B5EF4-FFF2-40B4-BE49-F238E27FC236}">
              <a16:creationId xmlns:a16="http://schemas.microsoft.com/office/drawing/2014/main" id="{00000000-0008-0000-0200-00000E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5046225"/>
          <a:ext cx="127000" cy="127000"/>
        </a:xfrm>
        <a:prstGeom prst="rect">
          <a:avLst/>
        </a:prstGeom>
      </xdr:spPr>
    </xdr:pic>
    <xdr:clientData/>
  </xdr:twoCellAnchor>
  <xdr:twoCellAnchor>
    <xdr:from>
      <xdr:col>1</xdr:col>
      <xdr:colOff>441325</xdr:colOff>
      <xdr:row>351</xdr:row>
      <xdr:rowOff>0</xdr:rowOff>
    </xdr:from>
    <xdr:to>
      <xdr:col>1</xdr:col>
      <xdr:colOff>568325</xdr:colOff>
      <xdr:row>351</xdr:row>
      <xdr:rowOff>127000</xdr:rowOff>
    </xdr:to>
    <xdr:pic>
      <xdr:nvPicPr>
        <xdr:cNvPr id="527" name="BEx1RD937956QZ7LOVN6XNPQ44YO">
          <a:extLst>
            <a:ext uri="{FF2B5EF4-FFF2-40B4-BE49-F238E27FC236}">
              <a16:creationId xmlns:a16="http://schemas.microsoft.com/office/drawing/2014/main" id="{00000000-0008-0000-0200-00000F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6570225"/>
          <a:ext cx="127000" cy="127000"/>
        </a:xfrm>
        <a:prstGeom prst="rect">
          <a:avLst/>
        </a:prstGeom>
      </xdr:spPr>
    </xdr:pic>
    <xdr:clientData/>
  </xdr:twoCellAnchor>
  <xdr:twoCellAnchor>
    <xdr:from>
      <xdr:col>1</xdr:col>
      <xdr:colOff>441325</xdr:colOff>
      <xdr:row>353</xdr:row>
      <xdr:rowOff>0</xdr:rowOff>
    </xdr:from>
    <xdr:to>
      <xdr:col>1</xdr:col>
      <xdr:colOff>568325</xdr:colOff>
      <xdr:row>353</xdr:row>
      <xdr:rowOff>127000</xdr:rowOff>
    </xdr:to>
    <xdr:pic>
      <xdr:nvPicPr>
        <xdr:cNvPr id="528" name="BExZQZA0H1POGF4SYLH8YC9G2PB2">
          <a:extLst>
            <a:ext uri="{FF2B5EF4-FFF2-40B4-BE49-F238E27FC236}">
              <a16:creationId xmlns:a16="http://schemas.microsoft.com/office/drawing/2014/main" id="{00000000-0008-0000-0200-000010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6951225"/>
          <a:ext cx="127000" cy="127000"/>
        </a:xfrm>
        <a:prstGeom prst="rect">
          <a:avLst/>
        </a:prstGeom>
      </xdr:spPr>
    </xdr:pic>
    <xdr:clientData/>
  </xdr:twoCellAnchor>
  <xdr:twoCellAnchor>
    <xdr:from>
      <xdr:col>1</xdr:col>
      <xdr:colOff>441325</xdr:colOff>
      <xdr:row>361</xdr:row>
      <xdr:rowOff>0</xdr:rowOff>
    </xdr:from>
    <xdr:to>
      <xdr:col>1</xdr:col>
      <xdr:colOff>568325</xdr:colOff>
      <xdr:row>361</xdr:row>
      <xdr:rowOff>127000</xdr:rowOff>
    </xdr:to>
    <xdr:pic>
      <xdr:nvPicPr>
        <xdr:cNvPr id="529" name="BEx015TAP9SB4ICZWQZY4V8JJNG5">
          <a:extLst>
            <a:ext uri="{FF2B5EF4-FFF2-40B4-BE49-F238E27FC236}">
              <a16:creationId xmlns:a16="http://schemas.microsoft.com/office/drawing/2014/main" id="{00000000-0008-0000-0200-000011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8475225"/>
          <a:ext cx="127000" cy="127000"/>
        </a:xfrm>
        <a:prstGeom prst="rect">
          <a:avLst/>
        </a:prstGeom>
      </xdr:spPr>
    </xdr:pic>
    <xdr:clientData/>
  </xdr:twoCellAnchor>
  <xdr:twoCellAnchor>
    <xdr:from>
      <xdr:col>1</xdr:col>
      <xdr:colOff>441325</xdr:colOff>
      <xdr:row>365</xdr:row>
      <xdr:rowOff>0</xdr:rowOff>
    </xdr:from>
    <xdr:to>
      <xdr:col>1</xdr:col>
      <xdr:colOff>568325</xdr:colOff>
      <xdr:row>365</xdr:row>
      <xdr:rowOff>127000</xdr:rowOff>
    </xdr:to>
    <xdr:pic>
      <xdr:nvPicPr>
        <xdr:cNvPr id="530" name="BExW5HA9OWTM99AFTEH56MP1AIAB">
          <a:extLst>
            <a:ext uri="{FF2B5EF4-FFF2-40B4-BE49-F238E27FC236}">
              <a16:creationId xmlns:a16="http://schemas.microsoft.com/office/drawing/2014/main" id="{00000000-0008-0000-0200-000012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237225"/>
          <a:ext cx="127000" cy="127000"/>
        </a:xfrm>
        <a:prstGeom prst="rect">
          <a:avLst/>
        </a:prstGeom>
      </xdr:spPr>
    </xdr:pic>
    <xdr:clientData/>
  </xdr:twoCellAnchor>
  <xdr:twoCellAnchor>
    <xdr:from>
      <xdr:col>1</xdr:col>
      <xdr:colOff>269875</xdr:colOff>
      <xdr:row>374</xdr:row>
      <xdr:rowOff>0</xdr:rowOff>
    </xdr:from>
    <xdr:to>
      <xdr:col>1</xdr:col>
      <xdr:colOff>396875</xdr:colOff>
      <xdr:row>374</xdr:row>
      <xdr:rowOff>127000</xdr:rowOff>
    </xdr:to>
    <xdr:pic>
      <xdr:nvPicPr>
        <xdr:cNvPr id="531" name="BExO8IDMH8Q1SRUVDUXW5NA4N10Y">
          <a:extLst>
            <a:ext uri="{FF2B5EF4-FFF2-40B4-BE49-F238E27FC236}">
              <a16:creationId xmlns:a16="http://schemas.microsoft.com/office/drawing/2014/main" id="{00000000-0008-0000-0200-000013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70951725"/>
          <a:ext cx="127000" cy="127000"/>
        </a:xfrm>
        <a:prstGeom prst="rect">
          <a:avLst/>
        </a:prstGeom>
      </xdr:spPr>
    </xdr:pic>
    <xdr:clientData/>
  </xdr:twoCellAnchor>
  <xdr:twoCellAnchor>
    <xdr:from>
      <xdr:col>1</xdr:col>
      <xdr:colOff>355600</xdr:colOff>
      <xdr:row>375</xdr:row>
      <xdr:rowOff>0</xdr:rowOff>
    </xdr:from>
    <xdr:to>
      <xdr:col>1</xdr:col>
      <xdr:colOff>482600</xdr:colOff>
      <xdr:row>375</xdr:row>
      <xdr:rowOff>127000</xdr:rowOff>
    </xdr:to>
    <xdr:pic>
      <xdr:nvPicPr>
        <xdr:cNvPr id="532" name="BEx1OPHW0H08V8DDVUBGWGBRZ2W1">
          <a:extLst>
            <a:ext uri="{FF2B5EF4-FFF2-40B4-BE49-F238E27FC236}">
              <a16:creationId xmlns:a16="http://schemas.microsoft.com/office/drawing/2014/main" id="{00000000-0008-0000-0200-000014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1142225"/>
          <a:ext cx="127000" cy="127000"/>
        </a:xfrm>
        <a:prstGeom prst="rect">
          <a:avLst/>
        </a:prstGeom>
      </xdr:spPr>
    </xdr:pic>
    <xdr:clientData/>
  </xdr:twoCellAnchor>
  <xdr:twoCellAnchor>
    <xdr:from>
      <xdr:col>1</xdr:col>
      <xdr:colOff>355600</xdr:colOff>
      <xdr:row>384</xdr:row>
      <xdr:rowOff>0</xdr:rowOff>
    </xdr:from>
    <xdr:to>
      <xdr:col>1</xdr:col>
      <xdr:colOff>482600</xdr:colOff>
      <xdr:row>384</xdr:row>
      <xdr:rowOff>127000</xdr:rowOff>
    </xdr:to>
    <xdr:pic>
      <xdr:nvPicPr>
        <xdr:cNvPr id="533" name="BExB090J8AGX1XMR1NXGCXCPSU36">
          <a:extLst>
            <a:ext uri="{FF2B5EF4-FFF2-40B4-BE49-F238E27FC236}">
              <a16:creationId xmlns:a16="http://schemas.microsoft.com/office/drawing/2014/main" id="{00000000-0008-0000-0200-000015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2856725"/>
          <a:ext cx="127000" cy="127000"/>
        </a:xfrm>
        <a:prstGeom prst="rect">
          <a:avLst/>
        </a:prstGeom>
      </xdr:spPr>
    </xdr:pic>
    <xdr:clientData/>
  </xdr:twoCellAnchor>
  <xdr:twoCellAnchor>
    <xdr:from>
      <xdr:col>1</xdr:col>
      <xdr:colOff>355600</xdr:colOff>
      <xdr:row>386</xdr:row>
      <xdr:rowOff>0</xdr:rowOff>
    </xdr:from>
    <xdr:to>
      <xdr:col>1</xdr:col>
      <xdr:colOff>482600</xdr:colOff>
      <xdr:row>386</xdr:row>
      <xdr:rowOff>127000</xdr:rowOff>
    </xdr:to>
    <xdr:pic>
      <xdr:nvPicPr>
        <xdr:cNvPr id="534" name="BExBEQ1M1HFTJTM1PMSIXK14SKQU">
          <a:extLst>
            <a:ext uri="{FF2B5EF4-FFF2-40B4-BE49-F238E27FC236}">
              <a16:creationId xmlns:a16="http://schemas.microsoft.com/office/drawing/2014/main" id="{00000000-0008-0000-0200-000016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3237725"/>
          <a:ext cx="127000" cy="127000"/>
        </a:xfrm>
        <a:prstGeom prst="rect">
          <a:avLst/>
        </a:prstGeom>
      </xdr:spPr>
    </xdr:pic>
    <xdr:clientData/>
  </xdr:twoCellAnchor>
  <xdr:twoCellAnchor>
    <xdr:from>
      <xdr:col>1</xdr:col>
      <xdr:colOff>355600</xdr:colOff>
      <xdr:row>391</xdr:row>
      <xdr:rowOff>0</xdr:rowOff>
    </xdr:from>
    <xdr:to>
      <xdr:col>1</xdr:col>
      <xdr:colOff>482600</xdr:colOff>
      <xdr:row>391</xdr:row>
      <xdr:rowOff>127000</xdr:rowOff>
    </xdr:to>
    <xdr:pic>
      <xdr:nvPicPr>
        <xdr:cNvPr id="535" name="BExIKW2HQAWHGGV459P5FKG11KSX">
          <a:extLst>
            <a:ext uri="{FF2B5EF4-FFF2-40B4-BE49-F238E27FC236}">
              <a16:creationId xmlns:a16="http://schemas.microsoft.com/office/drawing/2014/main" id="{00000000-0008-0000-0200-000017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4190225"/>
          <a:ext cx="127000" cy="127000"/>
        </a:xfrm>
        <a:prstGeom prst="rect">
          <a:avLst/>
        </a:prstGeom>
      </xdr:spPr>
    </xdr:pic>
    <xdr:clientData/>
  </xdr:twoCellAnchor>
  <xdr:twoCellAnchor>
    <xdr:from>
      <xdr:col>1</xdr:col>
      <xdr:colOff>355600</xdr:colOff>
      <xdr:row>393</xdr:row>
      <xdr:rowOff>0</xdr:rowOff>
    </xdr:from>
    <xdr:to>
      <xdr:col>1</xdr:col>
      <xdr:colOff>482600</xdr:colOff>
      <xdr:row>393</xdr:row>
      <xdr:rowOff>127000</xdr:rowOff>
    </xdr:to>
    <xdr:pic>
      <xdr:nvPicPr>
        <xdr:cNvPr id="536" name="BExSDRK26KGC5R7SPQVFS5C0WB4Z">
          <a:extLst>
            <a:ext uri="{FF2B5EF4-FFF2-40B4-BE49-F238E27FC236}">
              <a16:creationId xmlns:a16="http://schemas.microsoft.com/office/drawing/2014/main" id="{00000000-0008-0000-0200-000018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4571225"/>
          <a:ext cx="127000" cy="127000"/>
        </a:xfrm>
        <a:prstGeom prst="rect">
          <a:avLst/>
        </a:prstGeom>
      </xdr:spPr>
    </xdr:pic>
    <xdr:clientData/>
  </xdr:twoCellAnchor>
  <xdr:twoCellAnchor>
    <xdr:from>
      <xdr:col>1</xdr:col>
      <xdr:colOff>355600</xdr:colOff>
      <xdr:row>396</xdr:row>
      <xdr:rowOff>0</xdr:rowOff>
    </xdr:from>
    <xdr:to>
      <xdr:col>1</xdr:col>
      <xdr:colOff>482600</xdr:colOff>
      <xdr:row>396</xdr:row>
      <xdr:rowOff>127000</xdr:rowOff>
    </xdr:to>
    <xdr:pic>
      <xdr:nvPicPr>
        <xdr:cNvPr id="537" name="BExQCDH45D5JRI2I8B5SLRA383WR">
          <a:extLst>
            <a:ext uri="{FF2B5EF4-FFF2-40B4-BE49-F238E27FC236}">
              <a16:creationId xmlns:a16="http://schemas.microsoft.com/office/drawing/2014/main" id="{00000000-0008-0000-0200-000019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5142725"/>
          <a:ext cx="127000" cy="127000"/>
        </a:xfrm>
        <a:prstGeom prst="rect">
          <a:avLst/>
        </a:prstGeom>
      </xdr:spPr>
    </xdr:pic>
    <xdr:clientData/>
  </xdr:twoCellAnchor>
  <xdr:twoCellAnchor>
    <xdr:from>
      <xdr:col>1</xdr:col>
      <xdr:colOff>355600</xdr:colOff>
      <xdr:row>400</xdr:row>
      <xdr:rowOff>0</xdr:rowOff>
    </xdr:from>
    <xdr:to>
      <xdr:col>1</xdr:col>
      <xdr:colOff>482600</xdr:colOff>
      <xdr:row>400</xdr:row>
      <xdr:rowOff>127000</xdr:rowOff>
    </xdr:to>
    <xdr:pic>
      <xdr:nvPicPr>
        <xdr:cNvPr id="538" name="BExKI4WLDS1BF01GB5F4IBIBR76Y">
          <a:extLst>
            <a:ext uri="{FF2B5EF4-FFF2-40B4-BE49-F238E27FC236}">
              <a16:creationId xmlns:a16="http://schemas.microsoft.com/office/drawing/2014/main" id="{00000000-0008-0000-0200-00001A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5904725"/>
          <a:ext cx="127000" cy="127000"/>
        </a:xfrm>
        <a:prstGeom prst="rect">
          <a:avLst/>
        </a:prstGeom>
      </xdr:spPr>
    </xdr:pic>
    <xdr:clientData/>
  </xdr:twoCellAnchor>
  <xdr:twoCellAnchor>
    <xdr:from>
      <xdr:col>1</xdr:col>
      <xdr:colOff>355600</xdr:colOff>
      <xdr:row>404</xdr:row>
      <xdr:rowOff>0</xdr:rowOff>
    </xdr:from>
    <xdr:to>
      <xdr:col>1</xdr:col>
      <xdr:colOff>482600</xdr:colOff>
      <xdr:row>404</xdr:row>
      <xdr:rowOff>127000</xdr:rowOff>
    </xdr:to>
    <xdr:pic>
      <xdr:nvPicPr>
        <xdr:cNvPr id="539" name="BExVRP4PZO0OH3BRDDRQ6KM4VT1V">
          <a:extLst>
            <a:ext uri="{FF2B5EF4-FFF2-40B4-BE49-F238E27FC236}">
              <a16:creationId xmlns:a16="http://schemas.microsoft.com/office/drawing/2014/main" id="{00000000-0008-0000-0200-00001B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6666725"/>
          <a:ext cx="127000" cy="127000"/>
        </a:xfrm>
        <a:prstGeom prst="rect">
          <a:avLst/>
        </a:prstGeom>
      </xdr:spPr>
    </xdr:pic>
    <xdr:clientData/>
  </xdr:twoCellAnchor>
  <xdr:twoCellAnchor>
    <xdr:from>
      <xdr:col>1</xdr:col>
      <xdr:colOff>269875</xdr:colOff>
      <xdr:row>408</xdr:row>
      <xdr:rowOff>0</xdr:rowOff>
    </xdr:from>
    <xdr:to>
      <xdr:col>1</xdr:col>
      <xdr:colOff>396875</xdr:colOff>
      <xdr:row>408</xdr:row>
      <xdr:rowOff>127000</xdr:rowOff>
    </xdr:to>
    <xdr:pic>
      <xdr:nvPicPr>
        <xdr:cNvPr id="540" name="BEx5G3OPTOMBQL9TOTYQQJNABN78">
          <a:extLst>
            <a:ext uri="{FF2B5EF4-FFF2-40B4-BE49-F238E27FC236}">
              <a16:creationId xmlns:a16="http://schemas.microsoft.com/office/drawing/2014/main" id="{00000000-0008-0000-0200-00001C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77428725"/>
          <a:ext cx="127000" cy="127000"/>
        </a:xfrm>
        <a:prstGeom prst="rect">
          <a:avLst/>
        </a:prstGeom>
      </xdr:spPr>
    </xdr:pic>
    <xdr:clientData/>
  </xdr:twoCellAnchor>
  <xdr:twoCellAnchor>
    <xdr:from>
      <xdr:col>1</xdr:col>
      <xdr:colOff>355600</xdr:colOff>
      <xdr:row>409</xdr:row>
      <xdr:rowOff>0</xdr:rowOff>
    </xdr:from>
    <xdr:to>
      <xdr:col>1</xdr:col>
      <xdr:colOff>482600</xdr:colOff>
      <xdr:row>409</xdr:row>
      <xdr:rowOff>127000</xdr:rowOff>
    </xdr:to>
    <xdr:pic>
      <xdr:nvPicPr>
        <xdr:cNvPr id="541" name="BExSAZ5OMOML1DASEO0BC21O8MJV">
          <a:extLst>
            <a:ext uri="{FF2B5EF4-FFF2-40B4-BE49-F238E27FC236}">
              <a16:creationId xmlns:a16="http://schemas.microsoft.com/office/drawing/2014/main" id="{00000000-0008-0000-0200-00001D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7619225"/>
          <a:ext cx="127000" cy="127000"/>
        </a:xfrm>
        <a:prstGeom prst="rect">
          <a:avLst/>
        </a:prstGeom>
      </xdr:spPr>
    </xdr:pic>
    <xdr:clientData/>
  </xdr:twoCellAnchor>
  <xdr:twoCellAnchor>
    <xdr:from>
      <xdr:col>1</xdr:col>
      <xdr:colOff>441325</xdr:colOff>
      <xdr:row>410</xdr:row>
      <xdr:rowOff>0</xdr:rowOff>
    </xdr:from>
    <xdr:to>
      <xdr:col>1</xdr:col>
      <xdr:colOff>568325</xdr:colOff>
      <xdr:row>410</xdr:row>
      <xdr:rowOff>127000</xdr:rowOff>
    </xdr:to>
    <xdr:pic>
      <xdr:nvPicPr>
        <xdr:cNvPr id="542" name="BExQHAW7W2H80455TR7SLKEKS168">
          <a:extLst>
            <a:ext uri="{FF2B5EF4-FFF2-40B4-BE49-F238E27FC236}">
              <a16:creationId xmlns:a16="http://schemas.microsoft.com/office/drawing/2014/main" id="{00000000-0008-0000-0200-00001E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7809725"/>
          <a:ext cx="127000" cy="127000"/>
        </a:xfrm>
        <a:prstGeom prst="rect">
          <a:avLst/>
        </a:prstGeom>
      </xdr:spPr>
    </xdr:pic>
    <xdr:clientData/>
  </xdr:twoCellAnchor>
  <xdr:twoCellAnchor>
    <xdr:from>
      <xdr:col>1</xdr:col>
      <xdr:colOff>441325</xdr:colOff>
      <xdr:row>412</xdr:row>
      <xdr:rowOff>0</xdr:rowOff>
    </xdr:from>
    <xdr:to>
      <xdr:col>1</xdr:col>
      <xdr:colOff>568325</xdr:colOff>
      <xdr:row>412</xdr:row>
      <xdr:rowOff>127000</xdr:rowOff>
    </xdr:to>
    <xdr:pic>
      <xdr:nvPicPr>
        <xdr:cNvPr id="543" name="BExQF4TN7RQWIH3QLCF1OUZ0KNL7">
          <a:extLst>
            <a:ext uri="{FF2B5EF4-FFF2-40B4-BE49-F238E27FC236}">
              <a16:creationId xmlns:a16="http://schemas.microsoft.com/office/drawing/2014/main" id="{00000000-0008-0000-0200-00001F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8190725"/>
          <a:ext cx="127000" cy="127000"/>
        </a:xfrm>
        <a:prstGeom prst="rect">
          <a:avLst/>
        </a:prstGeom>
      </xdr:spPr>
    </xdr:pic>
    <xdr:clientData/>
  </xdr:twoCellAnchor>
  <xdr:twoCellAnchor>
    <xdr:from>
      <xdr:col>1</xdr:col>
      <xdr:colOff>441325</xdr:colOff>
      <xdr:row>420</xdr:row>
      <xdr:rowOff>0</xdr:rowOff>
    </xdr:from>
    <xdr:to>
      <xdr:col>1</xdr:col>
      <xdr:colOff>568325</xdr:colOff>
      <xdr:row>420</xdr:row>
      <xdr:rowOff>127000</xdr:rowOff>
    </xdr:to>
    <xdr:pic>
      <xdr:nvPicPr>
        <xdr:cNvPr id="544" name="BExIFIRCW47G9QAOALPMMEW3O7SC">
          <a:extLst>
            <a:ext uri="{FF2B5EF4-FFF2-40B4-BE49-F238E27FC236}">
              <a16:creationId xmlns:a16="http://schemas.microsoft.com/office/drawing/2014/main" id="{00000000-0008-0000-0200-000020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9714725"/>
          <a:ext cx="127000" cy="127000"/>
        </a:xfrm>
        <a:prstGeom prst="rect">
          <a:avLst/>
        </a:prstGeom>
      </xdr:spPr>
    </xdr:pic>
    <xdr:clientData/>
  </xdr:twoCellAnchor>
  <xdr:twoCellAnchor>
    <xdr:from>
      <xdr:col>1</xdr:col>
      <xdr:colOff>441325</xdr:colOff>
      <xdr:row>422</xdr:row>
      <xdr:rowOff>0</xdr:rowOff>
    </xdr:from>
    <xdr:to>
      <xdr:col>1</xdr:col>
      <xdr:colOff>568325</xdr:colOff>
      <xdr:row>422</xdr:row>
      <xdr:rowOff>127000</xdr:rowOff>
    </xdr:to>
    <xdr:pic>
      <xdr:nvPicPr>
        <xdr:cNvPr id="545" name="BExGKGQU94G81EQXY3ENDZBSTD8U">
          <a:extLst>
            <a:ext uri="{FF2B5EF4-FFF2-40B4-BE49-F238E27FC236}">
              <a16:creationId xmlns:a16="http://schemas.microsoft.com/office/drawing/2014/main" id="{00000000-0008-0000-0200-000021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80095725"/>
          <a:ext cx="127000" cy="127000"/>
        </a:xfrm>
        <a:prstGeom prst="rect">
          <a:avLst/>
        </a:prstGeom>
      </xdr:spPr>
    </xdr:pic>
    <xdr:clientData/>
  </xdr:twoCellAnchor>
  <xdr:twoCellAnchor>
    <xdr:from>
      <xdr:col>1</xdr:col>
      <xdr:colOff>355600</xdr:colOff>
      <xdr:row>425</xdr:row>
      <xdr:rowOff>0</xdr:rowOff>
    </xdr:from>
    <xdr:to>
      <xdr:col>1</xdr:col>
      <xdr:colOff>482600</xdr:colOff>
      <xdr:row>425</xdr:row>
      <xdr:rowOff>127000</xdr:rowOff>
    </xdr:to>
    <xdr:pic>
      <xdr:nvPicPr>
        <xdr:cNvPr id="546" name="BExU2SAMO250QYBHIO79CQ1G0Y42">
          <a:extLst>
            <a:ext uri="{FF2B5EF4-FFF2-40B4-BE49-F238E27FC236}">
              <a16:creationId xmlns:a16="http://schemas.microsoft.com/office/drawing/2014/main" id="{00000000-0008-0000-0200-00002202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0667225"/>
          <a:ext cx="127000" cy="127000"/>
        </a:xfrm>
        <a:prstGeom prst="rect">
          <a:avLst/>
        </a:prstGeom>
      </xdr:spPr>
    </xdr:pic>
    <xdr:clientData/>
  </xdr:twoCellAnchor>
  <xdr:twoCellAnchor editAs="oneCell">
    <xdr:from>
      <xdr:col>10</xdr:col>
      <xdr:colOff>28575</xdr:colOff>
      <xdr:row>1</xdr:row>
      <xdr:rowOff>9525</xdr:rowOff>
    </xdr:from>
    <xdr:to>
      <xdr:col>10</xdr:col>
      <xdr:colOff>79375</xdr:colOff>
      <xdr:row>1</xdr:row>
      <xdr:rowOff>60325</xdr:rowOff>
    </xdr:to>
    <xdr:pic macro="[15]!DesignIconClicked">
      <xdr:nvPicPr>
        <xdr:cNvPr id="547" name="BExTWS7LSDZ5S4VJHB7BI8FA1JV1">
          <a:extLst>
            <a:ext uri="{FF2B5EF4-FFF2-40B4-BE49-F238E27FC236}">
              <a16:creationId xmlns:a16="http://schemas.microsoft.com/office/drawing/2014/main" id="{00000000-0008-0000-0200-00002302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039850" y="200025"/>
          <a:ext cx="50800" cy="50800"/>
        </a:xfrm>
        <a:prstGeom prst="rect">
          <a:avLst/>
        </a:prstGeom>
      </xdr:spPr>
    </xdr:pic>
    <xdr:clientData fPrintsWithSheet="0"/>
  </xdr:twoCellAnchor>
  <xdr:twoCellAnchor editAs="oneCell">
    <xdr:from>
      <xdr:col>10</xdr:col>
      <xdr:colOff>28575</xdr:colOff>
      <xdr:row>1</xdr:row>
      <xdr:rowOff>85725</xdr:rowOff>
    </xdr:from>
    <xdr:to>
      <xdr:col>10</xdr:col>
      <xdr:colOff>79375</xdr:colOff>
      <xdr:row>1</xdr:row>
      <xdr:rowOff>136525</xdr:rowOff>
    </xdr:to>
    <xdr:pic macro="[15]!DesignIconClicked">
      <xdr:nvPicPr>
        <xdr:cNvPr id="548" name="BExRYY8RX406IM60DSF9SZZ535N6">
          <a:extLst>
            <a:ext uri="{FF2B5EF4-FFF2-40B4-BE49-F238E27FC236}">
              <a16:creationId xmlns:a16="http://schemas.microsoft.com/office/drawing/2014/main" id="{00000000-0008-0000-0200-00002402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039850" y="276225"/>
          <a:ext cx="50800" cy="50800"/>
        </a:xfrm>
        <a:prstGeom prst="rect">
          <a:avLst/>
        </a:prstGeom>
      </xdr:spPr>
    </xdr:pic>
    <xdr:clientData/>
  </xdr:twoCellAnchor>
  <xdr:twoCellAnchor editAs="oneCell">
    <xdr:from>
      <xdr:col>10</xdr:col>
      <xdr:colOff>28575</xdr:colOff>
      <xdr:row>1</xdr:row>
      <xdr:rowOff>9525</xdr:rowOff>
    </xdr:from>
    <xdr:to>
      <xdr:col>10</xdr:col>
      <xdr:colOff>79375</xdr:colOff>
      <xdr:row>1</xdr:row>
      <xdr:rowOff>60325</xdr:rowOff>
    </xdr:to>
    <xdr:pic macro="[15]!DesignIconClicked">
      <xdr:nvPicPr>
        <xdr:cNvPr id="549" name="BExTWS7LSDZ5S4VJHB7BI8FA1JV1">
          <a:extLst>
            <a:ext uri="{FF2B5EF4-FFF2-40B4-BE49-F238E27FC236}">
              <a16:creationId xmlns:a16="http://schemas.microsoft.com/office/drawing/2014/main" id="{00000000-0008-0000-0200-00002502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039850" y="200025"/>
          <a:ext cx="50800" cy="50800"/>
        </a:xfrm>
        <a:prstGeom prst="rect">
          <a:avLst/>
        </a:prstGeom>
      </xdr:spPr>
    </xdr:pic>
    <xdr:clientData fPrintsWithSheet="0"/>
  </xdr:twoCellAnchor>
  <xdr:twoCellAnchor editAs="oneCell">
    <xdr:from>
      <xdr:col>10</xdr:col>
      <xdr:colOff>28575</xdr:colOff>
      <xdr:row>1</xdr:row>
      <xdr:rowOff>85725</xdr:rowOff>
    </xdr:from>
    <xdr:to>
      <xdr:col>10</xdr:col>
      <xdr:colOff>79375</xdr:colOff>
      <xdr:row>1</xdr:row>
      <xdr:rowOff>136525</xdr:rowOff>
    </xdr:to>
    <xdr:pic macro="[15]!DesignIconClicked">
      <xdr:nvPicPr>
        <xdr:cNvPr id="550" name="BExRYY8RX406IM60DSF9SZZ535N6">
          <a:extLst>
            <a:ext uri="{FF2B5EF4-FFF2-40B4-BE49-F238E27FC236}">
              <a16:creationId xmlns:a16="http://schemas.microsoft.com/office/drawing/2014/main" id="{00000000-0008-0000-0200-00002602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039850" y="276225"/>
          <a:ext cx="50800" cy="50800"/>
        </a:xfrm>
        <a:prstGeom prst="rect">
          <a:avLst/>
        </a:prstGeom>
      </xdr:spPr>
    </xdr:pic>
    <xdr:clientData/>
  </xdr:twoCellAnchor>
  <xdr:twoCellAnchor editAs="oneCell">
    <xdr:from>
      <xdr:col>10</xdr:col>
      <xdr:colOff>28575</xdr:colOff>
      <xdr:row>1</xdr:row>
      <xdr:rowOff>9525</xdr:rowOff>
    </xdr:from>
    <xdr:to>
      <xdr:col>10</xdr:col>
      <xdr:colOff>79375</xdr:colOff>
      <xdr:row>1</xdr:row>
      <xdr:rowOff>60325</xdr:rowOff>
    </xdr:to>
    <xdr:pic macro="[15]!DesignIconClicked">
      <xdr:nvPicPr>
        <xdr:cNvPr id="551" name="BExOLMEHRDMER6P0GX8XUIFG6LTZ">
          <a:extLst>
            <a:ext uri="{FF2B5EF4-FFF2-40B4-BE49-F238E27FC236}">
              <a16:creationId xmlns:a16="http://schemas.microsoft.com/office/drawing/2014/main" id="{00000000-0008-0000-0200-00002702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039850" y="200025"/>
          <a:ext cx="50800" cy="50800"/>
        </a:xfrm>
        <a:prstGeom prst="rect">
          <a:avLst/>
        </a:prstGeom>
      </xdr:spPr>
    </xdr:pic>
    <xdr:clientData fPrintsWithSheet="0"/>
  </xdr:twoCellAnchor>
  <xdr:twoCellAnchor editAs="oneCell">
    <xdr:from>
      <xdr:col>10</xdr:col>
      <xdr:colOff>28575</xdr:colOff>
      <xdr:row>1</xdr:row>
      <xdr:rowOff>85725</xdr:rowOff>
    </xdr:from>
    <xdr:to>
      <xdr:col>10</xdr:col>
      <xdr:colOff>79375</xdr:colOff>
      <xdr:row>1</xdr:row>
      <xdr:rowOff>136525</xdr:rowOff>
    </xdr:to>
    <xdr:pic macro="[15]!DesignIconClicked">
      <xdr:nvPicPr>
        <xdr:cNvPr id="552" name="BExMBTRRRDJJ1D66UV9O004Z0LKH">
          <a:extLst>
            <a:ext uri="{FF2B5EF4-FFF2-40B4-BE49-F238E27FC236}">
              <a16:creationId xmlns:a16="http://schemas.microsoft.com/office/drawing/2014/main" id="{00000000-0008-0000-0200-00002802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039850" y="276225"/>
          <a:ext cx="50800" cy="50800"/>
        </a:xfrm>
        <a:prstGeom prst="rect">
          <a:avLst/>
        </a:prstGeom>
      </xdr:spPr>
    </xdr:pic>
    <xdr:clientData/>
  </xdr:twoCellAnchor>
  <xdr:oneCellAnchor>
    <xdr:from>
      <xdr:col>1</xdr:col>
      <xdr:colOff>28575</xdr:colOff>
      <xdr:row>2</xdr:row>
      <xdr:rowOff>0</xdr:rowOff>
    </xdr:from>
    <xdr:ext cx="123825" cy="123825"/>
    <xdr:pic macro="[15]!DesignIconClicked">
      <xdr:nvPicPr>
        <xdr:cNvPr id="991" name="BExW253QPOZK9KW8BJC3LBXGCG2N" descr="Y5HX37BEUWSN1NEFJKZJXI3SX" hidden="1">
          <a:extLst>
            <a:ext uri="{FF2B5EF4-FFF2-40B4-BE49-F238E27FC236}">
              <a16:creationId xmlns:a16="http://schemas.microsoft.com/office/drawing/2014/main" id="{00000000-0008-0000-0200-0000DF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992" name="BEx973S463FCQVJ7QDFBUIU0WJ3F" descr="ZQTVYL8DCSADVT0QMRXFLU0TR" hidden="1">
          <a:extLst>
            <a:ext uri="{FF2B5EF4-FFF2-40B4-BE49-F238E27FC236}">
              <a16:creationId xmlns:a16="http://schemas.microsoft.com/office/drawing/2014/main" id="{00000000-0008-0000-0200-0000E0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macro="[15]!DesignIconClicked">
      <xdr:nvPicPr>
        <xdr:cNvPr id="993" name="BExRZO0PLWWMCLGRH7EH6UXYWGAJ" descr="9D4GQ34QB727H10MA3SSAR2R9" hidden="1">
          <a:extLst>
            <a:ext uri="{FF2B5EF4-FFF2-40B4-BE49-F238E27FC236}">
              <a16:creationId xmlns:a16="http://schemas.microsoft.com/office/drawing/2014/main" id="{00000000-0008-0000-0200-0000E1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43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macro="[15]!DesignIconClicked">
      <xdr:nvPicPr>
        <xdr:cNvPr id="994" name="BExBDP6HNAAJUM39SE5G2C8BKNRQ" descr="1TM64TL2QIMYV7WYSV2VLGXY4" hidden="1">
          <a:extLst>
            <a:ext uri="{FF2B5EF4-FFF2-40B4-BE49-F238E27FC236}">
              <a16:creationId xmlns:a16="http://schemas.microsoft.com/office/drawing/2014/main" id="{00000000-0008-0000-0200-0000E2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33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macro="[15]!DesignIconClicked">
      <xdr:nvPicPr>
        <xdr:cNvPr id="995" name="BExQEGJP61DL2NZY6LMBHBZ0J5YT" descr="D6ZNRZJ7EX4GZT9RO8LE0C905" hidden="1">
          <a:extLst>
            <a:ext uri="{FF2B5EF4-FFF2-40B4-BE49-F238E27FC236}">
              <a16:creationId xmlns:a16="http://schemas.microsoft.com/office/drawing/2014/main" id="{00000000-0008-0000-0200-0000E3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24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macro="[15]!DesignIconClicked">
      <xdr:nvPicPr>
        <xdr:cNvPr id="996" name="BExTY1BCS6HZIF6HI5491FGHDVAE" descr="MJ6976KI2UH1IE8M227DUYXMJ" hidden="1">
          <a:extLst>
            <a:ext uri="{FF2B5EF4-FFF2-40B4-BE49-F238E27FC236}">
              <a16:creationId xmlns:a16="http://schemas.microsoft.com/office/drawing/2014/main" id="{00000000-0008-0000-0200-0000E4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114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997" name="BEx5FXJGJOT93D0J2IRJ3985IUMI" hidden="1">
          <a:extLst>
            <a:ext uri="{FF2B5EF4-FFF2-40B4-BE49-F238E27FC236}">
              <a16:creationId xmlns:a16="http://schemas.microsoft.com/office/drawing/2014/main" id="{00000000-0008-0000-0200-0000E5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macro="[15]!DesignIconClicked">
      <xdr:nvPicPr>
        <xdr:cNvPr id="998" name="BExS8T38WLC2R738ZC7BDJQAKJAJ" descr="MRI962L5PB0E0YWXCIBN82VJH" hidden="1">
          <a:extLst>
            <a:ext uri="{FF2B5EF4-FFF2-40B4-BE49-F238E27FC236}">
              <a16:creationId xmlns:a16="http://schemas.microsoft.com/office/drawing/2014/main" id="{00000000-0008-0000-0200-0000E6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999" name="BEx5F64BJ6DCM4EJH81D5ZFNPZ0V" descr="7DJ9FILZD2YPS6X1JBP9E76TU" hidden="1">
          <a:extLst>
            <a:ext uri="{FF2B5EF4-FFF2-40B4-BE49-F238E27FC236}">
              <a16:creationId xmlns:a16="http://schemas.microsoft.com/office/drawing/2014/main" id="{00000000-0008-0000-0200-0000E7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000" name="BExQEXXHA3EEXR44LT6RKCDWM6ZT" hidden="1">
          <a:extLst>
            <a:ext uri="{FF2B5EF4-FFF2-40B4-BE49-F238E27FC236}">
              <a16:creationId xmlns:a16="http://schemas.microsoft.com/office/drawing/2014/main" id="{00000000-0008-0000-0200-0000E8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macro="[15]!DesignIconClicked">
      <xdr:nvPicPr>
        <xdr:cNvPr id="1001" name="BEx1X6AMHV6ZK3UJB2BXIJTJHYJU" descr="OALR4L95ELQLZ1Y1LETHM1CS9" hidden="1">
          <a:extLst>
            <a:ext uri="{FF2B5EF4-FFF2-40B4-BE49-F238E27FC236}">
              <a16:creationId xmlns:a16="http://schemas.microsoft.com/office/drawing/2014/main" id="{00000000-0008-0000-0200-0000E903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macro="[15]!DesignIconClicked">
      <xdr:nvPicPr>
        <xdr:cNvPr id="1002" name="BEx1QZGQZBAWJ8591VXEIPUOVS7X" descr="MEW27CPIFG44B7E7HEQUUF5QF" hidden="1">
          <a:extLst>
            <a:ext uri="{FF2B5EF4-FFF2-40B4-BE49-F238E27FC236}">
              <a16:creationId xmlns:a16="http://schemas.microsoft.com/office/drawing/2014/main" id="{00000000-0008-0000-0200-0000EA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43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macro="[15]!DesignIconClicked">
      <xdr:nvPicPr>
        <xdr:cNvPr id="1003" name="BExMF7LICJLPXSHM63A6EQ79YQKG" descr="U084VZL15IMB1OFRRAY6GVKAE" hidden="1">
          <a:extLst>
            <a:ext uri="{FF2B5EF4-FFF2-40B4-BE49-F238E27FC236}">
              <a16:creationId xmlns:a16="http://schemas.microsoft.com/office/drawing/2014/main" id="{00000000-0008-0000-0200-0000EB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52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macro="[15]!DesignIconClicked">
      <xdr:nvPicPr>
        <xdr:cNvPr id="1004" name="BExS343F8GCKP6HTF9Y97L133DX8" descr="ZRF0KB1IYQSNV63CTXT25G67G" hidden="1">
          <a:extLst>
            <a:ext uri="{FF2B5EF4-FFF2-40B4-BE49-F238E27FC236}">
              <a16:creationId xmlns:a16="http://schemas.microsoft.com/office/drawing/2014/main" id="{00000000-0008-0000-0200-0000EC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62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macro="[15]!DesignIconClicked">
      <xdr:nvPicPr>
        <xdr:cNvPr id="1005" name="BExZMRC09W87CY4B73NPZMNH21AH" descr="78CUMI0OVLYJRSDRQ3V2YX812" hidden="1">
          <a:extLst>
            <a:ext uri="{FF2B5EF4-FFF2-40B4-BE49-F238E27FC236}">
              <a16:creationId xmlns:a16="http://schemas.microsoft.com/office/drawing/2014/main" id="{00000000-0008-0000-0200-0000ED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71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macro="[15]!DesignIconClicked">
      <xdr:nvPicPr>
        <xdr:cNvPr id="1006" name="BExZXVFJ4DY4I24AARDT4AMP6EN1" descr="TXSMH2MTH86CYKA26740RQPUC" hidden="1">
          <a:extLst>
            <a:ext uri="{FF2B5EF4-FFF2-40B4-BE49-F238E27FC236}">
              <a16:creationId xmlns:a16="http://schemas.microsoft.com/office/drawing/2014/main" id="{00000000-0008-0000-0200-0000EE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90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macro="[15]!DesignIconClicked">
      <xdr:nvPicPr>
        <xdr:cNvPr id="1007" name="BExOCUIOFQWUGTBU5ESTW3EYEP5C" descr="9BNF49V0R6VVYPHEVMJ3ABDQZ" hidden="1">
          <a:extLst>
            <a:ext uri="{FF2B5EF4-FFF2-40B4-BE49-F238E27FC236}">
              <a16:creationId xmlns:a16="http://schemas.microsoft.com/office/drawing/2014/main" id="{00000000-0008-0000-0200-0000EF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macro="[15]!DesignIconClicked">
      <xdr:nvPicPr>
        <xdr:cNvPr id="1008" name="BExU65O9OE4B4MQ2A3OYH13M8BZJ" descr="3INNIMMPDBB0JF37L81M6ID21" hidden="1">
          <a:extLst>
            <a:ext uri="{FF2B5EF4-FFF2-40B4-BE49-F238E27FC236}">
              <a16:creationId xmlns:a16="http://schemas.microsoft.com/office/drawing/2014/main" id="{00000000-0008-0000-0200-0000F0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macro="[15]!DesignIconClicked">
      <xdr:nvPicPr>
        <xdr:cNvPr id="1009" name="BExOPRCR0UW7TKXSV5WDTL348FGL" descr="S9JM17GP1802LHN4GT14BJYIC" hidden="1">
          <a:extLst>
            <a:ext uri="{FF2B5EF4-FFF2-40B4-BE49-F238E27FC236}">
              <a16:creationId xmlns:a16="http://schemas.microsoft.com/office/drawing/2014/main" id="{00000000-0008-0000-0200-0000F1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1010" name="BEx5OESAY2W8SEGI3TSB65EHJ04B" descr="9CN2Y88X8WYV1HWZG1QILY9BK" hidden="1">
          <a:extLst>
            <a:ext uri="{FF2B5EF4-FFF2-40B4-BE49-F238E27FC236}">
              <a16:creationId xmlns:a16="http://schemas.microsoft.com/office/drawing/2014/main" id="{00000000-0008-0000-0200-0000F2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011" name="BExGMWEQ2BYRY9BAO5T1X850MJN1" descr="AZ9ST0XDIOP50HSUFO5V31BR0" hidden="1">
          <a:extLst>
            <a:ext uri="{FF2B5EF4-FFF2-40B4-BE49-F238E27FC236}">
              <a16:creationId xmlns:a16="http://schemas.microsoft.com/office/drawing/2014/main" id="{00000000-0008-0000-0200-0000F303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184150</xdr:colOff>
      <xdr:row>2</xdr:row>
      <xdr:rowOff>0</xdr:rowOff>
    </xdr:from>
    <xdr:to>
      <xdr:col>1</xdr:col>
      <xdr:colOff>311150</xdr:colOff>
      <xdr:row>2</xdr:row>
      <xdr:rowOff>127000</xdr:rowOff>
    </xdr:to>
    <xdr:pic macro="[15]!DesignIconClicked">
      <xdr:nvPicPr>
        <xdr:cNvPr id="1012" name="BExF7BJAEJ97GP21LSFNMJ7IKDTL">
          <a:extLst>
            <a:ext uri="{FF2B5EF4-FFF2-40B4-BE49-F238E27FC236}">
              <a16:creationId xmlns:a16="http://schemas.microsoft.com/office/drawing/2014/main" id="{00000000-0008-0000-0200-0000F4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809625"/>
          <a:ext cx="127000" cy="127000"/>
        </a:xfrm>
        <a:prstGeom prst="rect">
          <a:avLst/>
        </a:prstGeom>
      </xdr:spPr>
    </xdr:pic>
    <xdr:clientData/>
  </xdr:twoCellAnchor>
  <xdr:twoCellAnchor>
    <xdr:from>
      <xdr:col>1</xdr:col>
      <xdr:colOff>269875</xdr:colOff>
      <xdr:row>3</xdr:row>
      <xdr:rowOff>0</xdr:rowOff>
    </xdr:from>
    <xdr:to>
      <xdr:col>1</xdr:col>
      <xdr:colOff>396875</xdr:colOff>
      <xdr:row>3</xdr:row>
      <xdr:rowOff>127000</xdr:rowOff>
    </xdr:to>
    <xdr:pic macro="[15]!DesignIconClicked">
      <xdr:nvPicPr>
        <xdr:cNvPr id="1013" name="BExVWWFVYND4EN7SYAQY2HDTQIGG">
          <a:extLst>
            <a:ext uri="{FF2B5EF4-FFF2-40B4-BE49-F238E27FC236}">
              <a16:creationId xmlns:a16="http://schemas.microsoft.com/office/drawing/2014/main" id="{00000000-0008-0000-0200-0000F5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1000125"/>
          <a:ext cx="127000" cy="127000"/>
        </a:xfrm>
        <a:prstGeom prst="rect">
          <a:avLst/>
        </a:prstGeom>
      </xdr:spPr>
    </xdr:pic>
    <xdr:clientData/>
  </xdr:twoCellAnchor>
  <xdr:twoCellAnchor>
    <xdr:from>
      <xdr:col>1</xdr:col>
      <xdr:colOff>355600</xdr:colOff>
      <xdr:row>4</xdr:row>
      <xdr:rowOff>0</xdr:rowOff>
    </xdr:from>
    <xdr:to>
      <xdr:col>1</xdr:col>
      <xdr:colOff>482600</xdr:colOff>
      <xdr:row>4</xdr:row>
      <xdr:rowOff>127000</xdr:rowOff>
    </xdr:to>
    <xdr:pic macro="[15]!DesignIconClicked">
      <xdr:nvPicPr>
        <xdr:cNvPr id="1014" name="BEx7B35HE0IKEA59FJ5CWIHFYHNN">
          <a:extLst>
            <a:ext uri="{FF2B5EF4-FFF2-40B4-BE49-F238E27FC236}">
              <a16:creationId xmlns:a16="http://schemas.microsoft.com/office/drawing/2014/main" id="{00000000-0008-0000-0200-0000F6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1190625"/>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macro="[15]!DesignIconClicked">
      <xdr:nvPicPr>
        <xdr:cNvPr id="1015" name="BExY04M4FVM57CM93INRCAYIO9NS">
          <a:extLst>
            <a:ext uri="{FF2B5EF4-FFF2-40B4-BE49-F238E27FC236}">
              <a16:creationId xmlns:a16="http://schemas.microsoft.com/office/drawing/2014/main" id="{00000000-0008-0000-0200-0000F7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381125"/>
          <a:ext cx="127000" cy="127000"/>
        </a:xfrm>
        <a:prstGeom prst="rect">
          <a:avLst/>
        </a:prstGeom>
      </xdr:spPr>
    </xdr:pic>
    <xdr:clientData/>
  </xdr:twoCellAnchor>
  <xdr:twoCellAnchor>
    <xdr:from>
      <xdr:col>1</xdr:col>
      <xdr:colOff>441325</xdr:colOff>
      <xdr:row>124</xdr:row>
      <xdr:rowOff>0</xdr:rowOff>
    </xdr:from>
    <xdr:to>
      <xdr:col>1</xdr:col>
      <xdr:colOff>568325</xdr:colOff>
      <xdr:row>124</xdr:row>
      <xdr:rowOff>127000</xdr:rowOff>
    </xdr:to>
    <xdr:pic macro="[15]!DesignIconClicked">
      <xdr:nvPicPr>
        <xdr:cNvPr id="1016" name="BEx1K7TAV63G6F8VKWLVECMK5QA4">
          <a:extLst>
            <a:ext uri="{FF2B5EF4-FFF2-40B4-BE49-F238E27FC236}">
              <a16:creationId xmlns:a16="http://schemas.microsoft.com/office/drawing/2014/main" id="{00000000-0008-0000-0200-0000F8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4069675"/>
          <a:ext cx="127000" cy="127000"/>
        </a:xfrm>
        <a:prstGeom prst="rect">
          <a:avLst/>
        </a:prstGeom>
      </xdr:spPr>
    </xdr:pic>
    <xdr:clientData/>
  </xdr:twoCellAnchor>
  <xdr:twoCellAnchor>
    <xdr:from>
      <xdr:col>1</xdr:col>
      <xdr:colOff>441325</xdr:colOff>
      <xdr:row>129</xdr:row>
      <xdr:rowOff>0</xdr:rowOff>
    </xdr:from>
    <xdr:to>
      <xdr:col>1</xdr:col>
      <xdr:colOff>568325</xdr:colOff>
      <xdr:row>129</xdr:row>
      <xdr:rowOff>127000</xdr:rowOff>
    </xdr:to>
    <xdr:pic macro="[15]!DesignIconClicked">
      <xdr:nvPicPr>
        <xdr:cNvPr id="1017" name="BExW19C1OHTTAGRVIK2THJNSO6W9">
          <a:extLst>
            <a:ext uri="{FF2B5EF4-FFF2-40B4-BE49-F238E27FC236}">
              <a16:creationId xmlns:a16="http://schemas.microsoft.com/office/drawing/2014/main" id="{00000000-0008-0000-0200-0000F9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5041225"/>
          <a:ext cx="127000" cy="127000"/>
        </a:xfrm>
        <a:prstGeom prst="rect">
          <a:avLst/>
        </a:prstGeom>
      </xdr:spPr>
    </xdr:pic>
    <xdr:clientData/>
  </xdr:twoCellAnchor>
  <xdr:twoCellAnchor>
    <xdr:from>
      <xdr:col>1</xdr:col>
      <xdr:colOff>441325</xdr:colOff>
      <xdr:row>167</xdr:row>
      <xdr:rowOff>0</xdr:rowOff>
    </xdr:from>
    <xdr:to>
      <xdr:col>1</xdr:col>
      <xdr:colOff>568325</xdr:colOff>
      <xdr:row>167</xdr:row>
      <xdr:rowOff>127000</xdr:rowOff>
    </xdr:to>
    <xdr:pic macro="[15]!DesignIconClicked">
      <xdr:nvPicPr>
        <xdr:cNvPr id="1018" name="BExQ6A3ELFAD8HOZS6R34HQF6TAE">
          <a:extLst>
            <a:ext uri="{FF2B5EF4-FFF2-40B4-BE49-F238E27FC236}">
              <a16:creationId xmlns:a16="http://schemas.microsoft.com/office/drawing/2014/main" id="{00000000-0008-0000-0200-0000FA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2299275"/>
          <a:ext cx="127000" cy="127000"/>
        </a:xfrm>
        <a:prstGeom prst="rect">
          <a:avLst/>
        </a:prstGeom>
      </xdr:spPr>
    </xdr:pic>
    <xdr:clientData/>
  </xdr:twoCellAnchor>
  <xdr:twoCellAnchor>
    <xdr:from>
      <xdr:col>1</xdr:col>
      <xdr:colOff>441325</xdr:colOff>
      <xdr:row>175</xdr:row>
      <xdr:rowOff>0</xdr:rowOff>
    </xdr:from>
    <xdr:to>
      <xdr:col>1</xdr:col>
      <xdr:colOff>568325</xdr:colOff>
      <xdr:row>175</xdr:row>
      <xdr:rowOff>127000</xdr:rowOff>
    </xdr:to>
    <xdr:pic macro="[15]!DesignIconClicked">
      <xdr:nvPicPr>
        <xdr:cNvPr id="1019" name="BEx7BT2Q6ZWSXRR09L5PF6JC1MHG">
          <a:extLst>
            <a:ext uri="{FF2B5EF4-FFF2-40B4-BE49-F238E27FC236}">
              <a16:creationId xmlns:a16="http://schemas.microsoft.com/office/drawing/2014/main" id="{00000000-0008-0000-0200-0000FB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3842325"/>
          <a:ext cx="127000" cy="127000"/>
        </a:xfrm>
        <a:prstGeom prst="rect">
          <a:avLst/>
        </a:prstGeom>
      </xdr:spPr>
    </xdr:pic>
    <xdr:clientData/>
  </xdr:twoCellAnchor>
  <xdr:twoCellAnchor>
    <xdr:from>
      <xdr:col>1</xdr:col>
      <xdr:colOff>441325</xdr:colOff>
      <xdr:row>197</xdr:row>
      <xdr:rowOff>0</xdr:rowOff>
    </xdr:from>
    <xdr:to>
      <xdr:col>1</xdr:col>
      <xdr:colOff>568325</xdr:colOff>
      <xdr:row>197</xdr:row>
      <xdr:rowOff>127000</xdr:rowOff>
    </xdr:to>
    <xdr:pic macro="[15]!DesignIconClicked">
      <xdr:nvPicPr>
        <xdr:cNvPr id="1020" name="BEx1FFHEPWPRLIU2MLPO840V5Z78">
          <a:extLst>
            <a:ext uri="{FF2B5EF4-FFF2-40B4-BE49-F238E27FC236}">
              <a16:creationId xmlns:a16="http://schemas.microsoft.com/office/drawing/2014/main" id="{00000000-0008-0000-0200-0000FC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8052375"/>
          <a:ext cx="127000" cy="127000"/>
        </a:xfrm>
        <a:prstGeom prst="rect">
          <a:avLst/>
        </a:prstGeom>
      </xdr:spPr>
    </xdr:pic>
    <xdr:clientData/>
  </xdr:twoCellAnchor>
  <xdr:twoCellAnchor>
    <xdr:from>
      <xdr:col>1</xdr:col>
      <xdr:colOff>355600</xdr:colOff>
      <xdr:row>202</xdr:row>
      <xdr:rowOff>0</xdr:rowOff>
    </xdr:from>
    <xdr:to>
      <xdr:col>1</xdr:col>
      <xdr:colOff>482600</xdr:colOff>
      <xdr:row>202</xdr:row>
      <xdr:rowOff>127000</xdr:rowOff>
    </xdr:to>
    <xdr:pic macro="[15]!DesignIconClicked">
      <xdr:nvPicPr>
        <xdr:cNvPr id="1021" name="BExKKEVFPSGE6NJSTRF6PX6UFF81">
          <a:extLst>
            <a:ext uri="{FF2B5EF4-FFF2-40B4-BE49-F238E27FC236}">
              <a16:creationId xmlns:a16="http://schemas.microsoft.com/office/drawing/2014/main" id="{00000000-0008-0000-0200-0000FD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023925"/>
          <a:ext cx="127000" cy="127000"/>
        </a:xfrm>
        <a:prstGeom prst="rect">
          <a:avLst/>
        </a:prstGeom>
      </xdr:spPr>
    </xdr:pic>
    <xdr:clientData/>
  </xdr:twoCellAnchor>
  <xdr:twoCellAnchor>
    <xdr:from>
      <xdr:col>1</xdr:col>
      <xdr:colOff>269875</xdr:colOff>
      <xdr:row>204</xdr:row>
      <xdr:rowOff>0</xdr:rowOff>
    </xdr:from>
    <xdr:to>
      <xdr:col>1</xdr:col>
      <xdr:colOff>396875</xdr:colOff>
      <xdr:row>204</xdr:row>
      <xdr:rowOff>127000</xdr:rowOff>
    </xdr:to>
    <xdr:pic macro="[15]!DesignIconClicked">
      <xdr:nvPicPr>
        <xdr:cNvPr id="1022" name="BExY2HKQDO7TT1ZV4WWNN2AN7DQN">
          <a:extLst>
            <a:ext uri="{FF2B5EF4-FFF2-40B4-BE49-F238E27FC236}">
              <a16:creationId xmlns:a16="http://schemas.microsoft.com/office/drawing/2014/main" id="{00000000-0008-0000-0200-0000FE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39423975"/>
          <a:ext cx="127000" cy="127000"/>
        </a:xfrm>
        <a:prstGeom prst="rect">
          <a:avLst/>
        </a:prstGeom>
      </xdr:spPr>
    </xdr:pic>
    <xdr:clientData/>
  </xdr:twoCellAnchor>
  <xdr:twoCellAnchor>
    <xdr:from>
      <xdr:col>1</xdr:col>
      <xdr:colOff>355600</xdr:colOff>
      <xdr:row>205</xdr:row>
      <xdr:rowOff>0</xdr:rowOff>
    </xdr:from>
    <xdr:to>
      <xdr:col>1</xdr:col>
      <xdr:colOff>482600</xdr:colOff>
      <xdr:row>205</xdr:row>
      <xdr:rowOff>127000</xdr:rowOff>
    </xdr:to>
    <xdr:pic macro="[15]!DesignIconClicked">
      <xdr:nvPicPr>
        <xdr:cNvPr id="1023" name="BEx77YRI7I9Y32Q4LZF0YL75HN2K">
          <a:extLst>
            <a:ext uri="{FF2B5EF4-FFF2-40B4-BE49-F238E27FC236}">
              <a16:creationId xmlns:a16="http://schemas.microsoft.com/office/drawing/2014/main" id="{00000000-0008-0000-0200-0000FF03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614475"/>
          <a:ext cx="127000" cy="127000"/>
        </a:xfrm>
        <a:prstGeom prst="rect">
          <a:avLst/>
        </a:prstGeom>
      </xdr:spPr>
    </xdr:pic>
    <xdr:clientData/>
  </xdr:twoCellAnchor>
  <xdr:twoCellAnchor>
    <xdr:from>
      <xdr:col>1</xdr:col>
      <xdr:colOff>355600</xdr:colOff>
      <xdr:row>207</xdr:row>
      <xdr:rowOff>0</xdr:rowOff>
    </xdr:from>
    <xdr:to>
      <xdr:col>1</xdr:col>
      <xdr:colOff>482600</xdr:colOff>
      <xdr:row>207</xdr:row>
      <xdr:rowOff>127000</xdr:rowOff>
    </xdr:to>
    <xdr:pic macro="[15]!DesignIconClicked">
      <xdr:nvPicPr>
        <xdr:cNvPr id="1024" name="BExU54T4CP0NB0BY4ZGKB825R5BB">
          <a:extLst>
            <a:ext uri="{FF2B5EF4-FFF2-40B4-BE49-F238E27FC236}">
              <a16:creationId xmlns:a16="http://schemas.microsoft.com/office/drawing/2014/main" id="{00000000-0008-0000-0200-000000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0014525"/>
          <a:ext cx="127000" cy="127000"/>
        </a:xfrm>
        <a:prstGeom prst="rect">
          <a:avLst/>
        </a:prstGeom>
      </xdr:spPr>
    </xdr:pic>
    <xdr:clientData/>
  </xdr:twoCellAnchor>
  <xdr:twoCellAnchor>
    <xdr:from>
      <xdr:col>1</xdr:col>
      <xdr:colOff>355600</xdr:colOff>
      <xdr:row>212</xdr:row>
      <xdr:rowOff>0</xdr:rowOff>
    </xdr:from>
    <xdr:to>
      <xdr:col>1</xdr:col>
      <xdr:colOff>482600</xdr:colOff>
      <xdr:row>212</xdr:row>
      <xdr:rowOff>127000</xdr:rowOff>
    </xdr:to>
    <xdr:pic macro="[15]!DesignIconClicked">
      <xdr:nvPicPr>
        <xdr:cNvPr id="1025" name="BExBAAGE6PQJLC7DEWPCSJJBVX47">
          <a:extLst>
            <a:ext uri="{FF2B5EF4-FFF2-40B4-BE49-F238E27FC236}">
              <a16:creationId xmlns:a16="http://schemas.microsoft.com/office/drawing/2014/main" id="{00000000-0008-0000-0200-000001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0986075"/>
          <a:ext cx="127000" cy="127000"/>
        </a:xfrm>
        <a:prstGeom prst="rect">
          <a:avLst/>
        </a:prstGeom>
      </xdr:spPr>
    </xdr:pic>
    <xdr:clientData/>
  </xdr:twoCellAnchor>
  <xdr:twoCellAnchor>
    <xdr:from>
      <xdr:col>1</xdr:col>
      <xdr:colOff>355600</xdr:colOff>
      <xdr:row>220</xdr:row>
      <xdr:rowOff>0</xdr:rowOff>
    </xdr:from>
    <xdr:to>
      <xdr:col>1</xdr:col>
      <xdr:colOff>482600</xdr:colOff>
      <xdr:row>220</xdr:row>
      <xdr:rowOff>127000</xdr:rowOff>
    </xdr:to>
    <xdr:pic macro="[15]!DesignIconClicked">
      <xdr:nvPicPr>
        <xdr:cNvPr id="1026" name="BExEQGHRUE2DD42G8EGO6BKSOFLA">
          <a:extLst>
            <a:ext uri="{FF2B5EF4-FFF2-40B4-BE49-F238E27FC236}">
              <a16:creationId xmlns:a16="http://schemas.microsoft.com/office/drawing/2014/main" id="{00000000-0008-0000-0200-000002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2529125"/>
          <a:ext cx="127000" cy="127000"/>
        </a:xfrm>
        <a:prstGeom prst="rect">
          <a:avLst/>
        </a:prstGeom>
      </xdr:spPr>
    </xdr:pic>
    <xdr:clientData/>
  </xdr:twoCellAnchor>
  <xdr:twoCellAnchor>
    <xdr:from>
      <xdr:col>1</xdr:col>
      <xdr:colOff>355600</xdr:colOff>
      <xdr:row>222</xdr:row>
      <xdr:rowOff>0</xdr:rowOff>
    </xdr:from>
    <xdr:to>
      <xdr:col>1</xdr:col>
      <xdr:colOff>482600</xdr:colOff>
      <xdr:row>222</xdr:row>
      <xdr:rowOff>127000</xdr:rowOff>
    </xdr:to>
    <xdr:pic macro="[15]!DesignIconClicked">
      <xdr:nvPicPr>
        <xdr:cNvPr id="1027" name="BEx7FPHEH11AB0UBFZYU7QS77FBE">
          <a:extLst>
            <a:ext uri="{FF2B5EF4-FFF2-40B4-BE49-F238E27FC236}">
              <a16:creationId xmlns:a16="http://schemas.microsoft.com/office/drawing/2014/main" id="{00000000-0008-0000-0200-000003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2929175"/>
          <a:ext cx="127000" cy="127000"/>
        </a:xfrm>
        <a:prstGeom prst="rect">
          <a:avLst/>
        </a:prstGeom>
      </xdr:spPr>
    </xdr:pic>
    <xdr:clientData/>
  </xdr:twoCellAnchor>
  <xdr:twoCellAnchor>
    <xdr:from>
      <xdr:col>1</xdr:col>
      <xdr:colOff>355600</xdr:colOff>
      <xdr:row>239</xdr:row>
      <xdr:rowOff>0</xdr:rowOff>
    </xdr:from>
    <xdr:to>
      <xdr:col>1</xdr:col>
      <xdr:colOff>482600</xdr:colOff>
      <xdr:row>239</xdr:row>
      <xdr:rowOff>127000</xdr:rowOff>
    </xdr:to>
    <xdr:pic macro="[15]!DesignIconClicked">
      <xdr:nvPicPr>
        <xdr:cNvPr id="1028" name="BExGTMPQ5E0DJAFFDESI7NMW51RG">
          <a:extLst>
            <a:ext uri="{FF2B5EF4-FFF2-40B4-BE49-F238E27FC236}">
              <a16:creationId xmlns:a16="http://schemas.microsoft.com/office/drawing/2014/main" id="{00000000-0008-0000-0200-000004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6186725"/>
          <a:ext cx="127000" cy="127000"/>
        </a:xfrm>
        <a:prstGeom prst="rect">
          <a:avLst/>
        </a:prstGeom>
      </xdr:spPr>
    </xdr:pic>
    <xdr:clientData/>
  </xdr:twoCellAnchor>
  <xdr:twoCellAnchor>
    <xdr:from>
      <xdr:col>1</xdr:col>
      <xdr:colOff>355600</xdr:colOff>
      <xdr:row>241</xdr:row>
      <xdr:rowOff>0</xdr:rowOff>
    </xdr:from>
    <xdr:to>
      <xdr:col>1</xdr:col>
      <xdr:colOff>482600</xdr:colOff>
      <xdr:row>241</xdr:row>
      <xdr:rowOff>127000</xdr:rowOff>
    </xdr:to>
    <xdr:pic macro="[15]!DesignIconClicked">
      <xdr:nvPicPr>
        <xdr:cNvPr id="1029" name="BEx96O1RVZ55R9A26V05E0NCY0SI">
          <a:extLst>
            <a:ext uri="{FF2B5EF4-FFF2-40B4-BE49-F238E27FC236}">
              <a16:creationId xmlns:a16="http://schemas.microsoft.com/office/drawing/2014/main" id="{00000000-0008-0000-0200-000005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6586775"/>
          <a:ext cx="127000" cy="127000"/>
        </a:xfrm>
        <a:prstGeom prst="rect">
          <a:avLst/>
        </a:prstGeom>
      </xdr:spPr>
    </xdr:pic>
    <xdr:clientData/>
  </xdr:twoCellAnchor>
  <xdr:twoCellAnchor>
    <xdr:from>
      <xdr:col>1</xdr:col>
      <xdr:colOff>355600</xdr:colOff>
      <xdr:row>281</xdr:row>
      <xdr:rowOff>0</xdr:rowOff>
    </xdr:from>
    <xdr:to>
      <xdr:col>1</xdr:col>
      <xdr:colOff>482600</xdr:colOff>
      <xdr:row>281</xdr:row>
      <xdr:rowOff>127000</xdr:rowOff>
    </xdr:to>
    <xdr:pic macro="[15]!DesignIconClicked">
      <xdr:nvPicPr>
        <xdr:cNvPr id="1030" name="BExF4QS0GX4E8WQAY1KP0OTWHZAA">
          <a:extLst>
            <a:ext uri="{FF2B5EF4-FFF2-40B4-BE49-F238E27FC236}">
              <a16:creationId xmlns:a16="http://schemas.microsoft.com/office/drawing/2014/main" id="{00000000-0008-0000-0200-000006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4225825"/>
          <a:ext cx="127000" cy="127000"/>
        </a:xfrm>
        <a:prstGeom prst="rect">
          <a:avLst/>
        </a:prstGeom>
      </xdr:spPr>
    </xdr:pic>
    <xdr:clientData/>
  </xdr:twoCellAnchor>
  <xdr:twoCellAnchor>
    <xdr:from>
      <xdr:col>1</xdr:col>
      <xdr:colOff>355600</xdr:colOff>
      <xdr:row>286</xdr:row>
      <xdr:rowOff>0</xdr:rowOff>
    </xdr:from>
    <xdr:to>
      <xdr:col>1</xdr:col>
      <xdr:colOff>482600</xdr:colOff>
      <xdr:row>286</xdr:row>
      <xdr:rowOff>127000</xdr:rowOff>
    </xdr:to>
    <xdr:pic macro="[15]!DesignIconClicked">
      <xdr:nvPicPr>
        <xdr:cNvPr id="1031" name="BExB3OSGWQK60VQGPG5OW1JQN25M">
          <a:extLst>
            <a:ext uri="{FF2B5EF4-FFF2-40B4-BE49-F238E27FC236}">
              <a16:creationId xmlns:a16="http://schemas.microsoft.com/office/drawing/2014/main" id="{00000000-0008-0000-0200-000007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5197375"/>
          <a:ext cx="127000" cy="127000"/>
        </a:xfrm>
        <a:prstGeom prst="rect">
          <a:avLst/>
        </a:prstGeom>
      </xdr:spPr>
    </xdr:pic>
    <xdr:clientData/>
  </xdr:twoCellAnchor>
  <xdr:twoCellAnchor>
    <xdr:from>
      <xdr:col>1</xdr:col>
      <xdr:colOff>355600</xdr:colOff>
      <xdr:row>290</xdr:row>
      <xdr:rowOff>0</xdr:rowOff>
    </xdr:from>
    <xdr:to>
      <xdr:col>1</xdr:col>
      <xdr:colOff>482600</xdr:colOff>
      <xdr:row>290</xdr:row>
      <xdr:rowOff>127000</xdr:rowOff>
    </xdr:to>
    <xdr:pic macro="[15]!DesignIconClicked">
      <xdr:nvPicPr>
        <xdr:cNvPr id="1032" name="BExAXJ5XZ8K6MHONE45RKL0ORIYL">
          <a:extLst>
            <a:ext uri="{FF2B5EF4-FFF2-40B4-BE49-F238E27FC236}">
              <a16:creationId xmlns:a16="http://schemas.microsoft.com/office/drawing/2014/main" id="{00000000-0008-0000-0200-000008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5978425"/>
          <a:ext cx="127000" cy="127000"/>
        </a:xfrm>
        <a:prstGeom prst="rect">
          <a:avLst/>
        </a:prstGeom>
      </xdr:spPr>
    </xdr:pic>
    <xdr:clientData/>
  </xdr:twoCellAnchor>
  <xdr:twoCellAnchor>
    <xdr:from>
      <xdr:col>1</xdr:col>
      <xdr:colOff>184150</xdr:colOff>
      <xdr:row>292</xdr:row>
      <xdr:rowOff>0</xdr:rowOff>
    </xdr:from>
    <xdr:to>
      <xdr:col>1</xdr:col>
      <xdr:colOff>311150</xdr:colOff>
      <xdr:row>292</xdr:row>
      <xdr:rowOff>127000</xdr:rowOff>
    </xdr:to>
    <xdr:pic macro="[15]!DesignIconClicked">
      <xdr:nvPicPr>
        <xdr:cNvPr id="1033" name="BEx7ECS61UT6A4DMCI9ZP4I6BIIT">
          <a:extLst>
            <a:ext uri="{FF2B5EF4-FFF2-40B4-BE49-F238E27FC236}">
              <a16:creationId xmlns:a16="http://schemas.microsoft.com/office/drawing/2014/main" id="{00000000-0008-0000-0200-000009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56378475"/>
          <a:ext cx="127000" cy="127000"/>
        </a:xfrm>
        <a:prstGeom prst="rect">
          <a:avLst/>
        </a:prstGeom>
      </xdr:spPr>
    </xdr:pic>
    <xdr:clientData/>
  </xdr:twoCellAnchor>
  <xdr:twoCellAnchor>
    <xdr:from>
      <xdr:col>1</xdr:col>
      <xdr:colOff>269875</xdr:colOff>
      <xdr:row>293</xdr:row>
      <xdr:rowOff>0</xdr:rowOff>
    </xdr:from>
    <xdr:to>
      <xdr:col>1</xdr:col>
      <xdr:colOff>396875</xdr:colOff>
      <xdr:row>293</xdr:row>
      <xdr:rowOff>127000</xdr:rowOff>
    </xdr:to>
    <xdr:pic macro="[15]!DesignIconClicked">
      <xdr:nvPicPr>
        <xdr:cNvPr id="1034" name="BExJ089IPZ2ONZK5YD8OS8PEUGEI">
          <a:extLst>
            <a:ext uri="{FF2B5EF4-FFF2-40B4-BE49-F238E27FC236}">
              <a16:creationId xmlns:a16="http://schemas.microsoft.com/office/drawing/2014/main" id="{00000000-0008-0000-0200-00000A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56568975"/>
          <a:ext cx="127000" cy="127000"/>
        </a:xfrm>
        <a:prstGeom prst="rect">
          <a:avLst/>
        </a:prstGeom>
      </xdr:spPr>
    </xdr:pic>
    <xdr:clientData/>
  </xdr:twoCellAnchor>
  <xdr:twoCellAnchor>
    <xdr:from>
      <xdr:col>1</xdr:col>
      <xdr:colOff>355600</xdr:colOff>
      <xdr:row>294</xdr:row>
      <xdr:rowOff>0</xdr:rowOff>
    </xdr:from>
    <xdr:to>
      <xdr:col>1</xdr:col>
      <xdr:colOff>482600</xdr:colOff>
      <xdr:row>294</xdr:row>
      <xdr:rowOff>127000</xdr:rowOff>
    </xdr:to>
    <xdr:pic macro="[15]!DesignIconClicked">
      <xdr:nvPicPr>
        <xdr:cNvPr id="1035" name="BEx9ID9WB5Q2EB91OXZZ2UAUTZVU">
          <a:extLst>
            <a:ext uri="{FF2B5EF4-FFF2-40B4-BE49-F238E27FC236}">
              <a16:creationId xmlns:a16="http://schemas.microsoft.com/office/drawing/2014/main" id="{00000000-0008-0000-0200-00000B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6759475"/>
          <a:ext cx="127000" cy="127000"/>
        </a:xfrm>
        <a:prstGeom prst="rect">
          <a:avLst/>
        </a:prstGeom>
      </xdr:spPr>
    </xdr:pic>
    <xdr:clientData/>
  </xdr:twoCellAnchor>
  <xdr:twoCellAnchor>
    <xdr:from>
      <xdr:col>1</xdr:col>
      <xdr:colOff>441325</xdr:colOff>
      <xdr:row>295</xdr:row>
      <xdr:rowOff>0</xdr:rowOff>
    </xdr:from>
    <xdr:to>
      <xdr:col>1</xdr:col>
      <xdr:colOff>568325</xdr:colOff>
      <xdr:row>295</xdr:row>
      <xdr:rowOff>127000</xdr:rowOff>
    </xdr:to>
    <xdr:pic macro="[15]!DesignIconClicked">
      <xdr:nvPicPr>
        <xdr:cNvPr id="1036" name="BExQ2OMGPNKANW56MQGV3MC2QLAW">
          <a:extLst>
            <a:ext uri="{FF2B5EF4-FFF2-40B4-BE49-F238E27FC236}">
              <a16:creationId xmlns:a16="http://schemas.microsoft.com/office/drawing/2014/main" id="{00000000-0008-0000-0200-00000C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6949975"/>
          <a:ext cx="127000" cy="127000"/>
        </a:xfrm>
        <a:prstGeom prst="rect">
          <a:avLst/>
        </a:prstGeom>
      </xdr:spPr>
    </xdr:pic>
    <xdr:clientData/>
  </xdr:twoCellAnchor>
  <xdr:twoCellAnchor>
    <xdr:from>
      <xdr:col>1</xdr:col>
      <xdr:colOff>441325</xdr:colOff>
      <xdr:row>307</xdr:row>
      <xdr:rowOff>0</xdr:rowOff>
    </xdr:from>
    <xdr:to>
      <xdr:col>1</xdr:col>
      <xdr:colOff>568325</xdr:colOff>
      <xdr:row>307</xdr:row>
      <xdr:rowOff>127000</xdr:rowOff>
    </xdr:to>
    <xdr:pic macro="[15]!DesignIconClicked">
      <xdr:nvPicPr>
        <xdr:cNvPr id="1037" name="BExBARU65NG16847O3OJOM2ATKPB">
          <a:extLst>
            <a:ext uri="{FF2B5EF4-FFF2-40B4-BE49-F238E27FC236}">
              <a16:creationId xmlns:a16="http://schemas.microsoft.com/office/drawing/2014/main" id="{00000000-0008-0000-0200-00000D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9255025"/>
          <a:ext cx="127000" cy="127000"/>
        </a:xfrm>
        <a:prstGeom prst="rect">
          <a:avLst/>
        </a:prstGeom>
      </xdr:spPr>
    </xdr:pic>
    <xdr:clientData/>
  </xdr:twoCellAnchor>
  <xdr:twoCellAnchor>
    <xdr:from>
      <xdr:col>1</xdr:col>
      <xdr:colOff>441325</xdr:colOff>
      <xdr:row>310</xdr:row>
      <xdr:rowOff>0</xdr:rowOff>
    </xdr:from>
    <xdr:to>
      <xdr:col>1</xdr:col>
      <xdr:colOff>568325</xdr:colOff>
      <xdr:row>310</xdr:row>
      <xdr:rowOff>127000</xdr:rowOff>
    </xdr:to>
    <xdr:pic macro="[15]!DesignIconClicked">
      <xdr:nvPicPr>
        <xdr:cNvPr id="1038" name="BExZTQBX1X1TIQZAFUYN9DKXVFAD">
          <a:extLst>
            <a:ext uri="{FF2B5EF4-FFF2-40B4-BE49-F238E27FC236}">
              <a16:creationId xmlns:a16="http://schemas.microsoft.com/office/drawing/2014/main" id="{00000000-0008-0000-0200-00000E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9655075"/>
          <a:ext cx="127000" cy="127000"/>
        </a:xfrm>
        <a:prstGeom prst="rect">
          <a:avLst/>
        </a:prstGeom>
      </xdr:spPr>
    </xdr:pic>
    <xdr:clientData/>
  </xdr:twoCellAnchor>
  <xdr:twoCellAnchor>
    <xdr:from>
      <xdr:col>1</xdr:col>
      <xdr:colOff>441325</xdr:colOff>
      <xdr:row>351</xdr:row>
      <xdr:rowOff>0</xdr:rowOff>
    </xdr:from>
    <xdr:to>
      <xdr:col>1</xdr:col>
      <xdr:colOff>568325</xdr:colOff>
      <xdr:row>351</xdr:row>
      <xdr:rowOff>127000</xdr:rowOff>
    </xdr:to>
    <xdr:pic macro="[15]!DesignIconClicked">
      <xdr:nvPicPr>
        <xdr:cNvPr id="1039" name="BEx5K51EKD0JP8SZS06P15W53XBT">
          <a:extLst>
            <a:ext uri="{FF2B5EF4-FFF2-40B4-BE49-F238E27FC236}">
              <a16:creationId xmlns:a16="http://schemas.microsoft.com/office/drawing/2014/main" id="{00000000-0008-0000-0200-00000F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7484625"/>
          <a:ext cx="127000" cy="127000"/>
        </a:xfrm>
        <a:prstGeom prst="rect">
          <a:avLst/>
        </a:prstGeom>
      </xdr:spPr>
    </xdr:pic>
    <xdr:clientData/>
  </xdr:twoCellAnchor>
  <xdr:twoCellAnchor>
    <xdr:from>
      <xdr:col>1</xdr:col>
      <xdr:colOff>441325</xdr:colOff>
      <xdr:row>360</xdr:row>
      <xdr:rowOff>0</xdr:rowOff>
    </xdr:from>
    <xdr:to>
      <xdr:col>1</xdr:col>
      <xdr:colOff>568325</xdr:colOff>
      <xdr:row>360</xdr:row>
      <xdr:rowOff>127000</xdr:rowOff>
    </xdr:to>
    <xdr:pic macro="[15]!DesignIconClicked">
      <xdr:nvPicPr>
        <xdr:cNvPr id="1040" name="BExVW5MC3C9NE76O19V8K15QVFUT">
          <a:extLst>
            <a:ext uri="{FF2B5EF4-FFF2-40B4-BE49-F238E27FC236}">
              <a16:creationId xmlns:a16="http://schemas.microsoft.com/office/drawing/2014/main" id="{00000000-0008-0000-0200-000010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218175"/>
          <a:ext cx="127000" cy="127000"/>
        </a:xfrm>
        <a:prstGeom prst="rect">
          <a:avLst/>
        </a:prstGeom>
      </xdr:spPr>
    </xdr:pic>
    <xdr:clientData/>
  </xdr:twoCellAnchor>
  <xdr:twoCellAnchor>
    <xdr:from>
      <xdr:col>1</xdr:col>
      <xdr:colOff>441325</xdr:colOff>
      <xdr:row>362</xdr:row>
      <xdr:rowOff>0</xdr:rowOff>
    </xdr:from>
    <xdr:to>
      <xdr:col>1</xdr:col>
      <xdr:colOff>568325</xdr:colOff>
      <xdr:row>362</xdr:row>
      <xdr:rowOff>127000</xdr:rowOff>
    </xdr:to>
    <xdr:pic macro="[15]!DesignIconClicked">
      <xdr:nvPicPr>
        <xdr:cNvPr id="1041" name="BExMLCRXEJICT55SRQZRXZCDDMLT">
          <a:extLst>
            <a:ext uri="{FF2B5EF4-FFF2-40B4-BE49-F238E27FC236}">
              <a16:creationId xmlns:a16="http://schemas.microsoft.com/office/drawing/2014/main" id="{00000000-0008-0000-0200-000011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618225"/>
          <a:ext cx="127000" cy="127000"/>
        </a:xfrm>
        <a:prstGeom prst="rect">
          <a:avLst/>
        </a:prstGeom>
      </xdr:spPr>
    </xdr:pic>
    <xdr:clientData/>
  </xdr:twoCellAnchor>
  <xdr:twoCellAnchor>
    <xdr:from>
      <xdr:col>1</xdr:col>
      <xdr:colOff>441325</xdr:colOff>
      <xdr:row>371</xdr:row>
      <xdr:rowOff>0</xdr:rowOff>
    </xdr:from>
    <xdr:to>
      <xdr:col>1</xdr:col>
      <xdr:colOff>568325</xdr:colOff>
      <xdr:row>371</xdr:row>
      <xdr:rowOff>127000</xdr:rowOff>
    </xdr:to>
    <xdr:pic macro="[15]!DesignIconClicked">
      <xdr:nvPicPr>
        <xdr:cNvPr id="1042" name="BExKGJNRM53KTYUIF7D68MZ1EUV9">
          <a:extLst>
            <a:ext uri="{FF2B5EF4-FFF2-40B4-BE49-F238E27FC236}">
              <a16:creationId xmlns:a16="http://schemas.microsoft.com/office/drawing/2014/main" id="{00000000-0008-0000-0200-000012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1351775"/>
          <a:ext cx="127000" cy="127000"/>
        </a:xfrm>
        <a:prstGeom prst="rect">
          <a:avLst/>
        </a:prstGeom>
      </xdr:spPr>
    </xdr:pic>
    <xdr:clientData/>
  </xdr:twoCellAnchor>
  <xdr:twoCellAnchor>
    <xdr:from>
      <xdr:col>1</xdr:col>
      <xdr:colOff>441325</xdr:colOff>
      <xdr:row>375</xdr:row>
      <xdr:rowOff>0</xdr:rowOff>
    </xdr:from>
    <xdr:to>
      <xdr:col>1</xdr:col>
      <xdr:colOff>568325</xdr:colOff>
      <xdr:row>375</xdr:row>
      <xdr:rowOff>127000</xdr:rowOff>
    </xdr:to>
    <xdr:pic macro="[15]!DesignIconClicked">
      <xdr:nvPicPr>
        <xdr:cNvPr id="1043" name="BExUCPJ8ZKULOUDWCQ2IH7DH6136">
          <a:extLst>
            <a:ext uri="{FF2B5EF4-FFF2-40B4-BE49-F238E27FC236}">
              <a16:creationId xmlns:a16="http://schemas.microsoft.com/office/drawing/2014/main" id="{00000000-0008-0000-0200-000013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2132825"/>
          <a:ext cx="127000" cy="127000"/>
        </a:xfrm>
        <a:prstGeom prst="rect">
          <a:avLst/>
        </a:prstGeom>
      </xdr:spPr>
    </xdr:pic>
    <xdr:clientData/>
  </xdr:twoCellAnchor>
  <xdr:twoCellAnchor>
    <xdr:from>
      <xdr:col>1</xdr:col>
      <xdr:colOff>269875</xdr:colOff>
      <xdr:row>387</xdr:row>
      <xdr:rowOff>0</xdr:rowOff>
    </xdr:from>
    <xdr:to>
      <xdr:col>1</xdr:col>
      <xdr:colOff>396875</xdr:colOff>
      <xdr:row>387</xdr:row>
      <xdr:rowOff>127000</xdr:rowOff>
    </xdr:to>
    <xdr:pic macro="[15]!DesignIconClicked">
      <xdr:nvPicPr>
        <xdr:cNvPr id="1044" name="BExDC2BTE2B6R403ZOQAU4O2EWZK">
          <a:extLst>
            <a:ext uri="{FF2B5EF4-FFF2-40B4-BE49-F238E27FC236}">
              <a16:creationId xmlns:a16="http://schemas.microsoft.com/office/drawing/2014/main" id="{00000000-0008-0000-0200-000014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74437875"/>
          <a:ext cx="127000" cy="127000"/>
        </a:xfrm>
        <a:prstGeom prst="rect">
          <a:avLst/>
        </a:prstGeom>
      </xdr:spPr>
    </xdr:pic>
    <xdr:clientData/>
  </xdr:twoCellAnchor>
  <xdr:twoCellAnchor>
    <xdr:from>
      <xdr:col>1</xdr:col>
      <xdr:colOff>355600</xdr:colOff>
      <xdr:row>388</xdr:row>
      <xdr:rowOff>0</xdr:rowOff>
    </xdr:from>
    <xdr:to>
      <xdr:col>1</xdr:col>
      <xdr:colOff>482600</xdr:colOff>
      <xdr:row>388</xdr:row>
      <xdr:rowOff>127000</xdr:rowOff>
    </xdr:to>
    <xdr:pic macro="[15]!DesignIconClicked">
      <xdr:nvPicPr>
        <xdr:cNvPr id="1045" name="BExO5ZF0MWGVR7Y76LIBCGRKXW3B">
          <a:extLst>
            <a:ext uri="{FF2B5EF4-FFF2-40B4-BE49-F238E27FC236}">
              <a16:creationId xmlns:a16="http://schemas.microsoft.com/office/drawing/2014/main" id="{00000000-0008-0000-0200-000015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4628375"/>
          <a:ext cx="127000" cy="127000"/>
        </a:xfrm>
        <a:prstGeom prst="rect">
          <a:avLst/>
        </a:prstGeom>
      </xdr:spPr>
    </xdr:pic>
    <xdr:clientData/>
  </xdr:twoCellAnchor>
  <xdr:twoCellAnchor>
    <xdr:from>
      <xdr:col>1</xdr:col>
      <xdr:colOff>355600</xdr:colOff>
      <xdr:row>397</xdr:row>
      <xdr:rowOff>0</xdr:rowOff>
    </xdr:from>
    <xdr:to>
      <xdr:col>1</xdr:col>
      <xdr:colOff>482600</xdr:colOff>
      <xdr:row>397</xdr:row>
      <xdr:rowOff>127000</xdr:rowOff>
    </xdr:to>
    <xdr:pic macro="[15]!DesignIconClicked">
      <xdr:nvPicPr>
        <xdr:cNvPr id="1046" name="BExKKG7WTHYBYYELBO4IWADPR57G">
          <a:extLst>
            <a:ext uri="{FF2B5EF4-FFF2-40B4-BE49-F238E27FC236}">
              <a16:creationId xmlns:a16="http://schemas.microsoft.com/office/drawing/2014/main" id="{00000000-0008-0000-0200-000016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6361925"/>
          <a:ext cx="127000" cy="127000"/>
        </a:xfrm>
        <a:prstGeom prst="rect">
          <a:avLst/>
        </a:prstGeom>
      </xdr:spPr>
    </xdr:pic>
    <xdr:clientData/>
  </xdr:twoCellAnchor>
  <xdr:twoCellAnchor>
    <xdr:from>
      <xdr:col>1</xdr:col>
      <xdr:colOff>355600</xdr:colOff>
      <xdr:row>399</xdr:row>
      <xdr:rowOff>0</xdr:rowOff>
    </xdr:from>
    <xdr:to>
      <xdr:col>1</xdr:col>
      <xdr:colOff>482600</xdr:colOff>
      <xdr:row>399</xdr:row>
      <xdr:rowOff>127000</xdr:rowOff>
    </xdr:to>
    <xdr:pic macro="[15]!DesignIconClicked">
      <xdr:nvPicPr>
        <xdr:cNvPr id="1047" name="BExQC2340BKV8E1PM6YKLUJVWLNM">
          <a:extLst>
            <a:ext uri="{FF2B5EF4-FFF2-40B4-BE49-F238E27FC236}">
              <a16:creationId xmlns:a16="http://schemas.microsoft.com/office/drawing/2014/main" id="{00000000-0008-0000-0200-000017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6761975"/>
          <a:ext cx="127000" cy="127000"/>
        </a:xfrm>
        <a:prstGeom prst="rect">
          <a:avLst/>
        </a:prstGeom>
      </xdr:spPr>
    </xdr:pic>
    <xdr:clientData/>
  </xdr:twoCellAnchor>
  <xdr:twoCellAnchor>
    <xdr:from>
      <xdr:col>1</xdr:col>
      <xdr:colOff>355600</xdr:colOff>
      <xdr:row>404</xdr:row>
      <xdr:rowOff>0</xdr:rowOff>
    </xdr:from>
    <xdr:to>
      <xdr:col>1</xdr:col>
      <xdr:colOff>482600</xdr:colOff>
      <xdr:row>404</xdr:row>
      <xdr:rowOff>127000</xdr:rowOff>
    </xdr:to>
    <xdr:pic macro="[15]!DesignIconClicked">
      <xdr:nvPicPr>
        <xdr:cNvPr id="1048" name="BEx5C2XH4O4CPPIM93NVZBYRRTHA">
          <a:extLst>
            <a:ext uri="{FF2B5EF4-FFF2-40B4-BE49-F238E27FC236}">
              <a16:creationId xmlns:a16="http://schemas.microsoft.com/office/drawing/2014/main" id="{00000000-0008-0000-0200-000018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7733525"/>
          <a:ext cx="127000" cy="127000"/>
        </a:xfrm>
        <a:prstGeom prst="rect">
          <a:avLst/>
        </a:prstGeom>
      </xdr:spPr>
    </xdr:pic>
    <xdr:clientData/>
  </xdr:twoCellAnchor>
  <xdr:twoCellAnchor>
    <xdr:from>
      <xdr:col>1</xdr:col>
      <xdr:colOff>355600</xdr:colOff>
      <xdr:row>406</xdr:row>
      <xdr:rowOff>0</xdr:rowOff>
    </xdr:from>
    <xdr:to>
      <xdr:col>1</xdr:col>
      <xdr:colOff>482600</xdr:colOff>
      <xdr:row>406</xdr:row>
      <xdr:rowOff>127000</xdr:rowOff>
    </xdr:to>
    <xdr:pic macro="[15]!DesignIconClicked">
      <xdr:nvPicPr>
        <xdr:cNvPr id="1049" name="BExGX3E24G3VGMFVCEUV3INJEO4N">
          <a:extLst>
            <a:ext uri="{FF2B5EF4-FFF2-40B4-BE49-F238E27FC236}">
              <a16:creationId xmlns:a16="http://schemas.microsoft.com/office/drawing/2014/main" id="{00000000-0008-0000-0200-000019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8133575"/>
          <a:ext cx="127000" cy="127000"/>
        </a:xfrm>
        <a:prstGeom prst="rect">
          <a:avLst/>
        </a:prstGeom>
      </xdr:spPr>
    </xdr:pic>
    <xdr:clientData/>
  </xdr:twoCellAnchor>
  <xdr:twoCellAnchor>
    <xdr:from>
      <xdr:col>1</xdr:col>
      <xdr:colOff>355600</xdr:colOff>
      <xdr:row>409</xdr:row>
      <xdr:rowOff>0</xdr:rowOff>
    </xdr:from>
    <xdr:to>
      <xdr:col>1</xdr:col>
      <xdr:colOff>482600</xdr:colOff>
      <xdr:row>409</xdr:row>
      <xdr:rowOff>127000</xdr:rowOff>
    </xdr:to>
    <xdr:pic macro="[15]!DesignIconClicked">
      <xdr:nvPicPr>
        <xdr:cNvPr id="1050" name="BEx1QDAIAEOEQ0R3NGWU14LGXOXS">
          <a:extLst>
            <a:ext uri="{FF2B5EF4-FFF2-40B4-BE49-F238E27FC236}">
              <a16:creationId xmlns:a16="http://schemas.microsoft.com/office/drawing/2014/main" id="{00000000-0008-0000-0200-00001A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8724125"/>
          <a:ext cx="127000" cy="127000"/>
        </a:xfrm>
        <a:prstGeom prst="rect">
          <a:avLst/>
        </a:prstGeom>
      </xdr:spPr>
    </xdr:pic>
    <xdr:clientData/>
  </xdr:twoCellAnchor>
  <xdr:twoCellAnchor>
    <xdr:from>
      <xdr:col>1</xdr:col>
      <xdr:colOff>355600</xdr:colOff>
      <xdr:row>413</xdr:row>
      <xdr:rowOff>0</xdr:rowOff>
    </xdr:from>
    <xdr:to>
      <xdr:col>1</xdr:col>
      <xdr:colOff>482600</xdr:colOff>
      <xdr:row>413</xdr:row>
      <xdr:rowOff>127000</xdr:rowOff>
    </xdr:to>
    <xdr:pic macro="[15]!DesignIconClicked">
      <xdr:nvPicPr>
        <xdr:cNvPr id="1051" name="BExUCSDRNJ4XMLL456OX0EUXMOUN">
          <a:extLst>
            <a:ext uri="{FF2B5EF4-FFF2-40B4-BE49-F238E27FC236}">
              <a16:creationId xmlns:a16="http://schemas.microsoft.com/office/drawing/2014/main" id="{00000000-0008-0000-0200-00001B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9505175"/>
          <a:ext cx="127000" cy="127000"/>
        </a:xfrm>
        <a:prstGeom prst="rect">
          <a:avLst/>
        </a:prstGeom>
      </xdr:spPr>
    </xdr:pic>
    <xdr:clientData/>
  </xdr:twoCellAnchor>
  <xdr:twoCellAnchor>
    <xdr:from>
      <xdr:col>1</xdr:col>
      <xdr:colOff>355600</xdr:colOff>
      <xdr:row>417</xdr:row>
      <xdr:rowOff>0</xdr:rowOff>
    </xdr:from>
    <xdr:to>
      <xdr:col>1</xdr:col>
      <xdr:colOff>482600</xdr:colOff>
      <xdr:row>417</xdr:row>
      <xdr:rowOff>127000</xdr:rowOff>
    </xdr:to>
    <xdr:pic macro="[15]!DesignIconClicked">
      <xdr:nvPicPr>
        <xdr:cNvPr id="1052" name="BExZVKEY7Z7BP7LAI4ZTCTILVJBS">
          <a:extLst>
            <a:ext uri="{FF2B5EF4-FFF2-40B4-BE49-F238E27FC236}">
              <a16:creationId xmlns:a16="http://schemas.microsoft.com/office/drawing/2014/main" id="{00000000-0008-0000-0200-00001C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0286225"/>
          <a:ext cx="127000" cy="127000"/>
        </a:xfrm>
        <a:prstGeom prst="rect">
          <a:avLst/>
        </a:prstGeom>
      </xdr:spPr>
    </xdr:pic>
    <xdr:clientData/>
  </xdr:twoCellAnchor>
  <xdr:twoCellAnchor>
    <xdr:from>
      <xdr:col>1</xdr:col>
      <xdr:colOff>269875</xdr:colOff>
      <xdr:row>421</xdr:row>
      <xdr:rowOff>0</xdr:rowOff>
    </xdr:from>
    <xdr:to>
      <xdr:col>1</xdr:col>
      <xdr:colOff>396875</xdr:colOff>
      <xdr:row>421</xdr:row>
      <xdr:rowOff>127000</xdr:rowOff>
    </xdr:to>
    <xdr:pic macro="[15]!DesignIconClicked">
      <xdr:nvPicPr>
        <xdr:cNvPr id="1053" name="BExY3PC0NU8Q00RQEHC8TPX6LGE5">
          <a:extLst>
            <a:ext uri="{FF2B5EF4-FFF2-40B4-BE49-F238E27FC236}">
              <a16:creationId xmlns:a16="http://schemas.microsoft.com/office/drawing/2014/main" id="{00000000-0008-0000-0200-00001D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81067275"/>
          <a:ext cx="127000" cy="127000"/>
        </a:xfrm>
        <a:prstGeom prst="rect">
          <a:avLst/>
        </a:prstGeom>
      </xdr:spPr>
    </xdr:pic>
    <xdr:clientData/>
  </xdr:twoCellAnchor>
  <xdr:twoCellAnchor>
    <xdr:from>
      <xdr:col>1</xdr:col>
      <xdr:colOff>355600</xdr:colOff>
      <xdr:row>422</xdr:row>
      <xdr:rowOff>0</xdr:rowOff>
    </xdr:from>
    <xdr:to>
      <xdr:col>1</xdr:col>
      <xdr:colOff>482600</xdr:colOff>
      <xdr:row>422</xdr:row>
      <xdr:rowOff>127000</xdr:rowOff>
    </xdr:to>
    <xdr:pic macro="[15]!DesignIconClicked">
      <xdr:nvPicPr>
        <xdr:cNvPr id="1054" name="BExS0PBYF17KXNRRFZ9MAW11V876">
          <a:extLst>
            <a:ext uri="{FF2B5EF4-FFF2-40B4-BE49-F238E27FC236}">
              <a16:creationId xmlns:a16="http://schemas.microsoft.com/office/drawing/2014/main" id="{00000000-0008-0000-0200-00001E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1257775"/>
          <a:ext cx="127000" cy="127000"/>
        </a:xfrm>
        <a:prstGeom prst="rect">
          <a:avLst/>
        </a:prstGeom>
      </xdr:spPr>
    </xdr:pic>
    <xdr:clientData/>
  </xdr:twoCellAnchor>
  <xdr:twoCellAnchor>
    <xdr:from>
      <xdr:col>1</xdr:col>
      <xdr:colOff>441325</xdr:colOff>
      <xdr:row>423</xdr:row>
      <xdr:rowOff>0</xdr:rowOff>
    </xdr:from>
    <xdr:to>
      <xdr:col>1</xdr:col>
      <xdr:colOff>568325</xdr:colOff>
      <xdr:row>423</xdr:row>
      <xdr:rowOff>127000</xdr:rowOff>
    </xdr:to>
    <xdr:pic macro="[15]!DesignIconClicked">
      <xdr:nvPicPr>
        <xdr:cNvPr id="1055" name="BExOGFOVXYX5QUOS1UJY6P4W8S2U">
          <a:extLst>
            <a:ext uri="{FF2B5EF4-FFF2-40B4-BE49-F238E27FC236}">
              <a16:creationId xmlns:a16="http://schemas.microsoft.com/office/drawing/2014/main" id="{00000000-0008-0000-0200-00001F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81448275"/>
          <a:ext cx="127000" cy="127000"/>
        </a:xfrm>
        <a:prstGeom prst="rect">
          <a:avLst/>
        </a:prstGeom>
      </xdr:spPr>
    </xdr:pic>
    <xdr:clientData/>
  </xdr:twoCellAnchor>
  <xdr:twoCellAnchor>
    <xdr:from>
      <xdr:col>1</xdr:col>
      <xdr:colOff>441325</xdr:colOff>
      <xdr:row>425</xdr:row>
      <xdr:rowOff>0</xdr:rowOff>
    </xdr:from>
    <xdr:to>
      <xdr:col>1</xdr:col>
      <xdr:colOff>568325</xdr:colOff>
      <xdr:row>425</xdr:row>
      <xdr:rowOff>127000</xdr:rowOff>
    </xdr:to>
    <xdr:pic macro="[15]!DesignIconClicked">
      <xdr:nvPicPr>
        <xdr:cNvPr id="1056" name="BExEU8UXP8HQHPSG8FCUG3GXT8DU">
          <a:extLst>
            <a:ext uri="{FF2B5EF4-FFF2-40B4-BE49-F238E27FC236}">
              <a16:creationId xmlns:a16="http://schemas.microsoft.com/office/drawing/2014/main" id="{00000000-0008-0000-0200-000020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81848325"/>
          <a:ext cx="127000" cy="127000"/>
        </a:xfrm>
        <a:prstGeom prst="rect">
          <a:avLst/>
        </a:prstGeom>
      </xdr:spPr>
    </xdr:pic>
    <xdr:clientData/>
  </xdr:twoCellAnchor>
  <xdr:oneCellAnchor>
    <xdr:from>
      <xdr:col>1</xdr:col>
      <xdr:colOff>28575</xdr:colOff>
      <xdr:row>2</xdr:row>
      <xdr:rowOff>0</xdr:rowOff>
    </xdr:from>
    <xdr:ext cx="123825" cy="123825"/>
    <xdr:pic macro="[15]!DesignIconClicked">
      <xdr:nvPicPr>
        <xdr:cNvPr id="1061" name="BExW253QPOZK9KW8BJC3LBXGCG2N" descr="Y5HX37BEUWSN1NEFJKZJXI3SX" hidden="1">
          <a:extLst>
            <a:ext uri="{FF2B5EF4-FFF2-40B4-BE49-F238E27FC236}">
              <a16:creationId xmlns:a16="http://schemas.microsoft.com/office/drawing/2014/main" id="{00000000-0008-0000-0200-00002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1062" name="BEx973S463FCQVJ7QDFBUIU0WJ3F" descr="ZQTVYL8DCSADVT0QMRXFLU0TR" hidden="1">
          <a:extLst>
            <a:ext uri="{FF2B5EF4-FFF2-40B4-BE49-F238E27FC236}">
              <a16:creationId xmlns:a16="http://schemas.microsoft.com/office/drawing/2014/main" id="{00000000-0008-0000-0200-000026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macro="[15]!DesignIconClicked">
      <xdr:nvPicPr>
        <xdr:cNvPr id="1063" name="BExRZO0PLWWMCLGRH7EH6UXYWGAJ" descr="9D4GQ34QB727H10MA3SSAR2R9" hidden="1">
          <a:extLst>
            <a:ext uri="{FF2B5EF4-FFF2-40B4-BE49-F238E27FC236}">
              <a16:creationId xmlns:a16="http://schemas.microsoft.com/office/drawing/2014/main" id="{00000000-0008-0000-0200-000027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43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macro="[15]!DesignIconClicked">
      <xdr:nvPicPr>
        <xdr:cNvPr id="1064" name="BExBDP6HNAAJUM39SE5G2C8BKNRQ" descr="1TM64TL2QIMYV7WYSV2VLGXY4" hidden="1">
          <a:extLst>
            <a:ext uri="{FF2B5EF4-FFF2-40B4-BE49-F238E27FC236}">
              <a16:creationId xmlns:a16="http://schemas.microsoft.com/office/drawing/2014/main" id="{00000000-0008-0000-0200-000028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33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macro="[15]!DesignIconClicked">
      <xdr:nvPicPr>
        <xdr:cNvPr id="1065" name="BExQEGJP61DL2NZY6LMBHBZ0J5YT" descr="D6ZNRZJ7EX4GZT9RO8LE0C905" hidden="1">
          <a:extLst>
            <a:ext uri="{FF2B5EF4-FFF2-40B4-BE49-F238E27FC236}">
              <a16:creationId xmlns:a16="http://schemas.microsoft.com/office/drawing/2014/main" id="{00000000-0008-0000-0200-000029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24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macro="[15]!DesignIconClicked">
      <xdr:nvPicPr>
        <xdr:cNvPr id="1066" name="BExTY1BCS6HZIF6HI5491FGHDVAE" descr="MJ6976KI2UH1IE8M227DUYXMJ" hidden="1">
          <a:extLst>
            <a:ext uri="{FF2B5EF4-FFF2-40B4-BE49-F238E27FC236}">
              <a16:creationId xmlns:a16="http://schemas.microsoft.com/office/drawing/2014/main" id="{00000000-0008-0000-0200-00002A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114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067" name="BEx5FXJGJOT93D0J2IRJ3985IUMI" hidden="1">
          <a:extLst>
            <a:ext uri="{FF2B5EF4-FFF2-40B4-BE49-F238E27FC236}">
              <a16:creationId xmlns:a16="http://schemas.microsoft.com/office/drawing/2014/main" id="{00000000-0008-0000-0200-00002B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macro="[15]!DesignIconClicked">
      <xdr:nvPicPr>
        <xdr:cNvPr id="1068" name="BExS8T38WLC2R738ZC7BDJQAKJAJ" descr="MRI962L5PB0E0YWXCIBN82VJH" hidden="1">
          <a:extLst>
            <a:ext uri="{FF2B5EF4-FFF2-40B4-BE49-F238E27FC236}">
              <a16:creationId xmlns:a16="http://schemas.microsoft.com/office/drawing/2014/main" id="{00000000-0008-0000-0200-00002C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069" name="BEx5F64BJ6DCM4EJH81D5ZFNPZ0V" descr="7DJ9FILZD2YPS6X1JBP9E76TU" hidden="1">
          <a:extLst>
            <a:ext uri="{FF2B5EF4-FFF2-40B4-BE49-F238E27FC236}">
              <a16:creationId xmlns:a16="http://schemas.microsoft.com/office/drawing/2014/main" id="{00000000-0008-0000-0200-00002D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070" name="BExQEXXHA3EEXR44LT6RKCDWM6ZT" hidden="1">
          <a:extLst>
            <a:ext uri="{FF2B5EF4-FFF2-40B4-BE49-F238E27FC236}">
              <a16:creationId xmlns:a16="http://schemas.microsoft.com/office/drawing/2014/main" id="{00000000-0008-0000-0200-00002E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macro="[15]!DesignIconClicked">
      <xdr:nvPicPr>
        <xdr:cNvPr id="1071" name="BEx1X6AMHV6ZK3UJB2BXIJTJHYJU" descr="OALR4L95ELQLZ1Y1LETHM1CS9" hidden="1">
          <a:extLst>
            <a:ext uri="{FF2B5EF4-FFF2-40B4-BE49-F238E27FC236}">
              <a16:creationId xmlns:a16="http://schemas.microsoft.com/office/drawing/2014/main" id="{00000000-0008-0000-0200-00002F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macro="[15]!DesignIconClicked">
      <xdr:nvPicPr>
        <xdr:cNvPr id="1072" name="BEx1QZGQZBAWJ8591VXEIPUOVS7X" descr="MEW27CPIFG44B7E7HEQUUF5QF" hidden="1">
          <a:extLst>
            <a:ext uri="{FF2B5EF4-FFF2-40B4-BE49-F238E27FC236}">
              <a16:creationId xmlns:a16="http://schemas.microsoft.com/office/drawing/2014/main" id="{00000000-0008-0000-0200-000030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43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macro="[15]!DesignIconClicked">
      <xdr:nvPicPr>
        <xdr:cNvPr id="1073" name="BExMF7LICJLPXSHM63A6EQ79YQKG" descr="U084VZL15IMB1OFRRAY6GVKAE" hidden="1">
          <a:extLst>
            <a:ext uri="{FF2B5EF4-FFF2-40B4-BE49-F238E27FC236}">
              <a16:creationId xmlns:a16="http://schemas.microsoft.com/office/drawing/2014/main" id="{00000000-0008-0000-0200-000031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52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macro="[15]!DesignIconClicked">
      <xdr:nvPicPr>
        <xdr:cNvPr id="1074" name="BExS343F8GCKP6HTF9Y97L133DX8" descr="ZRF0KB1IYQSNV63CTXT25G67G" hidden="1">
          <a:extLst>
            <a:ext uri="{FF2B5EF4-FFF2-40B4-BE49-F238E27FC236}">
              <a16:creationId xmlns:a16="http://schemas.microsoft.com/office/drawing/2014/main" id="{00000000-0008-0000-0200-000032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62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macro="[15]!DesignIconClicked">
      <xdr:nvPicPr>
        <xdr:cNvPr id="1075" name="BExZMRC09W87CY4B73NPZMNH21AH" descr="78CUMI0OVLYJRSDRQ3V2YX812" hidden="1">
          <a:extLst>
            <a:ext uri="{FF2B5EF4-FFF2-40B4-BE49-F238E27FC236}">
              <a16:creationId xmlns:a16="http://schemas.microsoft.com/office/drawing/2014/main" id="{00000000-0008-0000-0200-000033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71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macro="[15]!DesignIconClicked">
      <xdr:nvPicPr>
        <xdr:cNvPr id="1076" name="BExZXVFJ4DY4I24AARDT4AMP6EN1" descr="TXSMH2MTH86CYKA26740RQPUC" hidden="1">
          <a:extLst>
            <a:ext uri="{FF2B5EF4-FFF2-40B4-BE49-F238E27FC236}">
              <a16:creationId xmlns:a16="http://schemas.microsoft.com/office/drawing/2014/main" id="{00000000-0008-0000-0200-000034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90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macro="[15]!DesignIconClicked">
      <xdr:nvPicPr>
        <xdr:cNvPr id="1077" name="BExOCUIOFQWUGTBU5ESTW3EYEP5C" descr="9BNF49V0R6VVYPHEVMJ3ABDQZ" hidden="1">
          <a:extLst>
            <a:ext uri="{FF2B5EF4-FFF2-40B4-BE49-F238E27FC236}">
              <a16:creationId xmlns:a16="http://schemas.microsoft.com/office/drawing/2014/main" id="{00000000-0008-0000-0200-000035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macro="[15]!DesignIconClicked">
      <xdr:nvPicPr>
        <xdr:cNvPr id="1078" name="BExU65O9OE4B4MQ2A3OYH13M8BZJ" descr="3INNIMMPDBB0JF37L81M6ID21" hidden="1">
          <a:extLst>
            <a:ext uri="{FF2B5EF4-FFF2-40B4-BE49-F238E27FC236}">
              <a16:creationId xmlns:a16="http://schemas.microsoft.com/office/drawing/2014/main" id="{00000000-0008-0000-0200-000036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macro="[15]!DesignIconClicked">
      <xdr:nvPicPr>
        <xdr:cNvPr id="1079" name="BExOPRCR0UW7TKXSV5WDTL348FGL" descr="S9JM17GP1802LHN4GT14BJYIC" hidden="1">
          <a:extLst>
            <a:ext uri="{FF2B5EF4-FFF2-40B4-BE49-F238E27FC236}">
              <a16:creationId xmlns:a16="http://schemas.microsoft.com/office/drawing/2014/main" id="{00000000-0008-0000-0200-000037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1080" name="BEx5OESAY2W8SEGI3TSB65EHJ04B" descr="9CN2Y88X8WYV1HWZG1QILY9BK" hidden="1">
          <a:extLst>
            <a:ext uri="{FF2B5EF4-FFF2-40B4-BE49-F238E27FC236}">
              <a16:creationId xmlns:a16="http://schemas.microsoft.com/office/drawing/2014/main" id="{00000000-0008-0000-0200-000038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081" name="BExGMWEQ2BYRY9BAO5T1X850MJN1" descr="AZ9ST0XDIOP50HSUFO5V31BR0" hidden="1">
          <a:extLst>
            <a:ext uri="{FF2B5EF4-FFF2-40B4-BE49-F238E27FC236}">
              <a16:creationId xmlns:a16="http://schemas.microsoft.com/office/drawing/2014/main" id="{00000000-0008-0000-0200-000039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184150</xdr:colOff>
      <xdr:row>2</xdr:row>
      <xdr:rowOff>0</xdr:rowOff>
    </xdr:from>
    <xdr:to>
      <xdr:col>1</xdr:col>
      <xdr:colOff>311150</xdr:colOff>
      <xdr:row>2</xdr:row>
      <xdr:rowOff>127000</xdr:rowOff>
    </xdr:to>
    <xdr:pic macro="[15]!DesignIconClicked">
      <xdr:nvPicPr>
        <xdr:cNvPr id="1082" name="BExF7BJAEJ97GP21LSFNMJ7IKDTL">
          <a:extLst>
            <a:ext uri="{FF2B5EF4-FFF2-40B4-BE49-F238E27FC236}">
              <a16:creationId xmlns:a16="http://schemas.microsoft.com/office/drawing/2014/main" id="{00000000-0008-0000-0200-00003A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809625"/>
          <a:ext cx="127000" cy="127000"/>
        </a:xfrm>
        <a:prstGeom prst="rect">
          <a:avLst/>
        </a:prstGeom>
      </xdr:spPr>
    </xdr:pic>
    <xdr:clientData/>
  </xdr:twoCellAnchor>
  <xdr:twoCellAnchor>
    <xdr:from>
      <xdr:col>1</xdr:col>
      <xdr:colOff>269875</xdr:colOff>
      <xdr:row>3</xdr:row>
      <xdr:rowOff>0</xdr:rowOff>
    </xdr:from>
    <xdr:to>
      <xdr:col>1</xdr:col>
      <xdr:colOff>396875</xdr:colOff>
      <xdr:row>3</xdr:row>
      <xdr:rowOff>127000</xdr:rowOff>
    </xdr:to>
    <xdr:pic macro="[15]!DesignIconClicked">
      <xdr:nvPicPr>
        <xdr:cNvPr id="1083" name="BExVWWFVYND4EN7SYAQY2HDTQIGG">
          <a:extLst>
            <a:ext uri="{FF2B5EF4-FFF2-40B4-BE49-F238E27FC236}">
              <a16:creationId xmlns:a16="http://schemas.microsoft.com/office/drawing/2014/main" id="{00000000-0008-0000-0200-00003B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1000125"/>
          <a:ext cx="127000" cy="127000"/>
        </a:xfrm>
        <a:prstGeom prst="rect">
          <a:avLst/>
        </a:prstGeom>
      </xdr:spPr>
    </xdr:pic>
    <xdr:clientData/>
  </xdr:twoCellAnchor>
  <xdr:twoCellAnchor>
    <xdr:from>
      <xdr:col>1</xdr:col>
      <xdr:colOff>355600</xdr:colOff>
      <xdr:row>4</xdr:row>
      <xdr:rowOff>0</xdr:rowOff>
    </xdr:from>
    <xdr:to>
      <xdr:col>1</xdr:col>
      <xdr:colOff>482600</xdr:colOff>
      <xdr:row>4</xdr:row>
      <xdr:rowOff>127000</xdr:rowOff>
    </xdr:to>
    <xdr:pic macro="[15]!DesignIconClicked">
      <xdr:nvPicPr>
        <xdr:cNvPr id="1084" name="BEx7B35HE0IKEA59FJ5CWIHFYHNN">
          <a:extLst>
            <a:ext uri="{FF2B5EF4-FFF2-40B4-BE49-F238E27FC236}">
              <a16:creationId xmlns:a16="http://schemas.microsoft.com/office/drawing/2014/main" id="{00000000-0008-0000-0200-00003C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1190625"/>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macro="[15]!DesignIconClicked">
      <xdr:nvPicPr>
        <xdr:cNvPr id="1085" name="BExY04M4FVM57CM93INRCAYIO9NS">
          <a:extLst>
            <a:ext uri="{FF2B5EF4-FFF2-40B4-BE49-F238E27FC236}">
              <a16:creationId xmlns:a16="http://schemas.microsoft.com/office/drawing/2014/main" id="{00000000-0008-0000-0200-00003D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381125"/>
          <a:ext cx="127000" cy="127000"/>
        </a:xfrm>
        <a:prstGeom prst="rect">
          <a:avLst/>
        </a:prstGeom>
      </xdr:spPr>
    </xdr:pic>
    <xdr:clientData/>
  </xdr:twoCellAnchor>
  <xdr:twoCellAnchor>
    <xdr:from>
      <xdr:col>1</xdr:col>
      <xdr:colOff>441325</xdr:colOff>
      <xdr:row>124</xdr:row>
      <xdr:rowOff>0</xdr:rowOff>
    </xdr:from>
    <xdr:to>
      <xdr:col>1</xdr:col>
      <xdr:colOff>568325</xdr:colOff>
      <xdr:row>124</xdr:row>
      <xdr:rowOff>127000</xdr:rowOff>
    </xdr:to>
    <xdr:pic macro="[15]!DesignIconClicked">
      <xdr:nvPicPr>
        <xdr:cNvPr id="1086" name="BEx1K7TAV63G6F8VKWLVECMK5QA4">
          <a:extLst>
            <a:ext uri="{FF2B5EF4-FFF2-40B4-BE49-F238E27FC236}">
              <a16:creationId xmlns:a16="http://schemas.microsoft.com/office/drawing/2014/main" id="{00000000-0008-0000-0200-00003E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4069675"/>
          <a:ext cx="127000" cy="127000"/>
        </a:xfrm>
        <a:prstGeom prst="rect">
          <a:avLst/>
        </a:prstGeom>
      </xdr:spPr>
    </xdr:pic>
    <xdr:clientData/>
  </xdr:twoCellAnchor>
  <xdr:twoCellAnchor>
    <xdr:from>
      <xdr:col>1</xdr:col>
      <xdr:colOff>441325</xdr:colOff>
      <xdr:row>129</xdr:row>
      <xdr:rowOff>0</xdr:rowOff>
    </xdr:from>
    <xdr:to>
      <xdr:col>1</xdr:col>
      <xdr:colOff>568325</xdr:colOff>
      <xdr:row>129</xdr:row>
      <xdr:rowOff>127000</xdr:rowOff>
    </xdr:to>
    <xdr:pic macro="[15]!DesignIconClicked">
      <xdr:nvPicPr>
        <xdr:cNvPr id="1087" name="BExW19C1OHTTAGRVIK2THJNSO6W9">
          <a:extLst>
            <a:ext uri="{FF2B5EF4-FFF2-40B4-BE49-F238E27FC236}">
              <a16:creationId xmlns:a16="http://schemas.microsoft.com/office/drawing/2014/main" id="{00000000-0008-0000-0200-00003F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5041225"/>
          <a:ext cx="127000" cy="127000"/>
        </a:xfrm>
        <a:prstGeom prst="rect">
          <a:avLst/>
        </a:prstGeom>
      </xdr:spPr>
    </xdr:pic>
    <xdr:clientData/>
  </xdr:twoCellAnchor>
  <xdr:twoCellAnchor>
    <xdr:from>
      <xdr:col>1</xdr:col>
      <xdr:colOff>441325</xdr:colOff>
      <xdr:row>167</xdr:row>
      <xdr:rowOff>0</xdr:rowOff>
    </xdr:from>
    <xdr:to>
      <xdr:col>1</xdr:col>
      <xdr:colOff>568325</xdr:colOff>
      <xdr:row>167</xdr:row>
      <xdr:rowOff>127000</xdr:rowOff>
    </xdr:to>
    <xdr:pic macro="[15]!DesignIconClicked">
      <xdr:nvPicPr>
        <xdr:cNvPr id="1088" name="BExQ6A3ELFAD8HOZS6R34HQF6TAE">
          <a:extLst>
            <a:ext uri="{FF2B5EF4-FFF2-40B4-BE49-F238E27FC236}">
              <a16:creationId xmlns:a16="http://schemas.microsoft.com/office/drawing/2014/main" id="{00000000-0008-0000-0200-000040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2299275"/>
          <a:ext cx="127000" cy="127000"/>
        </a:xfrm>
        <a:prstGeom prst="rect">
          <a:avLst/>
        </a:prstGeom>
      </xdr:spPr>
    </xdr:pic>
    <xdr:clientData/>
  </xdr:twoCellAnchor>
  <xdr:twoCellAnchor>
    <xdr:from>
      <xdr:col>1</xdr:col>
      <xdr:colOff>441325</xdr:colOff>
      <xdr:row>175</xdr:row>
      <xdr:rowOff>0</xdr:rowOff>
    </xdr:from>
    <xdr:to>
      <xdr:col>1</xdr:col>
      <xdr:colOff>568325</xdr:colOff>
      <xdr:row>175</xdr:row>
      <xdr:rowOff>127000</xdr:rowOff>
    </xdr:to>
    <xdr:pic macro="[15]!DesignIconClicked">
      <xdr:nvPicPr>
        <xdr:cNvPr id="1089" name="BEx7BT2Q6ZWSXRR09L5PF6JC1MHG">
          <a:extLst>
            <a:ext uri="{FF2B5EF4-FFF2-40B4-BE49-F238E27FC236}">
              <a16:creationId xmlns:a16="http://schemas.microsoft.com/office/drawing/2014/main" id="{00000000-0008-0000-0200-000041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3842325"/>
          <a:ext cx="127000" cy="127000"/>
        </a:xfrm>
        <a:prstGeom prst="rect">
          <a:avLst/>
        </a:prstGeom>
      </xdr:spPr>
    </xdr:pic>
    <xdr:clientData/>
  </xdr:twoCellAnchor>
  <xdr:twoCellAnchor>
    <xdr:from>
      <xdr:col>1</xdr:col>
      <xdr:colOff>441325</xdr:colOff>
      <xdr:row>197</xdr:row>
      <xdr:rowOff>0</xdr:rowOff>
    </xdr:from>
    <xdr:to>
      <xdr:col>1</xdr:col>
      <xdr:colOff>568325</xdr:colOff>
      <xdr:row>197</xdr:row>
      <xdr:rowOff>127000</xdr:rowOff>
    </xdr:to>
    <xdr:pic macro="[15]!DesignIconClicked">
      <xdr:nvPicPr>
        <xdr:cNvPr id="1090" name="BEx1FFHEPWPRLIU2MLPO840V5Z78">
          <a:extLst>
            <a:ext uri="{FF2B5EF4-FFF2-40B4-BE49-F238E27FC236}">
              <a16:creationId xmlns:a16="http://schemas.microsoft.com/office/drawing/2014/main" id="{00000000-0008-0000-0200-000042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8052375"/>
          <a:ext cx="127000" cy="127000"/>
        </a:xfrm>
        <a:prstGeom prst="rect">
          <a:avLst/>
        </a:prstGeom>
      </xdr:spPr>
    </xdr:pic>
    <xdr:clientData/>
  </xdr:twoCellAnchor>
  <xdr:twoCellAnchor>
    <xdr:from>
      <xdr:col>1</xdr:col>
      <xdr:colOff>355600</xdr:colOff>
      <xdr:row>202</xdr:row>
      <xdr:rowOff>0</xdr:rowOff>
    </xdr:from>
    <xdr:to>
      <xdr:col>1</xdr:col>
      <xdr:colOff>482600</xdr:colOff>
      <xdr:row>202</xdr:row>
      <xdr:rowOff>127000</xdr:rowOff>
    </xdr:to>
    <xdr:pic macro="[15]!DesignIconClicked">
      <xdr:nvPicPr>
        <xdr:cNvPr id="1091" name="BExKKEVFPSGE6NJSTRF6PX6UFF81">
          <a:extLst>
            <a:ext uri="{FF2B5EF4-FFF2-40B4-BE49-F238E27FC236}">
              <a16:creationId xmlns:a16="http://schemas.microsoft.com/office/drawing/2014/main" id="{00000000-0008-0000-0200-000043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023925"/>
          <a:ext cx="127000" cy="127000"/>
        </a:xfrm>
        <a:prstGeom prst="rect">
          <a:avLst/>
        </a:prstGeom>
      </xdr:spPr>
    </xdr:pic>
    <xdr:clientData/>
  </xdr:twoCellAnchor>
  <xdr:twoCellAnchor>
    <xdr:from>
      <xdr:col>1</xdr:col>
      <xdr:colOff>269875</xdr:colOff>
      <xdr:row>204</xdr:row>
      <xdr:rowOff>0</xdr:rowOff>
    </xdr:from>
    <xdr:to>
      <xdr:col>1</xdr:col>
      <xdr:colOff>396875</xdr:colOff>
      <xdr:row>204</xdr:row>
      <xdr:rowOff>127000</xdr:rowOff>
    </xdr:to>
    <xdr:pic macro="[15]!DesignIconClicked">
      <xdr:nvPicPr>
        <xdr:cNvPr id="1092" name="BExY2HKQDO7TT1ZV4WWNN2AN7DQN">
          <a:extLst>
            <a:ext uri="{FF2B5EF4-FFF2-40B4-BE49-F238E27FC236}">
              <a16:creationId xmlns:a16="http://schemas.microsoft.com/office/drawing/2014/main" id="{00000000-0008-0000-0200-000044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39423975"/>
          <a:ext cx="127000" cy="127000"/>
        </a:xfrm>
        <a:prstGeom prst="rect">
          <a:avLst/>
        </a:prstGeom>
      </xdr:spPr>
    </xdr:pic>
    <xdr:clientData/>
  </xdr:twoCellAnchor>
  <xdr:twoCellAnchor>
    <xdr:from>
      <xdr:col>1</xdr:col>
      <xdr:colOff>355600</xdr:colOff>
      <xdr:row>205</xdr:row>
      <xdr:rowOff>0</xdr:rowOff>
    </xdr:from>
    <xdr:to>
      <xdr:col>1</xdr:col>
      <xdr:colOff>482600</xdr:colOff>
      <xdr:row>205</xdr:row>
      <xdr:rowOff>127000</xdr:rowOff>
    </xdr:to>
    <xdr:pic macro="[15]!DesignIconClicked">
      <xdr:nvPicPr>
        <xdr:cNvPr id="1093" name="BEx77YRI7I9Y32Q4LZF0YL75HN2K">
          <a:extLst>
            <a:ext uri="{FF2B5EF4-FFF2-40B4-BE49-F238E27FC236}">
              <a16:creationId xmlns:a16="http://schemas.microsoft.com/office/drawing/2014/main" id="{00000000-0008-0000-0200-000045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614475"/>
          <a:ext cx="127000" cy="127000"/>
        </a:xfrm>
        <a:prstGeom prst="rect">
          <a:avLst/>
        </a:prstGeom>
      </xdr:spPr>
    </xdr:pic>
    <xdr:clientData/>
  </xdr:twoCellAnchor>
  <xdr:twoCellAnchor>
    <xdr:from>
      <xdr:col>1</xdr:col>
      <xdr:colOff>355600</xdr:colOff>
      <xdr:row>207</xdr:row>
      <xdr:rowOff>0</xdr:rowOff>
    </xdr:from>
    <xdr:to>
      <xdr:col>1</xdr:col>
      <xdr:colOff>482600</xdr:colOff>
      <xdr:row>207</xdr:row>
      <xdr:rowOff>127000</xdr:rowOff>
    </xdr:to>
    <xdr:pic macro="[15]!DesignIconClicked">
      <xdr:nvPicPr>
        <xdr:cNvPr id="1094" name="BExU54T4CP0NB0BY4ZGKB825R5BB">
          <a:extLst>
            <a:ext uri="{FF2B5EF4-FFF2-40B4-BE49-F238E27FC236}">
              <a16:creationId xmlns:a16="http://schemas.microsoft.com/office/drawing/2014/main" id="{00000000-0008-0000-0200-000046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0014525"/>
          <a:ext cx="127000" cy="127000"/>
        </a:xfrm>
        <a:prstGeom prst="rect">
          <a:avLst/>
        </a:prstGeom>
      </xdr:spPr>
    </xdr:pic>
    <xdr:clientData/>
  </xdr:twoCellAnchor>
  <xdr:twoCellAnchor>
    <xdr:from>
      <xdr:col>1</xdr:col>
      <xdr:colOff>355600</xdr:colOff>
      <xdr:row>212</xdr:row>
      <xdr:rowOff>0</xdr:rowOff>
    </xdr:from>
    <xdr:to>
      <xdr:col>1</xdr:col>
      <xdr:colOff>482600</xdr:colOff>
      <xdr:row>212</xdr:row>
      <xdr:rowOff>127000</xdr:rowOff>
    </xdr:to>
    <xdr:pic macro="[15]!DesignIconClicked">
      <xdr:nvPicPr>
        <xdr:cNvPr id="1095" name="BExBAAGE6PQJLC7DEWPCSJJBVX47">
          <a:extLst>
            <a:ext uri="{FF2B5EF4-FFF2-40B4-BE49-F238E27FC236}">
              <a16:creationId xmlns:a16="http://schemas.microsoft.com/office/drawing/2014/main" id="{00000000-0008-0000-0200-000047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0986075"/>
          <a:ext cx="127000" cy="127000"/>
        </a:xfrm>
        <a:prstGeom prst="rect">
          <a:avLst/>
        </a:prstGeom>
      </xdr:spPr>
    </xdr:pic>
    <xdr:clientData/>
  </xdr:twoCellAnchor>
  <xdr:twoCellAnchor>
    <xdr:from>
      <xdr:col>1</xdr:col>
      <xdr:colOff>355600</xdr:colOff>
      <xdr:row>220</xdr:row>
      <xdr:rowOff>0</xdr:rowOff>
    </xdr:from>
    <xdr:to>
      <xdr:col>1</xdr:col>
      <xdr:colOff>482600</xdr:colOff>
      <xdr:row>220</xdr:row>
      <xdr:rowOff>127000</xdr:rowOff>
    </xdr:to>
    <xdr:pic macro="[15]!DesignIconClicked">
      <xdr:nvPicPr>
        <xdr:cNvPr id="1096" name="BExEQGHRUE2DD42G8EGO6BKSOFLA">
          <a:extLst>
            <a:ext uri="{FF2B5EF4-FFF2-40B4-BE49-F238E27FC236}">
              <a16:creationId xmlns:a16="http://schemas.microsoft.com/office/drawing/2014/main" id="{00000000-0008-0000-0200-000048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2529125"/>
          <a:ext cx="127000" cy="127000"/>
        </a:xfrm>
        <a:prstGeom prst="rect">
          <a:avLst/>
        </a:prstGeom>
      </xdr:spPr>
    </xdr:pic>
    <xdr:clientData/>
  </xdr:twoCellAnchor>
  <xdr:twoCellAnchor>
    <xdr:from>
      <xdr:col>1</xdr:col>
      <xdr:colOff>355600</xdr:colOff>
      <xdr:row>222</xdr:row>
      <xdr:rowOff>0</xdr:rowOff>
    </xdr:from>
    <xdr:to>
      <xdr:col>1</xdr:col>
      <xdr:colOff>482600</xdr:colOff>
      <xdr:row>222</xdr:row>
      <xdr:rowOff>127000</xdr:rowOff>
    </xdr:to>
    <xdr:pic macro="[15]!DesignIconClicked">
      <xdr:nvPicPr>
        <xdr:cNvPr id="1097" name="BEx7FPHEH11AB0UBFZYU7QS77FBE">
          <a:extLst>
            <a:ext uri="{FF2B5EF4-FFF2-40B4-BE49-F238E27FC236}">
              <a16:creationId xmlns:a16="http://schemas.microsoft.com/office/drawing/2014/main" id="{00000000-0008-0000-0200-000049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2929175"/>
          <a:ext cx="127000" cy="127000"/>
        </a:xfrm>
        <a:prstGeom prst="rect">
          <a:avLst/>
        </a:prstGeom>
      </xdr:spPr>
    </xdr:pic>
    <xdr:clientData/>
  </xdr:twoCellAnchor>
  <xdr:twoCellAnchor>
    <xdr:from>
      <xdr:col>1</xdr:col>
      <xdr:colOff>355600</xdr:colOff>
      <xdr:row>239</xdr:row>
      <xdr:rowOff>0</xdr:rowOff>
    </xdr:from>
    <xdr:to>
      <xdr:col>1</xdr:col>
      <xdr:colOff>482600</xdr:colOff>
      <xdr:row>239</xdr:row>
      <xdr:rowOff>127000</xdr:rowOff>
    </xdr:to>
    <xdr:pic macro="[15]!DesignIconClicked">
      <xdr:nvPicPr>
        <xdr:cNvPr id="1098" name="BExGTMPQ5E0DJAFFDESI7NMW51RG">
          <a:extLst>
            <a:ext uri="{FF2B5EF4-FFF2-40B4-BE49-F238E27FC236}">
              <a16:creationId xmlns:a16="http://schemas.microsoft.com/office/drawing/2014/main" id="{00000000-0008-0000-0200-00004A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6186725"/>
          <a:ext cx="127000" cy="127000"/>
        </a:xfrm>
        <a:prstGeom prst="rect">
          <a:avLst/>
        </a:prstGeom>
      </xdr:spPr>
    </xdr:pic>
    <xdr:clientData/>
  </xdr:twoCellAnchor>
  <xdr:twoCellAnchor>
    <xdr:from>
      <xdr:col>1</xdr:col>
      <xdr:colOff>355600</xdr:colOff>
      <xdr:row>241</xdr:row>
      <xdr:rowOff>0</xdr:rowOff>
    </xdr:from>
    <xdr:to>
      <xdr:col>1</xdr:col>
      <xdr:colOff>482600</xdr:colOff>
      <xdr:row>241</xdr:row>
      <xdr:rowOff>127000</xdr:rowOff>
    </xdr:to>
    <xdr:pic macro="[15]!DesignIconClicked">
      <xdr:nvPicPr>
        <xdr:cNvPr id="1099" name="BEx96O1RVZ55R9A26V05E0NCY0SI">
          <a:extLst>
            <a:ext uri="{FF2B5EF4-FFF2-40B4-BE49-F238E27FC236}">
              <a16:creationId xmlns:a16="http://schemas.microsoft.com/office/drawing/2014/main" id="{00000000-0008-0000-0200-00004B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6586775"/>
          <a:ext cx="127000" cy="127000"/>
        </a:xfrm>
        <a:prstGeom prst="rect">
          <a:avLst/>
        </a:prstGeom>
      </xdr:spPr>
    </xdr:pic>
    <xdr:clientData/>
  </xdr:twoCellAnchor>
  <xdr:twoCellAnchor>
    <xdr:from>
      <xdr:col>1</xdr:col>
      <xdr:colOff>355600</xdr:colOff>
      <xdr:row>281</xdr:row>
      <xdr:rowOff>0</xdr:rowOff>
    </xdr:from>
    <xdr:to>
      <xdr:col>1</xdr:col>
      <xdr:colOff>482600</xdr:colOff>
      <xdr:row>281</xdr:row>
      <xdr:rowOff>127000</xdr:rowOff>
    </xdr:to>
    <xdr:pic macro="[15]!DesignIconClicked">
      <xdr:nvPicPr>
        <xdr:cNvPr id="1100" name="BExF4QS0GX4E8WQAY1KP0OTWHZAA">
          <a:extLst>
            <a:ext uri="{FF2B5EF4-FFF2-40B4-BE49-F238E27FC236}">
              <a16:creationId xmlns:a16="http://schemas.microsoft.com/office/drawing/2014/main" id="{00000000-0008-0000-0200-00004C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4225825"/>
          <a:ext cx="127000" cy="127000"/>
        </a:xfrm>
        <a:prstGeom prst="rect">
          <a:avLst/>
        </a:prstGeom>
      </xdr:spPr>
    </xdr:pic>
    <xdr:clientData/>
  </xdr:twoCellAnchor>
  <xdr:twoCellAnchor>
    <xdr:from>
      <xdr:col>1</xdr:col>
      <xdr:colOff>355600</xdr:colOff>
      <xdr:row>286</xdr:row>
      <xdr:rowOff>0</xdr:rowOff>
    </xdr:from>
    <xdr:to>
      <xdr:col>1</xdr:col>
      <xdr:colOff>482600</xdr:colOff>
      <xdr:row>286</xdr:row>
      <xdr:rowOff>127000</xdr:rowOff>
    </xdr:to>
    <xdr:pic macro="[15]!DesignIconClicked">
      <xdr:nvPicPr>
        <xdr:cNvPr id="1101" name="BExB3OSGWQK60VQGPG5OW1JQN25M">
          <a:extLst>
            <a:ext uri="{FF2B5EF4-FFF2-40B4-BE49-F238E27FC236}">
              <a16:creationId xmlns:a16="http://schemas.microsoft.com/office/drawing/2014/main" id="{00000000-0008-0000-0200-00004D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5197375"/>
          <a:ext cx="127000" cy="127000"/>
        </a:xfrm>
        <a:prstGeom prst="rect">
          <a:avLst/>
        </a:prstGeom>
      </xdr:spPr>
    </xdr:pic>
    <xdr:clientData/>
  </xdr:twoCellAnchor>
  <xdr:twoCellAnchor>
    <xdr:from>
      <xdr:col>1</xdr:col>
      <xdr:colOff>355600</xdr:colOff>
      <xdr:row>290</xdr:row>
      <xdr:rowOff>0</xdr:rowOff>
    </xdr:from>
    <xdr:to>
      <xdr:col>1</xdr:col>
      <xdr:colOff>482600</xdr:colOff>
      <xdr:row>290</xdr:row>
      <xdr:rowOff>127000</xdr:rowOff>
    </xdr:to>
    <xdr:pic macro="[15]!DesignIconClicked">
      <xdr:nvPicPr>
        <xdr:cNvPr id="1102" name="BExAXJ5XZ8K6MHONE45RKL0ORIYL">
          <a:extLst>
            <a:ext uri="{FF2B5EF4-FFF2-40B4-BE49-F238E27FC236}">
              <a16:creationId xmlns:a16="http://schemas.microsoft.com/office/drawing/2014/main" id="{00000000-0008-0000-0200-00004E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5978425"/>
          <a:ext cx="127000" cy="127000"/>
        </a:xfrm>
        <a:prstGeom prst="rect">
          <a:avLst/>
        </a:prstGeom>
      </xdr:spPr>
    </xdr:pic>
    <xdr:clientData/>
  </xdr:twoCellAnchor>
  <xdr:twoCellAnchor>
    <xdr:from>
      <xdr:col>1</xdr:col>
      <xdr:colOff>184150</xdr:colOff>
      <xdr:row>292</xdr:row>
      <xdr:rowOff>0</xdr:rowOff>
    </xdr:from>
    <xdr:to>
      <xdr:col>1</xdr:col>
      <xdr:colOff>311150</xdr:colOff>
      <xdr:row>292</xdr:row>
      <xdr:rowOff>127000</xdr:rowOff>
    </xdr:to>
    <xdr:pic macro="[15]!DesignIconClicked">
      <xdr:nvPicPr>
        <xdr:cNvPr id="1103" name="BEx7ECS61UT6A4DMCI9ZP4I6BIIT">
          <a:extLst>
            <a:ext uri="{FF2B5EF4-FFF2-40B4-BE49-F238E27FC236}">
              <a16:creationId xmlns:a16="http://schemas.microsoft.com/office/drawing/2014/main" id="{00000000-0008-0000-0200-00004F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56378475"/>
          <a:ext cx="127000" cy="127000"/>
        </a:xfrm>
        <a:prstGeom prst="rect">
          <a:avLst/>
        </a:prstGeom>
      </xdr:spPr>
    </xdr:pic>
    <xdr:clientData/>
  </xdr:twoCellAnchor>
  <xdr:twoCellAnchor>
    <xdr:from>
      <xdr:col>1</xdr:col>
      <xdr:colOff>269875</xdr:colOff>
      <xdr:row>293</xdr:row>
      <xdr:rowOff>0</xdr:rowOff>
    </xdr:from>
    <xdr:to>
      <xdr:col>1</xdr:col>
      <xdr:colOff>396875</xdr:colOff>
      <xdr:row>293</xdr:row>
      <xdr:rowOff>127000</xdr:rowOff>
    </xdr:to>
    <xdr:pic macro="[15]!DesignIconClicked">
      <xdr:nvPicPr>
        <xdr:cNvPr id="1104" name="BExJ089IPZ2ONZK5YD8OS8PEUGEI">
          <a:extLst>
            <a:ext uri="{FF2B5EF4-FFF2-40B4-BE49-F238E27FC236}">
              <a16:creationId xmlns:a16="http://schemas.microsoft.com/office/drawing/2014/main" id="{00000000-0008-0000-0200-000050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56568975"/>
          <a:ext cx="127000" cy="127000"/>
        </a:xfrm>
        <a:prstGeom prst="rect">
          <a:avLst/>
        </a:prstGeom>
      </xdr:spPr>
    </xdr:pic>
    <xdr:clientData/>
  </xdr:twoCellAnchor>
  <xdr:twoCellAnchor>
    <xdr:from>
      <xdr:col>1</xdr:col>
      <xdr:colOff>355600</xdr:colOff>
      <xdr:row>294</xdr:row>
      <xdr:rowOff>0</xdr:rowOff>
    </xdr:from>
    <xdr:to>
      <xdr:col>1</xdr:col>
      <xdr:colOff>482600</xdr:colOff>
      <xdr:row>294</xdr:row>
      <xdr:rowOff>127000</xdr:rowOff>
    </xdr:to>
    <xdr:pic macro="[15]!DesignIconClicked">
      <xdr:nvPicPr>
        <xdr:cNvPr id="1105" name="BEx9ID9WB5Q2EB91OXZZ2UAUTZVU">
          <a:extLst>
            <a:ext uri="{FF2B5EF4-FFF2-40B4-BE49-F238E27FC236}">
              <a16:creationId xmlns:a16="http://schemas.microsoft.com/office/drawing/2014/main" id="{00000000-0008-0000-0200-000051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6759475"/>
          <a:ext cx="127000" cy="127000"/>
        </a:xfrm>
        <a:prstGeom prst="rect">
          <a:avLst/>
        </a:prstGeom>
      </xdr:spPr>
    </xdr:pic>
    <xdr:clientData/>
  </xdr:twoCellAnchor>
  <xdr:twoCellAnchor>
    <xdr:from>
      <xdr:col>1</xdr:col>
      <xdr:colOff>441325</xdr:colOff>
      <xdr:row>295</xdr:row>
      <xdr:rowOff>0</xdr:rowOff>
    </xdr:from>
    <xdr:to>
      <xdr:col>1</xdr:col>
      <xdr:colOff>568325</xdr:colOff>
      <xdr:row>295</xdr:row>
      <xdr:rowOff>127000</xdr:rowOff>
    </xdr:to>
    <xdr:pic macro="[15]!DesignIconClicked">
      <xdr:nvPicPr>
        <xdr:cNvPr id="1106" name="BExQ2OMGPNKANW56MQGV3MC2QLAW">
          <a:extLst>
            <a:ext uri="{FF2B5EF4-FFF2-40B4-BE49-F238E27FC236}">
              <a16:creationId xmlns:a16="http://schemas.microsoft.com/office/drawing/2014/main" id="{00000000-0008-0000-0200-000052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6949975"/>
          <a:ext cx="127000" cy="127000"/>
        </a:xfrm>
        <a:prstGeom prst="rect">
          <a:avLst/>
        </a:prstGeom>
      </xdr:spPr>
    </xdr:pic>
    <xdr:clientData/>
  </xdr:twoCellAnchor>
  <xdr:twoCellAnchor>
    <xdr:from>
      <xdr:col>1</xdr:col>
      <xdr:colOff>441325</xdr:colOff>
      <xdr:row>307</xdr:row>
      <xdr:rowOff>0</xdr:rowOff>
    </xdr:from>
    <xdr:to>
      <xdr:col>1</xdr:col>
      <xdr:colOff>568325</xdr:colOff>
      <xdr:row>307</xdr:row>
      <xdr:rowOff>127000</xdr:rowOff>
    </xdr:to>
    <xdr:pic macro="[15]!DesignIconClicked">
      <xdr:nvPicPr>
        <xdr:cNvPr id="1107" name="BExBARU65NG16847O3OJOM2ATKPB">
          <a:extLst>
            <a:ext uri="{FF2B5EF4-FFF2-40B4-BE49-F238E27FC236}">
              <a16:creationId xmlns:a16="http://schemas.microsoft.com/office/drawing/2014/main" id="{00000000-0008-0000-0200-000053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9255025"/>
          <a:ext cx="127000" cy="127000"/>
        </a:xfrm>
        <a:prstGeom prst="rect">
          <a:avLst/>
        </a:prstGeom>
      </xdr:spPr>
    </xdr:pic>
    <xdr:clientData/>
  </xdr:twoCellAnchor>
  <xdr:twoCellAnchor>
    <xdr:from>
      <xdr:col>1</xdr:col>
      <xdr:colOff>441325</xdr:colOff>
      <xdr:row>310</xdr:row>
      <xdr:rowOff>0</xdr:rowOff>
    </xdr:from>
    <xdr:to>
      <xdr:col>1</xdr:col>
      <xdr:colOff>568325</xdr:colOff>
      <xdr:row>310</xdr:row>
      <xdr:rowOff>127000</xdr:rowOff>
    </xdr:to>
    <xdr:pic macro="[15]!DesignIconClicked">
      <xdr:nvPicPr>
        <xdr:cNvPr id="1108" name="BExZTQBX1X1TIQZAFUYN9DKXVFAD">
          <a:extLst>
            <a:ext uri="{FF2B5EF4-FFF2-40B4-BE49-F238E27FC236}">
              <a16:creationId xmlns:a16="http://schemas.microsoft.com/office/drawing/2014/main" id="{00000000-0008-0000-0200-000054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9655075"/>
          <a:ext cx="127000" cy="127000"/>
        </a:xfrm>
        <a:prstGeom prst="rect">
          <a:avLst/>
        </a:prstGeom>
      </xdr:spPr>
    </xdr:pic>
    <xdr:clientData/>
  </xdr:twoCellAnchor>
  <xdr:twoCellAnchor>
    <xdr:from>
      <xdr:col>1</xdr:col>
      <xdr:colOff>441325</xdr:colOff>
      <xdr:row>351</xdr:row>
      <xdr:rowOff>0</xdr:rowOff>
    </xdr:from>
    <xdr:to>
      <xdr:col>1</xdr:col>
      <xdr:colOff>568325</xdr:colOff>
      <xdr:row>351</xdr:row>
      <xdr:rowOff>127000</xdr:rowOff>
    </xdr:to>
    <xdr:pic macro="[15]!DesignIconClicked">
      <xdr:nvPicPr>
        <xdr:cNvPr id="1109" name="BEx5K51EKD0JP8SZS06P15W53XBT">
          <a:extLst>
            <a:ext uri="{FF2B5EF4-FFF2-40B4-BE49-F238E27FC236}">
              <a16:creationId xmlns:a16="http://schemas.microsoft.com/office/drawing/2014/main" id="{00000000-0008-0000-0200-000055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7484625"/>
          <a:ext cx="127000" cy="127000"/>
        </a:xfrm>
        <a:prstGeom prst="rect">
          <a:avLst/>
        </a:prstGeom>
      </xdr:spPr>
    </xdr:pic>
    <xdr:clientData/>
  </xdr:twoCellAnchor>
  <xdr:twoCellAnchor>
    <xdr:from>
      <xdr:col>1</xdr:col>
      <xdr:colOff>441325</xdr:colOff>
      <xdr:row>360</xdr:row>
      <xdr:rowOff>0</xdr:rowOff>
    </xdr:from>
    <xdr:to>
      <xdr:col>1</xdr:col>
      <xdr:colOff>568325</xdr:colOff>
      <xdr:row>360</xdr:row>
      <xdr:rowOff>127000</xdr:rowOff>
    </xdr:to>
    <xdr:pic macro="[15]!DesignIconClicked">
      <xdr:nvPicPr>
        <xdr:cNvPr id="1110" name="BExVW5MC3C9NE76O19V8K15QVFUT">
          <a:extLst>
            <a:ext uri="{FF2B5EF4-FFF2-40B4-BE49-F238E27FC236}">
              <a16:creationId xmlns:a16="http://schemas.microsoft.com/office/drawing/2014/main" id="{00000000-0008-0000-0200-000056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218175"/>
          <a:ext cx="127000" cy="127000"/>
        </a:xfrm>
        <a:prstGeom prst="rect">
          <a:avLst/>
        </a:prstGeom>
      </xdr:spPr>
    </xdr:pic>
    <xdr:clientData/>
  </xdr:twoCellAnchor>
  <xdr:twoCellAnchor>
    <xdr:from>
      <xdr:col>1</xdr:col>
      <xdr:colOff>441325</xdr:colOff>
      <xdr:row>362</xdr:row>
      <xdr:rowOff>0</xdr:rowOff>
    </xdr:from>
    <xdr:to>
      <xdr:col>1</xdr:col>
      <xdr:colOff>568325</xdr:colOff>
      <xdr:row>362</xdr:row>
      <xdr:rowOff>127000</xdr:rowOff>
    </xdr:to>
    <xdr:pic macro="[15]!DesignIconClicked">
      <xdr:nvPicPr>
        <xdr:cNvPr id="1111" name="BExMLCRXEJICT55SRQZRXZCDDMLT">
          <a:extLst>
            <a:ext uri="{FF2B5EF4-FFF2-40B4-BE49-F238E27FC236}">
              <a16:creationId xmlns:a16="http://schemas.microsoft.com/office/drawing/2014/main" id="{00000000-0008-0000-0200-000057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618225"/>
          <a:ext cx="127000" cy="127000"/>
        </a:xfrm>
        <a:prstGeom prst="rect">
          <a:avLst/>
        </a:prstGeom>
      </xdr:spPr>
    </xdr:pic>
    <xdr:clientData/>
  </xdr:twoCellAnchor>
  <xdr:twoCellAnchor>
    <xdr:from>
      <xdr:col>1</xdr:col>
      <xdr:colOff>441325</xdr:colOff>
      <xdr:row>371</xdr:row>
      <xdr:rowOff>0</xdr:rowOff>
    </xdr:from>
    <xdr:to>
      <xdr:col>1</xdr:col>
      <xdr:colOff>568325</xdr:colOff>
      <xdr:row>371</xdr:row>
      <xdr:rowOff>127000</xdr:rowOff>
    </xdr:to>
    <xdr:pic macro="[15]!DesignIconClicked">
      <xdr:nvPicPr>
        <xdr:cNvPr id="1112" name="BExKGJNRM53KTYUIF7D68MZ1EUV9">
          <a:extLst>
            <a:ext uri="{FF2B5EF4-FFF2-40B4-BE49-F238E27FC236}">
              <a16:creationId xmlns:a16="http://schemas.microsoft.com/office/drawing/2014/main" id="{00000000-0008-0000-0200-000058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1351775"/>
          <a:ext cx="127000" cy="127000"/>
        </a:xfrm>
        <a:prstGeom prst="rect">
          <a:avLst/>
        </a:prstGeom>
      </xdr:spPr>
    </xdr:pic>
    <xdr:clientData/>
  </xdr:twoCellAnchor>
  <xdr:twoCellAnchor>
    <xdr:from>
      <xdr:col>1</xdr:col>
      <xdr:colOff>441325</xdr:colOff>
      <xdr:row>375</xdr:row>
      <xdr:rowOff>0</xdr:rowOff>
    </xdr:from>
    <xdr:to>
      <xdr:col>1</xdr:col>
      <xdr:colOff>568325</xdr:colOff>
      <xdr:row>375</xdr:row>
      <xdr:rowOff>127000</xdr:rowOff>
    </xdr:to>
    <xdr:pic macro="[15]!DesignIconClicked">
      <xdr:nvPicPr>
        <xdr:cNvPr id="1113" name="BExUCPJ8ZKULOUDWCQ2IH7DH6136">
          <a:extLst>
            <a:ext uri="{FF2B5EF4-FFF2-40B4-BE49-F238E27FC236}">
              <a16:creationId xmlns:a16="http://schemas.microsoft.com/office/drawing/2014/main" id="{00000000-0008-0000-0200-000059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2132825"/>
          <a:ext cx="127000" cy="127000"/>
        </a:xfrm>
        <a:prstGeom prst="rect">
          <a:avLst/>
        </a:prstGeom>
      </xdr:spPr>
    </xdr:pic>
    <xdr:clientData/>
  </xdr:twoCellAnchor>
  <xdr:twoCellAnchor>
    <xdr:from>
      <xdr:col>1</xdr:col>
      <xdr:colOff>269875</xdr:colOff>
      <xdr:row>387</xdr:row>
      <xdr:rowOff>0</xdr:rowOff>
    </xdr:from>
    <xdr:to>
      <xdr:col>1</xdr:col>
      <xdr:colOff>396875</xdr:colOff>
      <xdr:row>387</xdr:row>
      <xdr:rowOff>127000</xdr:rowOff>
    </xdr:to>
    <xdr:pic macro="[15]!DesignIconClicked">
      <xdr:nvPicPr>
        <xdr:cNvPr id="1114" name="BExDC2BTE2B6R403ZOQAU4O2EWZK">
          <a:extLst>
            <a:ext uri="{FF2B5EF4-FFF2-40B4-BE49-F238E27FC236}">
              <a16:creationId xmlns:a16="http://schemas.microsoft.com/office/drawing/2014/main" id="{00000000-0008-0000-0200-00005A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74437875"/>
          <a:ext cx="127000" cy="127000"/>
        </a:xfrm>
        <a:prstGeom prst="rect">
          <a:avLst/>
        </a:prstGeom>
      </xdr:spPr>
    </xdr:pic>
    <xdr:clientData/>
  </xdr:twoCellAnchor>
  <xdr:twoCellAnchor>
    <xdr:from>
      <xdr:col>1</xdr:col>
      <xdr:colOff>355600</xdr:colOff>
      <xdr:row>388</xdr:row>
      <xdr:rowOff>0</xdr:rowOff>
    </xdr:from>
    <xdr:to>
      <xdr:col>1</xdr:col>
      <xdr:colOff>482600</xdr:colOff>
      <xdr:row>388</xdr:row>
      <xdr:rowOff>127000</xdr:rowOff>
    </xdr:to>
    <xdr:pic macro="[15]!DesignIconClicked">
      <xdr:nvPicPr>
        <xdr:cNvPr id="1115" name="BExO5ZF0MWGVR7Y76LIBCGRKXW3B">
          <a:extLst>
            <a:ext uri="{FF2B5EF4-FFF2-40B4-BE49-F238E27FC236}">
              <a16:creationId xmlns:a16="http://schemas.microsoft.com/office/drawing/2014/main" id="{00000000-0008-0000-0200-00005B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4628375"/>
          <a:ext cx="127000" cy="127000"/>
        </a:xfrm>
        <a:prstGeom prst="rect">
          <a:avLst/>
        </a:prstGeom>
      </xdr:spPr>
    </xdr:pic>
    <xdr:clientData/>
  </xdr:twoCellAnchor>
  <xdr:twoCellAnchor>
    <xdr:from>
      <xdr:col>1</xdr:col>
      <xdr:colOff>355600</xdr:colOff>
      <xdr:row>397</xdr:row>
      <xdr:rowOff>0</xdr:rowOff>
    </xdr:from>
    <xdr:to>
      <xdr:col>1</xdr:col>
      <xdr:colOff>482600</xdr:colOff>
      <xdr:row>397</xdr:row>
      <xdr:rowOff>127000</xdr:rowOff>
    </xdr:to>
    <xdr:pic macro="[15]!DesignIconClicked">
      <xdr:nvPicPr>
        <xdr:cNvPr id="1116" name="BExKKG7WTHYBYYELBO4IWADPR57G">
          <a:extLst>
            <a:ext uri="{FF2B5EF4-FFF2-40B4-BE49-F238E27FC236}">
              <a16:creationId xmlns:a16="http://schemas.microsoft.com/office/drawing/2014/main" id="{00000000-0008-0000-0200-00005C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6361925"/>
          <a:ext cx="127000" cy="127000"/>
        </a:xfrm>
        <a:prstGeom prst="rect">
          <a:avLst/>
        </a:prstGeom>
      </xdr:spPr>
    </xdr:pic>
    <xdr:clientData/>
  </xdr:twoCellAnchor>
  <xdr:twoCellAnchor>
    <xdr:from>
      <xdr:col>1</xdr:col>
      <xdr:colOff>355600</xdr:colOff>
      <xdr:row>399</xdr:row>
      <xdr:rowOff>0</xdr:rowOff>
    </xdr:from>
    <xdr:to>
      <xdr:col>1</xdr:col>
      <xdr:colOff>482600</xdr:colOff>
      <xdr:row>399</xdr:row>
      <xdr:rowOff>127000</xdr:rowOff>
    </xdr:to>
    <xdr:pic macro="[15]!DesignIconClicked">
      <xdr:nvPicPr>
        <xdr:cNvPr id="1117" name="BExQC2340BKV8E1PM6YKLUJVWLNM">
          <a:extLst>
            <a:ext uri="{FF2B5EF4-FFF2-40B4-BE49-F238E27FC236}">
              <a16:creationId xmlns:a16="http://schemas.microsoft.com/office/drawing/2014/main" id="{00000000-0008-0000-0200-00005D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6761975"/>
          <a:ext cx="127000" cy="127000"/>
        </a:xfrm>
        <a:prstGeom prst="rect">
          <a:avLst/>
        </a:prstGeom>
      </xdr:spPr>
    </xdr:pic>
    <xdr:clientData/>
  </xdr:twoCellAnchor>
  <xdr:twoCellAnchor>
    <xdr:from>
      <xdr:col>1</xdr:col>
      <xdr:colOff>355600</xdr:colOff>
      <xdr:row>404</xdr:row>
      <xdr:rowOff>0</xdr:rowOff>
    </xdr:from>
    <xdr:to>
      <xdr:col>1</xdr:col>
      <xdr:colOff>482600</xdr:colOff>
      <xdr:row>404</xdr:row>
      <xdr:rowOff>127000</xdr:rowOff>
    </xdr:to>
    <xdr:pic macro="[15]!DesignIconClicked">
      <xdr:nvPicPr>
        <xdr:cNvPr id="1118" name="BEx5C2XH4O4CPPIM93NVZBYRRTHA">
          <a:extLst>
            <a:ext uri="{FF2B5EF4-FFF2-40B4-BE49-F238E27FC236}">
              <a16:creationId xmlns:a16="http://schemas.microsoft.com/office/drawing/2014/main" id="{00000000-0008-0000-0200-00005E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7733525"/>
          <a:ext cx="127000" cy="127000"/>
        </a:xfrm>
        <a:prstGeom prst="rect">
          <a:avLst/>
        </a:prstGeom>
      </xdr:spPr>
    </xdr:pic>
    <xdr:clientData/>
  </xdr:twoCellAnchor>
  <xdr:twoCellAnchor>
    <xdr:from>
      <xdr:col>1</xdr:col>
      <xdr:colOff>355600</xdr:colOff>
      <xdr:row>406</xdr:row>
      <xdr:rowOff>0</xdr:rowOff>
    </xdr:from>
    <xdr:to>
      <xdr:col>1</xdr:col>
      <xdr:colOff>482600</xdr:colOff>
      <xdr:row>406</xdr:row>
      <xdr:rowOff>127000</xdr:rowOff>
    </xdr:to>
    <xdr:pic macro="[15]!DesignIconClicked">
      <xdr:nvPicPr>
        <xdr:cNvPr id="1119" name="BExGX3E24G3VGMFVCEUV3INJEO4N">
          <a:extLst>
            <a:ext uri="{FF2B5EF4-FFF2-40B4-BE49-F238E27FC236}">
              <a16:creationId xmlns:a16="http://schemas.microsoft.com/office/drawing/2014/main" id="{00000000-0008-0000-0200-00005F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8133575"/>
          <a:ext cx="127000" cy="127000"/>
        </a:xfrm>
        <a:prstGeom prst="rect">
          <a:avLst/>
        </a:prstGeom>
      </xdr:spPr>
    </xdr:pic>
    <xdr:clientData/>
  </xdr:twoCellAnchor>
  <xdr:twoCellAnchor>
    <xdr:from>
      <xdr:col>1</xdr:col>
      <xdr:colOff>355600</xdr:colOff>
      <xdr:row>409</xdr:row>
      <xdr:rowOff>0</xdr:rowOff>
    </xdr:from>
    <xdr:to>
      <xdr:col>1</xdr:col>
      <xdr:colOff>482600</xdr:colOff>
      <xdr:row>409</xdr:row>
      <xdr:rowOff>127000</xdr:rowOff>
    </xdr:to>
    <xdr:pic macro="[15]!DesignIconClicked">
      <xdr:nvPicPr>
        <xdr:cNvPr id="1120" name="BEx1QDAIAEOEQ0R3NGWU14LGXOXS">
          <a:extLst>
            <a:ext uri="{FF2B5EF4-FFF2-40B4-BE49-F238E27FC236}">
              <a16:creationId xmlns:a16="http://schemas.microsoft.com/office/drawing/2014/main" id="{00000000-0008-0000-0200-000060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8724125"/>
          <a:ext cx="127000" cy="127000"/>
        </a:xfrm>
        <a:prstGeom prst="rect">
          <a:avLst/>
        </a:prstGeom>
      </xdr:spPr>
    </xdr:pic>
    <xdr:clientData/>
  </xdr:twoCellAnchor>
  <xdr:twoCellAnchor>
    <xdr:from>
      <xdr:col>1</xdr:col>
      <xdr:colOff>355600</xdr:colOff>
      <xdr:row>413</xdr:row>
      <xdr:rowOff>0</xdr:rowOff>
    </xdr:from>
    <xdr:to>
      <xdr:col>1</xdr:col>
      <xdr:colOff>482600</xdr:colOff>
      <xdr:row>413</xdr:row>
      <xdr:rowOff>127000</xdr:rowOff>
    </xdr:to>
    <xdr:pic macro="[15]!DesignIconClicked">
      <xdr:nvPicPr>
        <xdr:cNvPr id="1121" name="BExUCSDRNJ4XMLL456OX0EUXMOUN">
          <a:extLst>
            <a:ext uri="{FF2B5EF4-FFF2-40B4-BE49-F238E27FC236}">
              <a16:creationId xmlns:a16="http://schemas.microsoft.com/office/drawing/2014/main" id="{00000000-0008-0000-0200-000061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9505175"/>
          <a:ext cx="127000" cy="127000"/>
        </a:xfrm>
        <a:prstGeom prst="rect">
          <a:avLst/>
        </a:prstGeom>
      </xdr:spPr>
    </xdr:pic>
    <xdr:clientData/>
  </xdr:twoCellAnchor>
  <xdr:twoCellAnchor>
    <xdr:from>
      <xdr:col>1</xdr:col>
      <xdr:colOff>355600</xdr:colOff>
      <xdr:row>417</xdr:row>
      <xdr:rowOff>0</xdr:rowOff>
    </xdr:from>
    <xdr:to>
      <xdr:col>1</xdr:col>
      <xdr:colOff>482600</xdr:colOff>
      <xdr:row>417</xdr:row>
      <xdr:rowOff>127000</xdr:rowOff>
    </xdr:to>
    <xdr:pic macro="[15]!DesignIconClicked">
      <xdr:nvPicPr>
        <xdr:cNvPr id="1122" name="BExZVKEY7Z7BP7LAI4ZTCTILVJBS">
          <a:extLst>
            <a:ext uri="{FF2B5EF4-FFF2-40B4-BE49-F238E27FC236}">
              <a16:creationId xmlns:a16="http://schemas.microsoft.com/office/drawing/2014/main" id="{00000000-0008-0000-0200-000062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0286225"/>
          <a:ext cx="127000" cy="127000"/>
        </a:xfrm>
        <a:prstGeom prst="rect">
          <a:avLst/>
        </a:prstGeom>
      </xdr:spPr>
    </xdr:pic>
    <xdr:clientData/>
  </xdr:twoCellAnchor>
  <xdr:twoCellAnchor>
    <xdr:from>
      <xdr:col>1</xdr:col>
      <xdr:colOff>269875</xdr:colOff>
      <xdr:row>421</xdr:row>
      <xdr:rowOff>0</xdr:rowOff>
    </xdr:from>
    <xdr:to>
      <xdr:col>1</xdr:col>
      <xdr:colOff>396875</xdr:colOff>
      <xdr:row>421</xdr:row>
      <xdr:rowOff>127000</xdr:rowOff>
    </xdr:to>
    <xdr:pic macro="[15]!DesignIconClicked">
      <xdr:nvPicPr>
        <xdr:cNvPr id="1123" name="BExY3PC0NU8Q00RQEHC8TPX6LGE5">
          <a:extLst>
            <a:ext uri="{FF2B5EF4-FFF2-40B4-BE49-F238E27FC236}">
              <a16:creationId xmlns:a16="http://schemas.microsoft.com/office/drawing/2014/main" id="{00000000-0008-0000-0200-000063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81067275"/>
          <a:ext cx="127000" cy="127000"/>
        </a:xfrm>
        <a:prstGeom prst="rect">
          <a:avLst/>
        </a:prstGeom>
      </xdr:spPr>
    </xdr:pic>
    <xdr:clientData/>
  </xdr:twoCellAnchor>
  <xdr:twoCellAnchor>
    <xdr:from>
      <xdr:col>1</xdr:col>
      <xdr:colOff>355600</xdr:colOff>
      <xdr:row>422</xdr:row>
      <xdr:rowOff>0</xdr:rowOff>
    </xdr:from>
    <xdr:to>
      <xdr:col>1</xdr:col>
      <xdr:colOff>482600</xdr:colOff>
      <xdr:row>422</xdr:row>
      <xdr:rowOff>127000</xdr:rowOff>
    </xdr:to>
    <xdr:pic macro="[15]!DesignIconClicked">
      <xdr:nvPicPr>
        <xdr:cNvPr id="1124" name="BExS0PBYF17KXNRRFZ9MAW11V876">
          <a:extLst>
            <a:ext uri="{FF2B5EF4-FFF2-40B4-BE49-F238E27FC236}">
              <a16:creationId xmlns:a16="http://schemas.microsoft.com/office/drawing/2014/main" id="{00000000-0008-0000-0200-000064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1257775"/>
          <a:ext cx="127000" cy="127000"/>
        </a:xfrm>
        <a:prstGeom prst="rect">
          <a:avLst/>
        </a:prstGeom>
      </xdr:spPr>
    </xdr:pic>
    <xdr:clientData/>
  </xdr:twoCellAnchor>
  <xdr:twoCellAnchor>
    <xdr:from>
      <xdr:col>1</xdr:col>
      <xdr:colOff>441325</xdr:colOff>
      <xdr:row>423</xdr:row>
      <xdr:rowOff>0</xdr:rowOff>
    </xdr:from>
    <xdr:to>
      <xdr:col>1</xdr:col>
      <xdr:colOff>568325</xdr:colOff>
      <xdr:row>423</xdr:row>
      <xdr:rowOff>127000</xdr:rowOff>
    </xdr:to>
    <xdr:pic macro="[15]!DesignIconClicked">
      <xdr:nvPicPr>
        <xdr:cNvPr id="1125" name="BExOGFOVXYX5QUOS1UJY6P4W8S2U">
          <a:extLst>
            <a:ext uri="{FF2B5EF4-FFF2-40B4-BE49-F238E27FC236}">
              <a16:creationId xmlns:a16="http://schemas.microsoft.com/office/drawing/2014/main" id="{00000000-0008-0000-0200-000065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81448275"/>
          <a:ext cx="127000" cy="127000"/>
        </a:xfrm>
        <a:prstGeom prst="rect">
          <a:avLst/>
        </a:prstGeom>
      </xdr:spPr>
    </xdr:pic>
    <xdr:clientData/>
  </xdr:twoCellAnchor>
  <xdr:twoCellAnchor>
    <xdr:from>
      <xdr:col>1</xdr:col>
      <xdr:colOff>441325</xdr:colOff>
      <xdr:row>425</xdr:row>
      <xdr:rowOff>0</xdr:rowOff>
    </xdr:from>
    <xdr:to>
      <xdr:col>1</xdr:col>
      <xdr:colOff>568325</xdr:colOff>
      <xdr:row>425</xdr:row>
      <xdr:rowOff>127000</xdr:rowOff>
    </xdr:to>
    <xdr:pic macro="[15]!DesignIconClicked">
      <xdr:nvPicPr>
        <xdr:cNvPr id="1126" name="BExEU8UXP8HQHPSG8FCUG3GXT8DU">
          <a:extLst>
            <a:ext uri="{FF2B5EF4-FFF2-40B4-BE49-F238E27FC236}">
              <a16:creationId xmlns:a16="http://schemas.microsoft.com/office/drawing/2014/main" id="{00000000-0008-0000-0200-000066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81848325"/>
          <a:ext cx="127000" cy="127000"/>
        </a:xfrm>
        <a:prstGeom prst="rect">
          <a:avLst/>
        </a:prstGeom>
      </xdr:spPr>
    </xdr:pic>
    <xdr:clientData/>
  </xdr:twoCellAnchor>
  <xdr:oneCellAnchor>
    <xdr:from>
      <xdr:col>1</xdr:col>
      <xdr:colOff>28575</xdr:colOff>
      <xdr:row>2</xdr:row>
      <xdr:rowOff>0</xdr:rowOff>
    </xdr:from>
    <xdr:ext cx="123825" cy="123825"/>
    <xdr:pic macro="[15]!DesignIconClicked">
      <xdr:nvPicPr>
        <xdr:cNvPr id="1131" name="BExW253QPOZK9KW8BJC3LBXGCG2N" descr="Y5HX37BEUWSN1NEFJKZJXI3SX" hidden="1">
          <a:extLst>
            <a:ext uri="{FF2B5EF4-FFF2-40B4-BE49-F238E27FC236}">
              <a16:creationId xmlns:a16="http://schemas.microsoft.com/office/drawing/2014/main" id="{00000000-0008-0000-0200-00006B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1132" name="BEx973S463FCQVJ7QDFBUIU0WJ3F" descr="ZQTVYL8DCSADVT0QMRXFLU0TR" hidden="1">
          <a:extLst>
            <a:ext uri="{FF2B5EF4-FFF2-40B4-BE49-F238E27FC236}">
              <a16:creationId xmlns:a16="http://schemas.microsoft.com/office/drawing/2014/main" id="{00000000-0008-0000-0200-00006C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macro="[15]!DesignIconClicked">
      <xdr:nvPicPr>
        <xdr:cNvPr id="1133" name="BExRZO0PLWWMCLGRH7EH6UXYWGAJ" descr="9D4GQ34QB727H10MA3SSAR2R9" hidden="1">
          <a:extLst>
            <a:ext uri="{FF2B5EF4-FFF2-40B4-BE49-F238E27FC236}">
              <a16:creationId xmlns:a16="http://schemas.microsoft.com/office/drawing/2014/main" id="{00000000-0008-0000-0200-00006D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43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macro="[15]!DesignIconClicked">
      <xdr:nvPicPr>
        <xdr:cNvPr id="1134" name="BExBDP6HNAAJUM39SE5G2C8BKNRQ" descr="1TM64TL2QIMYV7WYSV2VLGXY4" hidden="1">
          <a:extLst>
            <a:ext uri="{FF2B5EF4-FFF2-40B4-BE49-F238E27FC236}">
              <a16:creationId xmlns:a16="http://schemas.microsoft.com/office/drawing/2014/main" id="{00000000-0008-0000-0200-00006E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33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macro="[15]!DesignIconClicked">
      <xdr:nvPicPr>
        <xdr:cNvPr id="1135" name="BExQEGJP61DL2NZY6LMBHBZ0J5YT" descr="D6ZNRZJ7EX4GZT9RO8LE0C905" hidden="1">
          <a:extLst>
            <a:ext uri="{FF2B5EF4-FFF2-40B4-BE49-F238E27FC236}">
              <a16:creationId xmlns:a16="http://schemas.microsoft.com/office/drawing/2014/main" id="{00000000-0008-0000-0200-00006F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24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macro="[15]!DesignIconClicked">
      <xdr:nvPicPr>
        <xdr:cNvPr id="1136" name="BExTY1BCS6HZIF6HI5491FGHDVAE" descr="MJ6976KI2UH1IE8M227DUYXMJ" hidden="1">
          <a:extLst>
            <a:ext uri="{FF2B5EF4-FFF2-40B4-BE49-F238E27FC236}">
              <a16:creationId xmlns:a16="http://schemas.microsoft.com/office/drawing/2014/main" id="{00000000-0008-0000-0200-000070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114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137" name="BEx5FXJGJOT93D0J2IRJ3985IUMI" hidden="1">
          <a:extLst>
            <a:ext uri="{FF2B5EF4-FFF2-40B4-BE49-F238E27FC236}">
              <a16:creationId xmlns:a16="http://schemas.microsoft.com/office/drawing/2014/main" id="{00000000-0008-0000-0200-000071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macro="[15]!DesignIconClicked">
      <xdr:nvPicPr>
        <xdr:cNvPr id="1138" name="BExS8T38WLC2R738ZC7BDJQAKJAJ" descr="MRI962L5PB0E0YWXCIBN82VJH" hidden="1">
          <a:extLst>
            <a:ext uri="{FF2B5EF4-FFF2-40B4-BE49-F238E27FC236}">
              <a16:creationId xmlns:a16="http://schemas.microsoft.com/office/drawing/2014/main" id="{00000000-0008-0000-0200-000072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139" name="BEx5F64BJ6DCM4EJH81D5ZFNPZ0V" descr="7DJ9FILZD2YPS6X1JBP9E76TU" hidden="1">
          <a:extLst>
            <a:ext uri="{FF2B5EF4-FFF2-40B4-BE49-F238E27FC236}">
              <a16:creationId xmlns:a16="http://schemas.microsoft.com/office/drawing/2014/main" id="{00000000-0008-0000-0200-000073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140" name="BExQEXXHA3EEXR44LT6RKCDWM6ZT" hidden="1">
          <a:extLst>
            <a:ext uri="{FF2B5EF4-FFF2-40B4-BE49-F238E27FC236}">
              <a16:creationId xmlns:a16="http://schemas.microsoft.com/office/drawing/2014/main" id="{00000000-0008-0000-0200-000074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macro="[15]!DesignIconClicked">
      <xdr:nvPicPr>
        <xdr:cNvPr id="1141" name="BEx1X6AMHV6ZK3UJB2BXIJTJHYJU" descr="OALR4L95ELQLZ1Y1LETHM1CS9" hidden="1">
          <a:extLst>
            <a:ext uri="{FF2B5EF4-FFF2-40B4-BE49-F238E27FC236}">
              <a16:creationId xmlns:a16="http://schemas.microsoft.com/office/drawing/2014/main" id="{00000000-0008-0000-0200-0000750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macro="[15]!DesignIconClicked">
      <xdr:nvPicPr>
        <xdr:cNvPr id="1142" name="BEx1QZGQZBAWJ8591VXEIPUOVS7X" descr="MEW27CPIFG44B7E7HEQUUF5QF" hidden="1">
          <a:extLst>
            <a:ext uri="{FF2B5EF4-FFF2-40B4-BE49-F238E27FC236}">
              <a16:creationId xmlns:a16="http://schemas.microsoft.com/office/drawing/2014/main" id="{00000000-0008-0000-0200-000076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43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macro="[15]!DesignIconClicked">
      <xdr:nvPicPr>
        <xdr:cNvPr id="1143" name="BExMF7LICJLPXSHM63A6EQ79YQKG" descr="U084VZL15IMB1OFRRAY6GVKAE" hidden="1">
          <a:extLst>
            <a:ext uri="{FF2B5EF4-FFF2-40B4-BE49-F238E27FC236}">
              <a16:creationId xmlns:a16="http://schemas.microsoft.com/office/drawing/2014/main" id="{00000000-0008-0000-0200-000077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52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macro="[15]!DesignIconClicked">
      <xdr:nvPicPr>
        <xdr:cNvPr id="1144" name="BExS343F8GCKP6HTF9Y97L133DX8" descr="ZRF0KB1IYQSNV63CTXT25G67G" hidden="1">
          <a:extLst>
            <a:ext uri="{FF2B5EF4-FFF2-40B4-BE49-F238E27FC236}">
              <a16:creationId xmlns:a16="http://schemas.microsoft.com/office/drawing/2014/main" id="{00000000-0008-0000-0200-000078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621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macro="[15]!DesignIconClicked">
      <xdr:nvPicPr>
        <xdr:cNvPr id="1145" name="BExZMRC09W87CY4B73NPZMNH21AH" descr="78CUMI0OVLYJRSDRQ3V2YX812" hidden="1">
          <a:extLst>
            <a:ext uri="{FF2B5EF4-FFF2-40B4-BE49-F238E27FC236}">
              <a16:creationId xmlns:a16="http://schemas.microsoft.com/office/drawing/2014/main" id="{00000000-0008-0000-0200-000079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7167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macro="[15]!DesignIconClicked">
      <xdr:nvPicPr>
        <xdr:cNvPr id="1146" name="BExZXVFJ4DY4I24AARDT4AMP6EN1" descr="TXSMH2MTH86CYKA26740RQPUC" hidden="1">
          <a:extLst>
            <a:ext uri="{FF2B5EF4-FFF2-40B4-BE49-F238E27FC236}">
              <a16:creationId xmlns:a16="http://schemas.microsoft.com/office/drawing/2014/main" id="{00000000-0008-0000-0200-00007A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90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macro="[15]!DesignIconClicked">
      <xdr:nvPicPr>
        <xdr:cNvPr id="1147" name="BExOCUIOFQWUGTBU5ESTW3EYEP5C" descr="9BNF49V0R6VVYPHEVMJ3ABDQZ" hidden="1">
          <a:extLst>
            <a:ext uri="{FF2B5EF4-FFF2-40B4-BE49-F238E27FC236}">
              <a16:creationId xmlns:a16="http://schemas.microsoft.com/office/drawing/2014/main" id="{00000000-0008-0000-0200-00007B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macro="[15]!DesignIconClicked">
      <xdr:nvPicPr>
        <xdr:cNvPr id="1148" name="BExU65O9OE4B4MQ2A3OYH13M8BZJ" descr="3INNIMMPDBB0JF37L81M6ID21" hidden="1">
          <a:extLst>
            <a:ext uri="{FF2B5EF4-FFF2-40B4-BE49-F238E27FC236}">
              <a16:creationId xmlns:a16="http://schemas.microsoft.com/office/drawing/2014/main" id="{00000000-0008-0000-0200-00007C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macro="[15]!DesignIconClicked">
      <xdr:nvPicPr>
        <xdr:cNvPr id="1149" name="BExOPRCR0UW7TKXSV5WDTL348FGL" descr="S9JM17GP1802LHN4GT14BJYIC" hidden="1">
          <a:extLst>
            <a:ext uri="{FF2B5EF4-FFF2-40B4-BE49-F238E27FC236}">
              <a16:creationId xmlns:a16="http://schemas.microsoft.com/office/drawing/2014/main" id="{00000000-0008-0000-0200-00007D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1150" name="BEx5OESAY2W8SEGI3TSB65EHJ04B" descr="9CN2Y88X8WYV1HWZG1QILY9BK" hidden="1">
          <a:extLst>
            <a:ext uri="{FF2B5EF4-FFF2-40B4-BE49-F238E27FC236}">
              <a16:creationId xmlns:a16="http://schemas.microsoft.com/office/drawing/2014/main" id="{00000000-0008-0000-0200-00007E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1151" name="BExGMWEQ2BYRY9BAO5T1X850MJN1" descr="AZ9ST0XDIOP50HSUFO5V31BR0" hidden="1">
          <a:extLst>
            <a:ext uri="{FF2B5EF4-FFF2-40B4-BE49-F238E27FC236}">
              <a16:creationId xmlns:a16="http://schemas.microsoft.com/office/drawing/2014/main" id="{00000000-0008-0000-0200-00007F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184150</xdr:colOff>
      <xdr:row>2</xdr:row>
      <xdr:rowOff>0</xdr:rowOff>
    </xdr:from>
    <xdr:to>
      <xdr:col>1</xdr:col>
      <xdr:colOff>311150</xdr:colOff>
      <xdr:row>2</xdr:row>
      <xdr:rowOff>127000</xdr:rowOff>
    </xdr:to>
    <xdr:pic macro="[15]!DesignIconClicked">
      <xdr:nvPicPr>
        <xdr:cNvPr id="1152" name="BEx7HSPFJNTBPLHO45CKN21RU7JB">
          <a:extLst>
            <a:ext uri="{FF2B5EF4-FFF2-40B4-BE49-F238E27FC236}">
              <a16:creationId xmlns:a16="http://schemas.microsoft.com/office/drawing/2014/main" id="{00000000-0008-0000-0200-000080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809625"/>
          <a:ext cx="127000" cy="127000"/>
        </a:xfrm>
        <a:prstGeom prst="rect">
          <a:avLst/>
        </a:prstGeom>
      </xdr:spPr>
    </xdr:pic>
    <xdr:clientData/>
  </xdr:twoCellAnchor>
  <xdr:twoCellAnchor>
    <xdr:from>
      <xdr:col>1</xdr:col>
      <xdr:colOff>269875</xdr:colOff>
      <xdr:row>3</xdr:row>
      <xdr:rowOff>0</xdr:rowOff>
    </xdr:from>
    <xdr:to>
      <xdr:col>1</xdr:col>
      <xdr:colOff>396875</xdr:colOff>
      <xdr:row>3</xdr:row>
      <xdr:rowOff>127000</xdr:rowOff>
    </xdr:to>
    <xdr:pic macro="[15]!DesignIconClicked">
      <xdr:nvPicPr>
        <xdr:cNvPr id="1153" name="BExW6M6XSLJ313BC6F25S2OP2HYM">
          <a:extLst>
            <a:ext uri="{FF2B5EF4-FFF2-40B4-BE49-F238E27FC236}">
              <a16:creationId xmlns:a16="http://schemas.microsoft.com/office/drawing/2014/main" id="{00000000-0008-0000-0200-000081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1000125"/>
          <a:ext cx="127000" cy="127000"/>
        </a:xfrm>
        <a:prstGeom prst="rect">
          <a:avLst/>
        </a:prstGeom>
      </xdr:spPr>
    </xdr:pic>
    <xdr:clientData/>
  </xdr:twoCellAnchor>
  <xdr:twoCellAnchor>
    <xdr:from>
      <xdr:col>1</xdr:col>
      <xdr:colOff>355600</xdr:colOff>
      <xdr:row>4</xdr:row>
      <xdr:rowOff>0</xdr:rowOff>
    </xdr:from>
    <xdr:to>
      <xdr:col>1</xdr:col>
      <xdr:colOff>482600</xdr:colOff>
      <xdr:row>4</xdr:row>
      <xdr:rowOff>127000</xdr:rowOff>
    </xdr:to>
    <xdr:pic macro="[15]!DesignIconClicked">
      <xdr:nvPicPr>
        <xdr:cNvPr id="1154" name="BExEP1E7XVE0NQWWVOGR5UV76HB1">
          <a:extLst>
            <a:ext uri="{FF2B5EF4-FFF2-40B4-BE49-F238E27FC236}">
              <a16:creationId xmlns:a16="http://schemas.microsoft.com/office/drawing/2014/main" id="{00000000-0008-0000-0200-000082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1190625"/>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macro="[15]!DesignIconClicked">
      <xdr:nvPicPr>
        <xdr:cNvPr id="1155" name="BExF0HHBRQCHV8M8YPRVO4VMPD5B">
          <a:extLst>
            <a:ext uri="{FF2B5EF4-FFF2-40B4-BE49-F238E27FC236}">
              <a16:creationId xmlns:a16="http://schemas.microsoft.com/office/drawing/2014/main" id="{00000000-0008-0000-0200-000083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1381125"/>
          <a:ext cx="127000" cy="127000"/>
        </a:xfrm>
        <a:prstGeom prst="rect">
          <a:avLst/>
        </a:prstGeom>
      </xdr:spPr>
    </xdr:pic>
    <xdr:clientData/>
  </xdr:twoCellAnchor>
  <xdr:twoCellAnchor>
    <xdr:from>
      <xdr:col>1</xdr:col>
      <xdr:colOff>441325</xdr:colOff>
      <xdr:row>124</xdr:row>
      <xdr:rowOff>0</xdr:rowOff>
    </xdr:from>
    <xdr:to>
      <xdr:col>1</xdr:col>
      <xdr:colOff>568325</xdr:colOff>
      <xdr:row>124</xdr:row>
      <xdr:rowOff>127000</xdr:rowOff>
    </xdr:to>
    <xdr:pic macro="[15]!DesignIconClicked">
      <xdr:nvPicPr>
        <xdr:cNvPr id="1156" name="BExKRVPA965BJ1M3PJHG4DZENTQB">
          <a:extLst>
            <a:ext uri="{FF2B5EF4-FFF2-40B4-BE49-F238E27FC236}">
              <a16:creationId xmlns:a16="http://schemas.microsoft.com/office/drawing/2014/main" id="{00000000-0008-0000-0200-000084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4069675"/>
          <a:ext cx="127000" cy="127000"/>
        </a:xfrm>
        <a:prstGeom prst="rect">
          <a:avLst/>
        </a:prstGeom>
      </xdr:spPr>
    </xdr:pic>
    <xdr:clientData/>
  </xdr:twoCellAnchor>
  <xdr:twoCellAnchor>
    <xdr:from>
      <xdr:col>1</xdr:col>
      <xdr:colOff>441325</xdr:colOff>
      <xdr:row>129</xdr:row>
      <xdr:rowOff>0</xdr:rowOff>
    </xdr:from>
    <xdr:to>
      <xdr:col>1</xdr:col>
      <xdr:colOff>568325</xdr:colOff>
      <xdr:row>129</xdr:row>
      <xdr:rowOff>127000</xdr:rowOff>
    </xdr:to>
    <xdr:pic macro="[15]!DesignIconClicked">
      <xdr:nvPicPr>
        <xdr:cNvPr id="1157" name="BExSAQX2L5AF9BTBAM6OXHB0546B">
          <a:extLst>
            <a:ext uri="{FF2B5EF4-FFF2-40B4-BE49-F238E27FC236}">
              <a16:creationId xmlns:a16="http://schemas.microsoft.com/office/drawing/2014/main" id="{00000000-0008-0000-0200-000085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25041225"/>
          <a:ext cx="127000" cy="127000"/>
        </a:xfrm>
        <a:prstGeom prst="rect">
          <a:avLst/>
        </a:prstGeom>
      </xdr:spPr>
    </xdr:pic>
    <xdr:clientData/>
  </xdr:twoCellAnchor>
  <xdr:twoCellAnchor>
    <xdr:from>
      <xdr:col>1</xdr:col>
      <xdr:colOff>441325</xdr:colOff>
      <xdr:row>167</xdr:row>
      <xdr:rowOff>0</xdr:rowOff>
    </xdr:from>
    <xdr:to>
      <xdr:col>1</xdr:col>
      <xdr:colOff>568325</xdr:colOff>
      <xdr:row>167</xdr:row>
      <xdr:rowOff>127000</xdr:rowOff>
    </xdr:to>
    <xdr:pic macro="[15]!DesignIconClicked">
      <xdr:nvPicPr>
        <xdr:cNvPr id="1158" name="BExUAZN8MAZJXA6IRQCQCPKRC5BI">
          <a:extLst>
            <a:ext uri="{FF2B5EF4-FFF2-40B4-BE49-F238E27FC236}">
              <a16:creationId xmlns:a16="http://schemas.microsoft.com/office/drawing/2014/main" id="{00000000-0008-0000-0200-000086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2299275"/>
          <a:ext cx="127000" cy="127000"/>
        </a:xfrm>
        <a:prstGeom prst="rect">
          <a:avLst/>
        </a:prstGeom>
      </xdr:spPr>
    </xdr:pic>
    <xdr:clientData/>
  </xdr:twoCellAnchor>
  <xdr:twoCellAnchor>
    <xdr:from>
      <xdr:col>1</xdr:col>
      <xdr:colOff>441325</xdr:colOff>
      <xdr:row>175</xdr:row>
      <xdr:rowOff>0</xdr:rowOff>
    </xdr:from>
    <xdr:to>
      <xdr:col>1</xdr:col>
      <xdr:colOff>568325</xdr:colOff>
      <xdr:row>175</xdr:row>
      <xdr:rowOff>127000</xdr:rowOff>
    </xdr:to>
    <xdr:pic macro="[15]!DesignIconClicked">
      <xdr:nvPicPr>
        <xdr:cNvPr id="1159" name="BExMQU9ZWTAD2QF1WP9298BBD1JT">
          <a:extLst>
            <a:ext uri="{FF2B5EF4-FFF2-40B4-BE49-F238E27FC236}">
              <a16:creationId xmlns:a16="http://schemas.microsoft.com/office/drawing/2014/main" id="{00000000-0008-0000-0200-000087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3842325"/>
          <a:ext cx="127000" cy="127000"/>
        </a:xfrm>
        <a:prstGeom prst="rect">
          <a:avLst/>
        </a:prstGeom>
      </xdr:spPr>
    </xdr:pic>
    <xdr:clientData/>
  </xdr:twoCellAnchor>
  <xdr:twoCellAnchor>
    <xdr:from>
      <xdr:col>1</xdr:col>
      <xdr:colOff>441325</xdr:colOff>
      <xdr:row>197</xdr:row>
      <xdr:rowOff>0</xdr:rowOff>
    </xdr:from>
    <xdr:to>
      <xdr:col>1</xdr:col>
      <xdr:colOff>568325</xdr:colOff>
      <xdr:row>197</xdr:row>
      <xdr:rowOff>127000</xdr:rowOff>
    </xdr:to>
    <xdr:pic macro="[15]!DesignIconClicked">
      <xdr:nvPicPr>
        <xdr:cNvPr id="1160" name="BExGN006AM0HUUF9WWZXKPTE2VYT">
          <a:extLst>
            <a:ext uri="{FF2B5EF4-FFF2-40B4-BE49-F238E27FC236}">
              <a16:creationId xmlns:a16="http://schemas.microsoft.com/office/drawing/2014/main" id="{00000000-0008-0000-0200-000088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38052375"/>
          <a:ext cx="127000" cy="127000"/>
        </a:xfrm>
        <a:prstGeom prst="rect">
          <a:avLst/>
        </a:prstGeom>
      </xdr:spPr>
    </xdr:pic>
    <xdr:clientData/>
  </xdr:twoCellAnchor>
  <xdr:twoCellAnchor>
    <xdr:from>
      <xdr:col>1</xdr:col>
      <xdr:colOff>355600</xdr:colOff>
      <xdr:row>202</xdr:row>
      <xdr:rowOff>0</xdr:rowOff>
    </xdr:from>
    <xdr:to>
      <xdr:col>1</xdr:col>
      <xdr:colOff>482600</xdr:colOff>
      <xdr:row>202</xdr:row>
      <xdr:rowOff>127000</xdr:rowOff>
    </xdr:to>
    <xdr:pic macro="[15]!DesignIconClicked">
      <xdr:nvPicPr>
        <xdr:cNvPr id="1161" name="BEx035W3X4AND0NY2DU65S8Q7RC1">
          <a:extLst>
            <a:ext uri="{FF2B5EF4-FFF2-40B4-BE49-F238E27FC236}">
              <a16:creationId xmlns:a16="http://schemas.microsoft.com/office/drawing/2014/main" id="{00000000-0008-0000-0200-000089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023925"/>
          <a:ext cx="127000" cy="127000"/>
        </a:xfrm>
        <a:prstGeom prst="rect">
          <a:avLst/>
        </a:prstGeom>
      </xdr:spPr>
    </xdr:pic>
    <xdr:clientData/>
  </xdr:twoCellAnchor>
  <xdr:twoCellAnchor>
    <xdr:from>
      <xdr:col>1</xdr:col>
      <xdr:colOff>269875</xdr:colOff>
      <xdr:row>204</xdr:row>
      <xdr:rowOff>0</xdr:rowOff>
    </xdr:from>
    <xdr:to>
      <xdr:col>1</xdr:col>
      <xdr:colOff>396875</xdr:colOff>
      <xdr:row>204</xdr:row>
      <xdr:rowOff>127000</xdr:rowOff>
    </xdr:to>
    <xdr:pic macro="[15]!DesignIconClicked">
      <xdr:nvPicPr>
        <xdr:cNvPr id="1162" name="BExOA6M4J6BVAH1VSIIKS0LI8QXO">
          <a:extLst>
            <a:ext uri="{FF2B5EF4-FFF2-40B4-BE49-F238E27FC236}">
              <a16:creationId xmlns:a16="http://schemas.microsoft.com/office/drawing/2014/main" id="{00000000-0008-0000-0200-00008A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39423975"/>
          <a:ext cx="127000" cy="127000"/>
        </a:xfrm>
        <a:prstGeom prst="rect">
          <a:avLst/>
        </a:prstGeom>
      </xdr:spPr>
    </xdr:pic>
    <xdr:clientData/>
  </xdr:twoCellAnchor>
  <xdr:twoCellAnchor>
    <xdr:from>
      <xdr:col>1</xdr:col>
      <xdr:colOff>355600</xdr:colOff>
      <xdr:row>205</xdr:row>
      <xdr:rowOff>0</xdr:rowOff>
    </xdr:from>
    <xdr:to>
      <xdr:col>1</xdr:col>
      <xdr:colOff>482600</xdr:colOff>
      <xdr:row>205</xdr:row>
      <xdr:rowOff>127000</xdr:rowOff>
    </xdr:to>
    <xdr:pic macro="[15]!DesignIconClicked">
      <xdr:nvPicPr>
        <xdr:cNvPr id="1163" name="BExS6XNJV42KLH69BOM8SN86C6AG">
          <a:extLst>
            <a:ext uri="{FF2B5EF4-FFF2-40B4-BE49-F238E27FC236}">
              <a16:creationId xmlns:a16="http://schemas.microsoft.com/office/drawing/2014/main" id="{00000000-0008-0000-0200-00008B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39614475"/>
          <a:ext cx="127000" cy="127000"/>
        </a:xfrm>
        <a:prstGeom prst="rect">
          <a:avLst/>
        </a:prstGeom>
      </xdr:spPr>
    </xdr:pic>
    <xdr:clientData/>
  </xdr:twoCellAnchor>
  <xdr:twoCellAnchor>
    <xdr:from>
      <xdr:col>1</xdr:col>
      <xdr:colOff>355600</xdr:colOff>
      <xdr:row>207</xdr:row>
      <xdr:rowOff>0</xdr:rowOff>
    </xdr:from>
    <xdr:to>
      <xdr:col>1</xdr:col>
      <xdr:colOff>482600</xdr:colOff>
      <xdr:row>207</xdr:row>
      <xdr:rowOff>127000</xdr:rowOff>
    </xdr:to>
    <xdr:pic macro="[15]!DesignIconClicked">
      <xdr:nvPicPr>
        <xdr:cNvPr id="1164" name="BEx3UBJ6Q9PZARZTYSZ1LSDRDM8L">
          <a:extLst>
            <a:ext uri="{FF2B5EF4-FFF2-40B4-BE49-F238E27FC236}">
              <a16:creationId xmlns:a16="http://schemas.microsoft.com/office/drawing/2014/main" id="{00000000-0008-0000-0200-00008C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0014525"/>
          <a:ext cx="127000" cy="127000"/>
        </a:xfrm>
        <a:prstGeom prst="rect">
          <a:avLst/>
        </a:prstGeom>
      </xdr:spPr>
    </xdr:pic>
    <xdr:clientData/>
  </xdr:twoCellAnchor>
  <xdr:twoCellAnchor>
    <xdr:from>
      <xdr:col>1</xdr:col>
      <xdr:colOff>355600</xdr:colOff>
      <xdr:row>212</xdr:row>
      <xdr:rowOff>0</xdr:rowOff>
    </xdr:from>
    <xdr:to>
      <xdr:col>1</xdr:col>
      <xdr:colOff>482600</xdr:colOff>
      <xdr:row>212</xdr:row>
      <xdr:rowOff>127000</xdr:rowOff>
    </xdr:to>
    <xdr:pic macro="[15]!DesignIconClicked">
      <xdr:nvPicPr>
        <xdr:cNvPr id="1165" name="BExS2TLU7W4YFAKSBLS33PIX7L9K">
          <a:extLst>
            <a:ext uri="{FF2B5EF4-FFF2-40B4-BE49-F238E27FC236}">
              <a16:creationId xmlns:a16="http://schemas.microsoft.com/office/drawing/2014/main" id="{00000000-0008-0000-0200-00008D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0986075"/>
          <a:ext cx="127000" cy="127000"/>
        </a:xfrm>
        <a:prstGeom prst="rect">
          <a:avLst/>
        </a:prstGeom>
      </xdr:spPr>
    </xdr:pic>
    <xdr:clientData/>
  </xdr:twoCellAnchor>
  <xdr:twoCellAnchor>
    <xdr:from>
      <xdr:col>1</xdr:col>
      <xdr:colOff>355600</xdr:colOff>
      <xdr:row>220</xdr:row>
      <xdr:rowOff>0</xdr:rowOff>
    </xdr:from>
    <xdr:to>
      <xdr:col>1</xdr:col>
      <xdr:colOff>482600</xdr:colOff>
      <xdr:row>220</xdr:row>
      <xdr:rowOff>127000</xdr:rowOff>
    </xdr:to>
    <xdr:pic macro="[15]!DesignIconClicked">
      <xdr:nvPicPr>
        <xdr:cNvPr id="1166" name="BExF6RR735RBAANBNQ68JE10XCC9">
          <a:extLst>
            <a:ext uri="{FF2B5EF4-FFF2-40B4-BE49-F238E27FC236}">
              <a16:creationId xmlns:a16="http://schemas.microsoft.com/office/drawing/2014/main" id="{00000000-0008-0000-0200-00008E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2529125"/>
          <a:ext cx="127000" cy="127000"/>
        </a:xfrm>
        <a:prstGeom prst="rect">
          <a:avLst/>
        </a:prstGeom>
      </xdr:spPr>
    </xdr:pic>
    <xdr:clientData/>
  </xdr:twoCellAnchor>
  <xdr:twoCellAnchor>
    <xdr:from>
      <xdr:col>1</xdr:col>
      <xdr:colOff>355600</xdr:colOff>
      <xdr:row>222</xdr:row>
      <xdr:rowOff>0</xdr:rowOff>
    </xdr:from>
    <xdr:to>
      <xdr:col>1</xdr:col>
      <xdr:colOff>482600</xdr:colOff>
      <xdr:row>222</xdr:row>
      <xdr:rowOff>127000</xdr:rowOff>
    </xdr:to>
    <xdr:pic macro="[15]!DesignIconClicked">
      <xdr:nvPicPr>
        <xdr:cNvPr id="1167" name="BExGMQ9LPH6FGD41Q4DSVWO05G11">
          <a:extLst>
            <a:ext uri="{FF2B5EF4-FFF2-40B4-BE49-F238E27FC236}">
              <a16:creationId xmlns:a16="http://schemas.microsoft.com/office/drawing/2014/main" id="{00000000-0008-0000-0200-00008F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2929175"/>
          <a:ext cx="127000" cy="127000"/>
        </a:xfrm>
        <a:prstGeom prst="rect">
          <a:avLst/>
        </a:prstGeom>
      </xdr:spPr>
    </xdr:pic>
    <xdr:clientData/>
  </xdr:twoCellAnchor>
  <xdr:twoCellAnchor>
    <xdr:from>
      <xdr:col>1</xdr:col>
      <xdr:colOff>355600</xdr:colOff>
      <xdr:row>239</xdr:row>
      <xdr:rowOff>0</xdr:rowOff>
    </xdr:from>
    <xdr:to>
      <xdr:col>1</xdr:col>
      <xdr:colOff>482600</xdr:colOff>
      <xdr:row>239</xdr:row>
      <xdr:rowOff>127000</xdr:rowOff>
    </xdr:to>
    <xdr:pic macro="[15]!DesignIconClicked">
      <xdr:nvPicPr>
        <xdr:cNvPr id="1168" name="BExGXWLYTYMYAZ7RQC6T5KU0TW8D">
          <a:extLst>
            <a:ext uri="{FF2B5EF4-FFF2-40B4-BE49-F238E27FC236}">
              <a16:creationId xmlns:a16="http://schemas.microsoft.com/office/drawing/2014/main" id="{00000000-0008-0000-0200-000090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6186725"/>
          <a:ext cx="127000" cy="127000"/>
        </a:xfrm>
        <a:prstGeom prst="rect">
          <a:avLst/>
        </a:prstGeom>
      </xdr:spPr>
    </xdr:pic>
    <xdr:clientData/>
  </xdr:twoCellAnchor>
  <xdr:twoCellAnchor>
    <xdr:from>
      <xdr:col>1</xdr:col>
      <xdr:colOff>355600</xdr:colOff>
      <xdr:row>241</xdr:row>
      <xdr:rowOff>0</xdr:rowOff>
    </xdr:from>
    <xdr:to>
      <xdr:col>1</xdr:col>
      <xdr:colOff>482600</xdr:colOff>
      <xdr:row>241</xdr:row>
      <xdr:rowOff>127000</xdr:rowOff>
    </xdr:to>
    <xdr:pic macro="[15]!DesignIconClicked">
      <xdr:nvPicPr>
        <xdr:cNvPr id="1169" name="BExXZ1CNTG5AMHIIV3PVE7PQT2L7">
          <a:extLst>
            <a:ext uri="{FF2B5EF4-FFF2-40B4-BE49-F238E27FC236}">
              <a16:creationId xmlns:a16="http://schemas.microsoft.com/office/drawing/2014/main" id="{00000000-0008-0000-0200-000091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46586775"/>
          <a:ext cx="127000" cy="127000"/>
        </a:xfrm>
        <a:prstGeom prst="rect">
          <a:avLst/>
        </a:prstGeom>
      </xdr:spPr>
    </xdr:pic>
    <xdr:clientData/>
  </xdr:twoCellAnchor>
  <xdr:twoCellAnchor>
    <xdr:from>
      <xdr:col>1</xdr:col>
      <xdr:colOff>355600</xdr:colOff>
      <xdr:row>281</xdr:row>
      <xdr:rowOff>0</xdr:rowOff>
    </xdr:from>
    <xdr:to>
      <xdr:col>1</xdr:col>
      <xdr:colOff>482600</xdr:colOff>
      <xdr:row>281</xdr:row>
      <xdr:rowOff>127000</xdr:rowOff>
    </xdr:to>
    <xdr:pic macro="[15]!DesignIconClicked">
      <xdr:nvPicPr>
        <xdr:cNvPr id="1170" name="BEx1GZDK6JTTZGOBDV7XZY19DSW2">
          <a:extLst>
            <a:ext uri="{FF2B5EF4-FFF2-40B4-BE49-F238E27FC236}">
              <a16:creationId xmlns:a16="http://schemas.microsoft.com/office/drawing/2014/main" id="{00000000-0008-0000-0200-000092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4225825"/>
          <a:ext cx="127000" cy="127000"/>
        </a:xfrm>
        <a:prstGeom prst="rect">
          <a:avLst/>
        </a:prstGeom>
      </xdr:spPr>
    </xdr:pic>
    <xdr:clientData/>
  </xdr:twoCellAnchor>
  <xdr:twoCellAnchor>
    <xdr:from>
      <xdr:col>1</xdr:col>
      <xdr:colOff>355600</xdr:colOff>
      <xdr:row>286</xdr:row>
      <xdr:rowOff>0</xdr:rowOff>
    </xdr:from>
    <xdr:to>
      <xdr:col>1</xdr:col>
      <xdr:colOff>482600</xdr:colOff>
      <xdr:row>286</xdr:row>
      <xdr:rowOff>127000</xdr:rowOff>
    </xdr:to>
    <xdr:pic macro="[15]!DesignIconClicked">
      <xdr:nvPicPr>
        <xdr:cNvPr id="1171" name="BEx3CLMICOD92O3I95OTRHM8ICOY">
          <a:extLst>
            <a:ext uri="{FF2B5EF4-FFF2-40B4-BE49-F238E27FC236}">
              <a16:creationId xmlns:a16="http://schemas.microsoft.com/office/drawing/2014/main" id="{00000000-0008-0000-0200-000093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5197375"/>
          <a:ext cx="127000" cy="127000"/>
        </a:xfrm>
        <a:prstGeom prst="rect">
          <a:avLst/>
        </a:prstGeom>
      </xdr:spPr>
    </xdr:pic>
    <xdr:clientData/>
  </xdr:twoCellAnchor>
  <xdr:twoCellAnchor>
    <xdr:from>
      <xdr:col>1</xdr:col>
      <xdr:colOff>355600</xdr:colOff>
      <xdr:row>290</xdr:row>
      <xdr:rowOff>0</xdr:rowOff>
    </xdr:from>
    <xdr:to>
      <xdr:col>1</xdr:col>
      <xdr:colOff>482600</xdr:colOff>
      <xdr:row>290</xdr:row>
      <xdr:rowOff>127000</xdr:rowOff>
    </xdr:to>
    <xdr:pic macro="[15]!DesignIconClicked">
      <xdr:nvPicPr>
        <xdr:cNvPr id="1172" name="BExF28KGMRGNPCBNWG0EYECME700">
          <a:extLst>
            <a:ext uri="{FF2B5EF4-FFF2-40B4-BE49-F238E27FC236}">
              <a16:creationId xmlns:a16="http://schemas.microsoft.com/office/drawing/2014/main" id="{00000000-0008-0000-0200-000094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5978425"/>
          <a:ext cx="127000" cy="127000"/>
        </a:xfrm>
        <a:prstGeom prst="rect">
          <a:avLst/>
        </a:prstGeom>
      </xdr:spPr>
    </xdr:pic>
    <xdr:clientData/>
  </xdr:twoCellAnchor>
  <xdr:twoCellAnchor>
    <xdr:from>
      <xdr:col>1</xdr:col>
      <xdr:colOff>184150</xdr:colOff>
      <xdr:row>292</xdr:row>
      <xdr:rowOff>0</xdr:rowOff>
    </xdr:from>
    <xdr:to>
      <xdr:col>1</xdr:col>
      <xdr:colOff>311150</xdr:colOff>
      <xdr:row>292</xdr:row>
      <xdr:rowOff>127000</xdr:rowOff>
    </xdr:to>
    <xdr:pic macro="[15]!DesignIconClicked">
      <xdr:nvPicPr>
        <xdr:cNvPr id="1173" name="BExS6CTSN564VGOP78C3BUK5LNPR">
          <a:extLst>
            <a:ext uri="{FF2B5EF4-FFF2-40B4-BE49-F238E27FC236}">
              <a16:creationId xmlns:a16="http://schemas.microsoft.com/office/drawing/2014/main" id="{00000000-0008-0000-0200-000095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46150" y="56378475"/>
          <a:ext cx="127000" cy="127000"/>
        </a:xfrm>
        <a:prstGeom prst="rect">
          <a:avLst/>
        </a:prstGeom>
      </xdr:spPr>
    </xdr:pic>
    <xdr:clientData/>
  </xdr:twoCellAnchor>
  <xdr:twoCellAnchor>
    <xdr:from>
      <xdr:col>1</xdr:col>
      <xdr:colOff>269875</xdr:colOff>
      <xdr:row>293</xdr:row>
      <xdr:rowOff>0</xdr:rowOff>
    </xdr:from>
    <xdr:to>
      <xdr:col>1</xdr:col>
      <xdr:colOff>396875</xdr:colOff>
      <xdr:row>293</xdr:row>
      <xdr:rowOff>127000</xdr:rowOff>
    </xdr:to>
    <xdr:pic macro="[15]!DesignIconClicked">
      <xdr:nvPicPr>
        <xdr:cNvPr id="1174" name="BExTYXZFQRF1O5FCF6DACLMUAUVF">
          <a:extLst>
            <a:ext uri="{FF2B5EF4-FFF2-40B4-BE49-F238E27FC236}">
              <a16:creationId xmlns:a16="http://schemas.microsoft.com/office/drawing/2014/main" id="{00000000-0008-0000-0200-000096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56568975"/>
          <a:ext cx="127000" cy="127000"/>
        </a:xfrm>
        <a:prstGeom prst="rect">
          <a:avLst/>
        </a:prstGeom>
      </xdr:spPr>
    </xdr:pic>
    <xdr:clientData/>
  </xdr:twoCellAnchor>
  <xdr:twoCellAnchor>
    <xdr:from>
      <xdr:col>1</xdr:col>
      <xdr:colOff>355600</xdr:colOff>
      <xdr:row>294</xdr:row>
      <xdr:rowOff>0</xdr:rowOff>
    </xdr:from>
    <xdr:to>
      <xdr:col>1</xdr:col>
      <xdr:colOff>482600</xdr:colOff>
      <xdr:row>294</xdr:row>
      <xdr:rowOff>127000</xdr:rowOff>
    </xdr:to>
    <xdr:pic macro="[15]!DesignIconClicked">
      <xdr:nvPicPr>
        <xdr:cNvPr id="1175" name="BEx1LAX8INSEPTAIG0US2G5EBXJU">
          <a:extLst>
            <a:ext uri="{FF2B5EF4-FFF2-40B4-BE49-F238E27FC236}">
              <a16:creationId xmlns:a16="http://schemas.microsoft.com/office/drawing/2014/main" id="{00000000-0008-0000-0200-000097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56759475"/>
          <a:ext cx="127000" cy="127000"/>
        </a:xfrm>
        <a:prstGeom prst="rect">
          <a:avLst/>
        </a:prstGeom>
      </xdr:spPr>
    </xdr:pic>
    <xdr:clientData/>
  </xdr:twoCellAnchor>
  <xdr:twoCellAnchor>
    <xdr:from>
      <xdr:col>1</xdr:col>
      <xdr:colOff>441325</xdr:colOff>
      <xdr:row>295</xdr:row>
      <xdr:rowOff>0</xdr:rowOff>
    </xdr:from>
    <xdr:to>
      <xdr:col>1</xdr:col>
      <xdr:colOff>568325</xdr:colOff>
      <xdr:row>295</xdr:row>
      <xdr:rowOff>127000</xdr:rowOff>
    </xdr:to>
    <xdr:pic macro="[15]!DesignIconClicked">
      <xdr:nvPicPr>
        <xdr:cNvPr id="1176" name="BExIH8781G97HPD7UZD848SNFLCP">
          <a:extLst>
            <a:ext uri="{FF2B5EF4-FFF2-40B4-BE49-F238E27FC236}">
              <a16:creationId xmlns:a16="http://schemas.microsoft.com/office/drawing/2014/main" id="{00000000-0008-0000-0200-000098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6949975"/>
          <a:ext cx="127000" cy="127000"/>
        </a:xfrm>
        <a:prstGeom prst="rect">
          <a:avLst/>
        </a:prstGeom>
      </xdr:spPr>
    </xdr:pic>
    <xdr:clientData/>
  </xdr:twoCellAnchor>
  <xdr:twoCellAnchor>
    <xdr:from>
      <xdr:col>1</xdr:col>
      <xdr:colOff>441325</xdr:colOff>
      <xdr:row>307</xdr:row>
      <xdr:rowOff>0</xdr:rowOff>
    </xdr:from>
    <xdr:to>
      <xdr:col>1</xdr:col>
      <xdr:colOff>568325</xdr:colOff>
      <xdr:row>307</xdr:row>
      <xdr:rowOff>127000</xdr:rowOff>
    </xdr:to>
    <xdr:pic macro="[15]!DesignIconClicked">
      <xdr:nvPicPr>
        <xdr:cNvPr id="1177" name="BExGUFHK20Q0MVXLK5R9DT8EXQ3D">
          <a:extLst>
            <a:ext uri="{FF2B5EF4-FFF2-40B4-BE49-F238E27FC236}">
              <a16:creationId xmlns:a16="http://schemas.microsoft.com/office/drawing/2014/main" id="{00000000-0008-0000-0200-000099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9255025"/>
          <a:ext cx="127000" cy="127000"/>
        </a:xfrm>
        <a:prstGeom prst="rect">
          <a:avLst/>
        </a:prstGeom>
      </xdr:spPr>
    </xdr:pic>
    <xdr:clientData/>
  </xdr:twoCellAnchor>
  <xdr:twoCellAnchor>
    <xdr:from>
      <xdr:col>1</xdr:col>
      <xdr:colOff>441325</xdr:colOff>
      <xdr:row>310</xdr:row>
      <xdr:rowOff>0</xdr:rowOff>
    </xdr:from>
    <xdr:to>
      <xdr:col>1</xdr:col>
      <xdr:colOff>568325</xdr:colOff>
      <xdr:row>310</xdr:row>
      <xdr:rowOff>127000</xdr:rowOff>
    </xdr:to>
    <xdr:pic macro="[15]!DesignIconClicked">
      <xdr:nvPicPr>
        <xdr:cNvPr id="1178" name="BExMCQL5F787J6NIEE4NBN5SZ4BU">
          <a:extLst>
            <a:ext uri="{FF2B5EF4-FFF2-40B4-BE49-F238E27FC236}">
              <a16:creationId xmlns:a16="http://schemas.microsoft.com/office/drawing/2014/main" id="{00000000-0008-0000-0200-00009A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59655075"/>
          <a:ext cx="127000" cy="127000"/>
        </a:xfrm>
        <a:prstGeom prst="rect">
          <a:avLst/>
        </a:prstGeom>
      </xdr:spPr>
    </xdr:pic>
    <xdr:clientData/>
  </xdr:twoCellAnchor>
  <xdr:twoCellAnchor>
    <xdr:from>
      <xdr:col>1</xdr:col>
      <xdr:colOff>441325</xdr:colOff>
      <xdr:row>351</xdr:row>
      <xdr:rowOff>0</xdr:rowOff>
    </xdr:from>
    <xdr:to>
      <xdr:col>1</xdr:col>
      <xdr:colOff>568325</xdr:colOff>
      <xdr:row>351</xdr:row>
      <xdr:rowOff>127000</xdr:rowOff>
    </xdr:to>
    <xdr:pic macro="[15]!DesignIconClicked">
      <xdr:nvPicPr>
        <xdr:cNvPr id="1179" name="BExOCZGMP0R1620GYOAJHGCKYE6I">
          <a:extLst>
            <a:ext uri="{FF2B5EF4-FFF2-40B4-BE49-F238E27FC236}">
              <a16:creationId xmlns:a16="http://schemas.microsoft.com/office/drawing/2014/main" id="{00000000-0008-0000-0200-00009B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7484625"/>
          <a:ext cx="127000" cy="127000"/>
        </a:xfrm>
        <a:prstGeom prst="rect">
          <a:avLst/>
        </a:prstGeom>
      </xdr:spPr>
    </xdr:pic>
    <xdr:clientData/>
  </xdr:twoCellAnchor>
  <xdr:twoCellAnchor>
    <xdr:from>
      <xdr:col>1</xdr:col>
      <xdr:colOff>441325</xdr:colOff>
      <xdr:row>360</xdr:row>
      <xdr:rowOff>0</xdr:rowOff>
    </xdr:from>
    <xdr:to>
      <xdr:col>1</xdr:col>
      <xdr:colOff>568325</xdr:colOff>
      <xdr:row>360</xdr:row>
      <xdr:rowOff>127000</xdr:rowOff>
    </xdr:to>
    <xdr:pic macro="[15]!DesignIconClicked">
      <xdr:nvPicPr>
        <xdr:cNvPr id="1180" name="BExOKBNBIZFKLJVL29JLXFE3Z26J">
          <a:extLst>
            <a:ext uri="{FF2B5EF4-FFF2-40B4-BE49-F238E27FC236}">
              <a16:creationId xmlns:a16="http://schemas.microsoft.com/office/drawing/2014/main" id="{00000000-0008-0000-0200-00009C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218175"/>
          <a:ext cx="127000" cy="127000"/>
        </a:xfrm>
        <a:prstGeom prst="rect">
          <a:avLst/>
        </a:prstGeom>
      </xdr:spPr>
    </xdr:pic>
    <xdr:clientData/>
  </xdr:twoCellAnchor>
  <xdr:twoCellAnchor>
    <xdr:from>
      <xdr:col>1</xdr:col>
      <xdr:colOff>441325</xdr:colOff>
      <xdr:row>362</xdr:row>
      <xdr:rowOff>0</xdr:rowOff>
    </xdr:from>
    <xdr:to>
      <xdr:col>1</xdr:col>
      <xdr:colOff>568325</xdr:colOff>
      <xdr:row>362</xdr:row>
      <xdr:rowOff>127000</xdr:rowOff>
    </xdr:to>
    <xdr:pic macro="[15]!DesignIconClicked">
      <xdr:nvPicPr>
        <xdr:cNvPr id="1181" name="BExBCSILN138AE93WVCVBZKHSVM7">
          <a:extLst>
            <a:ext uri="{FF2B5EF4-FFF2-40B4-BE49-F238E27FC236}">
              <a16:creationId xmlns:a16="http://schemas.microsoft.com/office/drawing/2014/main" id="{00000000-0008-0000-0200-00009D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69618225"/>
          <a:ext cx="127000" cy="127000"/>
        </a:xfrm>
        <a:prstGeom prst="rect">
          <a:avLst/>
        </a:prstGeom>
      </xdr:spPr>
    </xdr:pic>
    <xdr:clientData/>
  </xdr:twoCellAnchor>
  <xdr:twoCellAnchor>
    <xdr:from>
      <xdr:col>1</xdr:col>
      <xdr:colOff>441325</xdr:colOff>
      <xdr:row>371</xdr:row>
      <xdr:rowOff>0</xdr:rowOff>
    </xdr:from>
    <xdr:to>
      <xdr:col>1</xdr:col>
      <xdr:colOff>568325</xdr:colOff>
      <xdr:row>371</xdr:row>
      <xdr:rowOff>127000</xdr:rowOff>
    </xdr:to>
    <xdr:pic macro="[15]!DesignIconClicked">
      <xdr:nvPicPr>
        <xdr:cNvPr id="1182" name="BEx7AIX82YOEY4IK80H57QI6OBWB">
          <a:extLst>
            <a:ext uri="{FF2B5EF4-FFF2-40B4-BE49-F238E27FC236}">
              <a16:creationId xmlns:a16="http://schemas.microsoft.com/office/drawing/2014/main" id="{00000000-0008-0000-0200-00009E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1351775"/>
          <a:ext cx="127000" cy="127000"/>
        </a:xfrm>
        <a:prstGeom prst="rect">
          <a:avLst/>
        </a:prstGeom>
      </xdr:spPr>
    </xdr:pic>
    <xdr:clientData/>
  </xdr:twoCellAnchor>
  <xdr:twoCellAnchor>
    <xdr:from>
      <xdr:col>1</xdr:col>
      <xdr:colOff>441325</xdr:colOff>
      <xdr:row>375</xdr:row>
      <xdr:rowOff>0</xdr:rowOff>
    </xdr:from>
    <xdr:to>
      <xdr:col>1</xdr:col>
      <xdr:colOff>568325</xdr:colOff>
      <xdr:row>375</xdr:row>
      <xdr:rowOff>127000</xdr:rowOff>
    </xdr:to>
    <xdr:pic macro="[15]!DesignIconClicked">
      <xdr:nvPicPr>
        <xdr:cNvPr id="1183" name="BExU0UM44BQEG0LBII21HTCEIVZ3">
          <a:extLst>
            <a:ext uri="{FF2B5EF4-FFF2-40B4-BE49-F238E27FC236}">
              <a16:creationId xmlns:a16="http://schemas.microsoft.com/office/drawing/2014/main" id="{00000000-0008-0000-0200-00009F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72132825"/>
          <a:ext cx="127000" cy="127000"/>
        </a:xfrm>
        <a:prstGeom prst="rect">
          <a:avLst/>
        </a:prstGeom>
      </xdr:spPr>
    </xdr:pic>
    <xdr:clientData/>
  </xdr:twoCellAnchor>
  <xdr:twoCellAnchor>
    <xdr:from>
      <xdr:col>1</xdr:col>
      <xdr:colOff>269875</xdr:colOff>
      <xdr:row>387</xdr:row>
      <xdr:rowOff>0</xdr:rowOff>
    </xdr:from>
    <xdr:to>
      <xdr:col>1</xdr:col>
      <xdr:colOff>396875</xdr:colOff>
      <xdr:row>387</xdr:row>
      <xdr:rowOff>127000</xdr:rowOff>
    </xdr:to>
    <xdr:pic macro="[15]!DesignIconClicked">
      <xdr:nvPicPr>
        <xdr:cNvPr id="1184" name="BExKT2ERH2H1T4ZX80KIV3F9CCTU">
          <a:extLst>
            <a:ext uri="{FF2B5EF4-FFF2-40B4-BE49-F238E27FC236}">
              <a16:creationId xmlns:a16="http://schemas.microsoft.com/office/drawing/2014/main" id="{00000000-0008-0000-0200-0000A0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74437875"/>
          <a:ext cx="127000" cy="127000"/>
        </a:xfrm>
        <a:prstGeom prst="rect">
          <a:avLst/>
        </a:prstGeom>
      </xdr:spPr>
    </xdr:pic>
    <xdr:clientData/>
  </xdr:twoCellAnchor>
  <xdr:twoCellAnchor>
    <xdr:from>
      <xdr:col>1</xdr:col>
      <xdr:colOff>355600</xdr:colOff>
      <xdr:row>388</xdr:row>
      <xdr:rowOff>0</xdr:rowOff>
    </xdr:from>
    <xdr:to>
      <xdr:col>1</xdr:col>
      <xdr:colOff>482600</xdr:colOff>
      <xdr:row>388</xdr:row>
      <xdr:rowOff>127000</xdr:rowOff>
    </xdr:to>
    <xdr:pic macro="[15]!DesignIconClicked">
      <xdr:nvPicPr>
        <xdr:cNvPr id="1185" name="BExW8QBDAYMTGYONJ5VXQ9A3NDSM">
          <a:extLst>
            <a:ext uri="{FF2B5EF4-FFF2-40B4-BE49-F238E27FC236}">
              <a16:creationId xmlns:a16="http://schemas.microsoft.com/office/drawing/2014/main" id="{00000000-0008-0000-0200-0000A1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4628375"/>
          <a:ext cx="127000" cy="127000"/>
        </a:xfrm>
        <a:prstGeom prst="rect">
          <a:avLst/>
        </a:prstGeom>
      </xdr:spPr>
    </xdr:pic>
    <xdr:clientData/>
  </xdr:twoCellAnchor>
  <xdr:twoCellAnchor>
    <xdr:from>
      <xdr:col>1</xdr:col>
      <xdr:colOff>355600</xdr:colOff>
      <xdr:row>397</xdr:row>
      <xdr:rowOff>0</xdr:rowOff>
    </xdr:from>
    <xdr:to>
      <xdr:col>1</xdr:col>
      <xdr:colOff>482600</xdr:colOff>
      <xdr:row>397</xdr:row>
      <xdr:rowOff>127000</xdr:rowOff>
    </xdr:to>
    <xdr:pic macro="[15]!DesignIconClicked">
      <xdr:nvPicPr>
        <xdr:cNvPr id="1186" name="BExB1YGDB0736NRZDO89HWFGE5T2">
          <a:extLst>
            <a:ext uri="{FF2B5EF4-FFF2-40B4-BE49-F238E27FC236}">
              <a16:creationId xmlns:a16="http://schemas.microsoft.com/office/drawing/2014/main" id="{00000000-0008-0000-0200-0000A2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6361925"/>
          <a:ext cx="127000" cy="127000"/>
        </a:xfrm>
        <a:prstGeom prst="rect">
          <a:avLst/>
        </a:prstGeom>
      </xdr:spPr>
    </xdr:pic>
    <xdr:clientData/>
  </xdr:twoCellAnchor>
  <xdr:twoCellAnchor>
    <xdr:from>
      <xdr:col>1</xdr:col>
      <xdr:colOff>355600</xdr:colOff>
      <xdr:row>399</xdr:row>
      <xdr:rowOff>0</xdr:rowOff>
    </xdr:from>
    <xdr:to>
      <xdr:col>1</xdr:col>
      <xdr:colOff>482600</xdr:colOff>
      <xdr:row>399</xdr:row>
      <xdr:rowOff>127000</xdr:rowOff>
    </xdr:to>
    <xdr:pic macro="[15]!DesignIconClicked">
      <xdr:nvPicPr>
        <xdr:cNvPr id="1187" name="BExGLV3GYJLRSD77VVAFAQVBE6Q1">
          <a:extLst>
            <a:ext uri="{FF2B5EF4-FFF2-40B4-BE49-F238E27FC236}">
              <a16:creationId xmlns:a16="http://schemas.microsoft.com/office/drawing/2014/main" id="{00000000-0008-0000-0200-0000A3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6761975"/>
          <a:ext cx="127000" cy="127000"/>
        </a:xfrm>
        <a:prstGeom prst="rect">
          <a:avLst/>
        </a:prstGeom>
      </xdr:spPr>
    </xdr:pic>
    <xdr:clientData/>
  </xdr:twoCellAnchor>
  <xdr:twoCellAnchor>
    <xdr:from>
      <xdr:col>1</xdr:col>
      <xdr:colOff>355600</xdr:colOff>
      <xdr:row>404</xdr:row>
      <xdr:rowOff>0</xdr:rowOff>
    </xdr:from>
    <xdr:to>
      <xdr:col>1</xdr:col>
      <xdr:colOff>482600</xdr:colOff>
      <xdr:row>404</xdr:row>
      <xdr:rowOff>127000</xdr:rowOff>
    </xdr:to>
    <xdr:pic macro="[15]!DesignIconClicked">
      <xdr:nvPicPr>
        <xdr:cNvPr id="1188" name="BExZMBLLJ0IKCZSH1TPKOOMVTDDV">
          <a:extLst>
            <a:ext uri="{FF2B5EF4-FFF2-40B4-BE49-F238E27FC236}">
              <a16:creationId xmlns:a16="http://schemas.microsoft.com/office/drawing/2014/main" id="{00000000-0008-0000-0200-0000A4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7733525"/>
          <a:ext cx="127000" cy="127000"/>
        </a:xfrm>
        <a:prstGeom prst="rect">
          <a:avLst/>
        </a:prstGeom>
      </xdr:spPr>
    </xdr:pic>
    <xdr:clientData/>
  </xdr:twoCellAnchor>
  <xdr:twoCellAnchor>
    <xdr:from>
      <xdr:col>1</xdr:col>
      <xdr:colOff>355600</xdr:colOff>
      <xdr:row>406</xdr:row>
      <xdr:rowOff>0</xdr:rowOff>
    </xdr:from>
    <xdr:to>
      <xdr:col>1</xdr:col>
      <xdr:colOff>482600</xdr:colOff>
      <xdr:row>406</xdr:row>
      <xdr:rowOff>127000</xdr:rowOff>
    </xdr:to>
    <xdr:pic macro="[15]!DesignIconClicked">
      <xdr:nvPicPr>
        <xdr:cNvPr id="1189" name="BExZQPJG1VYP9RM1OSMXN9Q1SNWD">
          <a:extLst>
            <a:ext uri="{FF2B5EF4-FFF2-40B4-BE49-F238E27FC236}">
              <a16:creationId xmlns:a16="http://schemas.microsoft.com/office/drawing/2014/main" id="{00000000-0008-0000-0200-0000A5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8133575"/>
          <a:ext cx="127000" cy="127000"/>
        </a:xfrm>
        <a:prstGeom prst="rect">
          <a:avLst/>
        </a:prstGeom>
      </xdr:spPr>
    </xdr:pic>
    <xdr:clientData/>
  </xdr:twoCellAnchor>
  <xdr:twoCellAnchor>
    <xdr:from>
      <xdr:col>1</xdr:col>
      <xdr:colOff>355600</xdr:colOff>
      <xdr:row>409</xdr:row>
      <xdr:rowOff>0</xdr:rowOff>
    </xdr:from>
    <xdr:to>
      <xdr:col>1</xdr:col>
      <xdr:colOff>482600</xdr:colOff>
      <xdr:row>409</xdr:row>
      <xdr:rowOff>127000</xdr:rowOff>
    </xdr:to>
    <xdr:pic macro="[15]!DesignIconClicked">
      <xdr:nvPicPr>
        <xdr:cNvPr id="1190" name="BExTT2E3TSOZUYBHNZ4K438ZOTXD">
          <a:extLst>
            <a:ext uri="{FF2B5EF4-FFF2-40B4-BE49-F238E27FC236}">
              <a16:creationId xmlns:a16="http://schemas.microsoft.com/office/drawing/2014/main" id="{00000000-0008-0000-0200-0000A6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8724125"/>
          <a:ext cx="127000" cy="127000"/>
        </a:xfrm>
        <a:prstGeom prst="rect">
          <a:avLst/>
        </a:prstGeom>
      </xdr:spPr>
    </xdr:pic>
    <xdr:clientData/>
  </xdr:twoCellAnchor>
  <xdr:twoCellAnchor>
    <xdr:from>
      <xdr:col>1</xdr:col>
      <xdr:colOff>355600</xdr:colOff>
      <xdr:row>413</xdr:row>
      <xdr:rowOff>0</xdr:rowOff>
    </xdr:from>
    <xdr:to>
      <xdr:col>1</xdr:col>
      <xdr:colOff>482600</xdr:colOff>
      <xdr:row>413</xdr:row>
      <xdr:rowOff>127000</xdr:rowOff>
    </xdr:to>
    <xdr:pic macro="[15]!DesignIconClicked">
      <xdr:nvPicPr>
        <xdr:cNvPr id="1191" name="BEx3QGBO36DQOEE5NXIT3UBE7RBZ">
          <a:extLst>
            <a:ext uri="{FF2B5EF4-FFF2-40B4-BE49-F238E27FC236}">
              <a16:creationId xmlns:a16="http://schemas.microsoft.com/office/drawing/2014/main" id="{00000000-0008-0000-0200-0000A7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79505175"/>
          <a:ext cx="127000" cy="127000"/>
        </a:xfrm>
        <a:prstGeom prst="rect">
          <a:avLst/>
        </a:prstGeom>
      </xdr:spPr>
    </xdr:pic>
    <xdr:clientData/>
  </xdr:twoCellAnchor>
  <xdr:twoCellAnchor>
    <xdr:from>
      <xdr:col>1</xdr:col>
      <xdr:colOff>355600</xdr:colOff>
      <xdr:row>417</xdr:row>
      <xdr:rowOff>0</xdr:rowOff>
    </xdr:from>
    <xdr:to>
      <xdr:col>1</xdr:col>
      <xdr:colOff>482600</xdr:colOff>
      <xdr:row>417</xdr:row>
      <xdr:rowOff>127000</xdr:rowOff>
    </xdr:to>
    <xdr:pic macro="[15]!DesignIconClicked">
      <xdr:nvPicPr>
        <xdr:cNvPr id="1192" name="BEx1SQELDUL7D8H67SA2KSDNEOUV">
          <a:extLst>
            <a:ext uri="{FF2B5EF4-FFF2-40B4-BE49-F238E27FC236}">
              <a16:creationId xmlns:a16="http://schemas.microsoft.com/office/drawing/2014/main" id="{00000000-0008-0000-0200-0000A8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0286225"/>
          <a:ext cx="127000" cy="127000"/>
        </a:xfrm>
        <a:prstGeom prst="rect">
          <a:avLst/>
        </a:prstGeom>
      </xdr:spPr>
    </xdr:pic>
    <xdr:clientData/>
  </xdr:twoCellAnchor>
  <xdr:twoCellAnchor>
    <xdr:from>
      <xdr:col>1</xdr:col>
      <xdr:colOff>269875</xdr:colOff>
      <xdr:row>421</xdr:row>
      <xdr:rowOff>0</xdr:rowOff>
    </xdr:from>
    <xdr:to>
      <xdr:col>1</xdr:col>
      <xdr:colOff>396875</xdr:colOff>
      <xdr:row>421</xdr:row>
      <xdr:rowOff>127000</xdr:rowOff>
    </xdr:to>
    <xdr:pic macro="[15]!DesignIconClicked">
      <xdr:nvPicPr>
        <xdr:cNvPr id="1193" name="BExB2EN1K4UA8AKLQU6NN0CPF87E">
          <a:extLst>
            <a:ext uri="{FF2B5EF4-FFF2-40B4-BE49-F238E27FC236}">
              <a16:creationId xmlns:a16="http://schemas.microsoft.com/office/drawing/2014/main" id="{00000000-0008-0000-0200-0000A9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31875" y="81067275"/>
          <a:ext cx="127000" cy="127000"/>
        </a:xfrm>
        <a:prstGeom prst="rect">
          <a:avLst/>
        </a:prstGeom>
      </xdr:spPr>
    </xdr:pic>
    <xdr:clientData/>
  </xdr:twoCellAnchor>
  <xdr:twoCellAnchor>
    <xdr:from>
      <xdr:col>1</xdr:col>
      <xdr:colOff>355600</xdr:colOff>
      <xdr:row>422</xdr:row>
      <xdr:rowOff>0</xdr:rowOff>
    </xdr:from>
    <xdr:to>
      <xdr:col>1</xdr:col>
      <xdr:colOff>482600</xdr:colOff>
      <xdr:row>422</xdr:row>
      <xdr:rowOff>127000</xdr:rowOff>
    </xdr:to>
    <xdr:pic macro="[15]!DesignIconClicked">
      <xdr:nvPicPr>
        <xdr:cNvPr id="1194" name="BExY0MQS5MVQECIWJDMJD65Y6QD7">
          <a:extLst>
            <a:ext uri="{FF2B5EF4-FFF2-40B4-BE49-F238E27FC236}">
              <a16:creationId xmlns:a16="http://schemas.microsoft.com/office/drawing/2014/main" id="{00000000-0008-0000-0200-0000AA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17600" y="81257775"/>
          <a:ext cx="127000" cy="127000"/>
        </a:xfrm>
        <a:prstGeom prst="rect">
          <a:avLst/>
        </a:prstGeom>
      </xdr:spPr>
    </xdr:pic>
    <xdr:clientData/>
  </xdr:twoCellAnchor>
  <xdr:twoCellAnchor>
    <xdr:from>
      <xdr:col>1</xdr:col>
      <xdr:colOff>441325</xdr:colOff>
      <xdr:row>423</xdr:row>
      <xdr:rowOff>0</xdr:rowOff>
    </xdr:from>
    <xdr:to>
      <xdr:col>1</xdr:col>
      <xdr:colOff>568325</xdr:colOff>
      <xdr:row>423</xdr:row>
      <xdr:rowOff>127000</xdr:rowOff>
    </xdr:to>
    <xdr:pic macro="[15]!DesignIconClicked">
      <xdr:nvPicPr>
        <xdr:cNvPr id="1195" name="BExF3QD4ZUGKSWP8UHHELYD6ZURN">
          <a:extLst>
            <a:ext uri="{FF2B5EF4-FFF2-40B4-BE49-F238E27FC236}">
              <a16:creationId xmlns:a16="http://schemas.microsoft.com/office/drawing/2014/main" id="{00000000-0008-0000-0200-0000AB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81448275"/>
          <a:ext cx="127000" cy="127000"/>
        </a:xfrm>
        <a:prstGeom prst="rect">
          <a:avLst/>
        </a:prstGeom>
      </xdr:spPr>
    </xdr:pic>
    <xdr:clientData/>
  </xdr:twoCellAnchor>
  <xdr:twoCellAnchor>
    <xdr:from>
      <xdr:col>1</xdr:col>
      <xdr:colOff>441325</xdr:colOff>
      <xdr:row>425</xdr:row>
      <xdr:rowOff>0</xdr:rowOff>
    </xdr:from>
    <xdr:to>
      <xdr:col>1</xdr:col>
      <xdr:colOff>568325</xdr:colOff>
      <xdr:row>425</xdr:row>
      <xdr:rowOff>127000</xdr:rowOff>
    </xdr:to>
    <xdr:pic macro="[15]!DesignIconClicked">
      <xdr:nvPicPr>
        <xdr:cNvPr id="1196" name="BExQKIVO1BABTACFPH5LBQXKURU8">
          <a:extLst>
            <a:ext uri="{FF2B5EF4-FFF2-40B4-BE49-F238E27FC236}">
              <a16:creationId xmlns:a16="http://schemas.microsoft.com/office/drawing/2014/main" id="{00000000-0008-0000-0200-0000AC04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03325" y="81848325"/>
          <a:ext cx="127000" cy="127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355600</xdr:colOff>
      <xdr:row>49</xdr:row>
      <xdr:rowOff>0</xdr:rowOff>
    </xdr:from>
    <xdr:to>
      <xdr:col>8</xdr:col>
      <xdr:colOff>482600</xdr:colOff>
      <xdr:row>49</xdr:row>
      <xdr:rowOff>127000</xdr:rowOff>
    </xdr:to>
    <xdr:pic>
      <xdr:nvPicPr>
        <xdr:cNvPr id="7" name="BExIWCR7S78HFAD7NZDAW101SJ3J">
          <a:extLst>
            <a:ext uri="{FF2B5EF4-FFF2-40B4-BE49-F238E27FC236}">
              <a16:creationId xmlns:a16="http://schemas.microsoft.com/office/drawing/2014/main" id="{00000000-0008-0000-2900-000007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4246125"/>
          <a:ext cx="127000" cy="127000"/>
        </a:xfrm>
        <a:prstGeom prst="rect">
          <a:avLst/>
        </a:prstGeom>
      </xdr:spPr>
    </xdr:pic>
    <xdr:clientData/>
  </xdr:twoCellAnchor>
  <xdr:twoCellAnchor>
    <xdr:from>
      <xdr:col>8</xdr:col>
      <xdr:colOff>441325</xdr:colOff>
      <xdr:row>48</xdr:row>
      <xdr:rowOff>0</xdr:rowOff>
    </xdr:from>
    <xdr:to>
      <xdr:col>8</xdr:col>
      <xdr:colOff>568325</xdr:colOff>
      <xdr:row>48</xdr:row>
      <xdr:rowOff>127000</xdr:rowOff>
    </xdr:to>
    <xdr:pic>
      <xdr:nvPicPr>
        <xdr:cNvPr id="14" name="BEx1RD937956QZ7LOVN6XNPQ44YO">
          <a:extLst>
            <a:ext uri="{FF2B5EF4-FFF2-40B4-BE49-F238E27FC236}">
              <a16:creationId xmlns:a16="http://schemas.microsoft.com/office/drawing/2014/main" id="{00000000-0008-0000-2900-00000E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4055625"/>
          <a:ext cx="127000" cy="127000"/>
        </a:xfrm>
        <a:prstGeom prst="rect">
          <a:avLst/>
        </a:prstGeom>
      </xdr:spPr>
    </xdr:pic>
    <xdr:clientData/>
  </xdr:twoCellAnchor>
  <xdr:twoCellAnchor>
    <xdr:from>
      <xdr:col>8</xdr:col>
      <xdr:colOff>441325</xdr:colOff>
      <xdr:row>50</xdr:row>
      <xdr:rowOff>0</xdr:rowOff>
    </xdr:from>
    <xdr:to>
      <xdr:col>8</xdr:col>
      <xdr:colOff>568325</xdr:colOff>
      <xdr:row>50</xdr:row>
      <xdr:rowOff>127000</xdr:rowOff>
    </xdr:to>
    <xdr:pic>
      <xdr:nvPicPr>
        <xdr:cNvPr id="15" name="BExZQZA0H1POGF4SYLH8YC9G2PB2">
          <a:extLst>
            <a:ext uri="{FF2B5EF4-FFF2-40B4-BE49-F238E27FC236}">
              <a16:creationId xmlns:a16="http://schemas.microsoft.com/office/drawing/2014/main" id="{00000000-0008-0000-2900-00000F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4436625"/>
          <a:ext cx="127000" cy="127000"/>
        </a:xfrm>
        <a:prstGeom prst="rect">
          <a:avLst/>
        </a:prstGeom>
      </xdr:spPr>
    </xdr:pic>
    <xdr:clientData/>
  </xdr:twoCellAnchor>
  <xdr:twoCellAnchor>
    <xdr:from>
      <xdr:col>8</xdr:col>
      <xdr:colOff>355600</xdr:colOff>
      <xdr:row>50</xdr:row>
      <xdr:rowOff>0</xdr:rowOff>
    </xdr:from>
    <xdr:to>
      <xdr:col>8</xdr:col>
      <xdr:colOff>482600</xdr:colOff>
      <xdr:row>50</xdr:row>
      <xdr:rowOff>127000</xdr:rowOff>
    </xdr:to>
    <xdr:pic>
      <xdr:nvPicPr>
        <xdr:cNvPr id="23" name="BExIWCR7S78HFAD7NZDAW101SJ3J">
          <a:extLst>
            <a:ext uri="{FF2B5EF4-FFF2-40B4-BE49-F238E27FC236}">
              <a16:creationId xmlns:a16="http://schemas.microsoft.com/office/drawing/2014/main" id="{00000000-0008-0000-2900-000017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4436625"/>
          <a:ext cx="127000" cy="127000"/>
        </a:xfrm>
        <a:prstGeom prst="rect">
          <a:avLst/>
        </a:prstGeom>
      </xdr:spPr>
    </xdr:pic>
    <xdr:clientData/>
  </xdr:twoCellAnchor>
  <xdr:twoCellAnchor>
    <xdr:from>
      <xdr:col>8</xdr:col>
      <xdr:colOff>441325</xdr:colOff>
      <xdr:row>54</xdr:row>
      <xdr:rowOff>0</xdr:rowOff>
    </xdr:from>
    <xdr:to>
      <xdr:col>8</xdr:col>
      <xdr:colOff>568325</xdr:colOff>
      <xdr:row>54</xdr:row>
      <xdr:rowOff>127000</xdr:rowOff>
    </xdr:to>
    <xdr:pic>
      <xdr:nvPicPr>
        <xdr:cNvPr id="28" name="BExXPEWB5H8K6D4MWZDPFGR90EWU">
          <a:extLst>
            <a:ext uri="{FF2B5EF4-FFF2-40B4-BE49-F238E27FC236}">
              <a16:creationId xmlns:a16="http://schemas.microsoft.com/office/drawing/2014/main" id="{00000000-0008-0000-2900-00001C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5198625"/>
          <a:ext cx="127000" cy="127000"/>
        </a:xfrm>
        <a:prstGeom prst="rect">
          <a:avLst/>
        </a:prstGeom>
      </xdr:spPr>
    </xdr:pic>
    <xdr:clientData/>
  </xdr:twoCellAnchor>
  <xdr:twoCellAnchor>
    <xdr:from>
      <xdr:col>8</xdr:col>
      <xdr:colOff>441325</xdr:colOff>
      <xdr:row>49</xdr:row>
      <xdr:rowOff>0</xdr:rowOff>
    </xdr:from>
    <xdr:to>
      <xdr:col>8</xdr:col>
      <xdr:colOff>568325</xdr:colOff>
      <xdr:row>49</xdr:row>
      <xdr:rowOff>127000</xdr:rowOff>
    </xdr:to>
    <xdr:pic>
      <xdr:nvPicPr>
        <xdr:cNvPr id="30" name="BEx1RD937956QZ7LOVN6XNPQ44YO">
          <a:extLst>
            <a:ext uri="{FF2B5EF4-FFF2-40B4-BE49-F238E27FC236}">
              <a16:creationId xmlns:a16="http://schemas.microsoft.com/office/drawing/2014/main" id="{00000000-0008-0000-2900-00001E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4246125"/>
          <a:ext cx="127000" cy="127000"/>
        </a:xfrm>
        <a:prstGeom prst="rect">
          <a:avLst/>
        </a:prstGeom>
      </xdr:spPr>
    </xdr:pic>
    <xdr:clientData/>
  </xdr:twoCellAnchor>
  <xdr:twoCellAnchor>
    <xdr:from>
      <xdr:col>8</xdr:col>
      <xdr:colOff>441325</xdr:colOff>
      <xdr:row>53</xdr:row>
      <xdr:rowOff>0</xdr:rowOff>
    </xdr:from>
    <xdr:to>
      <xdr:col>8</xdr:col>
      <xdr:colOff>568325</xdr:colOff>
      <xdr:row>53</xdr:row>
      <xdr:rowOff>127000</xdr:rowOff>
    </xdr:to>
    <xdr:pic>
      <xdr:nvPicPr>
        <xdr:cNvPr id="33" name="BExW5HA9OWTM99AFTEH56MP1AIAB">
          <a:extLst>
            <a:ext uri="{FF2B5EF4-FFF2-40B4-BE49-F238E27FC236}">
              <a16:creationId xmlns:a16="http://schemas.microsoft.com/office/drawing/2014/main" id="{00000000-0008-0000-2900-000021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5008125"/>
          <a:ext cx="127000" cy="127000"/>
        </a:xfrm>
        <a:prstGeom prst="rect">
          <a:avLst/>
        </a:prstGeom>
      </xdr:spPr>
    </xdr:pic>
    <xdr:clientData/>
  </xdr:twoCellAnchor>
  <xdr:twoCellAnchor>
    <xdr:from>
      <xdr:col>8</xdr:col>
      <xdr:colOff>441325</xdr:colOff>
      <xdr:row>49</xdr:row>
      <xdr:rowOff>0</xdr:rowOff>
    </xdr:from>
    <xdr:to>
      <xdr:col>8</xdr:col>
      <xdr:colOff>568325</xdr:colOff>
      <xdr:row>49</xdr:row>
      <xdr:rowOff>127000</xdr:rowOff>
    </xdr:to>
    <xdr:pic macro="[15]!DesignIconClicked">
      <xdr:nvPicPr>
        <xdr:cNvPr id="34" name="BEx5K51EKD0JP8SZS06P15W53XBT">
          <a:extLst>
            <a:ext uri="{FF2B5EF4-FFF2-40B4-BE49-F238E27FC236}">
              <a16:creationId xmlns:a16="http://schemas.microsoft.com/office/drawing/2014/main" id="{00000000-0008-0000-2900-00002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4246125"/>
          <a:ext cx="127000" cy="127000"/>
        </a:xfrm>
        <a:prstGeom prst="rect">
          <a:avLst/>
        </a:prstGeom>
      </xdr:spPr>
    </xdr:pic>
    <xdr:clientData/>
  </xdr:twoCellAnchor>
  <xdr:twoCellAnchor>
    <xdr:from>
      <xdr:col>8</xdr:col>
      <xdr:colOff>441325</xdr:colOff>
      <xdr:row>51</xdr:row>
      <xdr:rowOff>0</xdr:rowOff>
    </xdr:from>
    <xdr:to>
      <xdr:col>8</xdr:col>
      <xdr:colOff>568325</xdr:colOff>
      <xdr:row>51</xdr:row>
      <xdr:rowOff>127000</xdr:rowOff>
    </xdr:to>
    <xdr:pic macro="[15]!DesignIconClicked">
      <xdr:nvPicPr>
        <xdr:cNvPr id="36" name="BExMLCRXEJICT55SRQZRXZCDDMLT">
          <a:extLst>
            <a:ext uri="{FF2B5EF4-FFF2-40B4-BE49-F238E27FC236}">
              <a16:creationId xmlns:a16="http://schemas.microsoft.com/office/drawing/2014/main" id="{00000000-0008-0000-2900-000024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4627125"/>
          <a:ext cx="127000" cy="127000"/>
        </a:xfrm>
        <a:prstGeom prst="rect">
          <a:avLst/>
        </a:prstGeom>
      </xdr:spPr>
    </xdr:pic>
    <xdr:clientData/>
  </xdr:twoCellAnchor>
  <xdr:twoCellAnchor>
    <xdr:from>
      <xdr:col>8</xdr:col>
      <xdr:colOff>441325</xdr:colOff>
      <xdr:row>49</xdr:row>
      <xdr:rowOff>0</xdr:rowOff>
    </xdr:from>
    <xdr:to>
      <xdr:col>8</xdr:col>
      <xdr:colOff>568325</xdr:colOff>
      <xdr:row>49</xdr:row>
      <xdr:rowOff>127000</xdr:rowOff>
    </xdr:to>
    <xdr:pic macro="[15]!DesignIconClicked">
      <xdr:nvPicPr>
        <xdr:cNvPr id="37" name="BEx5K51EKD0JP8SZS06P15W53XBT">
          <a:extLst>
            <a:ext uri="{FF2B5EF4-FFF2-40B4-BE49-F238E27FC236}">
              <a16:creationId xmlns:a16="http://schemas.microsoft.com/office/drawing/2014/main" id="{00000000-0008-0000-2900-000025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4246125"/>
          <a:ext cx="127000" cy="127000"/>
        </a:xfrm>
        <a:prstGeom prst="rect">
          <a:avLst/>
        </a:prstGeom>
      </xdr:spPr>
    </xdr:pic>
    <xdr:clientData/>
  </xdr:twoCellAnchor>
  <xdr:twoCellAnchor>
    <xdr:from>
      <xdr:col>8</xdr:col>
      <xdr:colOff>441325</xdr:colOff>
      <xdr:row>51</xdr:row>
      <xdr:rowOff>0</xdr:rowOff>
    </xdr:from>
    <xdr:to>
      <xdr:col>8</xdr:col>
      <xdr:colOff>568325</xdr:colOff>
      <xdr:row>51</xdr:row>
      <xdr:rowOff>127000</xdr:rowOff>
    </xdr:to>
    <xdr:pic macro="[15]!DesignIconClicked">
      <xdr:nvPicPr>
        <xdr:cNvPr id="39" name="BExMLCRXEJICT55SRQZRXZCDDMLT">
          <a:extLst>
            <a:ext uri="{FF2B5EF4-FFF2-40B4-BE49-F238E27FC236}">
              <a16:creationId xmlns:a16="http://schemas.microsoft.com/office/drawing/2014/main" id="{00000000-0008-0000-2900-000027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4627125"/>
          <a:ext cx="127000" cy="127000"/>
        </a:xfrm>
        <a:prstGeom prst="rect">
          <a:avLst/>
        </a:prstGeom>
      </xdr:spPr>
    </xdr:pic>
    <xdr:clientData/>
  </xdr:twoCellAnchor>
  <xdr:twoCellAnchor>
    <xdr:from>
      <xdr:col>8</xdr:col>
      <xdr:colOff>441325</xdr:colOff>
      <xdr:row>49</xdr:row>
      <xdr:rowOff>0</xdr:rowOff>
    </xdr:from>
    <xdr:to>
      <xdr:col>8</xdr:col>
      <xdr:colOff>568325</xdr:colOff>
      <xdr:row>49</xdr:row>
      <xdr:rowOff>127000</xdr:rowOff>
    </xdr:to>
    <xdr:pic macro="[15]!DesignIconClicked">
      <xdr:nvPicPr>
        <xdr:cNvPr id="40" name="BExOCZGMP0R1620GYOAJHGCKYE6I">
          <a:extLst>
            <a:ext uri="{FF2B5EF4-FFF2-40B4-BE49-F238E27FC236}">
              <a16:creationId xmlns:a16="http://schemas.microsoft.com/office/drawing/2014/main" id="{00000000-0008-0000-2900-000028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4246125"/>
          <a:ext cx="127000" cy="127000"/>
        </a:xfrm>
        <a:prstGeom prst="rect">
          <a:avLst/>
        </a:prstGeom>
      </xdr:spPr>
    </xdr:pic>
    <xdr:clientData/>
  </xdr:twoCellAnchor>
  <xdr:twoCellAnchor>
    <xdr:from>
      <xdr:col>8</xdr:col>
      <xdr:colOff>441325</xdr:colOff>
      <xdr:row>51</xdr:row>
      <xdr:rowOff>0</xdr:rowOff>
    </xdr:from>
    <xdr:to>
      <xdr:col>8</xdr:col>
      <xdr:colOff>568325</xdr:colOff>
      <xdr:row>51</xdr:row>
      <xdr:rowOff>127000</xdr:rowOff>
    </xdr:to>
    <xdr:pic macro="[15]!DesignIconClicked">
      <xdr:nvPicPr>
        <xdr:cNvPr id="42" name="BExBCSILN138AE93WVCVBZKHSVM7">
          <a:extLst>
            <a:ext uri="{FF2B5EF4-FFF2-40B4-BE49-F238E27FC236}">
              <a16:creationId xmlns:a16="http://schemas.microsoft.com/office/drawing/2014/main" id="{00000000-0008-0000-2900-00002A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4627125"/>
          <a:ext cx="127000" cy="127000"/>
        </a:xfrm>
        <a:prstGeom prst="rect">
          <a:avLst/>
        </a:prstGeom>
      </xdr:spPr>
    </xdr:pic>
    <xdr:clientData/>
  </xdr:twoCellAnchor>
  <xdr:twoCellAnchor>
    <xdr:from>
      <xdr:col>8</xdr:col>
      <xdr:colOff>355600</xdr:colOff>
      <xdr:row>4</xdr:row>
      <xdr:rowOff>0</xdr:rowOff>
    </xdr:from>
    <xdr:to>
      <xdr:col>8</xdr:col>
      <xdr:colOff>482600</xdr:colOff>
      <xdr:row>4</xdr:row>
      <xdr:rowOff>127000</xdr:rowOff>
    </xdr:to>
    <xdr:pic>
      <xdr:nvPicPr>
        <xdr:cNvPr id="43" name="BExMR8T8EKBU1OREIW0JGE5O2KGK">
          <a:extLst>
            <a:ext uri="{FF2B5EF4-FFF2-40B4-BE49-F238E27FC236}">
              <a16:creationId xmlns:a16="http://schemas.microsoft.com/office/drawing/2014/main" id="{00000000-0008-0000-2900-00002B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2650" y="6705600"/>
          <a:ext cx="127000" cy="127000"/>
        </a:xfrm>
        <a:prstGeom prst="rect">
          <a:avLst/>
        </a:prstGeom>
      </xdr:spPr>
    </xdr:pic>
    <xdr:clientData/>
  </xdr:twoCellAnchor>
  <xdr:twoCellAnchor>
    <xdr:from>
      <xdr:col>8</xdr:col>
      <xdr:colOff>355600</xdr:colOff>
      <xdr:row>6</xdr:row>
      <xdr:rowOff>0</xdr:rowOff>
    </xdr:from>
    <xdr:to>
      <xdr:col>8</xdr:col>
      <xdr:colOff>482600</xdr:colOff>
      <xdr:row>6</xdr:row>
      <xdr:rowOff>127000</xdr:rowOff>
    </xdr:to>
    <xdr:pic>
      <xdr:nvPicPr>
        <xdr:cNvPr id="44" name="BExIWCR7S78HFAD7NZDAW101SJ3J">
          <a:extLst>
            <a:ext uri="{FF2B5EF4-FFF2-40B4-BE49-F238E27FC236}">
              <a16:creationId xmlns:a16="http://schemas.microsoft.com/office/drawing/2014/main" id="{00000000-0008-0000-2900-00002C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2650" y="7315200"/>
          <a:ext cx="127000" cy="127000"/>
        </a:xfrm>
        <a:prstGeom prst="rect">
          <a:avLst/>
        </a:prstGeom>
      </xdr:spPr>
    </xdr:pic>
    <xdr:clientData/>
  </xdr:twoCellAnchor>
  <xdr:twoCellAnchor>
    <xdr:from>
      <xdr:col>8</xdr:col>
      <xdr:colOff>441325</xdr:colOff>
      <xdr:row>6</xdr:row>
      <xdr:rowOff>0</xdr:rowOff>
    </xdr:from>
    <xdr:to>
      <xdr:col>8</xdr:col>
      <xdr:colOff>568325</xdr:colOff>
      <xdr:row>6</xdr:row>
      <xdr:rowOff>127000</xdr:rowOff>
    </xdr:to>
    <xdr:pic>
      <xdr:nvPicPr>
        <xdr:cNvPr id="45" name="BEx1RD937956QZ7LOVN6XNPQ44YO">
          <a:extLst>
            <a:ext uri="{FF2B5EF4-FFF2-40B4-BE49-F238E27FC236}">
              <a16:creationId xmlns:a16="http://schemas.microsoft.com/office/drawing/2014/main" id="{00000000-0008-0000-2900-00002D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162800"/>
          <a:ext cx="127000" cy="127000"/>
        </a:xfrm>
        <a:prstGeom prst="rect">
          <a:avLst/>
        </a:prstGeom>
      </xdr:spPr>
    </xdr:pic>
    <xdr:clientData/>
  </xdr:twoCellAnchor>
  <xdr:twoCellAnchor>
    <xdr:from>
      <xdr:col>8</xdr:col>
      <xdr:colOff>441325</xdr:colOff>
      <xdr:row>10</xdr:row>
      <xdr:rowOff>0</xdr:rowOff>
    </xdr:from>
    <xdr:to>
      <xdr:col>8</xdr:col>
      <xdr:colOff>568325</xdr:colOff>
      <xdr:row>10</xdr:row>
      <xdr:rowOff>127000</xdr:rowOff>
    </xdr:to>
    <xdr:pic>
      <xdr:nvPicPr>
        <xdr:cNvPr id="46" name="BExZQZA0H1POGF4SYLH8YC9G2PB2">
          <a:extLst>
            <a:ext uri="{FF2B5EF4-FFF2-40B4-BE49-F238E27FC236}">
              <a16:creationId xmlns:a16="http://schemas.microsoft.com/office/drawing/2014/main" id="{00000000-0008-0000-2900-00002E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467600"/>
          <a:ext cx="127000" cy="127000"/>
        </a:xfrm>
        <a:prstGeom prst="rect">
          <a:avLst/>
        </a:prstGeom>
      </xdr:spPr>
    </xdr:pic>
    <xdr:clientData/>
  </xdr:twoCellAnchor>
  <xdr:twoCellAnchor>
    <xdr:from>
      <xdr:col>8</xdr:col>
      <xdr:colOff>355600</xdr:colOff>
      <xdr:row>3</xdr:row>
      <xdr:rowOff>0</xdr:rowOff>
    </xdr:from>
    <xdr:to>
      <xdr:col>8</xdr:col>
      <xdr:colOff>482600</xdr:colOff>
      <xdr:row>3</xdr:row>
      <xdr:rowOff>127000</xdr:rowOff>
    </xdr:to>
    <xdr:pic>
      <xdr:nvPicPr>
        <xdr:cNvPr id="47" name="BExMR8T8EKBU1OREIW0JGE5O2KGK">
          <a:extLst>
            <a:ext uri="{FF2B5EF4-FFF2-40B4-BE49-F238E27FC236}">
              <a16:creationId xmlns:a16="http://schemas.microsoft.com/office/drawing/2014/main" id="{00000000-0008-0000-2900-00002F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2650" y="6858000"/>
          <a:ext cx="127000" cy="127000"/>
        </a:xfrm>
        <a:prstGeom prst="rect">
          <a:avLst/>
        </a:prstGeom>
      </xdr:spPr>
    </xdr:pic>
    <xdr:clientData/>
  </xdr:twoCellAnchor>
  <xdr:twoCellAnchor>
    <xdr:from>
      <xdr:col>8</xdr:col>
      <xdr:colOff>355600</xdr:colOff>
      <xdr:row>10</xdr:row>
      <xdr:rowOff>0</xdr:rowOff>
    </xdr:from>
    <xdr:to>
      <xdr:col>8</xdr:col>
      <xdr:colOff>482600</xdr:colOff>
      <xdr:row>10</xdr:row>
      <xdr:rowOff>127000</xdr:rowOff>
    </xdr:to>
    <xdr:pic>
      <xdr:nvPicPr>
        <xdr:cNvPr id="48" name="BExIWCR7S78HFAD7NZDAW101SJ3J">
          <a:extLst>
            <a:ext uri="{FF2B5EF4-FFF2-40B4-BE49-F238E27FC236}">
              <a16:creationId xmlns:a16="http://schemas.microsoft.com/office/drawing/2014/main" id="{00000000-0008-0000-2900-000030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2650" y="7467600"/>
          <a:ext cx="127000" cy="127000"/>
        </a:xfrm>
        <a:prstGeom prst="rect">
          <a:avLst/>
        </a:prstGeom>
      </xdr:spPr>
    </xdr:pic>
    <xdr:clientData/>
  </xdr:twoCellAnchor>
  <xdr:twoCellAnchor>
    <xdr:from>
      <xdr:col>8</xdr:col>
      <xdr:colOff>441325</xdr:colOff>
      <xdr:row>5</xdr:row>
      <xdr:rowOff>0</xdr:rowOff>
    </xdr:from>
    <xdr:to>
      <xdr:col>8</xdr:col>
      <xdr:colOff>568325</xdr:colOff>
      <xdr:row>5</xdr:row>
      <xdr:rowOff>127000</xdr:rowOff>
    </xdr:to>
    <xdr:pic>
      <xdr:nvPicPr>
        <xdr:cNvPr id="49" name="BExXPEWB5H8K6D4MWZDPFGR90EWU">
          <a:extLst>
            <a:ext uri="{FF2B5EF4-FFF2-40B4-BE49-F238E27FC236}">
              <a16:creationId xmlns:a16="http://schemas.microsoft.com/office/drawing/2014/main" id="{00000000-0008-0000-2900-000031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8077200"/>
          <a:ext cx="127000" cy="127000"/>
        </a:xfrm>
        <a:prstGeom prst="rect">
          <a:avLst/>
        </a:prstGeom>
      </xdr:spPr>
    </xdr:pic>
    <xdr:clientData/>
  </xdr:twoCellAnchor>
  <xdr:twoCellAnchor>
    <xdr:from>
      <xdr:col>8</xdr:col>
      <xdr:colOff>441325</xdr:colOff>
      <xdr:row>6</xdr:row>
      <xdr:rowOff>0</xdr:rowOff>
    </xdr:from>
    <xdr:to>
      <xdr:col>8</xdr:col>
      <xdr:colOff>568325</xdr:colOff>
      <xdr:row>6</xdr:row>
      <xdr:rowOff>127000</xdr:rowOff>
    </xdr:to>
    <xdr:pic>
      <xdr:nvPicPr>
        <xdr:cNvPr id="50" name="BEx1RD937956QZ7LOVN6XNPQ44YO">
          <a:extLst>
            <a:ext uri="{FF2B5EF4-FFF2-40B4-BE49-F238E27FC236}">
              <a16:creationId xmlns:a16="http://schemas.microsoft.com/office/drawing/2014/main" id="{00000000-0008-0000-2900-00003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315200"/>
          <a:ext cx="127000" cy="127000"/>
        </a:xfrm>
        <a:prstGeom prst="rect">
          <a:avLst/>
        </a:prstGeom>
      </xdr:spPr>
    </xdr:pic>
    <xdr:clientData/>
  </xdr:twoCellAnchor>
  <xdr:twoCellAnchor>
    <xdr:from>
      <xdr:col>8</xdr:col>
      <xdr:colOff>441325</xdr:colOff>
      <xdr:row>7</xdr:row>
      <xdr:rowOff>0</xdr:rowOff>
    </xdr:from>
    <xdr:to>
      <xdr:col>8</xdr:col>
      <xdr:colOff>568325</xdr:colOff>
      <xdr:row>7</xdr:row>
      <xdr:rowOff>127000</xdr:rowOff>
    </xdr:to>
    <xdr:pic>
      <xdr:nvPicPr>
        <xdr:cNvPr id="51" name="BExW5HA9OWTM99AFTEH56MP1AIAB">
          <a:extLst>
            <a:ext uri="{FF2B5EF4-FFF2-40B4-BE49-F238E27FC236}">
              <a16:creationId xmlns:a16="http://schemas.microsoft.com/office/drawing/2014/main" id="{00000000-0008-0000-2900-000033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924800"/>
          <a:ext cx="127000" cy="127000"/>
        </a:xfrm>
        <a:prstGeom prst="rect">
          <a:avLst/>
        </a:prstGeom>
      </xdr:spPr>
    </xdr:pic>
    <xdr:clientData/>
  </xdr:twoCellAnchor>
  <xdr:twoCellAnchor>
    <xdr:from>
      <xdr:col>8</xdr:col>
      <xdr:colOff>441325</xdr:colOff>
      <xdr:row>6</xdr:row>
      <xdr:rowOff>0</xdr:rowOff>
    </xdr:from>
    <xdr:to>
      <xdr:col>8</xdr:col>
      <xdr:colOff>568325</xdr:colOff>
      <xdr:row>6</xdr:row>
      <xdr:rowOff>127000</xdr:rowOff>
    </xdr:to>
    <xdr:pic macro="[15]!DesignIconClicked">
      <xdr:nvPicPr>
        <xdr:cNvPr id="52" name="BEx5K51EKD0JP8SZS06P15W53XBT">
          <a:extLst>
            <a:ext uri="{FF2B5EF4-FFF2-40B4-BE49-F238E27FC236}">
              <a16:creationId xmlns:a16="http://schemas.microsoft.com/office/drawing/2014/main" id="{00000000-0008-0000-2900-000034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315200"/>
          <a:ext cx="127000" cy="127000"/>
        </a:xfrm>
        <a:prstGeom prst="rect">
          <a:avLst/>
        </a:prstGeom>
      </xdr:spPr>
    </xdr:pic>
    <xdr:clientData/>
  </xdr:twoCellAnchor>
  <xdr:twoCellAnchor>
    <xdr:from>
      <xdr:col>8</xdr:col>
      <xdr:colOff>441325</xdr:colOff>
      <xdr:row>6</xdr:row>
      <xdr:rowOff>0</xdr:rowOff>
    </xdr:from>
    <xdr:to>
      <xdr:col>8</xdr:col>
      <xdr:colOff>568325</xdr:colOff>
      <xdr:row>6</xdr:row>
      <xdr:rowOff>127000</xdr:rowOff>
    </xdr:to>
    <xdr:pic macro="[15]!DesignIconClicked">
      <xdr:nvPicPr>
        <xdr:cNvPr id="53" name="BExMLCRXEJICT55SRQZRXZCDDMLT">
          <a:extLst>
            <a:ext uri="{FF2B5EF4-FFF2-40B4-BE49-F238E27FC236}">
              <a16:creationId xmlns:a16="http://schemas.microsoft.com/office/drawing/2014/main" id="{00000000-0008-0000-2900-000035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620000"/>
          <a:ext cx="127000" cy="127000"/>
        </a:xfrm>
        <a:prstGeom prst="rect">
          <a:avLst/>
        </a:prstGeom>
      </xdr:spPr>
    </xdr:pic>
    <xdr:clientData/>
  </xdr:twoCellAnchor>
  <xdr:twoCellAnchor>
    <xdr:from>
      <xdr:col>8</xdr:col>
      <xdr:colOff>441325</xdr:colOff>
      <xdr:row>6</xdr:row>
      <xdr:rowOff>0</xdr:rowOff>
    </xdr:from>
    <xdr:to>
      <xdr:col>8</xdr:col>
      <xdr:colOff>568325</xdr:colOff>
      <xdr:row>6</xdr:row>
      <xdr:rowOff>127000</xdr:rowOff>
    </xdr:to>
    <xdr:pic macro="[15]!DesignIconClicked">
      <xdr:nvPicPr>
        <xdr:cNvPr id="54" name="BEx5K51EKD0JP8SZS06P15W53XBT">
          <a:extLst>
            <a:ext uri="{FF2B5EF4-FFF2-40B4-BE49-F238E27FC236}">
              <a16:creationId xmlns:a16="http://schemas.microsoft.com/office/drawing/2014/main" id="{00000000-0008-0000-2900-000036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315200"/>
          <a:ext cx="127000" cy="127000"/>
        </a:xfrm>
        <a:prstGeom prst="rect">
          <a:avLst/>
        </a:prstGeom>
      </xdr:spPr>
    </xdr:pic>
    <xdr:clientData/>
  </xdr:twoCellAnchor>
  <xdr:twoCellAnchor>
    <xdr:from>
      <xdr:col>8</xdr:col>
      <xdr:colOff>441325</xdr:colOff>
      <xdr:row>6</xdr:row>
      <xdr:rowOff>0</xdr:rowOff>
    </xdr:from>
    <xdr:to>
      <xdr:col>8</xdr:col>
      <xdr:colOff>568325</xdr:colOff>
      <xdr:row>6</xdr:row>
      <xdr:rowOff>127000</xdr:rowOff>
    </xdr:to>
    <xdr:pic macro="[15]!DesignIconClicked">
      <xdr:nvPicPr>
        <xdr:cNvPr id="55" name="BExMLCRXEJICT55SRQZRXZCDDMLT">
          <a:extLst>
            <a:ext uri="{FF2B5EF4-FFF2-40B4-BE49-F238E27FC236}">
              <a16:creationId xmlns:a16="http://schemas.microsoft.com/office/drawing/2014/main" id="{00000000-0008-0000-2900-000037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620000"/>
          <a:ext cx="127000" cy="127000"/>
        </a:xfrm>
        <a:prstGeom prst="rect">
          <a:avLst/>
        </a:prstGeom>
      </xdr:spPr>
    </xdr:pic>
    <xdr:clientData/>
  </xdr:twoCellAnchor>
  <xdr:twoCellAnchor>
    <xdr:from>
      <xdr:col>8</xdr:col>
      <xdr:colOff>441325</xdr:colOff>
      <xdr:row>6</xdr:row>
      <xdr:rowOff>0</xdr:rowOff>
    </xdr:from>
    <xdr:to>
      <xdr:col>8</xdr:col>
      <xdr:colOff>568325</xdr:colOff>
      <xdr:row>6</xdr:row>
      <xdr:rowOff>127000</xdr:rowOff>
    </xdr:to>
    <xdr:pic macro="[15]!DesignIconClicked">
      <xdr:nvPicPr>
        <xdr:cNvPr id="56" name="BExOCZGMP0R1620GYOAJHGCKYE6I">
          <a:extLst>
            <a:ext uri="{FF2B5EF4-FFF2-40B4-BE49-F238E27FC236}">
              <a16:creationId xmlns:a16="http://schemas.microsoft.com/office/drawing/2014/main" id="{00000000-0008-0000-2900-000038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315200"/>
          <a:ext cx="127000" cy="127000"/>
        </a:xfrm>
        <a:prstGeom prst="rect">
          <a:avLst/>
        </a:prstGeom>
      </xdr:spPr>
    </xdr:pic>
    <xdr:clientData/>
  </xdr:twoCellAnchor>
  <xdr:twoCellAnchor>
    <xdr:from>
      <xdr:col>8</xdr:col>
      <xdr:colOff>441325</xdr:colOff>
      <xdr:row>6</xdr:row>
      <xdr:rowOff>0</xdr:rowOff>
    </xdr:from>
    <xdr:to>
      <xdr:col>8</xdr:col>
      <xdr:colOff>568325</xdr:colOff>
      <xdr:row>6</xdr:row>
      <xdr:rowOff>127000</xdr:rowOff>
    </xdr:to>
    <xdr:pic macro="[15]!DesignIconClicked">
      <xdr:nvPicPr>
        <xdr:cNvPr id="57" name="BExBCSILN138AE93WVCVBZKHSVM7">
          <a:extLst>
            <a:ext uri="{FF2B5EF4-FFF2-40B4-BE49-F238E27FC236}">
              <a16:creationId xmlns:a16="http://schemas.microsoft.com/office/drawing/2014/main" id="{00000000-0008-0000-2900-000039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8375" y="7620000"/>
          <a:ext cx="127000" cy="127000"/>
        </a:xfrm>
        <a:prstGeom prst="rect">
          <a:avLst/>
        </a:prstGeom>
      </xdr:spPr>
    </xdr:pic>
    <xdr:clientData/>
  </xdr:twoCellAnchor>
  <xdr:twoCellAnchor>
    <xdr:from>
      <xdr:col>8</xdr:col>
      <xdr:colOff>441325</xdr:colOff>
      <xdr:row>3</xdr:row>
      <xdr:rowOff>0</xdr:rowOff>
    </xdr:from>
    <xdr:to>
      <xdr:col>8</xdr:col>
      <xdr:colOff>568325</xdr:colOff>
      <xdr:row>3</xdr:row>
      <xdr:rowOff>127000</xdr:rowOff>
    </xdr:to>
    <xdr:pic>
      <xdr:nvPicPr>
        <xdr:cNvPr id="2" name="BExEZB2OBFHALXG2QM6AQV1FZSXI">
          <a:extLst>
            <a:ext uri="{FF2B5EF4-FFF2-40B4-BE49-F238E27FC236}">
              <a16:creationId xmlns:a16="http://schemas.microsoft.com/office/drawing/2014/main" id="{0BB7F790-50A2-4827-B9FB-CA1274DF5FE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0436125"/>
          <a:ext cx="127000" cy="127000"/>
        </a:xfrm>
        <a:prstGeom prst="rect">
          <a:avLst/>
        </a:prstGeom>
      </xdr:spPr>
    </xdr:pic>
    <xdr:clientData/>
  </xdr:twoCellAnchor>
  <xdr:twoCellAnchor>
    <xdr:from>
      <xdr:col>8</xdr:col>
      <xdr:colOff>269875</xdr:colOff>
      <xdr:row>4</xdr:row>
      <xdr:rowOff>0</xdr:rowOff>
    </xdr:from>
    <xdr:to>
      <xdr:col>8</xdr:col>
      <xdr:colOff>396875</xdr:colOff>
      <xdr:row>4</xdr:row>
      <xdr:rowOff>127000</xdr:rowOff>
    </xdr:to>
    <xdr:pic>
      <xdr:nvPicPr>
        <xdr:cNvPr id="3" name="BExMD2Q2F6HEYRDNQ0PL95YGJ3HJ">
          <a:extLst>
            <a:ext uri="{FF2B5EF4-FFF2-40B4-BE49-F238E27FC236}">
              <a16:creationId xmlns:a16="http://schemas.microsoft.com/office/drawing/2014/main" id="{58A869AF-6D80-48FF-BCF9-C69679223D6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875" y="60817125"/>
          <a:ext cx="127000" cy="127000"/>
        </a:xfrm>
        <a:prstGeom prst="rect">
          <a:avLst/>
        </a:prstGeom>
      </xdr:spPr>
    </xdr:pic>
    <xdr:clientData/>
  </xdr:twoCellAnchor>
  <xdr:twoCellAnchor>
    <xdr:from>
      <xdr:col>8</xdr:col>
      <xdr:colOff>355600</xdr:colOff>
      <xdr:row>5</xdr:row>
      <xdr:rowOff>0</xdr:rowOff>
    </xdr:from>
    <xdr:to>
      <xdr:col>8</xdr:col>
      <xdr:colOff>482600</xdr:colOff>
      <xdr:row>5</xdr:row>
      <xdr:rowOff>127000</xdr:rowOff>
    </xdr:to>
    <xdr:pic>
      <xdr:nvPicPr>
        <xdr:cNvPr id="4" name="BEx3IIUWE6L9R1O7XJ0AQGFKWR0F">
          <a:extLst>
            <a:ext uri="{FF2B5EF4-FFF2-40B4-BE49-F238E27FC236}">
              <a16:creationId xmlns:a16="http://schemas.microsoft.com/office/drawing/2014/main" id="{3C752FEB-BFCA-4B8D-B6D5-C8627EAEC59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007625"/>
          <a:ext cx="127000" cy="0"/>
        </a:xfrm>
        <a:prstGeom prst="rect">
          <a:avLst/>
        </a:prstGeom>
      </xdr:spPr>
    </xdr:pic>
    <xdr:clientData/>
  </xdr:twoCellAnchor>
  <xdr:twoCellAnchor>
    <xdr:from>
      <xdr:col>8</xdr:col>
      <xdr:colOff>355600</xdr:colOff>
      <xdr:row>15</xdr:row>
      <xdr:rowOff>0</xdr:rowOff>
    </xdr:from>
    <xdr:to>
      <xdr:col>8</xdr:col>
      <xdr:colOff>482600</xdr:colOff>
      <xdr:row>15</xdr:row>
      <xdr:rowOff>127000</xdr:rowOff>
    </xdr:to>
    <xdr:pic>
      <xdr:nvPicPr>
        <xdr:cNvPr id="5" name="BExIOXKNUB63RFPS3DPSGPN2VJ3G">
          <a:extLst>
            <a:ext uri="{FF2B5EF4-FFF2-40B4-BE49-F238E27FC236}">
              <a16:creationId xmlns:a16="http://schemas.microsoft.com/office/drawing/2014/main" id="{501ADCF1-AF1A-42F2-9DB2-1E78EBF130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388625"/>
          <a:ext cx="127000" cy="0"/>
        </a:xfrm>
        <a:prstGeom prst="rect">
          <a:avLst/>
        </a:prstGeom>
      </xdr:spPr>
    </xdr:pic>
    <xdr:clientData/>
  </xdr:twoCellAnchor>
  <xdr:twoCellAnchor>
    <xdr:from>
      <xdr:col>8</xdr:col>
      <xdr:colOff>355600</xdr:colOff>
      <xdr:row>8</xdr:row>
      <xdr:rowOff>0</xdr:rowOff>
    </xdr:from>
    <xdr:to>
      <xdr:col>8</xdr:col>
      <xdr:colOff>482600</xdr:colOff>
      <xdr:row>8</xdr:row>
      <xdr:rowOff>127000</xdr:rowOff>
    </xdr:to>
    <xdr:pic>
      <xdr:nvPicPr>
        <xdr:cNvPr id="8" name="BExMGMP39C49W7KPTZGVOQM8IM1Y">
          <a:extLst>
            <a:ext uri="{FF2B5EF4-FFF2-40B4-BE49-F238E27FC236}">
              <a16:creationId xmlns:a16="http://schemas.microsoft.com/office/drawing/2014/main" id="{9E5C6A09-88A5-4C6E-BD61-607901F1764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388625"/>
          <a:ext cx="127000" cy="127000"/>
        </a:xfrm>
        <a:prstGeom prst="rect">
          <a:avLst/>
        </a:prstGeom>
      </xdr:spPr>
    </xdr:pic>
    <xdr:clientData/>
  </xdr:twoCellAnchor>
  <xdr:twoCellAnchor>
    <xdr:from>
      <xdr:col>8</xdr:col>
      <xdr:colOff>355600</xdr:colOff>
      <xdr:row>12</xdr:row>
      <xdr:rowOff>0</xdr:rowOff>
    </xdr:from>
    <xdr:to>
      <xdr:col>8</xdr:col>
      <xdr:colOff>482600</xdr:colOff>
      <xdr:row>12</xdr:row>
      <xdr:rowOff>127000</xdr:rowOff>
    </xdr:to>
    <xdr:pic>
      <xdr:nvPicPr>
        <xdr:cNvPr id="9" name="BExW7HCX36Q9VZTR9HJMJHO0XG6G">
          <a:extLst>
            <a:ext uri="{FF2B5EF4-FFF2-40B4-BE49-F238E27FC236}">
              <a16:creationId xmlns:a16="http://schemas.microsoft.com/office/drawing/2014/main" id="{603B6C7B-EB5B-490B-AC89-5C16E65334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960125"/>
          <a:ext cx="127000" cy="0"/>
        </a:xfrm>
        <a:prstGeom prst="rect">
          <a:avLst/>
        </a:prstGeom>
      </xdr:spPr>
    </xdr:pic>
    <xdr:clientData/>
  </xdr:twoCellAnchor>
  <xdr:twoCellAnchor>
    <xdr:from>
      <xdr:col>8</xdr:col>
      <xdr:colOff>441325</xdr:colOff>
      <xdr:row>12</xdr:row>
      <xdr:rowOff>0</xdr:rowOff>
    </xdr:from>
    <xdr:to>
      <xdr:col>8</xdr:col>
      <xdr:colOff>568325</xdr:colOff>
      <xdr:row>12</xdr:row>
      <xdr:rowOff>127000</xdr:rowOff>
    </xdr:to>
    <xdr:pic>
      <xdr:nvPicPr>
        <xdr:cNvPr id="10" name="BExB9HJ9472S589F55XVLUG6RVWB">
          <a:extLst>
            <a:ext uri="{FF2B5EF4-FFF2-40B4-BE49-F238E27FC236}">
              <a16:creationId xmlns:a16="http://schemas.microsoft.com/office/drawing/2014/main" id="{4A593763-6CF4-4DFB-BFEF-1C1BB529D6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1960125"/>
          <a:ext cx="127000" cy="127000"/>
        </a:xfrm>
        <a:prstGeom prst="rect">
          <a:avLst/>
        </a:prstGeom>
      </xdr:spPr>
    </xdr:pic>
    <xdr:clientData/>
  </xdr:twoCellAnchor>
  <xdr:twoCellAnchor>
    <xdr:from>
      <xdr:col>8</xdr:col>
      <xdr:colOff>441325</xdr:colOff>
      <xdr:row>4</xdr:row>
      <xdr:rowOff>0</xdr:rowOff>
    </xdr:from>
    <xdr:to>
      <xdr:col>8</xdr:col>
      <xdr:colOff>568325</xdr:colOff>
      <xdr:row>4</xdr:row>
      <xdr:rowOff>127000</xdr:rowOff>
    </xdr:to>
    <xdr:pic>
      <xdr:nvPicPr>
        <xdr:cNvPr id="11" name="BExEZB2OBFHALXG2QM6AQV1FZSXI">
          <a:extLst>
            <a:ext uri="{FF2B5EF4-FFF2-40B4-BE49-F238E27FC236}">
              <a16:creationId xmlns:a16="http://schemas.microsoft.com/office/drawing/2014/main" id="{5AC0F6EA-717F-4579-B692-8488AF92CA3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0626625"/>
          <a:ext cx="127000" cy="0"/>
        </a:xfrm>
        <a:prstGeom prst="rect">
          <a:avLst/>
        </a:prstGeom>
      </xdr:spPr>
    </xdr:pic>
    <xdr:clientData/>
  </xdr:twoCellAnchor>
  <xdr:twoCellAnchor>
    <xdr:from>
      <xdr:col>8</xdr:col>
      <xdr:colOff>269875</xdr:colOff>
      <xdr:row>5</xdr:row>
      <xdr:rowOff>0</xdr:rowOff>
    </xdr:from>
    <xdr:to>
      <xdr:col>8</xdr:col>
      <xdr:colOff>396875</xdr:colOff>
      <xdr:row>5</xdr:row>
      <xdr:rowOff>127000</xdr:rowOff>
    </xdr:to>
    <xdr:pic>
      <xdr:nvPicPr>
        <xdr:cNvPr id="12" name="BExMD2Q2F6HEYRDNQ0PL95YGJ3HJ">
          <a:extLst>
            <a:ext uri="{FF2B5EF4-FFF2-40B4-BE49-F238E27FC236}">
              <a16:creationId xmlns:a16="http://schemas.microsoft.com/office/drawing/2014/main" id="{50D8254E-B9AD-4EDC-807F-55A696FF16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875" y="61007625"/>
          <a:ext cx="127000" cy="0"/>
        </a:xfrm>
        <a:prstGeom prst="rect">
          <a:avLst/>
        </a:prstGeom>
      </xdr:spPr>
    </xdr:pic>
    <xdr:clientData/>
  </xdr:twoCellAnchor>
  <xdr:twoCellAnchor>
    <xdr:from>
      <xdr:col>8</xdr:col>
      <xdr:colOff>355600</xdr:colOff>
      <xdr:row>6</xdr:row>
      <xdr:rowOff>0</xdr:rowOff>
    </xdr:from>
    <xdr:to>
      <xdr:col>8</xdr:col>
      <xdr:colOff>482600</xdr:colOff>
      <xdr:row>6</xdr:row>
      <xdr:rowOff>127000</xdr:rowOff>
    </xdr:to>
    <xdr:pic>
      <xdr:nvPicPr>
        <xdr:cNvPr id="13" name="BEx3IIUWE6L9R1O7XJ0AQGFKWR0F">
          <a:extLst>
            <a:ext uri="{FF2B5EF4-FFF2-40B4-BE49-F238E27FC236}">
              <a16:creationId xmlns:a16="http://schemas.microsoft.com/office/drawing/2014/main" id="{108474C0-54E4-433C-925E-1E701D3FBD9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007625"/>
          <a:ext cx="127000" cy="127000"/>
        </a:xfrm>
        <a:prstGeom prst="rect">
          <a:avLst/>
        </a:prstGeom>
      </xdr:spPr>
    </xdr:pic>
    <xdr:clientData/>
  </xdr:twoCellAnchor>
  <xdr:twoCellAnchor>
    <xdr:from>
      <xdr:col>8</xdr:col>
      <xdr:colOff>355600</xdr:colOff>
      <xdr:row>16</xdr:row>
      <xdr:rowOff>0</xdr:rowOff>
    </xdr:from>
    <xdr:to>
      <xdr:col>8</xdr:col>
      <xdr:colOff>482600</xdr:colOff>
      <xdr:row>16</xdr:row>
      <xdr:rowOff>127000</xdr:rowOff>
    </xdr:to>
    <xdr:pic>
      <xdr:nvPicPr>
        <xdr:cNvPr id="16" name="BExIOXKNUB63RFPS3DPSGPN2VJ3G">
          <a:extLst>
            <a:ext uri="{FF2B5EF4-FFF2-40B4-BE49-F238E27FC236}">
              <a16:creationId xmlns:a16="http://schemas.microsoft.com/office/drawing/2014/main" id="{889C5E4A-4FF5-4299-911C-A832F4B7BA6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388625"/>
          <a:ext cx="127000" cy="0"/>
        </a:xfrm>
        <a:prstGeom prst="rect">
          <a:avLst/>
        </a:prstGeom>
      </xdr:spPr>
    </xdr:pic>
    <xdr:clientData/>
  </xdr:twoCellAnchor>
  <xdr:twoCellAnchor>
    <xdr:from>
      <xdr:col>8</xdr:col>
      <xdr:colOff>355600</xdr:colOff>
      <xdr:row>7</xdr:row>
      <xdr:rowOff>0</xdr:rowOff>
    </xdr:from>
    <xdr:to>
      <xdr:col>8</xdr:col>
      <xdr:colOff>482600</xdr:colOff>
      <xdr:row>7</xdr:row>
      <xdr:rowOff>127000</xdr:rowOff>
    </xdr:to>
    <xdr:pic>
      <xdr:nvPicPr>
        <xdr:cNvPr id="17" name="BExMGMP39C49W7KPTZGVOQM8IM1Y">
          <a:extLst>
            <a:ext uri="{FF2B5EF4-FFF2-40B4-BE49-F238E27FC236}">
              <a16:creationId xmlns:a16="http://schemas.microsoft.com/office/drawing/2014/main" id="{4B7ED773-BFDF-400C-AF43-632C025DCAE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579125"/>
          <a:ext cx="127000" cy="127000"/>
        </a:xfrm>
        <a:prstGeom prst="rect">
          <a:avLst/>
        </a:prstGeom>
      </xdr:spPr>
    </xdr:pic>
    <xdr:clientData/>
  </xdr:twoCellAnchor>
  <xdr:twoCellAnchor>
    <xdr:from>
      <xdr:col>8</xdr:col>
      <xdr:colOff>355600</xdr:colOff>
      <xdr:row>12</xdr:row>
      <xdr:rowOff>0</xdr:rowOff>
    </xdr:from>
    <xdr:to>
      <xdr:col>8</xdr:col>
      <xdr:colOff>482600</xdr:colOff>
      <xdr:row>12</xdr:row>
      <xdr:rowOff>127000</xdr:rowOff>
    </xdr:to>
    <xdr:pic>
      <xdr:nvPicPr>
        <xdr:cNvPr id="18" name="BExW7HCX36Q9VZTR9HJMJHO0XG6G">
          <a:extLst>
            <a:ext uri="{FF2B5EF4-FFF2-40B4-BE49-F238E27FC236}">
              <a16:creationId xmlns:a16="http://schemas.microsoft.com/office/drawing/2014/main" id="{7FDA6664-3C15-45D4-8CA1-E6890D57B6F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960125"/>
          <a:ext cx="127000" cy="127000"/>
        </a:xfrm>
        <a:prstGeom prst="rect">
          <a:avLst/>
        </a:prstGeom>
      </xdr:spPr>
    </xdr:pic>
    <xdr:clientData/>
  </xdr:twoCellAnchor>
  <xdr:twoCellAnchor>
    <xdr:from>
      <xdr:col>8</xdr:col>
      <xdr:colOff>441325</xdr:colOff>
      <xdr:row>5</xdr:row>
      <xdr:rowOff>0</xdr:rowOff>
    </xdr:from>
    <xdr:to>
      <xdr:col>8</xdr:col>
      <xdr:colOff>568325</xdr:colOff>
      <xdr:row>5</xdr:row>
      <xdr:rowOff>127000</xdr:rowOff>
    </xdr:to>
    <xdr:pic>
      <xdr:nvPicPr>
        <xdr:cNvPr id="19" name="BExB9HJ9472S589F55XVLUG6RVWB">
          <a:extLst>
            <a:ext uri="{FF2B5EF4-FFF2-40B4-BE49-F238E27FC236}">
              <a16:creationId xmlns:a16="http://schemas.microsoft.com/office/drawing/2014/main" id="{B94CBA02-5E40-4C29-84F5-4233042E62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89900" y="4267200"/>
          <a:ext cx="127000" cy="127000"/>
        </a:xfrm>
        <a:prstGeom prst="rect">
          <a:avLst/>
        </a:prstGeom>
      </xdr:spPr>
    </xdr:pic>
    <xdr:clientData/>
  </xdr:twoCellAnchor>
  <xdr:twoCellAnchor>
    <xdr:from>
      <xdr:col>8</xdr:col>
      <xdr:colOff>355600</xdr:colOff>
      <xdr:row>5</xdr:row>
      <xdr:rowOff>0</xdr:rowOff>
    </xdr:from>
    <xdr:to>
      <xdr:col>8</xdr:col>
      <xdr:colOff>482600</xdr:colOff>
      <xdr:row>5</xdr:row>
      <xdr:rowOff>127000</xdr:rowOff>
    </xdr:to>
    <xdr:pic>
      <xdr:nvPicPr>
        <xdr:cNvPr id="20" name="BExW7HCX36Q9VZTR9HJMJHO0XG6G">
          <a:extLst>
            <a:ext uri="{FF2B5EF4-FFF2-40B4-BE49-F238E27FC236}">
              <a16:creationId xmlns:a16="http://schemas.microsoft.com/office/drawing/2014/main" id="{1207E950-71D4-4ACF-B71F-C7CA7D3EFA1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04175" y="4267200"/>
          <a:ext cx="127000" cy="127000"/>
        </a:xfrm>
        <a:prstGeom prst="rect">
          <a:avLst/>
        </a:prstGeom>
      </xdr:spPr>
    </xdr:pic>
    <xdr:clientData/>
  </xdr:twoCellAnchor>
  <xdr:twoCellAnchor>
    <xdr:from>
      <xdr:col>8</xdr:col>
      <xdr:colOff>441325</xdr:colOff>
      <xdr:row>3</xdr:row>
      <xdr:rowOff>0</xdr:rowOff>
    </xdr:from>
    <xdr:to>
      <xdr:col>8</xdr:col>
      <xdr:colOff>568325</xdr:colOff>
      <xdr:row>3</xdr:row>
      <xdr:rowOff>127000</xdr:rowOff>
    </xdr:to>
    <xdr:pic>
      <xdr:nvPicPr>
        <xdr:cNvPr id="21" name="BExEZB2OBFHALXG2QM6AQV1FZSXI">
          <a:extLst>
            <a:ext uri="{FF2B5EF4-FFF2-40B4-BE49-F238E27FC236}">
              <a16:creationId xmlns:a16="http://schemas.microsoft.com/office/drawing/2014/main" id="{10845BA3-ACFB-4CA5-955F-6A4198A968A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0436125"/>
          <a:ext cx="127000" cy="127000"/>
        </a:xfrm>
        <a:prstGeom prst="rect">
          <a:avLst/>
        </a:prstGeom>
      </xdr:spPr>
    </xdr:pic>
    <xdr:clientData/>
  </xdr:twoCellAnchor>
  <xdr:twoCellAnchor>
    <xdr:from>
      <xdr:col>8</xdr:col>
      <xdr:colOff>269875</xdr:colOff>
      <xdr:row>5</xdr:row>
      <xdr:rowOff>0</xdr:rowOff>
    </xdr:from>
    <xdr:to>
      <xdr:col>8</xdr:col>
      <xdr:colOff>396875</xdr:colOff>
      <xdr:row>5</xdr:row>
      <xdr:rowOff>127000</xdr:rowOff>
    </xdr:to>
    <xdr:pic>
      <xdr:nvPicPr>
        <xdr:cNvPr id="24" name="BExMD2Q2F6HEYRDNQ0PL95YGJ3HJ">
          <a:extLst>
            <a:ext uri="{FF2B5EF4-FFF2-40B4-BE49-F238E27FC236}">
              <a16:creationId xmlns:a16="http://schemas.microsoft.com/office/drawing/2014/main" id="{D8ED1B81-E0F0-4630-B5F6-07A4A36ABB9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875" y="60817125"/>
          <a:ext cx="127000" cy="127000"/>
        </a:xfrm>
        <a:prstGeom prst="rect">
          <a:avLst/>
        </a:prstGeom>
      </xdr:spPr>
    </xdr:pic>
    <xdr:clientData/>
  </xdr:twoCellAnchor>
  <xdr:twoCellAnchor>
    <xdr:from>
      <xdr:col>8</xdr:col>
      <xdr:colOff>355600</xdr:colOff>
      <xdr:row>6</xdr:row>
      <xdr:rowOff>0</xdr:rowOff>
    </xdr:from>
    <xdr:to>
      <xdr:col>8</xdr:col>
      <xdr:colOff>482600</xdr:colOff>
      <xdr:row>6</xdr:row>
      <xdr:rowOff>127000</xdr:rowOff>
    </xdr:to>
    <xdr:pic>
      <xdr:nvPicPr>
        <xdr:cNvPr id="25" name="BEx3IIUWE6L9R1O7XJ0AQGFKWR0F">
          <a:extLst>
            <a:ext uri="{FF2B5EF4-FFF2-40B4-BE49-F238E27FC236}">
              <a16:creationId xmlns:a16="http://schemas.microsoft.com/office/drawing/2014/main" id="{C8B047A1-6666-4A52-822F-0FD557CECBF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007625"/>
          <a:ext cx="127000" cy="0"/>
        </a:xfrm>
        <a:prstGeom prst="rect">
          <a:avLst/>
        </a:prstGeom>
      </xdr:spPr>
    </xdr:pic>
    <xdr:clientData/>
  </xdr:twoCellAnchor>
  <xdr:twoCellAnchor>
    <xdr:from>
      <xdr:col>8</xdr:col>
      <xdr:colOff>355600</xdr:colOff>
      <xdr:row>15</xdr:row>
      <xdr:rowOff>0</xdr:rowOff>
    </xdr:from>
    <xdr:to>
      <xdr:col>8</xdr:col>
      <xdr:colOff>482600</xdr:colOff>
      <xdr:row>15</xdr:row>
      <xdr:rowOff>127000</xdr:rowOff>
    </xdr:to>
    <xdr:pic>
      <xdr:nvPicPr>
        <xdr:cNvPr id="26" name="BExIOXKNUB63RFPS3DPSGPN2VJ3G">
          <a:extLst>
            <a:ext uri="{FF2B5EF4-FFF2-40B4-BE49-F238E27FC236}">
              <a16:creationId xmlns:a16="http://schemas.microsoft.com/office/drawing/2014/main" id="{D6447521-79DB-49D0-95BA-7D5CEDD4AF05}"/>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388625"/>
          <a:ext cx="127000" cy="0"/>
        </a:xfrm>
        <a:prstGeom prst="rect">
          <a:avLst/>
        </a:prstGeom>
      </xdr:spPr>
    </xdr:pic>
    <xdr:clientData/>
  </xdr:twoCellAnchor>
  <xdr:twoCellAnchor>
    <xdr:from>
      <xdr:col>8</xdr:col>
      <xdr:colOff>355600</xdr:colOff>
      <xdr:row>8</xdr:row>
      <xdr:rowOff>0</xdr:rowOff>
    </xdr:from>
    <xdr:to>
      <xdr:col>8</xdr:col>
      <xdr:colOff>482600</xdr:colOff>
      <xdr:row>8</xdr:row>
      <xdr:rowOff>127000</xdr:rowOff>
    </xdr:to>
    <xdr:pic>
      <xdr:nvPicPr>
        <xdr:cNvPr id="27" name="BExMGMP39C49W7KPTZGVOQM8IM1Y">
          <a:extLst>
            <a:ext uri="{FF2B5EF4-FFF2-40B4-BE49-F238E27FC236}">
              <a16:creationId xmlns:a16="http://schemas.microsoft.com/office/drawing/2014/main" id="{14463C56-7DB0-449C-AE6E-9F7869B8736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388625"/>
          <a:ext cx="127000" cy="127000"/>
        </a:xfrm>
        <a:prstGeom prst="rect">
          <a:avLst/>
        </a:prstGeom>
      </xdr:spPr>
    </xdr:pic>
    <xdr:clientData/>
  </xdr:twoCellAnchor>
  <xdr:twoCellAnchor>
    <xdr:from>
      <xdr:col>8</xdr:col>
      <xdr:colOff>355600</xdr:colOff>
      <xdr:row>12</xdr:row>
      <xdr:rowOff>0</xdr:rowOff>
    </xdr:from>
    <xdr:to>
      <xdr:col>8</xdr:col>
      <xdr:colOff>482600</xdr:colOff>
      <xdr:row>12</xdr:row>
      <xdr:rowOff>127000</xdr:rowOff>
    </xdr:to>
    <xdr:pic>
      <xdr:nvPicPr>
        <xdr:cNvPr id="29" name="BExW7HCX36Q9VZTR9HJMJHO0XG6G">
          <a:extLst>
            <a:ext uri="{FF2B5EF4-FFF2-40B4-BE49-F238E27FC236}">
              <a16:creationId xmlns:a16="http://schemas.microsoft.com/office/drawing/2014/main" id="{19ADADC1-D71A-44A3-A86B-2D55FD9A72F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960125"/>
          <a:ext cx="127000" cy="0"/>
        </a:xfrm>
        <a:prstGeom prst="rect">
          <a:avLst/>
        </a:prstGeom>
      </xdr:spPr>
    </xdr:pic>
    <xdr:clientData/>
  </xdr:twoCellAnchor>
  <xdr:twoCellAnchor>
    <xdr:from>
      <xdr:col>8</xdr:col>
      <xdr:colOff>441325</xdr:colOff>
      <xdr:row>12</xdr:row>
      <xdr:rowOff>0</xdr:rowOff>
    </xdr:from>
    <xdr:to>
      <xdr:col>8</xdr:col>
      <xdr:colOff>568325</xdr:colOff>
      <xdr:row>12</xdr:row>
      <xdr:rowOff>127000</xdr:rowOff>
    </xdr:to>
    <xdr:pic>
      <xdr:nvPicPr>
        <xdr:cNvPr id="31" name="BExB9HJ9472S589F55XVLUG6RVWB">
          <a:extLst>
            <a:ext uri="{FF2B5EF4-FFF2-40B4-BE49-F238E27FC236}">
              <a16:creationId xmlns:a16="http://schemas.microsoft.com/office/drawing/2014/main" id="{F523BF60-C33A-4AFC-9785-E8E9BA58328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1960125"/>
          <a:ext cx="127000" cy="127000"/>
        </a:xfrm>
        <a:prstGeom prst="rect">
          <a:avLst/>
        </a:prstGeom>
      </xdr:spPr>
    </xdr:pic>
    <xdr:clientData/>
  </xdr:twoCellAnchor>
  <xdr:twoCellAnchor>
    <xdr:from>
      <xdr:col>8</xdr:col>
      <xdr:colOff>441325</xdr:colOff>
      <xdr:row>4</xdr:row>
      <xdr:rowOff>0</xdr:rowOff>
    </xdr:from>
    <xdr:to>
      <xdr:col>8</xdr:col>
      <xdr:colOff>568325</xdr:colOff>
      <xdr:row>4</xdr:row>
      <xdr:rowOff>127000</xdr:rowOff>
    </xdr:to>
    <xdr:pic>
      <xdr:nvPicPr>
        <xdr:cNvPr id="32" name="BExEZB2OBFHALXG2QM6AQV1FZSXI">
          <a:extLst>
            <a:ext uri="{FF2B5EF4-FFF2-40B4-BE49-F238E27FC236}">
              <a16:creationId xmlns:a16="http://schemas.microsoft.com/office/drawing/2014/main" id="{22DCE33E-D643-49F0-AD44-0AF79F8203B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0626625"/>
          <a:ext cx="127000" cy="0"/>
        </a:xfrm>
        <a:prstGeom prst="rect">
          <a:avLst/>
        </a:prstGeom>
      </xdr:spPr>
    </xdr:pic>
    <xdr:clientData/>
  </xdr:twoCellAnchor>
  <xdr:twoCellAnchor>
    <xdr:from>
      <xdr:col>8</xdr:col>
      <xdr:colOff>269875</xdr:colOff>
      <xdr:row>6</xdr:row>
      <xdr:rowOff>0</xdr:rowOff>
    </xdr:from>
    <xdr:to>
      <xdr:col>8</xdr:col>
      <xdr:colOff>396875</xdr:colOff>
      <xdr:row>6</xdr:row>
      <xdr:rowOff>127000</xdr:rowOff>
    </xdr:to>
    <xdr:pic>
      <xdr:nvPicPr>
        <xdr:cNvPr id="35" name="BExMD2Q2F6HEYRDNQ0PL95YGJ3HJ">
          <a:extLst>
            <a:ext uri="{FF2B5EF4-FFF2-40B4-BE49-F238E27FC236}">
              <a16:creationId xmlns:a16="http://schemas.microsoft.com/office/drawing/2014/main" id="{7E611692-1921-4E61-BCA9-EE0C9458A74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1875" y="61007625"/>
          <a:ext cx="127000" cy="0"/>
        </a:xfrm>
        <a:prstGeom prst="rect">
          <a:avLst/>
        </a:prstGeom>
      </xdr:spPr>
    </xdr:pic>
    <xdr:clientData/>
  </xdr:twoCellAnchor>
  <xdr:twoCellAnchor>
    <xdr:from>
      <xdr:col>8</xdr:col>
      <xdr:colOff>355600</xdr:colOff>
      <xdr:row>6</xdr:row>
      <xdr:rowOff>0</xdr:rowOff>
    </xdr:from>
    <xdr:to>
      <xdr:col>8</xdr:col>
      <xdr:colOff>482600</xdr:colOff>
      <xdr:row>6</xdr:row>
      <xdr:rowOff>127000</xdr:rowOff>
    </xdr:to>
    <xdr:pic>
      <xdr:nvPicPr>
        <xdr:cNvPr id="38" name="BEx3IIUWE6L9R1O7XJ0AQGFKWR0F">
          <a:extLst>
            <a:ext uri="{FF2B5EF4-FFF2-40B4-BE49-F238E27FC236}">
              <a16:creationId xmlns:a16="http://schemas.microsoft.com/office/drawing/2014/main" id="{FAB5469B-AA57-459E-BA2E-89180D7A6E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007625"/>
          <a:ext cx="127000" cy="127000"/>
        </a:xfrm>
        <a:prstGeom prst="rect">
          <a:avLst/>
        </a:prstGeom>
      </xdr:spPr>
    </xdr:pic>
    <xdr:clientData/>
  </xdr:twoCellAnchor>
  <xdr:twoCellAnchor>
    <xdr:from>
      <xdr:col>8</xdr:col>
      <xdr:colOff>355600</xdr:colOff>
      <xdr:row>16</xdr:row>
      <xdr:rowOff>0</xdr:rowOff>
    </xdr:from>
    <xdr:to>
      <xdr:col>8</xdr:col>
      <xdr:colOff>482600</xdr:colOff>
      <xdr:row>16</xdr:row>
      <xdr:rowOff>127000</xdr:rowOff>
    </xdr:to>
    <xdr:pic>
      <xdr:nvPicPr>
        <xdr:cNvPr id="41" name="BExIOXKNUB63RFPS3DPSGPN2VJ3G">
          <a:extLst>
            <a:ext uri="{FF2B5EF4-FFF2-40B4-BE49-F238E27FC236}">
              <a16:creationId xmlns:a16="http://schemas.microsoft.com/office/drawing/2014/main" id="{205EF506-858B-47AC-9C9E-9E512A41AC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388625"/>
          <a:ext cx="127000" cy="0"/>
        </a:xfrm>
        <a:prstGeom prst="rect">
          <a:avLst/>
        </a:prstGeom>
      </xdr:spPr>
    </xdr:pic>
    <xdr:clientData/>
  </xdr:twoCellAnchor>
  <xdr:twoCellAnchor>
    <xdr:from>
      <xdr:col>8</xdr:col>
      <xdr:colOff>355600</xdr:colOff>
      <xdr:row>10</xdr:row>
      <xdr:rowOff>0</xdr:rowOff>
    </xdr:from>
    <xdr:to>
      <xdr:col>8</xdr:col>
      <xdr:colOff>482600</xdr:colOff>
      <xdr:row>10</xdr:row>
      <xdr:rowOff>127000</xdr:rowOff>
    </xdr:to>
    <xdr:pic>
      <xdr:nvPicPr>
        <xdr:cNvPr id="58" name="BExMGMP39C49W7KPTZGVOQM8IM1Y">
          <a:extLst>
            <a:ext uri="{FF2B5EF4-FFF2-40B4-BE49-F238E27FC236}">
              <a16:creationId xmlns:a16="http://schemas.microsoft.com/office/drawing/2014/main" id="{615A47A1-443D-491A-A6BC-4AF5DF7540F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579125"/>
          <a:ext cx="127000" cy="127000"/>
        </a:xfrm>
        <a:prstGeom prst="rect">
          <a:avLst/>
        </a:prstGeom>
      </xdr:spPr>
    </xdr:pic>
    <xdr:clientData/>
  </xdr:twoCellAnchor>
  <xdr:twoCellAnchor>
    <xdr:from>
      <xdr:col>8</xdr:col>
      <xdr:colOff>355600</xdr:colOff>
      <xdr:row>12</xdr:row>
      <xdr:rowOff>0</xdr:rowOff>
    </xdr:from>
    <xdr:to>
      <xdr:col>8</xdr:col>
      <xdr:colOff>482600</xdr:colOff>
      <xdr:row>12</xdr:row>
      <xdr:rowOff>127000</xdr:rowOff>
    </xdr:to>
    <xdr:pic>
      <xdr:nvPicPr>
        <xdr:cNvPr id="59" name="BExW7HCX36Q9VZTR9HJMJHO0XG6G">
          <a:extLst>
            <a:ext uri="{FF2B5EF4-FFF2-40B4-BE49-F238E27FC236}">
              <a16:creationId xmlns:a16="http://schemas.microsoft.com/office/drawing/2014/main" id="{D34F3988-9879-414C-B8E0-8D3482AFBD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61960125"/>
          <a:ext cx="127000" cy="127000"/>
        </a:xfrm>
        <a:prstGeom prst="rect">
          <a:avLst/>
        </a:prstGeom>
      </xdr:spPr>
    </xdr:pic>
    <xdr:clientData/>
  </xdr:twoCellAnchor>
  <xdr:twoCellAnchor>
    <xdr:from>
      <xdr:col>8</xdr:col>
      <xdr:colOff>355600</xdr:colOff>
      <xdr:row>9</xdr:row>
      <xdr:rowOff>0</xdr:rowOff>
    </xdr:from>
    <xdr:to>
      <xdr:col>8</xdr:col>
      <xdr:colOff>482600</xdr:colOff>
      <xdr:row>9</xdr:row>
      <xdr:rowOff>127000</xdr:rowOff>
    </xdr:to>
    <xdr:pic>
      <xdr:nvPicPr>
        <xdr:cNvPr id="70" name="BEx5LNQDCAQFJF0PLUEMDB706FK3">
          <a:extLst>
            <a:ext uri="{FF2B5EF4-FFF2-40B4-BE49-F238E27FC236}">
              <a16:creationId xmlns:a16="http://schemas.microsoft.com/office/drawing/2014/main" id="{74AC462C-667F-4419-8D8C-EBE9DE1991D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71100" y="4419600"/>
          <a:ext cx="127000" cy="127000"/>
        </a:xfrm>
        <a:prstGeom prst="rect">
          <a:avLst/>
        </a:prstGeom>
      </xdr:spPr>
    </xdr:pic>
    <xdr:clientData/>
  </xdr:twoCellAnchor>
  <xdr:twoCellAnchor>
    <xdr:from>
      <xdr:col>8</xdr:col>
      <xdr:colOff>441325</xdr:colOff>
      <xdr:row>8</xdr:row>
      <xdr:rowOff>0</xdr:rowOff>
    </xdr:from>
    <xdr:to>
      <xdr:col>8</xdr:col>
      <xdr:colOff>568325</xdr:colOff>
      <xdr:row>8</xdr:row>
      <xdr:rowOff>127000</xdr:rowOff>
    </xdr:to>
    <xdr:pic>
      <xdr:nvPicPr>
        <xdr:cNvPr id="71" name="BExB9HJ9472S589F55XVLUG6RVWB">
          <a:extLst>
            <a:ext uri="{FF2B5EF4-FFF2-40B4-BE49-F238E27FC236}">
              <a16:creationId xmlns:a16="http://schemas.microsoft.com/office/drawing/2014/main" id="{FB1B8C11-8CE8-4EE4-B06A-8FB004153DF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6825" y="4267200"/>
          <a:ext cx="127000" cy="127000"/>
        </a:xfrm>
        <a:prstGeom prst="rect">
          <a:avLst/>
        </a:prstGeom>
      </xdr:spPr>
    </xdr:pic>
    <xdr:clientData/>
  </xdr:twoCellAnchor>
  <xdr:twoCellAnchor>
    <xdr:from>
      <xdr:col>8</xdr:col>
      <xdr:colOff>355600</xdr:colOff>
      <xdr:row>8</xdr:row>
      <xdr:rowOff>0</xdr:rowOff>
    </xdr:from>
    <xdr:to>
      <xdr:col>8</xdr:col>
      <xdr:colOff>482600</xdr:colOff>
      <xdr:row>8</xdr:row>
      <xdr:rowOff>127000</xdr:rowOff>
    </xdr:to>
    <xdr:pic>
      <xdr:nvPicPr>
        <xdr:cNvPr id="72" name="BExW7HCX36Q9VZTR9HJMJHO0XG6G">
          <a:extLst>
            <a:ext uri="{FF2B5EF4-FFF2-40B4-BE49-F238E27FC236}">
              <a16:creationId xmlns:a16="http://schemas.microsoft.com/office/drawing/2014/main" id="{F05B8707-D3AB-4C96-A767-7D7A2B6DB6A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71100" y="4267200"/>
          <a:ext cx="127000" cy="127000"/>
        </a:xfrm>
        <a:prstGeom prst="rect">
          <a:avLst/>
        </a:prstGeom>
      </xdr:spPr>
    </xdr:pic>
    <xdr:clientData/>
  </xdr:twoCellAnchor>
  <xdr:twoCellAnchor>
    <xdr:from>
      <xdr:col>8</xdr:col>
      <xdr:colOff>441325</xdr:colOff>
      <xdr:row>9</xdr:row>
      <xdr:rowOff>0</xdr:rowOff>
    </xdr:from>
    <xdr:to>
      <xdr:col>8</xdr:col>
      <xdr:colOff>568325</xdr:colOff>
      <xdr:row>9</xdr:row>
      <xdr:rowOff>127000</xdr:rowOff>
    </xdr:to>
    <xdr:pic>
      <xdr:nvPicPr>
        <xdr:cNvPr id="73" name="BExB9HJ9472S589F55XVLUG6RVWB">
          <a:extLst>
            <a:ext uri="{FF2B5EF4-FFF2-40B4-BE49-F238E27FC236}">
              <a16:creationId xmlns:a16="http://schemas.microsoft.com/office/drawing/2014/main" id="{8127FE37-EC74-433B-8B69-535BF61736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56825" y="4419600"/>
          <a:ext cx="127000" cy="127000"/>
        </a:xfrm>
        <a:prstGeom prst="rect">
          <a:avLst/>
        </a:prstGeom>
      </xdr:spPr>
    </xdr:pic>
    <xdr:clientData/>
  </xdr:twoCellAnchor>
  <xdr:twoCellAnchor>
    <xdr:from>
      <xdr:col>8</xdr:col>
      <xdr:colOff>355600</xdr:colOff>
      <xdr:row>11</xdr:row>
      <xdr:rowOff>0</xdr:rowOff>
    </xdr:from>
    <xdr:to>
      <xdr:col>8</xdr:col>
      <xdr:colOff>482600</xdr:colOff>
      <xdr:row>11</xdr:row>
      <xdr:rowOff>127000</xdr:rowOff>
    </xdr:to>
    <xdr:pic>
      <xdr:nvPicPr>
        <xdr:cNvPr id="74" name="BExMR8T8EKBU1OREIW0JGE5O2KGK">
          <a:extLst>
            <a:ext uri="{FF2B5EF4-FFF2-40B4-BE49-F238E27FC236}">
              <a16:creationId xmlns:a16="http://schemas.microsoft.com/office/drawing/2014/main" id="{A0229F83-B70B-4C99-86B8-7EA03185D30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71100" y="4724400"/>
          <a:ext cx="127000" cy="127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184150</xdr:colOff>
      <xdr:row>66</xdr:row>
      <xdr:rowOff>0</xdr:rowOff>
    </xdr:from>
    <xdr:to>
      <xdr:col>11</xdr:col>
      <xdr:colOff>311150</xdr:colOff>
      <xdr:row>66</xdr:row>
      <xdr:rowOff>127000</xdr:rowOff>
    </xdr:to>
    <xdr:pic>
      <xdr:nvPicPr>
        <xdr:cNvPr id="2" name="BExS7PTSQLD0358HU5P38S6X9CF5">
          <a:extLst>
            <a:ext uri="{FF2B5EF4-FFF2-40B4-BE49-F238E27FC236}">
              <a16:creationId xmlns:a16="http://schemas.microsoft.com/office/drawing/2014/main" id="{3A870D4A-5198-44C2-84A1-B7DAF301C5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18202275"/>
          <a:ext cx="127000" cy="127000"/>
        </a:xfrm>
        <a:prstGeom prst="rect">
          <a:avLst/>
        </a:prstGeom>
      </xdr:spPr>
    </xdr:pic>
    <xdr:clientData/>
  </xdr:twoCellAnchor>
  <xdr:twoCellAnchor>
    <xdr:from>
      <xdr:col>11</xdr:col>
      <xdr:colOff>184150</xdr:colOff>
      <xdr:row>73</xdr:row>
      <xdr:rowOff>0</xdr:rowOff>
    </xdr:from>
    <xdr:to>
      <xdr:col>11</xdr:col>
      <xdr:colOff>311150</xdr:colOff>
      <xdr:row>73</xdr:row>
      <xdr:rowOff>127000</xdr:rowOff>
    </xdr:to>
    <xdr:pic>
      <xdr:nvPicPr>
        <xdr:cNvPr id="3" name="BExONJ6NBFXXAE6QH278S727TBWL">
          <a:extLst>
            <a:ext uri="{FF2B5EF4-FFF2-40B4-BE49-F238E27FC236}">
              <a16:creationId xmlns:a16="http://schemas.microsoft.com/office/drawing/2014/main" id="{126C9F32-7946-492E-BEB9-3D107787577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2667000"/>
          <a:ext cx="127000" cy="127000"/>
        </a:xfrm>
        <a:prstGeom prst="rect">
          <a:avLst/>
        </a:prstGeom>
      </xdr:spPr>
    </xdr:pic>
    <xdr:clientData/>
  </xdr:twoCellAnchor>
  <xdr:twoCellAnchor>
    <xdr:from>
      <xdr:col>11</xdr:col>
      <xdr:colOff>184150</xdr:colOff>
      <xdr:row>74</xdr:row>
      <xdr:rowOff>0</xdr:rowOff>
    </xdr:from>
    <xdr:to>
      <xdr:col>11</xdr:col>
      <xdr:colOff>311150</xdr:colOff>
      <xdr:row>74</xdr:row>
      <xdr:rowOff>127000</xdr:rowOff>
    </xdr:to>
    <xdr:pic macro="[15]!DesignIconClicked">
      <xdr:nvPicPr>
        <xdr:cNvPr id="4" name="BExQ47GSKLXR4WYT2EPMJ95ZYDMR">
          <a:extLst>
            <a:ext uri="{FF2B5EF4-FFF2-40B4-BE49-F238E27FC236}">
              <a16:creationId xmlns:a16="http://schemas.microsoft.com/office/drawing/2014/main" id="{741584BE-8CB9-4AD8-97B6-5538A7BDF5B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2857500"/>
          <a:ext cx="127000" cy="127000"/>
        </a:xfrm>
        <a:prstGeom prst="rect">
          <a:avLst/>
        </a:prstGeom>
      </xdr:spPr>
    </xdr:pic>
    <xdr:clientData/>
  </xdr:twoCellAnchor>
  <xdr:twoCellAnchor>
    <xdr:from>
      <xdr:col>11</xdr:col>
      <xdr:colOff>184150</xdr:colOff>
      <xdr:row>73</xdr:row>
      <xdr:rowOff>0</xdr:rowOff>
    </xdr:from>
    <xdr:to>
      <xdr:col>11</xdr:col>
      <xdr:colOff>311150</xdr:colOff>
      <xdr:row>73</xdr:row>
      <xdr:rowOff>127000</xdr:rowOff>
    </xdr:to>
    <xdr:pic>
      <xdr:nvPicPr>
        <xdr:cNvPr id="5" name="BExONJ6NBFXXAE6QH278S727TBWL">
          <a:extLst>
            <a:ext uri="{FF2B5EF4-FFF2-40B4-BE49-F238E27FC236}">
              <a16:creationId xmlns:a16="http://schemas.microsoft.com/office/drawing/2014/main" id="{1E7C9481-9AF7-447B-BB4B-B8FE4FBB8A1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2667000"/>
          <a:ext cx="127000" cy="127000"/>
        </a:xfrm>
        <a:prstGeom prst="rect">
          <a:avLst/>
        </a:prstGeom>
      </xdr:spPr>
    </xdr:pic>
    <xdr:clientData/>
  </xdr:twoCellAnchor>
  <xdr:twoCellAnchor>
    <xdr:from>
      <xdr:col>11</xdr:col>
      <xdr:colOff>184150</xdr:colOff>
      <xdr:row>74</xdr:row>
      <xdr:rowOff>0</xdr:rowOff>
    </xdr:from>
    <xdr:to>
      <xdr:col>11</xdr:col>
      <xdr:colOff>311150</xdr:colOff>
      <xdr:row>74</xdr:row>
      <xdr:rowOff>127000</xdr:rowOff>
    </xdr:to>
    <xdr:pic macro="[15]!DesignIconClicked">
      <xdr:nvPicPr>
        <xdr:cNvPr id="6" name="BExQ47GSKLXR4WYT2EPMJ95ZYDMR">
          <a:extLst>
            <a:ext uri="{FF2B5EF4-FFF2-40B4-BE49-F238E27FC236}">
              <a16:creationId xmlns:a16="http://schemas.microsoft.com/office/drawing/2014/main" id="{454FFDFF-7F9D-409B-9130-0F8FCA54E08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946150" y="2857500"/>
          <a:ext cx="127000" cy="127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24</xdr:row>
      <xdr:rowOff>9848</xdr:rowOff>
    </xdr:from>
    <xdr:to>
      <xdr:col>4</xdr:col>
      <xdr:colOff>456394</xdr:colOff>
      <xdr:row>43</xdr:row>
      <xdr:rowOff>0</xdr:rowOff>
    </xdr:to>
    <xdr:pic>
      <xdr:nvPicPr>
        <xdr:cNvPr id="2" name="Imagen 1">
          <a:extLst>
            <a:ext uri="{FF2B5EF4-FFF2-40B4-BE49-F238E27FC236}">
              <a16:creationId xmlns:a16="http://schemas.microsoft.com/office/drawing/2014/main" id="{38878F0E-48EF-8CBD-B7DB-6D6A14DC8F8B}"/>
            </a:ext>
          </a:extLst>
        </xdr:cNvPr>
        <xdr:cNvPicPr>
          <a:picLocks noChangeAspect="1"/>
        </xdr:cNvPicPr>
      </xdr:nvPicPr>
      <xdr:blipFill>
        <a:blip xmlns:r="http://schemas.openxmlformats.org/officeDocument/2006/relationships" r:embed="rId1"/>
        <a:stretch>
          <a:fillRect/>
        </a:stretch>
      </xdr:blipFill>
      <xdr:spPr>
        <a:xfrm>
          <a:off x="590550" y="3362648"/>
          <a:ext cx="6447619" cy="25809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561975</xdr:colOff>
      <xdr:row>48</xdr:row>
      <xdr:rowOff>66675</xdr:rowOff>
    </xdr:from>
    <xdr:to>
      <xdr:col>7</xdr:col>
      <xdr:colOff>547509</xdr:colOff>
      <xdr:row>66</xdr:row>
      <xdr:rowOff>137314</xdr:rowOff>
    </xdr:to>
    <xdr:pic>
      <xdr:nvPicPr>
        <xdr:cNvPr id="2" name="Imagen 1">
          <a:extLst>
            <a:ext uri="{FF2B5EF4-FFF2-40B4-BE49-F238E27FC236}">
              <a16:creationId xmlns:a16="http://schemas.microsoft.com/office/drawing/2014/main" id="{2C082D75-866E-4128-BD3F-7AB82226434C}"/>
            </a:ext>
          </a:extLst>
        </xdr:cNvPr>
        <xdr:cNvPicPr>
          <a:picLocks noChangeAspect="1"/>
        </xdr:cNvPicPr>
      </xdr:nvPicPr>
      <xdr:blipFill>
        <a:blip xmlns:r="http://schemas.openxmlformats.org/officeDocument/2006/relationships" r:embed="rId1"/>
        <a:stretch>
          <a:fillRect/>
        </a:stretch>
      </xdr:blipFill>
      <xdr:spPr>
        <a:xfrm>
          <a:off x="561975" y="9448800"/>
          <a:ext cx="7100709" cy="3499639"/>
        </a:xfrm>
        <a:prstGeom prst="rect">
          <a:avLst/>
        </a:prstGeom>
      </xdr:spPr>
    </xdr:pic>
    <xdr:clientData/>
  </xdr:twoCellAnchor>
  <xdr:twoCellAnchor editAs="oneCell">
    <xdr:from>
      <xdr:col>0</xdr:col>
      <xdr:colOff>83820</xdr:colOff>
      <xdr:row>47</xdr:row>
      <xdr:rowOff>175260</xdr:rowOff>
    </xdr:from>
    <xdr:to>
      <xdr:col>7</xdr:col>
      <xdr:colOff>69354</xdr:colOff>
      <xdr:row>66</xdr:row>
      <xdr:rowOff>55399</xdr:rowOff>
    </xdr:to>
    <xdr:pic>
      <xdr:nvPicPr>
        <xdr:cNvPr id="3" name="Imagen 2">
          <a:extLst>
            <a:ext uri="{FF2B5EF4-FFF2-40B4-BE49-F238E27FC236}">
              <a16:creationId xmlns:a16="http://schemas.microsoft.com/office/drawing/2014/main" id="{207794CE-9727-4D74-8E04-55095A65F5FE}"/>
            </a:ext>
          </a:extLst>
        </xdr:cNvPr>
        <xdr:cNvPicPr>
          <a:picLocks noChangeAspect="1"/>
        </xdr:cNvPicPr>
      </xdr:nvPicPr>
      <xdr:blipFill>
        <a:blip xmlns:r="http://schemas.openxmlformats.org/officeDocument/2006/relationships" r:embed="rId1"/>
        <a:stretch>
          <a:fillRect/>
        </a:stretch>
      </xdr:blipFill>
      <xdr:spPr>
        <a:xfrm>
          <a:off x="83820" y="9366885"/>
          <a:ext cx="7100709" cy="349963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2</xdr:col>
      <xdr:colOff>28575</xdr:colOff>
      <xdr:row>0</xdr:row>
      <xdr:rowOff>0</xdr:rowOff>
    </xdr:from>
    <xdr:ext cx="123825" cy="123825"/>
    <xdr:pic>
      <xdr:nvPicPr>
        <xdr:cNvPr id="2" name="BExW253QPOZK9KW8BJC3LBXGCG2N" descr="Y5HX37BEUWSN1NEFJKZJXI3SX" hidden="1">
          <a:extLst>
            <a:ext uri="{FF2B5EF4-FFF2-40B4-BE49-F238E27FC236}">
              <a16:creationId xmlns:a16="http://schemas.microsoft.com/office/drawing/2014/main" id="{00000000-0008-0000-4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3" name="BEx973S463FCQVJ7QDFBUIU0WJ3F" descr="ZQTVYL8DCSADVT0QMRXFLU0TR" hidden="1">
          <a:extLst>
            <a:ext uri="{FF2B5EF4-FFF2-40B4-BE49-F238E27FC236}">
              <a16:creationId xmlns:a16="http://schemas.microsoft.com/office/drawing/2014/main" id="{00000000-0008-0000-4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85725</xdr:colOff>
      <xdr:row>0</xdr:row>
      <xdr:rowOff>0</xdr:rowOff>
    </xdr:from>
    <xdr:ext cx="123825" cy="123825"/>
    <xdr:pic>
      <xdr:nvPicPr>
        <xdr:cNvPr id="4" name="BExRZO0PLWWMCLGRH7EH6UXYWGAJ" descr="9D4GQ34QB727H10MA3SSAR2R9" hidden="1">
          <a:extLst>
            <a:ext uri="{FF2B5EF4-FFF2-40B4-BE49-F238E27FC236}">
              <a16:creationId xmlns:a16="http://schemas.microsoft.com/office/drawing/2014/main" id="{00000000-0008-0000-40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5" name="BExBDP6HNAAJUM39SE5G2C8BKNRQ" descr="1TM64TL2QIMYV7WYSV2VLGXY4" hidden="1">
          <a:extLst>
            <a:ext uri="{FF2B5EF4-FFF2-40B4-BE49-F238E27FC236}">
              <a16:creationId xmlns:a16="http://schemas.microsoft.com/office/drawing/2014/main" id="{00000000-0008-0000-40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6" name="BExQEGJP61DL2NZY6LMBHBZ0J5YT" descr="D6ZNRZJ7EX4GZT9RO8LE0C905" hidden="1">
          <a:extLst>
            <a:ext uri="{FF2B5EF4-FFF2-40B4-BE49-F238E27FC236}">
              <a16:creationId xmlns:a16="http://schemas.microsoft.com/office/drawing/2014/main" id="{00000000-0008-0000-40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7" name="BExTY1BCS6HZIF6HI5491FGHDVAE" descr="MJ6976KI2UH1IE8M227DUYXMJ" hidden="1">
          <a:extLst>
            <a:ext uri="{FF2B5EF4-FFF2-40B4-BE49-F238E27FC236}">
              <a16:creationId xmlns:a16="http://schemas.microsoft.com/office/drawing/2014/main" id="{00000000-0008-0000-40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8" name="BEx5FXJGJOT93D0J2IRJ3985IUMI" hidden="1">
          <a:extLst>
            <a:ext uri="{FF2B5EF4-FFF2-40B4-BE49-F238E27FC236}">
              <a16:creationId xmlns:a16="http://schemas.microsoft.com/office/drawing/2014/main" id="{00000000-0008-0000-40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9525</xdr:colOff>
      <xdr:row>0</xdr:row>
      <xdr:rowOff>0</xdr:rowOff>
    </xdr:from>
    <xdr:ext cx="123825" cy="123825"/>
    <xdr:pic>
      <xdr:nvPicPr>
        <xdr:cNvPr id="9" name="BEx3RTMHAR35NUAAK49TV6NU7EPA" descr="QFXLG4ZCXTRQSJYFCKJ58G9N8" hidden="1">
          <a:extLst>
            <a:ext uri="{FF2B5EF4-FFF2-40B4-BE49-F238E27FC236}">
              <a16:creationId xmlns:a16="http://schemas.microsoft.com/office/drawing/2014/main" id="{00000000-0008-0000-40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85725</xdr:colOff>
      <xdr:row>0</xdr:row>
      <xdr:rowOff>0</xdr:rowOff>
    </xdr:from>
    <xdr:ext cx="123825" cy="123825"/>
    <xdr:pic>
      <xdr:nvPicPr>
        <xdr:cNvPr id="10" name="BExS8T38WLC2R738ZC7BDJQAKJAJ" descr="MRI962L5PB0E0YWXCIBN82VJH" hidden="1">
          <a:extLst>
            <a:ext uri="{FF2B5EF4-FFF2-40B4-BE49-F238E27FC236}">
              <a16:creationId xmlns:a16="http://schemas.microsoft.com/office/drawing/2014/main" id="{00000000-0008-0000-40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11" name="BEx5F64BJ6DCM4EJH81D5ZFNPZ0V" descr="7DJ9FILZD2YPS6X1JBP9E76TU" hidden="1">
          <a:extLst>
            <a:ext uri="{FF2B5EF4-FFF2-40B4-BE49-F238E27FC236}">
              <a16:creationId xmlns:a16="http://schemas.microsoft.com/office/drawing/2014/main" id="{00000000-0008-0000-4000-00000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12" name="BExQEXXHA3EEXR44LT6RKCDWM6ZT" hidden="1">
          <a:extLst>
            <a:ext uri="{FF2B5EF4-FFF2-40B4-BE49-F238E27FC236}">
              <a16:creationId xmlns:a16="http://schemas.microsoft.com/office/drawing/2014/main" id="{00000000-0008-0000-4000-00000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85725</xdr:colOff>
      <xdr:row>0</xdr:row>
      <xdr:rowOff>0</xdr:rowOff>
    </xdr:from>
    <xdr:ext cx="123825" cy="123825"/>
    <xdr:pic>
      <xdr:nvPicPr>
        <xdr:cNvPr id="13" name="BEx1X6AMHV6ZK3UJB2BXIJTJHYJU" descr="OALR4L95ELQLZ1Y1LETHM1CS9" hidden="1">
          <a:extLst>
            <a:ext uri="{FF2B5EF4-FFF2-40B4-BE49-F238E27FC236}">
              <a16:creationId xmlns:a16="http://schemas.microsoft.com/office/drawing/2014/main" id="{00000000-0008-0000-4000-00000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9525</xdr:colOff>
      <xdr:row>0</xdr:row>
      <xdr:rowOff>0</xdr:rowOff>
    </xdr:from>
    <xdr:ext cx="123825" cy="123825"/>
    <xdr:pic>
      <xdr:nvPicPr>
        <xdr:cNvPr id="14" name="BExSDIVCE09QKG3CT52PHCS6ZJ09" descr="9F076L7EQCF2COMMGCQG6BQGU" hidden="1">
          <a:extLst>
            <a:ext uri="{FF2B5EF4-FFF2-40B4-BE49-F238E27FC236}">
              <a16:creationId xmlns:a16="http://schemas.microsoft.com/office/drawing/2014/main" id="{00000000-0008-0000-4000-00000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15" name="BEx1QZGQZBAWJ8591VXEIPUOVS7X" descr="MEW27CPIFG44B7E7HEQUUF5QF" hidden="1">
          <a:extLst>
            <a:ext uri="{FF2B5EF4-FFF2-40B4-BE49-F238E27FC236}">
              <a16:creationId xmlns:a16="http://schemas.microsoft.com/office/drawing/2014/main" id="{00000000-0008-0000-4000-00000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16" name="BExMF7LICJLPXSHM63A6EQ79YQKG" descr="U084VZL15IMB1OFRRAY6GVKAE" hidden="1">
          <a:extLst>
            <a:ext uri="{FF2B5EF4-FFF2-40B4-BE49-F238E27FC236}">
              <a16:creationId xmlns:a16="http://schemas.microsoft.com/office/drawing/2014/main" id="{00000000-0008-0000-4000-00001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17" name="BExS343F8GCKP6HTF9Y97L133DX8" descr="ZRF0KB1IYQSNV63CTXT25G67G" hidden="1">
          <a:extLst>
            <a:ext uri="{FF2B5EF4-FFF2-40B4-BE49-F238E27FC236}">
              <a16:creationId xmlns:a16="http://schemas.microsoft.com/office/drawing/2014/main" id="{00000000-0008-0000-4000-00001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18" name="BExZMRC09W87CY4B73NPZMNH21AH" descr="78CUMI0OVLYJRSDRQ3V2YX812" hidden="1">
          <a:extLst>
            <a:ext uri="{FF2B5EF4-FFF2-40B4-BE49-F238E27FC236}">
              <a16:creationId xmlns:a16="http://schemas.microsoft.com/office/drawing/2014/main" id="{00000000-0008-0000-4000-00001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9525</xdr:rowOff>
    </xdr:from>
    <xdr:ext cx="123825" cy="123825"/>
    <xdr:pic>
      <xdr:nvPicPr>
        <xdr:cNvPr id="19" name="BExZXVFJ4DY4I24AARDT4AMP6EN1" descr="TXSMH2MTH86CYKA26740RQPUC" hidden="1">
          <a:extLst>
            <a:ext uri="{FF2B5EF4-FFF2-40B4-BE49-F238E27FC236}">
              <a16:creationId xmlns:a16="http://schemas.microsoft.com/office/drawing/2014/main" id="{00000000-0008-0000-4000-00001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20" name="BExOCUIOFQWUGTBU5ESTW3EYEP5C" descr="9BNF49V0R6VVYPHEVMJ3ABDQZ" hidden="1">
          <a:extLst>
            <a:ext uri="{FF2B5EF4-FFF2-40B4-BE49-F238E27FC236}">
              <a16:creationId xmlns:a16="http://schemas.microsoft.com/office/drawing/2014/main" id="{00000000-0008-0000-4000-00001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21" name="BExU65O9OE4B4MQ2A3OYH13M8BZJ" descr="3INNIMMPDBB0JF37L81M6ID21" hidden="1">
          <a:extLst>
            <a:ext uri="{FF2B5EF4-FFF2-40B4-BE49-F238E27FC236}">
              <a16:creationId xmlns:a16="http://schemas.microsoft.com/office/drawing/2014/main" id="{00000000-0008-0000-4000-00001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22" name="BExOPRCR0UW7TKXSV5WDTL348FGL" descr="S9JM17GP1802LHN4GT14BJYIC" hidden="1">
          <a:extLst>
            <a:ext uri="{FF2B5EF4-FFF2-40B4-BE49-F238E27FC236}">
              <a16:creationId xmlns:a16="http://schemas.microsoft.com/office/drawing/2014/main" id="{00000000-0008-0000-4000-00001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23" name="BEx5OESAY2W8SEGI3TSB65EHJ04B" descr="9CN2Y88X8WYV1HWZG1QILY9BK" hidden="1">
          <a:extLst>
            <a:ext uri="{FF2B5EF4-FFF2-40B4-BE49-F238E27FC236}">
              <a16:creationId xmlns:a16="http://schemas.microsoft.com/office/drawing/2014/main" id="{00000000-0008-0000-4000-00001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24" name="BExGMWEQ2BYRY9BAO5T1X850MJN1" descr="AZ9ST0XDIOP50HSUFO5V31BR0" hidden="1">
          <a:extLst>
            <a:ext uri="{FF2B5EF4-FFF2-40B4-BE49-F238E27FC236}">
              <a16:creationId xmlns:a16="http://schemas.microsoft.com/office/drawing/2014/main" id="{00000000-0008-0000-4000-00001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28575</xdr:colOff>
      <xdr:row>0</xdr:row>
      <xdr:rowOff>0</xdr:rowOff>
    </xdr:from>
    <xdr:ext cx="123825" cy="123825"/>
    <xdr:pic>
      <xdr:nvPicPr>
        <xdr:cNvPr id="25" name="BExW253QPOZK9KW8BJC3LBXGCG2N" descr="Y5HX37BEUWSN1NEFJKZJXI3SX" hidden="1">
          <a:extLst>
            <a:ext uri="{FF2B5EF4-FFF2-40B4-BE49-F238E27FC236}">
              <a16:creationId xmlns:a16="http://schemas.microsoft.com/office/drawing/2014/main" id="{00000000-0008-0000-4000-00001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26" name="BEx973S463FCQVJ7QDFBUIU0WJ3F" descr="ZQTVYL8DCSADVT0QMRXFLU0TR" hidden="1">
          <a:extLst>
            <a:ext uri="{FF2B5EF4-FFF2-40B4-BE49-F238E27FC236}">
              <a16:creationId xmlns:a16="http://schemas.microsoft.com/office/drawing/2014/main" id="{00000000-0008-0000-4000-00001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85725</xdr:colOff>
      <xdr:row>0</xdr:row>
      <xdr:rowOff>0</xdr:rowOff>
    </xdr:from>
    <xdr:ext cx="123825" cy="123825"/>
    <xdr:pic>
      <xdr:nvPicPr>
        <xdr:cNvPr id="27" name="BExRZO0PLWWMCLGRH7EH6UXYWGAJ" descr="9D4GQ34QB727H10MA3SSAR2R9" hidden="1">
          <a:extLst>
            <a:ext uri="{FF2B5EF4-FFF2-40B4-BE49-F238E27FC236}">
              <a16:creationId xmlns:a16="http://schemas.microsoft.com/office/drawing/2014/main" id="{00000000-0008-0000-4000-00001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28" name="BExBDP6HNAAJUM39SE5G2C8BKNRQ" descr="1TM64TL2QIMYV7WYSV2VLGXY4" hidden="1">
          <a:extLst>
            <a:ext uri="{FF2B5EF4-FFF2-40B4-BE49-F238E27FC236}">
              <a16:creationId xmlns:a16="http://schemas.microsoft.com/office/drawing/2014/main" id="{00000000-0008-0000-4000-00001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29" name="BExQEGJP61DL2NZY6LMBHBZ0J5YT" descr="D6ZNRZJ7EX4GZT9RO8LE0C905" hidden="1">
          <a:extLst>
            <a:ext uri="{FF2B5EF4-FFF2-40B4-BE49-F238E27FC236}">
              <a16:creationId xmlns:a16="http://schemas.microsoft.com/office/drawing/2014/main" id="{00000000-0008-0000-4000-00001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30" name="BExTY1BCS6HZIF6HI5491FGHDVAE" descr="MJ6976KI2UH1IE8M227DUYXMJ" hidden="1">
          <a:extLst>
            <a:ext uri="{FF2B5EF4-FFF2-40B4-BE49-F238E27FC236}">
              <a16:creationId xmlns:a16="http://schemas.microsoft.com/office/drawing/2014/main" id="{00000000-0008-0000-4000-00001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31" name="BEx5FXJGJOT93D0J2IRJ3985IUMI" hidden="1">
          <a:extLst>
            <a:ext uri="{FF2B5EF4-FFF2-40B4-BE49-F238E27FC236}">
              <a16:creationId xmlns:a16="http://schemas.microsoft.com/office/drawing/2014/main" id="{00000000-0008-0000-4000-00001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9525</xdr:colOff>
      <xdr:row>0</xdr:row>
      <xdr:rowOff>0</xdr:rowOff>
    </xdr:from>
    <xdr:ext cx="123825" cy="123825"/>
    <xdr:pic>
      <xdr:nvPicPr>
        <xdr:cNvPr id="32" name="BEx3RTMHAR35NUAAK49TV6NU7EPA" descr="QFXLG4ZCXTRQSJYFCKJ58G9N8" hidden="1">
          <a:extLst>
            <a:ext uri="{FF2B5EF4-FFF2-40B4-BE49-F238E27FC236}">
              <a16:creationId xmlns:a16="http://schemas.microsoft.com/office/drawing/2014/main" id="{00000000-0008-0000-4000-00002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85725</xdr:colOff>
      <xdr:row>0</xdr:row>
      <xdr:rowOff>0</xdr:rowOff>
    </xdr:from>
    <xdr:ext cx="123825" cy="123825"/>
    <xdr:pic>
      <xdr:nvPicPr>
        <xdr:cNvPr id="33" name="BExS8T38WLC2R738ZC7BDJQAKJAJ" descr="MRI962L5PB0E0YWXCIBN82VJH" hidden="1">
          <a:extLst>
            <a:ext uri="{FF2B5EF4-FFF2-40B4-BE49-F238E27FC236}">
              <a16:creationId xmlns:a16="http://schemas.microsoft.com/office/drawing/2014/main" id="{00000000-0008-0000-4000-00002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34" name="BEx5F64BJ6DCM4EJH81D5ZFNPZ0V" descr="7DJ9FILZD2YPS6X1JBP9E76TU" hidden="1">
          <a:extLst>
            <a:ext uri="{FF2B5EF4-FFF2-40B4-BE49-F238E27FC236}">
              <a16:creationId xmlns:a16="http://schemas.microsoft.com/office/drawing/2014/main" id="{00000000-0008-0000-4000-00002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35" name="BExQEXXHA3EEXR44LT6RKCDWM6ZT" hidden="1">
          <a:extLst>
            <a:ext uri="{FF2B5EF4-FFF2-40B4-BE49-F238E27FC236}">
              <a16:creationId xmlns:a16="http://schemas.microsoft.com/office/drawing/2014/main" id="{00000000-0008-0000-4000-00002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85725</xdr:colOff>
      <xdr:row>0</xdr:row>
      <xdr:rowOff>0</xdr:rowOff>
    </xdr:from>
    <xdr:ext cx="123825" cy="123825"/>
    <xdr:pic>
      <xdr:nvPicPr>
        <xdr:cNvPr id="36" name="BEx1X6AMHV6ZK3UJB2BXIJTJHYJU" descr="OALR4L95ELQLZ1Y1LETHM1CS9" hidden="1">
          <a:extLst>
            <a:ext uri="{FF2B5EF4-FFF2-40B4-BE49-F238E27FC236}">
              <a16:creationId xmlns:a16="http://schemas.microsoft.com/office/drawing/2014/main" id="{00000000-0008-0000-4000-00002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9525</xdr:colOff>
      <xdr:row>0</xdr:row>
      <xdr:rowOff>0</xdr:rowOff>
    </xdr:from>
    <xdr:ext cx="123825" cy="123825"/>
    <xdr:pic>
      <xdr:nvPicPr>
        <xdr:cNvPr id="37" name="BExSDIVCE09QKG3CT52PHCS6ZJ09" descr="9F076L7EQCF2COMMGCQG6BQGU" hidden="1">
          <a:extLst>
            <a:ext uri="{FF2B5EF4-FFF2-40B4-BE49-F238E27FC236}">
              <a16:creationId xmlns:a16="http://schemas.microsoft.com/office/drawing/2014/main" id="{00000000-0008-0000-4000-00002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38" name="BEx1QZGQZBAWJ8591VXEIPUOVS7X" descr="MEW27CPIFG44B7E7HEQUUF5QF" hidden="1">
          <a:extLst>
            <a:ext uri="{FF2B5EF4-FFF2-40B4-BE49-F238E27FC236}">
              <a16:creationId xmlns:a16="http://schemas.microsoft.com/office/drawing/2014/main" id="{00000000-0008-0000-4000-00002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39" name="BExMF7LICJLPXSHM63A6EQ79YQKG" descr="U084VZL15IMB1OFRRAY6GVKAE" hidden="1">
          <a:extLst>
            <a:ext uri="{FF2B5EF4-FFF2-40B4-BE49-F238E27FC236}">
              <a16:creationId xmlns:a16="http://schemas.microsoft.com/office/drawing/2014/main" id="{00000000-0008-0000-4000-00002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40" name="BExS343F8GCKP6HTF9Y97L133DX8" descr="ZRF0KB1IYQSNV63CTXT25G67G" hidden="1">
          <a:extLst>
            <a:ext uri="{FF2B5EF4-FFF2-40B4-BE49-F238E27FC236}">
              <a16:creationId xmlns:a16="http://schemas.microsoft.com/office/drawing/2014/main" id="{00000000-0008-0000-4000-00002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41" name="BExZMRC09W87CY4B73NPZMNH21AH" descr="78CUMI0OVLYJRSDRQ3V2YX812" hidden="1">
          <a:extLst>
            <a:ext uri="{FF2B5EF4-FFF2-40B4-BE49-F238E27FC236}">
              <a16:creationId xmlns:a16="http://schemas.microsoft.com/office/drawing/2014/main" id="{00000000-0008-0000-4000-00002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9525</xdr:rowOff>
    </xdr:from>
    <xdr:ext cx="123825" cy="123825"/>
    <xdr:pic>
      <xdr:nvPicPr>
        <xdr:cNvPr id="42" name="BExZXVFJ4DY4I24AARDT4AMP6EN1" descr="TXSMH2MTH86CYKA26740RQPUC" hidden="1">
          <a:extLst>
            <a:ext uri="{FF2B5EF4-FFF2-40B4-BE49-F238E27FC236}">
              <a16:creationId xmlns:a16="http://schemas.microsoft.com/office/drawing/2014/main" id="{00000000-0008-0000-4000-00002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43" name="BExOCUIOFQWUGTBU5ESTW3EYEP5C" descr="9BNF49V0R6VVYPHEVMJ3ABDQZ" hidden="1">
          <a:extLst>
            <a:ext uri="{FF2B5EF4-FFF2-40B4-BE49-F238E27FC236}">
              <a16:creationId xmlns:a16="http://schemas.microsoft.com/office/drawing/2014/main" id="{00000000-0008-0000-4000-00002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44" name="BExU65O9OE4B4MQ2A3OYH13M8BZJ" descr="3INNIMMPDBB0JF37L81M6ID21" hidden="1">
          <a:extLst>
            <a:ext uri="{FF2B5EF4-FFF2-40B4-BE49-F238E27FC236}">
              <a16:creationId xmlns:a16="http://schemas.microsoft.com/office/drawing/2014/main" id="{00000000-0008-0000-4000-00002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45" name="BExOPRCR0UW7TKXSV5WDTL348FGL" descr="S9JM17GP1802LHN4GT14BJYIC" hidden="1">
          <a:extLst>
            <a:ext uri="{FF2B5EF4-FFF2-40B4-BE49-F238E27FC236}">
              <a16:creationId xmlns:a16="http://schemas.microsoft.com/office/drawing/2014/main" id="{00000000-0008-0000-4000-00002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46" name="BEx5OESAY2W8SEGI3TSB65EHJ04B" descr="9CN2Y88X8WYV1HWZG1QILY9BK" hidden="1">
          <a:extLst>
            <a:ext uri="{FF2B5EF4-FFF2-40B4-BE49-F238E27FC236}">
              <a16:creationId xmlns:a16="http://schemas.microsoft.com/office/drawing/2014/main" id="{00000000-0008-0000-4000-00002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47" name="BExGMWEQ2BYRY9BAO5T1X850MJN1" descr="AZ9ST0XDIOP50HSUFO5V31BR0" hidden="1">
          <a:extLst>
            <a:ext uri="{FF2B5EF4-FFF2-40B4-BE49-F238E27FC236}">
              <a16:creationId xmlns:a16="http://schemas.microsoft.com/office/drawing/2014/main" id="{00000000-0008-0000-4000-00002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19050</xdr:colOff>
      <xdr:row>0</xdr:row>
      <xdr:rowOff>9525</xdr:rowOff>
    </xdr:from>
    <xdr:ext cx="47625" cy="47625"/>
    <xdr:pic>
      <xdr:nvPicPr>
        <xdr:cNvPr id="48" name="BExMO7VFCN4EL59982UR4AJ25JNJ" descr="XX6TINEJADZGKR0CTM7ZRT0RA" hidden="1">
          <a:extLst>
            <a:ext uri="{FF2B5EF4-FFF2-40B4-BE49-F238E27FC236}">
              <a16:creationId xmlns:a16="http://schemas.microsoft.com/office/drawing/2014/main" id="{00000000-0008-0000-4000-00003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81050"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49" name="BExU3EX5JJCXCII4YKUJBFBGIJR2" descr="OF5ZI9PI5WH36VPANJ2DYLNMI" hidden="1">
          <a:extLst>
            <a:ext uri="{FF2B5EF4-FFF2-40B4-BE49-F238E27FC236}">
              <a16:creationId xmlns:a16="http://schemas.microsoft.com/office/drawing/2014/main" id="{00000000-0008-0000-4000-00003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9525</xdr:rowOff>
    </xdr:from>
    <xdr:ext cx="47625" cy="47625"/>
    <xdr:pic>
      <xdr:nvPicPr>
        <xdr:cNvPr id="50" name="BEx1KD7H6UB1VYCJ7O61P562EIUY" descr="IQGV9140X0K0UPBL8OGU3I44J" hidden="1">
          <a:extLst>
            <a:ext uri="{FF2B5EF4-FFF2-40B4-BE49-F238E27FC236}">
              <a16:creationId xmlns:a16="http://schemas.microsoft.com/office/drawing/2014/main" id="{00000000-0008-0000-4000-000032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114675"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51" name="BEx5BJQWS6YWHH4ZMSUAMD641V6Y" descr="ZTMFMXCIQSECDX38ALEFHUB00" hidden="1">
          <a:extLst>
            <a:ext uri="{FF2B5EF4-FFF2-40B4-BE49-F238E27FC236}">
              <a16:creationId xmlns:a16="http://schemas.microsoft.com/office/drawing/2014/main" id="{00000000-0008-0000-4000-00003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114675"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19050</xdr:colOff>
      <xdr:row>0</xdr:row>
      <xdr:rowOff>9525</xdr:rowOff>
    </xdr:from>
    <xdr:ext cx="47625" cy="47625"/>
    <xdr:pic>
      <xdr:nvPicPr>
        <xdr:cNvPr id="52" name="BEx1I152WN2D3A85O2XN0DGXCWHN" descr="KHBZFMANRA4UMJR1AB4M5NJNT" hidden="1">
          <a:extLst>
            <a:ext uri="{FF2B5EF4-FFF2-40B4-BE49-F238E27FC236}">
              <a16:creationId xmlns:a16="http://schemas.microsoft.com/office/drawing/2014/main" id="{00000000-0008-0000-4000-00003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81050"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53" name="BExW9676P0SKCVKK25QCGHPA3PAD" descr="9A4PWZ20RMSRF0PNECCDM75CA" hidden="1">
          <a:extLst>
            <a:ext uri="{FF2B5EF4-FFF2-40B4-BE49-F238E27FC236}">
              <a16:creationId xmlns:a16="http://schemas.microsoft.com/office/drawing/2014/main" id="{00000000-0008-0000-4000-00003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28575</xdr:colOff>
      <xdr:row>0</xdr:row>
      <xdr:rowOff>0</xdr:rowOff>
    </xdr:from>
    <xdr:ext cx="123825" cy="123825"/>
    <xdr:pic>
      <xdr:nvPicPr>
        <xdr:cNvPr id="54" name="BExW253QPOZK9KW8BJC3LBXGCG2N" descr="Y5HX37BEUWSN1NEFJKZJXI3SX" hidden="1">
          <a:extLst>
            <a:ext uri="{FF2B5EF4-FFF2-40B4-BE49-F238E27FC236}">
              <a16:creationId xmlns:a16="http://schemas.microsoft.com/office/drawing/2014/main" id="{00000000-0008-0000-4000-00003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19050</xdr:colOff>
      <xdr:row>0</xdr:row>
      <xdr:rowOff>9525</xdr:rowOff>
    </xdr:from>
    <xdr:ext cx="47625" cy="47625"/>
    <xdr:pic>
      <xdr:nvPicPr>
        <xdr:cNvPr id="55" name="BExS5CPQ8P8JOQPK7ANNKHLSGOKU" hidden="1">
          <a:extLst>
            <a:ext uri="{FF2B5EF4-FFF2-40B4-BE49-F238E27FC236}">
              <a16:creationId xmlns:a16="http://schemas.microsoft.com/office/drawing/2014/main" id="{00000000-0008-0000-4000-00003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81050"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56" name="BExMM0AVUAIRNJLXB1FW8R0YB4ZZ" hidden="1">
          <a:extLst>
            <a:ext uri="{FF2B5EF4-FFF2-40B4-BE49-F238E27FC236}">
              <a16:creationId xmlns:a16="http://schemas.microsoft.com/office/drawing/2014/main" id="{00000000-0008-0000-4000-00003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19050</xdr:colOff>
      <xdr:row>0</xdr:row>
      <xdr:rowOff>9525</xdr:rowOff>
    </xdr:from>
    <xdr:ext cx="47625" cy="47625"/>
    <xdr:pic>
      <xdr:nvPicPr>
        <xdr:cNvPr id="57" name="BExXZ7Y09CBS0XA7IPB3IRJ8RJM4" hidden="1">
          <a:extLst>
            <a:ext uri="{FF2B5EF4-FFF2-40B4-BE49-F238E27FC236}">
              <a16:creationId xmlns:a16="http://schemas.microsoft.com/office/drawing/2014/main" id="{00000000-0008-0000-4000-00003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81050"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58" name="BExQ7SXS9VUG7P6CACU2J7R2SGIZ" hidden="1">
          <a:extLst>
            <a:ext uri="{FF2B5EF4-FFF2-40B4-BE49-F238E27FC236}">
              <a16:creationId xmlns:a16="http://schemas.microsoft.com/office/drawing/2014/main" id="{00000000-0008-0000-4000-00003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9525</xdr:rowOff>
    </xdr:from>
    <xdr:ext cx="47625" cy="47625"/>
    <xdr:pic>
      <xdr:nvPicPr>
        <xdr:cNvPr id="59" name="BEx5AQZ4ETQ9LMY5EBWVH20Z7VXQ" hidden="1">
          <a:extLst>
            <a:ext uri="{FF2B5EF4-FFF2-40B4-BE49-F238E27FC236}">
              <a16:creationId xmlns:a16="http://schemas.microsoft.com/office/drawing/2014/main" id="{00000000-0008-0000-4000-00003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114675"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60" name="BExUBK0YZ5VYFY8TTITJGJU9S06A" hidden="1">
          <a:extLst>
            <a:ext uri="{FF2B5EF4-FFF2-40B4-BE49-F238E27FC236}">
              <a16:creationId xmlns:a16="http://schemas.microsoft.com/office/drawing/2014/main" id="{00000000-0008-0000-4000-00003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114675" y="4286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47625</xdr:colOff>
      <xdr:row>0</xdr:row>
      <xdr:rowOff>0</xdr:rowOff>
    </xdr:from>
    <xdr:ext cx="123825" cy="123825"/>
    <xdr:pic>
      <xdr:nvPicPr>
        <xdr:cNvPr id="61" name="BEx973S463FCQVJ7QDFBUIU0WJ3F" descr="ZQTVYL8DCSADVT0QMRXFLU0TR" hidden="1">
          <a:extLst>
            <a:ext uri="{FF2B5EF4-FFF2-40B4-BE49-F238E27FC236}">
              <a16:creationId xmlns:a16="http://schemas.microsoft.com/office/drawing/2014/main" id="{00000000-0008-0000-4000-00003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85725</xdr:colOff>
      <xdr:row>0</xdr:row>
      <xdr:rowOff>0</xdr:rowOff>
    </xdr:from>
    <xdr:ext cx="123825" cy="123825"/>
    <xdr:pic>
      <xdr:nvPicPr>
        <xdr:cNvPr id="62" name="BExRZO0PLWWMCLGRH7EH6UXYWGAJ" descr="9D4GQ34QB727H10MA3SSAR2R9" hidden="1">
          <a:extLst>
            <a:ext uri="{FF2B5EF4-FFF2-40B4-BE49-F238E27FC236}">
              <a16:creationId xmlns:a16="http://schemas.microsoft.com/office/drawing/2014/main" id="{00000000-0008-0000-4000-00003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63" name="BExBDP6HNAAJUM39SE5G2C8BKNRQ" descr="1TM64TL2QIMYV7WYSV2VLGXY4" hidden="1">
          <a:extLst>
            <a:ext uri="{FF2B5EF4-FFF2-40B4-BE49-F238E27FC236}">
              <a16:creationId xmlns:a16="http://schemas.microsoft.com/office/drawing/2014/main" id="{00000000-0008-0000-4000-00003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64" name="BExQEGJP61DL2NZY6LMBHBZ0J5YT" descr="D6ZNRZJ7EX4GZT9RO8LE0C905" hidden="1">
          <a:extLst>
            <a:ext uri="{FF2B5EF4-FFF2-40B4-BE49-F238E27FC236}">
              <a16:creationId xmlns:a16="http://schemas.microsoft.com/office/drawing/2014/main" id="{00000000-0008-0000-4000-00004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65" name="BExTY1BCS6HZIF6HI5491FGHDVAE" descr="MJ6976KI2UH1IE8M227DUYXMJ" hidden="1">
          <a:extLst>
            <a:ext uri="{FF2B5EF4-FFF2-40B4-BE49-F238E27FC236}">
              <a16:creationId xmlns:a16="http://schemas.microsoft.com/office/drawing/2014/main" id="{00000000-0008-0000-4000-00004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66" name="BEx5FXJGJOT93D0J2IRJ3985IUMI" hidden="1">
          <a:extLst>
            <a:ext uri="{FF2B5EF4-FFF2-40B4-BE49-F238E27FC236}">
              <a16:creationId xmlns:a16="http://schemas.microsoft.com/office/drawing/2014/main" id="{00000000-0008-0000-4000-00004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9525</xdr:colOff>
      <xdr:row>0</xdr:row>
      <xdr:rowOff>0</xdr:rowOff>
    </xdr:from>
    <xdr:ext cx="123825" cy="123825"/>
    <xdr:pic>
      <xdr:nvPicPr>
        <xdr:cNvPr id="67" name="BEx3RTMHAR35NUAAK49TV6NU7EPA" descr="QFXLG4ZCXTRQSJYFCKJ58G9N8" hidden="1">
          <a:extLst>
            <a:ext uri="{FF2B5EF4-FFF2-40B4-BE49-F238E27FC236}">
              <a16:creationId xmlns:a16="http://schemas.microsoft.com/office/drawing/2014/main" id="{00000000-0008-0000-4000-00004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85725</xdr:colOff>
      <xdr:row>0</xdr:row>
      <xdr:rowOff>0</xdr:rowOff>
    </xdr:from>
    <xdr:ext cx="123825" cy="123825"/>
    <xdr:pic>
      <xdr:nvPicPr>
        <xdr:cNvPr id="68" name="BExS8T38WLC2R738ZC7BDJQAKJAJ" descr="MRI962L5PB0E0YWXCIBN82VJH" hidden="1">
          <a:extLst>
            <a:ext uri="{FF2B5EF4-FFF2-40B4-BE49-F238E27FC236}">
              <a16:creationId xmlns:a16="http://schemas.microsoft.com/office/drawing/2014/main" id="{00000000-0008-0000-4000-00004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69" name="BEx5F64BJ6DCM4EJH81D5ZFNPZ0V" descr="7DJ9FILZD2YPS6X1JBP9E76TU" hidden="1">
          <a:extLst>
            <a:ext uri="{FF2B5EF4-FFF2-40B4-BE49-F238E27FC236}">
              <a16:creationId xmlns:a16="http://schemas.microsoft.com/office/drawing/2014/main" id="{00000000-0008-0000-4000-00004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70" name="BExQEXXHA3EEXR44LT6RKCDWM6ZT" hidden="1">
          <a:extLst>
            <a:ext uri="{FF2B5EF4-FFF2-40B4-BE49-F238E27FC236}">
              <a16:creationId xmlns:a16="http://schemas.microsoft.com/office/drawing/2014/main" id="{00000000-0008-0000-4000-00004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85725</xdr:colOff>
      <xdr:row>0</xdr:row>
      <xdr:rowOff>0</xdr:rowOff>
    </xdr:from>
    <xdr:ext cx="123825" cy="123825"/>
    <xdr:pic>
      <xdr:nvPicPr>
        <xdr:cNvPr id="71" name="BEx1X6AMHV6ZK3UJB2BXIJTJHYJU" descr="OALR4L95ELQLZ1Y1LETHM1CS9" hidden="1">
          <a:extLst>
            <a:ext uri="{FF2B5EF4-FFF2-40B4-BE49-F238E27FC236}">
              <a16:creationId xmlns:a16="http://schemas.microsoft.com/office/drawing/2014/main" id="{00000000-0008-0000-4000-00004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9525</xdr:colOff>
      <xdr:row>0</xdr:row>
      <xdr:rowOff>0</xdr:rowOff>
    </xdr:from>
    <xdr:ext cx="123825" cy="123825"/>
    <xdr:pic>
      <xdr:nvPicPr>
        <xdr:cNvPr id="72" name="BExSDIVCE09QKG3CT52PHCS6ZJ09" descr="9F076L7EQCF2COMMGCQG6BQGU" hidden="1">
          <a:extLst>
            <a:ext uri="{FF2B5EF4-FFF2-40B4-BE49-F238E27FC236}">
              <a16:creationId xmlns:a16="http://schemas.microsoft.com/office/drawing/2014/main" id="{00000000-0008-0000-4000-00004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73" name="BEx1QZGQZBAWJ8591VXEIPUOVS7X" descr="MEW27CPIFG44B7E7HEQUUF5QF" hidden="1">
          <a:extLst>
            <a:ext uri="{FF2B5EF4-FFF2-40B4-BE49-F238E27FC236}">
              <a16:creationId xmlns:a16="http://schemas.microsoft.com/office/drawing/2014/main" id="{00000000-0008-0000-4000-00004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74" name="BExMF7LICJLPXSHM63A6EQ79YQKG" descr="U084VZL15IMB1OFRRAY6GVKAE" hidden="1">
          <a:extLst>
            <a:ext uri="{FF2B5EF4-FFF2-40B4-BE49-F238E27FC236}">
              <a16:creationId xmlns:a16="http://schemas.microsoft.com/office/drawing/2014/main" id="{00000000-0008-0000-4000-00004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75" name="BExS343F8GCKP6HTF9Y97L133DX8" descr="ZRF0KB1IYQSNV63CTXT25G67G" hidden="1">
          <a:extLst>
            <a:ext uri="{FF2B5EF4-FFF2-40B4-BE49-F238E27FC236}">
              <a16:creationId xmlns:a16="http://schemas.microsoft.com/office/drawing/2014/main" id="{00000000-0008-0000-4000-00004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76" name="BExZMRC09W87CY4B73NPZMNH21AH" descr="78CUMI0OVLYJRSDRQ3V2YX812" hidden="1">
          <a:extLst>
            <a:ext uri="{FF2B5EF4-FFF2-40B4-BE49-F238E27FC236}">
              <a16:creationId xmlns:a16="http://schemas.microsoft.com/office/drawing/2014/main" id="{00000000-0008-0000-4000-00004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9525</xdr:rowOff>
    </xdr:from>
    <xdr:ext cx="123825" cy="123825"/>
    <xdr:pic>
      <xdr:nvPicPr>
        <xdr:cNvPr id="77" name="BExZXVFJ4DY4I24AARDT4AMP6EN1" descr="TXSMH2MTH86CYKA26740RQPUC" hidden="1">
          <a:extLst>
            <a:ext uri="{FF2B5EF4-FFF2-40B4-BE49-F238E27FC236}">
              <a16:creationId xmlns:a16="http://schemas.microsoft.com/office/drawing/2014/main" id="{00000000-0008-0000-4000-00004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78" name="BExOCUIOFQWUGTBU5ESTW3EYEP5C" descr="9BNF49V0R6VVYPHEVMJ3ABDQZ" hidden="1">
          <a:extLst>
            <a:ext uri="{FF2B5EF4-FFF2-40B4-BE49-F238E27FC236}">
              <a16:creationId xmlns:a16="http://schemas.microsoft.com/office/drawing/2014/main" id="{00000000-0008-0000-4000-00004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79" name="BExU65O9OE4B4MQ2A3OYH13M8BZJ" descr="3INNIMMPDBB0JF37L81M6ID21" hidden="1">
          <a:extLst>
            <a:ext uri="{FF2B5EF4-FFF2-40B4-BE49-F238E27FC236}">
              <a16:creationId xmlns:a16="http://schemas.microsoft.com/office/drawing/2014/main" id="{00000000-0008-0000-4000-00004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80" name="BExOPRCR0UW7TKXSV5WDTL348FGL" descr="S9JM17GP1802LHN4GT14BJYIC" hidden="1">
          <a:extLst>
            <a:ext uri="{FF2B5EF4-FFF2-40B4-BE49-F238E27FC236}">
              <a16:creationId xmlns:a16="http://schemas.microsoft.com/office/drawing/2014/main" id="{00000000-0008-0000-4000-00005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81" name="BEx5OESAY2W8SEGI3TSB65EHJ04B" descr="9CN2Y88X8WYV1HWZG1QILY9BK" hidden="1">
          <a:extLst>
            <a:ext uri="{FF2B5EF4-FFF2-40B4-BE49-F238E27FC236}">
              <a16:creationId xmlns:a16="http://schemas.microsoft.com/office/drawing/2014/main" id="{00000000-0008-0000-4000-00005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2</xdr:col>
      <xdr:colOff>47625</xdr:colOff>
      <xdr:row>0</xdr:row>
      <xdr:rowOff>0</xdr:rowOff>
    </xdr:from>
    <xdr:ext cx="123825" cy="123825"/>
    <xdr:pic>
      <xdr:nvPicPr>
        <xdr:cNvPr id="82" name="BExGMWEQ2BYRY9BAO5T1X850MJN1" descr="AZ9ST0XDIOP50HSUFO5V31BR0" hidden="1">
          <a:extLst>
            <a:ext uri="{FF2B5EF4-FFF2-40B4-BE49-F238E27FC236}">
              <a16:creationId xmlns:a16="http://schemas.microsoft.com/office/drawing/2014/main" id="{00000000-0008-0000-4000-00005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2</xdr:col>
      <xdr:colOff>25400</xdr:colOff>
      <xdr:row>0</xdr:row>
      <xdr:rowOff>9525</xdr:rowOff>
    </xdr:from>
    <xdr:to>
      <xdr:col>2</xdr:col>
      <xdr:colOff>76200</xdr:colOff>
      <xdr:row>0</xdr:row>
      <xdr:rowOff>60325</xdr:rowOff>
    </xdr:to>
    <xdr:pic>
      <xdr:nvPicPr>
        <xdr:cNvPr id="83" name="BEx1RSOT43SZRC1UMS84YV9FACH6">
          <a:extLst>
            <a:ext uri="{FF2B5EF4-FFF2-40B4-BE49-F238E27FC236}">
              <a16:creationId xmlns:a16="http://schemas.microsoft.com/office/drawing/2014/main" id="{00000000-0008-0000-4000-000053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428625"/>
          <a:ext cx="50800" cy="50800"/>
        </a:xfrm>
        <a:prstGeom prst="rect">
          <a:avLst/>
        </a:prstGeom>
      </xdr:spPr>
    </xdr:pic>
    <xdr:clientData fPrintsWithSheet="0"/>
  </xdr:twoCellAnchor>
  <xdr:twoCellAnchor editAs="oneCell">
    <xdr:from>
      <xdr:col>2</xdr:col>
      <xdr:colOff>25400</xdr:colOff>
      <xdr:row>0</xdr:row>
      <xdr:rowOff>85725</xdr:rowOff>
    </xdr:from>
    <xdr:to>
      <xdr:col>2</xdr:col>
      <xdr:colOff>76200</xdr:colOff>
      <xdr:row>0</xdr:row>
      <xdr:rowOff>136525</xdr:rowOff>
    </xdr:to>
    <xdr:pic>
      <xdr:nvPicPr>
        <xdr:cNvPr id="84" name="BExKUHNQL1B16LUUDBK6ZU6BSYG5">
          <a:extLst>
            <a:ext uri="{FF2B5EF4-FFF2-40B4-BE49-F238E27FC236}">
              <a16:creationId xmlns:a16="http://schemas.microsoft.com/office/drawing/2014/main" id="{00000000-0008-0000-4000-000054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428625"/>
          <a:ext cx="50800" cy="50800"/>
        </a:xfrm>
        <a:prstGeom prst="rect">
          <a:avLst/>
        </a:prstGeom>
      </xdr:spPr>
    </xdr:pic>
    <xdr:clientData/>
  </xdr:twoCellAnchor>
  <xdr:twoCellAnchor editAs="oneCell">
    <xdr:from>
      <xdr:col>3</xdr:col>
      <xdr:colOff>19050</xdr:colOff>
      <xdr:row>0</xdr:row>
      <xdr:rowOff>9525</xdr:rowOff>
    </xdr:from>
    <xdr:to>
      <xdr:col>3</xdr:col>
      <xdr:colOff>69850</xdr:colOff>
      <xdr:row>0</xdr:row>
      <xdr:rowOff>60325</xdr:rowOff>
    </xdr:to>
    <xdr:pic>
      <xdr:nvPicPr>
        <xdr:cNvPr id="85" name="BEx3E0F2Z4EZKSKUFFTF1K2MEL7B">
          <a:extLst>
            <a:ext uri="{FF2B5EF4-FFF2-40B4-BE49-F238E27FC236}">
              <a16:creationId xmlns:a16="http://schemas.microsoft.com/office/drawing/2014/main" id="{00000000-0008-0000-4000-000055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428625"/>
          <a:ext cx="50800" cy="50800"/>
        </a:xfrm>
        <a:prstGeom prst="rect">
          <a:avLst/>
        </a:prstGeom>
      </xdr:spPr>
    </xdr:pic>
    <xdr:clientData fPrintsWithSheet="0"/>
  </xdr:twoCellAnchor>
  <xdr:twoCellAnchor editAs="oneCell">
    <xdr:from>
      <xdr:col>3</xdr:col>
      <xdr:colOff>19050</xdr:colOff>
      <xdr:row>0</xdr:row>
      <xdr:rowOff>85725</xdr:rowOff>
    </xdr:from>
    <xdr:to>
      <xdr:col>3</xdr:col>
      <xdr:colOff>69850</xdr:colOff>
      <xdr:row>0</xdr:row>
      <xdr:rowOff>136525</xdr:rowOff>
    </xdr:to>
    <xdr:pic>
      <xdr:nvPicPr>
        <xdr:cNvPr id="86" name="BExW4E643OBW57QKJJEWBES4KYMC">
          <a:extLst>
            <a:ext uri="{FF2B5EF4-FFF2-40B4-BE49-F238E27FC236}">
              <a16:creationId xmlns:a16="http://schemas.microsoft.com/office/drawing/2014/main" id="{00000000-0008-0000-4000-000056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428625"/>
          <a:ext cx="50800" cy="50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3</xdr:col>
      <xdr:colOff>2295525</xdr:colOff>
      <xdr:row>13</xdr:row>
      <xdr:rowOff>4762</xdr:rowOff>
    </xdr:from>
    <xdr:ext cx="65" cy="172227"/>
    <xdr:sp macro="" textlink="">
      <xdr:nvSpPr>
        <xdr:cNvPr id="2" name="CuadroTexto 1">
          <a:extLst>
            <a:ext uri="{FF2B5EF4-FFF2-40B4-BE49-F238E27FC236}">
              <a16:creationId xmlns:a16="http://schemas.microsoft.com/office/drawing/2014/main" id="{11A062E5-8C04-42EF-B211-EF0A3DD628C1}"/>
            </a:ext>
          </a:extLst>
        </xdr:cNvPr>
        <xdr:cNvSpPr txBox="1"/>
      </xdr:nvSpPr>
      <xdr:spPr>
        <a:xfrm>
          <a:off x="5410200" y="2138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L" sz="1100"/>
        </a:p>
      </xdr:txBody>
    </xdr:sp>
    <xdr:clientData/>
  </xdr:oneCellAnchor>
  <xdr:twoCellAnchor editAs="oneCell">
    <xdr:from>
      <xdr:col>6</xdr:col>
      <xdr:colOff>504825</xdr:colOff>
      <xdr:row>10</xdr:row>
      <xdr:rowOff>161925</xdr:rowOff>
    </xdr:from>
    <xdr:to>
      <xdr:col>10</xdr:col>
      <xdr:colOff>590550</xdr:colOff>
      <xdr:row>18</xdr:row>
      <xdr:rowOff>139439</xdr:rowOff>
    </xdr:to>
    <xdr:pic>
      <xdr:nvPicPr>
        <xdr:cNvPr id="3" name="Imagen 2">
          <a:extLst>
            <a:ext uri="{FF2B5EF4-FFF2-40B4-BE49-F238E27FC236}">
              <a16:creationId xmlns:a16="http://schemas.microsoft.com/office/drawing/2014/main" id="{1C78FA1C-DB25-4743-A526-73D54FA43A1D}"/>
            </a:ext>
          </a:extLst>
        </xdr:cNvPr>
        <xdr:cNvPicPr>
          <a:picLocks noChangeAspect="1"/>
        </xdr:cNvPicPr>
      </xdr:nvPicPr>
      <xdr:blipFill rotWithShape="1">
        <a:blip xmlns:r="http://schemas.openxmlformats.org/officeDocument/2006/relationships" r:embed="rId1"/>
        <a:srcRect l="16767" t="35161" r="51018" b="28767"/>
        <a:stretch/>
      </xdr:blipFill>
      <xdr:spPr>
        <a:xfrm>
          <a:off x="8553450" y="2181225"/>
          <a:ext cx="3771900" cy="15015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19050</xdr:colOff>
      <xdr:row>0</xdr:row>
      <xdr:rowOff>9525</xdr:rowOff>
    </xdr:from>
    <xdr:ext cx="47625" cy="47625"/>
    <xdr:pic>
      <xdr:nvPicPr>
        <xdr:cNvPr id="2" name="BExMO7VFCN4EL59982UR4AJ25JNJ" descr="XX6TINEJADZGKR0CTM7ZRT0RA" hidden="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3" name="BExU3EX5JJCXCII4YKUJBFBGIJR2" descr="OF5ZI9PI5WH36VPANJ2DYLNMI" hidden="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4" name="BEx1KD7H6UB1VYCJ7O61P562EIUY" descr="IQGV9140X0K0UPBL8OGU3I44J" hidden="1">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5" name="BEx5BJQWS6YWHH4ZMSUAMD641V6Y" descr="ZTMFMXCIQSECDX38ALEFHUB00" hidden="1">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6" name="BExVTO5Q8G2M7BPL4B2584LQS0R0" descr="OB6Q8NA4LZFE4GM9Y3V56BPMQ" hidden="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7" name="BExIFSCLN1G86X78PFLTSMRP0US5" descr="9JK4SPV4DG7VTCZIILWHXQU5J" hidden="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8" name="BEx1I152WN2D3A85O2XN0DGXCWHN" descr="KHBZFMANRA4UMJR1AB4M5NJNT" hidden="1">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9" name="BExW9676P0SKCVKK25QCGHPA3PAD" descr="9A4PWZ20RMSRF0PNECCDM75CA" hidden="1">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10" name="BExW253QPOZK9KW8BJC3LBXGCG2N" descr="Y5HX37BEUWSN1NEFJKZJXI3SX" hidden="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1" name="BExS5CPQ8P8JOQPK7ANNKHLSGOKU" hidden="1">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2" name="BExMM0AVUAIRNJLXB1FW8R0YB4ZZ" hidden="1">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3" name="BExXZ7Y09CBS0XA7IPB3IRJ8RJM4" hidden="1">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4" name="BExQ7SXS9VUG7P6CACU2J7R2SGIZ" hidden="1">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15" name="BEx5AQZ4ETQ9LMY5EBWVH20Z7VXQ" hidden="1">
          <a:extLst>
            <a:ext uri="{FF2B5EF4-FFF2-40B4-BE49-F238E27FC236}">
              <a16:creationId xmlns:a16="http://schemas.microsoft.com/office/drawing/2014/main" id="{00000000-0008-0000-0100-00000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16" name="BExUBK0YZ5VYFY8TTITJGJU9S06A" hidden="1">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17" name="BExUEZCSSJ7RN4J18I2NUIQR2FZS" hidden="1">
          <a:extLst>
            <a:ext uri="{FF2B5EF4-FFF2-40B4-BE49-F238E27FC236}">
              <a16:creationId xmlns:a16="http://schemas.microsoft.com/office/drawing/2014/main" id="{00000000-0008-0000-0100-00001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18" name="BExS3JDQWF7U3F5JTEVOE16ASIYK" hidden="1">
          <a:extLst>
            <a:ext uri="{FF2B5EF4-FFF2-40B4-BE49-F238E27FC236}">
              <a16:creationId xmlns:a16="http://schemas.microsoft.com/office/drawing/2014/main" id="{00000000-0008-0000-0100-00001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19" name="BEx973S463FCQVJ7QDFBUIU0WJ3F" descr="ZQTVYL8DCSADVT0QMRXFLU0TR" hidden="1">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20" name="BExRZO0PLWWMCLGRH7EH6UXYWGAJ" descr="9D4GQ34QB727H10MA3SSAR2R9" hidden="1">
          <a:extLst>
            <a:ext uri="{FF2B5EF4-FFF2-40B4-BE49-F238E27FC236}">
              <a16:creationId xmlns:a16="http://schemas.microsoft.com/office/drawing/2014/main" id="{00000000-0008-0000-0100-00001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371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21" name="BExBDP6HNAAJUM39SE5G2C8BKNRQ" descr="1TM64TL2QIMYV7WYSV2VLGXY4" hidden="1">
          <a:extLst>
            <a:ext uri="{FF2B5EF4-FFF2-40B4-BE49-F238E27FC236}">
              <a16:creationId xmlns:a16="http://schemas.microsoft.com/office/drawing/2014/main" id="{00000000-0008-0000-0100-00001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62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22" name="BExQEGJP61DL2NZY6LMBHBZ0J5YT" descr="D6ZNRZJ7EX4GZT9RO8LE0C905" hidden="1">
          <a:extLst>
            <a:ext uri="{FF2B5EF4-FFF2-40B4-BE49-F238E27FC236}">
              <a16:creationId xmlns:a16="http://schemas.microsoft.com/office/drawing/2014/main" id="{00000000-0008-0000-0100-00001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52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23" name="BExTY1BCS6HZIF6HI5491FGHDVAE" descr="MJ6976KI2UH1IE8M227DUYXMJ" hidden="1">
          <a:extLst>
            <a:ext uri="{FF2B5EF4-FFF2-40B4-BE49-F238E27FC236}">
              <a16:creationId xmlns:a16="http://schemas.microsoft.com/office/drawing/2014/main" id="{00000000-0008-0000-0100-00001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43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4" name="BEx5FXJGJOT93D0J2IRJ3985IUMI" hidden="1">
          <a:extLst>
            <a:ext uri="{FF2B5EF4-FFF2-40B4-BE49-F238E27FC236}">
              <a16:creationId xmlns:a16="http://schemas.microsoft.com/office/drawing/2014/main" id="{00000000-0008-0000-0100-00001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25" name="BEx3RTMHAR35NUAAK49TV6NU7EPA" descr="QFXLG4ZCXTRQSJYFCKJ58G9N8" hidden="1">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66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26" name="BExS8T38WLC2R738ZC7BDJQAKJAJ" descr="MRI962L5PB0E0YWXCIBN82VJH" hidden="1">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7" name="BEx5F64BJ6DCM4EJH81D5ZFNPZ0V" descr="7DJ9FILZD2YPS6X1JBP9E76TU" hidden="1">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8" name="BExQEXXHA3EEXR44LT6RKCDWM6ZT" hidden="1">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29" name="BEx1X6AMHV6ZK3UJB2BXIJTJHYJU" descr="OALR4L95ELQLZ1Y1LETHM1CS9" hidden="1">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419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30" name="BExSDIVCE09QKG3CT52PHCS6ZJ09" descr="9F076L7EQCF2COMMGCQG6BQGU" hidden="1">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66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31" name="BEx1QZGQZBAWJ8591VXEIPUOVS7X" descr="MEW27CPIFG44B7E7HEQUUF5QF" hidden="1">
          <a:extLst>
            <a:ext uri="{FF2B5EF4-FFF2-40B4-BE49-F238E27FC236}">
              <a16:creationId xmlns:a16="http://schemas.microsoft.com/office/drawing/2014/main" id="{00000000-0008-0000-0100-00001F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71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32" name="BExMF7LICJLPXSHM63A6EQ79YQKG" descr="U084VZL15IMB1OFRRAY6GVKAE" hidden="1">
          <a:extLst>
            <a:ext uri="{FF2B5EF4-FFF2-40B4-BE49-F238E27FC236}">
              <a16:creationId xmlns:a16="http://schemas.microsoft.com/office/drawing/2014/main" id="{00000000-0008-0000-0100-00002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81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33" name="BExS343F8GCKP6HTF9Y97L133DX8" descr="ZRF0KB1IYQSNV63CTXT25G67G" hidden="1">
          <a:extLst>
            <a:ext uri="{FF2B5EF4-FFF2-40B4-BE49-F238E27FC236}">
              <a16:creationId xmlns:a16="http://schemas.microsoft.com/office/drawing/2014/main" id="{00000000-0008-0000-0100-00002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90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34" name="BExZMRC09W87CY4B73NPZMNH21AH" descr="78CUMI0OVLYJRSDRQ3V2YX812" hidden="1">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800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35" name="BExZXVFJ4DY4I24AARDT4AMP6EN1" descr="TXSMH2MTH86CYKA26740RQPUC" hidden="1">
          <a:extLst>
            <a:ext uri="{FF2B5EF4-FFF2-40B4-BE49-F238E27FC236}">
              <a16:creationId xmlns:a16="http://schemas.microsoft.com/office/drawing/2014/main" id="{00000000-0008-0000-0100-00002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6192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36" name="BExOCUIOFQWUGTBU5ESTW3EYEP5C" descr="9BNF49V0R6VVYPHEVMJ3ABDQZ" hidden="1">
          <a:extLst>
            <a:ext uri="{FF2B5EF4-FFF2-40B4-BE49-F238E27FC236}">
              <a16:creationId xmlns:a16="http://schemas.microsoft.com/office/drawing/2014/main" id="{00000000-0008-0000-0100-00002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419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37" name="BExU65O9OE4B4MQ2A3OYH13M8BZJ" descr="3INNIMMPDBB0JF37L81M6ID21" hidden="1">
          <a:extLst>
            <a:ext uri="{FF2B5EF4-FFF2-40B4-BE49-F238E27FC236}">
              <a16:creationId xmlns:a16="http://schemas.microsoft.com/office/drawing/2014/main" id="{00000000-0008-0000-0100-00002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228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38" name="BExOPRCR0UW7TKXSV5WDTL348FGL" descr="S9JM17GP1802LHN4GT14BJYIC" hidden="1">
          <a:extLst>
            <a:ext uri="{FF2B5EF4-FFF2-40B4-BE49-F238E27FC236}">
              <a16:creationId xmlns:a16="http://schemas.microsoft.com/office/drawing/2014/main" id="{00000000-0008-0000-0100-00002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38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39" name="BEx5OESAY2W8SEGI3TSB65EHJ04B" descr="9CN2Y88X8WYV1HWZG1QILY9BK" hidden="1">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47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40" name="BExGMWEQ2BYRY9BAO5T1X850MJN1" descr="AZ9ST0XDIOP50HSUFO5V31BR0" hidden="1">
          <a:extLst>
            <a:ext uri="{FF2B5EF4-FFF2-40B4-BE49-F238E27FC236}">
              <a16:creationId xmlns:a16="http://schemas.microsoft.com/office/drawing/2014/main" id="{00000000-0008-0000-0100-00002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57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41" name="BEx7KN7CB2AW8AXH4MOIQ2K21U0M">
          <a:extLst>
            <a:ext uri="{FF2B5EF4-FFF2-40B4-BE49-F238E27FC236}">
              <a16:creationId xmlns:a16="http://schemas.microsoft.com/office/drawing/2014/main" id="{00000000-0008-0000-0100-000029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95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42" name="BExD34AQQIO8NV298LVFCR9L7I5Y">
          <a:extLst>
            <a:ext uri="{FF2B5EF4-FFF2-40B4-BE49-F238E27FC236}">
              <a16:creationId xmlns:a16="http://schemas.microsoft.com/office/drawing/2014/main" id="{00000000-0008-0000-0100-00002A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857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43" name="BEx9BLBLOQUYOY8F296B1VDCXMN9">
          <a:extLst>
            <a:ext uri="{FF2B5EF4-FFF2-40B4-BE49-F238E27FC236}">
              <a16:creationId xmlns:a16="http://schemas.microsoft.com/office/drawing/2014/main" id="{00000000-0008-0000-0100-00002B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95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44" name="BExKN1FE0G7ADQ6G995DN52CE7B2">
          <a:extLst>
            <a:ext uri="{FF2B5EF4-FFF2-40B4-BE49-F238E27FC236}">
              <a16:creationId xmlns:a16="http://schemas.microsoft.com/office/drawing/2014/main" id="{00000000-0008-0000-0100-00002C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857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45" name="BExMLSICI0ERKXXINMK3ZRM9UMY6">
          <a:extLst>
            <a:ext uri="{FF2B5EF4-FFF2-40B4-BE49-F238E27FC236}">
              <a16:creationId xmlns:a16="http://schemas.microsoft.com/office/drawing/2014/main" id="{00000000-0008-0000-0100-00002D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95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46" name="BEx5E5JZ6HFX6UR3RT7Q9A2PPGDK">
          <a:extLst>
            <a:ext uri="{FF2B5EF4-FFF2-40B4-BE49-F238E27FC236}">
              <a16:creationId xmlns:a16="http://schemas.microsoft.com/office/drawing/2014/main" id="{00000000-0008-0000-0100-00002E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857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47" name="BExU91YVZ4P6Z0TN8I36XW592NHS">
          <a:extLst>
            <a:ext uri="{FF2B5EF4-FFF2-40B4-BE49-F238E27FC236}">
              <a16:creationId xmlns:a16="http://schemas.microsoft.com/office/drawing/2014/main" id="{00000000-0008-0000-0100-00002F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88200" y="95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48" name="BExTV0YZ7NI51LVT4WCVLSETYTX8">
          <a:extLst>
            <a:ext uri="{FF2B5EF4-FFF2-40B4-BE49-F238E27FC236}">
              <a16:creationId xmlns:a16="http://schemas.microsoft.com/office/drawing/2014/main" id="{00000000-0008-0000-0100-000030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88200" y="857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49" name="BExMDBKFGCJNYA342YQVZG1D3F4D">
          <a:extLst>
            <a:ext uri="{FF2B5EF4-FFF2-40B4-BE49-F238E27FC236}">
              <a16:creationId xmlns:a16="http://schemas.microsoft.com/office/drawing/2014/main" id="{00000000-0008-0000-0100-000031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20075" y="95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50" name="BExIY3ZO05THXOU1QBVGHYNUE2ZS">
          <a:extLst>
            <a:ext uri="{FF2B5EF4-FFF2-40B4-BE49-F238E27FC236}">
              <a16:creationId xmlns:a16="http://schemas.microsoft.com/office/drawing/2014/main" id="{00000000-0008-0000-0100-000032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220075" y="857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51" name="BEx7J428BTTZ1AWDCAFCGGZFBG1D">
          <a:extLst>
            <a:ext uri="{FF2B5EF4-FFF2-40B4-BE49-F238E27FC236}">
              <a16:creationId xmlns:a16="http://schemas.microsoft.com/office/drawing/2014/main" id="{00000000-0008-0000-0100-000033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239250" y="95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52" name="BExXTA9CIC21IAB5NU2BI9TL78LH">
          <a:extLst>
            <a:ext uri="{FF2B5EF4-FFF2-40B4-BE49-F238E27FC236}">
              <a16:creationId xmlns:a16="http://schemas.microsoft.com/office/drawing/2014/main" id="{00000000-0008-0000-0100-000034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239250" y="857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53" name="BExSFCY80QJWENP4J950IN9V5CDO">
          <a:extLst>
            <a:ext uri="{FF2B5EF4-FFF2-40B4-BE49-F238E27FC236}">
              <a16:creationId xmlns:a16="http://schemas.microsoft.com/office/drawing/2014/main" id="{00000000-0008-0000-0100-000035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210800" y="95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54" name="BExOLH096EUC4E3GMVQTJPWADWPJ">
          <a:extLst>
            <a:ext uri="{FF2B5EF4-FFF2-40B4-BE49-F238E27FC236}">
              <a16:creationId xmlns:a16="http://schemas.microsoft.com/office/drawing/2014/main" id="{00000000-0008-0000-0100-000036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210800" y="857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55" name="BExD52A16MY719MCKII87DAVN86O">
          <a:extLst>
            <a:ext uri="{FF2B5EF4-FFF2-40B4-BE49-F238E27FC236}">
              <a16:creationId xmlns:a16="http://schemas.microsoft.com/office/drawing/2014/main" id="{00000000-0008-0000-0100-000037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191875" y="95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56" name="BEx3I0FGINGA57QMTODN0QH1P30N">
          <a:extLst>
            <a:ext uri="{FF2B5EF4-FFF2-40B4-BE49-F238E27FC236}">
              <a16:creationId xmlns:a16="http://schemas.microsoft.com/office/drawing/2014/main" id="{00000000-0008-0000-0100-000038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191875" y="857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57" name="BExU7GFBC0SU6DSZMK183Y23S19A">
          <a:extLst>
            <a:ext uri="{FF2B5EF4-FFF2-40B4-BE49-F238E27FC236}">
              <a16:creationId xmlns:a16="http://schemas.microsoft.com/office/drawing/2014/main" id="{00000000-0008-0000-0100-000039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163425" y="95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58" name="BExGTLD96L79OHS84XF2B15TGI4N">
          <a:extLst>
            <a:ext uri="{FF2B5EF4-FFF2-40B4-BE49-F238E27FC236}">
              <a16:creationId xmlns:a16="http://schemas.microsoft.com/office/drawing/2014/main" id="{00000000-0008-0000-0100-00003A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163425" y="857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xdr:nvPicPr>
        <xdr:cNvPr id="59" name="BExXUATOHDDBX6EG6F0TH9GSPQXW">
          <a:extLst>
            <a:ext uri="{FF2B5EF4-FFF2-40B4-BE49-F238E27FC236}">
              <a16:creationId xmlns:a16="http://schemas.microsoft.com/office/drawing/2014/main" id="{00000000-0008-0000-0100-00003B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255625" y="95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xdr:nvPicPr>
        <xdr:cNvPr id="60" name="BEx1R2WXAII1IGLXHLNM1KPQ06PT">
          <a:extLst>
            <a:ext uri="{FF2B5EF4-FFF2-40B4-BE49-F238E27FC236}">
              <a16:creationId xmlns:a16="http://schemas.microsoft.com/office/drawing/2014/main" id="{00000000-0008-0000-0100-00003C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255625" y="857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xdr:nvPicPr>
        <xdr:cNvPr id="61" name="BEx1IP9KA0BG3BD5IRKQFZEG49FP">
          <a:extLst>
            <a:ext uri="{FF2B5EF4-FFF2-40B4-BE49-F238E27FC236}">
              <a16:creationId xmlns:a16="http://schemas.microsoft.com/office/drawing/2014/main" id="{00000000-0008-0000-0100-00003D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284325" y="95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xdr:nvPicPr>
        <xdr:cNvPr id="62" name="BExMLXR385IV8EO7P0A8TYEY36ZO">
          <a:extLst>
            <a:ext uri="{FF2B5EF4-FFF2-40B4-BE49-F238E27FC236}">
              <a16:creationId xmlns:a16="http://schemas.microsoft.com/office/drawing/2014/main" id="{00000000-0008-0000-0100-00003E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284325" y="85725"/>
          <a:ext cx="50800" cy="50800"/>
        </a:xfrm>
        <a:prstGeom prst="rect">
          <a:avLst/>
        </a:prstGeom>
      </xdr:spPr>
    </xdr:pic>
    <xdr:clientData/>
  </xdr:twoCellAnchor>
  <xdr:twoCellAnchor>
    <xdr:from>
      <xdr:col>1</xdr:col>
      <xdr:colOff>184150</xdr:colOff>
      <xdr:row>61</xdr:row>
      <xdr:rowOff>0</xdr:rowOff>
    </xdr:from>
    <xdr:to>
      <xdr:col>1</xdr:col>
      <xdr:colOff>311150</xdr:colOff>
      <xdr:row>61</xdr:row>
      <xdr:rowOff>127000</xdr:rowOff>
    </xdr:to>
    <xdr:pic>
      <xdr:nvPicPr>
        <xdr:cNvPr id="63" name="BExIOEZOKH7J9H9UYVZA6TKIQ2FN">
          <a:extLst>
            <a:ext uri="{FF2B5EF4-FFF2-40B4-BE49-F238E27FC236}">
              <a16:creationId xmlns:a16="http://schemas.microsoft.com/office/drawing/2014/main" id="{00000000-0008-0000-0100-00003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1896725"/>
          <a:ext cx="127000" cy="127000"/>
        </a:xfrm>
        <a:prstGeom prst="rect">
          <a:avLst/>
        </a:prstGeom>
      </xdr:spPr>
    </xdr:pic>
    <xdr:clientData/>
  </xdr:twoCellAnchor>
  <xdr:twoCellAnchor>
    <xdr:from>
      <xdr:col>1</xdr:col>
      <xdr:colOff>184150</xdr:colOff>
      <xdr:row>89</xdr:row>
      <xdr:rowOff>0</xdr:rowOff>
    </xdr:from>
    <xdr:to>
      <xdr:col>1</xdr:col>
      <xdr:colOff>311150</xdr:colOff>
      <xdr:row>89</xdr:row>
      <xdr:rowOff>127000</xdr:rowOff>
    </xdr:to>
    <xdr:pic>
      <xdr:nvPicPr>
        <xdr:cNvPr id="64" name="BExCS13KIW55MAGW1GBTCB2LJF34">
          <a:extLst>
            <a:ext uri="{FF2B5EF4-FFF2-40B4-BE49-F238E27FC236}">
              <a16:creationId xmlns:a16="http://schemas.microsoft.com/office/drawing/2014/main" id="{00000000-0008-0000-0100-00004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230725"/>
          <a:ext cx="127000" cy="127000"/>
        </a:xfrm>
        <a:prstGeom prst="rect">
          <a:avLst/>
        </a:prstGeom>
      </xdr:spPr>
    </xdr:pic>
    <xdr:clientData/>
  </xdr:twoCellAnchor>
  <xdr:twoCellAnchor>
    <xdr:from>
      <xdr:col>1</xdr:col>
      <xdr:colOff>184150</xdr:colOff>
      <xdr:row>102</xdr:row>
      <xdr:rowOff>0</xdr:rowOff>
    </xdr:from>
    <xdr:to>
      <xdr:col>1</xdr:col>
      <xdr:colOff>311150</xdr:colOff>
      <xdr:row>102</xdr:row>
      <xdr:rowOff>127000</xdr:rowOff>
    </xdr:to>
    <xdr:pic>
      <xdr:nvPicPr>
        <xdr:cNvPr id="65" name="BExY0DWJPG2G1E5AEE9JSG26B5UX">
          <a:extLst>
            <a:ext uri="{FF2B5EF4-FFF2-40B4-BE49-F238E27FC236}">
              <a16:creationId xmlns:a16="http://schemas.microsoft.com/office/drawing/2014/main" id="{00000000-0008-0000-0100-00004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9707225"/>
          <a:ext cx="127000" cy="127000"/>
        </a:xfrm>
        <a:prstGeom prst="rect">
          <a:avLst/>
        </a:prstGeom>
      </xdr:spPr>
    </xdr:pic>
    <xdr:clientData/>
  </xdr:twoCellAnchor>
  <xdr:twoCellAnchor>
    <xdr:from>
      <xdr:col>1</xdr:col>
      <xdr:colOff>269875</xdr:colOff>
      <xdr:row>105</xdr:row>
      <xdr:rowOff>0</xdr:rowOff>
    </xdr:from>
    <xdr:to>
      <xdr:col>1</xdr:col>
      <xdr:colOff>396875</xdr:colOff>
      <xdr:row>105</xdr:row>
      <xdr:rowOff>127000</xdr:rowOff>
    </xdr:to>
    <xdr:pic>
      <xdr:nvPicPr>
        <xdr:cNvPr id="66" name="BEx98OQ55ROPYUGB65V9MKXJ4FZU">
          <a:extLst>
            <a:ext uri="{FF2B5EF4-FFF2-40B4-BE49-F238E27FC236}">
              <a16:creationId xmlns:a16="http://schemas.microsoft.com/office/drawing/2014/main" id="{00000000-0008-0000-0100-000042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278725"/>
          <a:ext cx="127000" cy="127000"/>
        </a:xfrm>
        <a:prstGeom prst="rect">
          <a:avLst/>
        </a:prstGeom>
      </xdr:spPr>
    </xdr:pic>
    <xdr:clientData/>
  </xdr:twoCellAnchor>
  <xdr:twoCellAnchor>
    <xdr:from>
      <xdr:col>1</xdr:col>
      <xdr:colOff>269875</xdr:colOff>
      <xdr:row>109</xdr:row>
      <xdr:rowOff>0</xdr:rowOff>
    </xdr:from>
    <xdr:to>
      <xdr:col>1</xdr:col>
      <xdr:colOff>396875</xdr:colOff>
      <xdr:row>109</xdr:row>
      <xdr:rowOff>127000</xdr:rowOff>
    </xdr:to>
    <xdr:pic>
      <xdr:nvPicPr>
        <xdr:cNvPr id="67" name="BEx7EJJ0HWQ9JZ4UFQ1SNSN36US5">
          <a:extLst>
            <a:ext uri="{FF2B5EF4-FFF2-40B4-BE49-F238E27FC236}">
              <a16:creationId xmlns:a16="http://schemas.microsoft.com/office/drawing/2014/main" id="{00000000-0008-0000-0100-000043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040725"/>
          <a:ext cx="127000" cy="127000"/>
        </a:xfrm>
        <a:prstGeom prst="rect">
          <a:avLst/>
        </a:prstGeom>
      </xdr:spPr>
    </xdr:pic>
    <xdr:clientData/>
  </xdr:twoCellAnchor>
  <xdr:twoCellAnchor>
    <xdr:from>
      <xdr:col>1</xdr:col>
      <xdr:colOff>269875</xdr:colOff>
      <xdr:row>124</xdr:row>
      <xdr:rowOff>0</xdr:rowOff>
    </xdr:from>
    <xdr:to>
      <xdr:col>1</xdr:col>
      <xdr:colOff>396875</xdr:colOff>
      <xdr:row>124</xdr:row>
      <xdr:rowOff>127000</xdr:rowOff>
    </xdr:to>
    <xdr:pic>
      <xdr:nvPicPr>
        <xdr:cNvPr id="68" name="BEx5DGDM7IUY3KXJAGMQT6RL183G">
          <a:extLst>
            <a:ext uri="{FF2B5EF4-FFF2-40B4-BE49-F238E27FC236}">
              <a16:creationId xmlns:a16="http://schemas.microsoft.com/office/drawing/2014/main" id="{00000000-0008-0000-0100-00004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3898225"/>
          <a:ext cx="127000" cy="127000"/>
        </a:xfrm>
        <a:prstGeom prst="rect">
          <a:avLst/>
        </a:prstGeom>
      </xdr:spPr>
    </xdr:pic>
    <xdr:clientData/>
  </xdr:twoCellAnchor>
  <xdr:twoCellAnchor>
    <xdr:from>
      <xdr:col>1</xdr:col>
      <xdr:colOff>184150</xdr:colOff>
      <xdr:row>125</xdr:row>
      <xdr:rowOff>0</xdr:rowOff>
    </xdr:from>
    <xdr:to>
      <xdr:col>1</xdr:col>
      <xdr:colOff>311150</xdr:colOff>
      <xdr:row>125</xdr:row>
      <xdr:rowOff>127000</xdr:rowOff>
    </xdr:to>
    <xdr:pic>
      <xdr:nvPicPr>
        <xdr:cNvPr id="69" name="BExU0HQ59X9PLAN36WFV7QWW710P">
          <a:extLst>
            <a:ext uri="{FF2B5EF4-FFF2-40B4-BE49-F238E27FC236}">
              <a16:creationId xmlns:a16="http://schemas.microsoft.com/office/drawing/2014/main" id="{00000000-0008-0000-0100-00004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088725"/>
          <a:ext cx="127000" cy="127000"/>
        </a:xfrm>
        <a:prstGeom prst="rect">
          <a:avLst/>
        </a:prstGeom>
      </xdr:spPr>
    </xdr:pic>
    <xdr:clientData/>
  </xdr:twoCellAnchor>
  <xdr:twoCellAnchor>
    <xdr:from>
      <xdr:col>1</xdr:col>
      <xdr:colOff>184150</xdr:colOff>
      <xdr:row>201</xdr:row>
      <xdr:rowOff>0</xdr:rowOff>
    </xdr:from>
    <xdr:to>
      <xdr:col>1</xdr:col>
      <xdr:colOff>311150</xdr:colOff>
      <xdr:row>201</xdr:row>
      <xdr:rowOff>127000</xdr:rowOff>
    </xdr:to>
    <xdr:pic>
      <xdr:nvPicPr>
        <xdr:cNvPr id="70" name="BEx96FNMDSH7H30QH5CJRTA2VZPC">
          <a:extLst>
            <a:ext uri="{FF2B5EF4-FFF2-40B4-BE49-F238E27FC236}">
              <a16:creationId xmlns:a16="http://schemas.microsoft.com/office/drawing/2014/main" id="{00000000-0008-0000-0100-00004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8566725"/>
          <a:ext cx="127000" cy="127000"/>
        </a:xfrm>
        <a:prstGeom prst="rect">
          <a:avLst/>
        </a:prstGeom>
      </xdr:spPr>
    </xdr:pic>
    <xdr:clientData/>
  </xdr:twoCellAnchor>
  <xdr:twoCellAnchor>
    <xdr:from>
      <xdr:col>1</xdr:col>
      <xdr:colOff>184150</xdr:colOff>
      <xdr:row>209</xdr:row>
      <xdr:rowOff>0</xdr:rowOff>
    </xdr:from>
    <xdr:to>
      <xdr:col>1</xdr:col>
      <xdr:colOff>311150</xdr:colOff>
      <xdr:row>209</xdr:row>
      <xdr:rowOff>127000</xdr:rowOff>
    </xdr:to>
    <xdr:pic>
      <xdr:nvPicPr>
        <xdr:cNvPr id="71" name="BExB6MFRLO7LF5EDFROJE9ENHKBO">
          <a:extLst>
            <a:ext uri="{FF2B5EF4-FFF2-40B4-BE49-F238E27FC236}">
              <a16:creationId xmlns:a16="http://schemas.microsoft.com/office/drawing/2014/main" id="{00000000-0008-0000-0100-00004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090725"/>
          <a:ext cx="127000" cy="127000"/>
        </a:xfrm>
        <a:prstGeom prst="rect">
          <a:avLst/>
        </a:prstGeom>
      </xdr:spPr>
    </xdr:pic>
    <xdr:clientData/>
  </xdr:twoCellAnchor>
  <xdr:twoCellAnchor>
    <xdr:from>
      <xdr:col>1</xdr:col>
      <xdr:colOff>184150</xdr:colOff>
      <xdr:row>213</xdr:row>
      <xdr:rowOff>0</xdr:rowOff>
    </xdr:from>
    <xdr:to>
      <xdr:col>1</xdr:col>
      <xdr:colOff>311150</xdr:colOff>
      <xdr:row>213</xdr:row>
      <xdr:rowOff>127000</xdr:rowOff>
    </xdr:to>
    <xdr:pic>
      <xdr:nvPicPr>
        <xdr:cNvPr id="72" name="BExKG1DR3TI4RBMG59WPDBORGG6S">
          <a:extLst>
            <a:ext uri="{FF2B5EF4-FFF2-40B4-BE49-F238E27FC236}">
              <a16:creationId xmlns:a16="http://schemas.microsoft.com/office/drawing/2014/main" id="{00000000-0008-0000-0100-00004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852725"/>
          <a:ext cx="127000" cy="127000"/>
        </a:xfrm>
        <a:prstGeom prst="rect">
          <a:avLst/>
        </a:prstGeom>
      </xdr:spPr>
    </xdr:pic>
    <xdr:clientData/>
  </xdr:twoCellAnchor>
  <xdr:twoCellAnchor>
    <xdr:from>
      <xdr:col>1</xdr:col>
      <xdr:colOff>184150</xdr:colOff>
      <xdr:row>221</xdr:row>
      <xdr:rowOff>0</xdr:rowOff>
    </xdr:from>
    <xdr:to>
      <xdr:col>1</xdr:col>
      <xdr:colOff>311150</xdr:colOff>
      <xdr:row>221</xdr:row>
      <xdr:rowOff>127000</xdr:rowOff>
    </xdr:to>
    <xdr:pic>
      <xdr:nvPicPr>
        <xdr:cNvPr id="73" name="BEx7KJWMEMJG20XVQ9CRBY70LYZT">
          <a:extLst>
            <a:ext uri="{FF2B5EF4-FFF2-40B4-BE49-F238E27FC236}">
              <a16:creationId xmlns:a16="http://schemas.microsoft.com/office/drawing/2014/main" id="{00000000-0008-0000-0100-00004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376725"/>
          <a:ext cx="127000" cy="127000"/>
        </a:xfrm>
        <a:prstGeom prst="rect">
          <a:avLst/>
        </a:prstGeom>
      </xdr:spPr>
    </xdr:pic>
    <xdr:clientData/>
  </xdr:twoCellAnchor>
  <xdr:twoCellAnchor>
    <xdr:from>
      <xdr:col>1</xdr:col>
      <xdr:colOff>184150</xdr:colOff>
      <xdr:row>233</xdr:row>
      <xdr:rowOff>0</xdr:rowOff>
    </xdr:from>
    <xdr:to>
      <xdr:col>1</xdr:col>
      <xdr:colOff>311150</xdr:colOff>
      <xdr:row>233</xdr:row>
      <xdr:rowOff>127000</xdr:rowOff>
    </xdr:to>
    <xdr:pic>
      <xdr:nvPicPr>
        <xdr:cNvPr id="74" name="BExS504JD8T2C2IEAY944MKT50V6">
          <a:extLst>
            <a:ext uri="{FF2B5EF4-FFF2-40B4-BE49-F238E27FC236}">
              <a16:creationId xmlns:a16="http://schemas.microsoft.com/office/drawing/2014/main" id="{00000000-0008-0000-0100-00004A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662725"/>
          <a:ext cx="127000" cy="127000"/>
        </a:xfrm>
        <a:prstGeom prst="rect">
          <a:avLst/>
        </a:prstGeom>
      </xdr:spPr>
    </xdr:pic>
    <xdr:clientData/>
  </xdr:twoCellAnchor>
  <xdr:twoCellAnchor>
    <xdr:from>
      <xdr:col>1</xdr:col>
      <xdr:colOff>184150</xdr:colOff>
      <xdr:row>237</xdr:row>
      <xdr:rowOff>0</xdr:rowOff>
    </xdr:from>
    <xdr:to>
      <xdr:col>1</xdr:col>
      <xdr:colOff>311150</xdr:colOff>
      <xdr:row>237</xdr:row>
      <xdr:rowOff>127000</xdr:rowOff>
    </xdr:to>
    <xdr:pic>
      <xdr:nvPicPr>
        <xdr:cNvPr id="75" name="BEx5D2L9T6KWEYARBY51CY1TCN3H">
          <a:extLst>
            <a:ext uri="{FF2B5EF4-FFF2-40B4-BE49-F238E27FC236}">
              <a16:creationId xmlns:a16="http://schemas.microsoft.com/office/drawing/2014/main" id="{00000000-0008-0000-0100-00004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424725"/>
          <a:ext cx="127000" cy="127000"/>
        </a:xfrm>
        <a:prstGeom prst="rect">
          <a:avLst/>
        </a:prstGeom>
      </xdr:spPr>
    </xdr:pic>
    <xdr:clientData/>
  </xdr:twoCellAnchor>
  <xdr:twoCellAnchor>
    <xdr:from>
      <xdr:col>1</xdr:col>
      <xdr:colOff>184150</xdr:colOff>
      <xdr:row>240</xdr:row>
      <xdr:rowOff>0</xdr:rowOff>
    </xdr:from>
    <xdr:to>
      <xdr:col>1</xdr:col>
      <xdr:colOff>311150</xdr:colOff>
      <xdr:row>240</xdr:row>
      <xdr:rowOff>127000</xdr:rowOff>
    </xdr:to>
    <xdr:pic>
      <xdr:nvPicPr>
        <xdr:cNvPr id="76" name="BExF7QDBIHKV26BRZ31PKTUC7MCU">
          <a:extLst>
            <a:ext uri="{FF2B5EF4-FFF2-40B4-BE49-F238E27FC236}">
              <a16:creationId xmlns:a16="http://schemas.microsoft.com/office/drawing/2014/main" id="{00000000-0008-0000-0100-00004C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996225"/>
          <a:ext cx="127000" cy="127000"/>
        </a:xfrm>
        <a:prstGeom prst="rect">
          <a:avLst/>
        </a:prstGeom>
      </xdr:spPr>
    </xdr:pic>
    <xdr:clientData/>
  </xdr:twoCellAnchor>
  <xdr:oneCellAnchor>
    <xdr:from>
      <xdr:col>1</xdr:col>
      <xdr:colOff>19050</xdr:colOff>
      <xdr:row>0</xdr:row>
      <xdr:rowOff>9525</xdr:rowOff>
    </xdr:from>
    <xdr:ext cx="47625" cy="47625"/>
    <xdr:pic>
      <xdr:nvPicPr>
        <xdr:cNvPr id="80" name="BExMO7VFCN4EL59982UR4AJ25JNJ" descr="XX6TINEJADZGKR0CTM7ZRT0RA" hidden="1">
          <a:extLst>
            <a:ext uri="{FF2B5EF4-FFF2-40B4-BE49-F238E27FC236}">
              <a16:creationId xmlns:a16="http://schemas.microsoft.com/office/drawing/2014/main" id="{00000000-0008-0000-0100-00005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81" name="BExU3EX5JJCXCII4YKUJBFBGIJR2" descr="OF5ZI9PI5WH36VPANJ2DYLNMI" hidden="1">
          <a:extLst>
            <a:ext uri="{FF2B5EF4-FFF2-40B4-BE49-F238E27FC236}">
              <a16:creationId xmlns:a16="http://schemas.microsoft.com/office/drawing/2014/main" id="{00000000-0008-0000-0100-00005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82" name="BEx1KD7H6UB1VYCJ7O61P562EIUY" descr="IQGV9140X0K0UPBL8OGU3I44J" hidden="1">
          <a:extLst>
            <a:ext uri="{FF2B5EF4-FFF2-40B4-BE49-F238E27FC236}">
              <a16:creationId xmlns:a16="http://schemas.microsoft.com/office/drawing/2014/main" id="{00000000-0008-0000-0100-00005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83" name="BEx5BJQWS6YWHH4ZMSUAMD641V6Y" descr="ZTMFMXCIQSECDX38ALEFHUB00" hidden="1">
          <a:extLst>
            <a:ext uri="{FF2B5EF4-FFF2-40B4-BE49-F238E27FC236}">
              <a16:creationId xmlns:a16="http://schemas.microsoft.com/office/drawing/2014/main" id="{00000000-0008-0000-0100-00005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84" name="BExVTO5Q8G2M7BPL4B2584LQS0R0" descr="OB6Q8NA4LZFE4GM9Y3V56BPMQ" hidden="1">
          <a:extLst>
            <a:ext uri="{FF2B5EF4-FFF2-40B4-BE49-F238E27FC236}">
              <a16:creationId xmlns:a16="http://schemas.microsoft.com/office/drawing/2014/main" id="{00000000-0008-0000-0100-00005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85" name="BExIFSCLN1G86X78PFLTSMRP0US5" descr="9JK4SPV4DG7VTCZIILWHXQU5J" hidden="1">
          <a:extLst>
            <a:ext uri="{FF2B5EF4-FFF2-40B4-BE49-F238E27FC236}">
              <a16:creationId xmlns:a16="http://schemas.microsoft.com/office/drawing/2014/main" id="{00000000-0008-0000-0100-00005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86" name="BEx1I152WN2D3A85O2XN0DGXCWHN" descr="KHBZFMANRA4UMJR1AB4M5NJNT" hidden="1">
          <a:extLst>
            <a:ext uri="{FF2B5EF4-FFF2-40B4-BE49-F238E27FC236}">
              <a16:creationId xmlns:a16="http://schemas.microsoft.com/office/drawing/2014/main" id="{00000000-0008-0000-0100-00005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87" name="BExW9676P0SKCVKK25QCGHPA3PAD" descr="9A4PWZ20RMSRF0PNECCDM75CA" hidden="1">
          <a:extLst>
            <a:ext uri="{FF2B5EF4-FFF2-40B4-BE49-F238E27FC236}">
              <a16:creationId xmlns:a16="http://schemas.microsoft.com/office/drawing/2014/main" id="{00000000-0008-0000-0100-00005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88" name="BExW253QPOZK9KW8BJC3LBXGCG2N" descr="Y5HX37BEUWSN1NEFJKZJXI3SX" hidden="1">
          <a:extLst>
            <a:ext uri="{FF2B5EF4-FFF2-40B4-BE49-F238E27FC236}">
              <a16:creationId xmlns:a16="http://schemas.microsoft.com/office/drawing/2014/main" id="{00000000-0008-0000-0100-00005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89" name="BExS5CPQ8P8JOQPK7ANNKHLSGOKU" hidden="1">
          <a:extLst>
            <a:ext uri="{FF2B5EF4-FFF2-40B4-BE49-F238E27FC236}">
              <a16:creationId xmlns:a16="http://schemas.microsoft.com/office/drawing/2014/main" id="{00000000-0008-0000-0100-00005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90" name="BExMM0AVUAIRNJLXB1FW8R0YB4ZZ" hidden="1">
          <a:extLst>
            <a:ext uri="{FF2B5EF4-FFF2-40B4-BE49-F238E27FC236}">
              <a16:creationId xmlns:a16="http://schemas.microsoft.com/office/drawing/2014/main" id="{00000000-0008-0000-0100-00005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91" name="BExXZ7Y09CBS0XA7IPB3IRJ8RJM4" hidden="1">
          <a:extLst>
            <a:ext uri="{FF2B5EF4-FFF2-40B4-BE49-F238E27FC236}">
              <a16:creationId xmlns:a16="http://schemas.microsoft.com/office/drawing/2014/main" id="{00000000-0008-0000-0100-00005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92" name="BExQ7SXS9VUG7P6CACU2J7R2SGIZ" hidden="1">
          <a:extLst>
            <a:ext uri="{FF2B5EF4-FFF2-40B4-BE49-F238E27FC236}">
              <a16:creationId xmlns:a16="http://schemas.microsoft.com/office/drawing/2014/main" id="{00000000-0008-0000-0100-00005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93" name="BEx5AQZ4ETQ9LMY5EBWVH20Z7VXQ" hidden="1">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94" name="BExUBK0YZ5VYFY8TTITJGJU9S06A" hidden="1">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95" name="BExUEZCSSJ7RN4J18I2NUIQR2FZS" hidden="1">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96" name="BExS3JDQWF7U3F5JTEVOE16ASIYK" hidden="1">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97" name="BEx973S463FCQVJ7QDFBUIU0WJ3F" descr="ZQTVYL8DCSADVT0QMRXFLU0TR" hidden="1">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98" name="BExRZO0PLWWMCLGRH7EH6UXYWGAJ" descr="9D4GQ34QB727H10MA3SSAR2R9" hidden="1">
          <a:extLst>
            <a:ext uri="{FF2B5EF4-FFF2-40B4-BE49-F238E27FC236}">
              <a16:creationId xmlns:a16="http://schemas.microsoft.com/office/drawing/2014/main" id="{00000000-0008-0000-0100-000062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99" name="BExBDP6HNAAJUM39SE5G2C8BKNRQ" descr="1TM64TL2QIMYV7WYSV2VLGXY4" hidden="1">
          <a:extLst>
            <a:ext uri="{FF2B5EF4-FFF2-40B4-BE49-F238E27FC236}">
              <a16:creationId xmlns:a16="http://schemas.microsoft.com/office/drawing/2014/main" id="{00000000-0008-0000-0100-00006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100" name="BExQEGJP61DL2NZY6LMBHBZ0J5YT" descr="D6ZNRZJ7EX4GZT9RO8LE0C905" hidden="1">
          <a:extLst>
            <a:ext uri="{FF2B5EF4-FFF2-40B4-BE49-F238E27FC236}">
              <a16:creationId xmlns:a16="http://schemas.microsoft.com/office/drawing/2014/main" id="{00000000-0008-0000-0100-00006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095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101" name="BExTY1BCS6HZIF6HI5491FGHDVAE" descr="MJ6976KI2UH1IE8M227DUYXMJ" hidden="1">
          <a:extLst>
            <a:ext uri="{FF2B5EF4-FFF2-40B4-BE49-F238E27FC236}">
              <a16:creationId xmlns:a16="http://schemas.microsoft.com/office/drawing/2014/main" id="{00000000-0008-0000-0100-00006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286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02" name="BEx5FXJGJOT93D0J2IRJ3985IUMI" hidden="1">
          <a:extLst>
            <a:ext uri="{FF2B5EF4-FFF2-40B4-BE49-F238E27FC236}">
              <a16:creationId xmlns:a16="http://schemas.microsoft.com/office/drawing/2014/main" id="{00000000-0008-0000-0100-00006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103" name="BEx3RTMHAR35NUAAK49TV6NU7EPA" descr="QFXLG4ZCXTRQSJYFCKJ58G9N8" hidden="1">
          <a:extLst>
            <a:ext uri="{FF2B5EF4-FFF2-40B4-BE49-F238E27FC236}">
              <a16:creationId xmlns:a16="http://schemas.microsoft.com/office/drawing/2014/main" id="{00000000-0008-0000-0100-00006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104" name="BExS8T38WLC2R738ZC7BDJQAKJAJ" descr="MRI962L5PB0E0YWXCIBN82VJH" hidden="1">
          <a:extLst>
            <a:ext uri="{FF2B5EF4-FFF2-40B4-BE49-F238E27FC236}">
              <a16:creationId xmlns:a16="http://schemas.microsoft.com/office/drawing/2014/main" id="{00000000-0008-0000-0100-00006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05" name="BEx5F64BJ6DCM4EJH81D5ZFNPZ0V" descr="7DJ9FILZD2YPS6X1JBP9E76TU" hidden="1">
          <a:extLst>
            <a:ext uri="{FF2B5EF4-FFF2-40B4-BE49-F238E27FC236}">
              <a16:creationId xmlns:a16="http://schemas.microsoft.com/office/drawing/2014/main" id="{00000000-0008-0000-0100-00006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06" name="BExQEXXHA3EEXR44LT6RKCDWM6ZT" hidden="1">
          <a:extLst>
            <a:ext uri="{FF2B5EF4-FFF2-40B4-BE49-F238E27FC236}">
              <a16:creationId xmlns:a16="http://schemas.microsoft.com/office/drawing/2014/main" id="{00000000-0008-0000-0100-00006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107" name="BEx1X6AMHV6ZK3UJB2BXIJTJHYJU" descr="OALR4L95ELQLZ1Y1LETHM1CS9" hidden="1">
          <a:extLst>
            <a:ext uri="{FF2B5EF4-FFF2-40B4-BE49-F238E27FC236}">
              <a16:creationId xmlns:a16="http://schemas.microsoft.com/office/drawing/2014/main" id="{00000000-0008-0000-0100-00006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108" name="BExSDIVCE09QKG3CT52PHCS6ZJ09" descr="9F076L7EQCF2COMMGCQG6BQGU" hidden="1">
          <a:extLst>
            <a:ext uri="{FF2B5EF4-FFF2-40B4-BE49-F238E27FC236}">
              <a16:creationId xmlns:a16="http://schemas.microsoft.com/office/drawing/2014/main" id="{00000000-0008-0000-0100-00006C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109" name="BEx1QZGQZBAWJ8591VXEIPUOVS7X" descr="MEW27CPIFG44B7E7HEQUUF5QF" hidden="1">
          <a:extLst>
            <a:ext uri="{FF2B5EF4-FFF2-40B4-BE49-F238E27FC236}">
              <a16:creationId xmlns:a16="http://schemas.microsoft.com/office/drawing/2014/main" id="{00000000-0008-0000-0100-00006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110" name="BExMF7LICJLPXSHM63A6EQ79YQKG" descr="U084VZL15IMB1OFRRAY6GVKAE" hidden="1">
          <a:extLst>
            <a:ext uri="{FF2B5EF4-FFF2-40B4-BE49-F238E27FC236}">
              <a16:creationId xmlns:a16="http://schemas.microsoft.com/office/drawing/2014/main" id="{00000000-0008-0000-0100-00006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111" name="BExS343F8GCKP6HTF9Y97L133DX8" descr="ZRF0KB1IYQSNV63CTXT25G67G" hidden="1">
          <a:extLst>
            <a:ext uri="{FF2B5EF4-FFF2-40B4-BE49-F238E27FC236}">
              <a16:creationId xmlns:a16="http://schemas.microsoft.com/office/drawing/2014/main" id="{00000000-0008-0000-0100-00006F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112" name="BExZMRC09W87CY4B73NPZMNH21AH" descr="78CUMI0OVLYJRSDRQ3V2YX812" hidden="1">
          <a:extLst>
            <a:ext uri="{FF2B5EF4-FFF2-40B4-BE49-F238E27FC236}">
              <a16:creationId xmlns:a16="http://schemas.microsoft.com/office/drawing/2014/main" id="{00000000-0008-0000-0100-00007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113" name="BExZXVFJ4DY4I24AARDT4AMP6EN1" descr="TXSMH2MTH86CYKA26740RQPUC" hidden="1">
          <a:extLst>
            <a:ext uri="{FF2B5EF4-FFF2-40B4-BE49-F238E27FC236}">
              <a16:creationId xmlns:a16="http://schemas.microsoft.com/office/drawing/2014/main" id="{00000000-0008-0000-0100-00007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62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114" name="BExOCUIOFQWUGTBU5ESTW3EYEP5C" descr="9BNF49V0R6VVYPHEVMJ3ABDQZ" hidden="1">
          <a:extLst>
            <a:ext uri="{FF2B5EF4-FFF2-40B4-BE49-F238E27FC236}">
              <a16:creationId xmlns:a16="http://schemas.microsoft.com/office/drawing/2014/main" id="{00000000-0008-0000-0100-000072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115" name="BExU65O9OE4B4MQ2A3OYH13M8BZJ" descr="3INNIMMPDBB0JF37L81M6ID21" hidden="1">
          <a:extLst>
            <a:ext uri="{FF2B5EF4-FFF2-40B4-BE49-F238E27FC236}">
              <a16:creationId xmlns:a16="http://schemas.microsoft.com/office/drawing/2014/main" id="{00000000-0008-0000-0100-00007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116" name="BExOPRCR0UW7TKXSV5WDTL348FGL" descr="S9JM17GP1802LHN4GT14BJYIC" hidden="1">
          <a:extLst>
            <a:ext uri="{FF2B5EF4-FFF2-40B4-BE49-F238E27FC236}">
              <a16:creationId xmlns:a16="http://schemas.microsoft.com/office/drawing/2014/main" id="{00000000-0008-0000-0100-00007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17" name="BEx5OESAY2W8SEGI3TSB65EHJ04B" descr="9CN2Y88X8WYV1HWZG1QILY9BK" hidden="1">
          <a:extLst>
            <a:ext uri="{FF2B5EF4-FFF2-40B4-BE49-F238E27FC236}">
              <a16:creationId xmlns:a16="http://schemas.microsoft.com/office/drawing/2014/main" id="{00000000-0008-0000-0100-00007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18" name="BExGMWEQ2BYRY9BAO5T1X850MJN1" descr="AZ9ST0XDIOP50HSUFO5V31BR0" hidden="1">
          <a:extLst>
            <a:ext uri="{FF2B5EF4-FFF2-40B4-BE49-F238E27FC236}">
              <a16:creationId xmlns:a16="http://schemas.microsoft.com/office/drawing/2014/main" id="{00000000-0008-0000-0100-00007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119" name="BExKUHCZ8X5U855O3EZ3ADCYHQ4Q">
          <a:extLst>
            <a:ext uri="{FF2B5EF4-FFF2-40B4-BE49-F238E27FC236}">
              <a16:creationId xmlns:a16="http://schemas.microsoft.com/office/drawing/2014/main" id="{00000000-0008-0000-0100-000077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120" name="BExZV7DIB4P4L9NVID33IIZ7ETO8">
          <a:extLst>
            <a:ext uri="{FF2B5EF4-FFF2-40B4-BE49-F238E27FC236}">
              <a16:creationId xmlns:a16="http://schemas.microsoft.com/office/drawing/2014/main" id="{00000000-0008-0000-0100-000078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121" name="BExIWKJQ6CC4IKMZBPPAXLALT92C">
          <a:extLst>
            <a:ext uri="{FF2B5EF4-FFF2-40B4-BE49-F238E27FC236}">
              <a16:creationId xmlns:a16="http://schemas.microsoft.com/office/drawing/2014/main" id="{00000000-0008-0000-0100-000079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2000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122" name="BExXZ1I4MAJVQ8DOB3WBLJX4DX23">
          <a:extLst>
            <a:ext uri="{FF2B5EF4-FFF2-40B4-BE49-F238E27FC236}">
              <a16:creationId xmlns:a16="http://schemas.microsoft.com/office/drawing/2014/main" id="{00000000-0008-0000-0100-00007A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2762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123" name="BEx9E1FL5KB7Y8BLWF5IGUI4V0II">
          <a:extLst>
            <a:ext uri="{FF2B5EF4-FFF2-40B4-BE49-F238E27FC236}">
              <a16:creationId xmlns:a16="http://schemas.microsoft.com/office/drawing/2014/main" id="{00000000-0008-0000-0100-00007B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2000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124" name="BExQEYOIH9D4ODDUNJM3QY8BOCN3">
          <a:extLst>
            <a:ext uri="{FF2B5EF4-FFF2-40B4-BE49-F238E27FC236}">
              <a16:creationId xmlns:a16="http://schemas.microsoft.com/office/drawing/2014/main" id="{00000000-0008-0000-0100-00007C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2762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125" name="BExKH53ADSR2TNM6Z3LRXWG9JFX3">
          <a:extLst>
            <a:ext uri="{FF2B5EF4-FFF2-40B4-BE49-F238E27FC236}">
              <a16:creationId xmlns:a16="http://schemas.microsoft.com/office/drawing/2014/main" id="{00000000-0008-0000-0100-00007D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88200" y="2000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126" name="BExS36C9YNTWZ62POYLGT0F1U7TE">
          <a:extLst>
            <a:ext uri="{FF2B5EF4-FFF2-40B4-BE49-F238E27FC236}">
              <a16:creationId xmlns:a16="http://schemas.microsoft.com/office/drawing/2014/main" id="{00000000-0008-0000-0100-00007E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88200" y="2762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127" name="BEx7LZ5OCSQ4Q8SIJY8H2K8C27T7">
          <a:extLst>
            <a:ext uri="{FF2B5EF4-FFF2-40B4-BE49-F238E27FC236}">
              <a16:creationId xmlns:a16="http://schemas.microsoft.com/office/drawing/2014/main" id="{00000000-0008-0000-0100-00007F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20075" y="2000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128" name="BEx7GUZOOWUPYD5VCY0DGQNJ56QT">
          <a:extLst>
            <a:ext uri="{FF2B5EF4-FFF2-40B4-BE49-F238E27FC236}">
              <a16:creationId xmlns:a16="http://schemas.microsoft.com/office/drawing/2014/main" id="{00000000-0008-0000-0100-000080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220075" y="2762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129" name="BExCSS2N6QJNPJLZAESSV2I59291">
          <a:extLst>
            <a:ext uri="{FF2B5EF4-FFF2-40B4-BE49-F238E27FC236}">
              <a16:creationId xmlns:a16="http://schemas.microsoft.com/office/drawing/2014/main" id="{00000000-0008-0000-0100-000081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239250" y="2000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130" name="BExKJGPFGUIHRB0VKL5RP4UKXAR6">
          <a:extLst>
            <a:ext uri="{FF2B5EF4-FFF2-40B4-BE49-F238E27FC236}">
              <a16:creationId xmlns:a16="http://schemas.microsoft.com/office/drawing/2014/main" id="{00000000-0008-0000-0100-000082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239250" y="2762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131" name="BExTZUNCBPPBWT4XGA8U9CN740TC">
          <a:extLst>
            <a:ext uri="{FF2B5EF4-FFF2-40B4-BE49-F238E27FC236}">
              <a16:creationId xmlns:a16="http://schemas.microsoft.com/office/drawing/2014/main" id="{00000000-0008-0000-0100-000083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210800" y="2000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132" name="BExMPDOHYMBVML3B8WMUS4E7FZH4">
          <a:extLst>
            <a:ext uri="{FF2B5EF4-FFF2-40B4-BE49-F238E27FC236}">
              <a16:creationId xmlns:a16="http://schemas.microsoft.com/office/drawing/2014/main" id="{00000000-0008-0000-0100-000084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210800" y="2762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133" name="BEx025MJT6Q2OW6XI51I9CSYJ7TN">
          <a:extLst>
            <a:ext uri="{FF2B5EF4-FFF2-40B4-BE49-F238E27FC236}">
              <a16:creationId xmlns:a16="http://schemas.microsoft.com/office/drawing/2014/main" id="{00000000-0008-0000-0100-000085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191875" y="2000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134" name="BExGWPAXI77ARMLE2NR3GD7YIPP3">
          <a:extLst>
            <a:ext uri="{FF2B5EF4-FFF2-40B4-BE49-F238E27FC236}">
              <a16:creationId xmlns:a16="http://schemas.microsoft.com/office/drawing/2014/main" id="{00000000-0008-0000-0100-000086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191875" y="2762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135" name="BExH05TZE7D8NFMJOHZKHS0VLS5R">
          <a:extLst>
            <a:ext uri="{FF2B5EF4-FFF2-40B4-BE49-F238E27FC236}">
              <a16:creationId xmlns:a16="http://schemas.microsoft.com/office/drawing/2014/main" id="{00000000-0008-0000-0100-000087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163425" y="2000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136" name="BExOKSKZJ7SJICTSCW1E4658ELJI">
          <a:extLst>
            <a:ext uri="{FF2B5EF4-FFF2-40B4-BE49-F238E27FC236}">
              <a16:creationId xmlns:a16="http://schemas.microsoft.com/office/drawing/2014/main" id="{00000000-0008-0000-0100-000088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163425" y="2762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xdr:nvPicPr>
        <xdr:cNvPr id="137" name="BEx9B5A9HXQ5ZU7EIY9OAMP2I1Y0">
          <a:extLst>
            <a:ext uri="{FF2B5EF4-FFF2-40B4-BE49-F238E27FC236}">
              <a16:creationId xmlns:a16="http://schemas.microsoft.com/office/drawing/2014/main" id="{00000000-0008-0000-0100-000089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255625" y="2000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xdr:nvPicPr>
        <xdr:cNvPr id="138" name="BEx1MUNZ1O36R1HVE8PM2RZROGEL">
          <a:extLst>
            <a:ext uri="{FF2B5EF4-FFF2-40B4-BE49-F238E27FC236}">
              <a16:creationId xmlns:a16="http://schemas.microsoft.com/office/drawing/2014/main" id="{00000000-0008-0000-0100-00008A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255625" y="2762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xdr:nvPicPr>
        <xdr:cNvPr id="139" name="BExZXML4ZBIWAXJO6R4530Z1MRAJ">
          <a:extLst>
            <a:ext uri="{FF2B5EF4-FFF2-40B4-BE49-F238E27FC236}">
              <a16:creationId xmlns:a16="http://schemas.microsoft.com/office/drawing/2014/main" id="{00000000-0008-0000-0100-00008B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284325" y="2000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xdr:nvPicPr>
        <xdr:cNvPr id="140" name="BExIZIHMIIHGF8JLQCARIBTGII4C">
          <a:extLst>
            <a:ext uri="{FF2B5EF4-FFF2-40B4-BE49-F238E27FC236}">
              <a16:creationId xmlns:a16="http://schemas.microsoft.com/office/drawing/2014/main" id="{00000000-0008-0000-0100-00008C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284325" y="276225"/>
          <a:ext cx="50800" cy="50800"/>
        </a:xfrm>
        <a:prstGeom prst="rect">
          <a:avLst/>
        </a:prstGeom>
      </xdr:spPr>
    </xdr:pic>
    <xdr:clientData/>
  </xdr:twoCellAnchor>
  <xdr:twoCellAnchor>
    <xdr:from>
      <xdr:col>1</xdr:col>
      <xdr:colOff>184150</xdr:colOff>
      <xdr:row>61</xdr:row>
      <xdr:rowOff>0</xdr:rowOff>
    </xdr:from>
    <xdr:to>
      <xdr:col>1</xdr:col>
      <xdr:colOff>311150</xdr:colOff>
      <xdr:row>61</xdr:row>
      <xdr:rowOff>127000</xdr:rowOff>
    </xdr:to>
    <xdr:pic>
      <xdr:nvPicPr>
        <xdr:cNvPr id="141" name="BEx79E5V7IDYA92TR8SVYX22P59F">
          <a:extLst>
            <a:ext uri="{FF2B5EF4-FFF2-40B4-BE49-F238E27FC236}">
              <a16:creationId xmlns:a16="http://schemas.microsoft.com/office/drawing/2014/main" id="{00000000-0008-0000-0100-00008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2239625"/>
          <a:ext cx="127000" cy="127000"/>
        </a:xfrm>
        <a:prstGeom prst="rect">
          <a:avLst/>
        </a:prstGeom>
      </xdr:spPr>
    </xdr:pic>
    <xdr:clientData/>
  </xdr:twoCellAnchor>
  <xdr:twoCellAnchor>
    <xdr:from>
      <xdr:col>1</xdr:col>
      <xdr:colOff>184150</xdr:colOff>
      <xdr:row>89</xdr:row>
      <xdr:rowOff>0</xdr:rowOff>
    </xdr:from>
    <xdr:to>
      <xdr:col>1</xdr:col>
      <xdr:colOff>311150</xdr:colOff>
      <xdr:row>89</xdr:row>
      <xdr:rowOff>127000</xdr:rowOff>
    </xdr:to>
    <xdr:pic>
      <xdr:nvPicPr>
        <xdr:cNvPr id="142" name="BExUC3NKJZB1HUCWB04VI2FGOVCQ">
          <a:extLst>
            <a:ext uri="{FF2B5EF4-FFF2-40B4-BE49-F238E27FC236}">
              <a16:creationId xmlns:a16="http://schemas.microsoft.com/office/drawing/2014/main" id="{00000000-0008-0000-0100-00008E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573625"/>
          <a:ext cx="127000" cy="127000"/>
        </a:xfrm>
        <a:prstGeom prst="rect">
          <a:avLst/>
        </a:prstGeom>
      </xdr:spPr>
    </xdr:pic>
    <xdr:clientData/>
  </xdr:twoCellAnchor>
  <xdr:twoCellAnchor>
    <xdr:from>
      <xdr:col>1</xdr:col>
      <xdr:colOff>184150</xdr:colOff>
      <xdr:row>102</xdr:row>
      <xdr:rowOff>0</xdr:rowOff>
    </xdr:from>
    <xdr:to>
      <xdr:col>1</xdr:col>
      <xdr:colOff>311150</xdr:colOff>
      <xdr:row>102</xdr:row>
      <xdr:rowOff>127000</xdr:rowOff>
    </xdr:to>
    <xdr:pic>
      <xdr:nvPicPr>
        <xdr:cNvPr id="143" name="BExONJ6NBFXXAE6QH278S727TBWL">
          <a:extLst>
            <a:ext uri="{FF2B5EF4-FFF2-40B4-BE49-F238E27FC236}">
              <a16:creationId xmlns:a16="http://schemas.microsoft.com/office/drawing/2014/main" id="{00000000-0008-0000-0100-00008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0050125"/>
          <a:ext cx="127000" cy="127000"/>
        </a:xfrm>
        <a:prstGeom prst="rect">
          <a:avLst/>
        </a:prstGeom>
      </xdr:spPr>
    </xdr:pic>
    <xdr:clientData/>
  </xdr:twoCellAnchor>
  <xdr:twoCellAnchor>
    <xdr:from>
      <xdr:col>1</xdr:col>
      <xdr:colOff>269875</xdr:colOff>
      <xdr:row>105</xdr:row>
      <xdr:rowOff>0</xdr:rowOff>
    </xdr:from>
    <xdr:to>
      <xdr:col>1</xdr:col>
      <xdr:colOff>396875</xdr:colOff>
      <xdr:row>105</xdr:row>
      <xdr:rowOff>127000</xdr:rowOff>
    </xdr:to>
    <xdr:pic>
      <xdr:nvPicPr>
        <xdr:cNvPr id="144" name="BExMP31E82ZEC9N2HCB4H4MWBMVQ">
          <a:extLst>
            <a:ext uri="{FF2B5EF4-FFF2-40B4-BE49-F238E27FC236}">
              <a16:creationId xmlns:a16="http://schemas.microsoft.com/office/drawing/2014/main" id="{00000000-0008-0000-0100-00009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621625"/>
          <a:ext cx="127000" cy="127000"/>
        </a:xfrm>
        <a:prstGeom prst="rect">
          <a:avLst/>
        </a:prstGeom>
      </xdr:spPr>
    </xdr:pic>
    <xdr:clientData/>
  </xdr:twoCellAnchor>
  <xdr:twoCellAnchor>
    <xdr:from>
      <xdr:col>1</xdr:col>
      <xdr:colOff>269875</xdr:colOff>
      <xdr:row>109</xdr:row>
      <xdr:rowOff>0</xdr:rowOff>
    </xdr:from>
    <xdr:to>
      <xdr:col>1</xdr:col>
      <xdr:colOff>396875</xdr:colOff>
      <xdr:row>109</xdr:row>
      <xdr:rowOff>127000</xdr:rowOff>
    </xdr:to>
    <xdr:pic>
      <xdr:nvPicPr>
        <xdr:cNvPr id="145" name="BExQD7AL25QDTQWX6PZM1O3APCDK">
          <a:extLst>
            <a:ext uri="{FF2B5EF4-FFF2-40B4-BE49-F238E27FC236}">
              <a16:creationId xmlns:a16="http://schemas.microsoft.com/office/drawing/2014/main" id="{00000000-0008-0000-0100-00009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383625"/>
          <a:ext cx="127000" cy="127000"/>
        </a:xfrm>
        <a:prstGeom prst="rect">
          <a:avLst/>
        </a:prstGeom>
      </xdr:spPr>
    </xdr:pic>
    <xdr:clientData/>
  </xdr:twoCellAnchor>
  <xdr:twoCellAnchor>
    <xdr:from>
      <xdr:col>1</xdr:col>
      <xdr:colOff>269875</xdr:colOff>
      <xdr:row>124</xdr:row>
      <xdr:rowOff>0</xdr:rowOff>
    </xdr:from>
    <xdr:to>
      <xdr:col>1</xdr:col>
      <xdr:colOff>396875</xdr:colOff>
      <xdr:row>124</xdr:row>
      <xdr:rowOff>127000</xdr:rowOff>
    </xdr:to>
    <xdr:pic>
      <xdr:nvPicPr>
        <xdr:cNvPr id="146" name="BExW5TKMTETHRVRHOOTWRL94T0MP">
          <a:extLst>
            <a:ext uri="{FF2B5EF4-FFF2-40B4-BE49-F238E27FC236}">
              <a16:creationId xmlns:a16="http://schemas.microsoft.com/office/drawing/2014/main" id="{00000000-0008-0000-0100-000092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4241125"/>
          <a:ext cx="127000" cy="127000"/>
        </a:xfrm>
        <a:prstGeom prst="rect">
          <a:avLst/>
        </a:prstGeom>
      </xdr:spPr>
    </xdr:pic>
    <xdr:clientData/>
  </xdr:twoCellAnchor>
  <xdr:twoCellAnchor>
    <xdr:from>
      <xdr:col>1</xdr:col>
      <xdr:colOff>184150</xdr:colOff>
      <xdr:row>125</xdr:row>
      <xdr:rowOff>0</xdr:rowOff>
    </xdr:from>
    <xdr:to>
      <xdr:col>1</xdr:col>
      <xdr:colOff>311150</xdr:colOff>
      <xdr:row>125</xdr:row>
      <xdr:rowOff>127000</xdr:rowOff>
    </xdr:to>
    <xdr:pic>
      <xdr:nvPicPr>
        <xdr:cNvPr id="147" name="BExXNK7UT4AI2PRCH6AB46QFQ1FV">
          <a:extLst>
            <a:ext uri="{FF2B5EF4-FFF2-40B4-BE49-F238E27FC236}">
              <a16:creationId xmlns:a16="http://schemas.microsoft.com/office/drawing/2014/main" id="{00000000-0008-0000-0100-000093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431625"/>
          <a:ext cx="127000" cy="127000"/>
        </a:xfrm>
        <a:prstGeom prst="rect">
          <a:avLst/>
        </a:prstGeom>
      </xdr:spPr>
    </xdr:pic>
    <xdr:clientData/>
  </xdr:twoCellAnchor>
  <xdr:twoCellAnchor>
    <xdr:from>
      <xdr:col>1</xdr:col>
      <xdr:colOff>184150</xdr:colOff>
      <xdr:row>127</xdr:row>
      <xdr:rowOff>0</xdr:rowOff>
    </xdr:from>
    <xdr:to>
      <xdr:col>1</xdr:col>
      <xdr:colOff>311150</xdr:colOff>
      <xdr:row>127</xdr:row>
      <xdr:rowOff>127000</xdr:rowOff>
    </xdr:to>
    <xdr:pic>
      <xdr:nvPicPr>
        <xdr:cNvPr id="148" name="BExQ8DBFCBLKXTRNY815KAPKW00P">
          <a:extLst>
            <a:ext uri="{FF2B5EF4-FFF2-40B4-BE49-F238E27FC236}">
              <a16:creationId xmlns:a16="http://schemas.microsoft.com/office/drawing/2014/main" id="{00000000-0008-0000-0100-00009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812625"/>
          <a:ext cx="127000" cy="127000"/>
        </a:xfrm>
        <a:prstGeom prst="rect">
          <a:avLst/>
        </a:prstGeom>
      </xdr:spPr>
    </xdr:pic>
    <xdr:clientData/>
  </xdr:twoCellAnchor>
  <xdr:twoCellAnchor>
    <xdr:from>
      <xdr:col>1</xdr:col>
      <xdr:colOff>184150</xdr:colOff>
      <xdr:row>202</xdr:row>
      <xdr:rowOff>0</xdr:rowOff>
    </xdr:from>
    <xdr:to>
      <xdr:col>1</xdr:col>
      <xdr:colOff>311150</xdr:colOff>
      <xdr:row>202</xdr:row>
      <xdr:rowOff>127000</xdr:rowOff>
    </xdr:to>
    <xdr:pic>
      <xdr:nvPicPr>
        <xdr:cNvPr id="149" name="BExQIRCG6KJE5QH04R79XJULMO61">
          <a:extLst>
            <a:ext uri="{FF2B5EF4-FFF2-40B4-BE49-F238E27FC236}">
              <a16:creationId xmlns:a16="http://schemas.microsoft.com/office/drawing/2014/main" id="{00000000-0008-0000-0100-00009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9100125"/>
          <a:ext cx="127000" cy="127000"/>
        </a:xfrm>
        <a:prstGeom prst="rect">
          <a:avLst/>
        </a:prstGeom>
      </xdr:spPr>
    </xdr:pic>
    <xdr:clientData/>
  </xdr:twoCellAnchor>
  <xdr:twoCellAnchor>
    <xdr:from>
      <xdr:col>1</xdr:col>
      <xdr:colOff>184150</xdr:colOff>
      <xdr:row>210</xdr:row>
      <xdr:rowOff>0</xdr:rowOff>
    </xdr:from>
    <xdr:to>
      <xdr:col>1</xdr:col>
      <xdr:colOff>311150</xdr:colOff>
      <xdr:row>210</xdr:row>
      <xdr:rowOff>127000</xdr:rowOff>
    </xdr:to>
    <xdr:pic>
      <xdr:nvPicPr>
        <xdr:cNvPr id="150" name="BExBCATZGA5Q8BRMEPBAZY4E2H1O">
          <a:extLst>
            <a:ext uri="{FF2B5EF4-FFF2-40B4-BE49-F238E27FC236}">
              <a16:creationId xmlns:a16="http://schemas.microsoft.com/office/drawing/2014/main" id="{00000000-0008-0000-0100-00009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624125"/>
          <a:ext cx="127000" cy="127000"/>
        </a:xfrm>
        <a:prstGeom prst="rect">
          <a:avLst/>
        </a:prstGeom>
      </xdr:spPr>
    </xdr:pic>
    <xdr:clientData/>
  </xdr:twoCellAnchor>
  <xdr:twoCellAnchor>
    <xdr:from>
      <xdr:col>1</xdr:col>
      <xdr:colOff>184150</xdr:colOff>
      <xdr:row>214</xdr:row>
      <xdr:rowOff>0</xdr:rowOff>
    </xdr:from>
    <xdr:to>
      <xdr:col>1</xdr:col>
      <xdr:colOff>311150</xdr:colOff>
      <xdr:row>214</xdr:row>
      <xdr:rowOff>127000</xdr:rowOff>
    </xdr:to>
    <xdr:pic>
      <xdr:nvPicPr>
        <xdr:cNvPr id="151" name="BEx7KENY5165YIDSO0SD9VVAC6AW">
          <a:extLst>
            <a:ext uri="{FF2B5EF4-FFF2-40B4-BE49-F238E27FC236}">
              <a16:creationId xmlns:a16="http://schemas.microsoft.com/office/drawing/2014/main" id="{00000000-0008-0000-0100-00009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386125"/>
          <a:ext cx="127000" cy="127000"/>
        </a:xfrm>
        <a:prstGeom prst="rect">
          <a:avLst/>
        </a:prstGeom>
      </xdr:spPr>
    </xdr:pic>
    <xdr:clientData/>
  </xdr:twoCellAnchor>
  <xdr:twoCellAnchor>
    <xdr:from>
      <xdr:col>1</xdr:col>
      <xdr:colOff>184150</xdr:colOff>
      <xdr:row>222</xdr:row>
      <xdr:rowOff>0</xdr:rowOff>
    </xdr:from>
    <xdr:to>
      <xdr:col>1</xdr:col>
      <xdr:colOff>311150</xdr:colOff>
      <xdr:row>222</xdr:row>
      <xdr:rowOff>127000</xdr:rowOff>
    </xdr:to>
    <xdr:pic>
      <xdr:nvPicPr>
        <xdr:cNvPr id="152" name="BExB3EAU6ASQ9PGEWRRYZ5N2GS40">
          <a:extLst>
            <a:ext uri="{FF2B5EF4-FFF2-40B4-BE49-F238E27FC236}">
              <a16:creationId xmlns:a16="http://schemas.microsoft.com/office/drawing/2014/main" id="{00000000-0008-0000-0100-00009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910125"/>
          <a:ext cx="127000" cy="127000"/>
        </a:xfrm>
        <a:prstGeom prst="rect">
          <a:avLst/>
        </a:prstGeom>
      </xdr:spPr>
    </xdr:pic>
    <xdr:clientData/>
  </xdr:twoCellAnchor>
  <xdr:twoCellAnchor>
    <xdr:from>
      <xdr:col>1</xdr:col>
      <xdr:colOff>184150</xdr:colOff>
      <xdr:row>234</xdr:row>
      <xdr:rowOff>0</xdr:rowOff>
    </xdr:from>
    <xdr:to>
      <xdr:col>1</xdr:col>
      <xdr:colOff>311150</xdr:colOff>
      <xdr:row>234</xdr:row>
      <xdr:rowOff>127000</xdr:rowOff>
    </xdr:to>
    <xdr:pic>
      <xdr:nvPicPr>
        <xdr:cNvPr id="153" name="BEx59MD6YXGQM2XMGJB2NIOV1RK9">
          <a:extLst>
            <a:ext uri="{FF2B5EF4-FFF2-40B4-BE49-F238E27FC236}">
              <a16:creationId xmlns:a16="http://schemas.microsoft.com/office/drawing/2014/main" id="{00000000-0008-0000-0100-00009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196125"/>
          <a:ext cx="127000" cy="127000"/>
        </a:xfrm>
        <a:prstGeom prst="rect">
          <a:avLst/>
        </a:prstGeom>
      </xdr:spPr>
    </xdr:pic>
    <xdr:clientData/>
  </xdr:twoCellAnchor>
  <xdr:twoCellAnchor>
    <xdr:from>
      <xdr:col>1</xdr:col>
      <xdr:colOff>184150</xdr:colOff>
      <xdr:row>238</xdr:row>
      <xdr:rowOff>0</xdr:rowOff>
    </xdr:from>
    <xdr:to>
      <xdr:col>1</xdr:col>
      <xdr:colOff>311150</xdr:colOff>
      <xdr:row>238</xdr:row>
      <xdr:rowOff>127000</xdr:rowOff>
    </xdr:to>
    <xdr:pic>
      <xdr:nvPicPr>
        <xdr:cNvPr id="154" name="BExKIO33TJSZWUU61MB2T9QENHW7">
          <a:extLst>
            <a:ext uri="{FF2B5EF4-FFF2-40B4-BE49-F238E27FC236}">
              <a16:creationId xmlns:a16="http://schemas.microsoft.com/office/drawing/2014/main" id="{00000000-0008-0000-0100-00009A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958125"/>
          <a:ext cx="127000" cy="127000"/>
        </a:xfrm>
        <a:prstGeom prst="rect">
          <a:avLst/>
        </a:prstGeom>
      </xdr:spPr>
    </xdr:pic>
    <xdr:clientData/>
  </xdr:twoCellAnchor>
  <xdr:twoCellAnchor>
    <xdr:from>
      <xdr:col>1</xdr:col>
      <xdr:colOff>184150</xdr:colOff>
      <xdr:row>241</xdr:row>
      <xdr:rowOff>0</xdr:rowOff>
    </xdr:from>
    <xdr:to>
      <xdr:col>1</xdr:col>
      <xdr:colOff>311150</xdr:colOff>
      <xdr:row>241</xdr:row>
      <xdr:rowOff>127000</xdr:rowOff>
    </xdr:to>
    <xdr:pic>
      <xdr:nvPicPr>
        <xdr:cNvPr id="155" name="BExD8J956K749ZP0EV99OHKPK8ES">
          <a:extLst>
            <a:ext uri="{FF2B5EF4-FFF2-40B4-BE49-F238E27FC236}">
              <a16:creationId xmlns:a16="http://schemas.microsoft.com/office/drawing/2014/main" id="{00000000-0008-0000-0100-00009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529625"/>
          <a:ext cx="127000" cy="127000"/>
        </a:xfrm>
        <a:prstGeom prst="rect">
          <a:avLst/>
        </a:prstGeom>
      </xdr:spPr>
    </xdr:pic>
    <xdr:clientData/>
  </xdr:twoCellAnchor>
  <xdr:oneCellAnchor>
    <xdr:from>
      <xdr:col>1</xdr:col>
      <xdr:colOff>19050</xdr:colOff>
      <xdr:row>1</xdr:row>
      <xdr:rowOff>9525</xdr:rowOff>
    </xdr:from>
    <xdr:ext cx="47625" cy="47625"/>
    <xdr:pic>
      <xdr:nvPicPr>
        <xdr:cNvPr id="159" name="BExMO7VFCN4EL59982UR4AJ25JNJ" descr="XX6TINEJADZGKR0CTM7ZRT0RA" hidden="1">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160" name="BExU3EX5JJCXCII4YKUJBFBGIJR2" descr="OF5ZI9PI5WH36VPANJ2DYLNMI" hidden="1">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161" name="BEx1KD7H6UB1VYCJ7O61P562EIUY" descr="IQGV9140X0K0UPBL8OGU3I44J" hidden="1">
          <a:extLst>
            <a:ext uri="{FF2B5EF4-FFF2-40B4-BE49-F238E27FC236}">
              <a16:creationId xmlns:a16="http://schemas.microsoft.com/office/drawing/2014/main" id="{00000000-0008-0000-0100-0000A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162" name="BEx5BJQWS6YWHH4ZMSUAMD641V6Y" descr="ZTMFMXCIQSECDX38ALEFHUB00" hidden="1">
          <a:extLst>
            <a:ext uri="{FF2B5EF4-FFF2-40B4-BE49-F238E27FC236}">
              <a16:creationId xmlns:a16="http://schemas.microsoft.com/office/drawing/2014/main" id="{00000000-0008-0000-0100-0000A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1</xdr:row>
      <xdr:rowOff>9525</xdr:rowOff>
    </xdr:from>
    <xdr:ext cx="47625" cy="47625"/>
    <xdr:pic>
      <xdr:nvPicPr>
        <xdr:cNvPr id="163" name="BExVTO5Q8G2M7BPL4B2584LQS0R0" descr="OB6Q8NA4LZFE4GM9Y3V56BPMQ" hidden="1">
          <a:extLst>
            <a:ext uri="{FF2B5EF4-FFF2-40B4-BE49-F238E27FC236}">
              <a16:creationId xmlns:a16="http://schemas.microsoft.com/office/drawing/2014/main" id="{00000000-0008-0000-0100-0000A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1</xdr:row>
      <xdr:rowOff>85725</xdr:rowOff>
    </xdr:from>
    <xdr:ext cx="47625" cy="47625"/>
    <xdr:pic>
      <xdr:nvPicPr>
        <xdr:cNvPr id="164" name="BExIFSCLN1G86X78PFLTSMRP0US5" descr="9JK4SPV4DG7VTCZIILWHXQU5J" hidden="1">
          <a:extLst>
            <a:ext uri="{FF2B5EF4-FFF2-40B4-BE49-F238E27FC236}">
              <a16:creationId xmlns:a16="http://schemas.microsoft.com/office/drawing/2014/main" id="{00000000-0008-0000-0100-0000A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9525</xdr:rowOff>
    </xdr:from>
    <xdr:ext cx="47625" cy="47625"/>
    <xdr:pic>
      <xdr:nvPicPr>
        <xdr:cNvPr id="165" name="BEx1I152WN2D3A85O2XN0DGXCWHN" descr="KHBZFMANRA4UMJR1AB4M5NJNT" hidden="1">
          <a:extLst>
            <a:ext uri="{FF2B5EF4-FFF2-40B4-BE49-F238E27FC236}">
              <a16:creationId xmlns:a16="http://schemas.microsoft.com/office/drawing/2014/main" id="{00000000-0008-0000-0100-0000A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166" name="BExW9676P0SKCVKK25QCGHPA3PAD" descr="9A4PWZ20RMSRF0PNECCDM75CA" hidden="1">
          <a:extLst>
            <a:ext uri="{FF2B5EF4-FFF2-40B4-BE49-F238E27FC236}">
              <a16:creationId xmlns:a16="http://schemas.microsoft.com/office/drawing/2014/main" id="{00000000-0008-0000-0100-0000A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3</xdr:row>
      <xdr:rowOff>0</xdr:rowOff>
    </xdr:from>
    <xdr:ext cx="123825" cy="123825"/>
    <xdr:pic>
      <xdr:nvPicPr>
        <xdr:cNvPr id="167" name="BExW253QPOZK9KW8BJC3LBXGCG2N" descr="Y5HX37BEUWSN1NEFJKZJXI3SX" hidden="1">
          <a:extLst>
            <a:ext uri="{FF2B5EF4-FFF2-40B4-BE49-F238E27FC236}">
              <a16:creationId xmlns:a16="http://schemas.microsoft.com/office/drawing/2014/main" id="{00000000-0008-0000-0100-0000A7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168" name="BExS5CPQ8P8JOQPK7ANNKHLSGOKU" hidden="1">
          <a:extLst>
            <a:ext uri="{FF2B5EF4-FFF2-40B4-BE49-F238E27FC236}">
              <a16:creationId xmlns:a16="http://schemas.microsoft.com/office/drawing/2014/main" id="{00000000-0008-0000-0100-0000A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169" name="BExMM0AVUAIRNJLXB1FW8R0YB4ZZ" hidden="1">
          <a:extLst>
            <a:ext uri="{FF2B5EF4-FFF2-40B4-BE49-F238E27FC236}">
              <a16:creationId xmlns:a16="http://schemas.microsoft.com/office/drawing/2014/main" id="{00000000-0008-0000-0100-0000A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170" name="BExXZ7Y09CBS0XA7IPB3IRJ8RJM4" hidden="1">
          <a:extLst>
            <a:ext uri="{FF2B5EF4-FFF2-40B4-BE49-F238E27FC236}">
              <a16:creationId xmlns:a16="http://schemas.microsoft.com/office/drawing/2014/main" id="{00000000-0008-0000-0100-0000A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171" name="BExQ7SXS9VUG7P6CACU2J7R2SGIZ" hidden="1">
          <a:extLst>
            <a:ext uri="{FF2B5EF4-FFF2-40B4-BE49-F238E27FC236}">
              <a16:creationId xmlns:a16="http://schemas.microsoft.com/office/drawing/2014/main" id="{00000000-0008-0000-0100-0000A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172" name="BEx5AQZ4ETQ9LMY5EBWVH20Z7VXQ" hidden="1">
          <a:extLst>
            <a:ext uri="{FF2B5EF4-FFF2-40B4-BE49-F238E27FC236}">
              <a16:creationId xmlns:a16="http://schemas.microsoft.com/office/drawing/2014/main" id="{00000000-0008-0000-0100-0000A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173" name="BExUBK0YZ5VYFY8TTITJGJU9S06A" hidden="1">
          <a:extLst>
            <a:ext uri="{FF2B5EF4-FFF2-40B4-BE49-F238E27FC236}">
              <a16:creationId xmlns:a16="http://schemas.microsoft.com/office/drawing/2014/main" id="{00000000-0008-0000-0100-0000A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9525</xdr:rowOff>
    </xdr:from>
    <xdr:ext cx="47625" cy="47625"/>
    <xdr:pic>
      <xdr:nvPicPr>
        <xdr:cNvPr id="174" name="BExUEZCSSJ7RN4J18I2NUIQR2FZS" hidden="1">
          <a:extLst>
            <a:ext uri="{FF2B5EF4-FFF2-40B4-BE49-F238E27FC236}">
              <a16:creationId xmlns:a16="http://schemas.microsoft.com/office/drawing/2014/main" id="{00000000-0008-0000-0100-0000AE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85725</xdr:rowOff>
    </xdr:from>
    <xdr:ext cx="47625" cy="47625"/>
    <xdr:pic>
      <xdr:nvPicPr>
        <xdr:cNvPr id="175" name="BExS3JDQWF7U3F5JTEVOE16ASIYK" hidden="1">
          <a:extLst>
            <a:ext uri="{FF2B5EF4-FFF2-40B4-BE49-F238E27FC236}">
              <a16:creationId xmlns:a16="http://schemas.microsoft.com/office/drawing/2014/main" id="{00000000-0008-0000-0100-0000A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4</xdr:row>
      <xdr:rowOff>0</xdr:rowOff>
    </xdr:from>
    <xdr:ext cx="123825" cy="123825"/>
    <xdr:pic>
      <xdr:nvPicPr>
        <xdr:cNvPr id="176" name="BEx973S463FCQVJ7QDFBUIU0WJ3F" descr="ZQTVYL8DCSADVT0QMRXFLU0TR" hidden="1">
          <a:extLst>
            <a:ext uri="{FF2B5EF4-FFF2-40B4-BE49-F238E27FC236}">
              <a16:creationId xmlns:a16="http://schemas.microsoft.com/office/drawing/2014/main" id="{00000000-0008-0000-0100-0000B0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143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12</xdr:row>
      <xdr:rowOff>0</xdr:rowOff>
    </xdr:from>
    <xdr:ext cx="123825" cy="123825"/>
    <xdr:pic>
      <xdr:nvPicPr>
        <xdr:cNvPr id="177" name="BExRZO0PLWWMCLGRH7EH6UXYWGAJ" descr="9D4GQ34QB727H10MA3SSAR2R9" hidden="1">
          <a:extLst>
            <a:ext uri="{FF2B5EF4-FFF2-40B4-BE49-F238E27FC236}">
              <a16:creationId xmlns:a16="http://schemas.microsoft.com/office/drawing/2014/main" id="{00000000-0008-0000-0100-0000B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667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178" name="BExBDP6HNAAJUM39SE5G2C8BKNRQ" descr="1TM64TL2QIMYV7WYSV2VLGXY4" hidden="1">
          <a:extLst>
            <a:ext uri="{FF2B5EF4-FFF2-40B4-BE49-F238E27FC236}">
              <a16:creationId xmlns:a16="http://schemas.microsoft.com/office/drawing/2014/main" id="{00000000-0008-0000-0100-0000B2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857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179" name="BExQEGJP61DL2NZY6LMBHBZ0J5YT" descr="D6ZNRZJ7EX4GZT9RO8LE0C905" hidden="1">
          <a:extLst>
            <a:ext uri="{FF2B5EF4-FFF2-40B4-BE49-F238E27FC236}">
              <a16:creationId xmlns:a16="http://schemas.microsoft.com/office/drawing/2014/main" id="{00000000-0008-0000-0100-0000B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048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15</xdr:row>
      <xdr:rowOff>0</xdr:rowOff>
    </xdr:from>
    <xdr:ext cx="123825" cy="123825"/>
    <xdr:pic>
      <xdr:nvPicPr>
        <xdr:cNvPr id="180" name="BExTY1BCS6HZIF6HI5491FGHDVAE" descr="MJ6976KI2UH1IE8M227DUYXMJ" hidden="1">
          <a:extLst>
            <a:ext uri="{FF2B5EF4-FFF2-40B4-BE49-F238E27FC236}">
              <a16:creationId xmlns:a16="http://schemas.microsoft.com/office/drawing/2014/main" id="{00000000-0008-0000-0100-0000B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238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81" name="BEx5FXJGJOT93D0J2IRJ3985IUMI" hidden="1">
          <a:extLst>
            <a:ext uri="{FF2B5EF4-FFF2-40B4-BE49-F238E27FC236}">
              <a16:creationId xmlns:a16="http://schemas.microsoft.com/office/drawing/2014/main" id="{00000000-0008-0000-0100-0000B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182" name="BEx3RTMHAR35NUAAK49TV6NU7EPA" descr="QFXLG4ZCXTRQSJYFCKJ58G9N8" hidden="1">
          <a:extLst>
            <a:ext uri="{FF2B5EF4-FFF2-40B4-BE49-F238E27FC236}">
              <a16:creationId xmlns:a16="http://schemas.microsoft.com/office/drawing/2014/main" id="{00000000-0008-0000-0100-0000B6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762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xdr:nvPicPr>
        <xdr:cNvPr id="183" name="BExS8T38WLC2R738ZC7BDJQAKJAJ" descr="MRI962L5PB0E0YWXCIBN82VJH" hidden="1">
          <a:extLst>
            <a:ext uri="{FF2B5EF4-FFF2-40B4-BE49-F238E27FC236}">
              <a16:creationId xmlns:a16="http://schemas.microsoft.com/office/drawing/2014/main" id="{00000000-0008-0000-0100-0000B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333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84" name="BEx5F64BJ6DCM4EJH81D5ZFNPZ0V" descr="7DJ9FILZD2YPS6X1JBP9E76TU" hidden="1">
          <a:extLst>
            <a:ext uri="{FF2B5EF4-FFF2-40B4-BE49-F238E27FC236}">
              <a16:creationId xmlns:a16="http://schemas.microsoft.com/office/drawing/2014/main" id="{00000000-0008-0000-0100-0000B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85" name="BExQEXXHA3EEXR44LT6RKCDWM6ZT" hidden="1">
          <a:extLst>
            <a:ext uri="{FF2B5EF4-FFF2-40B4-BE49-F238E27FC236}">
              <a16:creationId xmlns:a16="http://schemas.microsoft.com/office/drawing/2014/main" id="{00000000-0008-0000-0100-0000B9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7</xdr:row>
      <xdr:rowOff>0</xdr:rowOff>
    </xdr:from>
    <xdr:ext cx="123825" cy="123825"/>
    <xdr:pic>
      <xdr:nvPicPr>
        <xdr:cNvPr id="186" name="BEx1X6AMHV6ZK3UJB2BXIJTJHYJU" descr="OALR4L95ELQLZ1Y1LETHM1CS9" hidden="1">
          <a:extLst>
            <a:ext uri="{FF2B5EF4-FFF2-40B4-BE49-F238E27FC236}">
              <a16:creationId xmlns:a16="http://schemas.microsoft.com/office/drawing/2014/main" id="{00000000-0008-0000-0100-0000B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187" name="BExSDIVCE09QKG3CT52PHCS6ZJ09" descr="9F076L7EQCF2COMMGCQG6BQGU" hidden="1">
          <a:extLst>
            <a:ext uri="{FF2B5EF4-FFF2-40B4-BE49-F238E27FC236}">
              <a16:creationId xmlns:a16="http://schemas.microsoft.com/office/drawing/2014/main" id="{00000000-0008-0000-0100-0000BB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762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188" name="BEx1QZGQZBAWJ8591VXEIPUOVS7X" descr="MEW27CPIFG44B7E7HEQUUF5QF" hidden="1">
          <a:extLst>
            <a:ext uri="{FF2B5EF4-FFF2-40B4-BE49-F238E27FC236}">
              <a16:creationId xmlns:a16="http://schemas.microsoft.com/office/drawing/2014/main" id="{00000000-0008-0000-0100-0000B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667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189" name="BExMF7LICJLPXSHM63A6EQ79YQKG" descr="U084VZL15IMB1OFRRAY6GVKAE" hidden="1">
          <a:extLst>
            <a:ext uri="{FF2B5EF4-FFF2-40B4-BE49-F238E27FC236}">
              <a16:creationId xmlns:a16="http://schemas.microsoft.com/office/drawing/2014/main" id="{00000000-0008-0000-0100-0000BD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476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190" name="BExS343F8GCKP6HTF9Y97L133DX8" descr="ZRF0KB1IYQSNV63CTXT25G67G" hidden="1">
          <a:extLst>
            <a:ext uri="{FF2B5EF4-FFF2-40B4-BE49-F238E27FC236}">
              <a16:creationId xmlns:a16="http://schemas.microsoft.com/office/drawing/2014/main" id="{00000000-0008-0000-0100-0000B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286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191" name="BExZMRC09W87CY4B73NPZMNH21AH" descr="78CUMI0OVLYJRSDRQ3V2YX812" hidden="1">
          <a:extLst>
            <a:ext uri="{FF2B5EF4-FFF2-40B4-BE49-F238E27FC236}">
              <a16:creationId xmlns:a16="http://schemas.microsoft.com/office/drawing/2014/main" id="{00000000-0008-0000-0100-0000BF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095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9525</xdr:rowOff>
    </xdr:from>
    <xdr:ext cx="123825" cy="123825"/>
    <xdr:pic>
      <xdr:nvPicPr>
        <xdr:cNvPr id="192" name="BExZXVFJ4DY4I24AARDT4AMP6EN1" descr="TXSMH2MTH86CYKA26740RQPUC" hidden="1">
          <a:extLst>
            <a:ext uri="{FF2B5EF4-FFF2-40B4-BE49-F238E27FC236}">
              <a16:creationId xmlns:a16="http://schemas.microsoft.com/office/drawing/2014/main" id="{00000000-0008-0000-0100-0000C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145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xdr:nvPicPr>
        <xdr:cNvPr id="193" name="BExOCUIOFQWUGTBU5ESTW3EYEP5C" descr="9BNF49V0R6VVYPHEVMJ3ABDQZ" hidden="1">
          <a:extLst>
            <a:ext uri="{FF2B5EF4-FFF2-40B4-BE49-F238E27FC236}">
              <a16:creationId xmlns:a16="http://schemas.microsoft.com/office/drawing/2014/main" id="{00000000-0008-0000-0100-0000C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14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194" name="BExU65O9OE4B4MQ2A3OYH13M8BZJ" descr="3INNIMMPDBB0JF37L81M6ID21" hidden="1">
          <a:extLst>
            <a:ext uri="{FF2B5EF4-FFF2-40B4-BE49-F238E27FC236}">
              <a16:creationId xmlns:a16="http://schemas.microsoft.com/office/drawing/2014/main" id="{00000000-0008-0000-0100-0000C2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24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195" name="BExOPRCR0UW7TKXSV5WDTL348FGL" descr="S9JM17GP1802LHN4GT14BJYIC" hidden="1">
          <a:extLst>
            <a:ext uri="{FF2B5EF4-FFF2-40B4-BE49-F238E27FC236}">
              <a16:creationId xmlns:a16="http://schemas.microsoft.com/office/drawing/2014/main" id="{00000000-0008-0000-0100-0000C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33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196" name="BEx5OESAY2W8SEGI3TSB65EHJ04B" descr="9CN2Y88X8WYV1HWZG1QILY9BK" hidden="1">
          <a:extLst>
            <a:ext uri="{FF2B5EF4-FFF2-40B4-BE49-F238E27FC236}">
              <a16:creationId xmlns:a16="http://schemas.microsoft.com/office/drawing/2014/main" id="{00000000-0008-0000-0100-0000C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430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97" name="BExGMWEQ2BYRY9BAO5T1X850MJN1" descr="AZ9ST0XDIOP50HSUFO5V31BR0" hidden="1">
          <a:extLst>
            <a:ext uri="{FF2B5EF4-FFF2-40B4-BE49-F238E27FC236}">
              <a16:creationId xmlns:a16="http://schemas.microsoft.com/office/drawing/2014/main" id="{00000000-0008-0000-0100-0000C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952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1</xdr:row>
      <xdr:rowOff>9525</xdr:rowOff>
    </xdr:from>
    <xdr:to>
      <xdr:col>1</xdr:col>
      <xdr:colOff>76200</xdr:colOff>
      <xdr:row>64</xdr:row>
      <xdr:rowOff>50800</xdr:rowOff>
    </xdr:to>
    <xdr:pic>
      <xdr:nvPicPr>
        <xdr:cNvPr id="198" name="BEx1RSOT43SZRC1UMS84YV9FACH6">
          <a:extLst>
            <a:ext uri="{FF2B5EF4-FFF2-40B4-BE49-F238E27FC236}">
              <a16:creationId xmlns:a16="http://schemas.microsoft.com/office/drawing/2014/main" id="{00000000-0008-0000-0100-0000C6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1</xdr:row>
      <xdr:rowOff>85725</xdr:rowOff>
    </xdr:from>
    <xdr:to>
      <xdr:col>1</xdr:col>
      <xdr:colOff>76200</xdr:colOff>
      <xdr:row>64</xdr:row>
      <xdr:rowOff>50800</xdr:rowOff>
    </xdr:to>
    <xdr:pic>
      <xdr:nvPicPr>
        <xdr:cNvPr id="199" name="BExKUHNQL1B16LUUDBK6ZU6BSYG5">
          <a:extLst>
            <a:ext uri="{FF2B5EF4-FFF2-40B4-BE49-F238E27FC236}">
              <a16:creationId xmlns:a16="http://schemas.microsoft.com/office/drawing/2014/main" id="{00000000-0008-0000-0100-0000C7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1</xdr:row>
      <xdr:rowOff>9525</xdr:rowOff>
    </xdr:from>
    <xdr:to>
      <xdr:col>2</xdr:col>
      <xdr:colOff>69850</xdr:colOff>
      <xdr:row>64</xdr:row>
      <xdr:rowOff>50800</xdr:rowOff>
    </xdr:to>
    <xdr:pic>
      <xdr:nvPicPr>
        <xdr:cNvPr id="200" name="BEx3E0F2Z4EZKSKUFFTF1K2MEL7B">
          <a:extLst>
            <a:ext uri="{FF2B5EF4-FFF2-40B4-BE49-F238E27FC236}">
              <a16:creationId xmlns:a16="http://schemas.microsoft.com/office/drawing/2014/main" id="{00000000-0008-0000-0100-0000C8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200025"/>
          <a:ext cx="50800" cy="50800"/>
        </a:xfrm>
        <a:prstGeom prst="rect">
          <a:avLst/>
        </a:prstGeom>
      </xdr:spPr>
    </xdr:pic>
    <xdr:clientData fPrintsWithSheet="0"/>
  </xdr:twoCellAnchor>
  <xdr:twoCellAnchor editAs="oneCell">
    <xdr:from>
      <xdr:col>2</xdr:col>
      <xdr:colOff>19050</xdr:colOff>
      <xdr:row>1</xdr:row>
      <xdr:rowOff>85725</xdr:rowOff>
    </xdr:from>
    <xdr:to>
      <xdr:col>2</xdr:col>
      <xdr:colOff>69850</xdr:colOff>
      <xdr:row>64</xdr:row>
      <xdr:rowOff>50800</xdr:rowOff>
    </xdr:to>
    <xdr:pic>
      <xdr:nvPicPr>
        <xdr:cNvPr id="201" name="BExW4E643OBW57QKJJEWBES4KYMC">
          <a:extLst>
            <a:ext uri="{FF2B5EF4-FFF2-40B4-BE49-F238E27FC236}">
              <a16:creationId xmlns:a16="http://schemas.microsoft.com/office/drawing/2014/main" id="{00000000-0008-0000-0100-0000C9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276225"/>
          <a:ext cx="50800" cy="50800"/>
        </a:xfrm>
        <a:prstGeom prst="rect">
          <a:avLst/>
        </a:prstGeom>
      </xdr:spPr>
    </xdr:pic>
    <xdr:clientData/>
  </xdr:twoCellAnchor>
  <xdr:twoCellAnchor editAs="oneCell">
    <xdr:from>
      <xdr:col>3</xdr:col>
      <xdr:colOff>22225</xdr:colOff>
      <xdr:row>1</xdr:row>
      <xdr:rowOff>9525</xdr:rowOff>
    </xdr:from>
    <xdr:to>
      <xdr:col>3</xdr:col>
      <xdr:colOff>73025</xdr:colOff>
      <xdr:row>64</xdr:row>
      <xdr:rowOff>50800</xdr:rowOff>
    </xdr:to>
    <xdr:pic>
      <xdr:nvPicPr>
        <xdr:cNvPr id="202" name="BExEQTDR3ATT5BSG06EKD9QSI5M9">
          <a:extLst>
            <a:ext uri="{FF2B5EF4-FFF2-40B4-BE49-F238E27FC236}">
              <a16:creationId xmlns:a16="http://schemas.microsoft.com/office/drawing/2014/main" id="{00000000-0008-0000-0100-0000CA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200025"/>
          <a:ext cx="50800" cy="50800"/>
        </a:xfrm>
        <a:prstGeom prst="rect">
          <a:avLst/>
        </a:prstGeom>
      </xdr:spPr>
    </xdr:pic>
    <xdr:clientData fPrintsWithSheet="0"/>
  </xdr:twoCellAnchor>
  <xdr:twoCellAnchor editAs="oneCell">
    <xdr:from>
      <xdr:col>3</xdr:col>
      <xdr:colOff>22225</xdr:colOff>
      <xdr:row>1</xdr:row>
      <xdr:rowOff>85725</xdr:rowOff>
    </xdr:from>
    <xdr:to>
      <xdr:col>3</xdr:col>
      <xdr:colOff>73025</xdr:colOff>
      <xdr:row>64</xdr:row>
      <xdr:rowOff>50800</xdr:rowOff>
    </xdr:to>
    <xdr:pic>
      <xdr:nvPicPr>
        <xdr:cNvPr id="203" name="BExH0ETHR9DXQHXXX1586G7K3FFZ">
          <a:extLst>
            <a:ext uri="{FF2B5EF4-FFF2-40B4-BE49-F238E27FC236}">
              <a16:creationId xmlns:a16="http://schemas.microsoft.com/office/drawing/2014/main" id="{00000000-0008-0000-0100-0000CB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276225"/>
          <a:ext cx="50800" cy="50800"/>
        </a:xfrm>
        <a:prstGeom prst="rect">
          <a:avLst/>
        </a:prstGeom>
      </xdr:spPr>
    </xdr:pic>
    <xdr:clientData/>
  </xdr:twoCellAnchor>
  <xdr:twoCellAnchor editAs="oneCell">
    <xdr:from>
      <xdr:col>4</xdr:col>
      <xdr:colOff>25400</xdr:colOff>
      <xdr:row>1</xdr:row>
      <xdr:rowOff>9525</xdr:rowOff>
    </xdr:from>
    <xdr:to>
      <xdr:col>4</xdr:col>
      <xdr:colOff>76200</xdr:colOff>
      <xdr:row>64</xdr:row>
      <xdr:rowOff>50800</xdr:rowOff>
    </xdr:to>
    <xdr:pic>
      <xdr:nvPicPr>
        <xdr:cNvPr id="204" name="BExBD9QVT9XJSGF5VN45GELTRAUD">
          <a:extLst>
            <a:ext uri="{FF2B5EF4-FFF2-40B4-BE49-F238E27FC236}">
              <a16:creationId xmlns:a16="http://schemas.microsoft.com/office/drawing/2014/main" id="{00000000-0008-0000-0100-0000CC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88200" y="200025"/>
          <a:ext cx="50800" cy="50800"/>
        </a:xfrm>
        <a:prstGeom prst="rect">
          <a:avLst/>
        </a:prstGeom>
      </xdr:spPr>
    </xdr:pic>
    <xdr:clientData fPrintsWithSheet="0"/>
  </xdr:twoCellAnchor>
  <xdr:twoCellAnchor editAs="oneCell">
    <xdr:from>
      <xdr:col>4</xdr:col>
      <xdr:colOff>25400</xdr:colOff>
      <xdr:row>1</xdr:row>
      <xdr:rowOff>85725</xdr:rowOff>
    </xdr:from>
    <xdr:to>
      <xdr:col>4</xdr:col>
      <xdr:colOff>76200</xdr:colOff>
      <xdr:row>64</xdr:row>
      <xdr:rowOff>50800</xdr:rowOff>
    </xdr:to>
    <xdr:pic>
      <xdr:nvPicPr>
        <xdr:cNvPr id="205" name="BExW5GDW1RRGYGRN5QSJR7PDX6N6">
          <a:extLst>
            <a:ext uri="{FF2B5EF4-FFF2-40B4-BE49-F238E27FC236}">
              <a16:creationId xmlns:a16="http://schemas.microsoft.com/office/drawing/2014/main" id="{00000000-0008-0000-0100-0000CD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88200" y="276225"/>
          <a:ext cx="50800" cy="50800"/>
        </a:xfrm>
        <a:prstGeom prst="rect">
          <a:avLst/>
        </a:prstGeom>
      </xdr:spPr>
    </xdr:pic>
    <xdr:clientData/>
  </xdr:twoCellAnchor>
  <xdr:twoCellAnchor editAs="oneCell">
    <xdr:from>
      <xdr:col>5</xdr:col>
      <xdr:colOff>28575</xdr:colOff>
      <xdr:row>1</xdr:row>
      <xdr:rowOff>9525</xdr:rowOff>
    </xdr:from>
    <xdr:to>
      <xdr:col>5</xdr:col>
      <xdr:colOff>79375</xdr:colOff>
      <xdr:row>64</xdr:row>
      <xdr:rowOff>50800</xdr:rowOff>
    </xdr:to>
    <xdr:pic>
      <xdr:nvPicPr>
        <xdr:cNvPr id="206" name="BExMIK2S9SMYSG3VGP25IXY8LYAL">
          <a:extLst>
            <a:ext uri="{FF2B5EF4-FFF2-40B4-BE49-F238E27FC236}">
              <a16:creationId xmlns:a16="http://schemas.microsoft.com/office/drawing/2014/main" id="{00000000-0008-0000-0100-0000CE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20075" y="200025"/>
          <a:ext cx="50800" cy="50800"/>
        </a:xfrm>
        <a:prstGeom prst="rect">
          <a:avLst/>
        </a:prstGeom>
      </xdr:spPr>
    </xdr:pic>
    <xdr:clientData fPrintsWithSheet="0"/>
  </xdr:twoCellAnchor>
  <xdr:twoCellAnchor editAs="oneCell">
    <xdr:from>
      <xdr:col>5</xdr:col>
      <xdr:colOff>28575</xdr:colOff>
      <xdr:row>1</xdr:row>
      <xdr:rowOff>85725</xdr:rowOff>
    </xdr:from>
    <xdr:to>
      <xdr:col>5</xdr:col>
      <xdr:colOff>79375</xdr:colOff>
      <xdr:row>64</xdr:row>
      <xdr:rowOff>50800</xdr:rowOff>
    </xdr:to>
    <xdr:pic>
      <xdr:nvPicPr>
        <xdr:cNvPr id="207" name="BExF2VY2VPOZZNZYFYDOXX37ZMNH">
          <a:extLst>
            <a:ext uri="{FF2B5EF4-FFF2-40B4-BE49-F238E27FC236}">
              <a16:creationId xmlns:a16="http://schemas.microsoft.com/office/drawing/2014/main" id="{00000000-0008-0000-0100-0000CF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220075" y="276225"/>
          <a:ext cx="50800" cy="50800"/>
        </a:xfrm>
        <a:prstGeom prst="rect">
          <a:avLst/>
        </a:prstGeom>
      </xdr:spPr>
    </xdr:pic>
    <xdr:clientData/>
  </xdr:twoCellAnchor>
  <xdr:twoCellAnchor editAs="oneCell">
    <xdr:from>
      <xdr:col>6</xdr:col>
      <xdr:colOff>19050</xdr:colOff>
      <xdr:row>1</xdr:row>
      <xdr:rowOff>9525</xdr:rowOff>
    </xdr:from>
    <xdr:to>
      <xdr:col>6</xdr:col>
      <xdr:colOff>69850</xdr:colOff>
      <xdr:row>64</xdr:row>
      <xdr:rowOff>50800</xdr:rowOff>
    </xdr:to>
    <xdr:pic>
      <xdr:nvPicPr>
        <xdr:cNvPr id="208" name="BEx93PYD4X9J76914XD626DMGT15">
          <a:extLst>
            <a:ext uri="{FF2B5EF4-FFF2-40B4-BE49-F238E27FC236}">
              <a16:creationId xmlns:a16="http://schemas.microsoft.com/office/drawing/2014/main" id="{00000000-0008-0000-0100-0000D0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239250" y="200025"/>
          <a:ext cx="50800" cy="50800"/>
        </a:xfrm>
        <a:prstGeom prst="rect">
          <a:avLst/>
        </a:prstGeom>
      </xdr:spPr>
    </xdr:pic>
    <xdr:clientData fPrintsWithSheet="0"/>
  </xdr:twoCellAnchor>
  <xdr:twoCellAnchor editAs="oneCell">
    <xdr:from>
      <xdr:col>6</xdr:col>
      <xdr:colOff>19050</xdr:colOff>
      <xdr:row>1</xdr:row>
      <xdr:rowOff>85725</xdr:rowOff>
    </xdr:from>
    <xdr:to>
      <xdr:col>6</xdr:col>
      <xdr:colOff>69850</xdr:colOff>
      <xdr:row>64</xdr:row>
      <xdr:rowOff>50800</xdr:rowOff>
    </xdr:to>
    <xdr:pic>
      <xdr:nvPicPr>
        <xdr:cNvPr id="209" name="BExEQO4U6CWJ7ZQC4PNERXOZYUA6">
          <a:extLst>
            <a:ext uri="{FF2B5EF4-FFF2-40B4-BE49-F238E27FC236}">
              <a16:creationId xmlns:a16="http://schemas.microsoft.com/office/drawing/2014/main" id="{00000000-0008-0000-0100-0000D1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239250" y="276225"/>
          <a:ext cx="50800" cy="50800"/>
        </a:xfrm>
        <a:prstGeom prst="rect">
          <a:avLst/>
        </a:prstGeom>
      </xdr:spPr>
    </xdr:pic>
    <xdr:clientData/>
  </xdr:twoCellAnchor>
  <xdr:twoCellAnchor editAs="oneCell">
    <xdr:from>
      <xdr:col>7</xdr:col>
      <xdr:colOff>19050</xdr:colOff>
      <xdr:row>1</xdr:row>
      <xdr:rowOff>9525</xdr:rowOff>
    </xdr:from>
    <xdr:to>
      <xdr:col>7</xdr:col>
      <xdr:colOff>69850</xdr:colOff>
      <xdr:row>64</xdr:row>
      <xdr:rowOff>50800</xdr:rowOff>
    </xdr:to>
    <xdr:pic>
      <xdr:nvPicPr>
        <xdr:cNvPr id="210" name="BExGZWU4ZA4I17QXELSPOOZ1N3Z3">
          <a:extLst>
            <a:ext uri="{FF2B5EF4-FFF2-40B4-BE49-F238E27FC236}">
              <a16:creationId xmlns:a16="http://schemas.microsoft.com/office/drawing/2014/main" id="{00000000-0008-0000-0100-0000D2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210800" y="200025"/>
          <a:ext cx="50800" cy="50800"/>
        </a:xfrm>
        <a:prstGeom prst="rect">
          <a:avLst/>
        </a:prstGeom>
      </xdr:spPr>
    </xdr:pic>
    <xdr:clientData fPrintsWithSheet="0"/>
  </xdr:twoCellAnchor>
  <xdr:twoCellAnchor editAs="oneCell">
    <xdr:from>
      <xdr:col>7</xdr:col>
      <xdr:colOff>19050</xdr:colOff>
      <xdr:row>1</xdr:row>
      <xdr:rowOff>85725</xdr:rowOff>
    </xdr:from>
    <xdr:to>
      <xdr:col>7</xdr:col>
      <xdr:colOff>69850</xdr:colOff>
      <xdr:row>64</xdr:row>
      <xdr:rowOff>50800</xdr:rowOff>
    </xdr:to>
    <xdr:pic>
      <xdr:nvPicPr>
        <xdr:cNvPr id="211" name="BExKM6K69VCDB5ZZ5L4OHBVHHKU3">
          <a:extLst>
            <a:ext uri="{FF2B5EF4-FFF2-40B4-BE49-F238E27FC236}">
              <a16:creationId xmlns:a16="http://schemas.microsoft.com/office/drawing/2014/main" id="{00000000-0008-0000-0100-0000D3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210800" y="276225"/>
          <a:ext cx="50800" cy="50800"/>
        </a:xfrm>
        <a:prstGeom prst="rect">
          <a:avLst/>
        </a:prstGeom>
      </xdr:spPr>
    </xdr:pic>
    <xdr:clientData/>
  </xdr:twoCellAnchor>
  <xdr:twoCellAnchor editAs="oneCell">
    <xdr:from>
      <xdr:col>8</xdr:col>
      <xdr:colOff>22225</xdr:colOff>
      <xdr:row>1</xdr:row>
      <xdr:rowOff>9525</xdr:rowOff>
    </xdr:from>
    <xdr:to>
      <xdr:col>8</xdr:col>
      <xdr:colOff>73025</xdr:colOff>
      <xdr:row>64</xdr:row>
      <xdr:rowOff>50800</xdr:rowOff>
    </xdr:to>
    <xdr:pic>
      <xdr:nvPicPr>
        <xdr:cNvPr id="212" name="BExIYQ62P1GZ40IVO86RAVQ5JBYS">
          <a:extLst>
            <a:ext uri="{FF2B5EF4-FFF2-40B4-BE49-F238E27FC236}">
              <a16:creationId xmlns:a16="http://schemas.microsoft.com/office/drawing/2014/main" id="{00000000-0008-0000-0100-0000D4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242675" y="200025"/>
          <a:ext cx="50800" cy="50800"/>
        </a:xfrm>
        <a:prstGeom prst="rect">
          <a:avLst/>
        </a:prstGeom>
      </xdr:spPr>
    </xdr:pic>
    <xdr:clientData fPrintsWithSheet="0"/>
  </xdr:twoCellAnchor>
  <xdr:twoCellAnchor editAs="oneCell">
    <xdr:from>
      <xdr:col>8</xdr:col>
      <xdr:colOff>22225</xdr:colOff>
      <xdr:row>1</xdr:row>
      <xdr:rowOff>85725</xdr:rowOff>
    </xdr:from>
    <xdr:to>
      <xdr:col>8</xdr:col>
      <xdr:colOff>73025</xdr:colOff>
      <xdr:row>64</xdr:row>
      <xdr:rowOff>50800</xdr:rowOff>
    </xdr:to>
    <xdr:pic>
      <xdr:nvPicPr>
        <xdr:cNvPr id="213" name="BExW0J9ICO283Y0G7XVYESW2MGQ4">
          <a:extLst>
            <a:ext uri="{FF2B5EF4-FFF2-40B4-BE49-F238E27FC236}">
              <a16:creationId xmlns:a16="http://schemas.microsoft.com/office/drawing/2014/main" id="{00000000-0008-0000-0100-0000D5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242675" y="276225"/>
          <a:ext cx="50800" cy="50800"/>
        </a:xfrm>
        <a:prstGeom prst="rect">
          <a:avLst/>
        </a:prstGeom>
      </xdr:spPr>
    </xdr:pic>
    <xdr:clientData/>
  </xdr:twoCellAnchor>
  <xdr:twoCellAnchor editAs="oneCell">
    <xdr:from>
      <xdr:col>9</xdr:col>
      <xdr:colOff>22225</xdr:colOff>
      <xdr:row>1</xdr:row>
      <xdr:rowOff>9525</xdr:rowOff>
    </xdr:from>
    <xdr:to>
      <xdr:col>9</xdr:col>
      <xdr:colOff>73025</xdr:colOff>
      <xdr:row>64</xdr:row>
      <xdr:rowOff>50800</xdr:rowOff>
    </xdr:to>
    <xdr:pic>
      <xdr:nvPicPr>
        <xdr:cNvPr id="214" name="BExZRZJKV7Z98KJ1FVK3UMYLV3G8">
          <a:extLst>
            <a:ext uri="{FF2B5EF4-FFF2-40B4-BE49-F238E27FC236}">
              <a16:creationId xmlns:a16="http://schemas.microsoft.com/office/drawing/2014/main" id="{00000000-0008-0000-0100-0000D6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214225" y="200025"/>
          <a:ext cx="50800" cy="50800"/>
        </a:xfrm>
        <a:prstGeom prst="rect">
          <a:avLst/>
        </a:prstGeom>
      </xdr:spPr>
    </xdr:pic>
    <xdr:clientData fPrintsWithSheet="0"/>
  </xdr:twoCellAnchor>
  <xdr:twoCellAnchor editAs="oneCell">
    <xdr:from>
      <xdr:col>9</xdr:col>
      <xdr:colOff>22225</xdr:colOff>
      <xdr:row>1</xdr:row>
      <xdr:rowOff>85725</xdr:rowOff>
    </xdr:from>
    <xdr:to>
      <xdr:col>9</xdr:col>
      <xdr:colOff>73025</xdr:colOff>
      <xdr:row>64</xdr:row>
      <xdr:rowOff>50800</xdr:rowOff>
    </xdr:to>
    <xdr:pic>
      <xdr:nvPicPr>
        <xdr:cNvPr id="215" name="BExML3XKFPYMOAIUHUU23TB55YU6">
          <a:extLst>
            <a:ext uri="{FF2B5EF4-FFF2-40B4-BE49-F238E27FC236}">
              <a16:creationId xmlns:a16="http://schemas.microsoft.com/office/drawing/2014/main" id="{00000000-0008-0000-0100-0000D7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214225" y="276225"/>
          <a:ext cx="50800" cy="50800"/>
        </a:xfrm>
        <a:prstGeom prst="rect">
          <a:avLst/>
        </a:prstGeom>
      </xdr:spPr>
    </xdr:pic>
    <xdr:clientData/>
  </xdr:twoCellAnchor>
  <xdr:twoCellAnchor editAs="oneCell">
    <xdr:from>
      <xdr:col>11</xdr:col>
      <xdr:colOff>31750</xdr:colOff>
      <xdr:row>1</xdr:row>
      <xdr:rowOff>9525</xdr:rowOff>
    </xdr:from>
    <xdr:to>
      <xdr:col>11</xdr:col>
      <xdr:colOff>82550</xdr:colOff>
      <xdr:row>64</xdr:row>
      <xdr:rowOff>50800</xdr:rowOff>
    </xdr:to>
    <xdr:pic>
      <xdr:nvPicPr>
        <xdr:cNvPr id="216" name="BExQ8FEYQGEIDYO6BZJ0IVA6SMSU">
          <a:extLst>
            <a:ext uri="{FF2B5EF4-FFF2-40B4-BE49-F238E27FC236}">
              <a16:creationId xmlns:a16="http://schemas.microsoft.com/office/drawing/2014/main" id="{00000000-0008-0000-0100-0000D8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319125" y="200025"/>
          <a:ext cx="50800" cy="50800"/>
        </a:xfrm>
        <a:prstGeom prst="rect">
          <a:avLst/>
        </a:prstGeom>
      </xdr:spPr>
    </xdr:pic>
    <xdr:clientData fPrintsWithSheet="0"/>
  </xdr:twoCellAnchor>
  <xdr:twoCellAnchor editAs="oneCell">
    <xdr:from>
      <xdr:col>11</xdr:col>
      <xdr:colOff>31750</xdr:colOff>
      <xdr:row>1</xdr:row>
      <xdr:rowOff>85725</xdr:rowOff>
    </xdr:from>
    <xdr:to>
      <xdr:col>11</xdr:col>
      <xdr:colOff>82550</xdr:colOff>
      <xdr:row>64</xdr:row>
      <xdr:rowOff>50800</xdr:rowOff>
    </xdr:to>
    <xdr:pic>
      <xdr:nvPicPr>
        <xdr:cNvPr id="217" name="BExKTMN3U1QK83KKSI8NCW4JU6SH">
          <a:extLst>
            <a:ext uri="{FF2B5EF4-FFF2-40B4-BE49-F238E27FC236}">
              <a16:creationId xmlns:a16="http://schemas.microsoft.com/office/drawing/2014/main" id="{00000000-0008-0000-0100-0000D9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319125" y="276225"/>
          <a:ext cx="50800" cy="50800"/>
        </a:xfrm>
        <a:prstGeom prst="rect">
          <a:avLst/>
        </a:prstGeom>
      </xdr:spPr>
    </xdr:pic>
    <xdr:clientData/>
  </xdr:twoCellAnchor>
  <xdr:twoCellAnchor editAs="oneCell">
    <xdr:from>
      <xdr:col>12</xdr:col>
      <xdr:colOff>19050</xdr:colOff>
      <xdr:row>1</xdr:row>
      <xdr:rowOff>9525</xdr:rowOff>
    </xdr:from>
    <xdr:to>
      <xdr:col>12</xdr:col>
      <xdr:colOff>69850</xdr:colOff>
      <xdr:row>64</xdr:row>
      <xdr:rowOff>50800</xdr:rowOff>
    </xdr:to>
    <xdr:pic>
      <xdr:nvPicPr>
        <xdr:cNvPr id="218" name="BExAZ6NM9TTBW78X6EEBZOQZ9Y76">
          <a:extLst>
            <a:ext uri="{FF2B5EF4-FFF2-40B4-BE49-F238E27FC236}">
              <a16:creationId xmlns:a16="http://schemas.microsoft.com/office/drawing/2014/main" id="{00000000-0008-0000-0100-0000DA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335125" y="200025"/>
          <a:ext cx="50800" cy="50800"/>
        </a:xfrm>
        <a:prstGeom prst="rect">
          <a:avLst/>
        </a:prstGeom>
      </xdr:spPr>
    </xdr:pic>
    <xdr:clientData fPrintsWithSheet="0"/>
  </xdr:twoCellAnchor>
  <xdr:twoCellAnchor editAs="oneCell">
    <xdr:from>
      <xdr:col>12</xdr:col>
      <xdr:colOff>19050</xdr:colOff>
      <xdr:row>1</xdr:row>
      <xdr:rowOff>85725</xdr:rowOff>
    </xdr:from>
    <xdr:to>
      <xdr:col>12</xdr:col>
      <xdr:colOff>69850</xdr:colOff>
      <xdr:row>64</xdr:row>
      <xdr:rowOff>50800</xdr:rowOff>
    </xdr:to>
    <xdr:pic>
      <xdr:nvPicPr>
        <xdr:cNvPr id="219" name="BExXUGTGIY1KL4MDOQ0Q09CJ6QVS">
          <a:extLst>
            <a:ext uri="{FF2B5EF4-FFF2-40B4-BE49-F238E27FC236}">
              <a16:creationId xmlns:a16="http://schemas.microsoft.com/office/drawing/2014/main" id="{00000000-0008-0000-0100-0000DB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335125" y="276225"/>
          <a:ext cx="50800" cy="50800"/>
        </a:xfrm>
        <a:prstGeom prst="rect">
          <a:avLst/>
        </a:prstGeom>
      </xdr:spPr>
    </xdr:pic>
    <xdr:clientData/>
  </xdr:twoCellAnchor>
  <xdr:twoCellAnchor>
    <xdr:from>
      <xdr:col>1</xdr:col>
      <xdr:colOff>184150</xdr:colOff>
      <xdr:row>65</xdr:row>
      <xdr:rowOff>0</xdr:rowOff>
    </xdr:from>
    <xdr:to>
      <xdr:col>1</xdr:col>
      <xdr:colOff>311150</xdr:colOff>
      <xdr:row>65</xdr:row>
      <xdr:rowOff>127000</xdr:rowOff>
    </xdr:to>
    <xdr:pic>
      <xdr:nvPicPr>
        <xdr:cNvPr id="220" name="BExERNI0EEHYAPMS9GV0OQ0NGQAQ">
          <a:extLst>
            <a:ext uri="{FF2B5EF4-FFF2-40B4-BE49-F238E27FC236}">
              <a16:creationId xmlns:a16="http://schemas.microsoft.com/office/drawing/2014/main" id="{00000000-0008-0000-0100-0000DC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2763500"/>
          <a:ext cx="127000" cy="127000"/>
        </a:xfrm>
        <a:prstGeom prst="rect">
          <a:avLst/>
        </a:prstGeom>
      </xdr:spPr>
    </xdr:pic>
    <xdr:clientData/>
  </xdr:twoCellAnchor>
  <xdr:twoCellAnchor>
    <xdr:from>
      <xdr:col>1</xdr:col>
      <xdr:colOff>184150</xdr:colOff>
      <xdr:row>94</xdr:row>
      <xdr:rowOff>0</xdr:rowOff>
    </xdr:from>
    <xdr:to>
      <xdr:col>1</xdr:col>
      <xdr:colOff>311150</xdr:colOff>
      <xdr:row>94</xdr:row>
      <xdr:rowOff>127000</xdr:rowOff>
    </xdr:to>
    <xdr:pic>
      <xdr:nvPicPr>
        <xdr:cNvPr id="221" name="BExS7PTSQLD0358HU5P38S6X9CF5">
          <a:extLst>
            <a:ext uri="{FF2B5EF4-FFF2-40B4-BE49-F238E27FC236}">
              <a16:creationId xmlns:a16="http://schemas.microsoft.com/office/drawing/2014/main" id="{00000000-0008-0000-0100-0000D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8288000"/>
          <a:ext cx="127000" cy="127000"/>
        </a:xfrm>
        <a:prstGeom prst="rect">
          <a:avLst/>
        </a:prstGeom>
      </xdr:spPr>
    </xdr:pic>
    <xdr:clientData/>
  </xdr:twoCellAnchor>
  <xdr:twoCellAnchor>
    <xdr:from>
      <xdr:col>1</xdr:col>
      <xdr:colOff>184150</xdr:colOff>
      <xdr:row>107</xdr:row>
      <xdr:rowOff>0</xdr:rowOff>
    </xdr:from>
    <xdr:to>
      <xdr:col>1</xdr:col>
      <xdr:colOff>311150</xdr:colOff>
      <xdr:row>107</xdr:row>
      <xdr:rowOff>127000</xdr:rowOff>
    </xdr:to>
    <xdr:pic>
      <xdr:nvPicPr>
        <xdr:cNvPr id="222" name="BExH0NYNZYUFAGKX1OIHVKSYDLNO">
          <a:extLst>
            <a:ext uri="{FF2B5EF4-FFF2-40B4-BE49-F238E27FC236}">
              <a16:creationId xmlns:a16="http://schemas.microsoft.com/office/drawing/2014/main" id="{00000000-0008-0000-0100-0000DE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0764500"/>
          <a:ext cx="127000" cy="127000"/>
        </a:xfrm>
        <a:prstGeom prst="rect">
          <a:avLst/>
        </a:prstGeom>
      </xdr:spPr>
    </xdr:pic>
    <xdr:clientData/>
  </xdr:twoCellAnchor>
  <xdr:twoCellAnchor>
    <xdr:from>
      <xdr:col>1</xdr:col>
      <xdr:colOff>269875</xdr:colOff>
      <xdr:row>110</xdr:row>
      <xdr:rowOff>0</xdr:rowOff>
    </xdr:from>
    <xdr:to>
      <xdr:col>1</xdr:col>
      <xdr:colOff>396875</xdr:colOff>
      <xdr:row>110</xdr:row>
      <xdr:rowOff>127000</xdr:rowOff>
    </xdr:to>
    <xdr:pic>
      <xdr:nvPicPr>
        <xdr:cNvPr id="223" name="BExB9TYWYKX8UUWYP7GL5UBVOCM1">
          <a:extLst>
            <a:ext uri="{FF2B5EF4-FFF2-40B4-BE49-F238E27FC236}">
              <a16:creationId xmlns:a16="http://schemas.microsoft.com/office/drawing/2014/main" id="{00000000-0008-0000-0100-0000D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336000"/>
          <a:ext cx="127000" cy="127000"/>
        </a:xfrm>
        <a:prstGeom prst="rect">
          <a:avLst/>
        </a:prstGeom>
      </xdr:spPr>
    </xdr:pic>
    <xdr:clientData/>
  </xdr:twoCellAnchor>
  <xdr:twoCellAnchor>
    <xdr:from>
      <xdr:col>1</xdr:col>
      <xdr:colOff>269875</xdr:colOff>
      <xdr:row>114</xdr:row>
      <xdr:rowOff>0</xdr:rowOff>
    </xdr:from>
    <xdr:to>
      <xdr:col>1</xdr:col>
      <xdr:colOff>396875</xdr:colOff>
      <xdr:row>114</xdr:row>
      <xdr:rowOff>127000</xdr:rowOff>
    </xdr:to>
    <xdr:pic>
      <xdr:nvPicPr>
        <xdr:cNvPr id="224" name="BExS280YK9B5F03DUHB8KQ7347WW">
          <a:extLst>
            <a:ext uri="{FF2B5EF4-FFF2-40B4-BE49-F238E27FC236}">
              <a16:creationId xmlns:a16="http://schemas.microsoft.com/office/drawing/2014/main" id="{00000000-0008-0000-0100-0000E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2098000"/>
          <a:ext cx="127000" cy="127000"/>
        </a:xfrm>
        <a:prstGeom prst="rect">
          <a:avLst/>
        </a:prstGeom>
      </xdr:spPr>
    </xdr:pic>
    <xdr:clientData/>
  </xdr:twoCellAnchor>
  <xdr:twoCellAnchor>
    <xdr:from>
      <xdr:col>1</xdr:col>
      <xdr:colOff>269875</xdr:colOff>
      <xdr:row>128</xdr:row>
      <xdr:rowOff>0</xdr:rowOff>
    </xdr:from>
    <xdr:to>
      <xdr:col>1</xdr:col>
      <xdr:colOff>396875</xdr:colOff>
      <xdr:row>128</xdr:row>
      <xdr:rowOff>127000</xdr:rowOff>
    </xdr:to>
    <xdr:pic>
      <xdr:nvPicPr>
        <xdr:cNvPr id="225" name="BEx7LR2DXD2PB5GMZCQ9JKUPJR0Q">
          <a:extLst>
            <a:ext uri="{FF2B5EF4-FFF2-40B4-BE49-F238E27FC236}">
              <a16:creationId xmlns:a16="http://schemas.microsoft.com/office/drawing/2014/main" id="{00000000-0008-0000-0100-0000E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4765000"/>
          <a:ext cx="127000" cy="127000"/>
        </a:xfrm>
        <a:prstGeom prst="rect">
          <a:avLst/>
        </a:prstGeom>
      </xdr:spPr>
    </xdr:pic>
    <xdr:clientData/>
  </xdr:twoCellAnchor>
  <xdr:twoCellAnchor>
    <xdr:from>
      <xdr:col>1</xdr:col>
      <xdr:colOff>184150</xdr:colOff>
      <xdr:row>129</xdr:row>
      <xdr:rowOff>0</xdr:rowOff>
    </xdr:from>
    <xdr:to>
      <xdr:col>1</xdr:col>
      <xdr:colOff>311150</xdr:colOff>
      <xdr:row>129</xdr:row>
      <xdr:rowOff>127000</xdr:rowOff>
    </xdr:to>
    <xdr:pic>
      <xdr:nvPicPr>
        <xdr:cNvPr id="226" name="BExSDA6F9939ULJYLWFX3RJEG9XN">
          <a:extLst>
            <a:ext uri="{FF2B5EF4-FFF2-40B4-BE49-F238E27FC236}">
              <a16:creationId xmlns:a16="http://schemas.microsoft.com/office/drawing/2014/main" id="{00000000-0008-0000-0100-0000E2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955500"/>
          <a:ext cx="127000" cy="127000"/>
        </a:xfrm>
        <a:prstGeom prst="rect">
          <a:avLst/>
        </a:prstGeom>
      </xdr:spPr>
    </xdr:pic>
    <xdr:clientData/>
  </xdr:twoCellAnchor>
  <xdr:twoCellAnchor>
    <xdr:from>
      <xdr:col>1</xdr:col>
      <xdr:colOff>184150</xdr:colOff>
      <xdr:row>131</xdr:row>
      <xdr:rowOff>0</xdr:rowOff>
    </xdr:from>
    <xdr:to>
      <xdr:col>1</xdr:col>
      <xdr:colOff>311150</xdr:colOff>
      <xdr:row>131</xdr:row>
      <xdr:rowOff>127000</xdr:rowOff>
    </xdr:to>
    <xdr:pic>
      <xdr:nvPicPr>
        <xdr:cNvPr id="227" name="BEx74YKMXSZDP8O16UEL58VQTJYV">
          <a:extLst>
            <a:ext uri="{FF2B5EF4-FFF2-40B4-BE49-F238E27FC236}">
              <a16:creationId xmlns:a16="http://schemas.microsoft.com/office/drawing/2014/main" id="{00000000-0008-0000-0100-0000E3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5336500"/>
          <a:ext cx="127000" cy="127000"/>
        </a:xfrm>
        <a:prstGeom prst="rect">
          <a:avLst/>
        </a:prstGeom>
      </xdr:spPr>
    </xdr:pic>
    <xdr:clientData/>
  </xdr:twoCellAnchor>
  <xdr:twoCellAnchor>
    <xdr:from>
      <xdr:col>1</xdr:col>
      <xdr:colOff>184150</xdr:colOff>
      <xdr:row>206</xdr:row>
      <xdr:rowOff>0</xdr:rowOff>
    </xdr:from>
    <xdr:to>
      <xdr:col>1</xdr:col>
      <xdr:colOff>311150</xdr:colOff>
      <xdr:row>206</xdr:row>
      <xdr:rowOff>127000</xdr:rowOff>
    </xdr:to>
    <xdr:pic>
      <xdr:nvPicPr>
        <xdr:cNvPr id="228" name="BExSC6RPX9RPX6ELA02DZQX4JMDR">
          <a:extLst>
            <a:ext uri="{FF2B5EF4-FFF2-40B4-BE49-F238E27FC236}">
              <a16:creationId xmlns:a16="http://schemas.microsoft.com/office/drawing/2014/main" id="{00000000-0008-0000-0100-0000E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9624000"/>
          <a:ext cx="127000" cy="127000"/>
        </a:xfrm>
        <a:prstGeom prst="rect">
          <a:avLst/>
        </a:prstGeom>
      </xdr:spPr>
    </xdr:pic>
    <xdr:clientData/>
  </xdr:twoCellAnchor>
  <xdr:twoCellAnchor>
    <xdr:from>
      <xdr:col>1</xdr:col>
      <xdr:colOff>184150</xdr:colOff>
      <xdr:row>215</xdr:row>
      <xdr:rowOff>0</xdr:rowOff>
    </xdr:from>
    <xdr:to>
      <xdr:col>1</xdr:col>
      <xdr:colOff>311150</xdr:colOff>
      <xdr:row>215</xdr:row>
      <xdr:rowOff>127000</xdr:rowOff>
    </xdr:to>
    <xdr:pic>
      <xdr:nvPicPr>
        <xdr:cNvPr id="229" name="BExMASLUWISVYESWNKRRGQVOYB1X">
          <a:extLst>
            <a:ext uri="{FF2B5EF4-FFF2-40B4-BE49-F238E27FC236}">
              <a16:creationId xmlns:a16="http://schemas.microsoft.com/office/drawing/2014/main" id="{00000000-0008-0000-0100-0000E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338500"/>
          <a:ext cx="127000" cy="127000"/>
        </a:xfrm>
        <a:prstGeom prst="rect">
          <a:avLst/>
        </a:prstGeom>
      </xdr:spPr>
    </xdr:pic>
    <xdr:clientData/>
  </xdr:twoCellAnchor>
  <xdr:twoCellAnchor>
    <xdr:from>
      <xdr:col>1</xdr:col>
      <xdr:colOff>184150</xdr:colOff>
      <xdr:row>219</xdr:row>
      <xdr:rowOff>0</xdr:rowOff>
    </xdr:from>
    <xdr:to>
      <xdr:col>1</xdr:col>
      <xdr:colOff>311150</xdr:colOff>
      <xdr:row>219</xdr:row>
      <xdr:rowOff>127000</xdr:rowOff>
    </xdr:to>
    <xdr:pic>
      <xdr:nvPicPr>
        <xdr:cNvPr id="230" name="BExZTSQ8CFOQFGDK5XKCY8XO83KZ">
          <a:extLst>
            <a:ext uri="{FF2B5EF4-FFF2-40B4-BE49-F238E27FC236}">
              <a16:creationId xmlns:a16="http://schemas.microsoft.com/office/drawing/2014/main" id="{00000000-0008-0000-0100-0000E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100500"/>
          <a:ext cx="127000" cy="127000"/>
        </a:xfrm>
        <a:prstGeom prst="rect">
          <a:avLst/>
        </a:prstGeom>
      </xdr:spPr>
    </xdr:pic>
    <xdr:clientData/>
  </xdr:twoCellAnchor>
  <xdr:twoCellAnchor>
    <xdr:from>
      <xdr:col>1</xdr:col>
      <xdr:colOff>184150</xdr:colOff>
      <xdr:row>227</xdr:row>
      <xdr:rowOff>0</xdr:rowOff>
    </xdr:from>
    <xdr:to>
      <xdr:col>1</xdr:col>
      <xdr:colOff>311150</xdr:colOff>
      <xdr:row>227</xdr:row>
      <xdr:rowOff>127000</xdr:rowOff>
    </xdr:to>
    <xdr:pic>
      <xdr:nvPicPr>
        <xdr:cNvPr id="231" name="BExEQ7SVW3G8WSVFOAIW1QEQP0GH">
          <a:extLst>
            <a:ext uri="{FF2B5EF4-FFF2-40B4-BE49-F238E27FC236}">
              <a16:creationId xmlns:a16="http://schemas.microsoft.com/office/drawing/2014/main" id="{00000000-0008-0000-0100-0000E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3624500"/>
          <a:ext cx="127000" cy="127000"/>
        </a:xfrm>
        <a:prstGeom prst="rect">
          <a:avLst/>
        </a:prstGeom>
      </xdr:spPr>
    </xdr:pic>
    <xdr:clientData/>
  </xdr:twoCellAnchor>
  <xdr:twoCellAnchor>
    <xdr:from>
      <xdr:col>1</xdr:col>
      <xdr:colOff>184150</xdr:colOff>
      <xdr:row>239</xdr:row>
      <xdr:rowOff>0</xdr:rowOff>
    </xdr:from>
    <xdr:to>
      <xdr:col>1</xdr:col>
      <xdr:colOff>311150</xdr:colOff>
      <xdr:row>239</xdr:row>
      <xdr:rowOff>127000</xdr:rowOff>
    </xdr:to>
    <xdr:pic>
      <xdr:nvPicPr>
        <xdr:cNvPr id="232" name="BExQ4VW8GBAZJAKGUPQA2VMCXLRU">
          <a:extLst>
            <a:ext uri="{FF2B5EF4-FFF2-40B4-BE49-F238E27FC236}">
              <a16:creationId xmlns:a16="http://schemas.microsoft.com/office/drawing/2014/main" id="{00000000-0008-0000-0100-0000E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910500"/>
          <a:ext cx="127000" cy="127000"/>
        </a:xfrm>
        <a:prstGeom prst="rect">
          <a:avLst/>
        </a:prstGeom>
      </xdr:spPr>
    </xdr:pic>
    <xdr:clientData/>
  </xdr:twoCellAnchor>
  <xdr:twoCellAnchor>
    <xdr:from>
      <xdr:col>1</xdr:col>
      <xdr:colOff>184150</xdr:colOff>
      <xdr:row>243</xdr:row>
      <xdr:rowOff>0</xdr:rowOff>
    </xdr:from>
    <xdr:to>
      <xdr:col>1</xdr:col>
      <xdr:colOff>311150</xdr:colOff>
      <xdr:row>243</xdr:row>
      <xdr:rowOff>127000</xdr:rowOff>
    </xdr:to>
    <xdr:pic>
      <xdr:nvPicPr>
        <xdr:cNvPr id="233" name="BExGTBXG5914HF5AT82LPZIAJB3L">
          <a:extLst>
            <a:ext uri="{FF2B5EF4-FFF2-40B4-BE49-F238E27FC236}">
              <a16:creationId xmlns:a16="http://schemas.microsoft.com/office/drawing/2014/main" id="{00000000-0008-0000-0100-0000E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672500"/>
          <a:ext cx="127000" cy="127000"/>
        </a:xfrm>
        <a:prstGeom prst="rect">
          <a:avLst/>
        </a:prstGeom>
      </xdr:spPr>
    </xdr:pic>
    <xdr:clientData/>
  </xdr:twoCellAnchor>
  <xdr:oneCellAnchor>
    <xdr:from>
      <xdr:col>14</xdr:col>
      <xdr:colOff>28575</xdr:colOff>
      <xdr:row>1</xdr:row>
      <xdr:rowOff>9525</xdr:rowOff>
    </xdr:from>
    <xdr:ext cx="50800" cy="50800"/>
    <xdr:pic>
      <xdr:nvPicPr>
        <xdr:cNvPr id="238" name="BExMIK2S9SMYSG3VGP25IXY8LYAL">
          <a:extLst>
            <a:ext uri="{FF2B5EF4-FFF2-40B4-BE49-F238E27FC236}">
              <a16:creationId xmlns:a16="http://schemas.microsoft.com/office/drawing/2014/main" id="{00000000-0008-0000-0100-0000EE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202025" y="200025"/>
          <a:ext cx="50800" cy="50800"/>
        </a:xfrm>
        <a:prstGeom prst="rect">
          <a:avLst/>
        </a:prstGeom>
      </xdr:spPr>
    </xdr:pic>
    <xdr:clientData fPrintsWithSheet="0"/>
  </xdr:oneCellAnchor>
  <xdr:oneCellAnchor>
    <xdr:from>
      <xdr:col>14</xdr:col>
      <xdr:colOff>28575</xdr:colOff>
      <xdr:row>1</xdr:row>
      <xdr:rowOff>85725</xdr:rowOff>
    </xdr:from>
    <xdr:ext cx="50800" cy="50800"/>
    <xdr:pic>
      <xdr:nvPicPr>
        <xdr:cNvPr id="239" name="BExF2VY2VPOZZNZYFYDOXX37ZMNH">
          <a:extLst>
            <a:ext uri="{FF2B5EF4-FFF2-40B4-BE49-F238E27FC236}">
              <a16:creationId xmlns:a16="http://schemas.microsoft.com/office/drawing/2014/main" id="{00000000-0008-0000-0100-0000EF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202025" y="276225"/>
          <a:ext cx="50800" cy="50800"/>
        </a:xfrm>
        <a:prstGeom prst="rect">
          <a:avLst/>
        </a:prstGeom>
      </xdr:spPr>
    </xdr:pic>
    <xdr:clientData/>
  </xdr:oneCellAnchor>
  <xdr:oneCellAnchor>
    <xdr:from>
      <xdr:col>16</xdr:col>
      <xdr:colOff>19050</xdr:colOff>
      <xdr:row>1</xdr:row>
      <xdr:rowOff>9525</xdr:rowOff>
    </xdr:from>
    <xdr:ext cx="50800" cy="50800"/>
    <xdr:pic>
      <xdr:nvPicPr>
        <xdr:cNvPr id="240" name="BEx93PYD4X9J76914XD626DMGT15">
          <a:extLst>
            <a:ext uri="{FF2B5EF4-FFF2-40B4-BE49-F238E27FC236}">
              <a16:creationId xmlns:a16="http://schemas.microsoft.com/office/drawing/2014/main" id="{00000000-0008-0000-0100-0000F0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954500" y="200025"/>
          <a:ext cx="50800" cy="50800"/>
        </a:xfrm>
        <a:prstGeom prst="rect">
          <a:avLst/>
        </a:prstGeom>
      </xdr:spPr>
    </xdr:pic>
    <xdr:clientData fPrintsWithSheet="0"/>
  </xdr:oneCellAnchor>
  <xdr:oneCellAnchor>
    <xdr:from>
      <xdr:col>16</xdr:col>
      <xdr:colOff>19050</xdr:colOff>
      <xdr:row>1</xdr:row>
      <xdr:rowOff>85725</xdr:rowOff>
    </xdr:from>
    <xdr:ext cx="50800" cy="50800"/>
    <xdr:pic>
      <xdr:nvPicPr>
        <xdr:cNvPr id="241" name="BExEQO4U6CWJ7ZQC4PNERXOZYUA6">
          <a:extLst>
            <a:ext uri="{FF2B5EF4-FFF2-40B4-BE49-F238E27FC236}">
              <a16:creationId xmlns:a16="http://schemas.microsoft.com/office/drawing/2014/main" id="{00000000-0008-0000-0100-0000F1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954500" y="276225"/>
          <a:ext cx="50800" cy="50800"/>
        </a:xfrm>
        <a:prstGeom prst="rect">
          <a:avLst/>
        </a:prstGeom>
      </xdr:spPr>
    </xdr:pic>
    <xdr:clientData/>
  </xdr:oneCellAnchor>
  <xdr:oneCellAnchor>
    <xdr:from>
      <xdr:col>18</xdr:col>
      <xdr:colOff>19050</xdr:colOff>
      <xdr:row>1</xdr:row>
      <xdr:rowOff>9525</xdr:rowOff>
    </xdr:from>
    <xdr:ext cx="50800" cy="50800"/>
    <xdr:pic>
      <xdr:nvPicPr>
        <xdr:cNvPr id="242" name="BExGZWU4ZA4I17QXELSPOOZ1N3Z3">
          <a:extLst>
            <a:ext uri="{FF2B5EF4-FFF2-40B4-BE49-F238E27FC236}">
              <a16:creationId xmlns:a16="http://schemas.microsoft.com/office/drawing/2014/main" id="{00000000-0008-0000-0100-0000F2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754600" y="200025"/>
          <a:ext cx="50800" cy="50800"/>
        </a:xfrm>
        <a:prstGeom prst="rect">
          <a:avLst/>
        </a:prstGeom>
      </xdr:spPr>
    </xdr:pic>
    <xdr:clientData fPrintsWithSheet="0"/>
  </xdr:oneCellAnchor>
  <xdr:oneCellAnchor>
    <xdr:from>
      <xdr:col>18</xdr:col>
      <xdr:colOff>19050</xdr:colOff>
      <xdr:row>1</xdr:row>
      <xdr:rowOff>85725</xdr:rowOff>
    </xdr:from>
    <xdr:ext cx="50800" cy="50800"/>
    <xdr:pic>
      <xdr:nvPicPr>
        <xdr:cNvPr id="243" name="BExKM6K69VCDB5ZZ5L4OHBVHHKU3">
          <a:extLst>
            <a:ext uri="{FF2B5EF4-FFF2-40B4-BE49-F238E27FC236}">
              <a16:creationId xmlns:a16="http://schemas.microsoft.com/office/drawing/2014/main" id="{00000000-0008-0000-0100-0000F3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754600" y="276225"/>
          <a:ext cx="50800" cy="50800"/>
        </a:xfrm>
        <a:prstGeom prst="rect">
          <a:avLst/>
        </a:prstGeom>
      </xdr:spPr>
    </xdr:pic>
    <xdr:clientData/>
  </xdr:oneCellAnchor>
  <xdr:oneCellAnchor>
    <xdr:from>
      <xdr:col>20</xdr:col>
      <xdr:colOff>22225</xdr:colOff>
      <xdr:row>1</xdr:row>
      <xdr:rowOff>9525</xdr:rowOff>
    </xdr:from>
    <xdr:ext cx="50800" cy="50800"/>
    <xdr:pic>
      <xdr:nvPicPr>
        <xdr:cNvPr id="244" name="BExIYQ62P1GZ40IVO86RAVQ5JBYS">
          <a:extLst>
            <a:ext uri="{FF2B5EF4-FFF2-40B4-BE49-F238E27FC236}">
              <a16:creationId xmlns:a16="http://schemas.microsoft.com/office/drawing/2014/main" id="{00000000-0008-0000-0100-0000F4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519775" y="200025"/>
          <a:ext cx="50800" cy="50800"/>
        </a:xfrm>
        <a:prstGeom prst="rect">
          <a:avLst/>
        </a:prstGeom>
      </xdr:spPr>
    </xdr:pic>
    <xdr:clientData fPrintsWithSheet="0"/>
  </xdr:oneCellAnchor>
  <xdr:oneCellAnchor>
    <xdr:from>
      <xdr:col>20</xdr:col>
      <xdr:colOff>22225</xdr:colOff>
      <xdr:row>1</xdr:row>
      <xdr:rowOff>85725</xdr:rowOff>
    </xdr:from>
    <xdr:ext cx="50800" cy="50800"/>
    <xdr:pic>
      <xdr:nvPicPr>
        <xdr:cNvPr id="245" name="BExW0J9ICO283Y0G7XVYESW2MGQ4">
          <a:extLst>
            <a:ext uri="{FF2B5EF4-FFF2-40B4-BE49-F238E27FC236}">
              <a16:creationId xmlns:a16="http://schemas.microsoft.com/office/drawing/2014/main" id="{00000000-0008-0000-0100-0000F5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519775" y="276225"/>
          <a:ext cx="50800" cy="50800"/>
        </a:xfrm>
        <a:prstGeom prst="rect">
          <a:avLst/>
        </a:prstGeom>
      </xdr:spPr>
    </xdr:pic>
    <xdr:clientData/>
  </xdr:oneCellAnchor>
  <xdr:oneCellAnchor>
    <xdr:from>
      <xdr:col>23</xdr:col>
      <xdr:colOff>0</xdr:colOff>
      <xdr:row>1</xdr:row>
      <xdr:rowOff>9525</xdr:rowOff>
    </xdr:from>
    <xdr:ext cx="50800" cy="50800"/>
    <xdr:pic>
      <xdr:nvPicPr>
        <xdr:cNvPr id="246" name="BExZRZJKV7Z98KJ1FVK3UMYLV3G8">
          <a:extLst>
            <a:ext uri="{FF2B5EF4-FFF2-40B4-BE49-F238E27FC236}">
              <a16:creationId xmlns:a16="http://schemas.microsoft.com/office/drawing/2014/main" id="{00000000-0008-0000-0100-0000F6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0021550" y="200025"/>
          <a:ext cx="50800" cy="50800"/>
        </a:xfrm>
        <a:prstGeom prst="rect">
          <a:avLst/>
        </a:prstGeom>
      </xdr:spPr>
    </xdr:pic>
    <xdr:clientData fPrintsWithSheet="0"/>
  </xdr:oneCellAnchor>
  <xdr:oneCellAnchor>
    <xdr:from>
      <xdr:col>23</xdr:col>
      <xdr:colOff>0</xdr:colOff>
      <xdr:row>1</xdr:row>
      <xdr:rowOff>85725</xdr:rowOff>
    </xdr:from>
    <xdr:ext cx="50800" cy="50800"/>
    <xdr:pic>
      <xdr:nvPicPr>
        <xdr:cNvPr id="247" name="BExML3XKFPYMOAIUHUU23TB55YU6">
          <a:extLst>
            <a:ext uri="{FF2B5EF4-FFF2-40B4-BE49-F238E27FC236}">
              <a16:creationId xmlns:a16="http://schemas.microsoft.com/office/drawing/2014/main" id="{00000000-0008-0000-0100-0000F7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0021550" y="276225"/>
          <a:ext cx="50800" cy="50800"/>
        </a:xfrm>
        <a:prstGeom prst="rect">
          <a:avLst/>
        </a:prstGeom>
      </xdr:spPr>
    </xdr:pic>
    <xdr:clientData/>
  </xdr:oneCellAnchor>
  <xdr:oneCellAnchor>
    <xdr:from>
      <xdr:col>22</xdr:col>
      <xdr:colOff>0</xdr:colOff>
      <xdr:row>1</xdr:row>
      <xdr:rowOff>9525</xdr:rowOff>
    </xdr:from>
    <xdr:ext cx="50800" cy="50800"/>
    <xdr:pic>
      <xdr:nvPicPr>
        <xdr:cNvPr id="248" name="BExZRZJKV7Z98KJ1FVK3UMYLV3G8">
          <a:extLst>
            <a:ext uri="{FF2B5EF4-FFF2-40B4-BE49-F238E27FC236}">
              <a16:creationId xmlns:a16="http://schemas.microsoft.com/office/drawing/2014/main" id="{00000000-0008-0000-0100-0000F8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9259550" y="200025"/>
          <a:ext cx="50800" cy="50800"/>
        </a:xfrm>
        <a:prstGeom prst="rect">
          <a:avLst/>
        </a:prstGeom>
      </xdr:spPr>
    </xdr:pic>
    <xdr:clientData fPrintsWithSheet="0"/>
  </xdr:oneCellAnchor>
  <xdr:oneCellAnchor>
    <xdr:from>
      <xdr:col>22</xdr:col>
      <xdr:colOff>0</xdr:colOff>
      <xdr:row>1</xdr:row>
      <xdr:rowOff>85725</xdr:rowOff>
    </xdr:from>
    <xdr:ext cx="50800" cy="50800"/>
    <xdr:pic>
      <xdr:nvPicPr>
        <xdr:cNvPr id="249" name="BExML3XKFPYMOAIUHUU23TB55YU6">
          <a:extLst>
            <a:ext uri="{FF2B5EF4-FFF2-40B4-BE49-F238E27FC236}">
              <a16:creationId xmlns:a16="http://schemas.microsoft.com/office/drawing/2014/main" id="{00000000-0008-0000-0100-0000F9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9259550" y="276225"/>
          <a:ext cx="50800" cy="50800"/>
        </a:xfrm>
        <a:prstGeom prst="rect">
          <a:avLst/>
        </a:prstGeom>
      </xdr:spPr>
    </xdr:pic>
    <xdr:clientData/>
  </xdr:oneCellAnchor>
  <xdr:oneCellAnchor>
    <xdr:from>
      <xdr:col>22</xdr:col>
      <xdr:colOff>0</xdr:colOff>
      <xdr:row>1</xdr:row>
      <xdr:rowOff>9525</xdr:rowOff>
    </xdr:from>
    <xdr:ext cx="50800" cy="50800"/>
    <xdr:pic>
      <xdr:nvPicPr>
        <xdr:cNvPr id="250" name="BExZRZJKV7Z98KJ1FVK3UMYLV3G8">
          <a:extLst>
            <a:ext uri="{FF2B5EF4-FFF2-40B4-BE49-F238E27FC236}">
              <a16:creationId xmlns:a16="http://schemas.microsoft.com/office/drawing/2014/main" id="{00000000-0008-0000-0100-0000FA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1612225" y="200025"/>
          <a:ext cx="50800" cy="50800"/>
        </a:xfrm>
        <a:prstGeom prst="rect">
          <a:avLst/>
        </a:prstGeom>
      </xdr:spPr>
    </xdr:pic>
    <xdr:clientData fPrintsWithSheet="0"/>
  </xdr:oneCellAnchor>
  <xdr:oneCellAnchor>
    <xdr:from>
      <xdr:col>22</xdr:col>
      <xdr:colOff>0</xdr:colOff>
      <xdr:row>1</xdr:row>
      <xdr:rowOff>85725</xdr:rowOff>
    </xdr:from>
    <xdr:ext cx="50800" cy="50800"/>
    <xdr:pic>
      <xdr:nvPicPr>
        <xdr:cNvPr id="251" name="BExML3XKFPYMOAIUHUU23TB55YU6">
          <a:extLst>
            <a:ext uri="{FF2B5EF4-FFF2-40B4-BE49-F238E27FC236}">
              <a16:creationId xmlns:a16="http://schemas.microsoft.com/office/drawing/2014/main" id="{00000000-0008-0000-0100-0000FB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1612225" y="276225"/>
          <a:ext cx="50800" cy="50800"/>
        </a:xfrm>
        <a:prstGeom prst="rect">
          <a:avLst/>
        </a:prstGeom>
      </xdr:spPr>
    </xdr:pic>
    <xdr:clientData/>
  </xdr:oneCellAnchor>
  <xdr:oneCellAnchor>
    <xdr:from>
      <xdr:col>14</xdr:col>
      <xdr:colOff>28575</xdr:colOff>
      <xdr:row>29</xdr:row>
      <xdr:rowOff>9525</xdr:rowOff>
    </xdr:from>
    <xdr:ext cx="50800" cy="50800"/>
    <xdr:pic>
      <xdr:nvPicPr>
        <xdr:cNvPr id="252" name="BExMIK2S9SMYSG3VGP25IXY8LYAL">
          <a:extLst>
            <a:ext uri="{FF2B5EF4-FFF2-40B4-BE49-F238E27FC236}">
              <a16:creationId xmlns:a16="http://schemas.microsoft.com/office/drawing/2014/main" id="{00000000-0008-0000-0100-0000FC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973550" y="428625"/>
          <a:ext cx="50800" cy="50800"/>
        </a:xfrm>
        <a:prstGeom prst="rect">
          <a:avLst/>
        </a:prstGeom>
      </xdr:spPr>
    </xdr:pic>
    <xdr:clientData fPrintsWithSheet="0"/>
  </xdr:oneCellAnchor>
  <xdr:oneCellAnchor>
    <xdr:from>
      <xdr:col>14</xdr:col>
      <xdr:colOff>28575</xdr:colOff>
      <xdr:row>29</xdr:row>
      <xdr:rowOff>85725</xdr:rowOff>
    </xdr:from>
    <xdr:ext cx="50800" cy="50800"/>
    <xdr:pic>
      <xdr:nvPicPr>
        <xdr:cNvPr id="253" name="BExF2VY2VPOZZNZYFYDOXX37ZMNH">
          <a:extLst>
            <a:ext uri="{FF2B5EF4-FFF2-40B4-BE49-F238E27FC236}">
              <a16:creationId xmlns:a16="http://schemas.microsoft.com/office/drawing/2014/main" id="{00000000-0008-0000-0100-0000FD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973550" y="428625"/>
          <a:ext cx="50800" cy="50800"/>
        </a:xfrm>
        <a:prstGeom prst="rect">
          <a:avLst/>
        </a:prstGeom>
      </xdr:spPr>
    </xdr:pic>
    <xdr:clientData/>
  </xdr:oneCellAnchor>
  <xdr:oneCellAnchor>
    <xdr:from>
      <xdr:col>14</xdr:col>
      <xdr:colOff>28575</xdr:colOff>
      <xdr:row>29</xdr:row>
      <xdr:rowOff>9525</xdr:rowOff>
    </xdr:from>
    <xdr:ext cx="50800" cy="50800"/>
    <xdr:pic>
      <xdr:nvPicPr>
        <xdr:cNvPr id="254" name="BExMIK2S9SMYSG3VGP25IXY8LYAL">
          <a:extLst>
            <a:ext uri="{FF2B5EF4-FFF2-40B4-BE49-F238E27FC236}">
              <a16:creationId xmlns:a16="http://schemas.microsoft.com/office/drawing/2014/main" id="{D983AB1F-A4CB-41B9-A711-C6FA2625704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29</xdr:row>
      <xdr:rowOff>85725</xdr:rowOff>
    </xdr:from>
    <xdr:ext cx="50800" cy="50800"/>
    <xdr:pic>
      <xdr:nvPicPr>
        <xdr:cNvPr id="255" name="BExF2VY2VPOZZNZYFYDOXX37ZMNH">
          <a:extLst>
            <a:ext uri="{FF2B5EF4-FFF2-40B4-BE49-F238E27FC236}">
              <a16:creationId xmlns:a16="http://schemas.microsoft.com/office/drawing/2014/main" id="{ABF7A50B-246F-4D35-9FD9-732C2043C67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57</xdr:row>
      <xdr:rowOff>9525</xdr:rowOff>
    </xdr:from>
    <xdr:ext cx="50800" cy="50800"/>
    <xdr:pic>
      <xdr:nvPicPr>
        <xdr:cNvPr id="256" name="BExMIK2S9SMYSG3VGP25IXY8LYAL">
          <a:extLst>
            <a:ext uri="{FF2B5EF4-FFF2-40B4-BE49-F238E27FC236}">
              <a16:creationId xmlns:a16="http://schemas.microsoft.com/office/drawing/2014/main" id="{56277935-61E3-4BEA-AD3E-1DBB34D4D89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57</xdr:row>
      <xdr:rowOff>85725</xdr:rowOff>
    </xdr:from>
    <xdr:ext cx="50800" cy="50800"/>
    <xdr:pic>
      <xdr:nvPicPr>
        <xdr:cNvPr id="257" name="BExF2VY2VPOZZNZYFYDOXX37ZMNH">
          <a:extLst>
            <a:ext uri="{FF2B5EF4-FFF2-40B4-BE49-F238E27FC236}">
              <a16:creationId xmlns:a16="http://schemas.microsoft.com/office/drawing/2014/main" id="{B0AEFD07-2103-4CCC-A9DD-518AFD9D41C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42</xdr:row>
      <xdr:rowOff>9525</xdr:rowOff>
    </xdr:from>
    <xdr:ext cx="50800" cy="50800"/>
    <xdr:pic>
      <xdr:nvPicPr>
        <xdr:cNvPr id="258" name="BExMIK2S9SMYSG3VGP25IXY8LYAL">
          <a:extLst>
            <a:ext uri="{FF2B5EF4-FFF2-40B4-BE49-F238E27FC236}">
              <a16:creationId xmlns:a16="http://schemas.microsoft.com/office/drawing/2014/main" id="{C5ADCE89-4672-4DB5-A53F-BC6708B29A6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42</xdr:row>
      <xdr:rowOff>85725</xdr:rowOff>
    </xdr:from>
    <xdr:ext cx="50800" cy="50800"/>
    <xdr:pic>
      <xdr:nvPicPr>
        <xdr:cNvPr id="259" name="BExF2VY2VPOZZNZYFYDOXX37ZMNH">
          <a:extLst>
            <a:ext uri="{FF2B5EF4-FFF2-40B4-BE49-F238E27FC236}">
              <a16:creationId xmlns:a16="http://schemas.microsoft.com/office/drawing/2014/main" id="{62A439D3-E0AB-4141-86FB-673D3C6AAA0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70</xdr:row>
      <xdr:rowOff>9525</xdr:rowOff>
    </xdr:from>
    <xdr:ext cx="50800" cy="50800"/>
    <xdr:pic>
      <xdr:nvPicPr>
        <xdr:cNvPr id="260" name="BExMIK2S9SMYSG3VGP25IXY8LYAL">
          <a:extLst>
            <a:ext uri="{FF2B5EF4-FFF2-40B4-BE49-F238E27FC236}">
              <a16:creationId xmlns:a16="http://schemas.microsoft.com/office/drawing/2014/main" id="{4267ECA6-7D0F-48F1-9143-A8493F0852D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70</xdr:row>
      <xdr:rowOff>85725</xdr:rowOff>
    </xdr:from>
    <xdr:ext cx="50800" cy="50800"/>
    <xdr:pic>
      <xdr:nvPicPr>
        <xdr:cNvPr id="261" name="BExF2VY2VPOZZNZYFYDOXX37ZMNH">
          <a:extLst>
            <a:ext uri="{FF2B5EF4-FFF2-40B4-BE49-F238E27FC236}">
              <a16:creationId xmlns:a16="http://schemas.microsoft.com/office/drawing/2014/main" id="{C6F1931B-52C0-48ED-8C73-B0C30BB2514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70</xdr:row>
      <xdr:rowOff>9525</xdr:rowOff>
    </xdr:from>
    <xdr:ext cx="50800" cy="50800"/>
    <xdr:pic>
      <xdr:nvPicPr>
        <xdr:cNvPr id="262" name="BExMIK2S9SMYSG3VGP25IXY8LYAL">
          <a:extLst>
            <a:ext uri="{FF2B5EF4-FFF2-40B4-BE49-F238E27FC236}">
              <a16:creationId xmlns:a16="http://schemas.microsoft.com/office/drawing/2014/main" id="{3A506070-8E3F-4A9B-9289-1E444E9164C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70</xdr:row>
      <xdr:rowOff>85725</xdr:rowOff>
    </xdr:from>
    <xdr:ext cx="50800" cy="50800"/>
    <xdr:pic>
      <xdr:nvPicPr>
        <xdr:cNvPr id="263" name="BExF2VY2VPOZZNZYFYDOXX37ZMNH">
          <a:extLst>
            <a:ext uri="{FF2B5EF4-FFF2-40B4-BE49-F238E27FC236}">
              <a16:creationId xmlns:a16="http://schemas.microsoft.com/office/drawing/2014/main" id="{6873D991-2BB6-4BC1-9EFC-BB4A9624E53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98</xdr:row>
      <xdr:rowOff>9525</xdr:rowOff>
    </xdr:from>
    <xdr:ext cx="50800" cy="50800"/>
    <xdr:pic>
      <xdr:nvPicPr>
        <xdr:cNvPr id="264" name="BExMIK2S9SMYSG3VGP25IXY8LYAL">
          <a:extLst>
            <a:ext uri="{FF2B5EF4-FFF2-40B4-BE49-F238E27FC236}">
              <a16:creationId xmlns:a16="http://schemas.microsoft.com/office/drawing/2014/main" id="{27BE601E-33D1-4395-AC9E-01A9A2FA598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98</xdr:row>
      <xdr:rowOff>85725</xdr:rowOff>
    </xdr:from>
    <xdr:ext cx="50800" cy="50800"/>
    <xdr:pic>
      <xdr:nvPicPr>
        <xdr:cNvPr id="265" name="BExF2VY2VPOZZNZYFYDOXX37ZMNH">
          <a:extLst>
            <a:ext uri="{FF2B5EF4-FFF2-40B4-BE49-F238E27FC236}">
              <a16:creationId xmlns:a16="http://schemas.microsoft.com/office/drawing/2014/main" id="{BB3E2A9B-7E5A-42A4-8C7C-DFAF6DC5A80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64</xdr:row>
      <xdr:rowOff>9525</xdr:rowOff>
    </xdr:from>
    <xdr:ext cx="50800" cy="50800"/>
    <xdr:pic>
      <xdr:nvPicPr>
        <xdr:cNvPr id="266" name="BExMIK2S9SMYSG3VGP25IXY8LYAL">
          <a:extLst>
            <a:ext uri="{FF2B5EF4-FFF2-40B4-BE49-F238E27FC236}">
              <a16:creationId xmlns:a16="http://schemas.microsoft.com/office/drawing/2014/main" id="{A5075E00-79EF-48A2-A5CC-D31853466C0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64</xdr:row>
      <xdr:rowOff>85725</xdr:rowOff>
    </xdr:from>
    <xdr:ext cx="50800" cy="50800"/>
    <xdr:pic>
      <xdr:nvPicPr>
        <xdr:cNvPr id="267" name="BExF2VY2VPOZZNZYFYDOXX37ZMNH">
          <a:extLst>
            <a:ext uri="{FF2B5EF4-FFF2-40B4-BE49-F238E27FC236}">
              <a16:creationId xmlns:a16="http://schemas.microsoft.com/office/drawing/2014/main" id="{C6B14757-EB68-4A83-9756-83DDA546F89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92</xdr:row>
      <xdr:rowOff>9525</xdr:rowOff>
    </xdr:from>
    <xdr:ext cx="50800" cy="50800"/>
    <xdr:pic>
      <xdr:nvPicPr>
        <xdr:cNvPr id="268" name="BExMIK2S9SMYSG3VGP25IXY8LYAL">
          <a:extLst>
            <a:ext uri="{FF2B5EF4-FFF2-40B4-BE49-F238E27FC236}">
              <a16:creationId xmlns:a16="http://schemas.microsoft.com/office/drawing/2014/main" id="{D91D291A-B038-4EA1-A642-9B53A456676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92</xdr:row>
      <xdr:rowOff>85725</xdr:rowOff>
    </xdr:from>
    <xdr:ext cx="50800" cy="50800"/>
    <xdr:pic>
      <xdr:nvPicPr>
        <xdr:cNvPr id="269" name="BExF2VY2VPOZZNZYFYDOXX37ZMNH">
          <a:extLst>
            <a:ext uri="{FF2B5EF4-FFF2-40B4-BE49-F238E27FC236}">
              <a16:creationId xmlns:a16="http://schemas.microsoft.com/office/drawing/2014/main" id="{59BCB644-88B4-4DE7-8794-2BB70C0D3B9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92</xdr:row>
      <xdr:rowOff>9525</xdr:rowOff>
    </xdr:from>
    <xdr:ext cx="50800" cy="50800"/>
    <xdr:pic>
      <xdr:nvPicPr>
        <xdr:cNvPr id="270" name="BExMIK2S9SMYSG3VGP25IXY8LYAL">
          <a:extLst>
            <a:ext uri="{FF2B5EF4-FFF2-40B4-BE49-F238E27FC236}">
              <a16:creationId xmlns:a16="http://schemas.microsoft.com/office/drawing/2014/main" id="{D0E1B96D-1B92-417F-BDAB-280009F7FD9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92</xdr:row>
      <xdr:rowOff>85725</xdr:rowOff>
    </xdr:from>
    <xdr:ext cx="50800" cy="50800"/>
    <xdr:pic>
      <xdr:nvPicPr>
        <xdr:cNvPr id="271" name="BExF2VY2VPOZZNZYFYDOXX37ZMNH">
          <a:extLst>
            <a:ext uri="{FF2B5EF4-FFF2-40B4-BE49-F238E27FC236}">
              <a16:creationId xmlns:a16="http://schemas.microsoft.com/office/drawing/2014/main" id="{7F16AD01-FE6F-4AFC-BEFA-8837ED3F992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120</xdr:row>
      <xdr:rowOff>9525</xdr:rowOff>
    </xdr:from>
    <xdr:ext cx="50800" cy="50800"/>
    <xdr:pic>
      <xdr:nvPicPr>
        <xdr:cNvPr id="272" name="BExMIK2S9SMYSG3VGP25IXY8LYAL">
          <a:extLst>
            <a:ext uri="{FF2B5EF4-FFF2-40B4-BE49-F238E27FC236}">
              <a16:creationId xmlns:a16="http://schemas.microsoft.com/office/drawing/2014/main" id="{08D83E0B-6B13-47C0-AF0E-D12F357AB4F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120</xdr:row>
      <xdr:rowOff>85725</xdr:rowOff>
    </xdr:from>
    <xdr:ext cx="50800" cy="50800"/>
    <xdr:pic>
      <xdr:nvPicPr>
        <xdr:cNvPr id="273" name="BExF2VY2VPOZZNZYFYDOXX37ZMNH">
          <a:extLst>
            <a:ext uri="{FF2B5EF4-FFF2-40B4-BE49-F238E27FC236}">
              <a16:creationId xmlns:a16="http://schemas.microsoft.com/office/drawing/2014/main" id="{4D6B1A1B-5E15-4926-BAA0-35637B8E0D6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105</xdr:row>
      <xdr:rowOff>9525</xdr:rowOff>
    </xdr:from>
    <xdr:ext cx="50800" cy="50800"/>
    <xdr:pic>
      <xdr:nvPicPr>
        <xdr:cNvPr id="274" name="BExMIK2S9SMYSG3VGP25IXY8LYAL">
          <a:extLst>
            <a:ext uri="{FF2B5EF4-FFF2-40B4-BE49-F238E27FC236}">
              <a16:creationId xmlns:a16="http://schemas.microsoft.com/office/drawing/2014/main" id="{6C199589-8219-47E5-AC05-876DDD9C89C7}"/>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105</xdr:row>
      <xdr:rowOff>85725</xdr:rowOff>
    </xdr:from>
    <xdr:ext cx="50800" cy="50800"/>
    <xdr:pic>
      <xdr:nvPicPr>
        <xdr:cNvPr id="275" name="BExF2VY2VPOZZNZYFYDOXX37ZMNH">
          <a:extLst>
            <a:ext uri="{FF2B5EF4-FFF2-40B4-BE49-F238E27FC236}">
              <a16:creationId xmlns:a16="http://schemas.microsoft.com/office/drawing/2014/main" id="{2C32C3EA-7704-44AA-9651-DE6F33DC213B}"/>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143</xdr:row>
      <xdr:rowOff>9525</xdr:rowOff>
    </xdr:from>
    <xdr:ext cx="50800" cy="50800"/>
    <xdr:pic>
      <xdr:nvPicPr>
        <xdr:cNvPr id="276" name="BExMIK2S9SMYSG3VGP25IXY8LYAL">
          <a:extLst>
            <a:ext uri="{FF2B5EF4-FFF2-40B4-BE49-F238E27FC236}">
              <a16:creationId xmlns:a16="http://schemas.microsoft.com/office/drawing/2014/main" id="{3DB230D2-8BFE-4DA3-B00F-15FAA07E56B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143</xdr:row>
      <xdr:rowOff>85725</xdr:rowOff>
    </xdr:from>
    <xdr:ext cx="50800" cy="50800"/>
    <xdr:pic>
      <xdr:nvPicPr>
        <xdr:cNvPr id="277" name="BExF2VY2VPOZZNZYFYDOXX37ZMNH">
          <a:extLst>
            <a:ext uri="{FF2B5EF4-FFF2-40B4-BE49-F238E27FC236}">
              <a16:creationId xmlns:a16="http://schemas.microsoft.com/office/drawing/2014/main" id="{C1F040F2-2009-4A10-988B-E8418D3FD5E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171</xdr:row>
      <xdr:rowOff>9525</xdr:rowOff>
    </xdr:from>
    <xdr:ext cx="50800" cy="50800"/>
    <xdr:pic>
      <xdr:nvPicPr>
        <xdr:cNvPr id="278" name="BExMIK2S9SMYSG3VGP25IXY8LYAL">
          <a:extLst>
            <a:ext uri="{FF2B5EF4-FFF2-40B4-BE49-F238E27FC236}">
              <a16:creationId xmlns:a16="http://schemas.microsoft.com/office/drawing/2014/main" id="{78B11DA3-CD18-48D7-B1BE-20AE0B46618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171</xdr:row>
      <xdr:rowOff>85725</xdr:rowOff>
    </xdr:from>
    <xdr:ext cx="50800" cy="50800"/>
    <xdr:pic>
      <xdr:nvPicPr>
        <xdr:cNvPr id="279" name="BExF2VY2VPOZZNZYFYDOXX37ZMNH">
          <a:extLst>
            <a:ext uri="{FF2B5EF4-FFF2-40B4-BE49-F238E27FC236}">
              <a16:creationId xmlns:a16="http://schemas.microsoft.com/office/drawing/2014/main" id="{D73E3CE6-8B76-461C-98E4-6A57FD21302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171</xdr:row>
      <xdr:rowOff>9525</xdr:rowOff>
    </xdr:from>
    <xdr:ext cx="50800" cy="50800"/>
    <xdr:pic>
      <xdr:nvPicPr>
        <xdr:cNvPr id="280" name="BExMIK2S9SMYSG3VGP25IXY8LYAL">
          <a:extLst>
            <a:ext uri="{FF2B5EF4-FFF2-40B4-BE49-F238E27FC236}">
              <a16:creationId xmlns:a16="http://schemas.microsoft.com/office/drawing/2014/main" id="{490B3D61-E4ED-4913-A024-3605B7F093B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171</xdr:row>
      <xdr:rowOff>85725</xdr:rowOff>
    </xdr:from>
    <xdr:ext cx="50800" cy="50800"/>
    <xdr:pic>
      <xdr:nvPicPr>
        <xdr:cNvPr id="281" name="BExF2VY2VPOZZNZYFYDOXX37ZMNH">
          <a:extLst>
            <a:ext uri="{FF2B5EF4-FFF2-40B4-BE49-F238E27FC236}">
              <a16:creationId xmlns:a16="http://schemas.microsoft.com/office/drawing/2014/main" id="{57D110B4-A389-4EBA-87F4-1FB75D66D3F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199</xdr:row>
      <xdr:rowOff>9525</xdr:rowOff>
    </xdr:from>
    <xdr:ext cx="50800" cy="50800"/>
    <xdr:pic>
      <xdr:nvPicPr>
        <xdr:cNvPr id="282" name="BExMIK2S9SMYSG3VGP25IXY8LYAL">
          <a:extLst>
            <a:ext uri="{FF2B5EF4-FFF2-40B4-BE49-F238E27FC236}">
              <a16:creationId xmlns:a16="http://schemas.microsoft.com/office/drawing/2014/main" id="{85D718BB-921F-44ED-86BD-C0DBD46F5F6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199</xdr:row>
      <xdr:rowOff>85725</xdr:rowOff>
    </xdr:from>
    <xdr:ext cx="50800" cy="50800"/>
    <xdr:pic>
      <xdr:nvPicPr>
        <xdr:cNvPr id="283" name="BExF2VY2VPOZZNZYFYDOXX37ZMNH">
          <a:extLst>
            <a:ext uri="{FF2B5EF4-FFF2-40B4-BE49-F238E27FC236}">
              <a16:creationId xmlns:a16="http://schemas.microsoft.com/office/drawing/2014/main" id="{4F1D0945-4E9F-4B73-A00F-E1ACD213E06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184</xdr:row>
      <xdr:rowOff>9525</xdr:rowOff>
    </xdr:from>
    <xdr:ext cx="50800" cy="50800"/>
    <xdr:pic>
      <xdr:nvPicPr>
        <xdr:cNvPr id="284" name="BExMIK2S9SMYSG3VGP25IXY8LYAL">
          <a:extLst>
            <a:ext uri="{FF2B5EF4-FFF2-40B4-BE49-F238E27FC236}">
              <a16:creationId xmlns:a16="http://schemas.microsoft.com/office/drawing/2014/main" id="{037CF6F3-87B4-4895-B2BE-A192F3091C8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184</xdr:row>
      <xdr:rowOff>85725</xdr:rowOff>
    </xdr:from>
    <xdr:ext cx="50800" cy="50800"/>
    <xdr:pic>
      <xdr:nvPicPr>
        <xdr:cNvPr id="285" name="BExF2VY2VPOZZNZYFYDOXX37ZMNH">
          <a:extLst>
            <a:ext uri="{FF2B5EF4-FFF2-40B4-BE49-F238E27FC236}">
              <a16:creationId xmlns:a16="http://schemas.microsoft.com/office/drawing/2014/main" id="{8E5C87AB-DB19-4FCD-BB61-C10D062382E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152</xdr:row>
      <xdr:rowOff>9525</xdr:rowOff>
    </xdr:from>
    <xdr:ext cx="50800" cy="50800"/>
    <xdr:pic>
      <xdr:nvPicPr>
        <xdr:cNvPr id="286" name="BExMIK2S9SMYSG3VGP25IXY8LYAL">
          <a:extLst>
            <a:ext uri="{FF2B5EF4-FFF2-40B4-BE49-F238E27FC236}">
              <a16:creationId xmlns:a16="http://schemas.microsoft.com/office/drawing/2014/main" id="{DFA9BC15-9E11-4B83-A93E-C56091BCAAC7}"/>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152</xdr:row>
      <xdr:rowOff>85725</xdr:rowOff>
    </xdr:from>
    <xdr:ext cx="50800" cy="50800"/>
    <xdr:pic>
      <xdr:nvPicPr>
        <xdr:cNvPr id="287" name="BExF2VY2VPOZZNZYFYDOXX37ZMNH">
          <a:extLst>
            <a:ext uri="{FF2B5EF4-FFF2-40B4-BE49-F238E27FC236}">
              <a16:creationId xmlns:a16="http://schemas.microsoft.com/office/drawing/2014/main" id="{560A7237-2606-4159-B6FE-42B6CB743A1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180</xdr:row>
      <xdr:rowOff>9525</xdr:rowOff>
    </xdr:from>
    <xdr:ext cx="50800" cy="50800"/>
    <xdr:pic>
      <xdr:nvPicPr>
        <xdr:cNvPr id="288" name="BExMIK2S9SMYSG3VGP25IXY8LYAL">
          <a:extLst>
            <a:ext uri="{FF2B5EF4-FFF2-40B4-BE49-F238E27FC236}">
              <a16:creationId xmlns:a16="http://schemas.microsoft.com/office/drawing/2014/main" id="{1E5C9553-380A-4230-A9F2-19C383A7D2D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180</xdr:row>
      <xdr:rowOff>85725</xdr:rowOff>
    </xdr:from>
    <xdr:ext cx="50800" cy="50800"/>
    <xdr:pic>
      <xdr:nvPicPr>
        <xdr:cNvPr id="289" name="BExF2VY2VPOZZNZYFYDOXX37ZMNH">
          <a:extLst>
            <a:ext uri="{FF2B5EF4-FFF2-40B4-BE49-F238E27FC236}">
              <a16:creationId xmlns:a16="http://schemas.microsoft.com/office/drawing/2014/main" id="{5AA347FF-A2FA-463C-A351-9EE739A02CE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180</xdr:row>
      <xdr:rowOff>9525</xdr:rowOff>
    </xdr:from>
    <xdr:ext cx="50800" cy="50800"/>
    <xdr:pic>
      <xdr:nvPicPr>
        <xdr:cNvPr id="290" name="BExMIK2S9SMYSG3VGP25IXY8LYAL">
          <a:extLst>
            <a:ext uri="{FF2B5EF4-FFF2-40B4-BE49-F238E27FC236}">
              <a16:creationId xmlns:a16="http://schemas.microsoft.com/office/drawing/2014/main" id="{DB8BA467-268E-430A-B887-4E7E467C6BA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180</xdr:row>
      <xdr:rowOff>85725</xdr:rowOff>
    </xdr:from>
    <xdr:ext cx="50800" cy="50800"/>
    <xdr:pic>
      <xdr:nvPicPr>
        <xdr:cNvPr id="291" name="BExF2VY2VPOZZNZYFYDOXX37ZMNH">
          <a:extLst>
            <a:ext uri="{FF2B5EF4-FFF2-40B4-BE49-F238E27FC236}">
              <a16:creationId xmlns:a16="http://schemas.microsoft.com/office/drawing/2014/main" id="{81902B79-A6F0-49AF-8C1F-E79777FE8B9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208</xdr:row>
      <xdr:rowOff>9525</xdr:rowOff>
    </xdr:from>
    <xdr:ext cx="50800" cy="50800"/>
    <xdr:pic>
      <xdr:nvPicPr>
        <xdr:cNvPr id="292" name="BExMIK2S9SMYSG3VGP25IXY8LYAL">
          <a:extLst>
            <a:ext uri="{FF2B5EF4-FFF2-40B4-BE49-F238E27FC236}">
              <a16:creationId xmlns:a16="http://schemas.microsoft.com/office/drawing/2014/main" id="{15C43810-9EC8-408F-A353-87151EFBEE4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208</xdr:row>
      <xdr:rowOff>85725</xdr:rowOff>
    </xdr:from>
    <xdr:ext cx="50800" cy="50800"/>
    <xdr:pic>
      <xdr:nvPicPr>
        <xdr:cNvPr id="293" name="BExF2VY2VPOZZNZYFYDOXX37ZMNH">
          <a:extLst>
            <a:ext uri="{FF2B5EF4-FFF2-40B4-BE49-F238E27FC236}">
              <a16:creationId xmlns:a16="http://schemas.microsoft.com/office/drawing/2014/main" id="{59C0A00D-602D-477A-ABEA-0DE3CFE7362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193</xdr:row>
      <xdr:rowOff>9525</xdr:rowOff>
    </xdr:from>
    <xdr:ext cx="50800" cy="50800"/>
    <xdr:pic>
      <xdr:nvPicPr>
        <xdr:cNvPr id="294" name="BExMIK2S9SMYSG3VGP25IXY8LYAL">
          <a:extLst>
            <a:ext uri="{FF2B5EF4-FFF2-40B4-BE49-F238E27FC236}">
              <a16:creationId xmlns:a16="http://schemas.microsoft.com/office/drawing/2014/main" id="{9FEB8BF7-5220-4D31-999A-D6308BAF50B5}"/>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193</xdr:row>
      <xdr:rowOff>85725</xdr:rowOff>
    </xdr:from>
    <xdr:ext cx="50800" cy="50800"/>
    <xdr:pic>
      <xdr:nvPicPr>
        <xdr:cNvPr id="295" name="BExF2VY2VPOZZNZYFYDOXX37ZMNH">
          <a:extLst>
            <a:ext uri="{FF2B5EF4-FFF2-40B4-BE49-F238E27FC236}">
              <a16:creationId xmlns:a16="http://schemas.microsoft.com/office/drawing/2014/main" id="{2133D43E-5F98-417B-955C-B20009CB90C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155</xdr:row>
      <xdr:rowOff>9525</xdr:rowOff>
    </xdr:from>
    <xdr:ext cx="50800" cy="50800"/>
    <xdr:pic>
      <xdr:nvPicPr>
        <xdr:cNvPr id="296" name="BExMIK2S9SMYSG3VGP25IXY8LYAL">
          <a:extLst>
            <a:ext uri="{FF2B5EF4-FFF2-40B4-BE49-F238E27FC236}">
              <a16:creationId xmlns:a16="http://schemas.microsoft.com/office/drawing/2014/main" id="{F0C7A163-6F73-4156-A7AF-7FF2D9FFAC9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155</xdr:row>
      <xdr:rowOff>85725</xdr:rowOff>
    </xdr:from>
    <xdr:ext cx="50800" cy="50800"/>
    <xdr:pic>
      <xdr:nvPicPr>
        <xdr:cNvPr id="297" name="BExF2VY2VPOZZNZYFYDOXX37ZMNH">
          <a:extLst>
            <a:ext uri="{FF2B5EF4-FFF2-40B4-BE49-F238E27FC236}">
              <a16:creationId xmlns:a16="http://schemas.microsoft.com/office/drawing/2014/main" id="{5F3F5445-1FB7-4AC8-A333-2D64EB121A1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183</xdr:row>
      <xdr:rowOff>9525</xdr:rowOff>
    </xdr:from>
    <xdr:ext cx="50800" cy="50800"/>
    <xdr:pic>
      <xdr:nvPicPr>
        <xdr:cNvPr id="298" name="BExMIK2S9SMYSG3VGP25IXY8LYAL">
          <a:extLst>
            <a:ext uri="{FF2B5EF4-FFF2-40B4-BE49-F238E27FC236}">
              <a16:creationId xmlns:a16="http://schemas.microsoft.com/office/drawing/2014/main" id="{E3298C4D-CE7B-4CBC-B6B0-37D914D588E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183</xdr:row>
      <xdr:rowOff>85725</xdr:rowOff>
    </xdr:from>
    <xdr:ext cx="50800" cy="50800"/>
    <xdr:pic>
      <xdr:nvPicPr>
        <xdr:cNvPr id="299" name="BExF2VY2VPOZZNZYFYDOXX37ZMNH">
          <a:extLst>
            <a:ext uri="{FF2B5EF4-FFF2-40B4-BE49-F238E27FC236}">
              <a16:creationId xmlns:a16="http://schemas.microsoft.com/office/drawing/2014/main" id="{A2CB8D47-7FC3-4164-BCFD-E4D9D530A8D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183</xdr:row>
      <xdr:rowOff>9525</xdr:rowOff>
    </xdr:from>
    <xdr:ext cx="50800" cy="50800"/>
    <xdr:pic>
      <xdr:nvPicPr>
        <xdr:cNvPr id="300" name="BExMIK2S9SMYSG3VGP25IXY8LYAL">
          <a:extLst>
            <a:ext uri="{FF2B5EF4-FFF2-40B4-BE49-F238E27FC236}">
              <a16:creationId xmlns:a16="http://schemas.microsoft.com/office/drawing/2014/main" id="{8AB882AC-4872-4126-B627-F32B6A29369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183</xdr:row>
      <xdr:rowOff>85725</xdr:rowOff>
    </xdr:from>
    <xdr:ext cx="50800" cy="50800"/>
    <xdr:pic>
      <xdr:nvPicPr>
        <xdr:cNvPr id="301" name="BExF2VY2VPOZZNZYFYDOXX37ZMNH">
          <a:extLst>
            <a:ext uri="{FF2B5EF4-FFF2-40B4-BE49-F238E27FC236}">
              <a16:creationId xmlns:a16="http://schemas.microsoft.com/office/drawing/2014/main" id="{AE2DF38B-8D18-4395-98DA-CBD96B74B18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211</xdr:row>
      <xdr:rowOff>9525</xdr:rowOff>
    </xdr:from>
    <xdr:ext cx="50800" cy="50800"/>
    <xdr:pic>
      <xdr:nvPicPr>
        <xdr:cNvPr id="302" name="BExMIK2S9SMYSG3VGP25IXY8LYAL">
          <a:extLst>
            <a:ext uri="{FF2B5EF4-FFF2-40B4-BE49-F238E27FC236}">
              <a16:creationId xmlns:a16="http://schemas.microsoft.com/office/drawing/2014/main" id="{26181396-DE9C-4452-8753-8BB36EE629A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211</xdr:row>
      <xdr:rowOff>85725</xdr:rowOff>
    </xdr:from>
    <xdr:ext cx="50800" cy="50800"/>
    <xdr:pic>
      <xdr:nvPicPr>
        <xdr:cNvPr id="303" name="BExF2VY2VPOZZNZYFYDOXX37ZMNH">
          <a:extLst>
            <a:ext uri="{FF2B5EF4-FFF2-40B4-BE49-F238E27FC236}">
              <a16:creationId xmlns:a16="http://schemas.microsoft.com/office/drawing/2014/main" id="{0448D276-AF76-4C45-8A49-DDA0768BC04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196</xdr:row>
      <xdr:rowOff>9525</xdr:rowOff>
    </xdr:from>
    <xdr:ext cx="50800" cy="50800"/>
    <xdr:pic>
      <xdr:nvPicPr>
        <xdr:cNvPr id="304" name="BExMIK2S9SMYSG3VGP25IXY8LYAL">
          <a:extLst>
            <a:ext uri="{FF2B5EF4-FFF2-40B4-BE49-F238E27FC236}">
              <a16:creationId xmlns:a16="http://schemas.microsoft.com/office/drawing/2014/main" id="{D0CDAEC2-EA68-4954-8D22-A04F28ED76D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196</xdr:row>
      <xdr:rowOff>85725</xdr:rowOff>
    </xdr:from>
    <xdr:ext cx="50800" cy="50800"/>
    <xdr:pic>
      <xdr:nvPicPr>
        <xdr:cNvPr id="305" name="BExF2VY2VPOZZNZYFYDOXX37ZMNH">
          <a:extLst>
            <a:ext uri="{FF2B5EF4-FFF2-40B4-BE49-F238E27FC236}">
              <a16:creationId xmlns:a16="http://schemas.microsoft.com/office/drawing/2014/main" id="{230F63A4-3D5B-4DB3-8DC4-6E852D2E320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163</xdr:row>
      <xdr:rowOff>9525</xdr:rowOff>
    </xdr:from>
    <xdr:ext cx="50800" cy="50800"/>
    <xdr:pic>
      <xdr:nvPicPr>
        <xdr:cNvPr id="306" name="BExMIK2S9SMYSG3VGP25IXY8LYAL">
          <a:extLst>
            <a:ext uri="{FF2B5EF4-FFF2-40B4-BE49-F238E27FC236}">
              <a16:creationId xmlns:a16="http://schemas.microsoft.com/office/drawing/2014/main" id="{4C14675F-1A46-4AE1-BD65-72CEEBD8807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163</xdr:row>
      <xdr:rowOff>85725</xdr:rowOff>
    </xdr:from>
    <xdr:ext cx="50800" cy="50800"/>
    <xdr:pic>
      <xdr:nvPicPr>
        <xdr:cNvPr id="307" name="BExF2VY2VPOZZNZYFYDOXX37ZMNH">
          <a:extLst>
            <a:ext uri="{FF2B5EF4-FFF2-40B4-BE49-F238E27FC236}">
              <a16:creationId xmlns:a16="http://schemas.microsoft.com/office/drawing/2014/main" id="{8704012A-9F6F-4A68-87BD-D52A7890B5F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191</xdr:row>
      <xdr:rowOff>9525</xdr:rowOff>
    </xdr:from>
    <xdr:ext cx="50800" cy="50800"/>
    <xdr:pic>
      <xdr:nvPicPr>
        <xdr:cNvPr id="308" name="BExMIK2S9SMYSG3VGP25IXY8LYAL">
          <a:extLst>
            <a:ext uri="{FF2B5EF4-FFF2-40B4-BE49-F238E27FC236}">
              <a16:creationId xmlns:a16="http://schemas.microsoft.com/office/drawing/2014/main" id="{43F9C4DC-812D-45AE-AC09-918910B0114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191</xdr:row>
      <xdr:rowOff>85725</xdr:rowOff>
    </xdr:from>
    <xdr:ext cx="50800" cy="50800"/>
    <xdr:pic>
      <xdr:nvPicPr>
        <xdr:cNvPr id="309" name="BExF2VY2VPOZZNZYFYDOXX37ZMNH">
          <a:extLst>
            <a:ext uri="{FF2B5EF4-FFF2-40B4-BE49-F238E27FC236}">
              <a16:creationId xmlns:a16="http://schemas.microsoft.com/office/drawing/2014/main" id="{8E87ED06-CBFC-4E6B-AD40-3198C540876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191</xdr:row>
      <xdr:rowOff>9525</xdr:rowOff>
    </xdr:from>
    <xdr:ext cx="50800" cy="50800"/>
    <xdr:pic>
      <xdr:nvPicPr>
        <xdr:cNvPr id="310" name="BExMIK2S9SMYSG3VGP25IXY8LYAL">
          <a:extLst>
            <a:ext uri="{FF2B5EF4-FFF2-40B4-BE49-F238E27FC236}">
              <a16:creationId xmlns:a16="http://schemas.microsoft.com/office/drawing/2014/main" id="{BFDCD42E-3BA3-4F05-9E0C-CB2BA2A413F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191</xdr:row>
      <xdr:rowOff>85725</xdr:rowOff>
    </xdr:from>
    <xdr:ext cx="50800" cy="50800"/>
    <xdr:pic>
      <xdr:nvPicPr>
        <xdr:cNvPr id="311" name="BExF2VY2VPOZZNZYFYDOXX37ZMNH">
          <a:extLst>
            <a:ext uri="{FF2B5EF4-FFF2-40B4-BE49-F238E27FC236}">
              <a16:creationId xmlns:a16="http://schemas.microsoft.com/office/drawing/2014/main" id="{55D59614-E2E5-4500-B39E-FABF32A7CD5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219</xdr:row>
      <xdr:rowOff>9525</xdr:rowOff>
    </xdr:from>
    <xdr:ext cx="50800" cy="50800"/>
    <xdr:pic>
      <xdr:nvPicPr>
        <xdr:cNvPr id="312" name="BExMIK2S9SMYSG3VGP25IXY8LYAL">
          <a:extLst>
            <a:ext uri="{FF2B5EF4-FFF2-40B4-BE49-F238E27FC236}">
              <a16:creationId xmlns:a16="http://schemas.microsoft.com/office/drawing/2014/main" id="{5530BEF6-B939-4044-AF39-585339B2272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219</xdr:row>
      <xdr:rowOff>85725</xdr:rowOff>
    </xdr:from>
    <xdr:ext cx="50800" cy="50800"/>
    <xdr:pic>
      <xdr:nvPicPr>
        <xdr:cNvPr id="313" name="BExF2VY2VPOZZNZYFYDOXX37ZMNH">
          <a:extLst>
            <a:ext uri="{FF2B5EF4-FFF2-40B4-BE49-F238E27FC236}">
              <a16:creationId xmlns:a16="http://schemas.microsoft.com/office/drawing/2014/main" id="{0FF00594-768F-48F1-AFC4-457B251EFFC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204</xdr:row>
      <xdr:rowOff>9525</xdr:rowOff>
    </xdr:from>
    <xdr:ext cx="50800" cy="50800"/>
    <xdr:pic>
      <xdr:nvPicPr>
        <xdr:cNvPr id="314" name="BExMIK2S9SMYSG3VGP25IXY8LYAL">
          <a:extLst>
            <a:ext uri="{FF2B5EF4-FFF2-40B4-BE49-F238E27FC236}">
              <a16:creationId xmlns:a16="http://schemas.microsoft.com/office/drawing/2014/main" id="{8009C715-9AD4-4F55-A85C-A4909C99386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204</xdr:row>
      <xdr:rowOff>85725</xdr:rowOff>
    </xdr:from>
    <xdr:ext cx="50800" cy="50800"/>
    <xdr:pic>
      <xdr:nvPicPr>
        <xdr:cNvPr id="315" name="BExF2VY2VPOZZNZYFYDOXX37ZMNH">
          <a:extLst>
            <a:ext uri="{FF2B5EF4-FFF2-40B4-BE49-F238E27FC236}">
              <a16:creationId xmlns:a16="http://schemas.microsoft.com/office/drawing/2014/main" id="{CEA6FA89-D92A-491D-A198-BBC14DDCB05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175</xdr:row>
      <xdr:rowOff>9525</xdr:rowOff>
    </xdr:from>
    <xdr:ext cx="50800" cy="50800"/>
    <xdr:pic>
      <xdr:nvPicPr>
        <xdr:cNvPr id="316" name="BExMIK2S9SMYSG3VGP25IXY8LYAL">
          <a:extLst>
            <a:ext uri="{FF2B5EF4-FFF2-40B4-BE49-F238E27FC236}">
              <a16:creationId xmlns:a16="http://schemas.microsoft.com/office/drawing/2014/main" id="{998332B7-2FDB-4887-8B18-FB30278BD9B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175</xdr:row>
      <xdr:rowOff>85725</xdr:rowOff>
    </xdr:from>
    <xdr:ext cx="50800" cy="50800"/>
    <xdr:pic>
      <xdr:nvPicPr>
        <xdr:cNvPr id="317" name="BExF2VY2VPOZZNZYFYDOXX37ZMNH">
          <a:extLst>
            <a:ext uri="{FF2B5EF4-FFF2-40B4-BE49-F238E27FC236}">
              <a16:creationId xmlns:a16="http://schemas.microsoft.com/office/drawing/2014/main" id="{D9CD09B2-BD60-424C-8A39-05BFC88EE43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203</xdr:row>
      <xdr:rowOff>9525</xdr:rowOff>
    </xdr:from>
    <xdr:ext cx="50800" cy="50800"/>
    <xdr:pic>
      <xdr:nvPicPr>
        <xdr:cNvPr id="318" name="BExMIK2S9SMYSG3VGP25IXY8LYAL">
          <a:extLst>
            <a:ext uri="{FF2B5EF4-FFF2-40B4-BE49-F238E27FC236}">
              <a16:creationId xmlns:a16="http://schemas.microsoft.com/office/drawing/2014/main" id="{F48576EE-C691-4F32-AEDC-FA274644FEFC}"/>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203</xdr:row>
      <xdr:rowOff>85725</xdr:rowOff>
    </xdr:from>
    <xdr:ext cx="50800" cy="50800"/>
    <xdr:pic>
      <xdr:nvPicPr>
        <xdr:cNvPr id="319" name="BExF2VY2VPOZZNZYFYDOXX37ZMNH">
          <a:extLst>
            <a:ext uri="{FF2B5EF4-FFF2-40B4-BE49-F238E27FC236}">
              <a16:creationId xmlns:a16="http://schemas.microsoft.com/office/drawing/2014/main" id="{214F85A4-056D-46A7-A2B5-356F94FE5FF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203</xdr:row>
      <xdr:rowOff>9525</xdr:rowOff>
    </xdr:from>
    <xdr:ext cx="50800" cy="50800"/>
    <xdr:pic>
      <xdr:nvPicPr>
        <xdr:cNvPr id="320" name="BExMIK2S9SMYSG3VGP25IXY8LYAL">
          <a:extLst>
            <a:ext uri="{FF2B5EF4-FFF2-40B4-BE49-F238E27FC236}">
              <a16:creationId xmlns:a16="http://schemas.microsoft.com/office/drawing/2014/main" id="{8773060C-6023-4BEB-B27A-360FE2E9652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203</xdr:row>
      <xdr:rowOff>85725</xdr:rowOff>
    </xdr:from>
    <xdr:ext cx="50800" cy="50800"/>
    <xdr:pic>
      <xdr:nvPicPr>
        <xdr:cNvPr id="321" name="BExF2VY2VPOZZNZYFYDOXX37ZMNH">
          <a:extLst>
            <a:ext uri="{FF2B5EF4-FFF2-40B4-BE49-F238E27FC236}">
              <a16:creationId xmlns:a16="http://schemas.microsoft.com/office/drawing/2014/main" id="{BC70849B-6A23-4B0A-8858-DB7AB37F924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231</xdr:row>
      <xdr:rowOff>9525</xdr:rowOff>
    </xdr:from>
    <xdr:ext cx="50800" cy="50800"/>
    <xdr:pic>
      <xdr:nvPicPr>
        <xdr:cNvPr id="322" name="BExMIK2S9SMYSG3VGP25IXY8LYAL">
          <a:extLst>
            <a:ext uri="{FF2B5EF4-FFF2-40B4-BE49-F238E27FC236}">
              <a16:creationId xmlns:a16="http://schemas.microsoft.com/office/drawing/2014/main" id="{E37EB021-387D-4B3B-81D5-ED4CB0C3083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231</xdr:row>
      <xdr:rowOff>85725</xdr:rowOff>
    </xdr:from>
    <xdr:ext cx="50800" cy="50800"/>
    <xdr:pic>
      <xdr:nvPicPr>
        <xdr:cNvPr id="323" name="BExF2VY2VPOZZNZYFYDOXX37ZMNH">
          <a:extLst>
            <a:ext uri="{FF2B5EF4-FFF2-40B4-BE49-F238E27FC236}">
              <a16:creationId xmlns:a16="http://schemas.microsoft.com/office/drawing/2014/main" id="{F9D37204-6C50-4CDB-9174-9A9FBBD7401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216</xdr:row>
      <xdr:rowOff>9525</xdr:rowOff>
    </xdr:from>
    <xdr:ext cx="50800" cy="50800"/>
    <xdr:pic>
      <xdr:nvPicPr>
        <xdr:cNvPr id="324" name="BExMIK2S9SMYSG3VGP25IXY8LYAL">
          <a:extLst>
            <a:ext uri="{FF2B5EF4-FFF2-40B4-BE49-F238E27FC236}">
              <a16:creationId xmlns:a16="http://schemas.microsoft.com/office/drawing/2014/main" id="{96728DE6-82E9-4E87-81A5-55A733246C7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216</xdr:row>
      <xdr:rowOff>85725</xdr:rowOff>
    </xdr:from>
    <xdr:ext cx="50800" cy="50800"/>
    <xdr:pic>
      <xdr:nvPicPr>
        <xdr:cNvPr id="325" name="BExF2VY2VPOZZNZYFYDOXX37ZMNH">
          <a:extLst>
            <a:ext uri="{FF2B5EF4-FFF2-40B4-BE49-F238E27FC236}">
              <a16:creationId xmlns:a16="http://schemas.microsoft.com/office/drawing/2014/main" id="{A9207D05-C5CF-40D2-8E5C-26B21A71AD5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177</xdr:row>
      <xdr:rowOff>9525</xdr:rowOff>
    </xdr:from>
    <xdr:ext cx="50800" cy="50800"/>
    <xdr:pic>
      <xdr:nvPicPr>
        <xdr:cNvPr id="326" name="BExMIK2S9SMYSG3VGP25IXY8LYAL">
          <a:extLst>
            <a:ext uri="{FF2B5EF4-FFF2-40B4-BE49-F238E27FC236}">
              <a16:creationId xmlns:a16="http://schemas.microsoft.com/office/drawing/2014/main" id="{2DC05DF6-D085-46E6-8191-3A003F84067A}"/>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177</xdr:row>
      <xdr:rowOff>85725</xdr:rowOff>
    </xdr:from>
    <xdr:ext cx="50800" cy="50800"/>
    <xdr:pic>
      <xdr:nvPicPr>
        <xdr:cNvPr id="327" name="BExF2VY2VPOZZNZYFYDOXX37ZMNH">
          <a:extLst>
            <a:ext uri="{FF2B5EF4-FFF2-40B4-BE49-F238E27FC236}">
              <a16:creationId xmlns:a16="http://schemas.microsoft.com/office/drawing/2014/main" id="{CA91F88B-6E9C-43EA-A63A-6146EEB9029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205</xdr:row>
      <xdr:rowOff>9525</xdr:rowOff>
    </xdr:from>
    <xdr:ext cx="50800" cy="50800"/>
    <xdr:pic>
      <xdr:nvPicPr>
        <xdr:cNvPr id="328" name="BExMIK2S9SMYSG3VGP25IXY8LYAL">
          <a:extLst>
            <a:ext uri="{FF2B5EF4-FFF2-40B4-BE49-F238E27FC236}">
              <a16:creationId xmlns:a16="http://schemas.microsoft.com/office/drawing/2014/main" id="{4DB69B2F-5C48-4CE5-BB48-260D4482749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205</xdr:row>
      <xdr:rowOff>85725</xdr:rowOff>
    </xdr:from>
    <xdr:ext cx="50800" cy="50800"/>
    <xdr:pic>
      <xdr:nvPicPr>
        <xdr:cNvPr id="329" name="BExF2VY2VPOZZNZYFYDOXX37ZMNH">
          <a:extLst>
            <a:ext uri="{FF2B5EF4-FFF2-40B4-BE49-F238E27FC236}">
              <a16:creationId xmlns:a16="http://schemas.microsoft.com/office/drawing/2014/main" id="{2ECAD435-B0E2-46F1-90F5-955337BAF84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205</xdr:row>
      <xdr:rowOff>9525</xdr:rowOff>
    </xdr:from>
    <xdr:ext cx="50800" cy="50800"/>
    <xdr:pic>
      <xdr:nvPicPr>
        <xdr:cNvPr id="330" name="BExMIK2S9SMYSG3VGP25IXY8LYAL">
          <a:extLst>
            <a:ext uri="{FF2B5EF4-FFF2-40B4-BE49-F238E27FC236}">
              <a16:creationId xmlns:a16="http://schemas.microsoft.com/office/drawing/2014/main" id="{5074E1D2-AFC9-461B-AD29-02A0661E97A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205</xdr:row>
      <xdr:rowOff>85725</xdr:rowOff>
    </xdr:from>
    <xdr:ext cx="50800" cy="50800"/>
    <xdr:pic>
      <xdr:nvPicPr>
        <xdr:cNvPr id="331" name="BExF2VY2VPOZZNZYFYDOXX37ZMNH">
          <a:extLst>
            <a:ext uri="{FF2B5EF4-FFF2-40B4-BE49-F238E27FC236}">
              <a16:creationId xmlns:a16="http://schemas.microsoft.com/office/drawing/2014/main" id="{815296CA-55DD-44BE-9D3B-FECB81C85F2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233</xdr:row>
      <xdr:rowOff>9525</xdr:rowOff>
    </xdr:from>
    <xdr:ext cx="50800" cy="50800"/>
    <xdr:pic>
      <xdr:nvPicPr>
        <xdr:cNvPr id="332" name="BExMIK2S9SMYSG3VGP25IXY8LYAL">
          <a:extLst>
            <a:ext uri="{FF2B5EF4-FFF2-40B4-BE49-F238E27FC236}">
              <a16:creationId xmlns:a16="http://schemas.microsoft.com/office/drawing/2014/main" id="{7EC2EA27-BF97-464A-96FD-A8EB371AFA1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233</xdr:row>
      <xdr:rowOff>85725</xdr:rowOff>
    </xdr:from>
    <xdr:ext cx="50800" cy="50800"/>
    <xdr:pic>
      <xdr:nvPicPr>
        <xdr:cNvPr id="333" name="BExF2VY2VPOZZNZYFYDOXX37ZMNH">
          <a:extLst>
            <a:ext uri="{FF2B5EF4-FFF2-40B4-BE49-F238E27FC236}">
              <a16:creationId xmlns:a16="http://schemas.microsoft.com/office/drawing/2014/main" id="{BEF38914-3B76-41EA-ADC8-B068A422B84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218</xdr:row>
      <xdr:rowOff>9525</xdr:rowOff>
    </xdr:from>
    <xdr:ext cx="50800" cy="50800"/>
    <xdr:pic>
      <xdr:nvPicPr>
        <xdr:cNvPr id="334" name="BExMIK2S9SMYSG3VGP25IXY8LYAL">
          <a:extLst>
            <a:ext uri="{FF2B5EF4-FFF2-40B4-BE49-F238E27FC236}">
              <a16:creationId xmlns:a16="http://schemas.microsoft.com/office/drawing/2014/main" id="{3EEB0070-511E-485C-93EC-2DC6F1B608B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218</xdr:row>
      <xdr:rowOff>85725</xdr:rowOff>
    </xdr:from>
    <xdr:ext cx="50800" cy="50800"/>
    <xdr:pic>
      <xdr:nvPicPr>
        <xdr:cNvPr id="335" name="BExF2VY2VPOZZNZYFYDOXX37ZMNH">
          <a:extLst>
            <a:ext uri="{FF2B5EF4-FFF2-40B4-BE49-F238E27FC236}">
              <a16:creationId xmlns:a16="http://schemas.microsoft.com/office/drawing/2014/main" id="{764342EA-5E66-442E-8FC6-03A2D2BC724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180</xdr:row>
      <xdr:rowOff>9525</xdr:rowOff>
    </xdr:from>
    <xdr:ext cx="50800" cy="50800"/>
    <xdr:pic>
      <xdr:nvPicPr>
        <xdr:cNvPr id="336" name="BExMIK2S9SMYSG3VGP25IXY8LYAL">
          <a:extLst>
            <a:ext uri="{FF2B5EF4-FFF2-40B4-BE49-F238E27FC236}">
              <a16:creationId xmlns:a16="http://schemas.microsoft.com/office/drawing/2014/main" id="{BBA42296-95A1-41EB-AB42-2046289818F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180</xdr:row>
      <xdr:rowOff>85725</xdr:rowOff>
    </xdr:from>
    <xdr:ext cx="50800" cy="50800"/>
    <xdr:pic>
      <xdr:nvPicPr>
        <xdr:cNvPr id="337" name="BExF2VY2VPOZZNZYFYDOXX37ZMNH">
          <a:extLst>
            <a:ext uri="{FF2B5EF4-FFF2-40B4-BE49-F238E27FC236}">
              <a16:creationId xmlns:a16="http://schemas.microsoft.com/office/drawing/2014/main" id="{6BA4F59A-8B18-405D-85C3-5FF7CB7D6DB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208</xdr:row>
      <xdr:rowOff>9525</xdr:rowOff>
    </xdr:from>
    <xdr:ext cx="50800" cy="50800"/>
    <xdr:pic>
      <xdr:nvPicPr>
        <xdr:cNvPr id="338" name="BExMIK2S9SMYSG3VGP25IXY8LYAL">
          <a:extLst>
            <a:ext uri="{FF2B5EF4-FFF2-40B4-BE49-F238E27FC236}">
              <a16:creationId xmlns:a16="http://schemas.microsoft.com/office/drawing/2014/main" id="{44BF725A-ADBD-4011-A177-1BCEBEC1AD2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208</xdr:row>
      <xdr:rowOff>85725</xdr:rowOff>
    </xdr:from>
    <xdr:ext cx="50800" cy="50800"/>
    <xdr:pic>
      <xdr:nvPicPr>
        <xdr:cNvPr id="339" name="BExF2VY2VPOZZNZYFYDOXX37ZMNH">
          <a:extLst>
            <a:ext uri="{FF2B5EF4-FFF2-40B4-BE49-F238E27FC236}">
              <a16:creationId xmlns:a16="http://schemas.microsoft.com/office/drawing/2014/main" id="{ECA3EAEB-9B55-4187-A707-C681F8B8639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208</xdr:row>
      <xdr:rowOff>9525</xdr:rowOff>
    </xdr:from>
    <xdr:ext cx="50800" cy="50800"/>
    <xdr:pic>
      <xdr:nvPicPr>
        <xdr:cNvPr id="340" name="BExMIK2S9SMYSG3VGP25IXY8LYAL">
          <a:extLst>
            <a:ext uri="{FF2B5EF4-FFF2-40B4-BE49-F238E27FC236}">
              <a16:creationId xmlns:a16="http://schemas.microsoft.com/office/drawing/2014/main" id="{1232AAB8-4D29-4AA0-A887-33AE82D09BE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208</xdr:row>
      <xdr:rowOff>85725</xdr:rowOff>
    </xdr:from>
    <xdr:ext cx="50800" cy="50800"/>
    <xdr:pic>
      <xdr:nvPicPr>
        <xdr:cNvPr id="341" name="BExF2VY2VPOZZNZYFYDOXX37ZMNH">
          <a:extLst>
            <a:ext uri="{FF2B5EF4-FFF2-40B4-BE49-F238E27FC236}">
              <a16:creationId xmlns:a16="http://schemas.microsoft.com/office/drawing/2014/main" id="{1619B694-6335-45AD-B874-DF72F044951B}"/>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236</xdr:row>
      <xdr:rowOff>9525</xdr:rowOff>
    </xdr:from>
    <xdr:ext cx="50800" cy="50800"/>
    <xdr:pic>
      <xdr:nvPicPr>
        <xdr:cNvPr id="342" name="BExMIK2S9SMYSG3VGP25IXY8LYAL">
          <a:extLst>
            <a:ext uri="{FF2B5EF4-FFF2-40B4-BE49-F238E27FC236}">
              <a16:creationId xmlns:a16="http://schemas.microsoft.com/office/drawing/2014/main" id="{3CF81008-5326-4032-9924-C9CFB7D6A01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236</xdr:row>
      <xdr:rowOff>85725</xdr:rowOff>
    </xdr:from>
    <xdr:ext cx="50800" cy="50800"/>
    <xdr:pic>
      <xdr:nvPicPr>
        <xdr:cNvPr id="343" name="BExF2VY2VPOZZNZYFYDOXX37ZMNH">
          <a:extLst>
            <a:ext uri="{FF2B5EF4-FFF2-40B4-BE49-F238E27FC236}">
              <a16:creationId xmlns:a16="http://schemas.microsoft.com/office/drawing/2014/main" id="{AB81E740-611E-4393-AC7F-7D29E54378A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221</xdr:row>
      <xdr:rowOff>9525</xdr:rowOff>
    </xdr:from>
    <xdr:ext cx="50800" cy="50800"/>
    <xdr:pic>
      <xdr:nvPicPr>
        <xdr:cNvPr id="344" name="BExMIK2S9SMYSG3VGP25IXY8LYAL">
          <a:extLst>
            <a:ext uri="{FF2B5EF4-FFF2-40B4-BE49-F238E27FC236}">
              <a16:creationId xmlns:a16="http://schemas.microsoft.com/office/drawing/2014/main" id="{D106ECBC-2EE1-4042-8B9F-5672C7F6BC7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221</xdr:row>
      <xdr:rowOff>85725</xdr:rowOff>
    </xdr:from>
    <xdr:ext cx="50800" cy="50800"/>
    <xdr:pic>
      <xdr:nvPicPr>
        <xdr:cNvPr id="345" name="BExF2VY2VPOZZNZYFYDOXX37ZMNH">
          <a:extLst>
            <a:ext uri="{FF2B5EF4-FFF2-40B4-BE49-F238E27FC236}">
              <a16:creationId xmlns:a16="http://schemas.microsoft.com/office/drawing/2014/main" id="{3FD2879E-972D-4FBF-8F5D-97FBB2DFA7D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183</xdr:row>
      <xdr:rowOff>9525</xdr:rowOff>
    </xdr:from>
    <xdr:ext cx="50800" cy="50800"/>
    <xdr:pic>
      <xdr:nvPicPr>
        <xdr:cNvPr id="346" name="BExMIK2S9SMYSG3VGP25IXY8LYAL">
          <a:extLst>
            <a:ext uri="{FF2B5EF4-FFF2-40B4-BE49-F238E27FC236}">
              <a16:creationId xmlns:a16="http://schemas.microsoft.com/office/drawing/2014/main" id="{3D39FD61-9CA5-4304-8443-C072A51EA45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183</xdr:row>
      <xdr:rowOff>85725</xdr:rowOff>
    </xdr:from>
    <xdr:ext cx="50800" cy="50800"/>
    <xdr:pic>
      <xdr:nvPicPr>
        <xdr:cNvPr id="347" name="BExF2VY2VPOZZNZYFYDOXX37ZMNH">
          <a:extLst>
            <a:ext uri="{FF2B5EF4-FFF2-40B4-BE49-F238E27FC236}">
              <a16:creationId xmlns:a16="http://schemas.microsoft.com/office/drawing/2014/main" id="{CB3E9C5C-C616-4D1C-A49A-EC95E15AC9E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211</xdr:row>
      <xdr:rowOff>9525</xdr:rowOff>
    </xdr:from>
    <xdr:ext cx="50800" cy="50800"/>
    <xdr:pic>
      <xdr:nvPicPr>
        <xdr:cNvPr id="348" name="BExMIK2S9SMYSG3VGP25IXY8LYAL">
          <a:extLst>
            <a:ext uri="{FF2B5EF4-FFF2-40B4-BE49-F238E27FC236}">
              <a16:creationId xmlns:a16="http://schemas.microsoft.com/office/drawing/2014/main" id="{3D7E5973-EDC0-43FB-8907-B4B6EC5B7FC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211</xdr:row>
      <xdr:rowOff>85725</xdr:rowOff>
    </xdr:from>
    <xdr:ext cx="50800" cy="50800"/>
    <xdr:pic>
      <xdr:nvPicPr>
        <xdr:cNvPr id="349" name="BExF2VY2VPOZZNZYFYDOXX37ZMNH">
          <a:extLst>
            <a:ext uri="{FF2B5EF4-FFF2-40B4-BE49-F238E27FC236}">
              <a16:creationId xmlns:a16="http://schemas.microsoft.com/office/drawing/2014/main" id="{96817486-FD07-4D2C-9139-00318C336F2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211</xdr:row>
      <xdr:rowOff>9525</xdr:rowOff>
    </xdr:from>
    <xdr:ext cx="50800" cy="50800"/>
    <xdr:pic>
      <xdr:nvPicPr>
        <xdr:cNvPr id="350" name="BExMIK2S9SMYSG3VGP25IXY8LYAL">
          <a:extLst>
            <a:ext uri="{FF2B5EF4-FFF2-40B4-BE49-F238E27FC236}">
              <a16:creationId xmlns:a16="http://schemas.microsoft.com/office/drawing/2014/main" id="{233764AB-6E24-4029-B232-51EFE92F410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211</xdr:row>
      <xdr:rowOff>85725</xdr:rowOff>
    </xdr:from>
    <xdr:ext cx="50800" cy="50800"/>
    <xdr:pic>
      <xdr:nvPicPr>
        <xdr:cNvPr id="351" name="BExF2VY2VPOZZNZYFYDOXX37ZMNH">
          <a:extLst>
            <a:ext uri="{FF2B5EF4-FFF2-40B4-BE49-F238E27FC236}">
              <a16:creationId xmlns:a16="http://schemas.microsoft.com/office/drawing/2014/main" id="{FA08BB7A-43F6-460C-9CD0-80A6DB0D3F8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239</xdr:row>
      <xdr:rowOff>9525</xdr:rowOff>
    </xdr:from>
    <xdr:ext cx="50800" cy="50800"/>
    <xdr:pic>
      <xdr:nvPicPr>
        <xdr:cNvPr id="352" name="BExMIK2S9SMYSG3VGP25IXY8LYAL">
          <a:extLst>
            <a:ext uri="{FF2B5EF4-FFF2-40B4-BE49-F238E27FC236}">
              <a16:creationId xmlns:a16="http://schemas.microsoft.com/office/drawing/2014/main" id="{D6740E93-B48E-47D1-ABA9-09DCB24A734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239</xdr:row>
      <xdr:rowOff>85725</xdr:rowOff>
    </xdr:from>
    <xdr:ext cx="50800" cy="50800"/>
    <xdr:pic>
      <xdr:nvPicPr>
        <xdr:cNvPr id="353" name="BExF2VY2VPOZZNZYFYDOXX37ZMNH">
          <a:extLst>
            <a:ext uri="{FF2B5EF4-FFF2-40B4-BE49-F238E27FC236}">
              <a16:creationId xmlns:a16="http://schemas.microsoft.com/office/drawing/2014/main" id="{A44A7144-3E75-4F71-BBAB-6276445A0A4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224</xdr:row>
      <xdr:rowOff>9525</xdr:rowOff>
    </xdr:from>
    <xdr:ext cx="50800" cy="50800"/>
    <xdr:pic>
      <xdr:nvPicPr>
        <xdr:cNvPr id="354" name="BExMIK2S9SMYSG3VGP25IXY8LYAL">
          <a:extLst>
            <a:ext uri="{FF2B5EF4-FFF2-40B4-BE49-F238E27FC236}">
              <a16:creationId xmlns:a16="http://schemas.microsoft.com/office/drawing/2014/main" id="{DF786EE3-FD5E-4C4A-9DD8-2EC2B6CECC5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224</xdr:row>
      <xdr:rowOff>85725</xdr:rowOff>
    </xdr:from>
    <xdr:ext cx="50800" cy="50800"/>
    <xdr:pic>
      <xdr:nvPicPr>
        <xdr:cNvPr id="355" name="BExF2VY2VPOZZNZYFYDOXX37ZMNH">
          <a:extLst>
            <a:ext uri="{FF2B5EF4-FFF2-40B4-BE49-F238E27FC236}">
              <a16:creationId xmlns:a16="http://schemas.microsoft.com/office/drawing/2014/main" id="{49773413-0A0C-4B5C-B952-6691AFD3BC8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190</xdr:row>
      <xdr:rowOff>9525</xdr:rowOff>
    </xdr:from>
    <xdr:ext cx="50800" cy="50800"/>
    <xdr:pic>
      <xdr:nvPicPr>
        <xdr:cNvPr id="356" name="BExMIK2S9SMYSG3VGP25IXY8LYAL">
          <a:extLst>
            <a:ext uri="{FF2B5EF4-FFF2-40B4-BE49-F238E27FC236}">
              <a16:creationId xmlns:a16="http://schemas.microsoft.com/office/drawing/2014/main" id="{89A7746B-EF57-4CB9-B3A0-3F47318A472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190</xdr:row>
      <xdr:rowOff>85725</xdr:rowOff>
    </xdr:from>
    <xdr:ext cx="50800" cy="50800"/>
    <xdr:pic>
      <xdr:nvPicPr>
        <xdr:cNvPr id="357" name="BExF2VY2VPOZZNZYFYDOXX37ZMNH">
          <a:extLst>
            <a:ext uri="{FF2B5EF4-FFF2-40B4-BE49-F238E27FC236}">
              <a16:creationId xmlns:a16="http://schemas.microsoft.com/office/drawing/2014/main" id="{51B56305-1949-481B-8A61-E4ECBBEBB86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218</xdr:row>
      <xdr:rowOff>9525</xdr:rowOff>
    </xdr:from>
    <xdr:ext cx="50800" cy="50800"/>
    <xdr:pic>
      <xdr:nvPicPr>
        <xdr:cNvPr id="358" name="BExMIK2S9SMYSG3VGP25IXY8LYAL">
          <a:extLst>
            <a:ext uri="{FF2B5EF4-FFF2-40B4-BE49-F238E27FC236}">
              <a16:creationId xmlns:a16="http://schemas.microsoft.com/office/drawing/2014/main" id="{A9321716-F450-4B2C-8B20-EA81007CDFE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218</xdr:row>
      <xdr:rowOff>85725</xdr:rowOff>
    </xdr:from>
    <xdr:ext cx="50800" cy="50800"/>
    <xdr:pic>
      <xdr:nvPicPr>
        <xdr:cNvPr id="359" name="BExF2VY2VPOZZNZYFYDOXX37ZMNH">
          <a:extLst>
            <a:ext uri="{FF2B5EF4-FFF2-40B4-BE49-F238E27FC236}">
              <a16:creationId xmlns:a16="http://schemas.microsoft.com/office/drawing/2014/main" id="{BF5D90B4-3D1D-4E7E-9DA6-9F5511D4EE4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218</xdr:row>
      <xdr:rowOff>9525</xdr:rowOff>
    </xdr:from>
    <xdr:ext cx="50800" cy="50800"/>
    <xdr:pic>
      <xdr:nvPicPr>
        <xdr:cNvPr id="360" name="BExMIK2S9SMYSG3VGP25IXY8LYAL">
          <a:extLst>
            <a:ext uri="{FF2B5EF4-FFF2-40B4-BE49-F238E27FC236}">
              <a16:creationId xmlns:a16="http://schemas.microsoft.com/office/drawing/2014/main" id="{CE47102F-6E83-4352-B89E-D7E006E1101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218</xdr:row>
      <xdr:rowOff>85725</xdr:rowOff>
    </xdr:from>
    <xdr:ext cx="50800" cy="50800"/>
    <xdr:pic>
      <xdr:nvPicPr>
        <xdr:cNvPr id="361" name="BExF2VY2VPOZZNZYFYDOXX37ZMNH">
          <a:extLst>
            <a:ext uri="{FF2B5EF4-FFF2-40B4-BE49-F238E27FC236}">
              <a16:creationId xmlns:a16="http://schemas.microsoft.com/office/drawing/2014/main" id="{D7A2EDB5-B526-420A-961A-450BD4DD639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245</xdr:row>
      <xdr:rowOff>0</xdr:rowOff>
    </xdr:from>
    <xdr:ext cx="50800" cy="50800"/>
    <xdr:pic>
      <xdr:nvPicPr>
        <xdr:cNvPr id="362" name="BExMIK2S9SMYSG3VGP25IXY8LYAL">
          <a:extLst>
            <a:ext uri="{FF2B5EF4-FFF2-40B4-BE49-F238E27FC236}">
              <a16:creationId xmlns:a16="http://schemas.microsoft.com/office/drawing/2014/main" id="{D5D2C5E6-CCBD-4684-8453-8E712461753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245</xdr:row>
      <xdr:rowOff>0</xdr:rowOff>
    </xdr:from>
    <xdr:ext cx="50800" cy="50800"/>
    <xdr:pic>
      <xdr:nvPicPr>
        <xdr:cNvPr id="363" name="BExF2VY2VPOZZNZYFYDOXX37ZMNH">
          <a:extLst>
            <a:ext uri="{FF2B5EF4-FFF2-40B4-BE49-F238E27FC236}">
              <a16:creationId xmlns:a16="http://schemas.microsoft.com/office/drawing/2014/main" id="{24463F27-183C-41A1-8322-7C41B7A24BA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231</xdr:row>
      <xdr:rowOff>9525</xdr:rowOff>
    </xdr:from>
    <xdr:ext cx="50800" cy="50800"/>
    <xdr:pic>
      <xdr:nvPicPr>
        <xdr:cNvPr id="364" name="BExMIK2S9SMYSG3VGP25IXY8LYAL">
          <a:extLst>
            <a:ext uri="{FF2B5EF4-FFF2-40B4-BE49-F238E27FC236}">
              <a16:creationId xmlns:a16="http://schemas.microsoft.com/office/drawing/2014/main" id="{DE1CF2FD-699B-44A4-971B-DF83A586658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231</xdr:row>
      <xdr:rowOff>85725</xdr:rowOff>
    </xdr:from>
    <xdr:ext cx="50800" cy="50800"/>
    <xdr:pic>
      <xdr:nvPicPr>
        <xdr:cNvPr id="365" name="BExF2VY2VPOZZNZYFYDOXX37ZMNH">
          <a:extLst>
            <a:ext uri="{FF2B5EF4-FFF2-40B4-BE49-F238E27FC236}">
              <a16:creationId xmlns:a16="http://schemas.microsoft.com/office/drawing/2014/main" id="{64D6B7C7-56FF-4928-920F-5C03C938DFA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192</xdr:row>
      <xdr:rowOff>9525</xdr:rowOff>
    </xdr:from>
    <xdr:ext cx="50800" cy="50800"/>
    <xdr:pic>
      <xdr:nvPicPr>
        <xdr:cNvPr id="366" name="BExMIK2S9SMYSG3VGP25IXY8LYAL">
          <a:extLst>
            <a:ext uri="{FF2B5EF4-FFF2-40B4-BE49-F238E27FC236}">
              <a16:creationId xmlns:a16="http://schemas.microsoft.com/office/drawing/2014/main" id="{37F9A932-2F00-4E56-9F3D-D82EE9B6A03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192</xdr:row>
      <xdr:rowOff>85725</xdr:rowOff>
    </xdr:from>
    <xdr:ext cx="50800" cy="50800"/>
    <xdr:pic>
      <xdr:nvPicPr>
        <xdr:cNvPr id="367" name="BExF2VY2VPOZZNZYFYDOXX37ZMNH">
          <a:extLst>
            <a:ext uri="{FF2B5EF4-FFF2-40B4-BE49-F238E27FC236}">
              <a16:creationId xmlns:a16="http://schemas.microsoft.com/office/drawing/2014/main" id="{1D904F7A-8C8C-475C-83E0-2A62E02CF89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220</xdr:row>
      <xdr:rowOff>9525</xdr:rowOff>
    </xdr:from>
    <xdr:ext cx="50800" cy="50800"/>
    <xdr:pic>
      <xdr:nvPicPr>
        <xdr:cNvPr id="368" name="BExMIK2S9SMYSG3VGP25IXY8LYAL">
          <a:extLst>
            <a:ext uri="{FF2B5EF4-FFF2-40B4-BE49-F238E27FC236}">
              <a16:creationId xmlns:a16="http://schemas.microsoft.com/office/drawing/2014/main" id="{FEB4474A-A41C-44D5-90F4-A49D2953A16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220</xdr:row>
      <xdr:rowOff>85725</xdr:rowOff>
    </xdr:from>
    <xdr:ext cx="50800" cy="50800"/>
    <xdr:pic>
      <xdr:nvPicPr>
        <xdr:cNvPr id="369" name="BExF2VY2VPOZZNZYFYDOXX37ZMNH">
          <a:extLst>
            <a:ext uri="{FF2B5EF4-FFF2-40B4-BE49-F238E27FC236}">
              <a16:creationId xmlns:a16="http://schemas.microsoft.com/office/drawing/2014/main" id="{2078F79B-9D53-4D8A-A9B3-0C45E363EB9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220</xdr:row>
      <xdr:rowOff>9525</xdr:rowOff>
    </xdr:from>
    <xdr:ext cx="50800" cy="50800"/>
    <xdr:pic>
      <xdr:nvPicPr>
        <xdr:cNvPr id="370" name="BExMIK2S9SMYSG3VGP25IXY8LYAL">
          <a:extLst>
            <a:ext uri="{FF2B5EF4-FFF2-40B4-BE49-F238E27FC236}">
              <a16:creationId xmlns:a16="http://schemas.microsoft.com/office/drawing/2014/main" id="{22D43BC9-CB96-46B6-9377-9187F828EFF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220</xdr:row>
      <xdr:rowOff>85725</xdr:rowOff>
    </xdr:from>
    <xdr:ext cx="50800" cy="50800"/>
    <xdr:pic>
      <xdr:nvPicPr>
        <xdr:cNvPr id="371" name="BExF2VY2VPOZZNZYFYDOXX37ZMNH">
          <a:extLst>
            <a:ext uri="{FF2B5EF4-FFF2-40B4-BE49-F238E27FC236}">
              <a16:creationId xmlns:a16="http://schemas.microsoft.com/office/drawing/2014/main" id="{0B9288CD-2FAE-4FCE-8717-54D6BA02BC1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245</xdr:row>
      <xdr:rowOff>0</xdr:rowOff>
    </xdr:from>
    <xdr:ext cx="50800" cy="50800"/>
    <xdr:pic>
      <xdr:nvPicPr>
        <xdr:cNvPr id="372" name="BExMIK2S9SMYSG3VGP25IXY8LYAL">
          <a:extLst>
            <a:ext uri="{FF2B5EF4-FFF2-40B4-BE49-F238E27FC236}">
              <a16:creationId xmlns:a16="http://schemas.microsoft.com/office/drawing/2014/main" id="{491FBACA-10B1-4B31-9E9A-BB25E15D3A4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245</xdr:row>
      <xdr:rowOff>0</xdr:rowOff>
    </xdr:from>
    <xdr:ext cx="50800" cy="50800"/>
    <xdr:pic>
      <xdr:nvPicPr>
        <xdr:cNvPr id="373" name="BExF2VY2VPOZZNZYFYDOXX37ZMNH">
          <a:extLst>
            <a:ext uri="{FF2B5EF4-FFF2-40B4-BE49-F238E27FC236}">
              <a16:creationId xmlns:a16="http://schemas.microsoft.com/office/drawing/2014/main" id="{25D6FD2B-C78F-4A7D-90C0-7E4374D5EBF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233</xdr:row>
      <xdr:rowOff>9525</xdr:rowOff>
    </xdr:from>
    <xdr:ext cx="50800" cy="50800"/>
    <xdr:pic>
      <xdr:nvPicPr>
        <xdr:cNvPr id="374" name="BExMIK2S9SMYSG3VGP25IXY8LYAL">
          <a:extLst>
            <a:ext uri="{FF2B5EF4-FFF2-40B4-BE49-F238E27FC236}">
              <a16:creationId xmlns:a16="http://schemas.microsoft.com/office/drawing/2014/main" id="{9CA0DB26-638E-4D4F-B421-70ECD4530ED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233</xdr:row>
      <xdr:rowOff>85725</xdr:rowOff>
    </xdr:from>
    <xdr:ext cx="50800" cy="50800"/>
    <xdr:pic>
      <xdr:nvPicPr>
        <xdr:cNvPr id="375" name="BExF2VY2VPOZZNZYFYDOXX37ZMNH">
          <a:extLst>
            <a:ext uri="{FF2B5EF4-FFF2-40B4-BE49-F238E27FC236}">
              <a16:creationId xmlns:a16="http://schemas.microsoft.com/office/drawing/2014/main" id="{2093135D-BFAA-4E40-8852-F68E904203F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193</xdr:row>
      <xdr:rowOff>9525</xdr:rowOff>
    </xdr:from>
    <xdr:ext cx="50800" cy="50800"/>
    <xdr:pic>
      <xdr:nvPicPr>
        <xdr:cNvPr id="376" name="BExMIK2S9SMYSG3VGP25IXY8LYAL">
          <a:extLst>
            <a:ext uri="{FF2B5EF4-FFF2-40B4-BE49-F238E27FC236}">
              <a16:creationId xmlns:a16="http://schemas.microsoft.com/office/drawing/2014/main" id="{D075A2C4-742D-4577-83ED-D3CA915493F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193</xdr:row>
      <xdr:rowOff>85725</xdr:rowOff>
    </xdr:from>
    <xdr:ext cx="50800" cy="50800"/>
    <xdr:pic>
      <xdr:nvPicPr>
        <xdr:cNvPr id="377" name="BExF2VY2VPOZZNZYFYDOXX37ZMNH">
          <a:extLst>
            <a:ext uri="{FF2B5EF4-FFF2-40B4-BE49-F238E27FC236}">
              <a16:creationId xmlns:a16="http://schemas.microsoft.com/office/drawing/2014/main" id="{4862C5B9-35B5-42FC-BC1A-CC1EF916344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221</xdr:row>
      <xdr:rowOff>9525</xdr:rowOff>
    </xdr:from>
    <xdr:ext cx="50800" cy="50800"/>
    <xdr:pic>
      <xdr:nvPicPr>
        <xdr:cNvPr id="378" name="BExMIK2S9SMYSG3VGP25IXY8LYAL">
          <a:extLst>
            <a:ext uri="{FF2B5EF4-FFF2-40B4-BE49-F238E27FC236}">
              <a16:creationId xmlns:a16="http://schemas.microsoft.com/office/drawing/2014/main" id="{4E3E4037-AE37-479C-8CA2-C88F4CD33CC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221</xdr:row>
      <xdr:rowOff>85725</xdr:rowOff>
    </xdr:from>
    <xdr:ext cx="50800" cy="50800"/>
    <xdr:pic>
      <xdr:nvPicPr>
        <xdr:cNvPr id="379" name="BExF2VY2VPOZZNZYFYDOXX37ZMNH">
          <a:extLst>
            <a:ext uri="{FF2B5EF4-FFF2-40B4-BE49-F238E27FC236}">
              <a16:creationId xmlns:a16="http://schemas.microsoft.com/office/drawing/2014/main" id="{D83373F8-9868-49CE-81BB-70429058839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221</xdr:row>
      <xdr:rowOff>9525</xdr:rowOff>
    </xdr:from>
    <xdr:ext cx="50800" cy="50800"/>
    <xdr:pic>
      <xdr:nvPicPr>
        <xdr:cNvPr id="380" name="BExMIK2S9SMYSG3VGP25IXY8LYAL">
          <a:extLst>
            <a:ext uri="{FF2B5EF4-FFF2-40B4-BE49-F238E27FC236}">
              <a16:creationId xmlns:a16="http://schemas.microsoft.com/office/drawing/2014/main" id="{22D67F96-BD67-4BFA-B9EE-ABAF8553604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221</xdr:row>
      <xdr:rowOff>85725</xdr:rowOff>
    </xdr:from>
    <xdr:ext cx="50800" cy="50800"/>
    <xdr:pic>
      <xdr:nvPicPr>
        <xdr:cNvPr id="381" name="BExF2VY2VPOZZNZYFYDOXX37ZMNH">
          <a:extLst>
            <a:ext uri="{FF2B5EF4-FFF2-40B4-BE49-F238E27FC236}">
              <a16:creationId xmlns:a16="http://schemas.microsoft.com/office/drawing/2014/main" id="{041F22CC-8987-40DA-8290-7E0FE975C8C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245</xdr:row>
      <xdr:rowOff>0</xdr:rowOff>
    </xdr:from>
    <xdr:ext cx="50800" cy="50800"/>
    <xdr:pic>
      <xdr:nvPicPr>
        <xdr:cNvPr id="382" name="BExMIK2S9SMYSG3VGP25IXY8LYAL">
          <a:extLst>
            <a:ext uri="{FF2B5EF4-FFF2-40B4-BE49-F238E27FC236}">
              <a16:creationId xmlns:a16="http://schemas.microsoft.com/office/drawing/2014/main" id="{AC51A508-B14A-49AB-9256-DFA4B7877DC5}"/>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245</xdr:row>
      <xdr:rowOff>0</xdr:rowOff>
    </xdr:from>
    <xdr:ext cx="50800" cy="50800"/>
    <xdr:pic>
      <xdr:nvPicPr>
        <xdr:cNvPr id="383" name="BExF2VY2VPOZZNZYFYDOXX37ZMNH">
          <a:extLst>
            <a:ext uri="{FF2B5EF4-FFF2-40B4-BE49-F238E27FC236}">
              <a16:creationId xmlns:a16="http://schemas.microsoft.com/office/drawing/2014/main" id="{1B175CFB-4A96-4853-A08E-4219A9AF2A3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28575</xdr:colOff>
      <xdr:row>234</xdr:row>
      <xdr:rowOff>9525</xdr:rowOff>
    </xdr:from>
    <xdr:ext cx="50800" cy="50800"/>
    <xdr:pic>
      <xdr:nvPicPr>
        <xdr:cNvPr id="384" name="BExMIK2S9SMYSG3VGP25IXY8LYAL">
          <a:extLst>
            <a:ext uri="{FF2B5EF4-FFF2-40B4-BE49-F238E27FC236}">
              <a16:creationId xmlns:a16="http://schemas.microsoft.com/office/drawing/2014/main" id="{C492FF46-A2BA-48E9-ABB4-F60229495D1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fPrintsWithSheet="0"/>
  </xdr:oneCellAnchor>
  <xdr:oneCellAnchor>
    <xdr:from>
      <xdr:col>14</xdr:col>
      <xdr:colOff>28575</xdr:colOff>
      <xdr:row>234</xdr:row>
      <xdr:rowOff>85725</xdr:rowOff>
    </xdr:from>
    <xdr:ext cx="50800" cy="50800"/>
    <xdr:pic>
      <xdr:nvPicPr>
        <xdr:cNvPr id="385" name="BExF2VY2VPOZZNZYFYDOXX37ZMNH">
          <a:extLst>
            <a:ext uri="{FF2B5EF4-FFF2-40B4-BE49-F238E27FC236}">
              <a16:creationId xmlns:a16="http://schemas.microsoft.com/office/drawing/2014/main" id="{6BC761C1-2DE6-4F60-8416-B6084164794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428625"/>
          <a:ext cx="50800" cy="50800"/>
        </a:xfrm>
        <a:prstGeom prst="rect">
          <a:avLst/>
        </a:prstGeom>
      </xdr:spPr>
    </xdr:pic>
    <xdr:clientData/>
  </xdr:oneCellAnchor>
  <xdr:oneCellAnchor>
    <xdr:from>
      <xdr:col>14</xdr:col>
      <xdr:colOff>25400</xdr:colOff>
      <xdr:row>0</xdr:row>
      <xdr:rowOff>9525</xdr:rowOff>
    </xdr:from>
    <xdr:ext cx="50800" cy="50800"/>
    <xdr:pic>
      <xdr:nvPicPr>
        <xdr:cNvPr id="386" name="BEx1IP9KA0BG3BD5IRKQFZEG49FP">
          <a:extLst>
            <a:ext uri="{FF2B5EF4-FFF2-40B4-BE49-F238E27FC236}">
              <a16:creationId xmlns:a16="http://schemas.microsoft.com/office/drawing/2014/main" id="{A0FFD8E2-FADA-4B0F-BEFB-625F326E6FD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178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387" name="BExMLXR385IV8EO7P0A8TYEY36ZO">
          <a:extLst>
            <a:ext uri="{FF2B5EF4-FFF2-40B4-BE49-F238E27FC236}">
              <a16:creationId xmlns:a16="http://schemas.microsoft.com/office/drawing/2014/main" id="{EB74E187-168E-4E87-BFB7-E5839B9F5A1B}"/>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17825" y="85725"/>
          <a:ext cx="50800" cy="50800"/>
        </a:xfrm>
        <a:prstGeom prst="rect">
          <a:avLst/>
        </a:prstGeom>
      </xdr:spPr>
    </xdr:pic>
    <xdr:clientData/>
  </xdr:oneCellAnchor>
  <xdr:oneCellAnchor>
    <xdr:from>
      <xdr:col>14</xdr:col>
      <xdr:colOff>25400</xdr:colOff>
      <xdr:row>0</xdr:row>
      <xdr:rowOff>9525</xdr:rowOff>
    </xdr:from>
    <xdr:ext cx="50800" cy="50800"/>
    <xdr:pic>
      <xdr:nvPicPr>
        <xdr:cNvPr id="388" name="BExZXML4ZBIWAXJO6R4530Z1MRAJ">
          <a:extLst>
            <a:ext uri="{FF2B5EF4-FFF2-40B4-BE49-F238E27FC236}">
              <a16:creationId xmlns:a16="http://schemas.microsoft.com/office/drawing/2014/main" id="{CDF1AD11-E914-43D6-ADE1-56A6AB22B7F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178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389" name="BExIZIHMIIHGF8JLQCARIBTGII4C">
          <a:extLst>
            <a:ext uri="{FF2B5EF4-FFF2-40B4-BE49-F238E27FC236}">
              <a16:creationId xmlns:a16="http://schemas.microsoft.com/office/drawing/2014/main" id="{73A34B37-3F45-44DE-91B8-69CE50DC124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17825" y="85725"/>
          <a:ext cx="50800" cy="50800"/>
        </a:xfrm>
        <a:prstGeom prst="rect">
          <a:avLst/>
        </a:prstGeom>
      </xdr:spPr>
    </xdr:pic>
    <xdr:clientData/>
  </xdr:oneCellAnchor>
  <xdr:oneCellAnchor>
    <xdr:from>
      <xdr:col>1</xdr:col>
      <xdr:colOff>19050</xdr:colOff>
      <xdr:row>0</xdr:row>
      <xdr:rowOff>9525</xdr:rowOff>
    </xdr:from>
    <xdr:ext cx="47625" cy="47625"/>
    <xdr:pic>
      <xdr:nvPicPr>
        <xdr:cNvPr id="390" name="BExMO7VFCN4EL59982UR4AJ25JNJ" descr="XX6TINEJADZGKR0CTM7ZRT0RA" hidden="1">
          <a:extLst>
            <a:ext uri="{FF2B5EF4-FFF2-40B4-BE49-F238E27FC236}">
              <a16:creationId xmlns:a16="http://schemas.microsoft.com/office/drawing/2014/main" id="{7959DE04-8B6C-4AB1-AAD8-1E587E9A77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391" name="BExU3EX5JJCXCII4YKUJBFBGIJR2" descr="OF5ZI9PI5WH36VPANJ2DYLNMI" hidden="1">
          <a:extLst>
            <a:ext uri="{FF2B5EF4-FFF2-40B4-BE49-F238E27FC236}">
              <a16:creationId xmlns:a16="http://schemas.microsoft.com/office/drawing/2014/main" id="{9F1B628C-BD26-4FFD-9AA6-999DC390B6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392" name="BEx1KD7H6UB1VYCJ7O61P562EIUY" descr="IQGV9140X0K0UPBL8OGU3I44J" hidden="1">
          <a:extLst>
            <a:ext uri="{FF2B5EF4-FFF2-40B4-BE49-F238E27FC236}">
              <a16:creationId xmlns:a16="http://schemas.microsoft.com/office/drawing/2014/main" id="{B2A336C4-DB04-4B2F-B6F5-E8B75FD7C4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393" name="BEx5BJQWS6YWHH4ZMSUAMD641V6Y" descr="ZTMFMXCIQSECDX38ALEFHUB00" hidden="1">
          <a:extLst>
            <a:ext uri="{FF2B5EF4-FFF2-40B4-BE49-F238E27FC236}">
              <a16:creationId xmlns:a16="http://schemas.microsoft.com/office/drawing/2014/main" id="{365B1BAF-5617-41D1-A642-592BD1F938A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394" name="BExVTO5Q8G2M7BPL4B2584LQS0R0" descr="OB6Q8NA4LZFE4GM9Y3V56BPMQ" hidden="1">
          <a:extLst>
            <a:ext uri="{FF2B5EF4-FFF2-40B4-BE49-F238E27FC236}">
              <a16:creationId xmlns:a16="http://schemas.microsoft.com/office/drawing/2014/main" id="{4F0D8D4F-7A84-446D-873D-B943639ED5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395" name="BExIFSCLN1G86X78PFLTSMRP0US5" descr="9JK4SPV4DG7VTCZIILWHXQU5J" hidden="1">
          <a:extLst>
            <a:ext uri="{FF2B5EF4-FFF2-40B4-BE49-F238E27FC236}">
              <a16:creationId xmlns:a16="http://schemas.microsoft.com/office/drawing/2014/main" id="{6AEF08AE-0F54-4F65-93FE-7CA9CEAA5BE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396" name="BEx1I152WN2D3A85O2XN0DGXCWHN" descr="KHBZFMANRA4UMJR1AB4M5NJNT" hidden="1">
          <a:extLst>
            <a:ext uri="{FF2B5EF4-FFF2-40B4-BE49-F238E27FC236}">
              <a16:creationId xmlns:a16="http://schemas.microsoft.com/office/drawing/2014/main" id="{7D26E55F-45CC-477D-80D7-123B5A4DC4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397" name="BExW9676P0SKCVKK25QCGHPA3PAD" descr="9A4PWZ20RMSRF0PNECCDM75CA" hidden="1">
          <a:extLst>
            <a:ext uri="{FF2B5EF4-FFF2-40B4-BE49-F238E27FC236}">
              <a16:creationId xmlns:a16="http://schemas.microsoft.com/office/drawing/2014/main" id="{D1B15ECA-77CF-42CD-833A-ABCD546805E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398" name="BExW253QPOZK9KW8BJC3LBXGCG2N" descr="Y5HX37BEUWSN1NEFJKZJXI3SX" hidden="1">
          <a:extLst>
            <a:ext uri="{FF2B5EF4-FFF2-40B4-BE49-F238E27FC236}">
              <a16:creationId xmlns:a16="http://schemas.microsoft.com/office/drawing/2014/main" id="{0831BFAA-D243-4BCF-850F-7D53461014A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399" name="BExS5CPQ8P8JOQPK7ANNKHLSGOKU" hidden="1">
          <a:extLst>
            <a:ext uri="{FF2B5EF4-FFF2-40B4-BE49-F238E27FC236}">
              <a16:creationId xmlns:a16="http://schemas.microsoft.com/office/drawing/2014/main" id="{BA864786-4907-4044-A43D-E3667650C5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400" name="BExMM0AVUAIRNJLXB1FW8R0YB4ZZ" hidden="1">
          <a:extLst>
            <a:ext uri="{FF2B5EF4-FFF2-40B4-BE49-F238E27FC236}">
              <a16:creationId xmlns:a16="http://schemas.microsoft.com/office/drawing/2014/main" id="{A88E72C8-D1F3-45B2-A0AC-5416A1C8A4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401" name="BExXZ7Y09CBS0XA7IPB3IRJ8RJM4" hidden="1">
          <a:extLst>
            <a:ext uri="{FF2B5EF4-FFF2-40B4-BE49-F238E27FC236}">
              <a16:creationId xmlns:a16="http://schemas.microsoft.com/office/drawing/2014/main" id="{B80F3618-4DAD-4D32-B8EA-E1DB81D49C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402" name="BExQ7SXS9VUG7P6CACU2J7R2SGIZ" hidden="1">
          <a:extLst>
            <a:ext uri="{FF2B5EF4-FFF2-40B4-BE49-F238E27FC236}">
              <a16:creationId xmlns:a16="http://schemas.microsoft.com/office/drawing/2014/main" id="{F45EB726-ED63-4638-BD31-FEF8A2AE02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403" name="BEx5AQZ4ETQ9LMY5EBWVH20Z7VXQ" hidden="1">
          <a:extLst>
            <a:ext uri="{FF2B5EF4-FFF2-40B4-BE49-F238E27FC236}">
              <a16:creationId xmlns:a16="http://schemas.microsoft.com/office/drawing/2014/main" id="{AC470F91-8CAE-4254-BEBF-7B80F7A364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404" name="BExUBK0YZ5VYFY8TTITJGJU9S06A" hidden="1">
          <a:extLst>
            <a:ext uri="{FF2B5EF4-FFF2-40B4-BE49-F238E27FC236}">
              <a16:creationId xmlns:a16="http://schemas.microsoft.com/office/drawing/2014/main" id="{92D0BD04-DD06-4327-9599-7DEF7631204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405" name="BExUEZCSSJ7RN4J18I2NUIQR2FZS" hidden="1">
          <a:extLst>
            <a:ext uri="{FF2B5EF4-FFF2-40B4-BE49-F238E27FC236}">
              <a16:creationId xmlns:a16="http://schemas.microsoft.com/office/drawing/2014/main" id="{C7BB9526-9102-40AF-8CC2-D28DA49A61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406" name="BExS3JDQWF7U3F5JTEVOE16ASIYK" hidden="1">
          <a:extLst>
            <a:ext uri="{FF2B5EF4-FFF2-40B4-BE49-F238E27FC236}">
              <a16:creationId xmlns:a16="http://schemas.microsoft.com/office/drawing/2014/main" id="{5FA8C133-EEDC-4464-8224-7865AA4856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407" name="BEx973S463FCQVJ7QDFBUIU0WJ3F" descr="ZQTVYL8DCSADVT0QMRXFLU0TR" hidden="1">
          <a:extLst>
            <a:ext uri="{FF2B5EF4-FFF2-40B4-BE49-F238E27FC236}">
              <a16:creationId xmlns:a16="http://schemas.microsoft.com/office/drawing/2014/main" id="{E82C06EB-B27D-43A2-B5E6-D2DC9A8346BD}"/>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408" name="BExRZO0PLWWMCLGRH7EH6UXYWGAJ" descr="9D4GQ34QB727H10MA3SSAR2R9" hidden="1">
          <a:extLst>
            <a:ext uri="{FF2B5EF4-FFF2-40B4-BE49-F238E27FC236}">
              <a16:creationId xmlns:a16="http://schemas.microsoft.com/office/drawing/2014/main" id="{0A18E813-D06C-4A65-AEA0-6E0EAA007B1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409" name="BExBDP6HNAAJUM39SE5G2C8BKNRQ" descr="1TM64TL2QIMYV7WYSV2VLGXY4" hidden="1">
          <a:extLst>
            <a:ext uri="{FF2B5EF4-FFF2-40B4-BE49-F238E27FC236}">
              <a16:creationId xmlns:a16="http://schemas.microsoft.com/office/drawing/2014/main" id="{578B3517-A7CC-4841-8A2D-18FA6A60B27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410" name="BExQEGJP61DL2NZY6LMBHBZ0J5YT" descr="D6ZNRZJ7EX4GZT9RO8LE0C905" hidden="1">
          <a:extLst>
            <a:ext uri="{FF2B5EF4-FFF2-40B4-BE49-F238E27FC236}">
              <a16:creationId xmlns:a16="http://schemas.microsoft.com/office/drawing/2014/main" id="{BE65DBB9-C669-4C27-BCDF-E8DDA5DCBFA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411" name="BExTY1BCS6HZIF6HI5491FGHDVAE" descr="MJ6976KI2UH1IE8M227DUYXMJ" hidden="1">
          <a:extLst>
            <a:ext uri="{FF2B5EF4-FFF2-40B4-BE49-F238E27FC236}">
              <a16:creationId xmlns:a16="http://schemas.microsoft.com/office/drawing/2014/main" id="{2463D47A-93C0-4253-A8B9-B64018EF08B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095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412" name="BEx5FXJGJOT93D0J2IRJ3985IUMI" hidden="1">
          <a:extLst>
            <a:ext uri="{FF2B5EF4-FFF2-40B4-BE49-F238E27FC236}">
              <a16:creationId xmlns:a16="http://schemas.microsoft.com/office/drawing/2014/main" id="{DF6A93DC-9956-40DA-8775-AAFF848F337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413" name="BEx3RTMHAR35NUAAK49TV6NU7EPA" descr="QFXLG4ZCXTRQSJYFCKJ58G9N8" hidden="1">
          <a:extLst>
            <a:ext uri="{FF2B5EF4-FFF2-40B4-BE49-F238E27FC236}">
              <a16:creationId xmlns:a16="http://schemas.microsoft.com/office/drawing/2014/main" id="{1F96E2CF-7DF3-4460-BC55-CF3E8D4E3022}"/>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414" name="BExS8T38WLC2R738ZC7BDJQAKJAJ" descr="MRI962L5PB0E0YWXCIBN82VJH" hidden="1">
          <a:extLst>
            <a:ext uri="{FF2B5EF4-FFF2-40B4-BE49-F238E27FC236}">
              <a16:creationId xmlns:a16="http://schemas.microsoft.com/office/drawing/2014/main" id="{11E56F34-47EB-41A7-86BD-68EBEE62A1F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415" name="BEx5F64BJ6DCM4EJH81D5ZFNPZ0V" descr="7DJ9FILZD2YPS6X1JBP9E76TU" hidden="1">
          <a:extLst>
            <a:ext uri="{FF2B5EF4-FFF2-40B4-BE49-F238E27FC236}">
              <a16:creationId xmlns:a16="http://schemas.microsoft.com/office/drawing/2014/main" id="{AC5D8049-1B10-40AA-ABC0-E2950C839A3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416" name="BExQEXXHA3EEXR44LT6RKCDWM6ZT" hidden="1">
          <a:extLst>
            <a:ext uri="{FF2B5EF4-FFF2-40B4-BE49-F238E27FC236}">
              <a16:creationId xmlns:a16="http://schemas.microsoft.com/office/drawing/2014/main" id="{6C3C830F-63E0-41F3-97CE-6E984EB345E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417" name="BEx1X6AMHV6ZK3UJB2BXIJTJHYJU" descr="OALR4L95ELQLZ1Y1LETHM1CS9" hidden="1">
          <a:extLst>
            <a:ext uri="{FF2B5EF4-FFF2-40B4-BE49-F238E27FC236}">
              <a16:creationId xmlns:a16="http://schemas.microsoft.com/office/drawing/2014/main" id="{F1439063-D193-480D-97B9-28B91ECD0F57}"/>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418" name="BExSDIVCE09QKG3CT52PHCS6ZJ09" descr="9F076L7EQCF2COMMGCQG6BQGU" hidden="1">
          <a:extLst>
            <a:ext uri="{FF2B5EF4-FFF2-40B4-BE49-F238E27FC236}">
              <a16:creationId xmlns:a16="http://schemas.microsoft.com/office/drawing/2014/main" id="{CF6DD7C4-5DE2-4AE1-AE99-67DD959CC5E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419" name="BEx1QZGQZBAWJ8591VXEIPUOVS7X" descr="MEW27CPIFG44B7E7HEQUUF5QF" hidden="1">
          <a:extLst>
            <a:ext uri="{FF2B5EF4-FFF2-40B4-BE49-F238E27FC236}">
              <a16:creationId xmlns:a16="http://schemas.microsoft.com/office/drawing/2014/main" id="{F4FCAD3F-B674-4696-9068-AE51195C193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420" name="BExMF7LICJLPXSHM63A6EQ79YQKG" descr="U084VZL15IMB1OFRRAY6GVKAE" hidden="1">
          <a:extLst>
            <a:ext uri="{FF2B5EF4-FFF2-40B4-BE49-F238E27FC236}">
              <a16:creationId xmlns:a16="http://schemas.microsoft.com/office/drawing/2014/main" id="{7D426FBB-F699-49F6-8564-DD61774ED5A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421" name="BExS343F8GCKP6HTF9Y97L133DX8" descr="ZRF0KB1IYQSNV63CTXT25G67G" hidden="1">
          <a:extLst>
            <a:ext uri="{FF2B5EF4-FFF2-40B4-BE49-F238E27FC236}">
              <a16:creationId xmlns:a16="http://schemas.microsoft.com/office/drawing/2014/main" id="{A8103D3C-ADEE-4AA9-8F3C-21DB5BB66C2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422" name="BExZMRC09W87CY4B73NPZMNH21AH" descr="78CUMI0OVLYJRSDRQ3V2YX812" hidden="1">
          <a:extLst>
            <a:ext uri="{FF2B5EF4-FFF2-40B4-BE49-F238E27FC236}">
              <a16:creationId xmlns:a16="http://schemas.microsoft.com/office/drawing/2014/main" id="{A06439E4-CEAB-4BCD-9FF3-DE6D132A134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423" name="BExZXVFJ4DY4I24AARDT4AMP6EN1" descr="TXSMH2MTH86CYKA26740RQPUC" hidden="1">
          <a:extLst>
            <a:ext uri="{FF2B5EF4-FFF2-40B4-BE49-F238E27FC236}">
              <a16:creationId xmlns:a16="http://schemas.microsoft.com/office/drawing/2014/main" id="{A9B54F9D-FB92-4A3B-AA2E-4BD5AD1C914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716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424" name="BExOCUIOFQWUGTBU5ESTW3EYEP5C" descr="9BNF49V0R6VVYPHEVMJ3ABDQZ" hidden="1">
          <a:extLst>
            <a:ext uri="{FF2B5EF4-FFF2-40B4-BE49-F238E27FC236}">
              <a16:creationId xmlns:a16="http://schemas.microsoft.com/office/drawing/2014/main" id="{55E46726-C46B-4B78-95A6-7D8A92A63E8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425" name="BExU65O9OE4B4MQ2A3OYH13M8BZJ" descr="3INNIMMPDBB0JF37L81M6ID21" hidden="1">
          <a:extLst>
            <a:ext uri="{FF2B5EF4-FFF2-40B4-BE49-F238E27FC236}">
              <a16:creationId xmlns:a16="http://schemas.microsoft.com/office/drawing/2014/main" id="{1C428819-9100-4420-B621-9203C0DF60F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426" name="BExOPRCR0UW7TKXSV5WDTL348FGL" descr="S9JM17GP1802LHN4GT14BJYIC" hidden="1">
          <a:extLst>
            <a:ext uri="{FF2B5EF4-FFF2-40B4-BE49-F238E27FC236}">
              <a16:creationId xmlns:a16="http://schemas.microsoft.com/office/drawing/2014/main" id="{9C92E548-BE9C-4D6B-AB3B-2918528D4F4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427" name="BEx5OESAY2W8SEGI3TSB65EHJ04B" descr="9CN2Y88X8WYV1HWZG1QILY9BK" hidden="1">
          <a:extLst>
            <a:ext uri="{FF2B5EF4-FFF2-40B4-BE49-F238E27FC236}">
              <a16:creationId xmlns:a16="http://schemas.microsoft.com/office/drawing/2014/main" id="{487E5213-1441-4428-B58B-2D2D2CD37B9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428" name="BExGMWEQ2BYRY9BAO5T1X850MJN1" descr="AZ9ST0XDIOP50HSUFO5V31BR0" hidden="1">
          <a:extLst>
            <a:ext uri="{FF2B5EF4-FFF2-40B4-BE49-F238E27FC236}">
              <a16:creationId xmlns:a16="http://schemas.microsoft.com/office/drawing/2014/main" id="{FD4AC360-C56D-4AD9-82B4-57CEDD15942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429" name="BExO8CJ4TE33IK314PUO9P8MPLVB">
          <a:extLst>
            <a:ext uri="{FF2B5EF4-FFF2-40B4-BE49-F238E27FC236}">
              <a16:creationId xmlns:a16="http://schemas.microsoft.com/office/drawing/2014/main" id="{39237D2F-5193-4D5D-BEE5-C4D2904FA6A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430" name="BEx3T9X64E4ES7L9AFF26LIXMC7B">
          <a:extLst>
            <a:ext uri="{FF2B5EF4-FFF2-40B4-BE49-F238E27FC236}">
              <a16:creationId xmlns:a16="http://schemas.microsoft.com/office/drawing/2014/main" id="{C47EF245-D5F7-483F-8C16-5FD18642C12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431" name="BExO9PZF0UOO09ADAMG5XFGCMI1U">
          <a:extLst>
            <a:ext uri="{FF2B5EF4-FFF2-40B4-BE49-F238E27FC236}">
              <a16:creationId xmlns:a16="http://schemas.microsoft.com/office/drawing/2014/main" id="{92C05691-AE22-471F-AC66-75E20218868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2000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432" name="BExY5D9WNDYUWVSCTARYAAH30520">
          <a:extLst>
            <a:ext uri="{FF2B5EF4-FFF2-40B4-BE49-F238E27FC236}">
              <a16:creationId xmlns:a16="http://schemas.microsoft.com/office/drawing/2014/main" id="{77C975CB-9D71-41EB-85D6-45F827670B9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2762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433" name="BExTZLICV5729PHJG4GKNOQ9BUNH">
          <a:extLst>
            <a:ext uri="{FF2B5EF4-FFF2-40B4-BE49-F238E27FC236}">
              <a16:creationId xmlns:a16="http://schemas.microsoft.com/office/drawing/2014/main" id="{BE1FE5A8-137A-4D47-9A1A-733699C1039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2000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434" name="BEx92UXQJP43CVZ19C3MTAQHRS71">
          <a:extLst>
            <a:ext uri="{FF2B5EF4-FFF2-40B4-BE49-F238E27FC236}">
              <a16:creationId xmlns:a16="http://schemas.microsoft.com/office/drawing/2014/main" id="{56D9247B-AE09-4B01-9B69-B2B9DBD103D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2762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435" name="BEx5ONH2ET7MPC4FGOWH0343MZGW">
          <a:extLst>
            <a:ext uri="{FF2B5EF4-FFF2-40B4-BE49-F238E27FC236}">
              <a16:creationId xmlns:a16="http://schemas.microsoft.com/office/drawing/2014/main" id="{A3FCC755-C14E-49E9-B825-BAE3DFCCE9C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88200" y="2000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436" name="BEx97YCO3K4NGHI7ZCN9I4ZMXPCV">
          <a:extLst>
            <a:ext uri="{FF2B5EF4-FFF2-40B4-BE49-F238E27FC236}">
              <a16:creationId xmlns:a16="http://schemas.microsoft.com/office/drawing/2014/main" id="{BB0894C6-47A3-41F0-8260-D594C14B4E8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88200" y="2762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437" name="BExMC3ICUNA4SC6WB96DCJR2A76R">
          <a:extLst>
            <a:ext uri="{FF2B5EF4-FFF2-40B4-BE49-F238E27FC236}">
              <a16:creationId xmlns:a16="http://schemas.microsoft.com/office/drawing/2014/main" id="{39910B4D-84B0-4FB1-954C-36DA2431228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20075" y="2000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438" name="BExZKQYE4BMM9HLUJM84MGX2CSD0">
          <a:extLst>
            <a:ext uri="{FF2B5EF4-FFF2-40B4-BE49-F238E27FC236}">
              <a16:creationId xmlns:a16="http://schemas.microsoft.com/office/drawing/2014/main" id="{6C88A9B9-FFAA-498D-93A5-2B8BD5CBB21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220075" y="2762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439" name="BExB4MT26ZC04M4UJ6DFZZV22QIU">
          <a:extLst>
            <a:ext uri="{FF2B5EF4-FFF2-40B4-BE49-F238E27FC236}">
              <a16:creationId xmlns:a16="http://schemas.microsoft.com/office/drawing/2014/main" id="{E1A86610-ABF1-4CA2-975E-31F341396AA7}"/>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239250" y="2000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440" name="BExU2VW41Y1GP02D72D7VIL7WOV3">
          <a:extLst>
            <a:ext uri="{FF2B5EF4-FFF2-40B4-BE49-F238E27FC236}">
              <a16:creationId xmlns:a16="http://schemas.microsoft.com/office/drawing/2014/main" id="{99E081C1-B074-4EC8-AFAD-6F32BD9D8E2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239250" y="2762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441" name="BExGKXTSGGO4608PVGDN8O7HEI6X">
          <a:extLst>
            <a:ext uri="{FF2B5EF4-FFF2-40B4-BE49-F238E27FC236}">
              <a16:creationId xmlns:a16="http://schemas.microsoft.com/office/drawing/2014/main" id="{C0C2DAB3-A303-4C6A-B330-4328E1EAA19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267950" y="2000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442" name="BExAZ55NPSYM0923XBUG2YYNJUHU">
          <a:extLst>
            <a:ext uri="{FF2B5EF4-FFF2-40B4-BE49-F238E27FC236}">
              <a16:creationId xmlns:a16="http://schemas.microsoft.com/office/drawing/2014/main" id="{171A40AF-C095-4708-98EF-B95E7296F95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267950" y="276225"/>
          <a:ext cx="50800" cy="50800"/>
        </a:xfrm>
        <a:prstGeom prst="rect">
          <a:avLst/>
        </a:prstGeom>
      </xdr:spPr>
    </xdr:pic>
    <xdr:clientData/>
  </xdr:twoCellAnchor>
  <xdr:twoCellAnchor editAs="oneCell">
    <xdr:from>
      <xdr:col>8</xdr:col>
      <xdr:colOff>22225</xdr:colOff>
      <xdr:row>0</xdr:row>
      <xdr:rowOff>9525</xdr:rowOff>
    </xdr:from>
    <xdr:to>
      <xdr:col>8</xdr:col>
      <xdr:colOff>73025</xdr:colOff>
      <xdr:row>0</xdr:row>
      <xdr:rowOff>60325</xdr:rowOff>
    </xdr:to>
    <xdr:pic>
      <xdr:nvPicPr>
        <xdr:cNvPr id="443" name="BExXW3UVX9JIB1B34ZMQHRVOMMSE">
          <a:extLst>
            <a:ext uri="{FF2B5EF4-FFF2-40B4-BE49-F238E27FC236}">
              <a16:creationId xmlns:a16="http://schemas.microsoft.com/office/drawing/2014/main" id="{007970B0-D241-44A7-A364-429BB8F9F98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299825" y="200025"/>
          <a:ext cx="50800" cy="50800"/>
        </a:xfrm>
        <a:prstGeom prst="rect">
          <a:avLst/>
        </a:prstGeom>
      </xdr:spPr>
    </xdr:pic>
    <xdr:clientData fPrintsWithSheet="0"/>
  </xdr:twoCellAnchor>
  <xdr:twoCellAnchor editAs="oneCell">
    <xdr:from>
      <xdr:col>8</xdr:col>
      <xdr:colOff>22225</xdr:colOff>
      <xdr:row>0</xdr:row>
      <xdr:rowOff>85725</xdr:rowOff>
    </xdr:from>
    <xdr:to>
      <xdr:col>8</xdr:col>
      <xdr:colOff>73025</xdr:colOff>
      <xdr:row>0</xdr:row>
      <xdr:rowOff>136525</xdr:rowOff>
    </xdr:to>
    <xdr:pic>
      <xdr:nvPicPr>
        <xdr:cNvPr id="444" name="BExKFM8YYUFVBQG40RCPAKYVFF03">
          <a:extLst>
            <a:ext uri="{FF2B5EF4-FFF2-40B4-BE49-F238E27FC236}">
              <a16:creationId xmlns:a16="http://schemas.microsoft.com/office/drawing/2014/main" id="{A9506D69-0E33-477D-9B3C-02B503D4C61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299825" y="276225"/>
          <a:ext cx="50800" cy="50800"/>
        </a:xfrm>
        <a:prstGeom prst="rect">
          <a:avLst/>
        </a:prstGeom>
      </xdr:spPr>
    </xdr:pic>
    <xdr:clientData/>
  </xdr:twoCellAnchor>
  <xdr:twoCellAnchor editAs="oneCell">
    <xdr:from>
      <xdr:col>9</xdr:col>
      <xdr:colOff>22225</xdr:colOff>
      <xdr:row>0</xdr:row>
      <xdr:rowOff>9525</xdr:rowOff>
    </xdr:from>
    <xdr:to>
      <xdr:col>9</xdr:col>
      <xdr:colOff>73025</xdr:colOff>
      <xdr:row>0</xdr:row>
      <xdr:rowOff>60325</xdr:rowOff>
    </xdr:to>
    <xdr:pic>
      <xdr:nvPicPr>
        <xdr:cNvPr id="445" name="BExMM83EWRA1W2TS4DCYVX23FHF2">
          <a:extLst>
            <a:ext uri="{FF2B5EF4-FFF2-40B4-BE49-F238E27FC236}">
              <a16:creationId xmlns:a16="http://schemas.microsoft.com/office/drawing/2014/main" id="{7A0E7434-CBE5-4DF3-850A-275523CE641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271375" y="200025"/>
          <a:ext cx="50800" cy="50800"/>
        </a:xfrm>
        <a:prstGeom prst="rect">
          <a:avLst/>
        </a:prstGeom>
      </xdr:spPr>
    </xdr:pic>
    <xdr:clientData fPrintsWithSheet="0"/>
  </xdr:twoCellAnchor>
  <xdr:twoCellAnchor editAs="oneCell">
    <xdr:from>
      <xdr:col>9</xdr:col>
      <xdr:colOff>22225</xdr:colOff>
      <xdr:row>0</xdr:row>
      <xdr:rowOff>85725</xdr:rowOff>
    </xdr:from>
    <xdr:to>
      <xdr:col>9</xdr:col>
      <xdr:colOff>73025</xdr:colOff>
      <xdr:row>0</xdr:row>
      <xdr:rowOff>136525</xdr:rowOff>
    </xdr:to>
    <xdr:pic>
      <xdr:nvPicPr>
        <xdr:cNvPr id="446" name="BExMQ7I0YB292HZPVM9PI2ZEE98B">
          <a:extLst>
            <a:ext uri="{FF2B5EF4-FFF2-40B4-BE49-F238E27FC236}">
              <a16:creationId xmlns:a16="http://schemas.microsoft.com/office/drawing/2014/main" id="{6716D9A2-C856-422B-B919-A23237E8905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271375" y="276225"/>
          <a:ext cx="50800" cy="50800"/>
        </a:xfrm>
        <a:prstGeom prst="rect">
          <a:avLst/>
        </a:prstGeom>
      </xdr:spPr>
    </xdr:pic>
    <xdr:clientData/>
  </xdr:twoCellAnchor>
  <xdr:twoCellAnchor editAs="oneCell">
    <xdr:from>
      <xdr:col>10</xdr:col>
      <xdr:colOff>31750</xdr:colOff>
      <xdr:row>0</xdr:row>
      <xdr:rowOff>9525</xdr:rowOff>
    </xdr:from>
    <xdr:to>
      <xdr:col>10</xdr:col>
      <xdr:colOff>82550</xdr:colOff>
      <xdr:row>0</xdr:row>
      <xdr:rowOff>60325</xdr:rowOff>
    </xdr:to>
    <xdr:pic>
      <xdr:nvPicPr>
        <xdr:cNvPr id="447" name="BEx3TG7QU38JTBH576QYUKB6U3S2">
          <a:extLst>
            <a:ext uri="{FF2B5EF4-FFF2-40B4-BE49-F238E27FC236}">
              <a16:creationId xmlns:a16="http://schemas.microsoft.com/office/drawing/2014/main" id="{C0355A08-876C-4D36-A818-7760FAAFFB6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376275" y="200025"/>
          <a:ext cx="50800" cy="50800"/>
        </a:xfrm>
        <a:prstGeom prst="rect">
          <a:avLst/>
        </a:prstGeom>
      </xdr:spPr>
    </xdr:pic>
    <xdr:clientData fPrintsWithSheet="0"/>
  </xdr:twoCellAnchor>
  <xdr:twoCellAnchor editAs="oneCell">
    <xdr:from>
      <xdr:col>10</xdr:col>
      <xdr:colOff>31750</xdr:colOff>
      <xdr:row>0</xdr:row>
      <xdr:rowOff>85725</xdr:rowOff>
    </xdr:from>
    <xdr:to>
      <xdr:col>10</xdr:col>
      <xdr:colOff>82550</xdr:colOff>
      <xdr:row>0</xdr:row>
      <xdr:rowOff>136525</xdr:rowOff>
    </xdr:to>
    <xdr:pic>
      <xdr:nvPicPr>
        <xdr:cNvPr id="448" name="BEx7753C35OMXFDWHNK23IQS40S3">
          <a:extLst>
            <a:ext uri="{FF2B5EF4-FFF2-40B4-BE49-F238E27FC236}">
              <a16:creationId xmlns:a16="http://schemas.microsoft.com/office/drawing/2014/main" id="{8D1DD111-9F5D-4C12-B273-18A9D2AA9B4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376275" y="276225"/>
          <a:ext cx="50800" cy="50800"/>
        </a:xfrm>
        <a:prstGeom prst="rect">
          <a:avLst/>
        </a:prstGeom>
      </xdr:spPr>
    </xdr:pic>
    <xdr:clientData/>
  </xdr:twoCellAnchor>
  <xdr:twoCellAnchor editAs="oneCell">
    <xdr:from>
      <xdr:col>11</xdr:col>
      <xdr:colOff>19050</xdr:colOff>
      <xdr:row>0</xdr:row>
      <xdr:rowOff>9525</xdr:rowOff>
    </xdr:from>
    <xdr:to>
      <xdr:col>11</xdr:col>
      <xdr:colOff>69850</xdr:colOff>
      <xdr:row>0</xdr:row>
      <xdr:rowOff>60325</xdr:rowOff>
    </xdr:to>
    <xdr:pic>
      <xdr:nvPicPr>
        <xdr:cNvPr id="449" name="BExCU2Z6OJU8UT6IJV9L1T8NTZN1">
          <a:extLst>
            <a:ext uri="{FF2B5EF4-FFF2-40B4-BE49-F238E27FC236}">
              <a16:creationId xmlns:a16="http://schemas.microsoft.com/office/drawing/2014/main" id="{69169E98-4EA1-43BD-8423-BC596FF022C5}"/>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392275" y="200025"/>
          <a:ext cx="50800" cy="50800"/>
        </a:xfrm>
        <a:prstGeom prst="rect">
          <a:avLst/>
        </a:prstGeom>
      </xdr:spPr>
    </xdr:pic>
    <xdr:clientData fPrintsWithSheet="0"/>
  </xdr:twoCellAnchor>
  <xdr:twoCellAnchor editAs="oneCell">
    <xdr:from>
      <xdr:col>11</xdr:col>
      <xdr:colOff>19050</xdr:colOff>
      <xdr:row>0</xdr:row>
      <xdr:rowOff>85725</xdr:rowOff>
    </xdr:from>
    <xdr:to>
      <xdr:col>11</xdr:col>
      <xdr:colOff>69850</xdr:colOff>
      <xdr:row>0</xdr:row>
      <xdr:rowOff>136525</xdr:rowOff>
    </xdr:to>
    <xdr:pic>
      <xdr:nvPicPr>
        <xdr:cNvPr id="450" name="BExKJWLBDSWF4JWGMY7NT3IZTJ1G">
          <a:extLst>
            <a:ext uri="{FF2B5EF4-FFF2-40B4-BE49-F238E27FC236}">
              <a16:creationId xmlns:a16="http://schemas.microsoft.com/office/drawing/2014/main" id="{C80EFE86-E485-4F54-B9E5-02ACEB3026E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392275" y="276225"/>
          <a:ext cx="50800" cy="50800"/>
        </a:xfrm>
        <a:prstGeom prst="rect">
          <a:avLst/>
        </a:prstGeom>
      </xdr:spPr>
    </xdr:pic>
    <xdr:clientData/>
  </xdr:twoCellAnchor>
  <xdr:twoCellAnchor>
    <xdr:from>
      <xdr:col>1</xdr:col>
      <xdr:colOff>184150</xdr:colOff>
      <xdr:row>64</xdr:row>
      <xdr:rowOff>0</xdr:rowOff>
    </xdr:from>
    <xdr:to>
      <xdr:col>1</xdr:col>
      <xdr:colOff>311150</xdr:colOff>
      <xdr:row>64</xdr:row>
      <xdr:rowOff>127000</xdr:rowOff>
    </xdr:to>
    <xdr:pic>
      <xdr:nvPicPr>
        <xdr:cNvPr id="451" name="BExAZSZDAUC0510X0TJ3V6TC3V99">
          <a:extLst>
            <a:ext uri="{FF2B5EF4-FFF2-40B4-BE49-F238E27FC236}">
              <a16:creationId xmlns:a16="http://schemas.microsoft.com/office/drawing/2014/main" id="{6CFB5759-0170-45B0-A082-A06BA7B5D98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2620625"/>
          <a:ext cx="127000" cy="127000"/>
        </a:xfrm>
        <a:prstGeom prst="rect">
          <a:avLst/>
        </a:prstGeom>
      </xdr:spPr>
    </xdr:pic>
    <xdr:clientData/>
  </xdr:twoCellAnchor>
  <xdr:twoCellAnchor>
    <xdr:from>
      <xdr:col>1</xdr:col>
      <xdr:colOff>184150</xdr:colOff>
      <xdr:row>92</xdr:row>
      <xdr:rowOff>0</xdr:rowOff>
    </xdr:from>
    <xdr:to>
      <xdr:col>1</xdr:col>
      <xdr:colOff>311150</xdr:colOff>
      <xdr:row>92</xdr:row>
      <xdr:rowOff>127000</xdr:rowOff>
    </xdr:to>
    <xdr:pic>
      <xdr:nvPicPr>
        <xdr:cNvPr id="452" name="BEx763XKWR782DKIE2ORZSL9N0SN">
          <a:extLst>
            <a:ext uri="{FF2B5EF4-FFF2-40B4-BE49-F238E27FC236}">
              <a16:creationId xmlns:a16="http://schemas.microsoft.com/office/drawing/2014/main" id="{B87AA76B-0FC4-4EE0-8C8A-32CF7EC3AFC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954625"/>
          <a:ext cx="127000" cy="127000"/>
        </a:xfrm>
        <a:prstGeom prst="rect">
          <a:avLst/>
        </a:prstGeom>
      </xdr:spPr>
    </xdr:pic>
    <xdr:clientData/>
  </xdr:twoCellAnchor>
  <xdr:twoCellAnchor>
    <xdr:from>
      <xdr:col>1</xdr:col>
      <xdr:colOff>184150</xdr:colOff>
      <xdr:row>105</xdr:row>
      <xdr:rowOff>0</xdr:rowOff>
    </xdr:from>
    <xdr:to>
      <xdr:col>1</xdr:col>
      <xdr:colOff>311150</xdr:colOff>
      <xdr:row>105</xdr:row>
      <xdr:rowOff>127000</xdr:rowOff>
    </xdr:to>
    <xdr:pic>
      <xdr:nvPicPr>
        <xdr:cNvPr id="453" name="BExD39OZLASHORZPOWOIHYCN4VON">
          <a:extLst>
            <a:ext uri="{FF2B5EF4-FFF2-40B4-BE49-F238E27FC236}">
              <a16:creationId xmlns:a16="http://schemas.microsoft.com/office/drawing/2014/main" id="{16A5FBDE-A4A9-491C-BF8D-DFD90C9D491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0431125"/>
          <a:ext cx="127000" cy="127000"/>
        </a:xfrm>
        <a:prstGeom prst="rect">
          <a:avLst/>
        </a:prstGeom>
      </xdr:spPr>
    </xdr:pic>
    <xdr:clientData/>
  </xdr:twoCellAnchor>
  <xdr:twoCellAnchor>
    <xdr:from>
      <xdr:col>1</xdr:col>
      <xdr:colOff>269875</xdr:colOff>
      <xdr:row>108</xdr:row>
      <xdr:rowOff>0</xdr:rowOff>
    </xdr:from>
    <xdr:to>
      <xdr:col>1</xdr:col>
      <xdr:colOff>396875</xdr:colOff>
      <xdr:row>108</xdr:row>
      <xdr:rowOff>127000</xdr:rowOff>
    </xdr:to>
    <xdr:pic>
      <xdr:nvPicPr>
        <xdr:cNvPr id="454" name="BEx7AR0KGDRTJCKZ6H8JYBUH5HC7">
          <a:extLst>
            <a:ext uri="{FF2B5EF4-FFF2-40B4-BE49-F238E27FC236}">
              <a16:creationId xmlns:a16="http://schemas.microsoft.com/office/drawing/2014/main" id="{32A3B15B-C8D0-4EE4-B40C-168106A025C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002625"/>
          <a:ext cx="127000" cy="127000"/>
        </a:xfrm>
        <a:prstGeom prst="rect">
          <a:avLst/>
        </a:prstGeom>
      </xdr:spPr>
    </xdr:pic>
    <xdr:clientData/>
  </xdr:twoCellAnchor>
  <xdr:twoCellAnchor>
    <xdr:from>
      <xdr:col>1</xdr:col>
      <xdr:colOff>269875</xdr:colOff>
      <xdr:row>112</xdr:row>
      <xdr:rowOff>0</xdr:rowOff>
    </xdr:from>
    <xdr:to>
      <xdr:col>1</xdr:col>
      <xdr:colOff>396875</xdr:colOff>
      <xdr:row>112</xdr:row>
      <xdr:rowOff>127000</xdr:rowOff>
    </xdr:to>
    <xdr:pic>
      <xdr:nvPicPr>
        <xdr:cNvPr id="455" name="BExIXMLUDWOWDT5AW9YX39UU99VG">
          <a:extLst>
            <a:ext uri="{FF2B5EF4-FFF2-40B4-BE49-F238E27FC236}">
              <a16:creationId xmlns:a16="http://schemas.microsoft.com/office/drawing/2014/main" id="{3CDC6105-3773-46DA-A093-DAB2445C0EF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764625"/>
          <a:ext cx="127000" cy="127000"/>
        </a:xfrm>
        <a:prstGeom prst="rect">
          <a:avLst/>
        </a:prstGeom>
      </xdr:spPr>
    </xdr:pic>
    <xdr:clientData/>
  </xdr:twoCellAnchor>
  <xdr:twoCellAnchor>
    <xdr:from>
      <xdr:col>1</xdr:col>
      <xdr:colOff>269875</xdr:colOff>
      <xdr:row>126</xdr:row>
      <xdr:rowOff>0</xdr:rowOff>
    </xdr:from>
    <xdr:to>
      <xdr:col>1</xdr:col>
      <xdr:colOff>396875</xdr:colOff>
      <xdr:row>126</xdr:row>
      <xdr:rowOff>127000</xdr:rowOff>
    </xdr:to>
    <xdr:pic>
      <xdr:nvPicPr>
        <xdr:cNvPr id="456" name="BExQECSW3HJKUQ50KS6AYQRKFGEA">
          <a:extLst>
            <a:ext uri="{FF2B5EF4-FFF2-40B4-BE49-F238E27FC236}">
              <a16:creationId xmlns:a16="http://schemas.microsoft.com/office/drawing/2014/main" id="{9FBD4EF4-333B-4121-94C2-80D4D9BF825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4431625"/>
          <a:ext cx="127000" cy="127000"/>
        </a:xfrm>
        <a:prstGeom prst="rect">
          <a:avLst/>
        </a:prstGeom>
      </xdr:spPr>
    </xdr:pic>
    <xdr:clientData/>
  </xdr:twoCellAnchor>
  <xdr:twoCellAnchor>
    <xdr:from>
      <xdr:col>1</xdr:col>
      <xdr:colOff>184150</xdr:colOff>
      <xdr:row>127</xdr:row>
      <xdr:rowOff>0</xdr:rowOff>
    </xdr:from>
    <xdr:to>
      <xdr:col>1</xdr:col>
      <xdr:colOff>311150</xdr:colOff>
      <xdr:row>127</xdr:row>
      <xdr:rowOff>127000</xdr:rowOff>
    </xdr:to>
    <xdr:pic>
      <xdr:nvPicPr>
        <xdr:cNvPr id="457" name="BExQ4HYES232OQKXXZF3NS3356RV">
          <a:extLst>
            <a:ext uri="{FF2B5EF4-FFF2-40B4-BE49-F238E27FC236}">
              <a16:creationId xmlns:a16="http://schemas.microsoft.com/office/drawing/2014/main" id="{10BC236A-E99B-459C-BD87-D19BE2B0CEF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622125"/>
          <a:ext cx="127000" cy="127000"/>
        </a:xfrm>
        <a:prstGeom prst="rect">
          <a:avLst/>
        </a:prstGeom>
      </xdr:spPr>
    </xdr:pic>
    <xdr:clientData/>
  </xdr:twoCellAnchor>
  <xdr:twoCellAnchor>
    <xdr:from>
      <xdr:col>1</xdr:col>
      <xdr:colOff>184150</xdr:colOff>
      <xdr:row>201</xdr:row>
      <xdr:rowOff>0</xdr:rowOff>
    </xdr:from>
    <xdr:to>
      <xdr:col>1</xdr:col>
      <xdr:colOff>311150</xdr:colOff>
      <xdr:row>201</xdr:row>
      <xdr:rowOff>127000</xdr:rowOff>
    </xdr:to>
    <xdr:pic>
      <xdr:nvPicPr>
        <xdr:cNvPr id="458" name="BExB19VMCTT9X2YKL20YTYQCU3F3">
          <a:extLst>
            <a:ext uri="{FF2B5EF4-FFF2-40B4-BE49-F238E27FC236}">
              <a16:creationId xmlns:a16="http://schemas.microsoft.com/office/drawing/2014/main" id="{F37EBC64-6739-4EC3-A012-9B98E666A96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8719125"/>
          <a:ext cx="127000" cy="127000"/>
        </a:xfrm>
        <a:prstGeom prst="rect">
          <a:avLst/>
        </a:prstGeom>
      </xdr:spPr>
    </xdr:pic>
    <xdr:clientData/>
  </xdr:twoCellAnchor>
  <xdr:twoCellAnchor>
    <xdr:from>
      <xdr:col>1</xdr:col>
      <xdr:colOff>184150</xdr:colOff>
      <xdr:row>210</xdr:row>
      <xdr:rowOff>0</xdr:rowOff>
    </xdr:from>
    <xdr:to>
      <xdr:col>1</xdr:col>
      <xdr:colOff>311150</xdr:colOff>
      <xdr:row>210</xdr:row>
      <xdr:rowOff>127000</xdr:rowOff>
    </xdr:to>
    <xdr:pic>
      <xdr:nvPicPr>
        <xdr:cNvPr id="459" name="BEx79T5DILTDFQF5U8TK3P3WGCQ8">
          <a:extLst>
            <a:ext uri="{FF2B5EF4-FFF2-40B4-BE49-F238E27FC236}">
              <a16:creationId xmlns:a16="http://schemas.microsoft.com/office/drawing/2014/main" id="{059EBA17-288F-45E2-9508-6ADFADD46D9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433625"/>
          <a:ext cx="127000" cy="127000"/>
        </a:xfrm>
        <a:prstGeom prst="rect">
          <a:avLst/>
        </a:prstGeom>
      </xdr:spPr>
    </xdr:pic>
    <xdr:clientData/>
  </xdr:twoCellAnchor>
  <xdr:twoCellAnchor>
    <xdr:from>
      <xdr:col>1</xdr:col>
      <xdr:colOff>184150</xdr:colOff>
      <xdr:row>213</xdr:row>
      <xdr:rowOff>0</xdr:rowOff>
    </xdr:from>
    <xdr:to>
      <xdr:col>1</xdr:col>
      <xdr:colOff>311150</xdr:colOff>
      <xdr:row>213</xdr:row>
      <xdr:rowOff>127000</xdr:rowOff>
    </xdr:to>
    <xdr:pic>
      <xdr:nvPicPr>
        <xdr:cNvPr id="460" name="BExW32O0YFCQM37ALCP8O0YGLAJ5">
          <a:extLst>
            <a:ext uri="{FF2B5EF4-FFF2-40B4-BE49-F238E27FC236}">
              <a16:creationId xmlns:a16="http://schemas.microsoft.com/office/drawing/2014/main" id="{192C92BE-9035-41B7-AB14-DBFC40F0DDC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005125"/>
          <a:ext cx="127000" cy="127000"/>
        </a:xfrm>
        <a:prstGeom prst="rect">
          <a:avLst/>
        </a:prstGeom>
      </xdr:spPr>
    </xdr:pic>
    <xdr:clientData/>
  </xdr:twoCellAnchor>
  <xdr:twoCellAnchor>
    <xdr:from>
      <xdr:col>1</xdr:col>
      <xdr:colOff>184150</xdr:colOff>
      <xdr:row>219</xdr:row>
      <xdr:rowOff>0</xdr:rowOff>
    </xdr:from>
    <xdr:to>
      <xdr:col>1</xdr:col>
      <xdr:colOff>311150</xdr:colOff>
      <xdr:row>219</xdr:row>
      <xdr:rowOff>127000</xdr:rowOff>
    </xdr:to>
    <xdr:pic>
      <xdr:nvPicPr>
        <xdr:cNvPr id="461" name="BExVVN1C8DW1OQND3HCEO1VD19NL">
          <a:extLst>
            <a:ext uri="{FF2B5EF4-FFF2-40B4-BE49-F238E27FC236}">
              <a16:creationId xmlns:a16="http://schemas.microsoft.com/office/drawing/2014/main" id="{F7BB027D-597D-44B5-9722-741DD531D1F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148125"/>
          <a:ext cx="127000" cy="127000"/>
        </a:xfrm>
        <a:prstGeom prst="rect">
          <a:avLst/>
        </a:prstGeom>
      </xdr:spPr>
    </xdr:pic>
    <xdr:clientData/>
  </xdr:twoCellAnchor>
  <xdr:twoCellAnchor>
    <xdr:from>
      <xdr:col>1</xdr:col>
      <xdr:colOff>184150</xdr:colOff>
      <xdr:row>231</xdr:row>
      <xdr:rowOff>0</xdr:rowOff>
    </xdr:from>
    <xdr:to>
      <xdr:col>1</xdr:col>
      <xdr:colOff>311150</xdr:colOff>
      <xdr:row>231</xdr:row>
      <xdr:rowOff>127000</xdr:rowOff>
    </xdr:to>
    <xdr:pic>
      <xdr:nvPicPr>
        <xdr:cNvPr id="462" name="BExS6XYCMNE4P15N0A0YM60SREWH">
          <a:extLst>
            <a:ext uri="{FF2B5EF4-FFF2-40B4-BE49-F238E27FC236}">
              <a16:creationId xmlns:a16="http://schemas.microsoft.com/office/drawing/2014/main" id="{F9686C05-F26D-46E4-B597-03D4B318965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434125"/>
          <a:ext cx="127000" cy="127000"/>
        </a:xfrm>
        <a:prstGeom prst="rect">
          <a:avLst/>
        </a:prstGeom>
      </xdr:spPr>
    </xdr:pic>
    <xdr:clientData/>
  </xdr:twoCellAnchor>
  <xdr:twoCellAnchor>
    <xdr:from>
      <xdr:col>1</xdr:col>
      <xdr:colOff>184150</xdr:colOff>
      <xdr:row>233</xdr:row>
      <xdr:rowOff>0</xdr:rowOff>
    </xdr:from>
    <xdr:to>
      <xdr:col>1</xdr:col>
      <xdr:colOff>311150</xdr:colOff>
      <xdr:row>233</xdr:row>
      <xdr:rowOff>127000</xdr:rowOff>
    </xdr:to>
    <xdr:pic>
      <xdr:nvPicPr>
        <xdr:cNvPr id="463" name="BEx1JFN1B5HCNNHU1DBNJM0Q7RGO">
          <a:extLst>
            <a:ext uri="{FF2B5EF4-FFF2-40B4-BE49-F238E27FC236}">
              <a16:creationId xmlns:a16="http://schemas.microsoft.com/office/drawing/2014/main" id="{69F7635E-B5CC-456B-9CA4-8B4AC7DCC4B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815125"/>
          <a:ext cx="127000" cy="127000"/>
        </a:xfrm>
        <a:prstGeom prst="rect">
          <a:avLst/>
        </a:prstGeom>
      </xdr:spPr>
    </xdr:pic>
    <xdr:clientData/>
  </xdr:twoCellAnchor>
  <xdr:twoCellAnchor>
    <xdr:from>
      <xdr:col>1</xdr:col>
      <xdr:colOff>184150</xdr:colOff>
      <xdr:row>236</xdr:row>
      <xdr:rowOff>0</xdr:rowOff>
    </xdr:from>
    <xdr:to>
      <xdr:col>1</xdr:col>
      <xdr:colOff>311150</xdr:colOff>
      <xdr:row>236</xdr:row>
      <xdr:rowOff>127000</xdr:rowOff>
    </xdr:to>
    <xdr:pic>
      <xdr:nvPicPr>
        <xdr:cNvPr id="464" name="BExMOSJS41QZ6K1TJ9RITMWASWZO">
          <a:extLst>
            <a:ext uri="{FF2B5EF4-FFF2-40B4-BE49-F238E27FC236}">
              <a16:creationId xmlns:a16="http://schemas.microsoft.com/office/drawing/2014/main" id="{69361858-1030-413C-A906-0CAE6DAA39B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386625"/>
          <a:ext cx="127000" cy="127000"/>
        </a:xfrm>
        <a:prstGeom prst="rect">
          <a:avLst/>
        </a:prstGeom>
      </xdr:spPr>
    </xdr:pic>
    <xdr:clientData/>
  </xdr:twoCellAnchor>
  <xdr:twoCellAnchor>
    <xdr:from>
      <xdr:col>1</xdr:col>
      <xdr:colOff>184150</xdr:colOff>
      <xdr:row>239</xdr:row>
      <xdr:rowOff>0</xdr:rowOff>
    </xdr:from>
    <xdr:to>
      <xdr:col>1</xdr:col>
      <xdr:colOff>311150</xdr:colOff>
      <xdr:row>239</xdr:row>
      <xdr:rowOff>127000</xdr:rowOff>
    </xdr:to>
    <xdr:pic>
      <xdr:nvPicPr>
        <xdr:cNvPr id="465" name="BExII7PQKKA2KRZ64FN9PDC5QU5W">
          <a:extLst>
            <a:ext uri="{FF2B5EF4-FFF2-40B4-BE49-F238E27FC236}">
              <a16:creationId xmlns:a16="http://schemas.microsoft.com/office/drawing/2014/main" id="{C632DD6F-3BE1-46E1-9EE9-05B8B7D1C38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958125"/>
          <a:ext cx="127000" cy="127000"/>
        </a:xfrm>
        <a:prstGeom prst="rect">
          <a:avLst/>
        </a:prstGeom>
      </xdr:spPr>
    </xdr:pic>
    <xdr:clientData/>
  </xdr:twoCellAnchor>
  <xdr:oneCellAnchor>
    <xdr:from>
      <xdr:col>1</xdr:col>
      <xdr:colOff>19050</xdr:colOff>
      <xdr:row>0</xdr:row>
      <xdr:rowOff>9525</xdr:rowOff>
    </xdr:from>
    <xdr:ext cx="47625" cy="47625"/>
    <xdr:pic>
      <xdr:nvPicPr>
        <xdr:cNvPr id="469" name="BExMO7VFCN4EL59982UR4AJ25JNJ" descr="XX6TINEJADZGKR0CTM7ZRT0RA" hidden="1">
          <a:extLst>
            <a:ext uri="{FF2B5EF4-FFF2-40B4-BE49-F238E27FC236}">
              <a16:creationId xmlns:a16="http://schemas.microsoft.com/office/drawing/2014/main" id="{7F3E58CA-9278-45EA-A81A-46312C6AA6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470" name="BExU3EX5JJCXCII4YKUJBFBGIJR2" descr="OF5ZI9PI5WH36VPANJ2DYLNMI" hidden="1">
          <a:extLst>
            <a:ext uri="{FF2B5EF4-FFF2-40B4-BE49-F238E27FC236}">
              <a16:creationId xmlns:a16="http://schemas.microsoft.com/office/drawing/2014/main" id="{D189923D-ACCB-4E22-8BBA-95F8E3C0297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471" name="BEx1KD7H6UB1VYCJ7O61P562EIUY" descr="IQGV9140X0K0UPBL8OGU3I44J" hidden="1">
          <a:extLst>
            <a:ext uri="{FF2B5EF4-FFF2-40B4-BE49-F238E27FC236}">
              <a16:creationId xmlns:a16="http://schemas.microsoft.com/office/drawing/2014/main" id="{20B6C6C1-AF46-4D53-AEEE-09CA745EE4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472" name="BEx5BJQWS6YWHH4ZMSUAMD641V6Y" descr="ZTMFMXCIQSECDX38ALEFHUB00" hidden="1">
          <a:extLst>
            <a:ext uri="{FF2B5EF4-FFF2-40B4-BE49-F238E27FC236}">
              <a16:creationId xmlns:a16="http://schemas.microsoft.com/office/drawing/2014/main" id="{F7D9B98E-1485-432F-8D5B-A370F3D7ADE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473" name="BExVTO5Q8G2M7BPL4B2584LQS0R0" descr="OB6Q8NA4LZFE4GM9Y3V56BPMQ" hidden="1">
          <a:extLst>
            <a:ext uri="{FF2B5EF4-FFF2-40B4-BE49-F238E27FC236}">
              <a16:creationId xmlns:a16="http://schemas.microsoft.com/office/drawing/2014/main" id="{1E0E985B-DC6E-4E5D-B827-CEE390F849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474" name="BExIFSCLN1G86X78PFLTSMRP0US5" descr="9JK4SPV4DG7VTCZIILWHXQU5J" hidden="1">
          <a:extLst>
            <a:ext uri="{FF2B5EF4-FFF2-40B4-BE49-F238E27FC236}">
              <a16:creationId xmlns:a16="http://schemas.microsoft.com/office/drawing/2014/main" id="{9F6961BA-EEA3-4A8F-892E-35BDB7ECB5A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475" name="BEx1I152WN2D3A85O2XN0DGXCWHN" descr="KHBZFMANRA4UMJR1AB4M5NJNT" hidden="1">
          <a:extLst>
            <a:ext uri="{FF2B5EF4-FFF2-40B4-BE49-F238E27FC236}">
              <a16:creationId xmlns:a16="http://schemas.microsoft.com/office/drawing/2014/main" id="{632D1004-D4A4-42C0-8A2C-43C7D3260D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476" name="BExW9676P0SKCVKK25QCGHPA3PAD" descr="9A4PWZ20RMSRF0PNECCDM75CA" hidden="1">
          <a:extLst>
            <a:ext uri="{FF2B5EF4-FFF2-40B4-BE49-F238E27FC236}">
              <a16:creationId xmlns:a16="http://schemas.microsoft.com/office/drawing/2014/main" id="{F32D5447-CA78-4275-9521-135542543FE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477" name="BExW253QPOZK9KW8BJC3LBXGCG2N" descr="Y5HX37BEUWSN1NEFJKZJXI3SX" hidden="1">
          <a:extLst>
            <a:ext uri="{FF2B5EF4-FFF2-40B4-BE49-F238E27FC236}">
              <a16:creationId xmlns:a16="http://schemas.microsoft.com/office/drawing/2014/main" id="{6BCFD7F5-913E-4522-B253-CAF38AF54EE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478" name="BExS5CPQ8P8JOQPK7ANNKHLSGOKU" hidden="1">
          <a:extLst>
            <a:ext uri="{FF2B5EF4-FFF2-40B4-BE49-F238E27FC236}">
              <a16:creationId xmlns:a16="http://schemas.microsoft.com/office/drawing/2014/main" id="{03710E39-C78E-4BBA-95F7-8F67476A9E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479" name="BExMM0AVUAIRNJLXB1FW8R0YB4ZZ" hidden="1">
          <a:extLst>
            <a:ext uri="{FF2B5EF4-FFF2-40B4-BE49-F238E27FC236}">
              <a16:creationId xmlns:a16="http://schemas.microsoft.com/office/drawing/2014/main" id="{0376AAFE-453E-416C-809D-F07D53748E2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480" name="BExXZ7Y09CBS0XA7IPB3IRJ8RJM4" hidden="1">
          <a:extLst>
            <a:ext uri="{FF2B5EF4-FFF2-40B4-BE49-F238E27FC236}">
              <a16:creationId xmlns:a16="http://schemas.microsoft.com/office/drawing/2014/main" id="{78FCAD15-3AB2-4FDE-9486-7B8F674AB1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481" name="BExQ7SXS9VUG7P6CACU2J7R2SGIZ" hidden="1">
          <a:extLst>
            <a:ext uri="{FF2B5EF4-FFF2-40B4-BE49-F238E27FC236}">
              <a16:creationId xmlns:a16="http://schemas.microsoft.com/office/drawing/2014/main" id="{E10AEE46-7271-4C7F-BF2C-D939809BF6A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482" name="BEx5AQZ4ETQ9LMY5EBWVH20Z7VXQ" hidden="1">
          <a:extLst>
            <a:ext uri="{FF2B5EF4-FFF2-40B4-BE49-F238E27FC236}">
              <a16:creationId xmlns:a16="http://schemas.microsoft.com/office/drawing/2014/main" id="{03B7A809-D9D7-40DE-9C26-72BB174806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483" name="BExUBK0YZ5VYFY8TTITJGJU9S06A" hidden="1">
          <a:extLst>
            <a:ext uri="{FF2B5EF4-FFF2-40B4-BE49-F238E27FC236}">
              <a16:creationId xmlns:a16="http://schemas.microsoft.com/office/drawing/2014/main" id="{8AFC08E9-EA68-49DE-A39B-968EB6F8AD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484" name="BExUEZCSSJ7RN4J18I2NUIQR2FZS" hidden="1">
          <a:extLst>
            <a:ext uri="{FF2B5EF4-FFF2-40B4-BE49-F238E27FC236}">
              <a16:creationId xmlns:a16="http://schemas.microsoft.com/office/drawing/2014/main" id="{8A343012-8D06-44A7-B1B3-1BDE888876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485" name="BExS3JDQWF7U3F5JTEVOE16ASIYK" hidden="1">
          <a:extLst>
            <a:ext uri="{FF2B5EF4-FFF2-40B4-BE49-F238E27FC236}">
              <a16:creationId xmlns:a16="http://schemas.microsoft.com/office/drawing/2014/main" id="{120390BA-00C7-44CF-8B28-006F6718C2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486" name="BEx973S463FCQVJ7QDFBUIU0WJ3F" descr="ZQTVYL8DCSADVT0QMRXFLU0TR" hidden="1">
          <a:extLst>
            <a:ext uri="{FF2B5EF4-FFF2-40B4-BE49-F238E27FC236}">
              <a16:creationId xmlns:a16="http://schemas.microsoft.com/office/drawing/2014/main" id="{1B000C0C-5BA5-48FF-A5B8-8DFFCAD92B6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487" name="BExRZO0PLWWMCLGRH7EH6UXYWGAJ" descr="9D4GQ34QB727H10MA3SSAR2R9" hidden="1">
          <a:extLst>
            <a:ext uri="{FF2B5EF4-FFF2-40B4-BE49-F238E27FC236}">
              <a16:creationId xmlns:a16="http://schemas.microsoft.com/office/drawing/2014/main" id="{DF676758-92A8-4011-B622-2B407339211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488" name="BExBDP6HNAAJUM39SE5G2C8BKNRQ" descr="1TM64TL2QIMYV7WYSV2VLGXY4" hidden="1">
          <a:extLst>
            <a:ext uri="{FF2B5EF4-FFF2-40B4-BE49-F238E27FC236}">
              <a16:creationId xmlns:a16="http://schemas.microsoft.com/office/drawing/2014/main" id="{54B3B74D-9C9A-4A09-A97F-A883756EFB0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489" name="BExQEGJP61DL2NZY6LMBHBZ0J5YT" descr="D6ZNRZJ7EX4GZT9RO8LE0C905" hidden="1">
          <a:extLst>
            <a:ext uri="{FF2B5EF4-FFF2-40B4-BE49-F238E27FC236}">
              <a16:creationId xmlns:a16="http://schemas.microsoft.com/office/drawing/2014/main" id="{CFCEE314-7B75-4894-B4EA-C2D1CD1F27E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490" name="BExTY1BCS6HZIF6HI5491FGHDVAE" descr="MJ6976KI2UH1IE8M227DUYXMJ" hidden="1">
          <a:extLst>
            <a:ext uri="{FF2B5EF4-FFF2-40B4-BE49-F238E27FC236}">
              <a16:creationId xmlns:a16="http://schemas.microsoft.com/office/drawing/2014/main" id="{AF2DEB65-7F3B-4E17-90C1-C7122126571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491" name="BEx5FXJGJOT93D0J2IRJ3985IUMI" hidden="1">
          <a:extLst>
            <a:ext uri="{FF2B5EF4-FFF2-40B4-BE49-F238E27FC236}">
              <a16:creationId xmlns:a16="http://schemas.microsoft.com/office/drawing/2014/main" id="{9AACEEE9-5AFE-4135-BACF-B84E59BB666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492" name="BEx3RTMHAR35NUAAK49TV6NU7EPA" descr="QFXLG4ZCXTRQSJYFCKJ58G9N8" hidden="1">
          <a:extLst>
            <a:ext uri="{FF2B5EF4-FFF2-40B4-BE49-F238E27FC236}">
              <a16:creationId xmlns:a16="http://schemas.microsoft.com/office/drawing/2014/main" id="{9467A1BF-624B-489E-8B78-FA40E93FD217}"/>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493" name="BExS8T38WLC2R738ZC7BDJQAKJAJ" descr="MRI962L5PB0E0YWXCIBN82VJH" hidden="1">
          <a:extLst>
            <a:ext uri="{FF2B5EF4-FFF2-40B4-BE49-F238E27FC236}">
              <a16:creationId xmlns:a16="http://schemas.microsoft.com/office/drawing/2014/main" id="{BC4958BA-DDA1-43C6-993C-E2F8336196D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494" name="BEx5F64BJ6DCM4EJH81D5ZFNPZ0V" descr="7DJ9FILZD2YPS6X1JBP9E76TU" hidden="1">
          <a:extLst>
            <a:ext uri="{FF2B5EF4-FFF2-40B4-BE49-F238E27FC236}">
              <a16:creationId xmlns:a16="http://schemas.microsoft.com/office/drawing/2014/main" id="{AC232728-1943-4E2B-B683-1D508863EB3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495" name="BExQEXXHA3EEXR44LT6RKCDWM6ZT" hidden="1">
          <a:extLst>
            <a:ext uri="{FF2B5EF4-FFF2-40B4-BE49-F238E27FC236}">
              <a16:creationId xmlns:a16="http://schemas.microsoft.com/office/drawing/2014/main" id="{5712F855-183D-4D85-8DDD-0AE6A0C42AB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496" name="BEx1X6AMHV6ZK3UJB2BXIJTJHYJU" descr="OALR4L95ELQLZ1Y1LETHM1CS9" hidden="1">
          <a:extLst>
            <a:ext uri="{FF2B5EF4-FFF2-40B4-BE49-F238E27FC236}">
              <a16:creationId xmlns:a16="http://schemas.microsoft.com/office/drawing/2014/main" id="{DEA67D69-973B-425B-B426-E1F3DB40034A}"/>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497" name="BExSDIVCE09QKG3CT52PHCS6ZJ09" descr="9F076L7EQCF2COMMGCQG6BQGU" hidden="1">
          <a:extLst>
            <a:ext uri="{FF2B5EF4-FFF2-40B4-BE49-F238E27FC236}">
              <a16:creationId xmlns:a16="http://schemas.microsoft.com/office/drawing/2014/main" id="{494F5F04-3EB5-4933-85E0-52B9C42D7BF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498" name="BEx1QZGQZBAWJ8591VXEIPUOVS7X" descr="MEW27CPIFG44B7E7HEQUUF5QF" hidden="1">
          <a:extLst>
            <a:ext uri="{FF2B5EF4-FFF2-40B4-BE49-F238E27FC236}">
              <a16:creationId xmlns:a16="http://schemas.microsoft.com/office/drawing/2014/main" id="{9DA25CDB-FC61-4DCD-90F6-E7BD17C4A1B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499" name="BExMF7LICJLPXSHM63A6EQ79YQKG" descr="U084VZL15IMB1OFRRAY6GVKAE" hidden="1">
          <a:extLst>
            <a:ext uri="{FF2B5EF4-FFF2-40B4-BE49-F238E27FC236}">
              <a16:creationId xmlns:a16="http://schemas.microsoft.com/office/drawing/2014/main" id="{012B8CFB-B193-4009-B41A-EBDD6222C80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500" name="BExS343F8GCKP6HTF9Y97L133DX8" descr="ZRF0KB1IYQSNV63CTXT25G67G" hidden="1">
          <a:extLst>
            <a:ext uri="{FF2B5EF4-FFF2-40B4-BE49-F238E27FC236}">
              <a16:creationId xmlns:a16="http://schemas.microsoft.com/office/drawing/2014/main" id="{85511E69-263D-45CA-9CC2-F78BAAE1CFA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501" name="BExZMRC09W87CY4B73NPZMNH21AH" descr="78CUMI0OVLYJRSDRQ3V2YX812" hidden="1">
          <a:extLst>
            <a:ext uri="{FF2B5EF4-FFF2-40B4-BE49-F238E27FC236}">
              <a16:creationId xmlns:a16="http://schemas.microsoft.com/office/drawing/2014/main" id="{5A270335-5B9B-421E-824B-4B3AABDD860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502" name="BExZXVFJ4DY4I24AARDT4AMP6EN1" descr="TXSMH2MTH86CYKA26740RQPUC" hidden="1">
          <a:extLst>
            <a:ext uri="{FF2B5EF4-FFF2-40B4-BE49-F238E27FC236}">
              <a16:creationId xmlns:a16="http://schemas.microsoft.com/office/drawing/2014/main" id="{9BCDAAC1-6C73-4E19-82AE-923252621F5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503" name="BExOCUIOFQWUGTBU5ESTW3EYEP5C" descr="9BNF49V0R6VVYPHEVMJ3ABDQZ" hidden="1">
          <a:extLst>
            <a:ext uri="{FF2B5EF4-FFF2-40B4-BE49-F238E27FC236}">
              <a16:creationId xmlns:a16="http://schemas.microsoft.com/office/drawing/2014/main" id="{6F4B6891-7ED6-4628-8251-A331A55C012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504" name="BExU65O9OE4B4MQ2A3OYH13M8BZJ" descr="3INNIMMPDBB0JF37L81M6ID21" hidden="1">
          <a:extLst>
            <a:ext uri="{FF2B5EF4-FFF2-40B4-BE49-F238E27FC236}">
              <a16:creationId xmlns:a16="http://schemas.microsoft.com/office/drawing/2014/main" id="{6748BEDD-01CE-4DEA-9B93-2AEE280E724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505" name="BExOPRCR0UW7TKXSV5WDTL348FGL" descr="S9JM17GP1802LHN4GT14BJYIC" hidden="1">
          <a:extLst>
            <a:ext uri="{FF2B5EF4-FFF2-40B4-BE49-F238E27FC236}">
              <a16:creationId xmlns:a16="http://schemas.microsoft.com/office/drawing/2014/main" id="{9553ED7A-69AB-40D9-B7F6-74A17DB8496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506" name="BEx5OESAY2W8SEGI3TSB65EHJ04B" descr="9CN2Y88X8WYV1HWZG1QILY9BK" hidden="1">
          <a:extLst>
            <a:ext uri="{FF2B5EF4-FFF2-40B4-BE49-F238E27FC236}">
              <a16:creationId xmlns:a16="http://schemas.microsoft.com/office/drawing/2014/main" id="{CA7BCB0E-DF87-4513-AC2F-8BDC82D4E81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507" name="BExGMWEQ2BYRY9BAO5T1X850MJN1" descr="AZ9ST0XDIOP50HSUFO5V31BR0" hidden="1">
          <a:extLst>
            <a:ext uri="{FF2B5EF4-FFF2-40B4-BE49-F238E27FC236}">
              <a16:creationId xmlns:a16="http://schemas.microsoft.com/office/drawing/2014/main" id="{933BB9F9-CE20-481E-BCF3-AC01F92DA31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508" name="BEx7KN7CB2AW8AXH4MOIQ2K21U0M">
          <a:extLst>
            <a:ext uri="{FF2B5EF4-FFF2-40B4-BE49-F238E27FC236}">
              <a16:creationId xmlns:a16="http://schemas.microsoft.com/office/drawing/2014/main" id="{707FE243-4E02-43F6-909A-ABB06BFB9C0A}"/>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95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509" name="BExD34AQQIO8NV298LVFCR9L7I5Y">
          <a:extLst>
            <a:ext uri="{FF2B5EF4-FFF2-40B4-BE49-F238E27FC236}">
              <a16:creationId xmlns:a16="http://schemas.microsoft.com/office/drawing/2014/main" id="{5D611200-ABD2-4332-AC52-A5154DB022D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857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510" name="BEx9BLBLOQUYOY8F296B1VDCXMN9">
          <a:extLst>
            <a:ext uri="{FF2B5EF4-FFF2-40B4-BE49-F238E27FC236}">
              <a16:creationId xmlns:a16="http://schemas.microsoft.com/office/drawing/2014/main" id="{D05C73AA-D41A-4EE9-8632-55941270D50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95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511" name="BExKN1FE0G7ADQ6G995DN52CE7B2">
          <a:extLst>
            <a:ext uri="{FF2B5EF4-FFF2-40B4-BE49-F238E27FC236}">
              <a16:creationId xmlns:a16="http://schemas.microsoft.com/office/drawing/2014/main" id="{9AF34BBE-3DDE-466C-9D54-4FA3B1898BC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857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512" name="BExMLSICI0ERKXXINMK3ZRM9UMY6">
          <a:extLst>
            <a:ext uri="{FF2B5EF4-FFF2-40B4-BE49-F238E27FC236}">
              <a16:creationId xmlns:a16="http://schemas.microsoft.com/office/drawing/2014/main" id="{0C7AE671-763B-41CB-A37C-9E528525F7E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95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513" name="BEx5E5JZ6HFX6UR3RT7Q9A2PPGDK">
          <a:extLst>
            <a:ext uri="{FF2B5EF4-FFF2-40B4-BE49-F238E27FC236}">
              <a16:creationId xmlns:a16="http://schemas.microsoft.com/office/drawing/2014/main" id="{EC9F4DE2-B941-446E-AEF5-3F40424EA87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857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514" name="BExU91YVZ4P6Z0TN8I36XW592NHS">
          <a:extLst>
            <a:ext uri="{FF2B5EF4-FFF2-40B4-BE49-F238E27FC236}">
              <a16:creationId xmlns:a16="http://schemas.microsoft.com/office/drawing/2014/main" id="{C28EB615-7893-4628-A924-49B85AEDCE6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31050" y="95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515" name="BExTV0YZ7NI51LVT4WCVLSETYTX8">
          <a:extLst>
            <a:ext uri="{FF2B5EF4-FFF2-40B4-BE49-F238E27FC236}">
              <a16:creationId xmlns:a16="http://schemas.microsoft.com/office/drawing/2014/main" id="{1DEDDE04-5543-4509-B5B6-C47641E8566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31050" y="857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516" name="BExMDBKFGCJNYA342YQVZG1D3F4D">
          <a:extLst>
            <a:ext uri="{FF2B5EF4-FFF2-40B4-BE49-F238E27FC236}">
              <a16:creationId xmlns:a16="http://schemas.microsoft.com/office/drawing/2014/main" id="{8934A9C7-A02B-4E2D-B75D-684D6B25E78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162925" y="95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517" name="BExIY3ZO05THXOU1QBVGHYNUE2ZS">
          <a:extLst>
            <a:ext uri="{FF2B5EF4-FFF2-40B4-BE49-F238E27FC236}">
              <a16:creationId xmlns:a16="http://schemas.microsoft.com/office/drawing/2014/main" id="{A9FD9590-96F7-4DC7-BF3C-CB0EAC8962B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162925" y="857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518" name="BEx7J428BTTZ1AWDCAFCGGZFBG1D">
          <a:extLst>
            <a:ext uri="{FF2B5EF4-FFF2-40B4-BE49-F238E27FC236}">
              <a16:creationId xmlns:a16="http://schemas.microsoft.com/office/drawing/2014/main" id="{AA74CE3F-6941-4832-8154-862B46DB7FD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124950" y="95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519" name="BExXTA9CIC21IAB5NU2BI9TL78LH">
          <a:extLst>
            <a:ext uri="{FF2B5EF4-FFF2-40B4-BE49-F238E27FC236}">
              <a16:creationId xmlns:a16="http://schemas.microsoft.com/office/drawing/2014/main" id="{91FE6484-7445-4EDB-97B8-75FB8089C4DB}"/>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124950" y="857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520" name="BExSFCY80QJWENP4J950IN9V5CDO">
          <a:extLst>
            <a:ext uri="{FF2B5EF4-FFF2-40B4-BE49-F238E27FC236}">
              <a16:creationId xmlns:a16="http://schemas.microsoft.com/office/drawing/2014/main" id="{6C13785E-898E-45C9-9B0A-3ACB7319109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096500" y="95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521" name="BExOLH096EUC4E3GMVQTJPWADWPJ">
          <a:extLst>
            <a:ext uri="{FF2B5EF4-FFF2-40B4-BE49-F238E27FC236}">
              <a16:creationId xmlns:a16="http://schemas.microsoft.com/office/drawing/2014/main" id="{09EFF919-0FEB-4E6A-941C-52C73A291AD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096500" y="857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522" name="BExD52A16MY719MCKII87DAVN86O">
          <a:extLst>
            <a:ext uri="{FF2B5EF4-FFF2-40B4-BE49-F238E27FC236}">
              <a16:creationId xmlns:a16="http://schemas.microsoft.com/office/drawing/2014/main" id="{26CCF548-52CA-4B13-86D1-72E9B4E2B59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77575" y="95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523" name="BEx3I0FGINGA57QMTODN0QH1P30N">
          <a:extLst>
            <a:ext uri="{FF2B5EF4-FFF2-40B4-BE49-F238E27FC236}">
              <a16:creationId xmlns:a16="http://schemas.microsoft.com/office/drawing/2014/main" id="{B88CED49-630C-4273-8D23-C9CA05135B9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077575" y="857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524" name="BExU7GFBC0SU6DSZMK183Y23S19A">
          <a:extLst>
            <a:ext uri="{FF2B5EF4-FFF2-40B4-BE49-F238E27FC236}">
              <a16:creationId xmlns:a16="http://schemas.microsoft.com/office/drawing/2014/main" id="{3B94A835-7A93-4878-8AB6-CF791AF8682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963400" y="95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525" name="BExGTLD96L79OHS84XF2B15TGI4N">
          <a:extLst>
            <a:ext uri="{FF2B5EF4-FFF2-40B4-BE49-F238E27FC236}">
              <a16:creationId xmlns:a16="http://schemas.microsoft.com/office/drawing/2014/main" id="{632ADFE7-07B6-4747-A6A1-081D3A2114A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963400" y="857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xdr:nvPicPr>
        <xdr:cNvPr id="526" name="BExXUATOHDDBX6EG6F0TH9GSPQXW">
          <a:extLst>
            <a:ext uri="{FF2B5EF4-FFF2-40B4-BE49-F238E27FC236}">
              <a16:creationId xmlns:a16="http://schemas.microsoft.com/office/drawing/2014/main" id="{73303228-C49E-431F-9F80-A175BAE3D8DA}"/>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084300" y="95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xdr:nvPicPr>
        <xdr:cNvPr id="527" name="BEx1R2WXAII1IGLXHLNM1KPQ06PT">
          <a:extLst>
            <a:ext uri="{FF2B5EF4-FFF2-40B4-BE49-F238E27FC236}">
              <a16:creationId xmlns:a16="http://schemas.microsoft.com/office/drawing/2014/main" id="{B0E173B8-F8F6-4DE5-B536-1DAE6F08CDA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084300" y="857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xdr:nvPicPr>
        <xdr:cNvPr id="528" name="BEx1IP9KA0BG3BD5IRKQFZEG49FP">
          <a:extLst>
            <a:ext uri="{FF2B5EF4-FFF2-40B4-BE49-F238E27FC236}">
              <a16:creationId xmlns:a16="http://schemas.microsoft.com/office/drawing/2014/main" id="{3DCE83F4-6150-4666-AFA3-2DFFC0A0BD3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113000" y="95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xdr:nvPicPr>
        <xdr:cNvPr id="529" name="BExMLXR385IV8EO7P0A8TYEY36ZO">
          <a:extLst>
            <a:ext uri="{FF2B5EF4-FFF2-40B4-BE49-F238E27FC236}">
              <a16:creationId xmlns:a16="http://schemas.microsoft.com/office/drawing/2014/main" id="{573E9708-968B-4AE9-ADC6-01211C73229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113000" y="85725"/>
          <a:ext cx="50800" cy="50800"/>
        </a:xfrm>
        <a:prstGeom prst="rect">
          <a:avLst/>
        </a:prstGeom>
      </xdr:spPr>
    </xdr:pic>
    <xdr:clientData/>
  </xdr:twoCellAnchor>
  <xdr:twoCellAnchor>
    <xdr:from>
      <xdr:col>1</xdr:col>
      <xdr:colOff>184150</xdr:colOff>
      <xdr:row>61</xdr:row>
      <xdr:rowOff>0</xdr:rowOff>
    </xdr:from>
    <xdr:to>
      <xdr:col>1</xdr:col>
      <xdr:colOff>311150</xdr:colOff>
      <xdr:row>61</xdr:row>
      <xdr:rowOff>127000</xdr:rowOff>
    </xdr:to>
    <xdr:pic>
      <xdr:nvPicPr>
        <xdr:cNvPr id="530" name="BExIOEZOKH7J9H9UYVZA6TKIQ2FN">
          <a:extLst>
            <a:ext uri="{FF2B5EF4-FFF2-40B4-BE49-F238E27FC236}">
              <a16:creationId xmlns:a16="http://schemas.microsoft.com/office/drawing/2014/main" id="{BC3D49FC-7925-465B-8ACB-4CDEE41C94F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1858625"/>
          <a:ext cx="127000" cy="127000"/>
        </a:xfrm>
        <a:prstGeom prst="rect">
          <a:avLst/>
        </a:prstGeom>
      </xdr:spPr>
    </xdr:pic>
    <xdr:clientData/>
  </xdr:twoCellAnchor>
  <xdr:twoCellAnchor>
    <xdr:from>
      <xdr:col>1</xdr:col>
      <xdr:colOff>184150</xdr:colOff>
      <xdr:row>89</xdr:row>
      <xdr:rowOff>0</xdr:rowOff>
    </xdr:from>
    <xdr:to>
      <xdr:col>1</xdr:col>
      <xdr:colOff>311150</xdr:colOff>
      <xdr:row>89</xdr:row>
      <xdr:rowOff>127000</xdr:rowOff>
    </xdr:to>
    <xdr:pic>
      <xdr:nvPicPr>
        <xdr:cNvPr id="531" name="BExCS13KIW55MAGW1GBTCB2LJF34">
          <a:extLst>
            <a:ext uri="{FF2B5EF4-FFF2-40B4-BE49-F238E27FC236}">
              <a16:creationId xmlns:a16="http://schemas.microsoft.com/office/drawing/2014/main" id="{D985F199-B56E-4347-A94F-E08583FD418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192625"/>
          <a:ext cx="127000" cy="127000"/>
        </a:xfrm>
        <a:prstGeom prst="rect">
          <a:avLst/>
        </a:prstGeom>
      </xdr:spPr>
    </xdr:pic>
    <xdr:clientData/>
  </xdr:twoCellAnchor>
  <xdr:twoCellAnchor>
    <xdr:from>
      <xdr:col>1</xdr:col>
      <xdr:colOff>184150</xdr:colOff>
      <xdr:row>102</xdr:row>
      <xdr:rowOff>0</xdr:rowOff>
    </xdr:from>
    <xdr:to>
      <xdr:col>1</xdr:col>
      <xdr:colOff>311150</xdr:colOff>
      <xdr:row>102</xdr:row>
      <xdr:rowOff>127000</xdr:rowOff>
    </xdr:to>
    <xdr:pic>
      <xdr:nvPicPr>
        <xdr:cNvPr id="532" name="BExY0DWJPG2G1E5AEE9JSG26B5UX">
          <a:extLst>
            <a:ext uri="{FF2B5EF4-FFF2-40B4-BE49-F238E27FC236}">
              <a16:creationId xmlns:a16="http://schemas.microsoft.com/office/drawing/2014/main" id="{C795A97B-7B80-4000-A3CA-C7AACA0F435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9669125"/>
          <a:ext cx="127000" cy="127000"/>
        </a:xfrm>
        <a:prstGeom prst="rect">
          <a:avLst/>
        </a:prstGeom>
      </xdr:spPr>
    </xdr:pic>
    <xdr:clientData/>
  </xdr:twoCellAnchor>
  <xdr:twoCellAnchor>
    <xdr:from>
      <xdr:col>1</xdr:col>
      <xdr:colOff>269875</xdr:colOff>
      <xdr:row>105</xdr:row>
      <xdr:rowOff>0</xdr:rowOff>
    </xdr:from>
    <xdr:to>
      <xdr:col>1</xdr:col>
      <xdr:colOff>396875</xdr:colOff>
      <xdr:row>105</xdr:row>
      <xdr:rowOff>127000</xdr:rowOff>
    </xdr:to>
    <xdr:pic>
      <xdr:nvPicPr>
        <xdr:cNvPr id="533" name="BEx98OQ55ROPYUGB65V9MKXJ4FZU">
          <a:extLst>
            <a:ext uri="{FF2B5EF4-FFF2-40B4-BE49-F238E27FC236}">
              <a16:creationId xmlns:a16="http://schemas.microsoft.com/office/drawing/2014/main" id="{1766581D-72DA-4CC0-949E-1617BEEA67F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240625"/>
          <a:ext cx="127000" cy="127000"/>
        </a:xfrm>
        <a:prstGeom prst="rect">
          <a:avLst/>
        </a:prstGeom>
      </xdr:spPr>
    </xdr:pic>
    <xdr:clientData/>
  </xdr:twoCellAnchor>
  <xdr:twoCellAnchor>
    <xdr:from>
      <xdr:col>1</xdr:col>
      <xdr:colOff>269875</xdr:colOff>
      <xdr:row>109</xdr:row>
      <xdr:rowOff>0</xdr:rowOff>
    </xdr:from>
    <xdr:to>
      <xdr:col>1</xdr:col>
      <xdr:colOff>396875</xdr:colOff>
      <xdr:row>109</xdr:row>
      <xdr:rowOff>127000</xdr:rowOff>
    </xdr:to>
    <xdr:pic>
      <xdr:nvPicPr>
        <xdr:cNvPr id="534" name="BEx7EJJ0HWQ9JZ4UFQ1SNSN36US5">
          <a:extLst>
            <a:ext uri="{FF2B5EF4-FFF2-40B4-BE49-F238E27FC236}">
              <a16:creationId xmlns:a16="http://schemas.microsoft.com/office/drawing/2014/main" id="{C18A7E9B-5D64-4FB6-9782-531BE85063C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002625"/>
          <a:ext cx="127000" cy="127000"/>
        </a:xfrm>
        <a:prstGeom prst="rect">
          <a:avLst/>
        </a:prstGeom>
      </xdr:spPr>
    </xdr:pic>
    <xdr:clientData/>
  </xdr:twoCellAnchor>
  <xdr:twoCellAnchor>
    <xdr:from>
      <xdr:col>1</xdr:col>
      <xdr:colOff>269875</xdr:colOff>
      <xdr:row>124</xdr:row>
      <xdr:rowOff>0</xdr:rowOff>
    </xdr:from>
    <xdr:to>
      <xdr:col>1</xdr:col>
      <xdr:colOff>396875</xdr:colOff>
      <xdr:row>124</xdr:row>
      <xdr:rowOff>127000</xdr:rowOff>
    </xdr:to>
    <xdr:pic>
      <xdr:nvPicPr>
        <xdr:cNvPr id="535" name="BEx5DGDM7IUY3KXJAGMQT6RL183G">
          <a:extLst>
            <a:ext uri="{FF2B5EF4-FFF2-40B4-BE49-F238E27FC236}">
              <a16:creationId xmlns:a16="http://schemas.microsoft.com/office/drawing/2014/main" id="{E38D7A76-DA17-4FBD-AEF7-D5F3C12BB59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3860125"/>
          <a:ext cx="127000" cy="127000"/>
        </a:xfrm>
        <a:prstGeom prst="rect">
          <a:avLst/>
        </a:prstGeom>
      </xdr:spPr>
    </xdr:pic>
    <xdr:clientData/>
  </xdr:twoCellAnchor>
  <xdr:twoCellAnchor>
    <xdr:from>
      <xdr:col>1</xdr:col>
      <xdr:colOff>184150</xdr:colOff>
      <xdr:row>125</xdr:row>
      <xdr:rowOff>0</xdr:rowOff>
    </xdr:from>
    <xdr:to>
      <xdr:col>1</xdr:col>
      <xdr:colOff>311150</xdr:colOff>
      <xdr:row>125</xdr:row>
      <xdr:rowOff>127000</xdr:rowOff>
    </xdr:to>
    <xdr:pic>
      <xdr:nvPicPr>
        <xdr:cNvPr id="536" name="BExU0HQ59X9PLAN36WFV7QWW710P">
          <a:extLst>
            <a:ext uri="{FF2B5EF4-FFF2-40B4-BE49-F238E27FC236}">
              <a16:creationId xmlns:a16="http://schemas.microsoft.com/office/drawing/2014/main" id="{5CDB5DFC-41D8-4504-9CBD-A89E31E68AC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050625"/>
          <a:ext cx="127000" cy="127000"/>
        </a:xfrm>
        <a:prstGeom prst="rect">
          <a:avLst/>
        </a:prstGeom>
      </xdr:spPr>
    </xdr:pic>
    <xdr:clientData/>
  </xdr:twoCellAnchor>
  <xdr:twoCellAnchor>
    <xdr:from>
      <xdr:col>1</xdr:col>
      <xdr:colOff>184150</xdr:colOff>
      <xdr:row>201</xdr:row>
      <xdr:rowOff>0</xdr:rowOff>
    </xdr:from>
    <xdr:to>
      <xdr:col>1</xdr:col>
      <xdr:colOff>311150</xdr:colOff>
      <xdr:row>201</xdr:row>
      <xdr:rowOff>127000</xdr:rowOff>
    </xdr:to>
    <xdr:pic>
      <xdr:nvPicPr>
        <xdr:cNvPr id="537" name="BEx96FNMDSH7H30QH5CJRTA2VZPC">
          <a:extLst>
            <a:ext uri="{FF2B5EF4-FFF2-40B4-BE49-F238E27FC236}">
              <a16:creationId xmlns:a16="http://schemas.microsoft.com/office/drawing/2014/main" id="{C522AEF7-2B13-4B38-B7F7-05489C5A71D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8528625"/>
          <a:ext cx="127000" cy="127000"/>
        </a:xfrm>
        <a:prstGeom prst="rect">
          <a:avLst/>
        </a:prstGeom>
      </xdr:spPr>
    </xdr:pic>
    <xdr:clientData/>
  </xdr:twoCellAnchor>
  <xdr:twoCellAnchor>
    <xdr:from>
      <xdr:col>1</xdr:col>
      <xdr:colOff>184150</xdr:colOff>
      <xdr:row>209</xdr:row>
      <xdr:rowOff>0</xdr:rowOff>
    </xdr:from>
    <xdr:to>
      <xdr:col>1</xdr:col>
      <xdr:colOff>311150</xdr:colOff>
      <xdr:row>209</xdr:row>
      <xdr:rowOff>127000</xdr:rowOff>
    </xdr:to>
    <xdr:pic>
      <xdr:nvPicPr>
        <xdr:cNvPr id="538" name="BExB6MFRLO7LF5EDFROJE9ENHKBO">
          <a:extLst>
            <a:ext uri="{FF2B5EF4-FFF2-40B4-BE49-F238E27FC236}">
              <a16:creationId xmlns:a16="http://schemas.microsoft.com/office/drawing/2014/main" id="{1D5EE6B2-51F3-48D3-A32C-945C37ABF3D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052625"/>
          <a:ext cx="127000" cy="127000"/>
        </a:xfrm>
        <a:prstGeom prst="rect">
          <a:avLst/>
        </a:prstGeom>
      </xdr:spPr>
    </xdr:pic>
    <xdr:clientData/>
  </xdr:twoCellAnchor>
  <xdr:twoCellAnchor>
    <xdr:from>
      <xdr:col>1</xdr:col>
      <xdr:colOff>184150</xdr:colOff>
      <xdr:row>213</xdr:row>
      <xdr:rowOff>0</xdr:rowOff>
    </xdr:from>
    <xdr:to>
      <xdr:col>1</xdr:col>
      <xdr:colOff>311150</xdr:colOff>
      <xdr:row>213</xdr:row>
      <xdr:rowOff>127000</xdr:rowOff>
    </xdr:to>
    <xdr:pic>
      <xdr:nvPicPr>
        <xdr:cNvPr id="539" name="BExKG1DR3TI4RBMG59WPDBORGG6S">
          <a:extLst>
            <a:ext uri="{FF2B5EF4-FFF2-40B4-BE49-F238E27FC236}">
              <a16:creationId xmlns:a16="http://schemas.microsoft.com/office/drawing/2014/main" id="{18C6044C-2264-49A3-AF38-B32EFDD6517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814625"/>
          <a:ext cx="127000" cy="127000"/>
        </a:xfrm>
        <a:prstGeom prst="rect">
          <a:avLst/>
        </a:prstGeom>
      </xdr:spPr>
    </xdr:pic>
    <xdr:clientData/>
  </xdr:twoCellAnchor>
  <xdr:twoCellAnchor>
    <xdr:from>
      <xdr:col>1</xdr:col>
      <xdr:colOff>184150</xdr:colOff>
      <xdr:row>221</xdr:row>
      <xdr:rowOff>0</xdr:rowOff>
    </xdr:from>
    <xdr:to>
      <xdr:col>1</xdr:col>
      <xdr:colOff>311150</xdr:colOff>
      <xdr:row>221</xdr:row>
      <xdr:rowOff>127000</xdr:rowOff>
    </xdr:to>
    <xdr:pic>
      <xdr:nvPicPr>
        <xdr:cNvPr id="540" name="BEx7KJWMEMJG20XVQ9CRBY70LYZT">
          <a:extLst>
            <a:ext uri="{FF2B5EF4-FFF2-40B4-BE49-F238E27FC236}">
              <a16:creationId xmlns:a16="http://schemas.microsoft.com/office/drawing/2014/main" id="{3605CD20-BBCB-42A5-9D9A-818C378AD26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338625"/>
          <a:ext cx="127000" cy="127000"/>
        </a:xfrm>
        <a:prstGeom prst="rect">
          <a:avLst/>
        </a:prstGeom>
      </xdr:spPr>
    </xdr:pic>
    <xdr:clientData/>
  </xdr:twoCellAnchor>
  <xdr:twoCellAnchor>
    <xdr:from>
      <xdr:col>1</xdr:col>
      <xdr:colOff>184150</xdr:colOff>
      <xdr:row>233</xdr:row>
      <xdr:rowOff>0</xdr:rowOff>
    </xdr:from>
    <xdr:to>
      <xdr:col>1</xdr:col>
      <xdr:colOff>311150</xdr:colOff>
      <xdr:row>233</xdr:row>
      <xdr:rowOff>127000</xdr:rowOff>
    </xdr:to>
    <xdr:pic>
      <xdr:nvPicPr>
        <xdr:cNvPr id="541" name="BExS504JD8T2C2IEAY944MKT50V6">
          <a:extLst>
            <a:ext uri="{FF2B5EF4-FFF2-40B4-BE49-F238E27FC236}">
              <a16:creationId xmlns:a16="http://schemas.microsoft.com/office/drawing/2014/main" id="{5CFE55E7-8253-4839-928F-44D987D52EA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624625"/>
          <a:ext cx="127000" cy="127000"/>
        </a:xfrm>
        <a:prstGeom prst="rect">
          <a:avLst/>
        </a:prstGeom>
      </xdr:spPr>
    </xdr:pic>
    <xdr:clientData/>
  </xdr:twoCellAnchor>
  <xdr:twoCellAnchor>
    <xdr:from>
      <xdr:col>1</xdr:col>
      <xdr:colOff>184150</xdr:colOff>
      <xdr:row>237</xdr:row>
      <xdr:rowOff>0</xdr:rowOff>
    </xdr:from>
    <xdr:to>
      <xdr:col>1</xdr:col>
      <xdr:colOff>311150</xdr:colOff>
      <xdr:row>237</xdr:row>
      <xdr:rowOff>127000</xdr:rowOff>
    </xdr:to>
    <xdr:pic>
      <xdr:nvPicPr>
        <xdr:cNvPr id="542" name="BEx5D2L9T6KWEYARBY51CY1TCN3H">
          <a:extLst>
            <a:ext uri="{FF2B5EF4-FFF2-40B4-BE49-F238E27FC236}">
              <a16:creationId xmlns:a16="http://schemas.microsoft.com/office/drawing/2014/main" id="{C9DB2B6A-2BD7-4337-AEB6-CE5334EBC5B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386625"/>
          <a:ext cx="127000" cy="127000"/>
        </a:xfrm>
        <a:prstGeom prst="rect">
          <a:avLst/>
        </a:prstGeom>
      </xdr:spPr>
    </xdr:pic>
    <xdr:clientData/>
  </xdr:twoCellAnchor>
  <xdr:twoCellAnchor>
    <xdr:from>
      <xdr:col>1</xdr:col>
      <xdr:colOff>184150</xdr:colOff>
      <xdr:row>240</xdr:row>
      <xdr:rowOff>0</xdr:rowOff>
    </xdr:from>
    <xdr:to>
      <xdr:col>1</xdr:col>
      <xdr:colOff>311150</xdr:colOff>
      <xdr:row>240</xdr:row>
      <xdr:rowOff>127000</xdr:rowOff>
    </xdr:to>
    <xdr:pic>
      <xdr:nvPicPr>
        <xdr:cNvPr id="543" name="BExF7QDBIHKV26BRZ31PKTUC7MCU">
          <a:extLst>
            <a:ext uri="{FF2B5EF4-FFF2-40B4-BE49-F238E27FC236}">
              <a16:creationId xmlns:a16="http://schemas.microsoft.com/office/drawing/2014/main" id="{9AD0E366-2A86-466F-9BDE-5BE34A14557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958125"/>
          <a:ext cx="127000" cy="127000"/>
        </a:xfrm>
        <a:prstGeom prst="rect">
          <a:avLst/>
        </a:prstGeom>
      </xdr:spPr>
    </xdr:pic>
    <xdr:clientData/>
  </xdr:twoCellAnchor>
  <xdr:oneCellAnchor>
    <xdr:from>
      <xdr:col>1</xdr:col>
      <xdr:colOff>19050</xdr:colOff>
      <xdr:row>0</xdr:row>
      <xdr:rowOff>9525</xdr:rowOff>
    </xdr:from>
    <xdr:ext cx="47625" cy="47625"/>
    <xdr:pic>
      <xdr:nvPicPr>
        <xdr:cNvPr id="544" name="BExMO7VFCN4EL59982UR4AJ25JNJ" descr="XX6TINEJADZGKR0CTM7ZRT0RA" hidden="1">
          <a:extLst>
            <a:ext uri="{FF2B5EF4-FFF2-40B4-BE49-F238E27FC236}">
              <a16:creationId xmlns:a16="http://schemas.microsoft.com/office/drawing/2014/main" id="{131BE686-92AF-4CDA-8F45-CC23A3397C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545" name="BExU3EX5JJCXCII4YKUJBFBGIJR2" descr="OF5ZI9PI5WH36VPANJ2DYLNMI" hidden="1">
          <a:extLst>
            <a:ext uri="{FF2B5EF4-FFF2-40B4-BE49-F238E27FC236}">
              <a16:creationId xmlns:a16="http://schemas.microsoft.com/office/drawing/2014/main" id="{8A226010-DEA2-4339-AFA3-443D257F9F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546" name="BEx1KD7H6UB1VYCJ7O61P562EIUY" descr="IQGV9140X0K0UPBL8OGU3I44J" hidden="1">
          <a:extLst>
            <a:ext uri="{FF2B5EF4-FFF2-40B4-BE49-F238E27FC236}">
              <a16:creationId xmlns:a16="http://schemas.microsoft.com/office/drawing/2014/main" id="{3F9B63FE-4993-4FA6-876B-D569CD2050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547" name="BEx5BJQWS6YWHH4ZMSUAMD641V6Y" descr="ZTMFMXCIQSECDX38ALEFHUB00" hidden="1">
          <a:extLst>
            <a:ext uri="{FF2B5EF4-FFF2-40B4-BE49-F238E27FC236}">
              <a16:creationId xmlns:a16="http://schemas.microsoft.com/office/drawing/2014/main" id="{D22DB1F6-6768-4D21-B137-EFBAE74F1CE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548" name="BExVTO5Q8G2M7BPL4B2584LQS0R0" descr="OB6Q8NA4LZFE4GM9Y3V56BPMQ" hidden="1">
          <a:extLst>
            <a:ext uri="{FF2B5EF4-FFF2-40B4-BE49-F238E27FC236}">
              <a16:creationId xmlns:a16="http://schemas.microsoft.com/office/drawing/2014/main" id="{E86307BB-2EED-4D6C-8BE3-4C7172E3C1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549" name="BExIFSCLN1G86X78PFLTSMRP0US5" descr="9JK4SPV4DG7VTCZIILWHXQU5J" hidden="1">
          <a:extLst>
            <a:ext uri="{FF2B5EF4-FFF2-40B4-BE49-F238E27FC236}">
              <a16:creationId xmlns:a16="http://schemas.microsoft.com/office/drawing/2014/main" id="{86DED464-C245-48D6-AAFE-979FE343C58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550" name="BEx1I152WN2D3A85O2XN0DGXCWHN" descr="KHBZFMANRA4UMJR1AB4M5NJNT" hidden="1">
          <a:extLst>
            <a:ext uri="{FF2B5EF4-FFF2-40B4-BE49-F238E27FC236}">
              <a16:creationId xmlns:a16="http://schemas.microsoft.com/office/drawing/2014/main" id="{BE8297ED-5E33-4D1E-A569-2E8AED7751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551" name="BExW9676P0SKCVKK25QCGHPA3PAD" descr="9A4PWZ20RMSRF0PNECCDM75CA" hidden="1">
          <a:extLst>
            <a:ext uri="{FF2B5EF4-FFF2-40B4-BE49-F238E27FC236}">
              <a16:creationId xmlns:a16="http://schemas.microsoft.com/office/drawing/2014/main" id="{41D078A5-341F-4791-8FB5-E91F11B15B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552" name="BExW253QPOZK9KW8BJC3LBXGCG2N" descr="Y5HX37BEUWSN1NEFJKZJXI3SX" hidden="1">
          <a:extLst>
            <a:ext uri="{FF2B5EF4-FFF2-40B4-BE49-F238E27FC236}">
              <a16:creationId xmlns:a16="http://schemas.microsoft.com/office/drawing/2014/main" id="{DABEC3AE-2173-4326-BC8E-E6ECF253C8C4}"/>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553" name="BExS5CPQ8P8JOQPK7ANNKHLSGOKU" hidden="1">
          <a:extLst>
            <a:ext uri="{FF2B5EF4-FFF2-40B4-BE49-F238E27FC236}">
              <a16:creationId xmlns:a16="http://schemas.microsoft.com/office/drawing/2014/main" id="{57EBA773-6633-4165-AEF9-C335CFA331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554" name="BExMM0AVUAIRNJLXB1FW8R0YB4ZZ" hidden="1">
          <a:extLst>
            <a:ext uri="{FF2B5EF4-FFF2-40B4-BE49-F238E27FC236}">
              <a16:creationId xmlns:a16="http://schemas.microsoft.com/office/drawing/2014/main" id="{3D545B23-D5CC-4F16-9816-7813A4D9284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555" name="BExXZ7Y09CBS0XA7IPB3IRJ8RJM4" hidden="1">
          <a:extLst>
            <a:ext uri="{FF2B5EF4-FFF2-40B4-BE49-F238E27FC236}">
              <a16:creationId xmlns:a16="http://schemas.microsoft.com/office/drawing/2014/main" id="{B1E03266-62F7-44F7-A7C9-1AB53E8966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556" name="BExQ7SXS9VUG7P6CACU2J7R2SGIZ" hidden="1">
          <a:extLst>
            <a:ext uri="{FF2B5EF4-FFF2-40B4-BE49-F238E27FC236}">
              <a16:creationId xmlns:a16="http://schemas.microsoft.com/office/drawing/2014/main" id="{8D872D01-7601-43E3-9FA7-08509900647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557" name="BEx5AQZ4ETQ9LMY5EBWVH20Z7VXQ" hidden="1">
          <a:extLst>
            <a:ext uri="{FF2B5EF4-FFF2-40B4-BE49-F238E27FC236}">
              <a16:creationId xmlns:a16="http://schemas.microsoft.com/office/drawing/2014/main" id="{357035F5-560B-430C-8FB1-1467743091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558" name="BExUBK0YZ5VYFY8TTITJGJU9S06A" hidden="1">
          <a:extLst>
            <a:ext uri="{FF2B5EF4-FFF2-40B4-BE49-F238E27FC236}">
              <a16:creationId xmlns:a16="http://schemas.microsoft.com/office/drawing/2014/main" id="{5E962B92-523B-41F3-A24B-A6E78C21EB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559" name="BExUEZCSSJ7RN4J18I2NUIQR2FZS" hidden="1">
          <a:extLst>
            <a:ext uri="{FF2B5EF4-FFF2-40B4-BE49-F238E27FC236}">
              <a16:creationId xmlns:a16="http://schemas.microsoft.com/office/drawing/2014/main" id="{CBE30D40-B512-42E9-BBBF-D552FF96E5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560" name="BExS3JDQWF7U3F5JTEVOE16ASIYK" hidden="1">
          <a:extLst>
            <a:ext uri="{FF2B5EF4-FFF2-40B4-BE49-F238E27FC236}">
              <a16:creationId xmlns:a16="http://schemas.microsoft.com/office/drawing/2014/main" id="{CC2B3DBD-AD77-44D9-82C9-11C27B4C848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561" name="BEx973S463FCQVJ7QDFBUIU0WJ3F" descr="ZQTVYL8DCSADVT0QMRXFLU0TR" hidden="1">
          <a:extLst>
            <a:ext uri="{FF2B5EF4-FFF2-40B4-BE49-F238E27FC236}">
              <a16:creationId xmlns:a16="http://schemas.microsoft.com/office/drawing/2014/main" id="{90AAE1B7-4871-42B2-AC23-E0F41DD646BF}"/>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562" name="BExRZO0PLWWMCLGRH7EH6UXYWGAJ" descr="9D4GQ34QB727H10MA3SSAR2R9" hidden="1">
          <a:extLst>
            <a:ext uri="{FF2B5EF4-FFF2-40B4-BE49-F238E27FC236}">
              <a16:creationId xmlns:a16="http://schemas.microsoft.com/office/drawing/2014/main" id="{593D5CBC-85CD-48D5-89CB-0CF7513C464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563" name="BExBDP6HNAAJUM39SE5G2C8BKNRQ" descr="1TM64TL2QIMYV7WYSV2VLGXY4" hidden="1">
          <a:extLst>
            <a:ext uri="{FF2B5EF4-FFF2-40B4-BE49-F238E27FC236}">
              <a16:creationId xmlns:a16="http://schemas.microsoft.com/office/drawing/2014/main" id="{C9D80930-F56F-4770-8666-EDEBFAEFB41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564" name="BExQEGJP61DL2NZY6LMBHBZ0J5YT" descr="D6ZNRZJ7EX4GZT9RO8LE0C905" hidden="1">
          <a:extLst>
            <a:ext uri="{FF2B5EF4-FFF2-40B4-BE49-F238E27FC236}">
              <a16:creationId xmlns:a16="http://schemas.microsoft.com/office/drawing/2014/main" id="{278A652F-2CFD-46DD-8915-81861D9072B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565" name="BExTY1BCS6HZIF6HI5491FGHDVAE" descr="MJ6976KI2UH1IE8M227DUYXMJ" hidden="1">
          <a:extLst>
            <a:ext uri="{FF2B5EF4-FFF2-40B4-BE49-F238E27FC236}">
              <a16:creationId xmlns:a16="http://schemas.microsoft.com/office/drawing/2014/main" id="{9DE12DCB-6E65-4DF4-8E25-F7A79A01635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566" name="BEx5FXJGJOT93D0J2IRJ3985IUMI" hidden="1">
          <a:extLst>
            <a:ext uri="{FF2B5EF4-FFF2-40B4-BE49-F238E27FC236}">
              <a16:creationId xmlns:a16="http://schemas.microsoft.com/office/drawing/2014/main" id="{D5264AAF-187F-4CF2-909A-080195B59B1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567" name="BEx3RTMHAR35NUAAK49TV6NU7EPA" descr="QFXLG4ZCXTRQSJYFCKJ58G9N8" hidden="1">
          <a:extLst>
            <a:ext uri="{FF2B5EF4-FFF2-40B4-BE49-F238E27FC236}">
              <a16:creationId xmlns:a16="http://schemas.microsoft.com/office/drawing/2014/main" id="{2B01B462-D01C-4C76-940C-E6DDEDCBAF42}"/>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568" name="BExS8T38WLC2R738ZC7BDJQAKJAJ" descr="MRI962L5PB0E0YWXCIBN82VJH" hidden="1">
          <a:extLst>
            <a:ext uri="{FF2B5EF4-FFF2-40B4-BE49-F238E27FC236}">
              <a16:creationId xmlns:a16="http://schemas.microsoft.com/office/drawing/2014/main" id="{BE0781BC-D32B-4FA2-BD9E-8F8773AD4F6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569" name="BEx5F64BJ6DCM4EJH81D5ZFNPZ0V" descr="7DJ9FILZD2YPS6X1JBP9E76TU" hidden="1">
          <a:extLst>
            <a:ext uri="{FF2B5EF4-FFF2-40B4-BE49-F238E27FC236}">
              <a16:creationId xmlns:a16="http://schemas.microsoft.com/office/drawing/2014/main" id="{7E8A71B8-3D33-4890-9AA6-A0C531B5A05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570" name="BExQEXXHA3EEXR44LT6RKCDWM6ZT" hidden="1">
          <a:extLst>
            <a:ext uri="{FF2B5EF4-FFF2-40B4-BE49-F238E27FC236}">
              <a16:creationId xmlns:a16="http://schemas.microsoft.com/office/drawing/2014/main" id="{E639F086-501D-40E4-A518-6367576ECD8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571" name="BEx1X6AMHV6ZK3UJB2BXIJTJHYJU" descr="OALR4L95ELQLZ1Y1LETHM1CS9" hidden="1">
          <a:extLst>
            <a:ext uri="{FF2B5EF4-FFF2-40B4-BE49-F238E27FC236}">
              <a16:creationId xmlns:a16="http://schemas.microsoft.com/office/drawing/2014/main" id="{D7ACA4D1-4FD4-46B1-B84F-96BFE8FE733B}"/>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572" name="BExSDIVCE09QKG3CT52PHCS6ZJ09" descr="9F076L7EQCF2COMMGCQG6BQGU" hidden="1">
          <a:extLst>
            <a:ext uri="{FF2B5EF4-FFF2-40B4-BE49-F238E27FC236}">
              <a16:creationId xmlns:a16="http://schemas.microsoft.com/office/drawing/2014/main" id="{4BB5DC90-3232-4A0B-88C6-6BE8D83C5F96}"/>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573" name="BEx1QZGQZBAWJ8591VXEIPUOVS7X" descr="MEW27CPIFG44B7E7HEQUUF5QF" hidden="1">
          <a:extLst>
            <a:ext uri="{FF2B5EF4-FFF2-40B4-BE49-F238E27FC236}">
              <a16:creationId xmlns:a16="http://schemas.microsoft.com/office/drawing/2014/main" id="{ECF46F02-3823-4857-BC7D-AE638EF677C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574" name="BExMF7LICJLPXSHM63A6EQ79YQKG" descr="U084VZL15IMB1OFRRAY6GVKAE" hidden="1">
          <a:extLst>
            <a:ext uri="{FF2B5EF4-FFF2-40B4-BE49-F238E27FC236}">
              <a16:creationId xmlns:a16="http://schemas.microsoft.com/office/drawing/2014/main" id="{D594BC6A-867D-4437-9B9E-69991DD35D8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575" name="BExS343F8GCKP6HTF9Y97L133DX8" descr="ZRF0KB1IYQSNV63CTXT25G67G" hidden="1">
          <a:extLst>
            <a:ext uri="{FF2B5EF4-FFF2-40B4-BE49-F238E27FC236}">
              <a16:creationId xmlns:a16="http://schemas.microsoft.com/office/drawing/2014/main" id="{DDEA3093-F791-483C-9481-D943B11B42F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576" name="BExZMRC09W87CY4B73NPZMNH21AH" descr="78CUMI0OVLYJRSDRQ3V2YX812" hidden="1">
          <a:extLst>
            <a:ext uri="{FF2B5EF4-FFF2-40B4-BE49-F238E27FC236}">
              <a16:creationId xmlns:a16="http://schemas.microsoft.com/office/drawing/2014/main" id="{3BEC2549-A976-4918-A011-EAD714AF851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577" name="BExZXVFJ4DY4I24AARDT4AMP6EN1" descr="TXSMH2MTH86CYKA26740RQPUC" hidden="1">
          <a:extLst>
            <a:ext uri="{FF2B5EF4-FFF2-40B4-BE49-F238E27FC236}">
              <a16:creationId xmlns:a16="http://schemas.microsoft.com/office/drawing/2014/main" id="{AC202261-17D3-45CF-93BB-3E95EFC10F4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578" name="BExOCUIOFQWUGTBU5ESTW3EYEP5C" descr="9BNF49V0R6VVYPHEVMJ3ABDQZ" hidden="1">
          <a:extLst>
            <a:ext uri="{FF2B5EF4-FFF2-40B4-BE49-F238E27FC236}">
              <a16:creationId xmlns:a16="http://schemas.microsoft.com/office/drawing/2014/main" id="{123B19AF-9DBF-4770-81BF-406FD644DD6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579" name="BExU65O9OE4B4MQ2A3OYH13M8BZJ" descr="3INNIMMPDBB0JF37L81M6ID21" hidden="1">
          <a:extLst>
            <a:ext uri="{FF2B5EF4-FFF2-40B4-BE49-F238E27FC236}">
              <a16:creationId xmlns:a16="http://schemas.microsoft.com/office/drawing/2014/main" id="{4CB76D29-70A8-498D-A076-CD5A770F5D7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580" name="BExOPRCR0UW7TKXSV5WDTL348FGL" descr="S9JM17GP1802LHN4GT14BJYIC" hidden="1">
          <a:extLst>
            <a:ext uri="{FF2B5EF4-FFF2-40B4-BE49-F238E27FC236}">
              <a16:creationId xmlns:a16="http://schemas.microsoft.com/office/drawing/2014/main" id="{F2EBDEFD-6DA1-43F0-8528-6D5AD694761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581" name="BEx5OESAY2W8SEGI3TSB65EHJ04B" descr="9CN2Y88X8WYV1HWZG1QILY9BK" hidden="1">
          <a:extLst>
            <a:ext uri="{FF2B5EF4-FFF2-40B4-BE49-F238E27FC236}">
              <a16:creationId xmlns:a16="http://schemas.microsoft.com/office/drawing/2014/main" id="{81FF531A-CD8A-454B-B6D8-8E526B7DE2D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582" name="BExGMWEQ2BYRY9BAO5T1X850MJN1" descr="AZ9ST0XDIOP50HSUFO5V31BR0" hidden="1">
          <a:extLst>
            <a:ext uri="{FF2B5EF4-FFF2-40B4-BE49-F238E27FC236}">
              <a16:creationId xmlns:a16="http://schemas.microsoft.com/office/drawing/2014/main" id="{49C983FB-0220-4FE8-B6F2-DBE3C6D4711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583" name="BExKUHCZ8X5U855O3EZ3ADCYHQ4Q">
          <a:extLst>
            <a:ext uri="{FF2B5EF4-FFF2-40B4-BE49-F238E27FC236}">
              <a16:creationId xmlns:a16="http://schemas.microsoft.com/office/drawing/2014/main" id="{59793848-BA0E-4CCA-B971-40032FD9883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95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584" name="BExZV7DIB4P4L9NVID33IIZ7ETO8">
          <a:extLst>
            <a:ext uri="{FF2B5EF4-FFF2-40B4-BE49-F238E27FC236}">
              <a16:creationId xmlns:a16="http://schemas.microsoft.com/office/drawing/2014/main" id="{7CD9C05A-C86C-4004-B8AC-A91A77AD755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857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585" name="BExIWKJQ6CC4IKMZBPPAXLALT92C">
          <a:extLst>
            <a:ext uri="{FF2B5EF4-FFF2-40B4-BE49-F238E27FC236}">
              <a16:creationId xmlns:a16="http://schemas.microsoft.com/office/drawing/2014/main" id="{46AB4FAE-2188-4942-805B-C5C6025E964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95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586" name="BExXZ1I4MAJVQ8DOB3WBLJX4DX23">
          <a:extLst>
            <a:ext uri="{FF2B5EF4-FFF2-40B4-BE49-F238E27FC236}">
              <a16:creationId xmlns:a16="http://schemas.microsoft.com/office/drawing/2014/main" id="{AC319E1B-2B32-40F8-884C-05D3783AC7A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857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587" name="BEx9E1FL5KB7Y8BLWF5IGUI4V0II">
          <a:extLst>
            <a:ext uri="{FF2B5EF4-FFF2-40B4-BE49-F238E27FC236}">
              <a16:creationId xmlns:a16="http://schemas.microsoft.com/office/drawing/2014/main" id="{AD8561E4-7516-4785-9EFD-EF47940739B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95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588" name="BExQEYOIH9D4ODDUNJM3QY8BOCN3">
          <a:extLst>
            <a:ext uri="{FF2B5EF4-FFF2-40B4-BE49-F238E27FC236}">
              <a16:creationId xmlns:a16="http://schemas.microsoft.com/office/drawing/2014/main" id="{A71133CB-2A9F-4B9E-AC42-32FA42487CC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857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589" name="BExKH53ADSR2TNM6Z3LRXWG9JFX3">
          <a:extLst>
            <a:ext uri="{FF2B5EF4-FFF2-40B4-BE49-F238E27FC236}">
              <a16:creationId xmlns:a16="http://schemas.microsoft.com/office/drawing/2014/main" id="{DE49F258-7DE3-4199-9704-F7BE0DEEB7E5}"/>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31050" y="95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590" name="BExS36C9YNTWZ62POYLGT0F1U7TE">
          <a:extLst>
            <a:ext uri="{FF2B5EF4-FFF2-40B4-BE49-F238E27FC236}">
              <a16:creationId xmlns:a16="http://schemas.microsoft.com/office/drawing/2014/main" id="{D90450FD-FDB6-4F8D-8455-E1EEF362503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31050" y="857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591" name="BEx7LZ5OCSQ4Q8SIJY8H2K8C27T7">
          <a:extLst>
            <a:ext uri="{FF2B5EF4-FFF2-40B4-BE49-F238E27FC236}">
              <a16:creationId xmlns:a16="http://schemas.microsoft.com/office/drawing/2014/main" id="{E7F4B6CB-8709-4EE1-868D-9081C59DD6F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162925" y="95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592" name="BEx7GUZOOWUPYD5VCY0DGQNJ56QT">
          <a:extLst>
            <a:ext uri="{FF2B5EF4-FFF2-40B4-BE49-F238E27FC236}">
              <a16:creationId xmlns:a16="http://schemas.microsoft.com/office/drawing/2014/main" id="{006ED1CC-3DE5-41B1-B64A-13743521542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162925" y="857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593" name="BExCSS2N6QJNPJLZAESSV2I59291">
          <a:extLst>
            <a:ext uri="{FF2B5EF4-FFF2-40B4-BE49-F238E27FC236}">
              <a16:creationId xmlns:a16="http://schemas.microsoft.com/office/drawing/2014/main" id="{A6080AC6-FD9E-41ED-9B4F-16E65C731AFC}"/>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124950" y="95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594" name="BExKJGPFGUIHRB0VKL5RP4UKXAR6">
          <a:extLst>
            <a:ext uri="{FF2B5EF4-FFF2-40B4-BE49-F238E27FC236}">
              <a16:creationId xmlns:a16="http://schemas.microsoft.com/office/drawing/2014/main" id="{ED8D38D2-CD66-4BDE-B7CC-7C7A0FFDDAA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124950" y="857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595" name="BExTZUNCBPPBWT4XGA8U9CN740TC">
          <a:extLst>
            <a:ext uri="{FF2B5EF4-FFF2-40B4-BE49-F238E27FC236}">
              <a16:creationId xmlns:a16="http://schemas.microsoft.com/office/drawing/2014/main" id="{75BE6B38-33B3-4BF0-B318-C9EBC5B5719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096500" y="95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596" name="BExMPDOHYMBVML3B8WMUS4E7FZH4">
          <a:extLst>
            <a:ext uri="{FF2B5EF4-FFF2-40B4-BE49-F238E27FC236}">
              <a16:creationId xmlns:a16="http://schemas.microsoft.com/office/drawing/2014/main" id="{0AFF0177-530E-48F8-B46F-4FF2F5827FF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096500" y="857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597" name="BEx025MJT6Q2OW6XI51I9CSYJ7TN">
          <a:extLst>
            <a:ext uri="{FF2B5EF4-FFF2-40B4-BE49-F238E27FC236}">
              <a16:creationId xmlns:a16="http://schemas.microsoft.com/office/drawing/2014/main" id="{B7C03424-3F27-49C8-8A6C-57A836DD81FC}"/>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77575" y="95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598" name="BExGWPAXI77ARMLE2NR3GD7YIPP3">
          <a:extLst>
            <a:ext uri="{FF2B5EF4-FFF2-40B4-BE49-F238E27FC236}">
              <a16:creationId xmlns:a16="http://schemas.microsoft.com/office/drawing/2014/main" id="{1D1E5221-4119-4C03-B480-228A0BB44C5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077575" y="857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599" name="BExH05TZE7D8NFMJOHZKHS0VLS5R">
          <a:extLst>
            <a:ext uri="{FF2B5EF4-FFF2-40B4-BE49-F238E27FC236}">
              <a16:creationId xmlns:a16="http://schemas.microsoft.com/office/drawing/2014/main" id="{976D7597-9C2B-49AC-8E8F-C6A1CE275517}"/>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963400" y="95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600" name="BExOKSKZJ7SJICTSCW1E4658ELJI">
          <a:extLst>
            <a:ext uri="{FF2B5EF4-FFF2-40B4-BE49-F238E27FC236}">
              <a16:creationId xmlns:a16="http://schemas.microsoft.com/office/drawing/2014/main" id="{F52964A3-59DE-4D6B-A241-DFA2DC37665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963400" y="857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xdr:nvPicPr>
        <xdr:cNvPr id="601" name="BEx9B5A9HXQ5ZU7EIY9OAMP2I1Y0">
          <a:extLst>
            <a:ext uri="{FF2B5EF4-FFF2-40B4-BE49-F238E27FC236}">
              <a16:creationId xmlns:a16="http://schemas.microsoft.com/office/drawing/2014/main" id="{7BB960A9-0C26-48F3-B4E2-1CD02A828A2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084300" y="95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xdr:nvPicPr>
        <xdr:cNvPr id="602" name="BEx1MUNZ1O36R1HVE8PM2RZROGEL">
          <a:extLst>
            <a:ext uri="{FF2B5EF4-FFF2-40B4-BE49-F238E27FC236}">
              <a16:creationId xmlns:a16="http://schemas.microsoft.com/office/drawing/2014/main" id="{735F3E50-833E-4023-955D-7E01BF840CD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084300" y="857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xdr:nvPicPr>
        <xdr:cNvPr id="603" name="BExZXML4ZBIWAXJO6R4530Z1MRAJ">
          <a:extLst>
            <a:ext uri="{FF2B5EF4-FFF2-40B4-BE49-F238E27FC236}">
              <a16:creationId xmlns:a16="http://schemas.microsoft.com/office/drawing/2014/main" id="{ED2BDF18-10B8-4AE6-8BCE-4EC3B4214617}"/>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113000" y="95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xdr:nvPicPr>
        <xdr:cNvPr id="604" name="BExIZIHMIIHGF8JLQCARIBTGII4C">
          <a:extLst>
            <a:ext uri="{FF2B5EF4-FFF2-40B4-BE49-F238E27FC236}">
              <a16:creationId xmlns:a16="http://schemas.microsoft.com/office/drawing/2014/main" id="{0234D5C6-9EBC-4CBF-B557-D981BC2ADE2B}"/>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113000" y="85725"/>
          <a:ext cx="50800" cy="50800"/>
        </a:xfrm>
        <a:prstGeom prst="rect">
          <a:avLst/>
        </a:prstGeom>
      </xdr:spPr>
    </xdr:pic>
    <xdr:clientData/>
  </xdr:twoCellAnchor>
  <xdr:twoCellAnchor>
    <xdr:from>
      <xdr:col>1</xdr:col>
      <xdr:colOff>184150</xdr:colOff>
      <xdr:row>61</xdr:row>
      <xdr:rowOff>0</xdr:rowOff>
    </xdr:from>
    <xdr:to>
      <xdr:col>1</xdr:col>
      <xdr:colOff>311150</xdr:colOff>
      <xdr:row>61</xdr:row>
      <xdr:rowOff>127000</xdr:rowOff>
    </xdr:to>
    <xdr:pic>
      <xdr:nvPicPr>
        <xdr:cNvPr id="605" name="BEx79E5V7IDYA92TR8SVYX22P59F">
          <a:extLst>
            <a:ext uri="{FF2B5EF4-FFF2-40B4-BE49-F238E27FC236}">
              <a16:creationId xmlns:a16="http://schemas.microsoft.com/office/drawing/2014/main" id="{1AFA10F5-FA4C-40C8-B847-177BF033C2F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1858625"/>
          <a:ext cx="127000" cy="127000"/>
        </a:xfrm>
        <a:prstGeom prst="rect">
          <a:avLst/>
        </a:prstGeom>
      </xdr:spPr>
    </xdr:pic>
    <xdr:clientData/>
  </xdr:twoCellAnchor>
  <xdr:twoCellAnchor>
    <xdr:from>
      <xdr:col>1</xdr:col>
      <xdr:colOff>184150</xdr:colOff>
      <xdr:row>89</xdr:row>
      <xdr:rowOff>0</xdr:rowOff>
    </xdr:from>
    <xdr:to>
      <xdr:col>1</xdr:col>
      <xdr:colOff>311150</xdr:colOff>
      <xdr:row>89</xdr:row>
      <xdr:rowOff>127000</xdr:rowOff>
    </xdr:to>
    <xdr:pic>
      <xdr:nvPicPr>
        <xdr:cNvPr id="606" name="BExUC3NKJZB1HUCWB04VI2FGOVCQ">
          <a:extLst>
            <a:ext uri="{FF2B5EF4-FFF2-40B4-BE49-F238E27FC236}">
              <a16:creationId xmlns:a16="http://schemas.microsoft.com/office/drawing/2014/main" id="{B6D79C73-08A6-42D1-B7C1-9B6E4B4AA10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192625"/>
          <a:ext cx="127000" cy="127000"/>
        </a:xfrm>
        <a:prstGeom prst="rect">
          <a:avLst/>
        </a:prstGeom>
      </xdr:spPr>
    </xdr:pic>
    <xdr:clientData/>
  </xdr:twoCellAnchor>
  <xdr:twoCellAnchor>
    <xdr:from>
      <xdr:col>1</xdr:col>
      <xdr:colOff>184150</xdr:colOff>
      <xdr:row>102</xdr:row>
      <xdr:rowOff>0</xdr:rowOff>
    </xdr:from>
    <xdr:to>
      <xdr:col>1</xdr:col>
      <xdr:colOff>311150</xdr:colOff>
      <xdr:row>102</xdr:row>
      <xdr:rowOff>127000</xdr:rowOff>
    </xdr:to>
    <xdr:pic>
      <xdr:nvPicPr>
        <xdr:cNvPr id="607" name="BExONJ6NBFXXAE6QH278S727TBWL">
          <a:extLst>
            <a:ext uri="{FF2B5EF4-FFF2-40B4-BE49-F238E27FC236}">
              <a16:creationId xmlns:a16="http://schemas.microsoft.com/office/drawing/2014/main" id="{862D75ED-85AF-4039-A390-3C235D95580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9669125"/>
          <a:ext cx="127000" cy="127000"/>
        </a:xfrm>
        <a:prstGeom prst="rect">
          <a:avLst/>
        </a:prstGeom>
      </xdr:spPr>
    </xdr:pic>
    <xdr:clientData/>
  </xdr:twoCellAnchor>
  <xdr:twoCellAnchor>
    <xdr:from>
      <xdr:col>1</xdr:col>
      <xdr:colOff>269875</xdr:colOff>
      <xdr:row>105</xdr:row>
      <xdr:rowOff>0</xdr:rowOff>
    </xdr:from>
    <xdr:to>
      <xdr:col>1</xdr:col>
      <xdr:colOff>396875</xdr:colOff>
      <xdr:row>105</xdr:row>
      <xdr:rowOff>127000</xdr:rowOff>
    </xdr:to>
    <xdr:pic>
      <xdr:nvPicPr>
        <xdr:cNvPr id="608" name="BExMP31E82ZEC9N2HCB4H4MWBMVQ">
          <a:extLst>
            <a:ext uri="{FF2B5EF4-FFF2-40B4-BE49-F238E27FC236}">
              <a16:creationId xmlns:a16="http://schemas.microsoft.com/office/drawing/2014/main" id="{202BAC5B-7458-48CE-9D72-54E3D51C4575}"/>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240625"/>
          <a:ext cx="127000" cy="127000"/>
        </a:xfrm>
        <a:prstGeom prst="rect">
          <a:avLst/>
        </a:prstGeom>
      </xdr:spPr>
    </xdr:pic>
    <xdr:clientData/>
  </xdr:twoCellAnchor>
  <xdr:twoCellAnchor>
    <xdr:from>
      <xdr:col>1</xdr:col>
      <xdr:colOff>269875</xdr:colOff>
      <xdr:row>109</xdr:row>
      <xdr:rowOff>0</xdr:rowOff>
    </xdr:from>
    <xdr:to>
      <xdr:col>1</xdr:col>
      <xdr:colOff>396875</xdr:colOff>
      <xdr:row>109</xdr:row>
      <xdr:rowOff>127000</xdr:rowOff>
    </xdr:to>
    <xdr:pic>
      <xdr:nvPicPr>
        <xdr:cNvPr id="609" name="BExQD7AL25QDTQWX6PZM1O3APCDK">
          <a:extLst>
            <a:ext uri="{FF2B5EF4-FFF2-40B4-BE49-F238E27FC236}">
              <a16:creationId xmlns:a16="http://schemas.microsoft.com/office/drawing/2014/main" id="{F285B37F-6755-440B-B73D-BC9FD3F3308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002625"/>
          <a:ext cx="127000" cy="127000"/>
        </a:xfrm>
        <a:prstGeom prst="rect">
          <a:avLst/>
        </a:prstGeom>
      </xdr:spPr>
    </xdr:pic>
    <xdr:clientData/>
  </xdr:twoCellAnchor>
  <xdr:twoCellAnchor>
    <xdr:from>
      <xdr:col>1</xdr:col>
      <xdr:colOff>269875</xdr:colOff>
      <xdr:row>124</xdr:row>
      <xdr:rowOff>0</xdr:rowOff>
    </xdr:from>
    <xdr:to>
      <xdr:col>1</xdr:col>
      <xdr:colOff>396875</xdr:colOff>
      <xdr:row>124</xdr:row>
      <xdr:rowOff>127000</xdr:rowOff>
    </xdr:to>
    <xdr:pic>
      <xdr:nvPicPr>
        <xdr:cNvPr id="610" name="BExW5TKMTETHRVRHOOTWRL94T0MP">
          <a:extLst>
            <a:ext uri="{FF2B5EF4-FFF2-40B4-BE49-F238E27FC236}">
              <a16:creationId xmlns:a16="http://schemas.microsoft.com/office/drawing/2014/main" id="{2E3A32C0-D47C-4A62-98A4-180DBB7219B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3860125"/>
          <a:ext cx="127000" cy="127000"/>
        </a:xfrm>
        <a:prstGeom prst="rect">
          <a:avLst/>
        </a:prstGeom>
      </xdr:spPr>
    </xdr:pic>
    <xdr:clientData/>
  </xdr:twoCellAnchor>
  <xdr:twoCellAnchor>
    <xdr:from>
      <xdr:col>1</xdr:col>
      <xdr:colOff>184150</xdr:colOff>
      <xdr:row>125</xdr:row>
      <xdr:rowOff>0</xdr:rowOff>
    </xdr:from>
    <xdr:to>
      <xdr:col>1</xdr:col>
      <xdr:colOff>311150</xdr:colOff>
      <xdr:row>125</xdr:row>
      <xdr:rowOff>127000</xdr:rowOff>
    </xdr:to>
    <xdr:pic>
      <xdr:nvPicPr>
        <xdr:cNvPr id="611" name="BExXNK7UT4AI2PRCH6AB46QFQ1FV">
          <a:extLst>
            <a:ext uri="{FF2B5EF4-FFF2-40B4-BE49-F238E27FC236}">
              <a16:creationId xmlns:a16="http://schemas.microsoft.com/office/drawing/2014/main" id="{E260B928-DCA3-4671-9C38-36F080863E1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050625"/>
          <a:ext cx="127000" cy="127000"/>
        </a:xfrm>
        <a:prstGeom prst="rect">
          <a:avLst/>
        </a:prstGeom>
      </xdr:spPr>
    </xdr:pic>
    <xdr:clientData/>
  </xdr:twoCellAnchor>
  <xdr:twoCellAnchor>
    <xdr:from>
      <xdr:col>1</xdr:col>
      <xdr:colOff>184150</xdr:colOff>
      <xdr:row>127</xdr:row>
      <xdr:rowOff>0</xdr:rowOff>
    </xdr:from>
    <xdr:to>
      <xdr:col>1</xdr:col>
      <xdr:colOff>311150</xdr:colOff>
      <xdr:row>127</xdr:row>
      <xdr:rowOff>127000</xdr:rowOff>
    </xdr:to>
    <xdr:pic>
      <xdr:nvPicPr>
        <xdr:cNvPr id="612" name="BExQ8DBFCBLKXTRNY815KAPKW00P">
          <a:extLst>
            <a:ext uri="{FF2B5EF4-FFF2-40B4-BE49-F238E27FC236}">
              <a16:creationId xmlns:a16="http://schemas.microsoft.com/office/drawing/2014/main" id="{25ADC663-522B-4BA0-AD59-1934C7DE7EA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431625"/>
          <a:ext cx="127000" cy="127000"/>
        </a:xfrm>
        <a:prstGeom prst="rect">
          <a:avLst/>
        </a:prstGeom>
      </xdr:spPr>
    </xdr:pic>
    <xdr:clientData/>
  </xdr:twoCellAnchor>
  <xdr:twoCellAnchor>
    <xdr:from>
      <xdr:col>1</xdr:col>
      <xdr:colOff>184150</xdr:colOff>
      <xdr:row>202</xdr:row>
      <xdr:rowOff>0</xdr:rowOff>
    </xdr:from>
    <xdr:to>
      <xdr:col>1</xdr:col>
      <xdr:colOff>311150</xdr:colOff>
      <xdr:row>202</xdr:row>
      <xdr:rowOff>127000</xdr:rowOff>
    </xdr:to>
    <xdr:pic>
      <xdr:nvPicPr>
        <xdr:cNvPr id="613" name="BExQIRCG6KJE5QH04R79XJULMO61">
          <a:extLst>
            <a:ext uri="{FF2B5EF4-FFF2-40B4-BE49-F238E27FC236}">
              <a16:creationId xmlns:a16="http://schemas.microsoft.com/office/drawing/2014/main" id="{8DD68DA7-E51D-4413-878E-8A1F82B35E2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8719125"/>
          <a:ext cx="127000" cy="127000"/>
        </a:xfrm>
        <a:prstGeom prst="rect">
          <a:avLst/>
        </a:prstGeom>
      </xdr:spPr>
    </xdr:pic>
    <xdr:clientData/>
  </xdr:twoCellAnchor>
  <xdr:twoCellAnchor>
    <xdr:from>
      <xdr:col>1</xdr:col>
      <xdr:colOff>184150</xdr:colOff>
      <xdr:row>210</xdr:row>
      <xdr:rowOff>0</xdr:rowOff>
    </xdr:from>
    <xdr:to>
      <xdr:col>1</xdr:col>
      <xdr:colOff>311150</xdr:colOff>
      <xdr:row>210</xdr:row>
      <xdr:rowOff>127000</xdr:rowOff>
    </xdr:to>
    <xdr:pic>
      <xdr:nvPicPr>
        <xdr:cNvPr id="614" name="BExBCATZGA5Q8BRMEPBAZY4E2H1O">
          <a:extLst>
            <a:ext uri="{FF2B5EF4-FFF2-40B4-BE49-F238E27FC236}">
              <a16:creationId xmlns:a16="http://schemas.microsoft.com/office/drawing/2014/main" id="{11F16E0E-1EA9-4F04-922D-D97C04F8AF8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243125"/>
          <a:ext cx="127000" cy="127000"/>
        </a:xfrm>
        <a:prstGeom prst="rect">
          <a:avLst/>
        </a:prstGeom>
      </xdr:spPr>
    </xdr:pic>
    <xdr:clientData/>
  </xdr:twoCellAnchor>
  <xdr:twoCellAnchor>
    <xdr:from>
      <xdr:col>1</xdr:col>
      <xdr:colOff>184150</xdr:colOff>
      <xdr:row>214</xdr:row>
      <xdr:rowOff>0</xdr:rowOff>
    </xdr:from>
    <xdr:to>
      <xdr:col>1</xdr:col>
      <xdr:colOff>311150</xdr:colOff>
      <xdr:row>214</xdr:row>
      <xdr:rowOff>127000</xdr:rowOff>
    </xdr:to>
    <xdr:pic>
      <xdr:nvPicPr>
        <xdr:cNvPr id="615" name="BEx7KENY5165YIDSO0SD9VVAC6AW">
          <a:extLst>
            <a:ext uri="{FF2B5EF4-FFF2-40B4-BE49-F238E27FC236}">
              <a16:creationId xmlns:a16="http://schemas.microsoft.com/office/drawing/2014/main" id="{752EFC65-7494-4111-9D74-50CA54BAF4D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005125"/>
          <a:ext cx="127000" cy="127000"/>
        </a:xfrm>
        <a:prstGeom prst="rect">
          <a:avLst/>
        </a:prstGeom>
      </xdr:spPr>
    </xdr:pic>
    <xdr:clientData/>
  </xdr:twoCellAnchor>
  <xdr:twoCellAnchor>
    <xdr:from>
      <xdr:col>1</xdr:col>
      <xdr:colOff>184150</xdr:colOff>
      <xdr:row>222</xdr:row>
      <xdr:rowOff>0</xdr:rowOff>
    </xdr:from>
    <xdr:to>
      <xdr:col>1</xdr:col>
      <xdr:colOff>311150</xdr:colOff>
      <xdr:row>222</xdr:row>
      <xdr:rowOff>127000</xdr:rowOff>
    </xdr:to>
    <xdr:pic>
      <xdr:nvPicPr>
        <xdr:cNvPr id="616" name="BExB3EAU6ASQ9PGEWRRYZ5N2GS40">
          <a:extLst>
            <a:ext uri="{FF2B5EF4-FFF2-40B4-BE49-F238E27FC236}">
              <a16:creationId xmlns:a16="http://schemas.microsoft.com/office/drawing/2014/main" id="{DA6FBEB1-DE9D-47D6-A5B5-28E5F60A37E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529125"/>
          <a:ext cx="127000" cy="127000"/>
        </a:xfrm>
        <a:prstGeom prst="rect">
          <a:avLst/>
        </a:prstGeom>
      </xdr:spPr>
    </xdr:pic>
    <xdr:clientData/>
  </xdr:twoCellAnchor>
  <xdr:twoCellAnchor>
    <xdr:from>
      <xdr:col>1</xdr:col>
      <xdr:colOff>184150</xdr:colOff>
      <xdr:row>234</xdr:row>
      <xdr:rowOff>0</xdr:rowOff>
    </xdr:from>
    <xdr:to>
      <xdr:col>1</xdr:col>
      <xdr:colOff>311150</xdr:colOff>
      <xdr:row>234</xdr:row>
      <xdr:rowOff>127000</xdr:rowOff>
    </xdr:to>
    <xdr:pic>
      <xdr:nvPicPr>
        <xdr:cNvPr id="617" name="BEx59MD6YXGQM2XMGJB2NIOV1RK9">
          <a:extLst>
            <a:ext uri="{FF2B5EF4-FFF2-40B4-BE49-F238E27FC236}">
              <a16:creationId xmlns:a16="http://schemas.microsoft.com/office/drawing/2014/main" id="{F8AA11C7-6E83-43BA-9A15-74E3CB66AC2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815125"/>
          <a:ext cx="127000" cy="127000"/>
        </a:xfrm>
        <a:prstGeom prst="rect">
          <a:avLst/>
        </a:prstGeom>
      </xdr:spPr>
    </xdr:pic>
    <xdr:clientData/>
  </xdr:twoCellAnchor>
  <xdr:twoCellAnchor>
    <xdr:from>
      <xdr:col>1</xdr:col>
      <xdr:colOff>184150</xdr:colOff>
      <xdr:row>238</xdr:row>
      <xdr:rowOff>0</xdr:rowOff>
    </xdr:from>
    <xdr:to>
      <xdr:col>1</xdr:col>
      <xdr:colOff>311150</xdr:colOff>
      <xdr:row>238</xdr:row>
      <xdr:rowOff>127000</xdr:rowOff>
    </xdr:to>
    <xdr:pic>
      <xdr:nvPicPr>
        <xdr:cNvPr id="618" name="BExKIO33TJSZWUU61MB2T9QENHW7">
          <a:extLst>
            <a:ext uri="{FF2B5EF4-FFF2-40B4-BE49-F238E27FC236}">
              <a16:creationId xmlns:a16="http://schemas.microsoft.com/office/drawing/2014/main" id="{C6110C7B-9518-465A-A109-7CB3966F61A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577125"/>
          <a:ext cx="127000" cy="127000"/>
        </a:xfrm>
        <a:prstGeom prst="rect">
          <a:avLst/>
        </a:prstGeom>
      </xdr:spPr>
    </xdr:pic>
    <xdr:clientData/>
  </xdr:twoCellAnchor>
  <xdr:twoCellAnchor>
    <xdr:from>
      <xdr:col>1</xdr:col>
      <xdr:colOff>184150</xdr:colOff>
      <xdr:row>241</xdr:row>
      <xdr:rowOff>0</xdr:rowOff>
    </xdr:from>
    <xdr:to>
      <xdr:col>1</xdr:col>
      <xdr:colOff>311150</xdr:colOff>
      <xdr:row>241</xdr:row>
      <xdr:rowOff>127000</xdr:rowOff>
    </xdr:to>
    <xdr:pic>
      <xdr:nvPicPr>
        <xdr:cNvPr id="619" name="BExD8J956K749ZP0EV99OHKPK8ES">
          <a:extLst>
            <a:ext uri="{FF2B5EF4-FFF2-40B4-BE49-F238E27FC236}">
              <a16:creationId xmlns:a16="http://schemas.microsoft.com/office/drawing/2014/main" id="{ED1FBF3E-3D11-4FA2-9791-CC05B5B076C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148625"/>
          <a:ext cx="127000" cy="127000"/>
        </a:xfrm>
        <a:prstGeom prst="rect">
          <a:avLst/>
        </a:prstGeom>
      </xdr:spPr>
    </xdr:pic>
    <xdr:clientData/>
  </xdr:twoCellAnchor>
  <xdr:oneCellAnchor>
    <xdr:from>
      <xdr:col>1</xdr:col>
      <xdr:colOff>19050</xdr:colOff>
      <xdr:row>1</xdr:row>
      <xdr:rowOff>9525</xdr:rowOff>
    </xdr:from>
    <xdr:ext cx="47625" cy="47625"/>
    <xdr:pic>
      <xdr:nvPicPr>
        <xdr:cNvPr id="620" name="BExMO7VFCN4EL59982UR4AJ25JNJ" descr="XX6TINEJADZGKR0CTM7ZRT0RA" hidden="1">
          <a:extLst>
            <a:ext uri="{FF2B5EF4-FFF2-40B4-BE49-F238E27FC236}">
              <a16:creationId xmlns:a16="http://schemas.microsoft.com/office/drawing/2014/main" id="{ACA5F89F-122E-4118-A9A7-B64D3C74D8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621" name="BExU3EX5JJCXCII4YKUJBFBGIJR2" descr="OF5ZI9PI5WH36VPANJ2DYLNMI" hidden="1">
          <a:extLst>
            <a:ext uri="{FF2B5EF4-FFF2-40B4-BE49-F238E27FC236}">
              <a16:creationId xmlns:a16="http://schemas.microsoft.com/office/drawing/2014/main" id="{CC30B1B5-5977-4BE2-AD4E-451922BE93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622" name="BEx1KD7H6UB1VYCJ7O61P562EIUY" descr="IQGV9140X0K0UPBL8OGU3I44J" hidden="1">
          <a:extLst>
            <a:ext uri="{FF2B5EF4-FFF2-40B4-BE49-F238E27FC236}">
              <a16:creationId xmlns:a16="http://schemas.microsoft.com/office/drawing/2014/main" id="{9CB9C205-D23B-4A66-A68E-EEEBE052AA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623" name="BEx5BJQWS6YWHH4ZMSUAMD641V6Y" descr="ZTMFMXCIQSECDX38ALEFHUB00" hidden="1">
          <a:extLst>
            <a:ext uri="{FF2B5EF4-FFF2-40B4-BE49-F238E27FC236}">
              <a16:creationId xmlns:a16="http://schemas.microsoft.com/office/drawing/2014/main" id="{96991F6E-0EC2-4978-B097-65A28994304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1</xdr:row>
      <xdr:rowOff>9525</xdr:rowOff>
    </xdr:from>
    <xdr:ext cx="47625" cy="47625"/>
    <xdr:pic>
      <xdr:nvPicPr>
        <xdr:cNvPr id="624" name="BExVTO5Q8G2M7BPL4B2584LQS0R0" descr="OB6Q8NA4LZFE4GM9Y3V56BPMQ" hidden="1">
          <a:extLst>
            <a:ext uri="{FF2B5EF4-FFF2-40B4-BE49-F238E27FC236}">
              <a16:creationId xmlns:a16="http://schemas.microsoft.com/office/drawing/2014/main" id="{B5C0E61C-14EC-4BF1-97F6-A5832ED520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1</xdr:row>
      <xdr:rowOff>85725</xdr:rowOff>
    </xdr:from>
    <xdr:ext cx="47625" cy="47625"/>
    <xdr:pic>
      <xdr:nvPicPr>
        <xdr:cNvPr id="625" name="BExIFSCLN1G86X78PFLTSMRP0US5" descr="9JK4SPV4DG7VTCZIILWHXQU5J" hidden="1">
          <a:extLst>
            <a:ext uri="{FF2B5EF4-FFF2-40B4-BE49-F238E27FC236}">
              <a16:creationId xmlns:a16="http://schemas.microsoft.com/office/drawing/2014/main" id="{5310918B-D541-4CB3-AD48-1F9DDB2E31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9525</xdr:rowOff>
    </xdr:from>
    <xdr:ext cx="47625" cy="47625"/>
    <xdr:pic>
      <xdr:nvPicPr>
        <xdr:cNvPr id="626" name="BEx1I152WN2D3A85O2XN0DGXCWHN" descr="KHBZFMANRA4UMJR1AB4M5NJNT" hidden="1">
          <a:extLst>
            <a:ext uri="{FF2B5EF4-FFF2-40B4-BE49-F238E27FC236}">
              <a16:creationId xmlns:a16="http://schemas.microsoft.com/office/drawing/2014/main" id="{C91D6FD4-5A6A-4AB1-85E7-E679E61AFE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627" name="BExW9676P0SKCVKK25QCGHPA3PAD" descr="9A4PWZ20RMSRF0PNECCDM75CA" hidden="1">
          <a:extLst>
            <a:ext uri="{FF2B5EF4-FFF2-40B4-BE49-F238E27FC236}">
              <a16:creationId xmlns:a16="http://schemas.microsoft.com/office/drawing/2014/main" id="{4745216F-3604-4374-979D-62329B282B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3</xdr:row>
      <xdr:rowOff>0</xdr:rowOff>
    </xdr:from>
    <xdr:ext cx="123825" cy="123825"/>
    <xdr:pic>
      <xdr:nvPicPr>
        <xdr:cNvPr id="628" name="BExW253QPOZK9KW8BJC3LBXGCG2N" descr="Y5HX37BEUWSN1NEFJKZJXI3SX" hidden="1">
          <a:extLst>
            <a:ext uri="{FF2B5EF4-FFF2-40B4-BE49-F238E27FC236}">
              <a16:creationId xmlns:a16="http://schemas.microsoft.com/office/drawing/2014/main" id="{25D0EE1A-3E2A-4651-B181-FDA4E69BB3F6}"/>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629" name="BExS5CPQ8P8JOQPK7ANNKHLSGOKU" hidden="1">
          <a:extLst>
            <a:ext uri="{FF2B5EF4-FFF2-40B4-BE49-F238E27FC236}">
              <a16:creationId xmlns:a16="http://schemas.microsoft.com/office/drawing/2014/main" id="{256225EB-C433-44A1-926A-2C39E3E060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630" name="BExMM0AVUAIRNJLXB1FW8R0YB4ZZ" hidden="1">
          <a:extLst>
            <a:ext uri="{FF2B5EF4-FFF2-40B4-BE49-F238E27FC236}">
              <a16:creationId xmlns:a16="http://schemas.microsoft.com/office/drawing/2014/main" id="{94B5EEC1-07B5-4FC0-A449-93E87A510AA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631" name="BExXZ7Y09CBS0XA7IPB3IRJ8RJM4" hidden="1">
          <a:extLst>
            <a:ext uri="{FF2B5EF4-FFF2-40B4-BE49-F238E27FC236}">
              <a16:creationId xmlns:a16="http://schemas.microsoft.com/office/drawing/2014/main" id="{E55E8E9E-58B7-41C6-B35F-30A7B0E704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632" name="BExQ7SXS9VUG7P6CACU2J7R2SGIZ" hidden="1">
          <a:extLst>
            <a:ext uri="{FF2B5EF4-FFF2-40B4-BE49-F238E27FC236}">
              <a16:creationId xmlns:a16="http://schemas.microsoft.com/office/drawing/2014/main" id="{A61F6500-82B6-4AF9-86FD-B49EC18F9DC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633" name="BEx5AQZ4ETQ9LMY5EBWVH20Z7VXQ" hidden="1">
          <a:extLst>
            <a:ext uri="{FF2B5EF4-FFF2-40B4-BE49-F238E27FC236}">
              <a16:creationId xmlns:a16="http://schemas.microsoft.com/office/drawing/2014/main" id="{E28B062C-EE76-4BE9-A544-96862CC1A5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634" name="BExUBK0YZ5VYFY8TTITJGJU9S06A" hidden="1">
          <a:extLst>
            <a:ext uri="{FF2B5EF4-FFF2-40B4-BE49-F238E27FC236}">
              <a16:creationId xmlns:a16="http://schemas.microsoft.com/office/drawing/2014/main" id="{8129B67F-DFF8-4750-AF31-02B2DB499D8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9525</xdr:rowOff>
    </xdr:from>
    <xdr:ext cx="47625" cy="47625"/>
    <xdr:pic>
      <xdr:nvPicPr>
        <xdr:cNvPr id="635" name="BExUEZCSSJ7RN4J18I2NUIQR2FZS" hidden="1">
          <a:extLst>
            <a:ext uri="{FF2B5EF4-FFF2-40B4-BE49-F238E27FC236}">
              <a16:creationId xmlns:a16="http://schemas.microsoft.com/office/drawing/2014/main" id="{C87E8048-DCFB-4DA7-873A-7DD64382B8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85725</xdr:rowOff>
    </xdr:from>
    <xdr:ext cx="47625" cy="47625"/>
    <xdr:pic>
      <xdr:nvPicPr>
        <xdr:cNvPr id="636" name="BExS3JDQWF7U3F5JTEVOE16ASIYK" hidden="1">
          <a:extLst>
            <a:ext uri="{FF2B5EF4-FFF2-40B4-BE49-F238E27FC236}">
              <a16:creationId xmlns:a16="http://schemas.microsoft.com/office/drawing/2014/main" id="{5B0515F8-8945-4A34-8064-C93EEF03140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4</xdr:row>
      <xdr:rowOff>0</xdr:rowOff>
    </xdr:from>
    <xdr:ext cx="123825" cy="123825"/>
    <xdr:pic>
      <xdr:nvPicPr>
        <xdr:cNvPr id="637" name="BEx973S463FCQVJ7QDFBUIU0WJ3F" descr="ZQTVYL8DCSADVT0QMRXFLU0TR" hidden="1">
          <a:extLst>
            <a:ext uri="{FF2B5EF4-FFF2-40B4-BE49-F238E27FC236}">
              <a16:creationId xmlns:a16="http://schemas.microsoft.com/office/drawing/2014/main" id="{577B369E-FA12-420A-AA1B-9AC5CC8184A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12</xdr:row>
      <xdr:rowOff>0</xdr:rowOff>
    </xdr:from>
    <xdr:ext cx="123825" cy="123825"/>
    <xdr:pic>
      <xdr:nvPicPr>
        <xdr:cNvPr id="638" name="BExRZO0PLWWMCLGRH7EH6UXYWGAJ" descr="9D4GQ34QB727H10MA3SSAR2R9" hidden="1">
          <a:extLst>
            <a:ext uri="{FF2B5EF4-FFF2-40B4-BE49-F238E27FC236}">
              <a16:creationId xmlns:a16="http://schemas.microsoft.com/office/drawing/2014/main" id="{53EA4648-9812-491E-9A1E-16FC8A4E0E8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639" name="BExBDP6HNAAJUM39SE5G2C8BKNRQ" descr="1TM64TL2QIMYV7WYSV2VLGXY4" hidden="1">
          <a:extLst>
            <a:ext uri="{FF2B5EF4-FFF2-40B4-BE49-F238E27FC236}">
              <a16:creationId xmlns:a16="http://schemas.microsoft.com/office/drawing/2014/main" id="{E9CCFF94-7C22-45A9-AECB-A2E5582853B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640" name="BExQEGJP61DL2NZY6LMBHBZ0J5YT" descr="D6ZNRZJ7EX4GZT9RO8LE0C905" hidden="1">
          <a:extLst>
            <a:ext uri="{FF2B5EF4-FFF2-40B4-BE49-F238E27FC236}">
              <a16:creationId xmlns:a16="http://schemas.microsoft.com/office/drawing/2014/main" id="{268D08DF-9877-440E-AFB7-E27483019AB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15</xdr:row>
      <xdr:rowOff>0</xdr:rowOff>
    </xdr:from>
    <xdr:ext cx="123825" cy="123825"/>
    <xdr:pic>
      <xdr:nvPicPr>
        <xdr:cNvPr id="641" name="BExTY1BCS6HZIF6HI5491FGHDVAE" descr="MJ6976KI2UH1IE8M227DUYXMJ" hidden="1">
          <a:extLst>
            <a:ext uri="{FF2B5EF4-FFF2-40B4-BE49-F238E27FC236}">
              <a16:creationId xmlns:a16="http://schemas.microsoft.com/office/drawing/2014/main" id="{2F2294D5-14CB-4E0F-8269-337B636AFB1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095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642" name="BEx5FXJGJOT93D0J2IRJ3985IUMI" hidden="1">
          <a:extLst>
            <a:ext uri="{FF2B5EF4-FFF2-40B4-BE49-F238E27FC236}">
              <a16:creationId xmlns:a16="http://schemas.microsoft.com/office/drawing/2014/main" id="{75C694A6-F8F6-467A-9FEE-E718D170833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643" name="BEx3RTMHAR35NUAAK49TV6NU7EPA" descr="QFXLG4ZCXTRQSJYFCKJ58G9N8" hidden="1">
          <a:extLst>
            <a:ext uri="{FF2B5EF4-FFF2-40B4-BE49-F238E27FC236}">
              <a16:creationId xmlns:a16="http://schemas.microsoft.com/office/drawing/2014/main" id="{EB6116C7-A1C6-4929-8AF2-15BC25466BA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xdr:nvPicPr>
        <xdr:cNvPr id="644" name="BExS8T38WLC2R738ZC7BDJQAKJAJ" descr="MRI962L5PB0E0YWXCIBN82VJH" hidden="1">
          <a:extLst>
            <a:ext uri="{FF2B5EF4-FFF2-40B4-BE49-F238E27FC236}">
              <a16:creationId xmlns:a16="http://schemas.microsoft.com/office/drawing/2014/main" id="{CF99E155-56C3-4AF7-82E4-4C4FBABCA84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645" name="BEx5F64BJ6DCM4EJH81D5ZFNPZ0V" descr="7DJ9FILZD2YPS6X1JBP9E76TU" hidden="1">
          <a:extLst>
            <a:ext uri="{FF2B5EF4-FFF2-40B4-BE49-F238E27FC236}">
              <a16:creationId xmlns:a16="http://schemas.microsoft.com/office/drawing/2014/main" id="{237AE33E-087B-4278-99D3-C23DAC9CD43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646" name="BExQEXXHA3EEXR44LT6RKCDWM6ZT" hidden="1">
          <a:extLst>
            <a:ext uri="{FF2B5EF4-FFF2-40B4-BE49-F238E27FC236}">
              <a16:creationId xmlns:a16="http://schemas.microsoft.com/office/drawing/2014/main" id="{0FF06D16-5076-4339-BE33-2E2D90C7630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7</xdr:row>
      <xdr:rowOff>0</xdr:rowOff>
    </xdr:from>
    <xdr:ext cx="123825" cy="123825"/>
    <xdr:pic>
      <xdr:nvPicPr>
        <xdr:cNvPr id="647" name="BEx1X6AMHV6ZK3UJB2BXIJTJHYJU" descr="OALR4L95ELQLZ1Y1LETHM1CS9" hidden="1">
          <a:extLst>
            <a:ext uri="{FF2B5EF4-FFF2-40B4-BE49-F238E27FC236}">
              <a16:creationId xmlns:a16="http://schemas.microsoft.com/office/drawing/2014/main" id="{83EF7BE9-5526-4D7F-8459-B721685CBFD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648" name="BExSDIVCE09QKG3CT52PHCS6ZJ09" descr="9F076L7EQCF2COMMGCQG6BQGU" hidden="1">
          <a:extLst>
            <a:ext uri="{FF2B5EF4-FFF2-40B4-BE49-F238E27FC236}">
              <a16:creationId xmlns:a16="http://schemas.microsoft.com/office/drawing/2014/main" id="{E1C77E87-DA09-4650-A34F-BE0B11B0B2B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649" name="BEx1QZGQZBAWJ8591VXEIPUOVS7X" descr="MEW27CPIFG44B7E7HEQUUF5QF" hidden="1">
          <a:extLst>
            <a:ext uri="{FF2B5EF4-FFF2-40B4-BE49-F238E27FC236}">
              <a16:creationId xmlns:a16="http://schemas.microsoft.com/office/drawing/2014/main" id="{2028E9BC-D674-4936-9ED5-95E66F1EC39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650" name="BExMF7LICJLPXSHM63A6EQ79YQKG" descr="U084VZL15IMB1OFRRAY6GVKAE" hidden="1">
          <a:extLst>
            <a:ext uri="{FF2B5EF4-FFF2-40B4-BE49-F238E27FC236}">
              <a16:creationId xmlns:a16="http://schemas.microsoft.com/office/drawing/2014/main" id="{C107343A-C2B7-4180-A990-1BF75B6AFA6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651" name="BExS343F8GCKP6HTF9Y97L133DX8" descr="ZRF0KB1IYQSNV63CTXT25G67G" hidden="1">
          <a:extLst>
            <a:ext uri="{FF2B5EF4-FFF2-40B4-BE49-F238E27FC236}">
              <a16:creationId xmlns:a16="http://schemas.microsoft.com/office/drawing/2014/main" id="{F1267611-8A49-497C-8F06-4A41ED46168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652" name="BExZMRC09W87CY4B73NPZMNH21AH" descr="78CUMI0OVLYJRSDRQ3V2YX812" hidden="1">
          <a:extLst>
            <a:ext uri="{FF2B5EF4-FFF2-40B4-BE49-F238E27FC236}">
              <a16:creationId xmlns:a16="http://schemas.microsoft.com/office/drawing/2014/main" id="{C2C764B9-336A-4781-84EB-AC0D53D4798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9525</xdr:rowOff>
    </xdr:from>
    <xdr:ext cx="123825" cy="123825"/>
    <xdr:pic>
      <xdr:nvPicPr>
        <xdr:cNvPr id="653" name="BExZXVFJ4DY4I24AARDT4AMP6EN1" descr="TXSMH2MTH86CYKA26740RQPUC" hidden="1">
          <a:extLst>
            <a:ext uri="{FF2B5EF4-FFF2-40B4-BE49-F238E27FC236}">
              <a16:creationId xmlns:a16="http://schemas.microsoft.com/office/drawing/2014/main" id="{2E85FFDC-9811-4C3E-883B-5234686500B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716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xdr:nvPicPr>
        <xdr:cNvPr id="654" name="BExOCUIOFQWUGTBU5ESTW3EYEP5C" descr="9BNF49V0R6VVYPHEVMJ3ABDQZ" hidden="1">
          <a:extLst>
            <a:ext uri="{FF2B5EF4-FFF2-40B4-BE49-F238E27FC236}">
              <a16:creationId xmlns:a16="http://schemas.microsoft.com/office/drawing/2014/main" id="{E01130FE-B6F9-490D-B2D2-B1BFBD9ED2A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655" name="BExU65O9OE4B4MQ2A3OYH13M8BZJ" descr="3INNIMMPDBB0JF37L81M6ID21" hidden="1">
          <a:extLst>
            <a:ext uri="{FF2B5EF4-FFF2-40B4-BE49-F238E27FC236}">
              <a16:creationId xmlns:a16="http://schemas.microsoft.com/office/drawing/2014/main" id="{F80E9D82-AC61-409A-8AE1-3BEE1FE8EE9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656" name="BExOPRCR0UW7TKXSV5WDTL348FGL" descr="S9JM17GP1802LHN4GT14BJYIC" hidden="1">
          <a:extLst>
            <a:ext uri="{FF2B5EF4-FFF2-40B4-BE49-F238E27FC236}">
              <a16:creationId xmlns:a16="http://schemas.microsoft.com/office/drawing/2014/main" id="{4D027283-17CE-4BD4-9534-3317A9840B5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657" name="BEx5OESAY2W8SEGI3TSB65EHJ04B" descr="9CN2Y88X8WYV1HWZG1QILY9BK" hidden="1">
          <a:extLst>
            <a:ext uri="{FF2B5EF4-FFF2-40B4-BE49-F238E27FC236}">
              <a16:creationId xmlns:a16="http://schemas.microsoft.com/office/drawing/2014/main" id="{B79BCF4E-4E06-482A-BC11-10A40E4EF44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658" name="BExGMWEQ2BYRY9BAO5T1X850MJN1" descr="AZ9ST0XDIOP50HSUFO5V31BR0" hidden="1">
          <a:extLst>
            <a:ext uri="{FF2B5EF4-FFF2-40B4-BE49-F238E27FC236}">
              <a16:creationId xmlns:a16="http://schemas.microsoft.com/office/drawing/2014/main" id="{C6587B50-8DFD-4102-948B-AF7F25BFEF1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1</xdr:row>
      <xdr:rowOff>9525</xdr:rowOff>
    </xdr:from>
    <xdr:to>
      <xdr:col>1</xdr:col>
      <xdr:colOff>76200</xdr:colOff>
      <xdr:row>64</xdr:row>
      <xdr:rowOff>50800</xdr:rowOff>
    </xdr:to>
    <xdr:pic>
      <xdr:nvPicPr>
        <xdr:cNvPr id="659" name="BEx1RSOT43SZRC1UMS84YV9FACH6">
          <a:extLst>
            <a:ext uri="{FF2B5EF4-FFF2-40B4-BE49-F238E27FC236}">
              <a16:creationId xmlns:a16="http://schemas.microsoft.com/office/drawing/2014/main" id="{9ECC8BC8-7F87-4CA6-B782-28DED0BCD48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438150"/>
          <a:ext cx="50800" cy="50800"/>
        </a:xfrm>
        <a:prstGeom prst="rect">
          <a:avLst/>
        </a:prstGeom>
      </xdr:spPr>
    </xdr:pic>
    <xdr:clientData fPrintsWithSheet="0"/>
  </xdr:twoCellAnchor>
  <xdr:twoCellAnchor editAs="oneCell">
    <xdr:from>
      <xdr:col>1</xdr:col>
      <xdr:colOff>25400</xdr:colOff>
      <xdr:row>1</xdr:row>
      <xdr:rowOff>85725</xdr:rowOff>
    </xdr:from>
    <xdr:to>
      <xdr:col>1</xdr:col>
      <xdr:colOff>76200</xdr:colOff>
      <xdr:row>64</xdr:row>
      <xdr:rowOff>50800</xdr:rowOff>
    </xdr:to>
    <xdr:pic>
      <xdr:nvPicPr>
        <xdr:cNvPr id="660" name="BExKUHNQL1B16LUUDBK6ZU6BSYG5">
          <a:extLst>
            <a:ext uri="{FF2B5EF4-FFF2-40B4-BE49-F238E27FC236}">
              <a16:creationId xmlns:a16="http://schemas.microsoft.com/office/drawing/2014/main" id="{BE20F670-E10F-48F0-A58D-04B28F722FD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514350"/>
          <a:ext cx="50800" cy="50800"/>
        </a:xfrm>
        <a:prstGeom prst="rect">
          <a:avLst/>
        </a:prstGeom>
      </xdr:spPr>
    </xdr:pic>
    <xdr:clientData/>
  </xdr:twoCellAnchor>
  <xdr:twoCellAnchor editAs="oneCell">
    <xdr:from>
      <xdr:col>2</xdr:col>
      <xdr:colOff>19050</xdr:colOff>
      <xdr:row>1</xdr:row>
      <xdr:rowOff>9525</xdr:rowOff>
    </xdr:from>
    <xdr:to>
      <xdr:col>2</xdr:col>
      <xdr:colOff>69850</xdr:colOff>
      <xdr:row>64</xdr:row>
      <xdr:rowOff>50800</xdr:rowOff>
    </xdr:to>
    <xdr:pic>
      <xdr:nvPicPr>
        <xdr:cNvPr id="661" name="BEx3E0F2Z4EZKSKUFFTF1K2MEL7B">
          <a:extLst>
            <a:ext uri="{FF2B5EF4-FFF2-40B4-BE49-F238E27FC236}">
              <a16:creationId xmlns:a16="http://schemas.microsoft.com/office/drawing/2014/main" id="{A241228C-5328-4803-9CE7-8E5F9DB8BCF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438150"/>
          <a:ext cx="50800" cy="50800"/>
        </a:xfrm>
        <a:prstGeom prst="rect">
          <a:avLst/>
        </a:prstGeom>
      </xdr:spPr>
    </xdr:pic>
    <xdr:clientData fPrintsWithSheet="0"/>
  </xdr:twoCellAnchor>
  <xdr:twoCellAnchor editAs="oneCell">
    <xdr:from>
      <xdr:col>2</xdr:col>
      <xdr:colOff>19050</xdr:colOff>
      <xdr:row>1</xdr:row>
      <xdr:rowOff>85725</xdr:rowOff>
    </xdr:from>
    <xdr:to>
      <xdr:col>2</xdr:col>
      <xdr:colOff>69850</xdr:colOff>
      <xdr:row>64</xdr:row>
      <xdr:rowOff>50800</xdr:rowOff>
    </xdr:to>
    <xdr:pic>
      <xdr:nvPicPr>
        <xdr:cNvPr id="662" name="BExW4E643OBW57QKJJEWBES4KYMC">
          <a:extLst>
            <a:ext uri="{FF2B5EF4-FFF2-40B4-BE49-F238E27FC236}">
              <a16:creationId xmlns:a16="http://schemas.microsoft.com/office/drawing/2014/main" id="{A8561163-8610-40E1-8BA3-5595BB9F236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514350"/>
          <a:ext cx="50800" cy="50800"/>
        </a:xfrm>
        <a:prstGeom prst="rect">
          <a:avLst/>
        </a:prstGeom>
      </xdr:spPr>
    </xdr:pic>
    <xdr:clientData/>
  </xdr:twoCellAnchor>
  <xdr:twoCellAnchor editAs="oneCell">
    <xdr:from>
      <xdr:col>3</xdr:col>
      <xdr:colOff>22225</xdr:colOff>
      <xdr:row>1</xdr:row>
      <xdr:rowOff>9525</xdr:rowOff>
    </xdr:from>
    <xdr:to>
      <xdr:col>3</xdr:col>
      <xdr:colOff>73025</xdr:colOff>
      <xdr:row>64</xdr:row>
      <xdr:rowOff>50800</xdr:rowOff>
    </xdr:to>
    <xdr:pic>
      <xdr:nvPicPr>
        <xdr:cNvPr id="663" name="BExEQTDR3ATT5BSG06EKD9QSI5M9">
          <a:extLst>
            <a:ext uri="{FF2B5EF4-FFF2-40B4-BE49-F238E27FC236}">
              <a16:creationId xmlns:a16="http://schemas.microsoft.com/office/drawing/2014/main" id="{E03F512C-11ED-45E5-A8A1-82FA38F4D2B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438150"/>
          <a:ext cx="50800" cy="50800"/>
        </a:xfrm>
        <a:prstGeom prst="rect">
          <a:avLst/>
        </a:prstGeom>
      </xdr:spPr>
    </xdr:pic>
    <xdr:clientData fPrintsWithSheet="0"/>
  </xdr:twoCellAnchor>
  <xdr:twoCellAnchor editAs="oneCell">
    <xdr:from>
      <xdr:col>3</xdr:col>
      <xdr:colOff>22225</xdr:colOff>
      <xdr:row>1</xdr:row>
      <xdr:rowOff>85725</xdr:rowOff>
    </xdr:from>
    <xdr:to>
      <xdr:col>3</xdr:col>
      <xdr:colOff>73025</xdr:colOff>
      <xdr:row>64</xdr:row>
      <xdr:rowOff>50800</xdr:rowOff>
    </xdr:to>
    <xdr:pic>
      <xdr:nvPicPr>
        <xdr:cNvPr id="664" name="BExH0ETHR9DXQHXXX1586G7K3FFZ">
          <a:extLst>
            <a:ext uri="{FF2B5EF4-FFF2-40B4-BE49-F238E27FC236}">
              <a16:creationId xmlns:a16="http://schemas.microsoft.com/office/drawing/2014/main" id="{879726C8-7B95-4C40-9002-F1318035163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514350"/>
          <a:ext cx="50800" cy="50800"/>
        </a:xfrm>
        <a:prstGeom prst="rect">
          <a:avLst/>
        </a:prstGeom>
      </xdr:spPr>
    </xdr:pic>
    <xdr:clientData/>
  </xdr:twoCellAnchor>
  <xdr:twoCellAnchor editAs="oneCell">
    <xdr:from>
      <xdr:col>4</xdr:col>
      <xdr:colOff>25400</xdr:colOff>
      <xdr:row>1</xdr:row>
      <xdr:rowOff>9525</xdr:rowOff>
    </xdr:from>
    <xdr:to>
      <xdr:col>4</xdr:col>
      <xdr:colOff>76200</xdr:colOff>
      <xdr:row>64</xdr:row>
      <xdr:rowOff>50800</xdr:rowOff>
    </xdr:to>
    <xdr:pic>
      <xdr:nvPicPr>
        <xdr:cNvPr id="665" name="BExBD9QVT9XJSGF5VN45GELTRAUD">
          <a:extLst>
            <a:ext uri="{FF2B5EF4-FFF2-40B4-BE49-F238E27FC236}">
              <a16:creationId xmlns:a16="http://schemas.microsoft.com/office/drawing/2014/main" id="{F058313E-126A-4BAB-9C79-81E5CA84F53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31050" y="438150"/>
          <a:ext cx="50800" cy="50800"/>
        </a:xfrm>
        <a:prstGeom prst="rect">
          <a:avLst/>
        </a:prstGeom>
      </xdr:spPr>
    </xdr:pic>
    <xdr:clientData fPrintsWithSheet="0"/>
  </xdr:twoCellAnchor>
  <xdr:twoCellAnchor editAs="oneCell">
    <xdr:from>
      <xdr:col>4</xdr:col>
      <xdr:colOff>25400</xdr:colOff>
      <xdr:row>1</xdr:row>
      <xdr:rowOff>85725</xdr:rowOff>
    </xdr:from>
    <xdr:to>
      <xdr:col>4</xdr:col>
      <xdr:colOff>76200</xdr:colOff>
      <xdr:row>64</xdr:row>
      <xdr:rowOff>50800</xdr:rowOff>
    </xdr:to>
    <xdr:pic>
      <xdr:nvPicPr>
        <xdr:cNvPr id="666" name="BExW5GDW1RRGYGRN5QSJR7PDX6N6">
          <a:extLst>
            <a:ext uri="{FF2B5EF4-FFF2-40B4-BE49-F238E27FC236}">
              <a16:creationId xmlns:a16="http://schemas.microsoft.com/office/drawing/2014/main" id="{CB610CC3-26B7-45F8-91CA-FDD4F4E4C7C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31050" y="514350"/>
          <a:ext cx="50800" cy="50800"/>
        </a:xfrm>
        <a:prstGeom prst="rect">
          <a:avLst/>
        </a:prstGeom>
      </xdr:spPr>
    </xdr:pic>
    <xdr:clientData/>
  </xdr:twoCellAnchor>
  <xdr:twoCellAnchor editAs="oneCell">
    <xdr:from>
      <xdr:col>5</xdr:col>
      <xdr:colOff>28575</xdr:colOff>
      <xdr:row>1</xdr:row>
      <xdr:rowOff>9525</xdr:rowOff>
    </xdr:from>
    <xdr:to>
      <xdr:col>5</xdr:col>
      <xdr:colOff>79375</xdr:colOff>
      <xdr:row>64</xdr:row>
      <xdr:rowOff>50800</xdr:rowOff>
    </xdr:to>
    <xdr:pic>
      <xdr:nvPicPr>
        <xdr:cNvPr id="667" name="BExMIK2S9SMYSG3VGP25IXY8LYAL">
          <a:extLst>
            <a:ext uri="{FF2B5EF4-FFF2-40B4-BE49-F238E27FC236}">
              <a16:creationId xmlns:a16="http://schemas.microsoft.com/office/drawing/2014/main" id="{989533FF-AFC9-48E9-BDFD-D28AA4B43BB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162925" y="438150"/>
          <a:ext cx="50800" cy="50800"/>
        </a:xfrm>
        <a:prstGeom prst="rect">
          <a:avLst/>
        </a:prstGeom>
      </xdr:spPr>
    </xdr:pic>
    <xdr:clientData fPrintsWithSheet="0"/>
  </xdr:twoCellAnchor>
  <xdr:twoCellAnchor editAs="oneCell">
    <xdr:from>
      <xdr:col>5</xdr:col>
      <xdr:colOff>28575</xdr:colOff>
      <xdr:row>1</xdr:row>
      <xdr:rowOff>85725</xdr:rowOff>
    </xdr:from>
    <xdr:to>
      <xdr:col>5</xdr:col>
      <xdr:colOff>79375</xdr:colOff>
      <xdr:row>64</xdr:row>
      <xdr:rowOff>50800</xdr:rowOff>
    </xdr:to>
    <xdr:pic>
      <xdr:nvPicPr>
        <xdr:cNvPr id="668" name="BExF2VY2VPOZZNZYFYDOXX37ZMNH">
          <a:extLst>
            <a:ext uri="{FF2B5EF4-FFF2-40B4-BE49-F238E27FC236}">
              <a16:creationId xmlns:a16="http://schemas.microsoft.com/office/drawing/2014/main" id="{064B46E0-15A5-4BE0-92A6-6F7495575D9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162925" y="514350"/>
          <a:ext cx="50800" cy="50800"/>
        </a:xfrm>
        <a:prstGeom prst="rect">
          <a:avLst/>
        </a:prstGeom>
      </xdr:spPr>
    </xdr:pic>
    <xdr:clientData/>
  </xdr:twoCellAnchor>
  <xdr:twoCellAnchor editAs="oneCell">
    <xdr:from>
      <xdr:col>6</xdr:col>
      <xdr:colOff>19050</xdr:colOff>
      <xdr:row>1</xdr:row>
      <xdr:rowOff>9525</xdr:rowOff>
    </xdr:from>
    <xdr:to>
      <xdr:col>6</xdr:col>
      <xdr:colOff>69850</xdr:colOff>
      <xdr:row>64</xdr:row>
      <xdr:rowOff>50800</xdr:rowOff>
    </xdr:to>
    <xdr:pic>
      <xdr:nvPicPr>
        <xdr:cNvPr id="669" name="BEx93PYD4X9J76914XD626DMGT15">
          <a:extLst>
            <a:ext uri="{FF2B5EF4-FFF2-40B4-BE49-F238E27FC236}">
              <a16:creationId xmlns:a16="http://schemas.microsoft.com/office/drawing/2014/main" id="{62870811-0E76-4A9C-9B0C-0E810DC5019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124950" y="438150"/>
          <a:ext cx="50800" cy="50800"/>
        </a:xfrm>
        <a:prstGeom prst="rect">
          <a:avLst/>
        </a:prstGeom>
      </xdr:spPr>
    </xdr:pic>
    <xdr:clientData fPrintsWithSheet="0"/>
  </xdr:twoCellAnchor>
  <xdr:twoCellAnchor editAs="oneCell">
    <xdr:from>
      <xdr:col>6</xdr:col>
      <xdr:colOff>19050</xdr:colOff>
      <xdr:row>1</xdr:row>
      <xdr:rowOff>85725</xdr:rowOff>
    </xdr:from>
    <xdr:to>
      <xdr:col>6</xdr:col>
      <xdr:colOff>69850</xdr:colOff>
      <xdr:row>64</xdr:row>
      <xdr:rowOff>50800</xdr:rowOff>
    </xdr:to>
    <xdr:pic>
      <xdr:nvPicPr>
        <xdr:cNvPr id="670" name="BExEQO4U6CWJ7ZQC4PNERXOZYUA6">
          <a:extLst>
            <a:ext uri="{FF2B5EF4-FFF2-40B4-BE49-F238E27FC236}">
              <a16:creationId xmlns:a16="http://schemas.microsoft.com/office/drawing/2014/main" id="{244D9D8E-97C7-4B0B-BBAC-B8C992CA339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124950" y="514350"/>
          <a:ext cx="50800" cy="50800"/>
        </a:xfrm>
        <a:prstGeom prst="rect">
          <a:avLst/>
        </a:prstGeom>
      </xdr:spPr>
    </xdr:pic>
    <xdr:clientData/>
  </xdr:twoCellAnchor>
  <xdr:twoCellAnchor editAs="oneCell">
    <xdr:from>
      <xdr:col>7</xdr:col>
      <xdr:colOff>19050</xdr:colOff>
      <xdr:row>1</xdr:row>
      <xdr:rowOff>9525</xdr:rowOff>
    </xdr:from>
    <xdr:to>
      <xdr:col>7</xdr:col>
      <xdr:colOff>69850</xdr:colOff>
      <xdr:row>64</xdr:row>
      <xdr:rowOff>50800</xdr:rowOff>
    </xdr:to>
    <xdr:pic>
      <xdr:nvPicPr>
        <xdr:cNvPr id="671" name="BExGZWU4ZA4I17QXELSPOOZ1N3Z3">
          <a:extLst>
            <a:ext uri="{FF2B5EF4-FFF2-40B4-BE49-F238E27FC236}">
              <a16:creationId xmlns:a16="http://schemas.microsoft.com/office/drawing/2014/main" id="{60BA81D9-11A0-4170-89A4-18E5A4F765F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096500" y="438150"/>
          <a:ext cx="50800" cy="50800"/>
        </a:xfrm>
        <a:prstGeom prst="rect">
          <a:avLst/>
        </a:prstGeom>
      </xdr:spPr>
    </xdr:pic>
    <xdr:clientData fPrintsWithSheet="0"/>
  </xdr:twoCellAnchor>
  <xdr:twoCellAnchor editAs="oneCell">
    <xdr:from>
      <xdr:col>7</xdr:col>
      <xdr:colOff>19050</xdr:colOff>
      <xdr:row>1</xdr:row>
      <xdr:rowOff>85725</xdr:rowOff>
    </xdr:from>
    <xdr:to>
      <xdr:col>7</xdr:col>
      <xdr:colOff>69850</xdr:colOff>
      <xdr:row>64</xdr:row>
      <xdr:rowOff>50800</xdr:rowOff>
    </xdr:to>
    <xdr:pic>
      <xdr:nvPicPr>
        <xdr:cNvPr id="672" name="BExKM6K69VCDB5ZZ5L4OHBVHHKU3">
          <a:extLst>
            <a:ext uri="{FF2B5EF4-FFF2-40B4-BE49-F238E27FC236}">
              <a16:creationId xmlns:a16="http://schemas.microsoft.com/office/drawing/2014/main" id="{23A96E05-3EAA-493C-8F57-AC5977E334F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096500" y="514350"/>
          <a:ext cx="50800" cy="50800"/>
        </a:xfrm>
        <a:prstGeom prst="rect">
          <a:avLst/>
        </a:prstGeom>
      </xdr:spPr>
    </xdr:pic>
    <xdr:clientData/>
  </xdr:twoCellAnchor>
  <xdr:twoCellAnchor editAs="oneCell">
    <xdr:from>
      <xdr:col>8</xdr:col>
      <xdr:colOff>22225</xdr:colOff>
      <xdr:row>1</xdr:row>
      <xdr:rowOff>9525</xdr:rowOff>
    </xdr:from>
    <xdr:to>
      <xdr:col>8</xdr:col>
      <xdr:colOff>73025</xdr:colOff>
      <xdr:row>64</xdr:row>
      <xdr:rowOff>50800</xdr:rowOff>
    </xdr:to>
    <xdr:pic>
      <xdr:nvPicPr>
        <xdr:cNvPr id="673" name="BExIYQ62P1GZ40IVO86RAVQ5JBYS">
          <a:extLst>
            <a:ext uri="{FF2B5EF4-FFF2-40B4-BE49-F238E27FC236}">
              <a16:creationId xmlns:a16="http://schemas.microsoft.com/office/drawing/2014/main" id="{92EA0EEE-D3CB-4177-8429-3E8905293FBC}"/>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71225" y="438150"/>
          <a:ext cx="50800" cy="50800"/>
        </a:xfrm>
        <a:prstGeom prst="rect">
          <a:avLst/>
        </a:prstGeom>
      </xdr:spPr>
    </xdr:pic>
    <xdr:clientData fPrintsWithSheet="0"/>
  </xdr:twoCellAnchor>
  <xdr:twoCellAnchor editAs="oneCell">
    <xdr:from>
      <xdr:col>8</xdr:col>
      <xdr:colOff>22225</xdr:colOff>
      <xdr:row>1</xdr:row>
      <xdr:rowOff>85725</xdr:rowOff>
    </xdr:from>
    <xdr:to>
      <xdr:col>8</xdr:col>
      <xdr:colOff>73025</xdr:colOff>
      <xdr:row>64</xdr:row>
      <xdr:rowOff>50800</xdr:rowOff>
    </xdr:to>
    <xdr:pic>
      <xdr:nvPicPr>
        <xdr:cNvPr id="674" name="BExW0J9ICO283Y0G7XVYESW2MGQ4">
          <a:extLst>
            <a:ext uri="{FF2B5EF4-FFF2-40B4-BE49-F238E27FC236}">
              <a16:creationId xmlns:a16="http://schemas.microsoft.com/office/drawing/2014/main" id="{D87715F8-984B-4CAB-89D2-362AC8E2EE6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071225" y="514350"/>
          <a:ext cx="50800" cy="50800"/>
        </a:xfrm>
        <a:prstGeom prst="rect">
          <a:avLst/>
        </a:prstGeom>
      </xdr:spPr>
    </xdr:pic>
    <xdr:clientData/>
  </xdr:twoCellAnchor>
  <xdr:twoCellAnchor editAs="oneCell">
    <xdr:from>
      <xdr:col>9</xdr:col>
      <xdr:colOff>22225</xdr:colOff>
      <xdr:row>1</xdr:row>
      <xdr:rowOff>9525</xdr:rowOff>
    </xdr:from>
    <xdr:to>
      <xdr:col>9</xdr:col>
      <xdr:colOff>73025</xdr:colOff>
      <xdr:row>64</xdr:row>
      <xdr:rowOff>50800</xdr:rowOff>
    </xdr:to>
    <xdr:pic>
      <xdr:nvPicPr>
        <xdr:cNvPr id="675" name="BExZRZJKV7Z98KJ1FVK3UMYLV3G8">
          <a:extLst>
            <a:ext uri="{FF2B5EF4-FFF2-40B4-BE49-F238E27FC236}">
              <a16:creationId xmlns:a16="http://schemas.microsoft.com/office/drawing/2014/main" id="{F2EDD0A8-40F2-4D57-8638-EF2D4696080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957050" y="438150"/>
          <a:ext cx="50800" cy="50800"/>
        </a:xfrm>
        <a:prstGeom prst="rect">
          <a:avLst/>
        </a:prstGeom>
      </xdr:spPr>
    </xdr:pic>
    <xdr:clientData fPrintsWithSheet="0"/>
  </xdr:twoCellAnchor>
  <xdr:twoCellAnchor editAs="oneCell">
    <xdr:from>
      <xdr:col>9</xdr:col>
      <xdr:colOff>22225</xdr:colOff>
      <xdr:row>1</xdr:row>
      <xdr:rowOff>85725</xdr:rowOff>
    </xdr:from>
    <xdr:to>
      <xdr:col>9</xdr:col>
      <xdr:colOff>73025</xdr:colOff>
      <xdr:row>64</xdr:row>
      <xdr:rowOff>50800</xdr:rowOff>
    </xdr:to>
    <xdr:pic>
      <xdr:nvPicPr>
        <xdr:cNvPr id="676" name="BExML3XKFPYMOAIUHUU23TB55YU6">
          <a:extLst>
            <a:ext uri="{FF2B5EF4-FFF2-40B4-BE49-F238E27FC236}">
              <a16:creationId xmlns:a16="http://schemas.microsoft.com/office/drawing/2014/main" id="{3400F2E4-F3A3-4DED-837E-D74838E1F32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957050" y="514350"/>
          <a:ext cx="50800" cy="50800"/>
        </a:xfrm>
        <a:prstGeom prst="rect">
          <a:avLst/>
        </a:prstGeom>
      </xdr:spPr>
    </xdr:pic>
    <xdr:clientData/>
  </xdr:twoCellAnchor>
  <xdr:twoCellAnchor editAs="oneCell">
    <xdr:from>
      <xdr:col>11</xdr:col>
      <xdr:colOff>31750</xdr:colOff>
      <xdr:row>1</xdr:row>
      <xdr:rowOff>9525</xdr:rowOff>
    </xdr:from>
    <xdr:to>
      <xdr:col>11</xdr:col>
      <xdr:colOff>82550</xdr:colOff>
      <xdr:row>64</xdr:row>
      <xdr:rowOff>50800</xdr:rowOff>
    </xdr:to>
    <xdr:pic>
      <xdr:nvPicPr>
        <xdr:cNvPr id="677" name="BExQ8FEYQGEIDYO6BZJ0IVA6SMSU">
          <a:extLst>
            <a:ext uri="{FF2B5EF4-FFF2-40B4-BE49-F238E27FC236}">
              <a16:creationId xmlns:a16="http://schemas.microsoft.com/office/drawing/2014/main" id="{955F64B3-D92C-4817-BCF3-F80635C8412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090650" y="438150"/>
          <a:ext cx="50800" cy="50800"/>
        </a:xfrm>
        <a:prstGeom prst="rect">
          <a:avLst/>
        </a:prstGeom>
      </xdr:spPr>
    </xdr:pic>
    <xdr:clientData fPrintsWithSheet="0"/>
  </xdr:twoCellAnchor>
  <xdr:twoCellAnchor editAs="oneCell">
    <xdr:from>
      <xdr:col>11</xdr:col>
      <xdr:colOff>31750</xdr:colOff>
      <xdr:row>1</xdr:row>
      <xdr:rowOff>85725</xdr:rowOff>
    </xdr:from>
    <xdr:to>
      <xdr:col>11</xdr:col>
      <xdr:colOff>82550</xdr:colOff>
      <xdr:row>64</xdr:row>
      <xdr:rowOff>50800</xdr:rowOff>
    </xdr:to>
    <xdr:pic>
      <xdr:nvPicPr>
        <xdr:cNvPr id="678" name="BExKTMN3U1QK83KKSI8NCW4JU6SH">
          <a:extLst>
            <a:ext uri="{FF2B5EF4-FFF2-40B4-BE49-F238E27FC236}">
              <a16:creationId xmlns:a16="http://schemas.microsoft.com/office/drawing/2014/main" id="{EB7075D2-05F1-439E-9482-35223EF4C61B}"/>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090650" y="514350"/>
          <a:ext cx="50800" cy="50800"/>
        </a:xfrm>
        <a:prstGeom prst="rect">
          <a:avLst/>
        </a:prstGeom>
      </xdr:spPr>
    </xdr:pic>
    <xdr:clientData/>
  </xdr:twoCellAnchor>
  <xdr:twoCellAnchor editAs="oneCell">
    <xdr:from>
      <xdr:col>12</xdr:col>
      <xdr:colOff>19050</xdr:colOff>
      <xdr:row>1</xdr:row>
      <xdr:rowOff>9525</xdr:rowOff>
    </xdr:from>
    <xdr:to>
      <xdr:col>12</xdr:col>
      <xdr:colOff>69850</xdr:colOff>
      <xdr:row>64</xdr:row>
      <xdr:rowOff>50800</xdr:rowOff>
    </xdr:to>
    <xdr:pic>
      <xdr:nvPicPr>
        <xdr:cNvPr id="679" name="BExAZ6NM9TTBW78X6EEBZOQZ9Y76">
          <a:extLst>
            <a:ext uri="{FF2B5EF4-FFF2-40B4-BE49-F238E27FC236}">
              <a16:creationId xmlns:a16="http://schemas.microsoft.com/office/drawing/2014/main" id="{5DFAA144-0608-4D60-ACFD-C1A0EF87A12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106650" y="438150"/>
          <a:ext cx="50800" cy="50800"/>
        </a:xfrm>
        <a:prstGeom prst="rect">
          <a:avLst/>
        </a:prstGeom>
      </xdr:spPr>
    </xdr:pic>
    <xdr:clientData fPrintsWithSheet="0"/>
  </xdr:twoCellAnchor>
  <xdr:twoCellAnchor editAs="oneCell">
    <xdr:from>
      <xdr:col>12</xdr:col>
      <xdr:colOff>19050</xdr:colOff>
      <xdr:row>1</xdr:row>
      <xdr:rowOff>85725</xdr:rowOff>
    </xdr:from>
    <xdr:to>
      <xdr:col>12</xdr:col>
      <xdr:colOff>69850</xdr:colOff>
      <xdr:row>64</xdr:row>
      <xdr:rowOff>50800</xdr:rowOff>
    </xdr:to>
    <xdr:pic>
      <xdr:nvPicPr>
        <xdr:cNvPr id="680" name="BExXUGTGIY1KL4MDOQ0Q09CJ6QVS">
          <a:extLst>
            <a:ext uri="{FF2B5EF4-FFF2-40B4-BE49-F238E27FC236}">
              <a16:creationId xmlns:a16="http://schemas.microsoft.com/office/drawing/2014/main" id="{7685A70C-958C-43C7-83F6-AB1303BAC92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106650" y="514350"/>
          <a:ext cx="50800" cy="50800"/>
        </a:xfrm>
        <a:prstGeom prst="rect">
          <a:avLst/>
        </a:prstGeom>
      </xdr:spPr>
    </xdr:pic>
    <xdr:clientData/>
  </xdr:twoCellAnchor>
  <xdr:twoCellAnchor>
    <xdr:from>
      <xdr:col>1</xdr:col>
      <xdr:colOff>184150</xdr:colOff>
      <xdr:row>65</xdr:row>
      <xdr:rowOff>0</xdr:rowOff>
    </xdr:from>
    <xdr:to>
      <xdr:col>1</xdr:col>
      <xdr:colOff>311150</xdr:colOff>
      <xdr:row>65</xdr:row>
      <xdr:rowOff>127000</xdr:rowOff>
    </xdr:to>
    <xdr:pic>
      <xdr:nvPicPr>
        <xdr:cNvPr id="681" name="BExERNI0EEHYAPMS9GV0OQ0NGQAQ">
          <a:extLst>
            <a:ext uri="{FF2B5EF4-FFF2-40B4-BE49-F238E27FC236}">
              <a16:creationId xmlns:a16="http://schemas.microsoft.com/office/drawing/2014/main" id="{C8063DB9-611F-4D6C-8553-3EE295BBDDB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2620625"/>
          <a:ext cx="127000" cy="127000"/>
        </a:xfrm>
        <a:prstGeom prst="rect">
          <a:avLst/>
        </a:prstGeom>
      </xdr:spPr>
    </xdr:pic>
    <xdr:clientData/>
  </xdr:twoCellAnchor>
  <xdr:twoCellAnchor>
    <xdr:from>
      <xdr:col>1</xdr:col>
      <xdr:colOff>184150</xdr:colOff>
      <xdr:row>94</xdr:row>
      <xdr:rowOff>0</xdr:rowOff>
    </xdr:from>
    <xdr:to>
      <xdr:col>1</xdr:col>
      <xdr:colOff>311150</xdr:colOff>
      <xdr:row>94</xdr:row>
      <xdr:rowOff>127000</xdr:rowOff>
    </xdr:to>
    <xdr:pic>
      <xdr:nvPicPr>
        <xdr:cNvPr id="682" name="BExS7PTSQLD0358HU5P38S6X9CF5">
          <a:extLst>
            <a:ext uri="{FF2B5EF4-FFF2-40B4-BE49-F238E27FC236}">
              <a16:creationId xmlns:a16="http://schemas.microsoft.com/office/drawing/2014/main" id="{3A135C69-B61B-4517-97FB-CEE347B70FC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8145125"/>
          <a:ext cx="127000" cy="127000"/>
        </a:xfrm>
        <a:prstGeom prst="rect">
          <a:avLst/>
        </a:prstGeom>
      </xdr:spPr>
    </xdr:pic>
    <xdr:clientData/>
  </xdr:twoCellAnchor>
  <xdr:twoCellAnchor>
    <xdr:from>
      <xdr:col>1</xdr:col>
      <xdr:colOff>184150</xdr:colOff>
      <xdr:row>107</xdr:row>
      <xdr:rowOff>0</xdr:rowOff>
    </xdr:from>
    <xdr:to>
      <xdr:col>1</xdr:col>
      <xdr:colOff>311150</xdr:colOff>
      <xdr:row>107</xdr:row>
      <xdr:rowOff>127000</xdr:rowOff>
    </xdr:to>
    <xdr:pic>
      <xdr:nvPicPr>
        <xdr:cNvPr id="683" name="BExH0NYNZYUFAGKX1OIHVKSYDLNO">
          <a:extLst>
            <a:ext uri="{FF2B5EF4-FFF2-40B4-BE49-F238E27FC236}">
              <a16:creationId xmlns:a16="http://schemas.microsoft.com/office/drawing/2014/main" id="{72C81793-A779-416D-A6FD-21F75619F2A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0621625"/>
          <a:ext cx="127000" cy="127000"/>
        </a:xfrm>
        <a:prstGeom prst="rect">
          <a:avLst/>
        </a:prstGeom>
      </xdr:spPr>
    </xdr:pic>
    <xdr:clientData/>
  </xdr:twoCellAnchor>
  <xdr:twoCellAnchor>
    <xdr:from>
      <xdr:col>1</xdr:col>
      <xdr:colOff>269875</xdr:colOff>
      <xdr:row>110</xdr:row>
      <xdr:rowOff>0</xdr:rowOff>
    </xdr:from>
    <xdr:to>
      <xdr:col>1</xdr:col>
      <xdr:colOff>396875</xdr:colOff>
      <xdr:row>110</xdr:row>
      <xdr:rowOff>127000</xdr:rowOff>
    </xdr:to>
    <xdr:pic>
      <xdr:nvPicPr>
        <xdr:cNvPr id="684" name="BExB9TYWYKX8UUWYP7GL5UBVOCM1">
          <a:extLst>
            <a:ext uri="{FF2B5EF4-FFF2-40B4-BE49-F238E27FC236}">
              <a16:creationId xmlns:a16="http://schemas.microsoft.com/office/drawing/2014/main" id="{1D1226BD-A0F9-4377-8A26-AFA7C341F59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193125"/>
          <a:ext cx="127000" cy="127000"/>
        </a:xfrm>
        <a:prstGeom prst="rect">
          <a:avLst/>
        </a:prstGeom>
      </xdr:spPr>
    </xdr:pic>
    <xdr:clientData/>
  </xdr:twoCellAnchor>
  <xdr:twoCellAnchor>
    <xdr:from>
      <xdr:col>1</xdr:col>
      <xdr:colOff>269875</xdr:colOff>
      <xdr:row>114</xdr:row>
      <xdr:rowOff>0</xdr:rowOff>
    </xdr:from>
    <xdr:to>
      <xdr:col>1</xdr:col>
      <xdr:colOff>396875</xdr:colOff>
      <xdr:row>114</xdr:row>
      <xdr:rowOff>127000</xdr:rowOff>
    </xdr:to>
    <xdr:pic>
      <xdr:nvPicPr>
        <xdr:cNvPr id="685" name="BExS280YK9B5F03DUHB8KQ7347WW">
          <a:extLst>
            <a:ext uri="{FF2B5EF4-FFF2-40B4-BE49-F238E27FC236}">
              <a16:creationId xmlns:a16="http://schemas.microsoft.com/office/drawing/2014/main" id="{31FB07F5-97E9-4B03-978B-39A639C7647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955125"/>
          <a:ext cx="127000" cy="127000"/>
        </a:xfrm>
        <a:prstGeom prst="rect">
          <a:avLst/>
        </a:prstGeom>
      </xdr:spPr>
    </xdr:pic>
    <xdr:clientData/>
  </xdr:twoCellAnchor>
  <xdr:twoCellAnchor>
    <xdr:from>
      <xdr:col>1</xdr:col>
      <xdr:colOff>269875</xdr:colOff>
      <xdr:row>128</xdr:row>
      <xdr:rowOff>0</xdr:rowOff>
    </xdr:from>
    <xdr:to>
      <xdr:col>1</xdr:col>
      <xdr:colOff>396875</xdr:colOff>
      <xdr:row>128</xdr:row>
      <xdr:rowOff>127000</xdr:rowOff>
    </xdr:to>
    <xdr:pic>
      <xdr:nvPicPr>
        <xdr:cNvPr id="686" name="BEx7LR2DXD2PB5GMZCQ9JKUPJR0Q">
          <a:extLst>
            <a:ext uri="{FF2B5EF4-FFF2-40B4-BE49-F238E27FC236}">
              <a16:creationId xmlns:a16="http://schemas.microsoft.com/office/drawing/2014/main" id="{C220873D-4EA6-4490-ACB4-6A1444DCAA6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4622125"/>
          <a:ext cx="127000" cy="127000"/>
        </a:xfrm>
        <a:prstGeom prst="rect">
          <a:avLst/>
        </a:prstGeom>
      </xdr:spPr>
    </xdr:pic>
    <xdr:clientData/>
  </xdr:twoCellAnchor>
  <xdr:twoCellAnchor>
    <xdr:from>
      <xdr:col>1</xdr:col>
      <xdr:colOff>184150</xdr:colOff>
      <xdr:row>129</xdr:row>
      <xdr:rowOff>0</xdr:rowOff>
    </xdr:from>
    <xdr:to>
      <xdr:col>1</xdr:col>
      <xdr:colOff>311150</xdr:colOff>
      <xdr:row>129</xdr:row>
      <xdr:rowOff>127000</xdr:rowOff>
    </xdr:to>
    <xdr:pic>
      <xdr:nvPicPr>
        <xdr:cNvPr id="687" name="BExSDA6F9939ULJYLWFX3RJEG9XN">
          <a:extLst>
            <a:ext uri="{FF2B5EF4-FFF2-40B4-BE49-F238E27FC236}">
              <a16:creationId xmlns:a16="http://schemas.microsoft.com/office/drawing/2014/main" id="{9759E7CC-61E6-4CFD-A77C-617B599B338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812625"/>
          <a:ext cx="127000" cy="127000"/>
        </a:xfrm>
        <a:prstGeom prst="rect">
          <a:avLst/>
        </a:prstGeom>
      </xdr:spPr>
    </xdr:pic>
    <xdr:clientData/>
  </xdr:twoCellAnchor>
  <xdr:twoCellAnchor>
    <xdr:from>
      <xdr:col>1</xdr:col>
      <xdr:colOff>184150</xdr:colOff>
      <xdr:row>131</xdr:row>
      <xdr:rowOff>0</xdr:rowOff>
    </xdr:from>
    <xdr:to>
      <xdr:col>1</xdr:col>
      <xdr:colOff>311150</xdr:colOff>
      <xdr:row>131</xdr:row>
      <xdr:rowOff>127000</xdr:rowOff>
    </xdr:to>
    <xdr:pic>
      <xdr:nvPicPr>
        <xdr:cNvPr id="688" name="BEx74YKMXSZDP8O16UEL58VQTJYV">
          <a:extLst>
            <a:ext uri="{FF2B5EF4-FFF2-40B4-BE49-F238E27FC236}">
              <a16:creationId xmlns:a16="http://schemas.microsoft.com/office/drawing/2014/main" id="{7982430B-A478-4241-8581-EAFFE470AA3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5193625"/>
          <a:ext cx="127000" cy="127000"/>
        </a:xfrm>
        <a:prstGeom prst="rect">
          <a:avLst/>
        </a:prstGeom>
      </xdr:spPr>
    </xdr:pic>
    <xdr:clientData/>
  </xdr:twoCellAnchor>
  <xdr:twoCellAnchor>
    <xdr:from>
      <xdr:col>1</xdr:col>
      <xdr:colOff>184150</xdr:colOff>
      <xdr:row>206</xdr:row>
      <xdr:rowOff>0</xdr:rowOff>
    </xdr:from>
    <xdr:to>
      <xdr:col>1</xdr:col>
      <xdr:colOff>311150</xdr:colOff>
      <xdr:row>206</xdr:row>
      <xdr:rowOff>127000</xdr:rowOff>
    </xdr:to>
    <xdr:pic>
      <xdr:nvPicPr>
        <xdr:cNvPr id="689" name="BExSC6RPX9RPX6ELA02DZQX4JMDR">
          <a:extLst>
            <a:ext uri="{FF2B5EF4-FFF2-40B4-BE49-F238E27FC236}">
              <a16:creationId xmlns:a16="http://schemas.microsoft.com/office/drawing/2014/main" id="{1DCEDCF6-BD83-49E2-AE34-1F73E56E3F0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9481125"/>
          <a:ext cx="127000" cy="127000"/>
        </a:xfrm>
        <a:prstGeom prst="rect">
          <a:avLst/>
        </a:prstGeom>
      </xdr:spPr>
    </xdr:pic>
    <xdr:clientData/>
  </xdr:twoCellAnchor>
  <xdr:twoCellAnchor>
    <xdr:from>
      <xdr:col>1</xdr:col>
      <xdr:colOff>184150</xdr:colOff>
      <xdr:row>215</xdr:row>
      <xdr:rowOff>0</xdr:rowOff>
    </xdr:from>
    <xdr:to>
      <xdr:col>1</xdr:col>
      <xdr:colOff>311150</xdr:colOff>
      <xdr:row>215</xdr:row>
      <xdr:rowOff>127000</xdr:rowOff>
    </xdr:to>
    <xdr:pic>
      <xdr:nvPicPr>
        <xdr:cNvPr id="690" name="BExMASLUWISVYESWNKRRGQVOYB1X">
          <a:extLst>
            <a:ext uri="{FF2B5EF4-FFF2-40B4-BE49-F238E27FC236}">
              <a16:creationId xmlns:a16="http://schemas.microsoft.com/office/drawing/2014/main" id="{6DECD987-D5BF-4CCE-84CA-242AF340864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195625"/>
          <a:ext cx="127000" cy="127000"/>
        </a:xfrm>
        <a:prstGeom prst="rect">
          <a:avLst/>
        </a:prstGeom>
      </xdr:spPr>
    </xdr:pic>
    <xdr:clientData/>
  </xdr:twoCellAnchor>
  <xdr:twoCellAnchor>
    <xdr:from>
      <xdr:col>1</xdr:col>
      <xdr:colOff>184150</xdr:colOff>
      <xdr:row>219</xdr:row>
      <xdr:rowOff>0</xdr:rowOff>
    </xdr:from>
    <xdr:to>
      <xdr:col>1</xdr:col>
      <xdr:colOff>311150</xdr:colOff>
      <xdr:row>219</xdr:row>
      <xdr:rowOff>127000</xdr:rowOff>
    </xdr:to>
    <xdr:pic>
      <xdr:nvPicPr>
        <xdr:cNvPr id="691" name="BExZTSQ8CFOQFGDK5XKCY8XO83KZ">
          <a:extLst>
            <a:ext uri="{FF2B5EF4-FFF2-40B4-BE49-F238E27FC236}">
              <a16:creationId xmlns:a16="http://schemas.microsoft.com/office/drawing/2014/main" id="{15F3B54A-FBA7-426D-8813-DB9F2840688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957625"/>
          <a:ext cx="127000" cy="127000"/>
        </a:xfrm>
        <a:prstGeom prst="rect">
          <a:avLst/>
        </a:prstGeom>
      </xdr:spPr>
    </xdr:pic>
    <xdr:clientData/>
  </xdr:twoCellAnchor>
  <xdr:twoCellAnchor>
    <xdr:from>
      <xdr:col>1</xdr:col>
      <xdr:colOff>184150</xdr:colOff>
      <xdr:row>227</xdr:row>
      <xdr:rowOff>0</xdr:rowOff>
    </xdr:from>
    <xdr:to>
      <xdr:col>1</xdr:col>
      <xdr:colOff>311150</xdr:colOff>
      <xdr:row>227</xdr:row>
      <xdr:rowOff>127000</xdr:rowOff>
    </xdr:to>
    <xdr:pic>
      <xdr:nvPicPr>
        <xdr:cNvPr id="692" name="BExEQ7SVW3G8WSVFOAIW1QEQP0GH">
          <a:extLst>
            <a:ext uri="{FF2B5EF4-FFF2-40B4-BE49-F238E27FC236}">
              <a16:creationId xmlns:a16="http://schemas.microsoft.com/office/drawing/2014/main" id="{8CBBF617-C0C8-4DE9-884E-BB0E9F63755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3481625"/>
          <a:ext cx="127000" cy="127000"/>
        </a:xfrm>
        <a:prstGeom prst="rect">
          <a:avLst/>
        </a:prstGeom>
      </xdr:spPr>
    </xdr:pic>
    <xdr:clientData/>
  </xdr:twoCellAnchor>
  <xdr:twoCellAnchor>
    <xdr:from>
      <xdr:col>1</xdr:col>
      <xdr:colOff>184150</xdr:colOff>
      <xdr:row>239</xdr:row>
      <xdr:rowOff>0</xdr:rowOff>
    </xdr:from>
    <xdr:to>
      <xdr:col>1</xdr:col>
      <xdr:colOff>311150</xdr:colOff>
      <xdr:row>239</xdr:row>
      <xdr:rowOff>127000</xdr:rowOff>
    </xdr:to>
    <xdr:pic>
      <xdr:nvPicPr>
        <xdr:cNvPr id="693" name="BExQ4VW8GBAZJAKGUPQA2VMCXLRU">
          <a:extLst>
            <a:ext uri="{FF2B5EF4-FFF2-40B4-BE49-F238E27FC236}">
              <a16:creationId xmlns:a16="http://schemas.microsoft.com/office/drawing/2014/main" id="{BE092F12-38BB-4A4B-A64F-BA84419247F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767625"/>
          <a:ext cx="127000" cy="127000"/>
        </a:xfrm>
        <a:prstGeom prst="rect">
          <a:avLst/>
        </a:prstGeom>
      </xdr:spPr>
    </xdr:pic>
    <xdr:clientData/>
  </xdr:twoCellAnchor>
  <xdr:twoCellAnchor>
    <xdr:from>
      <xdr:col>1</xdr:col>
      <xdr:colOff>184150</xdr:colOff>
      <xdr:row>243</xdr:row>
      <xdr:rowOff>0</xdr:rowOff>
    </xdr:from>
    <xdr:to>
      <xdr:col>1</xdr:col>
      <xdr:colOff>311150</xdr:colOff>
      <xdr:row>243</xdr:row>
      <xdr:rowOff>127000</xdr:rowOff>
    </xdr:to>
    <xdr:pic>
      <xdr:nvPicPr>
        <xdr:cNvPr id="694" name="BExGTBXG5914HF5AT82LPZIAJB3L">
          <a:extLst>
            <a:ext uri="{FF2B5EF4-FFF2-40B4-BE49-F238E27FC236}">
              <a16:creationId xmlns:a16="http://schemas.microsoft.com/office/drawing/2014/main" id="{998C5F5B-2829-49D3-8DC6-9AFD06A85CB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529625"/>
          <a:ext cx="127000" cy="127000"/>
        </a:xfrm>
        <a:prstGeom prst="rect">
          <a:avLst/>
        </a:prstGeom>
      </xdr:spPr>
    </xdr:pic>
    <xdr:clientData/>
  </xdr:twoCellAnchor>
  <xdr:oneCellAnchor>
    <xdr:from>
      <xdr:col>14</xdr:col>
      <xdr:colOff>28575</xdr:colOff>
      <xdr:row>1</xdr:row>
      <xdr:rowOff>9525</xdr:rowOff>
    </xdr:from>
    <xdr:ext cx="50800" cy="50800"/>
    <xdr:pic>
      <xdr:nvPicPr>
        <xdr:cNvPr id="695" name="BExMIK2S9SMYSG3VGP25IXY8LYAL">
          <a:extLst>
            <a:ext uri="{FF2B5EF4-FFF2-40B4-BE49-F238E27FC236}">
              <a16:creationId xmlns:a16="http://schemas.microsoft.com/office/drawing/2014/main" id="{70626925-1CB3-417B-BE1E-3A011B94A25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973550" y="438150"/>
          <a:ext cx="50800" cy="50800"/>
        </a:xfrm>
        <a:prstGeom prst="rect">
          <a:avLst/>
        </a:prstGeom>
      </xdr:spPr>
    </xdr:pic>
    <xdr:clientData fPrintsWithSheet="0"/>
  </xdr:oneCellAnchor>
  <xdr:oneCellAnchor>
    <xdr:from>
      <xdr:col>14</xdr:col>
      <xdr:colOff>28575</xdr:colOff>
      <xdr:row>1</xdr:row>
      <xdr:rowOff>85725</xdr:rowOff>
    </xdr:from>
    <xdr:ext cx="50800" cy="50800"/>
    <xdr:pic>
      <xdr:nvPicPr>
        <xdr:cNvPr id="696" name="BExF2VY2VPOZZNZYFYDOXX37ZMNH">
          <a:extLst>
            <a:ext uri="{FF2B5EF4-FFF2-40B4-BE49-F238E27FC236}">
              <a16:creationId xmlns:a16="http://schemas.microsoft.com/office/drawing/2014/main" id="{03DADA95-A165-4CF4-A41B-87FCB8ACF76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973550" y="514350"/>
          <a:ext cx="50800" cy="50800"/>
        </a:xfrm>
        <a:prstGeom prst="rect">
          <a:avLst/>
        </a:prstGeom>
      </xdr:spPr>
    </xdr:pic>
    <xdr:clientData/>
  </xdr:oneCellAnchor>
  <xdr:oneCellAnchor>
    <xdr:from>
      <xdr:col>14</xdr:col>
      <xdr:colOff>28575</xdr:colOff>
      <xdr:row>29</xdr:row>
      <xdr:rowOff>9525</xdr:rowOff>
    </xdr:from>
    <xdr:ext cx="50800" cy="50800"/>
    <xdr:pic>
      <xdr:nvPicPr>
        <xdr:cNvPr id="697" name="BExMIK2S9SMYSG3VGP25IXY8LYAL">
          <a:extLst>
            <a:ext uri="{FF2B5EF4-FFF2-40B4-BE49-F238E27FC236}">
              <a16:creationId xmlns:a16="http://schemas.microsoft.com/office/drawing/2014/main" id="{66D86E1F-00F7-40A4-B9E2-47AFA0DB8B5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973550" y="5772150"/>
          <a:ext cx="50800" cy="50800"/>
        </a:xfrm>
        <a:prstGeom prst="rect">
          <a:avLst/>
        </a:prstGeom>
      </xdr:spPr>
    </xdr:pic>
    <xdr:clientData fPrintsWithSheet="0"/>
  </xdr:oneCellAnchor>
  <xdr:oneCellAnchor>
    <xdr:from>
      <xdr:col>14</xdr:col>
      <xdr:colOff>28575</xdr:colOff>
      <xdr:row>29</xdr:row>
      <xdr:rowOff>85725</xdr:rowOff>
    </xdr:from>
    <xdr:ext cx="50800" cy="50800"/>
    <xdr:pic>
      <xdr:nvPicPr>
        <xdr:cNvPr id="698" name="BExF2VY2VPOZZNZYFYDOXX37ZMNH">
          <a:extLst>
            <a:ext uri="{FF2B5EF4-FFF2-40B4-BE49-F238E27FC236}">
              <a16:creationId xmlns:a16="http://schemas.microsoft.com/office/drawing/2014/main" id="{AD530697-E20D-4517-B055-D51133DBB0A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973550" y="5848350"/>
          <a:ext cx="50800" cy="50800"/>
        </a:xfrm>
        <a:prstGeom prst="rect">
          <a:avLst/>
        </a:prstGeom>
      </xdr:spPr>
    </xdr:pic>
    <xdr:clientData/>
  </xdr:oneCellAnchor>
  <xdr:oneCellAnchor>
    <xdr:from>
      <xdr:col>1</xdr:col>
      <xdr:colOff>19050</xdr:colOff>
      <xdr:row>0</xdr:row>
      <xdr:rowOff>9525</xdr:rowOff>
    </xdr:from>
    <xdr:ext cx="47625" cy="47625"/>
    <xdr:pic>
      <xdr:nvPicPr>
        <xdr:cNvPr id="77" name="BExMO7VFCN4EL59982UR4AJ25JNJ" descr="XX6TINEJADZGKR0CTM7ZRT0RA" hidden="1">
          <a:extLst>
            <a:ext uri="{FF2B5EF4-FFF2-40B4-BE49-F238E27FC236}">
              <a16:creationId xmlns:a16="http://schemas.microsoft.com/office/drawing/2014/main" id="{09D19C92-4A93-4432-B453-4E7F1A30AA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78" name="BExU3EX5JJCXCII4YKUJBFBGIJR2" descr="OF5ZI9PI5WH36VPANJ2DYLNMI" hidden="1">
          <a:extLst>
            <a:ext uri="{FF2B5EF4-FFF2-40B4-BE49-F238E27FC236}">
              <a16:creationId xmlns:a16="http://schemas.microsoft.com/office/drawing/2014/main" id="{1C7ADA76-43D3-4E5F-B868-4349F266E2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79" name="BEx1KD7H6UB1VYCJ7O61P562EIUY" descr="IQGV9140X0K0UPBL8OGU3I44J" hidden="1">
          <a:extLst>
            <a:ext uri="{FF2B5EF4-FFF2-40B4-BE49-F238E27FC236}">
              <a16:creationId xmlns:a16="http://schemas.microsoft.com/office/drawing/2014/main" id="{5B49A3FD-0337-43FB-9900-357F52E657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156" name="BEx5BJQWS6YWHH4ZMSUAMD641V6Y" descr="ZTMFMXCIQSECDX38ALEFHUB00" hidden="1">
          <a:extLst>
            <a:ext uri="{FF2B5EF4-FFF2-40B4-BE49-F238E27FC236}">
              <a16:creationId xmlns:a16="http://schemas.microsoft.com/office/drawing/2014/main" id="{A066E81F-149A-4F65-930A-14A4059B6A1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157" name="BExVTO5Q8G2M7BPL4B2584LQS0R0" descr="OB6Q8NA4LZFE4GM9Y3V56BPMQ" hidden="1">
          <a:extLst>
            <a:ext uri="{FF2B5EF4-FFF2-40B4-BE49-F238E27FC236}">
              <a16:creationId xmlns:a16="http://schemas.microsoft.com/office/drawing/2014/main" id="{61FDE56B-A562-4B4E-BA48-50C548406D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158" name="BExIFSCLN1G86X78PFLTSMRP0US5" descr="9JK4SPV4DG7VTCZIILWHXQU5J" hidden="1">
          <a:extLst>
            <a:ext uri="{FF2B5EF4-FFF2-40B4-BE49-F238E27FC236}">
              <a16:creationId xmlns:a16="http://schemas.microsoft.com/office/drawing/2014/main" id="{A3D72EA5-1890-410B-B130-1529802E28A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234" name="BEx1I152WN2D3A85O2XN0DGXCWHN" descr="KHBZFMANRA4UMJR1AB4M5NJNT" hidden="1">
          <a:extLst>
            <a:ext uri="{FF2B5EF4-FFF2-40B4-BE49-F238E27FC236}">
              <a16:creationId xmlns:a16="http://schemas.microsoft.com/office/drawing/2014/main" id="{2457CD80-0A10-45AB-8C3F-026C5E1C33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235" name="BExW9676P0SKCVKK25QCGHPA3PAD" descr="9A4PWZ20RMSRF0PNECCDM75CA" hidden="1">
          <a:extLst>
            <a:ext uri="{FF2B5EF4-FFF2-40B4-BE49-F238E27FC236}">
              <a16:creationId xmlns:a16="http://schemas.microsoft.com/office/drawing/2014/main" id="{D52FD6ED-7DE1-4B70-8202-26334696C78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236" name="BExW253QPOZK9KW8BJC3LBXGCG2N" descr="Y5HX37BEUWSN1NEFJKZJXI3SX" hidden="1">
          <a:extLst>
            <a:ext uri="{FF2B5EF4-FFF2-40B4-BE49-F238E27FC236}">
              <a16:creationId xmlns:a16="http://schemas.microsoft.com/office/drawing/2014/main" id="{C26D6095-14AB-4EA7-B918-70489116DBA6}"/>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237" name="BExS5CPQ8P8JOQPK7ANNKHLSGOKU" hidden="1">
          <a:extLst>
            <a:ext uri="{FF2B5EF4-FFF2-40B4-BE49-F238E27FC236}">
              <a16:creationId xmlns:a16="http://schemas.microsoft.com/office/drawing/2014/main" id="{45DB9DCB-6A0F-47B9-8FAB-86548C0985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466" name="BExMM0AVUAIRNJLXB1FW8R0YB4ZZ" hidden="1">
          <a:extLst>
            <a:ext uri="{FF2B5EF4-FFF2-40B4-BE49-F238E27FC236}">
              <a16:creationId xmlns:a16="http://schemas.microsoft.com/office/drawing/2014/main" id="{FC1BC908-6257-4C49-9A47-92AAD4FCE02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467" name="BExXZ7Y09CBS0XA7IPB3IRJ8RJM4" hidden="1">
          <a:extLst>
            <a:ext uri="{FF2B5EF4-FFF2-40B4-BE49-F238E27FC236}">
              <a16:creationId xmlns:a16="http://schemas.microsoft.com/office/drawing/2014/main" id="{97C4DC92-5636-4CEA-9EDE-3C37B4DB5D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468" name="BExQ7SXS9VUG7P6CACU2J7R2SGIZ" hidden="1">
          <a:extLst>
            <a:ext uri="{FF2B5EF4-FFF2-40B4-BE49-F238E27FC236}">
              <a16:creationId xmlns:a16="http://schemas.microsoft.com/office/drawing/2014/main" id="{70C03A19-BCDE-4979-A98D-77E9628C10C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699" name="BEx5AQZ4ETQ9LMY5EBWVH20Z7VXQ" hidden="1">
          <a:extLst>
            <a:ext uri="{FF2B5EF4-FFF2-40B4-BE49-F238E27FC236}">
              <a16:creationId xmlns:a16="http://schemas.microsoft.com/office/drawing/2014/main" id="{EBA44DC1-26C8-4AAC-9397-B0516A4211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700" name="BExUBK0YZ5VYFY8TTITJGJU9S06A" hidden="1">
          <a:extLst>
            <a:ext uri="{FF2B5EF4-FFF2-40B4-BE49-F238E27FC236}">
              <a16:creationId xmlns:a16="http://schemas.microsoft.com/office/drawing/2014/main" id="{A44701A3-5215-4451-99C9-BE7A633B398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701" name="BExUEZCSSJ7RN4J18I2NUIQR2FZS" hidden="1">
          <a:extLst>
            <a:ext uri="{FF2B5EF4-FFF2-40B4-BE49-F238E27FC236}">
              <a16:creationId xmlns:a16="http://schemas.microsoft.com/office/drawing/2014/main" id="{21606EED-C908-48FA-BC52-1380C3586C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702" name="BExS3JDQWF7U3F5JTEVOE16ASIYK" hidden="1">
          <a:extLst>
            <a:ext uri="{FF2B5EF4-FFF2-40B4-BE49-F238E27FC236}">
              <a16:creationId xmlns:a16="http://schemas.microsoft.com/office/drawing/2014/main" id="{BFC46DCB-74A9-4DB0-B5D7-59CA72DBDAD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703" name="BEx973S463FCQVJ7QDFBUIU0WJ3F" descr="ZQTVYL8DCSADVT0QMRXFLU0TR" hidden="1">
          <a:extLst>
            <a:ext uri="{FF2B5EF4-FFF2-40B4-BE49-F238E27FC236}">
              <a16:creationId xmlns:a16="http://schemas.microsoft.com/office/drawing/2014/main" id="{CBCC3A45-A069-4757-AC87-A268477B9315}"/>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704" name="BExRZO0PLWWMCLGRH7EH6UXYWGAJ" descr="9D4GQ34QB727H10MA3SSAR2R9" hidden="1">
          <a:extLst>
            <a:ext uri="{FF2B5EF4-FFF2-40B4-BE49-F238E27FC236}">
              <a16:creationId xmlns:a16="http://schemas.microsoft.com/office/drawing/2014/main" id="{0EAA838D-CFA7-4474-A72C-3606D71B42F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705" name="BExBDP6HNAAJUM39SE5G2C8BKNRQ" descr="1TM64TL2QIMYV7WYSV2VLGXY4" hidden="1">
          <a:extLst>
            <a:ext uri="{FF2B5EF4-FFF2-40B4-BE49-F238E27FC236}">
              <a16:creationId xmlns:a16="http://schemas.microsoft.com/office/drawing/2014/main" id="{DBA9CAD8-4EF8-473D-B156-977721BB0D1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706" name="BExQEGJP61DL2NZY6LMBHBZ0J5YT" descr="D6ZNRZJ7EX4GZT9RO8LE0C905" hidden="1">
          <a:extLst>
            <a:ext uri="{FF2B5EF4-FFF2-40B4-BE49-F238E27FC236}">
              <a16:creationId xmlns:a16="http://schemas.microsoft.com/office/drawing/2014/main" id="{C9E9158C-1E4F-4E8B-9B58-F48CCD0BB13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707" name="BExTY1BCS6HZIF6HI5491FGHDVAE" descr="MJ6976KI2UH1IE8M227DUYXMJ" hidden="1">
          <a:extLst>
            <a:ext uri="{FF2B5EF4-FFF2-40B4-BE49-F238E27FC236}">
              <a16:creationId xmlns:a16="http://schemas.microsoft.com/office/drawing/2014/main" id="{3E096B50-E983-41CE-85BC-EB9F434B3B7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708" name="BEx5FXJGJOT93D0J2IRJ3985IUMI" hidden="1">
          <a:extLst>
            <a:ext uri="{FF2B5EF4-FFF2-40B4-BE49-F238E27FC236}">
              <a16:creationId xmlns:a16="http://schemas.microsoft.com/office/drawing/2014/main" id="{F2D9D2DA-3219-4C96-B9F4-0CC42601AA4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709" name="BEx3RTMHAR35NUAAK49TV6NU7EPA" descr="QFXLG4ZCXTRQSJYFCKJ58G9N8" hidden="1">
          <a:extLst>
            <a:ext uri="{FF2B5EF4-FFF2-40B4-BE49-F238E27FC236}">
              <a16:creationId xmlns:a16="http://schemas.microsoft.com/office/drawing/2014/main" id="{44D1B656-9C44-4736-8F1D-7065A20F99A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710" name="BExS8T38WLC2R738ZC7BDJQAKJAJ" descr="MRI962L5PB0E0YWXCIBN82VJH" hidden="1">
          <a:extLst>
            <a:ext uri="{FF2B5EF4-FFF2-40B4-BE49-F238E27FC236}">
              <a16:creationId xmlns:a16="http://schemas.microsoft.com/office/drawing/2014/main" id="{753DB764-CC8E-4275-A63D-FB207281F99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711" name="BEx5F64BJ6DCM4EJH81D5ZFNPZ0V" descr="7DJ9FILZD2YPS6X1JBP9E76TU" hidden="1">
          <a:extLst>
            <a:ext uri="{FF2B5EF4-FFF2-40B4-BE49-F238E27FC236}">
              <a16:creationId xmlns:a16="http://schemas.microsoft.com/office/drawing/2014/main" id="{477DFD99-ED5B-4425-87DB-0CB70D97B6C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712" name="BExQEXXHA3EEXR44LT6RKCDWM6ZT" hidden="1">
          <a:extLst>
            <a:ext uri="{FF2B5EF4-FFF2-40B4-BE49-F238E27FC236}">
              <a16:creationId xmlns:a16="http://schemas.microsoft.com/office/drawing/2014/main" id="{A61A6E22-3F26-4B63-B0C2-EB8ED5B77CF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713" name="BEx1X6AMHV6ZK3UJB2BXIJTJHYJU" descr="OALR4L95ELQLZ1Y1LETHM1CS9" hidden="1">
          <a:extLst>
            <a:ext uri="{FF2B5EF4-FFF2-40B4-BE49-F238E27FC236}">
              <a16:creationId xmlns:a16="http://schemas.microsoft.com/office/drawing/2014/main" id="{B99FA9B5-8CD9-4505-98C5-65C74296FD3C}"/>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714" name="BExSDIVCE09QKG3CT52PHCS6ZJ09" descr="9F076L7EQCF2COMMGCQG6BQGU" hidden="1">
          <a:extLst>
            <a:ext uri="{FF2B5EF4-FFF2-40B4-BE49-F238E27FC236}">
              <a16:creationId xmlns:a16="http://schemas.microsoft.com/office/drawing/2014/main" id="{54CEB5F6-6983-40AB-A022-DCC31A4A67AB}"/>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715" name="BEx1QZGQZBAWJ8591VXEIPUOVS7X" descr="MEW27CPIFG44B7E7HEQUUF5QF" hidden="1">
          <a:extLst>
            <a:ext uri="{FF2B5EF4-FFF2-40B4-BE49-F238E27FC236}">
              <a16:creationId xmlns:a16="http://schemas.microsoft.com/office/drawing/2014/main" id="{A9FFF01C-3083-4DE1-B414-C0F00AFB552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716" name="BExMF7LICJLPXSHM63A6EQ79YQKG" descr="U084VZL15IMB1OFRRAY6GVKAE" hidden="1">
          <a:extLst>
            <a:ext uri="{FF2B5EF4-FFF2-40B4-BE49-F238E27FC236}">
              <a16:creationId xmlns:a16="http://schemas.microsoft.com/office/drawing/2014/main" id="{87D22761-421F-41DC-B7DA-18F0B8C51AD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717" name="BExS343F8GCKP6HTF9Y97L133DX8" descr="ZRF0KB1IYQSNV63CTXT25G67G" hidden="1">
          <a:extLst>
            <a:ext uri="{FF2B5EF4-FFF2-40B4-BE49-F238E27FC236}">
              <a16:creationId xmlns:a16="http://schemas.microsoft.com/office/drawing/2014/main" id="{6451B804-5AD9-4A8D-AB4A-9D093DB7CAF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718" name="BExZMRC09W87CY4B73NPZMNH21AH" descr="78CUMI0OVLYJRSDRQ3V2YX812" hidden="1">
          <a:extLst>
            <a:ext uri="{FF2B5EF4-FFF2-40B4-BE49-F238E27FC236}">
              <a16:creationId xmlns:a16="http://schemas.microsoft.com/office/drawing/2014/main" id="{6A55E35B-0885-4192-ADED-C925B2F15A3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719" name="BExZXVFJ4DY4I24AARDT4AMP6EN1" descr="TXSMH2MTH86CYKA26740RQPUC" hidden="1">
          <a:extLst>
            <a:ext uri="{FF2B5EF4-FFF2-40B4-BE49-F238E27FC236}">
              <a16:creationId xmlns:a16="http://schemas.microsoft.com/office/drawing/2014/main" id="{D0104E33-7E0F-4DC3-A16D-48D4295C309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720" name="BExOCUIOFQWUGTBU5ESTW3EYEP5C" descr="9BNF49V0R6VVYPHEVMJ3ABDQZ" hidden="1">
          <a:extLst>
            <a:ext uri="{FF2B5EF4-FFF2-40B4-BE49-F238E27FC236}">
              <a16:creationId xmlns:a16="http://schemas.microsoft.com/office/drawing/2014/main" id="{4512470A-0191-439E-A330-62654F062C5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721" name="BExU65O9OE4B4MQ2A3OYH13M8BZJ" descr="3INNIMMPDBB0JF37L81M6ID21" hidden="1">
          <a:extLst>
            <a:ext uri="{FF2B5EF4-FFF2-40B4-BE49-F238E27FC236}">
              <a16:creationId xmlns:a16="http://schemas.microsoft.com/office/drawing/2014/main" id="{BD654B9A-0773-44EA-BB13-8525F09AEAB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722" name="BExOPRCR0UW7TKXSV5WDTL348FGL" descr="S9JM17GP1802LHN4GT14BJYIC" hidden="1">
          <a:extLst>
            <a:ext uri="{FF2B5EF4-FFF2-40B4-BE49-F238E27FC236}">
              <a16:creationId xmlns:a16="http://schemas.microsoft.com/office/drawing/2014/main" id="{F7B6809D-4482-49B8-B402-B3468B1CF2A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723" name="BEx5OESAY2W8SEGI3TSB65EHJ04B" descr="9CN2Y88X8WYV1HWZG1QILY9BK" hidden="1">
          <a:extLst>
            <a:ext uri="{FF2B5EF4-FFF2-40B4-BE49-F238E27FC236}">
              <a16:creationId xmlns:a16="http://schemas.microsoft.com/office/drawing/2014/main" id="{2ED09188-7779-48FB-A673-FADF0B01DFF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724" name="BExGMWEQ2BYRY9BAO5T1X850MJN1" descr="AZ9ST0XDIOP50HSUFO5V31BR0" hidden="1">
          <a:extLst>
            <a:ext uri="{FF2B5EF4-FFF2-40B4-BE49-F238E27FC236}">
              <a16:creationId xmlns:a16="http://schemas.microsoft.com/office/drawing/2014/main" id="{C5F5F4B6-DD01-43A6-BF95-EBD55F1557C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725" name="BEx7KN7CB2AW8AXH4MOIQ2K21U0M">
          <a:extLst>
            <a:ext uri="{FF2B5EF4-FFF2-40B4-BE49-F238E27FC236}">
              <a16:creationId xmlns:a16="http://schemas.microsoft.com/office/drawing/2014/main" id="{CF2C6338-FBF5-4762-8A63-695FA78E49F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95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726" name="BExD34AQQIO8NV298LVFCR9L7I5Y">
          <a:extLst>
            <a:ext uri="{FF2B5EF4-FFF2-40B4-BE49-F238E27FC236}">
              <a16:creationId xmlns:a16="http://schemas.microsoft.com/office/drawing/2014/main" id="{5E3F5BFC-9658-499E-8AA7-3F3DA75600D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857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727" name="BEx9BLBLOQUYOY8F296B1VDCXMN9">
          <a:extLst>
            <a:ext uri="{FF2B5EF4-FFF2-40B4-BE49-F238E27FC236}">
              <a16:creationId xmlns:a16="http://schemas.microsoft.com/office/drawing/2014/main" id="{133672F6-7636-4D9B-83D6-1DBEC679A56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95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728" name="BExKN1FE0G7ADQ6G995DN52CE7B2">
          <a:extLst>
            <a:ext uri="{FF2B5EF4-FFF2-40B4-BE49-F238E27FC236}">
              <a16:creationId xmlns:a16="http://schemas.microsoft.com/office/drawing/2014/main" id="{3415C537-B04C-4990-A378-62061FD6A72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857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729" name="BExMLSICI0ERKXXINMK3ZRM9UMY6">
          <a:extLst>
            <a:ext uri="{FF2B5EF4-FFF2-40B4-BE49-F238E27FC236}">
              <a16:creationId xmlns:a16="http://schemas.microsoft.com/office/drawing/2014/main" id="{C020AAEB-7A05-4A42-BAC6-226D9C568F4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95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730" name="BEx5E5JZ6HFX6UR3RT7Q9A2PPGDK">
          <a:extLst>
            <a:ext uri="{FF2B5EF4-FFF2-40B4-BE49-F238E27FC236}">
              <a16:creationId xmlns:a16="http://schemas.microsoft.com/office/drawing/2014/main" id="{B8452B3F-13AE-47A0-8829-0A026D44C6D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857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731" name="BExU91YVZ4P6Z0TN8I36XW592NHS">
          <a:extLst>
            <a:ext uri="{FF2B5EF4-FFF2-40B4-BE49-F238E27FC236}">
              <a16:creationId xmlns:a16="http://schemas.microsoft.com/office/drawing/2014/main" id="{D6736953-9F72-4AA2-BBA7-C9578ABE0C0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340600" y="95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732" name="BExTV0YZ7NI51LVT4WCVLSETYTX8">
          <a:extLst>
            <a:ext uri="{FF2B5EF4-FFF2-40B4-BE49-F238E27FC236}">
              <a16:creationId xmlns:a16="http://schemas.microsoft.com/office/drawing/2014/main" id="{AF7A6536-7633-444B-9D37-A67A694C957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340600" y="857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733" name="BExMDBKFGCJNYA342YQVZG1D3F4D">
          <a:extLst>
            <a:ext uri="{FF2B5EF4-FFF2-40B4-BE49-F238E27FC236}">
              <a16:creationId xmlns:a16="http://schemas.microsoft.com/office/drawing/2014/main" id="{12951063-AD37-4DA4-9536-CB5E11091F6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458200" y="95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734" name="BExIY3ZO05THXOU1QBVGHYNUE2ZS">
          <a:extLst>
            <a:ext uri="{FF2B5EF4-FFF2-40B4-BE49-F238E27FC236}">
              <a16:creationId xmlns:a16="http://schemas.microsoft.com/office/drawing/2014/main" id="{B81031DE-A572-4274-B6D3-71406240875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458200" y="857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735" name="BEx7J428BTTZ1AWDCAFCGGZFBG1D">
          <a:extLst>
            <a:ext uri="{FF2B5EF4-FFF2-40B4-BE49-F238E27FC236}">
              <a16:creationId xmlns:a16="http://schemas.microsoft.com/office/drawing/2014/main" id="{87EF2A51-6AE3-4940-AFC9-837F98B2B18A}"/>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58325" y="95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736" name="BExXTA9CIC21IAB5NU2BI9TL78LH">
          <a:extLst>
            <a:ext uri="{FF2B5EF4-FFF2-40B4-BE49-F238E27FC236}">
              <a16:creationId xmlns:a16="http://schemas.microsoft.com/office/drawing/2014/main" id="{A85AC034-9B23-457C-8F59-9C9DEC04CAF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458325" y="857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737" name="BExSFCY80QJWENP4J950IN9V5CDO">
          <a:extLst>
            <a:ext uri="{FF2B5EF4-FFF2-40B4-BE49-F238E27FC236}">
              <a16:creationId xmlns:a16="http://schemas.microsoft.com/office/drawing/2014/main" id="{2319C5A1-3B4E-496D-BE08-6A6744CF8AC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448925" y="95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738" name="BExOLH096EUC4E3GMVQTJPWADWPJ">
          <a:extLst>
            <a:ext uri="{FF2B5EF4-FFF2-40B4-BE49-F238E27FC236}">
              <a16:creationId xmlns:a16="http://schemas.microsoft.com/office/drawing/2014/main" id="{25AC8AC4-85B9-45AB-A6C7-F76C7FC2A21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448925" y="857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739" name="BExD52A16MY719MCKII87DAVN86O">
          <a:extLst>
            <a:ext uri="{FF2B5EF4-FFF2-40B4-BE49-F238E27FC236}">
              <a16:creationId xmlns:a16="http://schemas.microsoft.com/office/drawing/2014/main" id="{48EA97C1-1D03-456C-9786-A39BDD35235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477625" y="95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740" name="BEx3I0FGINGA57QMTODN0QH1P30N">
          <a:extLst>
            <a:ext uri="{FF2B5EF4-FFF2-40B4-BE49-F238E27FC236}">
              <a16:creationId xmlns:a16="http://schemas.microsoft.com/office/drawing/2014/main" id="{5EE2BB88-5DA3-471D-94E6-0BFBFB86D65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477625" y="857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741" name="BExU7GFBC0SU6DSZMK183Y23S19A">
          <a:extLst>
            <a:ext uri="{FF2B5EF4-FFF2-40B4-BE49-F238E27FC236}">
              <a16:creationId xmlns:a16="http://schemas.microsoft.com/office/drawing/2014/main" id="{7F1D5E6B-2ED4-40B5-A899-B86731B373E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68225" y="95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742" name="BExGTLD96L79OHS84XF2B15TGI4N">
          <a:extLst>
            <a:ext uri="{FF2B5EF4-FFF2-40B4-BE49-F238E27FC236}">
              <a16:creationId xmlns:a16="http://schemas.microsoft.com/office/drawing/2014/main" id="{ED13386E-EC16-46B8-869E-7C8E8F1A05B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468225" y="857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xdr:nvPicPr>
        <xdr:cNvPr id="743" name="BExXUATOHDDBX6EG6F0TH9GSPQXW">
          <a:extLst>
            <a:ext uri="{FF2B5EF4-FFF2-40B4-BE49-F238E27FC236}">
              <a16:creationId xmlns:a16="http://schemas.microsoft.com/office/drawing/2014/main" id="{BD4EB132-C74A-41E0-B957-1938EFE1170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89125" y="95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xdr:nvPicPr>
        <xdr:cNvPr id="744" name="BEx1R2WXAII1IGLXHLNM1KPQ06PT">
          <a:extLst>
            <a:ext uri="{FF2B5EF4-FFF2-40B4-BE49-F238E27FC236}">
              <a16:creationId xmlns:a16="http://schemas.microsoft.com/office/drawing/2014/main" id="{68B084B3-F59A-463C-8E06-519F638DC5A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589125" y="857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xdr:nvPicPr>
        <xdr:cNvPr id="745" name="BEx1IP9KA0BG3BD5IRKQFZEG49FP">
          <a:extLst>
            <a:ext uri="{FF2B5EF4-FFF2-40B4-BE49-F238E27FC236}">
              <a16:creationId xmlns:a16="http://schemas.microsoft.com/office/drawing/2014/main" id="{698C09E4-CD16-43C3-928C-8EEBFC54004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17825" y="95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xdr:nvPicPr>
        <xdr:cNvPr id="746" name="BExMLXR385IV8EO7P0A8TYEY36ZO">
          <a:extLst>
            <a:ext uri="{FF2B5EF4-FFF2-40B4-BE49-F238E27FC236}">
              <a16:creationId xmlns:a16="http://schemas.microsoft.com/office/drawing/2014/main" id="{D639ACFF-9337-484B-919F-EF3849982A7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17825" y="85725"/>
          <a:ext cx="50800" cy="50800"/>
        </a:xfrm>
        <a:prstGeom prst="rect">
          <a:avLst/>
        </a:prstGeom>
      </xdr:spPr>
    </xdr:pic>
    <xdr:clientData/>
  </xdr:twoCellAnchor>
  <xdr:twoCellAnchor>
    <xdr:from>
      <xdr:col>1</xdr:col>
      <xdr:colOff>184150</xdr:colOff>
      <xdr:row>61</xdr:row>
      <xdr:rowOff>0</xdr:rowOff>
    </xdr:from>
    <xdr:to>
      <xdr:col>1</xdr:col>
      <xdr:colOff>311150</xdr:colOff>
      <xdr:row>61</xdr:row>
      <xdr:rowOff>127000</xdr:rowOff>
    </xdr:to>
    <xdr:pic>
      <xdr:nvPicPr>
        <xdr:cNvPr id="747" name="BExIOEZOKH7J9H9UYVZA6TKIQ2FN">
          <a:extLst>
            <a:ext uri="{FF2B5EF4-FFF2-40B4-BE49-F238E27FC236}">
              <a16:creationId xmlns:a16="http://schemas.microsoft.com/office/drawing/2014/main" id="{7C249855-B6EB-406A-834E-4F39B1E8023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1858625"/>
          <a:ext cx="127000" cy="127000"/>
        </a:xfrm>
        <a:prstGeom prst="rect">
          <a:avLst/>
        </a:prstGeom>
      </xdr:spPr>
    </xdr:pic>
    <xdr:clientData/>
  </xdr:twoCellAnchor>
  <xdr:twoCellAnchor>
    <xdr:from>
      <xdr:col>1</xdr:col>
      <xdr:colOff>184150</xdr:colOff>
      <xdr:row>89</xdr:row>
      <xdr:rowOff>0</xdr:rowOff>
    </xdr:from>
    <xdr:to>
      <xdr:col>1</xdr:col>
      <xdr:colOff>311150</xdr:colOff>
      <xdr:row>89</xdr:row>
      <xdr:rowOff>127000</xdr:rowOff>
    </xdr:to>
    <xdr:pic>
      <xdr:nvPicPr>
        <xdr:cNvPr id="748" name="BExCS13KIW55MAGW1GBTCB2LJF34">
          <a:extLst>
            <a:ext uri="{FF2B5EF4-FFF2-40B4-BE49-F238E27FC236}">
              <a16:creationId xmlns:a16="http://schemas.microsoft.com/office/drawing/2014/main" id="{8C3E31BA-897D-4C15-850F-8A8E60C85A8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192625"/>
          <a:ext cx="127000" cy="127000"/>
        </a:xfrm>
        <a:prstGeom prst="rect">
          <a:avLst/>
        </a:prstGeom>
      </xdr:spPr>
    </xdr:pic>
    <xdr:clientData/>
  </xdr:twoCellAnchor>
  <xdr:twoCellAnchor>
    <xdr:from>
      <xdr:col>1</xdr:col>
      <xdr:colOff>184150</xdr:colOff>
      <xdr:row>102</xdr:row>
      <xdr:rowOff>0</xdr:rowOff>
    </xdr:from>
    <xdr:to>
      <xdr:col>1</xdr:col>
      <xdr:colOff>311150</xdr:colOff>
      <xdr:row>102</xdr:row>
      <xdr:rowOff>127000</xdr:rowOff>
    </xdr:to>
    <xdr:pic>
      <xdr:nvPicPr>
        <xdr:cNvPr id="749" name="BExY0DWJPG2G1E5AEE9JSG26B5UX">
          <a:extLst>
            <a:ext uri="{FF2B5EF4-FFF2-40B4-BE49-F238E27FC236}">
              <a16:creationId xmlns:a16="http://schemas.microsoft.com/office/drawing/2014/main" id="{A0390DA9-6F29-44D5-9613-8D7C9FB2A70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9669125"/>
          <a:ext cx="127000" cy="127000"/>
        </a:xfrm>
        <a:prstGeom prst="rect">
          <a:avLst/>
        </a:prstGeom>
      </xdr:spPr>
    </xdr:pic>
    <xdr:clientData/>
  </xdr:twoCellAnchor>
  <xdr:twoCellAnchor>
    <xdr:from>
      <xdr:col>1</xdr:col>
      <xdr:colOff>269875</xdr:colOff>
      <xdr:row>105</xdr:row>
      <xdr:rowOff>0</xdr:rowOff>
    </xdr:from>
    <xdr:to>
      <xdr:col>1</xdr:col>
      <xdr:colOff>396875</xdr:colOff>
      <xdr:row>105</xdr:row>
      <xdr:rowOff>127000</xdr:rowOff>
    </xdr:to>
    <xdr:pic>
      <xdr:nvPicPr>
        <xdr:cNvPr id="750" name="BEx98OQ55ROPYUGB65V9MKXJ4FZU">
          <a:extLst>
            <a:ext uri="{FF2B5EF4-FFF2-40B4-BE49-F238E27FC236}">
              <a16:creationId xmlns:a16="http://schemas.microsoft.com/office/drawing/2014/main" id="{331B3281-1C85-44A3-830D-5100F533809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240625"/>
          <a:ext cx="127000" cy="127000"/>
        </a:xfrm>
        <a:prstGeom prst="rect">
          <a:avLst/>
        </a:prstGeom>
      </xdr:spPr>
    </xdr:pic>
    <xdr:clientData/>
  </xdr:twoCellAnchor>
  <xdr:twoCellAnchor>
    <xdr:from>
      <xdr:col>1</xdr:col>
      <xdr:colOff>269875</xdr:colOff>
      <xdr:row>109</xdr:row>
      <xdr:rowOff>0</xdr:rowOff>
    </xdr:from>
    <xdr:to>
      <xdr:col>1</xdr:col>
      <xdr:colOff>396875</xdr:colOff>
      <xdr:row>109</xdr:row>
      <xdr:rowOff>127000</xdr:rowOff>
    </xdr:to>
    <xdr:pic>
      <xdr:nvPicPr>
        <xdr:cNvPr id="751" name="BEx7EJJ0HWQ9JZ4UFQ1SNSN36US5">
          <a:extLst>
            <a:ext uri="{FF2B5EF4-FFF2-40B4-BE49-F238E27FC236}">
              <a16:creationId xmlns:a16="http://schemas.microsoft.com/office/drawing/2014/main" id="{D9BB8662-0A56-4944-91B0-DB84BF37E36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002625"/>
          <a:ext cx="127000" cy="127000"/>
        </a:xfrm>
        <a:prstGeom prst="rect">
          <a:avLst/>
        </a:prstGeom>
      </xdr:spPr>
    </xdr:pic>
    <xdr:clientData/>
  </xdr:twoCellAnchor>
  <xdr:twoCellAnchor>
    <xdr:from>
      <xdr:col>1</xdr:col>
      <xdr:colOff>269875</xdr:colOff>
      <xdr:row>124</xdr:row>
      <xdr:rowOff>0</xdr:rowOff>
    </xdr:from>
    <xdr:to>
      <xdr:col>1</xdr:col>
      <xdr:colOff>396875</xdr:colOff>
      <xdr:row>124</xdr:row>
      <xdr:rowOff>127000</xdr:rowOff>
    </xdr:to>
    <xdr:pic>
      <xdr:nvPicPr>
        <xdr:cNvPr id="752" name="BEx5DGDM7IUY3KXJAGMQT6RL183G">
          <a:extLst>
            <a:ext uri="{FF2B5EF4-FFF2-40B4-BE49-F238E27FC236}">
              <a16:creationId xmlns:a16="http://schemas.microsoft.com/office/drawing/2014/main" id="{209C05E3-9848-420F-985D-E8BCE848BDD5}"/>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3860125"/>
          <a:ext cx="127000" cy="127000"/>
        </a:xfrm>
        <a:prstGeom prst="rect">
          <a:avLst/>
        </a:prstGeom>
      </xdr:spPr>
    </xdr:pic>
    <xdr:clientData/>
  </xdr:twoCellAnchor>
  <xdr:twoCellAnchor>
    <xdr:from>
      <xdr:col>1</xdr:col>
      <xdr:colOff>184150</xdr:colOff>
      <xdr:row>125</xdr:row>
      <xdr:rowOff>0</xdr:rowOff>
    </xdr:from>
    <xdr:to>
      <xdr:col>1</xdr:col>
      <xdr:colOff>311150</xdr:colOff>
      <xdr:row>125</xdr:row>
      <xdr:rowOff>127000</xdr:rowOff>
    </xdr:to>
    <xdr:pic>
      <xdr:nvPicPr>
        <xdr:cNvPr id="753" name="BExU0HQ59X9PLAN36WFV7QWW710P">
          <a:extLst>
            <a:ext uri="{FF2B5EF4-FFF2-40B4-BE49-F238E27FC236}">
              <a16:creationId xmlns:a16="http://schemas.microsoft.com/office/drawing/2014/main" id="{64EEDED8-8456-46B9-B9CB-0055F2D60E5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050625"/>
          <a:ext cx="127000" cy="127000"/>
        </a:xfrm>
        <a:prstGeom prst="rect">
          <a:avLst/>
        </a:prstGeom>
      </xdr:spPr>
    </xdr:pic>
    <xdr:clientData/>
  </xdr:twoCellAnchor>
  <xdr:twoCellAnchor>
    <xdr:from>
      <xdr:col>1</xdr:col>
      <xdr:colOff>184150</xdr:colOff>
      <xdr:row>201</xdr:row>
      <xdr:rowOff>0</xdr:rowOff>
    </xdr:from>
    <xdr:to>
      <xdr:col>1</xdr:col>
      <xdr:colOff>311150</xdr:colOff>
      <xdr:row>201</xdr:row>
      <xdr:rowOff>127000</xdr:rowOff>
    </xdr:to>
    <xdr:pic>
      <xdr:nvPicPr>
        <xdr:cNvPr id="754" name="BEx96FNMDSH7H30QH5CJRTA2VZPC">
          <a:extLst>
            <a:ext uri="{FF2B5EF4-FFF2-40B4-BE49-F238E27FC236}">
              <a16:creationId xmlns:a16="http://schemas.microsoft.com/office/drawing/2014/main" id="{4BB8EDCD-DBF1-49B3-8CBA-45C5853B29E5}"/>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8528625"/>
          <a:ext cx="127000" cy="127000"/>
        </a:xfrm>
        <a:prstGeom prst="rect">
          <a:avLst/>
        </a:prstGeom>
      </xdr:spPr>
    </xdr:pic>
    <xdr:clientData/>
  </xdr:twoCellAnchor>
  <xdr:twoCellAnchor>
    <xdr:from>
      <xdr:col>1</xdr:col>
      <xdr:colOff>184150</xdr:colOff>
      <xdr:row>209</xdr:row>
      <xdr:rowOff>0</xdr:rowOff>
    </xdr:from>
    <xdr:to>
      <xdr:col>1</xdr:col>
      <xdr:colOff>311150</xdr:colOff>
      <xdr:row>209</xdr:row>
      <xdr:rowOff>127000</xdr:rowOff>
    </xdr:to>
    <xdr:pic>
      <xdr:nvPicPr>
        <xdr:cNvPr id="755" name="BExB6MFRLO7LF5EDFROJE9ENHKBO">
          <a:extLst>
            <a:ext uri="{FF2B5EF4-FFF2-40B4-BE49-F238E27FC236}">
              <a16:creationId xmlns:a16="http://schemas.microsoft.com/office/drawing/2014/main" id="{49513AF0-69BC-4D00-97BE-57C3CD01ABD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052625"/>
          <a:ext cx="127000" cy="127000"/>
        </a:xfrm>
        <a:prstGeom prst="rect">
          <a:avLst/>
        </a:prstGeom>
      </xdr:spPr>
    </xdr:pic>
    <xdr:clientData/>
  </xdr:twoCellAnchor>
  <xdr:twoCellAnchor>
    <xdr:from>
      <xdr:col>1</xdr:col>
      <xdr:colOff>184150</xdr:colOff>
      <xdr:row>213</xdr:row>
      <xdr:rowOff>0</xdr:rowOff>
    </xdr:from>
    <xdr:to>
      <xdr:col>1</xdr:col>
      <xdr:colOff>311150</xdr:colOff>
      <xdr:row>213</xdr:row>
      <xdr:rowOff>127000</xdr:rowOff>
    </xdr:to>
    <xdr:pic>
      <xdr:nvPicPr>
        <xdr:cNvPr id="756" name="BExKG1DR3TI4RBMG59WPDBORGG6S">
          <a:extLst>
            <a:ext uri="{FF2B5EF4-FFF2-40B4-BE49-F238E27FC236}">
              <a16:creationId xmlns:a16="http://schemas.microsoft.com/office/drawing/2014/main" id="{6A450520-8F3C-4375-BD2A-9C8B5DB4D50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814625"/>
          <a:ext cx="127000" cy="127000"/>
        </a:xfrm>
        <a:prstGeom prst="rect">
          <a:avLst/>
        </a:prstGeom>
      </xdr:spPr>
    </xdr:pic>
    <xdr:clientData/>
  </xdr:twoCellAnchor>
  <xdr:twoCellAnchor>
    <xdr:from>
      <xdr:col>1</xdr:col>
      <xdr:colOff>184150</xdr:colOff>
      <xdr:row>221</xdr:row>
      <xdr:rowOff>0</xdr:rowOff>
    </xdr:from>
    <xdr:to>
      <xdr:col>1</xdr:col>
      <xdr:colOff>311150</xdr:colOff>
      <xdr:row>221</xdr:row>
      <xdr:rowOff>127000</xdr:rowOff>
    </xdr:to>
    <xdr:pic>
      <xdr:nvPicPr>
        <xdr:cNvPr id="757" name="BEx7KJWMEMJG20XVQ9CRBY70LYZT">
          <a:extLst>
            <a:ext uri="{FF2B5EF4-FFF2-40B4-BE49-F238E27FC236}">
              <a16:creationId xmlns:a16="http://schemas.microsoft.com/office/drawing/2014/main" id="{4001C304-929B-461B-8833-9B5FEBDCFDA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338625"/>
          <a:ext cx="127000" cy="127000"/>
        </a:xfrm>
        <a:prstGeom prst="rect">
          <a:avLst/>
        </a:prstGeom>
      </xdr:spPr>
    </xdr:pic>
    <xdr:clientData/>
  </xdr:twoCellAnchor>
  <xdr:twoCellAnchor>
    <xdr:from>
      <xdr:col>1</xdr:col>
      <xdr:colOff>184150</xdr:colOff>
      <xdr:row>233</xdr:row>
      <xdr:rowOff>0</xdr:rowOff>
    </xdr:from>
    <xdr:to>
      <xdr:col>1</xdr:col>
      <xdr:colOff>311150</xdr:colOff>
      <xdr:row>233</xdr:row>
      <xdr:rowOff>127000</xdr:rowOff>
    </xdr:to>
    <xdr:pic>
      <xdr:nvPicPr>
        <xdr:cNvPr id="758" name="BExS504JD8T2C2IEAY944MKT50V6">
          <a:extLst>
            <a:ext uri="{FF2B5EF4-FFF2-40B4-BE49-F238E27FC236}">
              <a16:creationId xmlns:a16="http://schemas.microsoft.com/office/drawing/2014/main" id="{7F231E7A-C33A-4D1D-96FD-55303460F9B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624625"/>
          <a:ext cx="127000" cy="127000"/>
        </a:xfrm>
        <a:prstGeom prst="rect">
          <a:avLst/>
        </a:prstGeom>
      </xdr:spPr>
    </xdr:pic>
    <xdr:clientData/>
  </xdr:twoCellAnchor>
  <xdr:twoCellAnchor>
    <xdr:from>
      <xdr:col>1</xdr:col>
      <xdr:colOff>184150</xdr:colOff>
      <xdr:row>237</xdr:row>
      <xdr:rowOff>0</xdr:rowOff>
    </xdr:from>
    <xdr:to>
      <xdr:col>1</xdr:col>
      <xdr:colOff>311150</xdr:colOff>
      <xdr:row>237</xdr:row>
      <xdr:rowOff>127000</xdr:rowOff>
    </xdr:to>
    <xdr:pic>
      <xdr:nvPicPr>
        <xdr:cNvPr id="759" name="BEx5D2L9T6KWEYARBY51CY1TCN3H">
          <a:extLst>
            <a:ext uri="{FF2B5EF4-FFF2-40B4-BE49-F238E27FC236}">
              <a16:creationId xmlns:a16="http://schemas.microsoft.com/office/drawing/2014/main" id="{665A867C-74A2-4D83-B011-695E0347BDD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386625"/>
          <a:ext cx="127000" cy="127000"/>
        </a:xfrm>
        <a:prstGeom prst="rect">
          <a:avLst/>
        </a:prstGeom>
      </xdr:spPr>
    </xdr:pic>
    <xdr:clientData/>
  </xdr:twoCellAnchor>
  <xdr:twoCellAnchor>
    <xdr:from>
      <xdr:col>1</xdr:col>
      <xdr:colOff>184150</xdr:colOff>
      <xdr:row>240</xdr:row>
      <xdr:rowOff>0</xdr:rowOff>
    </xdr:from>
    <xdr:to>
      <xdr:col>1</xdr:col>
      <xdr:colOff>311150</xdr:colOff>
      <xdr:row>240</xdr:row>
      <xdr:rowOff>127000</xdr:rowOff>
    </xdr:to>
    <xdr:pic>
      <xdr:nvPicPr>
        <xdr:cNvPr id="760" name="BExF7QDBIHKV26BRZ31PKTUC7MCU">
          <a:extLst>
            <a:ext uri="{FF2B5EF4-FFF2-40B4-BE49-F238E27FC236}">
              <a16:creationId xmlns:a16="http://schemas.microsoft.com/office/drawing/2014/main" id="{90B40C83-875B-41E8-8069-951BFFFE21D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958125"/>
          <a:ext cx="127000" cy="127000"/>
        </a:xfrm>
        <a:prstGeom prst="rect">
          <a:avLst/>
        </a:prstGeom>
      </xdr:spPr>
    </xdr:pic>
    <xdr:clientData/>
  </xdr:twoCellAnchor>
  <xdr:twoCellAnchor>
    <xdr:from>
      <xdr:col>1</xdr:col>
      <xdr:colOff>184150</xdr:colOff>
      <xdr:row>246</xdr:row>
      <xdr:rowOff>0</xdr:rowOff>
    </xdr:from>
    <xdr:to>
      <xdr:col>1</xdr:col>
      <xdr:colOff>311150</xdr:colOff>
      <xdr:row>246</xdr:row>
      <xdr:rowOff>127000</xdr:rowOff>
    </xdr:to>
    <xdr:pic>
      <xdr:nvPicPr>
        <xdr:cNvPr id="761" name="BExVT3XH18HRDF4C0DOWYAZXGFOF">
          <a:extLst>
            <a:ext uri="{FF2B5EF4-FFF2-40B4-BE49-F238E27FC236}">
              <a16:creationId xmlns:a16="http://schemas.microsoft.com/office/drawing/2014/main" id="{0C41D21F-97C2-4DBD-A863-DA065102136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101125"/>
          <a:ext cx="127000" cy="127000"/>
        </a:xfrm>
        <a:prstGeom prst="rect">
          <a:avLst/>
        </a:prstGeom>
      </xdr:spPr>
    </xdr:pic>
    <xdr:clientData/>
  </xdr:twoCellAnchor>
  <xdr:twoCellAnchor>
    <xdr:from>
      <xdr:col>1</xdr:col>
      <xdr:colOff>184150</xdr:colOff>
      <xdr:row>248</xdr:row>
      <xdr:rowOff>0</xdr:rowOff>
    </xdr:from>
    <xdr:to>
      <xdr:col>1</xdr:col>
      <xdr:colOff>311150</xdr:colOff>
      <xdr:row>248</xdr:row>
      <xdr:rowOff>127000</xdr:rowOff>
    </xdr:to>
    <xdr:pic>
      <xdr:nvPicPr>
        <xdr:cNvPr id="762" name="BEx3L3X0UPDYW8K1V5EES1ZVFHCT">
          <a:extLst>
            <a:ext uri="{FF2B5EF4-FFF2-40B4-BE49-F238E27FC236}">
              <a16:creationId xmlns:a16="http://schemas.microsoft.com/office/drawing/2014/main" id="{DF48394B-C4C1-4B09-91A7-1064CE74CE9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482125"/>
          <a:ext cx="127000" cy="127000"/>
        </a:xfrm>
        <a:prstGeom prst="rect">
          <a:avLst/>
        </a:prstGeom>
      </xdr:spPr>
    </xdr:pic>
    <xdr:clientData/>
  </xdr:twoCellAnchor>
  <xdr:twoCellAnchor>
    <xdr:from>
      <xdr:col>1</xdr:col>
      <xdr:colOff>98425</xdr:colOff>
      <xdr:row>249</xdr:row>
      <xdr:rowOff>0</xdr:rowOff>
    </xdr:from>
    <xdr:to>
      <xdr:col>1</xdr:col>
      <xdr:colOff>225425</xdr:colOff>
      <xdr:row>249</xdr:row>
      <xdr:rowOff>127000</xdr:rowOff>
    </xdr:to>
    <xdr:pic>
      <xdr:nvPicPr>
        <xdr:cNvPr id="763" name="BEx5NQCVXQQNFL994IH53KYRK007">
          <a:extLst>
            <a:ext uri="{FF2B5EF4-FFF2-40B4-BE49-F238E27FC236}">
              <a16:creationId xmlns:a16="http://schemas.microsoft.com/office/drawing/2014/main" id="{385BF161-2116-429E-A445-8686141F1FB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860425" y="47672625"/>
          <a:ext cx="127000" cy="127000"/>
        </a:xfrm>
        <a:prstGeom prst="rect">
          <a:avLst/>
        </a:prstGeom>
      </xdr:spPr>
    </xdr:pic>
    <xdr:clientData/>
  </xdr:twoCellAnchor>
  <xdr:oneCellAnchor>
    <xdr:from>
      <xdr:col>1</xdr:col>
      <xdr:colOff>19050</xdr:colOff>
      <xdr:row>0</xdr:row>
      <xdr:rowOff>9525</xdr:rowOff>
    </xdr:from>
    <xdr:ext cx="47625" cy="47625"/>
    <xdr:pic>
      <xdr:nvPicPr>
        <xdr:cNvPr id="764" name="BExMO7VFCN4EL59982UR4AJ25JNJ" descr="XX6TINEJADZGKR0CTM7ZRT0RA" hidden="1">
          <a:extLst>
            <a:ext uri="{FF2B5EF4-FFF2-40B4-BE49-F238E27FC236}">
              <a16:creationId xmlns:a16="http://schemas.microsoft.com/office/drawing/2014/main" id="{EBD39E33-4790-4D59-A634-3C8CE32ECD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765" name="BExU3EX5JJCXCII4YKUJBFBGIJR2" descr="OF5ZI9PI5WH36VPANJ2DYLNMI" hidden="1">
          <a:extLst>
            <a:ext uri="{FF2B5EF4-FFF2-40B4-BE49-F238E27FC236}">
              <a16:creationId xmlns:a16="http://schemas.microsoft.com/office/drawing/2014/main" id="{DA08FE9B-5281-4B04-B10D-11BAC8E1013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766" name="BEx1KD7H6UB1VYCJ7O61P562EIUY" descr="IQGV9140X0K0UPBL8OGU3I44J" hidden="1">
          <a:extLst>
            <a:ext uri="{FF2B5EF4-FFF2-40B4-BE49-F238E27FC236}">
              <a16:creationId xmlns:a16="http://schemas.microsoft.com/office/drawing/2014/main" id="{39C83539-FD9C-47D0-8B35-687A4A7D74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767" name="BEx5BJQWS6YWHH4ZMSUAMD641V6Y" descr="ZTMFMXCIQSECDX38ALEFHUB00" hidden="1">
          <a:extLst>
            <a:ext uri="{FF2B5EF4-FFF2-40B4-BE49-F238E27FC236}">
              <a16:creationId xmlns:a16="http://schemas.microsoft.com/office/drawing/2014/main" id="{BD51C2EC-15C3-4BFC-B989-F7702EA173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768" name="BExVTO5Q8G2M7BPL4B2584LQS0R0" descr="OB6Q8NA4LZFE4GM9Y3V56BPMQ" hidden="1">
          <a:extLst>
            <a:ext uri="{FF2B5EF4-FFF2-40B4-BE49-F238E27FC236}">
              <a16:creationId xmlns:a16="http://schemas.microsoft.com/office/drawing/2014/main" id="{364BE241-7E70-4228-8855-A7CC2D500F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769" name="BExIFSCLN1G86X78PFLTSMRP0US5" descr="9JK4SPV4DG7VTCZIILWHXQU5J" hidden="1">
          <a:extLst>
            <a:ext uri="{FF2B5EF4-FFF2-40B4-BE49-F238E27FC236}">
              <a16:creationId xmlns:a16="http://schemas.microsoft.com/office/drawing/2014/main" id="{0ED84D52-381F-40A3-B75C-0AC4FA8F8E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770" name="BEx1I152WN2D3A85O2XN0DGXCWHN" descr="KHBZFMANRA4UMJR1AB4M5NJNT" hidden="1">
          <a:extLst>
            <a:ext uri="{FF2B5EF4-FFF2-40B4-BE49-F238E27FC236}">
              <a16:creationId xmlns:a16="http://schemas.microsoft.com/office/drawing/2014/main" id="{3979C538-DADF-4097-9F9B-B8D51F27BA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771" name="BExW9676P0SKCVKK25QCGHPA3PAD" descr="9A4PWZ20RMSRF0PNECCDM75CA" hidden="1">
          <a:extLst>
            <a:ext uri="{FF2B5EF4-FFF2-40B4-BE49-F238E27FC236}">
              <a16:creationId xmlns:a16="http://schemas.microsoft.com/office/drawing/2014/main" id="{3B1FF2EC-A0BA-4967-9FE4-D942E8BFCE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772" name="BExW253QPOZK9KW8BJC3LBXGCG2N" descr="Y5HX37BEUWSN1NEFJKZJXI3SX" hidden="1">
          <a:extLst>
            <a:ext uri="{FF2B5EF4-FFF2-40B4-BE49-F238E27FC236}">
              <a16:creationId xmlns:a16="http://schemas.microsoft.com/office/drawing/2014/main" id="{5CA5F25C-182B-47BF-A34F-EC2F9129204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773" name="BExS5CPQ8P8JOQPK7ANNKHLSGOKU" hidden="1">
          <a:extLst>
            <a:ext uri="{FF2B5EF4-FFF2-40B4-BE49-F238E27FC236}">
              <a16:creationId xmlns:a16="http://schemas.microsoft.com/office/drawing/2014/main" id="{52812443-F26B-4EFA-90FC-B62A1B5268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774" name="BExMM0AVUAIRNJLXB1FW8R0YB4ZZ" hidden="1">
          <a:extLst>
            <a:ext uri="{FF2B5EF4-FFF2-40B4-BE49-F238E27FC236}">
              <a16:creationId xmlns:a16="http://schemas.microsoft.com/office/drawing/2014/main" id="{2FC746D4-BA6A-4C67-A256-282390F213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775" name="BExXZ7Y09CBS0XA7IPB3IRJ8RJM4" hidden="1">
          <a:extLst>
            <a:ext uri="{FF2B5EF4-FFF2-40B4-BE49-F238E27FC236}">
              <a16:creationId xmlns:a16="http://schemas.microsoft.com/office/drawing/2014/main" id="{BC508AF0-3742-4513-945B-3344BA20AB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776" name="BExQ7SXS9VUG7P6CACU2J7R2SGIZ" hidden="1">
          <a:extLst>
            <a:ext uri="{FF2B5EF4-FFF2-40B4-BE49-F238E27FC236}">
              <a16:creationId xmlns:a16="http://schemas.microsoft.com/office/drawing/2014/main" id="{A97A39FA-F962-4290-9ECC-3BBEA2397E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777" name="BEx5AQZ4ETQ9LMY5EBWVH20Z7VXQ" hidden="1">
          <a:extLst>
            <a:ext uri="{FF2B5EF4-FFF2-40B4-BE49-F238E27FC236}">
              <a16:creationId xmlns:a16="http://schemas.microsoft.com/office/drawing/2014/main" id="{3870FB25-5BF1-4078-A32F-198ADDED1C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778" name="BExUBK0YZ5VYFY8TTITJGJU9S06A" hidden="1">
          <a:extLst>
            <a:ext uri="{FF2B5EF4-FFF2-40B4-BE49-F238E27FC236}">
              <a16:creationId xmlns:a16="http://schemas.microsoft.com/office/drawing/2014/main" id="{AF1B13B0-C70B-4795-8D12-699F06B7F58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779" name="BExUEZCSSJ7RN4J18I2NUIQR2FZS" hidden="1">
          <a:extLst>
            <a:ext uri="{FF2B5EF4-FFF2-40B4-BE49-F238E27FC236}">
              <a16:creationId xmlns:a16="http://schemas.microsoft.com/office/drawing/2014/main" id="{C92A047C-0432-4027-B543-F6F4B56133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780" name="BExS3JDQWF7U3F5JTEVOE16ASIYK" hidden="1">
          <a:extLst>
            <a:ext uri="{FF2B5EF4-FFF2-40B4-BE49-F238E27FC236}">
              <a16:creationId xmlns:a16="http://schemas.microsoft.com/office/drawing/2014/main" id="{6F3D8580-E6AB-4644-B7C9-55C69464147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781" name="BEx973S463FCQVJ7QDFBUIU0WJ3F" descr="ZQTVYL8DCSADVT0QMRXFLU0TR" hidden="1">
          <a:extLst>
            <a:ext uri="{FF2B5EF4-FFF2-40B4-BE49-F238E27FC236}">
              <a16:creationId xmlns:a16="http://schemas.microsoft.com/office/drawing/2014/main" id="{F157C8B2-B15C-4540-91C7-B470D0E00B24}"/>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782" name="BExRZO0PLWWMCLGRH7EH6UXYWGAJ" descr="9D4GQ34QB727H10MA3SSAR2R9" hidden="1">
          <a:extLst>
            <a:ext uri="{FF2B5EF4-FFF2-40B4-BE49-F238E27FC236}">
              <a16:creationId xmlns:a16="http://schemas.microsoft.com/office/drawing/2014/main" id="{96BED996-EC3A-426B-BE41-357332930C0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783" name="BExBDP6HNAAJUM39SE5G2C8BKNRQ" descr="1TM64TL2QIMYV7WYSV2VLGXY4" hidden="1">
          <a:extLst>
            <a:ext uri="{FF2B5EF4-FFF2-40B4-BE49-F238E27FC236}">
              <a16:creationId xmlns:a16="http://schemas.microsoft.com/office/drawing/2014/main" id="{3D4164B5-F4EE-419D-AD12-C07F48BC7E4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784" name="BExQEGJP61DL2NZY6LMBHBZ0J5YT" descr="D6ZNRZJ7EX4GZT9RO8LE0C905" hidden="1">
          <a:extLst>
            <a:ext uri="{FF2B5EF4-FFF2-40B4-BE49-F238E27FC236}">
              <a16:creationId xmlns:a16="http://schemas.microsoft.com/office/drawing/2014/main" id="{22C8835E-1CB5-46C5-95A2-56079B84C4E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785" name="BExTY1BCS6HZIF6HI5491FGHDVAE" descr="MJ6976KI2UH1IE8M227DUYXMJ" hidden="1">
          <a:extLst>
            <a:ext uri="{FF2B5EF4-FFF2-40B4-BE49-F238E27FC236}">
              <a16:creationId xmlns:a16="http://schemas.microsoft.com/office/drawing/2014/main" id="{5812145F-E254-46C1-8D24-7DAC0B184E7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786" name="BEx5FXJGJOT93D0J2IRJ3985IUMI" hidden="1">
          <a:extLst>
            <a:ext uri="{FF2B5EF4-FFF2-40B4-BE49-F238E27FC236}">
              <a16:creationId xmlns:a16="http://schemas.microsoft.com/office/drawing/2014/main" id="{51775D83-D96F-4DEE-91BE-8987772F99E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787" name="BEx3RTMHAR35NUAAK49TV6NU7EPA" descr="QFXLG4ZCXTRQSJYFCKJ58G9N8" hidden="1">
          <a:extLst>
            <a:ext uri="{FF2B5EF4-FFF2-40B4-BE49-F238E27FC236}">
              <a16:creationId xmlns:a16="http://schemas.microsoft.com/office/drawing/2014/main" id="{FD502EC6-56E8-44D4-A51A-FD95C2664BE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788" name="BExS8T38WLC2R738ZC7BDJQAKJAJ" descr="MRI962L5PB0E0YWXCIBN82VJH" hidden="1">
          <a:extLst>
            <a:ext uri="{FF2B5EF4-FFF2-40B4-BE49-F238E27FC236}">
              <a16:creationId xmlns:a16="http://schemas.microsoft.com/office/drawing/2014/main" id="{B57BEF1C-9A1F-43EE-886D-186207B2C38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789" name="BEx5F64BJ6DCM4EJH81D5ZFNPZ0V" descr="7DJ9FILZD2YPS6X1JBP9E76TU" hidden="1">
          <a:extLst>
            <a:ext uri="{FF2B5EF4-FFF2-40B4-BE49-F238E27FC236}">
              <a16:creationId xmlns:a16="http://schemas.microsoft.com/office/drawing/2014/main" id="{7A54511D-41EB-4A9A-ADAE-B07900C7235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790" name="BExQEXXHA3EEXR44LT6RKCDWM6ZT" hidden="1">
          <a:extLst>
            <a:ext uri="{FF2B5EF4-FFF2-40B4-BE49-F238E27FC236}">
              <a16:creationId xmlns:a16="http://schemas.microsoft.com/office/drawing/2014/main" id="{55400766-2B12-4530-A8AB-F64F96243F6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791" name="BEx1X6AMHV6ZK3UJB2BXIJTJHYJU" descr="OALR4L95ELQLZ1Y1LETHM1CS9" hidden="1">
          <a:extLst>
            <a:ext uri="{FF2B5EF4-FFF2-40B4-BE49-F238E27FC236}">
              <a16:creationId xmlns:a16="http://schemas.microsoft.com/office/drawing/2014/main" id="{9FF54CB7-AE1C-48FC-9D59-44269930842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792" name="BExSDIVCE09QKG3CT52PHCS6ZJ09" descr="9F076L7EQCF2COMMGCQG6BQGU" hidden="1">
          <a:extLst>
            <a:ext uri="{FF2B5EF4-FFF2-40B4-BE49-F238E27FC236}">
              <a16:creationId xmlns:a16="http://schemas.microsoft.com/office/drawing/2014/main" id="{4C90C578-3537-4839-8C82-655593405467}"/>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793" name="BEx1QZGQZBAWJ8591VXEIPUOVS7X" descr="MEW27CPIFG44B7E7HEQUUF5QF" hidden="1">
          <a:extLst>
            <a:ext uri="{FF2B5EF4-FFF2-40B4-BE49-F238E27FC236}">
              <a16:creationId xmlns:a16="http://schemas.microsoft.com/office/drawing/2014/main" id="{BAF08188-2A09-4309-9227-F80ADD74D8A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794" name="BExMF7LICJLPXSHM63A6EQ79YQKG" descr="U084VZL15IMB1OFRRAY6GVKAE" hidden="1">
          <a:extLst>
            <a:ext uri="{FF2B5EF4-FFF2-40B4-BE49-F238E27FC236}">
              <a16:creationId xmlns:a16="http://schemas.microsoft.com/office/drawing/2014/main" id="{89FAE5A4-89E1-485A-98B2-0DAE9FB5AD8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795" name="BExS343F8GCKP6HTF9Y97L133DX8" descr="ZRF0KB1IYQSNV63CTXT25G67G" hidden="1">
          <a:extLst>
            <a:ext uri="{FF2B5EF4-FFF2-40B4-BE49-F238E27FC236}">
              <a16:creationId xmlns:a16="http://schemas.microsoft.com/office/drawing/2014/main" id="{6080DA10-FDC1-43E6-B709-EEB4CB5FD05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796" name="BExZMRC09W87CY4B73NPZMNH21AH" descr="78CUMI0OVLYJRSDRQ3V2YX812" hidden="1">
          <a:extLst>
            <a:ext uri="{FF2B5EF4-FFF2-40B4-BE49-F238E27FC236}">
              <a16:creationId xmlns:a16="http://schemas.microsoft.com/office/drawing/2014/main" id="{57CFE655-F014-4996-ACDA-FF7425B7204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797" name="BExZXVFJ4DY4I24AARDT4AMP6EN1" descr="TXSMH2MTH86CYKA26740RQPUC" hidden="1">
          <a:extLst>
            <a:ext uri="{FF2B5EF4-FFF2-40B4-BE49-F238E27FC236}">
              <a16:creationId xmlns:a16="http://schemas.microsoft.com/office/drawing/2014/main" id="{787AC97B-4680-4AED-A943-16C031308E6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798" name="BExOCUIOFQWUGTBU5ESTW3EYEP5C" descr="9BNF49V0R6VVYPHEVMJ3ABDQZ" hidden="1">
          <a:extLst>
            <a:ext uri="{FF2B5EF4-FFF2-40B4-BE49-F238E27FC236}">
              <a16:creationId xmlns:a16="http://schemas.microsoft.com/office/drawing/2014/main" id="{A976E78D-1795-4934-A5F2-4CD81FE5DB3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799" name="BExU65O9OE4B4MQ2A3OYH13M8BZJ" descr="3INNIMMPDBB0JF37L81M6ID21" hidden="1">
          <a:extLst>
            <a:ext uri="{FF2B5EF4-FFF2-40B4-BE49-F238E27FC236}">
              <a16:creationId xmlns:a16="http://schemas.microsoft.com/office/drawing/2014/main" id="{46132C17-62BE-4D59-907D-B07CAAA2DFB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800" name="BExOPRCR0UW7TKXSV5WDTL348FGL" descr="S9JM17GP1802LHN4GT14BJYIC" hidden="1">
          <a:extLst>
            <a:ext uri="{FF2B5EF4-FFF2-40B4-BE49-F238E27FC236}">
              <a16:creationId xmlns:a16="http://schemas.microsoft.com/office/drawing/2014/main" id="{E3F48D0B-C235-456B-B9F8-40563ED2A54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801" name="BEx5OESAY2W8SEGI3TSB65EHJ04B" descr="9CN2Y88X8WYV1HWZG1QILY9BK" hidden="1">
          <a:extLst>
            <a:ext uri="{FF2B5EF4-FFF2-40B4-BE49-F238E27FC236}">
              <a16:creationId xmlns:a16="http://schemas.microsoft.com/office/drawing/2014/main" id="{E3055DEE-1A0E-4548-92A2-A93B853BE0A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802" name="BExGMWEQ2BYRY9BAO5T1X850MJN1" descr="AZ9ST0XDIOP50HSUFO5V31BR0" hidden="1">
          <a:extLst>
            <a:ext uri="{FF2B5EF4-FFF2-40B4-BE49-F238E27FC236}">
              <a16:creationId xmlns:a16="http://schemas.microsoft.com/office/drawing/2014/main" id="{2E0FB1B1-32C2-40A1-B3F8-8125AD83888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803" name="BExKUHCZ8X5U855O3EZ3ADCYHQ4Q">
          <a:extLst>
            <a:ext uri="{FF2B5EF4-FFF2-40B4-BE49-F238E27FC236}">
              <a16:creationId xmlns:a16="http://schemas.microsoft.com/office/drawing/2014/main" id="{5EAEAFD9-F12F-4642-AAC0-8D7F4DA7220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95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804" name="BExZV7DIB4P4L9NVID33IIZ7ETO8">
          <a:extLst>
            <a:ext uri="{FF2B5EF4-FFF2-40B4-BE49-F238E27FC236}">
              <a16:creationId xmlns:a16="http://schemas.microsoft.com/office/drawing/2014/main" id="{F5B5838E-6098-4E78-9BB3-817F5344D91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857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805" name="BExIWKJQ6CC4IKMZBPPAXLALT92C">
          <a:extLst>
            <a:ext uri="{FF2B5EF4-FFF2-40B4-BE49-F238E27FC236}">
              <a16:creationId xmlns:a16="http://schemas.microsoft.com/office/drawing/2014/main" id="{72F970C4-37F2-4980-AB94-CBEAC581294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95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806" name="BExXZ1I4MAJVQ8DOB3WBLJX4DX23">
          <a:extLst>
            <a:ext uri="{FF2B5EF4-FFF2-40B4-BE49-F238E27FC236}">
              <a16:creationId xmlns:a16="http://schemas.microsoft.com/office/drawing/2014/main" id="{792E39FA-3F61-4984-BC18-21B7D2CE5A6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857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807" name="BEx9E1FL5KB7Y8BLWF5IGUI4V0II">
          <a:extLst>
            <a:ext uri="{FF2B5EF4-FFF2-40B4-BE49-F238E27FC236}">
              <a16:creationId xmlns:a16="http://schemas.microsoft.com/office/drawing/2014/main" id="{F67A549A-27A8-4278-9C50-0ED1C5AC1C8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95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808" name="BExQEYOIH9D4ODDUNJM3QY8BOCN3">
          <a:extLst>
            <a:ext uri="{FF2B5EF4-FFF2-40B4-BE49-F238E27FC236}">
              <a16:creationId xmlns:a16="http://schemas.microsoft.com/office/drawing/2014/main" id="{D0CDEDB6-9E26-4E47-BA72-AE3CE638032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857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809" name="BExKH53ADSR2TNM6Z3LRXWG9JFX3">
          <a:extLst>
            <a:ext uri="{FF2B5EF4-FFF2-40B4-BE49-F238E27FC236}">
              <a16:creationId xmlns:a16="http://schemas.microsoft.com/office/drawing/2014/main" id="{DA991019-E40C-4E2D-890E-B665BE2F467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340600" y="95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810" name="BExS36C9YNTWZ62POYLGT0F1U7TE">
          <a:extLst>
            <a:ext uri="{FF2B5EF4-FFF2-40B4-BE49-F238E27FC236}">
              <a16:creationId xmlns:a16="http://schemas.microsoft.com/office/drawing/2014/main" id="{30E1B6D0-B6F3-43AD-B082-3CCA683E841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340600" y="857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811" name="BEx7LZ5OCSQ4Q8SIJY8H2K8C27T7">
          <a:extLst>
            <a:ext uri="{FF2B5EF4-FFF2-40B4-BE49-F238E27FC236}">
              <a16:creationId xmlns:a16="http://schemas.microsoft.com/office/drawing/2014/main" id="{1B973992-F47A-4761-BB6F-5E4B54A0C4B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458200" y="95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812" name="BEx7GUZOOWUPYD5VCY0DGQNJ56QT">
          <a:extLst>
            <a:ext uri="{FF2B5EF4-FFF2-40B4-BE49-F238E27FC236}">
              <a16:creationId xmlns:a16="http://schemas.microsoft.com/office/drawing/2014/main" id="{B5DD2E2E-6EC8-49B4-93E4-92C1E217E6A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458200" y="857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813" name="BExCSS2N6QJNPJLZAESSV2I59291">
          <a:extLst>
            <a:ext uri="{FF2B5EF4-FFF2-40B4-BE49-F238E27FC236}">
              <a16:creationId xmlns:a16="http://schemas.microsoft.com/office/drawing/2014/main" id="{89E139E8-7504-4E17-B038-4497D28C973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58325" y="95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814" name="BExKJGPFGUIHRB0VKL5RP4UKXAR6">
          <a:extLst>
            <a:ext uri="{FF2B5EF4-FFF2-40B4-BE49-F238E27FC236}">
              <a16:creationId xmlns:a16="http://schemas.microsoft.com/office/drawing/2014/main" id="{A012B387-B991-401B-B5A2-A1D4076B7DE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458325" y="857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815" name="BExTZUNCBPPBWT4XGA8U9CN740TC">
          <a:extLst>
            <a:ext uri="{FF2B5EF4-FFF2-40B4-BE49-F238E27FC236}">
              <a16:creationId xmlns:a16="http://schemas.microsoft.com/office/drawing/2014/main" id="{E1D56B5E-E96D-4426-9BCC-98950693A06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448925" y="95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816" name="BExMPDOHYMBVML3B8WMUS4E7FZH4">
          <a:extLst>
            <a:ext uri="{FF2B5EF4-FFF2-40B4-BE49-F238E27FC236}">
              <a16:creationId xmlns:a16="http://schemas.microsoft.com/office/drawing/2014/main" id="{05563BE2-359F-4A53-B445-8246BDF5083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448925" y="857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817" name="BEx025MJT6Q2OW6XI51I9CSYJ7TN">
          <a:extLst>
            <a:ext uri="{FF2B5EF4-FFF2-40B4-BE49-F238E27FC236}">
              <a16:creationId xmlns:a16="http://schemas.microsoft.com/office/drawing/2014/main" id="{90BE69CC-737B-432D-8871-1CEF55FBAD1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477625" y="95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818" name="BExGWPAXI77ARMLE2NR3GD7YIPP3">
          <a:extLst>
            <a:ext uri="{FF2B5EF4-FFF2-40B4-BE49-F238E27FC236}">
              <a16:creationId xmlns:a16="http://schemas.microsoft.com/office/drawing/2014/main" id="{D0FB579E-7CB4-42F6-B08A-E6D027EBB3B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477625" y="857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819" name="BExH05TZE7D8NFMJOHZKHS0VLS5R">
          <a:extLst>
            <a:ext uri="{FF2B5EF4-FFF2-40B4-BE49-F238E27FC236}">
              <a16:creationId xmlns:a16="http://schemas.microsoft.com/office/drawing/2014/main" id="{48B7D556-5054-452F-99C7-33D5E4DE4EA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68225" y="95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820" name="BExOKSKZJ7SJICTSCW1E4658ELJI">
          <a:extLst>
            <a:ext uri="{FF2B5EF4-FFF2-40B4-BE49-F238E27FC236}">
              <a16:creationId xmlns:a16="http://schemas.microsoft.com/office/drawing/2014/main" id="{7C99E121-6262-4A74-AB5A-CC5FD7EE198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468225" y="857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xdr:nvPicPr>
        <xdr:cNvPr id="821" name="BEx9B5A9HXQ5ZU7EIY9OAMP2I1Y0">
          <a:extLst>
            <a:ext uri="{FF2B5EF4-FFF2-40B4-BE49-F238E27FC236}">
              <a16:creationId xmlns:a16="http://schemas.microsoft.com/office/drawing/2014/main" id="{61621E4F-BA0A-46C2-8211-631A80D70CBC}"/>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89125" y="95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xdr:nvPicPr>
        <xdr:cNvPr id="822" name="BEx1MUNZ1O36R1HVE8PM2RZROGEL">
          <a:extLst>
            <a:ext uri="{FF2B5EF4-FFF2-40B4-BE49-F238E27FC236}">
              <a16:creationId xmlns:a16="http://schemas.microsoft.com/office/drawing/2014/main" id="{7B1344BB-B2A7-49FF-9FF1-EE32265A020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589125" y="857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xdr:nvPicPr>
        <xdr:cNvPr id="823" name="BExZXML4ZBIWAXJO6R4530Z1MRAJ">
          <a:extLst>
            <a:ext uri="{FF2B5EF4-FFF2-40B4-BE49-F238E27FC236}">
              <a16:creationId xmlns:a16="http://schemas.microsoft.com/office/drawing/2014/main" id="{FFED9445-5387-4933-B69A-BDFB322DCA9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17825" y="95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xdr:nvPicPr>
        <xdr:cNvPr id="824" name="BExIZIHMIIHGF8JLQCARIBTGII4C">
          <a:extLst>
            <a:ext uri="{FF2B5EF4-FFF2-40B4-BE49-F238E27FC236}">
              <a16:creationId xmlns:a16="http://schemas.microsoft.com/office/drawing/2014/main" id="{F8D903DF-724F-490F-B2FF-778FEB4FC84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17825" y="85725"/>
          <a:ext cx="50800" cy="50800"/>
        </a:xfrm>
        <a:prstGeom prst="rect">
          <a:avLst/>
        </a:prstGeom>
      </xdr:spPr>
    </xdr:pic>
    <xdr:clientData/>
  </xdr:twoCellAnchor>
  <xdr:twoCellAnchor>
    <xdr:from>
      <xdr:col>1</xdr:col>
      <xdr:colOff>184150</xdr:colOff>
      <xdr:row>61</xdr:row>
      <xdr:rowOff>0</xdr:rowOff>
    </xdr:from>
    <xdr:to>
      <xdr:col>1</xdr:col>
      <xdr:colOff>311150</xdr:colOff>
      <xdr:row>61</xdr:row>
      <xdr:rowOff>127000</xdr:rowOff>
    </xdr:to>
    <xdr:pic>
      <xdr:nvPicPr>
        <xdr:cNvPr id="825" name="BEx79E5V7IDYA92TR8SVYX22P59F">
          <a:extLst>
            <a:ext uri="{FF2B5EF4-FFF2-40B4-BE49-F238E27FC236}">
              <a16:creationId xmlns:a16="http://schemas.microsoft.com/office/drawing/2014/main" id="{67018494-7A8F-4B40-B542-5404A7B28D4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1858625"/>
          <a:ext cx="127000" cy="127000"/>
        </a:xfrm>
        <a:prstGeom prst="rect">
          <a:avLst/>
        </a:prstGeom>
      </xdr:spPr>
    </xdr:pic>
    <xdr:clientData/>
  </xdr:twoCellAnchor>
  <xdr:twoCellAnchor>
    <xdr:from>
      <xdr:col>1</xdr:col>
      <xdr:colOff>184150</xdr:colOff>
      <xdr:row>89</xdr:row>
      <xdr:rowOff>0</xdr:rowOff>
    </xdr:from>
    <xdr:to>
      <xdr:col>1</xdr:col>
      <xdr:colOff>311150</xdr:colOff>
      <xdr:row>89</xdr:row>
      <xdr:rowOff>127000</xdr:rowOff>
    </xdr:to>
    <xdr:pic>
      <xdr:nvPicPr>
        <xdr:cNvPr id="826" name="BExUC3NKJZB1HUCWB04VI2FGOVCQ">
          <a:extLst>
            <a:ext uri="{FF2B5EF4-FFF2-40B4-BE49-F238E27FC236}">
              <a16:creationId xmlns:a16="http://schemas.microsoft.com/office/drawing/2014/main" id="{70ECF182-AD1D-4811-8F97-64571699C96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192625"/>
          <a:ext cx="127000" cy="127000"/>
        </a:xfrm>
        <a:prstGeom prst="rect">
          <a:avLst/>
        </a:prstGeom>
      </xdr:spPr>
    </xdr:pic>
    <xdr:clientData/>
  </xdr:twoCellAnchor>
  <xdr:twoCellAnchor>
    <xdr:from>
      <xdr:col>1</xdr:col>
      <xdr:colOff>184150</xdr:colOff>
      <xdr:row>102</xdr:row>
      <xdr:rowOff>0</xdr:rowOff>
    </xdr:from>
    <xdr:to>
      <xdr:col>1</xdr:col>
      <xdr:colOff>311150</xdr:colOff>
      <xdr:row>102</xdr:row>
      <xdr:rowOff>127000</xdr:rowOff>
    </xdr:to>
    <xdr:pic>
      <xdr:nvPicPr>
        <xdr:cNvPr id="827" name="BExONJ6NBFXXAE6QH278S727TBWL">
          <a:extLst>
            <a:ext uri="{FF2B5EF4-FFF2-40B4-BE49-F238E27FC236}">
              <a16:creationId xmlns:a16="http://schemas.microsoft.com/office/drawing/2014/main" id="{AFBDA57F-0DA8-4C38-950A-5CF5831457E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9669125"/>
          <a:ext cx="127000" cy="127000"/>
        </a:xfrm>
        <a:prstGeom prst="rect">
          <a:avLst/>
        </a:prstGeom>
      </xdr:spPr>
    </xdr:pic>
    <xdr:clientData/>
  </xdr:twoCellAnchor>
  <xdr:twoCellAnchor>
    <xdr:from>
      <xdr:col>1</xdr:col>
      <xdr:colOff>269875</xdr:colOff>
      <xdr:row>105</xdr:row>
      <xdr:rowOff>0</xdr:rowOff>
    </xdr:from>
    <xdr:to>
      <xdr:col>1</xdr:col>
      <xdr:colOff>396875</xdr:colOff>
      <xdr:row>105</xdr:row>
      <xdr:rowOff>127000</xdr:rowOff>
    </xdr:to>
    <xdr:pic>
      <xdr:nvPicPr>
        <xdr:cNvPr id="828" name="BExMP31E82ZEC9N2HCB4H4MWBMVQ">
          <a:extLst>
            <a:ext uri="{FF2B5EF4-FFF2-40B4-BE49-F238E27FC236}">
              <a16:creationId xmlns:a16="http://schemas.microsoft.com/office/drawing/2014/main" id="{13F6617A-B09B-4E60-81B4-44AEDFB7D12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240625"/>
          <a:ext cx="127000" cy="127000"/>
        </a:xfrm>
        <a:prstGeom prst="rect">
          <a:avLst/>
        </a:prstGeom>
      </xdr:spPr>
    </xdr:pic>
    <xdr:clientData/>
  </xdr:twoCellAnchor>
  <xdr:twoCellAnchor>
    <xdr:from>
      <xdr:col>1</xdr:col>
      <xdr:colOff>269875</xdr:colOff>
      <xdr:row>109</xdr:row>
      <xdr:rowOff>0</xdr:rowOff>
    </xdr:from>
    <xdr:to>
      <xdr:col>1</xdr:col>
      <xdr:colOff>396875</xdr:colOff>
      <xdr:row>109</xdr:row>
      <xdr:rowOff>127000</xdr:rowOff>
    </xdr:to>
    <xdr:pic>
      <xdr:nvPicPr>
        <xdr:cNvPr id="829" name="BExQD7AL25QDTQWX6PZM1O3APCDK">
          <a:extLst>
            <a:ext uri="{FF2B5EF4-FFF2-40B4-BE49-F238E27FC236}">
              <a16:creationId xmlns:a16="http://schemas.microsoft.com/office/drawing/2014/main" id="{93EF661D-6EF9-4876-8B78-8C2ED832537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002625"/>
          <a:ext cx="127000" cy="127000"/>
        </a:xfrm>
        <a:prstGeom prst="rect">
          <a:avLst/>
        </a:prstGeom>
      </xdr:spPr>
    </xdr:pic>
    <xdr:clientData/>
  </xdr:twoCellAnchor>
  <xdr:twoCellAnchor>
    <xdr:from>
      <xdr:col>1</xdr:col>
      <xdr:colOff>269875</xdr:colOff>
      <xdr:row>124</xdr:row>
      <xdr:rowOff>0</xdr:rowOff>
    </xdr:from>
    <xdr:to>
      <xdr:col>1</xdr:col>
      <xdr:colOff>396875</xdr:colOff>
      <xdr:row>124</xdr:row>
      <xdr:rowOff>127000</xdr:rowOff>
    </xdr:to>
    <xdr:pic>
      <xdr:nvPicPr>
        <xdr:cNvPr id="830" name="BExW5TKMTETHRVRHOOTWRL94T0MP">
          <a:extLst>
            <a:ext uri="{FF2B5EF4-FFF2-40B4-BE49-F238E27FC236}">
              <a16:creationId xmlns:a16="http://schemas.microsoft.com/office/drawing/2014/main" id="{B6739D0A-2708-43A5-8F2F-B904F30A286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3860125"/>
          <a:ext cx="127000" cy="127000"/>
        </a:xfrm>
        <a:prstGeom prst="rect">
          <a:avLst/>
        </a:prstGeom>
      </xdr:spPr>
    </xdr:pic>
    <xdr:clientData/>
  </xdr:twoCellAnchor>
  <xdr:twoCellAnchor>
    <xdr:from>
      <xdr:col>1</xdr:col>
      <xdr:colOff>184150</xdr:colOff>
      <xdr:row>125</xdr:row>
      <xdr:rowOff>0</xdr:rowOff>
    </xdr:from>
    <xdr:to>
      <xdr:col>1</xdr:col>
      <xdr:colOff>311150</xdr:colOff>
      <xdr:row>125</xdr:row>
      <xdr:rowOff>127000</xdr:rowOff>
    </xdr:to>
    <xdr:pic>
      <xdr:nvPicPr>
        <xdr:cNvPr id="831" name="BExXNK7UT4AI2PRCH6AB46QFQ1FV">
          <a:extLst>
            <a:ext uri="{FF2B5EF4-FFF2-40B4-BE49-F238E27FC236}">
              <a16:creationId xmlns:a16="http://schemas.microsoft.com/office/drawing/2014/main" id="{86BCC14E-8FBE-459A-BCFE-11624AFF146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050625"/>
          <a:ext cx="127000" cy="127000"/>
        </a:xfrm>
        <a:prstGeom prst="rect">
          <a:avLst/>
        </a:prstGeom>
      </xdr:spPr>
    </xdr:pic>
    <xdr:clientData/>
  </xdr:twoCellAnchor>
  <xdr:twoCellAnchor>
    <xdr:from>
      <xdr:col>1</xdr:col>
      <xdr:colOff>184150</xdr:colOff>
      <xdr:row>127</xdr:row>
      <xdr:rowOff>0</xdr:rowOff>
    </xdr:from>
    <xdr:to>
      <xdr:col>1</xdr:col>
      <xdr:colOff>311150</xdr:colOff>
      <xdr:row>127</xdr:row>
      <xdr:rowOff>127000</xdr:rowOff>
    </xdr:to>
    <xdr:pic>
      <xdr:nvPicPr>
        <xdr:cNvPr id="832" name="BExQ8DBFCBLKXTRNY815KAPKW00P">
          <a:extLst>
            <a:ext uri="{FF2B5EF4-FFF2-40B4-BE49-F238E27FC236}">
              <a16:creationId xmlns:a16="http://schemas.microsoft.com/office/drawing/2014/main" id="{28C1837D-18F4-4096-A51B-D90E1CD2537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431625"/>
          <a:ext cx="127000" cy="127000"/>
        </a:xfrm>
        <a:prstGeom prst="rect">
          <a:avLst/>
        </a:prstGeom>
      </xdr:spPr>
    </xdr:pic>
    <xdr:clientData/>
  </xdr:twoCellAnchor>
  <xdr:twoCellAnchor>
    <xdr:from>
      <xdr:col>1</xdr:col>
      <xdr:colOff>184150</xdr:colOff>
      <xdr:row>202</xdr:row>
      <xdr:rowOff>0</xdr:rowOff>
    </xdr:from>
    <xdr:to>
      <xdr:col>1</xdr:col>
      <xdr:colOff>311150</xdr:colOff>
      <xdr:row>202</xdr:row>
      <xdr:rowOff>127000</xdr:rowOff>
    </xdr:to>
    <xdr:pic>
      <xdr:nvPicPr>
        <xdr:cNvPr id="833" name="BExQIRCG6KJE5QH04R79XJULMO61">
          <a:extLst>
            <a:ext uri="{FF2B5EF4-FFF2-40B4-BE49-F238E27FC236}">
              <a16:creationId xmlns:a16="http://schemas.microsoft.com/office/drawing/2014/main" id="{473CE4DF-8F99-411E-B203-E607420921A5}"/>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8719125"/>
          <a:ext cx="127000" cy="127000"/>
        </a:xfrm>
        <a:prstGeom prst="rect">
          <a:avLst/>
        </a:prstGeom>
      </xdr:spPr>
    </xdr:pic>
    <xdr:clientData/>
  </xdr:twoCellAnchor>
  <xdr:twoCellAnchor>
    <xdr:from>
      <xdr:col>1</xdr:col>
      <xdr:colOff>184150</xdr:colOff>
      <xdr:row>210</xdr:row>
      <xdr:rowOff>0</xdr:rowOff>
    </xdr:from>
    <xdr:to>
      <xdr:col>1</xdr:col>
      <xdr:colOff>311150</xdr:colOff>
      <xdr:row>210</xdr:row>
      <xdr:rowOff>127000</xdr:rowOff>
    </xdr:to>
    <xdr:pic>
      <xdr:nvPicPr>
        <xdr:cNvPr id="834" name="BExBCATZGA5Q8BRMEPBAZY4E2H1O">
          <a:extLst>
            <a:ext uri="{FF2B5EF4-FFF2-40B4-BE49-F238E27FC236}">
              <a16:creationId xmlns:a16="http://schemas.microsoft.com/office/drawing/2014/main" id="{2CE21AA7-E2BA-4E6B-B705-97E96CB9F84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243125"/>
          <a:ext cx="127000" cy="127000"/>
        </a:xfrm>
        <a:prstGeom prst="rect">
          <a:avLst/>
        </a:prstGeom>
      </xdr:spPr>
    </xdr:pic>
    <xdr:clientData/>
  </xdr:twoCellAnchor>
  <xdr:twoCellAnchor>
    <xdr:from>
      <xdr:col>1</xdr:col>
      <xdr:colOff>184150</xdr:colOff>
      <xdr:row>214</xdr:row>
      <xdr:rowOff>0</xdr:rowOff>
    </xdr:from>
    <xdr:to>
      <xdr:col>1</xdr:col>
      <xdr:colOff>311150</xdr:colOff>
      <xdr:row>214</xdr:row>
      <xdr:rowOff>127000</xdr:rowOff>
    </xdr:to>
    <xdr:pic>
      <xdr:nvPicPr>
        <xdr:cNvPr id="835" name="BEx7KENY5165YIDSO0SD9VVAC6AW">
          <a:extLst>
            <a:ext uri="{FF2B5EF4-FFF2-40B4-BE49-F238E27FC236}">
              <a16:creationId xmlns:a16="http://schemas.microsoft.com/office/drawing/2014/main" id="{CA283DFF-7008-445C-AFDC-F4D2A6FCF61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005125"/>
          <a:ext cx="127000" cy="127000"/>
        </a:xfrm>
        <a:prstGeom prst="rect">
          <a:avLst/>
        </a:prstGeom>
      </xdr:spPr>
    </xdr:pic>
    <xdr:clientData/>
  </xdr:twoCellAnchor>
  <xdr:twoCellAnchor>
    <xdr:from>
      <xdr:col>1</xdr:col>
      <xdr:colOff>184150</xdr:colOff>
      <xdr:row>222</xdr:row>
      <xdr:rowOff>0</xdr:rowOff>
    </xdr:from>
    <xdr:to>
      <xdr:col>1</xdr:col>
      <xdr:colOff>311150</xdr:colOff>
      <xdr:row>222</xdr:row>
      <xdr:rowOff>127000</xdr:rowOff>
    </xdr:to>
    <xdr:pic>
      <xdr:nvPicPr>
        <xdr:cNvPr id="836" name="BExB3EAU6ASQ9PGEWRRYZ5N2GS40">
          <a:extLst>
            <a:ext uri="{FF2B5EF4-FFF2-40B4-BE49-F238E27FC236}">
              <a16:creationId xmlns:a16="http://schemas.microsoft.com/office/drawing/2014/main" id="{47B878D6-09F0-457A-B75B-73FEEA204F3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529125"/>
          <a:ext cx="127000" cy="127000"/>
        </a:xfrm>
        <a:prstGeom prst="rect">
          <a:avLst/>
        </a:prstGeom>
      </xdr:spPr>
    </xdr:pic>
    <xdr:clientData/>
  </xdr:twoCellAnchor>
  <xdr:twoCellAnchor>
    <xdr:from>
      <xdr:col>1</xdr:col>
      <xdr:colOff>184150</xdr:colOff>
      <xdr:row>234</xdr:row>
      <xdr:rowOff>0</xdr:rowOff>
    </xdr:from>
    <xdr:to>
      <xdr:col>1</xdr:col>
      <xdr:colOff>311150</xdr:colOff>
      <xdr:row>234</xdr:row>
      <xdr:rowOff>127000</xdr:rowOff>
    </xdr:to>
    <xdr:pic>
      <xdr:nvPicPr>
        <xdr:cNvPr id="837" name="BEx59MD6YXGQM2XMGJB2NIOV1RK9">
          <a:extLst>
            <a:ext uri="{FF2B5EF4-FFF2-40B4-BE49-F238E27FC236}">
              <a16:creationId xmlns:a16="http://schemas.microsoft.com/office/drawing/2014/main" id="{4996BD14-2376-4CF8-8EFF-DB8D4A4B786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815125"/>
          <a:ext cx="127000" cy="127000"/>
        </a:xfrm>
        <a:prstGeom prst="rect">
          <a:avLst/>
        </a:prstGeom>
      </xdr:spPr>
    </xdr:pic>
    <xdr:clientData/>
  </xdr:twoCellAnchor>
  <xdr:twoCellAnchor>
    <xdr:from>
      <xdr:col>1</xdr:col>
      <xdr:colOff>184150</xdr:colOff>
      <xdr:row>238</xdr:row>
      <xdr:rowOff>0</xdr:rowOff>
    </xdr:from>
    <xdr:to>
      <xdr:col>1</xdr:col>
      <xdr:colOff>311150</xdr:colOff>
      <xdr:row>238</xdr:row>
      <xdr:rowOff>127000</xdr:rowOff>
    </xdr:to>
    <xdr:pic>
      <xdr:nvPicPr>
        <xdr:cNvPr id="838" name="BExKIO33TJSZWUU61MB2T9QENHW7">
          <a:extLst>
            <a:ext uri="{FF2B5EF4-FFF2-40B4-BE49-F238E27FC236}">
              <a16:creationId xmlns:a16="http://schemas.microsoft.com/office/drawing/2014/main" id="{4ED05576-C0F0-4639-ABCA-F852757D9A3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577125"/>
          <a:ext cx="127000" cy="127000"/>
        </a:xfrm>
        <a:prstGeom prst="rect">
          <a:avLst/>
        </a:prstGeom>
      </xdr:spPr>
    </xdr:pic>
    <xdr:clientData/>
  </xdr:twoCellAnchor>
  <xdr:twoCellAnchor>
    <xdr:from>
      <xdr:col>1</xdr:col>
      <xdr:colOff>184150</xdr:colOff>
      <xdr:row>241</xdr:row>
      <xdr:rowOff>0</xdr:rowOff>
    </xdr:from>
    <xdr:to>
      <xdr:col>1</xdr:col>
      <xdr:colOff>311150</xdr:colOff>
      <xdr:row>241</xdr:row>
      <xdr:rowOff>127000</xdr:rowOff>
    </xdr:to>
    <xdr:pic>
      <xdr:nvPicPr>
        <xdr:cNvPr id="839" name="BExD8J956K749ZP0EV99OHKPK8ES">
          <a:extLst>
            <a:ext uri="{FF2B5EF4-FFF2-40B4-BE49-F238E27FC236}">
              <a16:creationId xmlns:a16="http://schemas.microsoft.com/office/drawing/2014/main" id="{F78E9919-E0D2-45F3-BBF8-CEA38FF0FAC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148625"/>
          <a:ext cx="127000" cy="127000"/>
        </a:xfrm>
        <a:prstGeom prst="rect">
          <a:avLst/>
        </a:prstGeom>
      </xdr:spPr>
    </xdr:pic>
    <xdr:clientData/>
  </xdr:twoCellAnchor>
  <xdr:twoCellAnchor>
    <xdr:from>
      <xdr:col>1</xdr:col>
      <xdr:colOff>184150</xdr:colOff>
      <xdr:row>247</xdr:row>
      <xdr:rowOff>0</xdr:rowOff>
    </xdr:from>
    <xdr:to>
      <xdr:col>1</xdr:col>
      <xdr:colOff>311150</xdr:colOff>
      <xdr:row>247</xdr:row>
      <xdr:rowOff>127000</xdr:rowOff>
    </xdr:to>
    <xdr:pic>
      <xdr:nvPicPr>
        <xdr:cNvPr id="840" name="BEx934888YL2J96PEB1W3N0VZKBO">
          <a:extLst>
            <a:ext uri="{FF2B5EF4-FFF2-40B4-BE49-F238E27FC236}">
              <a16:creationId xmlns:a16="http://schemas.microsoft.com/office/drawing/2014/main" id="{6629CBF5-01D8-4490-8896-024BF58394B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291625"/>
          <a:ext cx="127000" cy="127000"/>
        </a:xfrm>
        <a:prstGeom prst="rect">
          <a:avLst/>
        </a:prstGeom>
      </xdr:spPr>
    </xdr:pic>
    <xdr:clientData/>
  </xdr:twoCellAnchor>
  <xdr:twoCellAnchor>
    <xdr:from>
      <xdr:col>1</xdr:col>
      <xdr:colOff>184150</xdr:colOff>
      <xdr:row>249</xdr:row>
      <xdr:rowOff>0</xdr:rowOff>
    </xdr:from>
    <xdr:to>
      <xdr:col>1</xdr:col>
      <xdr:colOff>311150</xdr:colOff>
      <xdr:row>249</xdr:row>
      <xdr:rowOff>127000</xdr:rowOff>
    </xdr:to>
    <xdr:pic>
      <xdr:nvPicPr>
        <xdr:cNvPr id="841" name="BEx5NGBD08WZ3Q3AQJU6XS7FWFDJ">
          <a:extLst>
            <a:ext uri="{FF2B5EF4-FFF2-40B4-BE49-F238E27FC236}">
              <a16:creationId xmlns:a16="http://schemas.microsoft.com/office/drawing/2014/main" id="{F239E01C-82A5-4133-9A0D-B9B5326E340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672625"/>
          <a:ext cx="127000" cy="127000"/>
        </a:xfrm>
        <a:prstGeom prst="rect">
          <a:avLst/>
        </a:prstGeom>
      </xdr:spPr>
    </xdr:pic>
    <xdr:clientData/>
  </xdr:twoCellAnchor>
  <xdr:twoCellAnchor>
    <xdr:from>
      <xdr:col>1</xdr:col>
      <xdr:colOff>98425</xdr:colOff>
      <xdr:row>250</xdr:row>
      <xdr:rowOff>0</xdr:rowOff>
    </xdr:from>
    <xdr:to>
      <xdr:col>1</xdr:col>
      <xdr:colOff>225425</xdr:colOff>
      <xdr:row>250</xdr:row>
      <xdr:rowOff>127000</xdr:rowOff>
    </xdr:to>
    <xdr:pic>
      <xdr:nvPicPr>
        <xdr:cNvPr id="842" name="BExS9PRBR4B3L72LUAO2FHAVINW6">
          <a:extLst>
            <a:ext uri="{FF2B5EF4-FFF2-40B4-BE49-F238E27FC236}">
              <a16:creationId xmlns:a16="http://schemas.microsoft.com/office/drawing/2014/main" id="{217C2851-F41B-4E51-B76E-E9FB9B59F3D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860425" y="47863125"/>
          <a:ext cx="127000" cy="127000"/>
        </a:xfrm>
        <a:prstGeom prst="rect">
          <a:avLst/>
        </a:prstGeom>
      </xdr:spPr>
    </xdr:pic>
    <xdr:clientData/>
  </xdr:twoCellAnchor>
  <xdr:oneCellAnchor>
    <xdr:from>
      <xdr:col>1</xdr:col>
      <xdr:colOff>19050</xdr:colOff>
      <xdr:row>1</xdr:row>
      <xdr:rowOff>9525</xdr:rowOff>
    </xdr:from>
    <xdr:ext cx="47625" cy="47625"/>
    <xdr:pic>
      <xdr:nvPicPr>
        <xdr:cNvPr id="843" name="BExMO7VFCN4EL59982UR4AJ25JNJ" descr="XX6TINEJADZGKR0CTM7ZRT0RA" hidden="1">
          <a:extLst>
            <a:ext uri="{FF2B5EF4-FFF2-40B4-BE49-F238E27FC236}">
              <a16:creationId xmlns:a16="http://schemas.microsoft.com/office/drawing/2014/main" id="{A32DF34F-9992-45F8-924D-62221042A2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844" name="BExU3EX5JJCXCII4YKUJBFBGIJR2" descr="OF5ZI9PI5WH36VPANJ2DYLNMI" hidden="1">
          <a:extLst>
            <a:ext uri="{FF2B5EF4-FFF2-40B4-BE49-F238E27FC236}">
              <a16:creationId xmlns:a16="http://schemas.microsoft.com/office/drawing/2014/main" id="{6EFEC156-4CCD-4A06-B9FB-9B14E0BB593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845" name="BEx1KD7H6UB1VYCJ7O61P562EIUY" descr="IQGV9140X0K0UPBL8OGU3I44J" hidden="1">
          <a:extLst>
            <a:ext uri="{FF2B5EF4-FFF2-40B4-BE49-F238E27FC236}">
              <a16:creationId xmlns:a16="http://schemas.microsoft.com/office/drawing/2014/main" id="{723B62F4-AD9B-4C9C-821D-B510BD4E1F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846" name="BEx5BJQWS6YWHH4ZMSUAMD641V6Y" descr="ZTMFMXCIQSECDX38ALEFHUB00" hidden="1">
          <a:extLst>
            <a:ext uri="{FF2B5EF4-FFF2-40B4-BE49-F238E27FC236}">
              <a16:creationId xmlns:a16="http://schemas.microsoft.com/office/drawing/2014/main" id="{BA0A4480-8828-4F41-AD5A-0FFCC5BA56E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1</xdr:row>
      <xdr:rowOff>9525</xdr:rowOff>
    </xdr:from>
    <xdr:ext cx="47625" cy="47625"/>
    <xdr:pic>
      <xdr:nvPicPr>
        <xdr:cNvPr id="847" name="BExVTO5Q8G2M7BPL4B2584LQS0R0" descr="OB6Q8NA4LZFE4GM9Y3V56BPMQ" hidden="1">
          <a:extLst>
            <a:ext uri="{FF2B5EF4-FFF2-40B4-BE49-F238E27FC236}">
              <a16:creationId xmlns:a16="http://schemas.microsoft.com/office/drawing/2014/main" id="{7B969C9E-102A-4E05-B6E8-A783ACF74D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1</xdr:row>
      <xdr:rowOff>85725</xdr:rowOff>
    </xdr:from>
    <xdr:ext cx="47625" cy="47625"/>
    <xdr:pic>
      <xdr:nvPicPr>
        <xdr:cNvPr id="848" name="BExIFSCLN1G86X78PFLTSMRP0US5" descr="9JK4SPV4DG7VTCZIILWHXQU5J" hidden="1">
          <a:extLst>
            <a:ext uri="{FF2B5EF4-FFF2-40B4-BE49-F238E27FC236}">
              <a16:creationId xmlns:a16="http://schemas.microsoft.com/office/drawing/2014/main" id="{A9E2BA44-73B1-47A7-8580-B1A4B95C864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9525</xdr:rowOff>
    </xdr:from>
    <xdr:ext cx="47625" cy="47625"/>
    <xdr:pic>
      <xdr:nvPicPr>
        <xdr:cNvPr id="849" name="BEx1I152WN2D3A85O2XN0DGXCWHN" descr="KHBZFMANRA4UMJR1AB4M5NJNT" hidden="1">
          <a:extLst>
            <a:ext uri="{FF2B5EF4-FFF2-40B4-BE49-F238E27FC236}">
              <a16:creationId xmlns:a16="http://schemas.microsoft.com/office/drawing/2014/main" id="{BCDC51C7-07E1-4D36-84EE-A34EDB8E8F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850" name="BExW9676P0SKCVKK25QCGHPA3PAD" descr="9A4PWZ20RMSRF0PNECCDM75CA" hidden="1">
          <a:extLst>
            <a:ext uri="{FF2B5EF4-FFF2-40B4-BE49-F238E27FC236}">
              <a16:creationId xmlns:a16="http://schemas.microsoft.com/office/drawing/2014/main" id="{7A23A0BD-FA8B-47DB-8F87-CB807CCE0CC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3</xdr:row>
      <xdr:rowOff>0</xdr:rowOff>
    </xdr:from>
    <xdr:ext cx="123825" cy="123825"/>
    <xdr:pic>
      <xdr:nvPicPr>
        <xdr:cNvPr id="851" name="BExW253QPOZK9KW8BJC3LBXGCG2N" descr="Y5HX37BEUWSN1NEFJKZJXI3SX" hidden="1">
          <a:extLst>
            <a:ext uri="{FF2B5EF4-FFF2-40B4-BE49-F238E27FC236}">
              <a16:creationId xmlns:a16="http://schemas.microsoft.com/office/drawing/2014/main" id="{33900022-58CE-4231-A78C-2C8A02690C8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852" name="BExS5CPQ8P8JOQPK7ANNKHLSGOKU" hidden="1">
          <a:extLst>
            <a:ext uri="{FF2B5EF4-FFF2-40B4-BE49-F238E27FC236}">
              <a16:creationId xmlns:a16="http://schemas.microsoft.com/office/drawing/2014/main" id="{E0A6A6FE-24A4-4E6A-B84D-0B078551A0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853" name="BExMM0AVUAIRNJLXB1FW8R0YB4ZZ" hidden="1">
          <a:extLst>
            <a:ext uri="{FF2B5EF4-FFF2-40B4-BE49-F238E27FC236}">
              <a16:creationId xmlns:a16="http://schemas.microsoft.com/office/drawing/2014/main" id="{3101D5F7-D063-40B0-9FA3-AA96DC535D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854" name="BExXZ7Y09CBS0XA7IPB3IRJ8RJM4" hidden="1">
          <a:extLst>
            <a:ext uri="{FF2B5EF4-FFF2-40B4-BE49-F238E27FC236}">
              <a16:creationId xmlns:a16="http://schemas.microsoft.com/office/drawing/2014/main" id="{7CC0054D-F58B-42DB-BDAB-E0E919EF68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855" name="BExQ7SXS9VUG7P6CACU2J7R2SGIZ" hidden="1">
          <a:extLst>
            <a:ext uri="{FF2B5EF4-FFF2-40B4-BE49-F238E27FC236}">
              <a16:creationId xmlns:a16="http://schemas.microsoft.com/office/drawing/2014/main" id="{BF16C941-06D7-49B4-A49F-A005653222A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856" name="BEx5AQZ4ETQ9LMY5EBWVH20Z7VXQ" hidden="1">
          <a:extLst>
            <a:ext uri="{FF2B5EF4-FFF2-40B4-BE49-F238E27FC236}">
              <a16:creationId xmlns:a16="http://schemas.microsoft.com/office/drawing/2014/main" id="{9CC6602E-A2A1-435C-A326-F54FA45769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857" name="BExUBK0YZ5VYFY8TTITJGJU9S06A" hidden="1">
          <a:extLst>
            <a:ext uri="{FF2B5EF4-FFF2-40B4-BE49-F238E27FC236}">
              <a16:creationId xmlns:a16="http://schemas.microsoft.com/office/drawing/2014/main" id="{10C37AD9-F0BF-4F14-AE15-205C02E37F2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9525</xdr:rowOff>
    </xdr:from>
    <xdr:ext cx="47625" cy="47625"/>
    <xdr:pic>
      <xdr:nvPicPr>
        <xdr:cNvPr id="858" name="BExUEZCSSJ7RN4J18I2NUIQR2FZS" hidden="1">
          <a:extLst>
            <a:ext uri="{FF2B5EF4-FFF2-40B4-BE49-F238E27FC236}">
              <a16:creationId xmlns:a16="http://schemas.microsoft.com/office/drawing/2014/main" id="{3B20D4B4-F34A-48A3-A62F-C04EC809E4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85725</xdr:rowOff>
    </xdr:from>
    <xdr:ext cx="47625" cy="47625"/>
    <xdr:pic>
      <xdr:nvPicPr>
        <xdr:cNvPr id="859" name="BExS3JDQWF7U3F5JTEVOE16ASIYK" hidden="1">
          <a:extLst>
            <a:ext uri="{FF2B5EF4-FFF2-40B4-BE49-F238E27FC236}">
              <a16:creationId xmlns:a16="http://schemas.microsoft.com/office/drawing/2014/main" id="{5A5BB631-A034-4F24-A96F-AEDFDA315A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4</xdr:row>
      <xdr:rowOff>0</xdr:rowOff>
    </xdr:from>
    <xdr:ext cx="123825" cy="123825"/>
    <xdr:pic>
      <xdr:nvPicPr>
        <xdr:cNvPr id="860" name="BEx973S463FCQVJ7QDFBUIU0WJ3F" descr="ZQTVYL8DCSADVT0QMRXFLU0TR" hidden="1">
          <a:extLst>
            <a:ext uri="{FF2B5EF4-FFF2-40B4-BE49-F238E27FC236}">
              <a16:creationId xmlns:a16="http://schemas.microsoft.com/office/drawing/2014/main" id="{14372976-AE3B-4393-9892-DED913F04D7D}"/>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12</xdr:row>
      <xdr:rowOff>0</xdr:rowOff>
    </xdr:from>
    <xdr:ext cx="123825" cy="123825"/>
    <xdr:pic>
      <xdr:nvPicPr>
        <xdr:cNvPr id="861" name="BExRZO0PLWWMCLGRH7EH6UXYWGAJ" descr="9D4GQ34QB727H10MA3SSAR2R9" hidden="1">
          <a:extLst>
            <a:ext uri="{FF2B5EF4-FFF2-40B4-BE49-F238E27FC236}">
              <a16:creationId xmlns:a16="http://schemas.microsoft.com/office/drawing/2014/main" id="{B6FA52A6-090C-4CAB-B19E-23484AB6561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862" name="BExBDP6HNAAJUM39SE5G2C8BKNRQ" descr="1TM64TL2QIMYV7WYSV2VLGXY4" hidden="1">
          <a:extLst>
            <a:ext uri="{FF2B5EF4-FFF2-40B4-BE49-F238E27FC236}">
              <a16:creationId xmlns:a16="http://schemas.microsoft.com/office/drawing/2014/main" id="{8042EEF5-0253-4A8E-8FB0-DBD59541CDD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863" name="BExQEGJP61DL2NZY6LMBHBZ0J5YT" descr="D6ZNRZJ7EX4GZT9RO8LE0C905" hidden="1">
          <a:extLst>
            <a:ext uri="{FF2B5EF4-FFF2-40B4-BE49-F238E27FC236}">
              <a16:creationId xmlns:a16="http://schemas.microsoft.com/office/drawing/2014/main" id="{28142CDC-B701-4408-B986-C8DF3259D3E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15</xdr:row>
      <xdr:rowOff>0</xdr:rowOff>
    </xdr:from>
    <xdr:ext cx="123825" cy="123825"/>
    <xdr:pic>
      <xdr:nvPicPr>
        <xdr:cNvPr id="864" name="BExTY1BCS6HZIF6HI5491FGHDVAE" descr="MJ6976KI2UH1IE8M227DUYXMJ" hidden="1">
          <a:extLst>
            <a:ext uri="{FF2B5EF4-FFF2-40B4-BE49-F238E27FC236}">
              <a16:creationId xmlns:a16="http://schemas.microsoft.com/office/drawing/2014/main" id="{7595F092-0A44-440D-9C09-C70B97AED07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095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865" name="BEx5FXJGJOT93D0J2IRJ3985IUMI" hidden="1">
          <a:extLst>
            <a:ext uri="{FF2B5EF4-FFF2-40B4-BE49-F238E27FC236}">
              <a16:creationId xmlns:a16="http://schemas.microsoft.com/office/drawing/2014/main" id="{3FCB42F2-9B8B-4B90-AC19-C55F868959F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866" name="BEx3RTMHAR35NUAAK49TV6NU7EPA" descr="QFXLG4ZCXTRQSJYFCKJ58G9N8" hidden="1">
          <a:extLst>
            <a:ext uri="{FF2B5EF4-FFF2-40B4-BE49-F238E27FC236}">
              <a16:creationId xmlns:a16="http://schemas.microsoft.com/office/drawing/2014/main" id="{8AFF15CD-58A7-4364-B80E-41F894F8684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xdr:nvPicPr>
        <xdr:cNvPr id="867" name="BExS8T38WLC2R738ZC7BDJQAKJAJ" descr="MRI962L5PB0E0YWXCIBN82VJH" hidden="1">
          <a:extLst>
            <a:ext uri="{FF2B5EF4-FFF2-40B4-BE49-F238E27FC236}">
              <a16:creationId xmlns:a16="http://schemas.microsoft.com/office/drawing/2014/main" id="{3619D317-47EB-435A-92F9-56821116353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868" name="BEx5F64BJ6DCM4EJH81D5ZFNPZ0V" descr="7DJ9FILZD2YPS6X1JBP9E76TU" hidden="1">
          <a:extLst>
            <a:ext uri="{FF2B5EF4-FFF2-40B4-BE49-F238E27FC236}">
              <a16:creationId xmlns:a16="http://schemas.microsoft.com/office/drawing/2014/main" id="{BCD18590-9FF0-4FEB-88C1-7C4C5A0AAC3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869" name="BExQEXXHA3EEXR44LT6RKCDWM6ZT" hidden="1">
          <a:extLst>
            <a:ext uri="{FF2B5EF4-FFF2-40B4-BE49-F238E27FC236}">
              <a16:creationId xmlns:a16="http://schemas.microsoft.com/office/drawing/2014/main" id="{0B3780BA-AFCB-411C-88C1-C1AA0CA75A0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7</xdr:row>
      <xdr:rowOff>0</xdr:rowOff>
    </xdr:from>
    <xdr:ext cx="123825" cy="123825"/>
    <xdr:pic>
      <xdr:nvPicPr>
        <xdr:cNvPr id="870" name="BEx1X6AMHV6ZK3UJB2BXIJTJHYJU" descr="OALR4L95ELQLZ1Y1LETHM1CS9" hidden="1">
          <a:extLst>
            <a:ext uri="{FF2B5EF4-FFF2-40B4-BE49-F238E27FC236}">
              <a16:creationId xmlns:a16="http://schemas.microsoft.com/office/drawing/2014/main" id="{FF6141C6-C741-481E-998E-D7AF5079C21D}"/>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871" name="BExSDIVCE09QKG3CT52PHCS6ZJ09" descr="9F076L7EQCF2COMMGCQG6BQGU" hidden="1">
          <a:extLst>
            <a:ext uri="{FF2B5EF4-FFF2-40B4-BE49-F238E27FC236}">
              <a16:creationId xmlns:a16="http://schemas.microsoft.com/office/drawing/2014/main" id="{3AEE7F8E-7304-4957-ABF4-2DAC2B07C9AA}"/>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872" name="BEx1QZGQZBAWJ8591VXEIPUOVS7X" descr="MEW27CPIFG44B7E7HEQUUF5QF" hidden="1">
          <a:extLst>
            <a:ext uri="{FF2B5EF4-FFF2-40B4-BE49-F238E27FC236}">
              <a16:creationId xmlns:a16="http://schemas.microsoft.com/office/drawing/2014/main" id="{C4AC9A56-FBC1-4466-93E9-75025303D7D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873" name="BExMF7LICJLPXSHM63A6EQ79YQKG" descr="U084VZL15IMB1OFRRAY6GVKAE" hidden="1">
          <a:extLst>
            <a:ext uri="{FF2B5EF4-FFF2-40B4-BE49-F238E27FC236}">
              <a16:creationId xmlns:a16="http://schemas.microsoft.com/office/drawing/2014/main" id="{1B33D889-DC06-46FC-ADDB-0DA0DD5F86F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874" name="BExS343F8GCKP6HTF9Y97L133DX8" descr="ZRF0KB1IYQSNV63CTXT25G67G" hidden="1">
          <a:extLst>
            <a:ext uri="{FF2B5EF4-FFF2-40B4-BE49-F238E27FC236}">
              <a16:creationId xmlns:a16="http://schemas.microsoft.com/office/drawing/2014/main" id="{7C767C03-F3E8-4FE1-9B2A-4C60AA43B66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875" name="BExZMRC09W87CY4B73NPZMNH21AH" descr="78CUMI0OVLYJRSDRQ3V2YX812" hidden="1">
          <a:extLst>
            <a:ext uri="{FF2B5EF4-FFF2-40B4-BE49-F238E27FC236}">
              <a16:creationId xmlns:a16="http://schemas.microsoft.com/office/drawing/2014/main" id="{67E54004-F7CA-47D5-96AE-22EBD0BDA4E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9525</xdr:rowOff>
    </xdr:from>
    <xdr:ext cx="123825" cy="123825"/>
    <xdr:pic>
      <xdr:nvPicPr>
        <xdr:cNvPr id="876" name="BExZXVFJ4DY4I24AARDT4AMP6EN1" descr="TXSMH2MTH86CYKA26740RQPUC" hidden="1">
          <a:extLst>
            <a:ext uri="{FF2B5EF4-FFF2-40B4-BE49-F238E27FC236}">
              <a16:creationId xmlns:a16="http://schemas.microsoft.com/office/drawing/2014/main" id="{ACDAA556-D624-4342-BE8B-38F17284DF5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716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xdr:nvPicPr>
        <xdr:cNvPr id="877" name="BExOCUIOFQWUGTBU5ESTW3EYEP5C" descr="9BNF49V0R6VVYPHEVMJ3ABDQZ" hidden="1">
          <a:extLst>
            <a:ext uri="{FF2B5EF4-FFF2-40B4-BE49-F238E27FC236}">
              <a16:creationId xmlns:a16="http://schemas.microsoft.com/office/drawing/2014/main" id="{30543406-7A59-4F22-AACF-F9DF6E05735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878" name="BExU65O9OE4B4MQ2A3OYH13M8BZJ" descr="3INNIMMPDBB0JF37L81M6ID21" hidden="1">
          <a:extLst>
            <a:ext uri="{FF2B5EF4-FFF2-40B4-BE49-F238E27FC236}">
              <a16:creationId xmlns:a16="http://schemas.microsoft.com/office/drawing/2014/main" id="{E84B38F6-0E19-48B7-A6A4-107C8A96CBA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879" name="BExOPRCR0UW7TKXSV5WDTL348FGL" descr="S9JM17GP1802LHN4GT14BJYIC" hidden="1">
          <a:extLst>
            <a:ext uri="{FF2B5EF4-FFF2-40B4-BE49-F238E27FC236}">
              <a16:creationId xmlns:a16="http://schemas.microsoft.com/office/drawing/2014/main" id="{5A5010BE-E73A-4632-BD43-D41E16027A1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880" name="BEx5OESAY2W8SEGI3TSB65EHJ04B" descr="9CN2Y88X8WYV1HWZG1QILY9BK" hidden="1">
          <a:extLst>
            <a:ext uri="{FF2B5EF4-FFF2-40B4-BE49-F238E27FC236}">
              <a16:creationId xmlns:a16="http://schemas.microsoft.com/office/drawing/2014/main" id="{56A44E01-6743-4139-BFB5-38D68CB47C9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881" name="BExGMWEQ2BYRY9BAO5T1X850MJN1" descr="AZ9ST0XDIOP50HSUFO5V31BR0" hidden="1">
          <a:extLst>
            <a:ext uri="{FF2B5EF4-FFF2-40B4-BE49-F238E27FC236}">
              <a16:creationId xmlns:a16="http://schemas.microsoft.com/office/drawing/2014/main" id="{34325905-02DF-401D-83F6-C038CE198D2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1</xdr:row>
      <xdr:rowOff>9525</xdr:rowOff>
    </xdr:from>
    <xdr:to>
      <xdr:col>1</xdr:col>
      <xdr:colOff>76200</xdr:colOff>
      <xdr:row>64</xdr:row>
      <xdr:rowOff>50800</xdr:rowOff>
    </xdr:to>
    <xdr:pic>
      <xdr:nvPicPr>
        <xdr:cNvPr id="882" name="BEx1RSOT43SZRC1UMS84YV9FACH6">
          <a:extLst>
            <a:ext uri="{FF2B5EF4-FFF2-40B4-BE49-F238E27FC236}">
              <a16:creationId xmlns:a16="http://schemas.microsoft.com/office/drawing/2014/main" id="{B55ACE92-93BD-4FE2-A7FC-7A728793412A}"/>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438150"/>
          <a:ext cx="50800" cy="50800"/>
        </a:xfrm>
        <a:prstGeom prst="rect">
          <a:avLst/>
        </a:prstGeom>
      </xdr:spPr>
    </xdr:pic>
    <xdr:clientData fPrintsWithSheet="0"/>
  </xdr:twoCellAnchor>
  <xdr:twoCellAnchor editAs="oneCell">
    <xdr:from>
      <xdr:col>1</xdr:col>
      <xdr:colOff>25400</xdr:colOff>
      <xdr:row>1</xdr:row>
      <xdr:rowOff>85725</xdr:rowOff>
    </xdr:from>
    <xdr:to>
      <xdr:col>1</xdr:col>
      <xdr:colOff>76200</xdr:colOff>
      <xdr:row>64</xdr:row>
      <xdr:rowOff>50800</xdr:rowOff>
    </xdr:to>
    <xdr:pic>
      <xdr:nvPicPr>
        <xdr:cNvPr id="883" name="BExKUHNQL1B16LUUDBK6ZU6BSYG5">
          <a:extLst>
            <a:ext uri="{FF2B5EF4-FFF2-40B4-BE49-F238E27FC236}">
              <a16:creationId xmlns:a16="http://schemas.microsoft.com/office/drawing/2014/main" id="{EE79BA30-2FFE-48E0-A545-362DB7F0504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514350"/>
          <a:ext cx="50800" cy="50800"/>
        </a:xfrm>
        <a:prstGeom prst="rect">
          <a:avLst/>
        </a:prstGeom>
      </xdr:spPr>
    </xdr:pic>
    <xdr:clientData/>
  </xdr:twoCellAnchor>
  <xdr:twoCellAnchor editAs="oneCell">
    <xdr:from>
      <xdr:col>2</xdr:col>
      <xdr:colOff>19050</xdr:colOff>
      <xdr:row>1</xdr:row>
      <xdr:rowOff>9525</xdr:rowOff>
    </xdr:from>
    <xdr:to>
      <xdr:col>2</xdr:col>
      <xdr:colOff>69850</xdr:colOff>
      <xdr:row>64</xdr:row>
      <xdr:rowOff>50800</xdr:rowOff>
    </xdr:to>
    <xdr:pic>
      <xdr:nvPicPr>
        <xdr:cNvPr id="884" name="BEx3E0F2Z4EZKSKUFFTF1K2MEL7B">
          <a:extLst>
            <a:ext uri="{FF2B5EF4-FFF2-40B4-BE49-F238E27FC236}">
              <a16:creationId xmlns:a16="http://schemas.microsoft.com/office/drawing/2014/main" id="{935FD607-6408-4407-9A21-51DE62483287}"/>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438150"/>
          <a:ext cx="50800" cy="50800"/>
        </a:xfrm>
        <a:prstGeom prst="rect">
          <a:avLst/>
        </a:prstGeom>
      </xdr:spPr>
    </xdr:pic>
    <xdr:clientData fPrintsWithSheet="0"/>
  </xdr:twoCellAnchor>
  <xdr:twoCellAnchor editAs="oneCell">
    <xdr:from>
      <xdr:col>2</xdr:col>
      <xdr:colOff>19050</xdr:colOff>
      <xdr:row>1</xdr:row>
      <xdr:rowOff>85725</xdr:rowOff>
    </xdr:from>
    <xdr:to>
      <xdr:col>2</xdr:col>
      <xdr:colOff>69850</xdr:colOff>
      <xdr:row>64</xdr:row>
      <xdr:rowOff>50800</xdr:rowOff>
    </xdr:to>
    <xdr:pic>
      <xdr:nvPicPr>
        <xdr:cNvPr id="885" name="BExW4E643OBW57QKJJEWBES4KYMC">
          <a:extLst>
            <a:ext uri="{FF2B5EF4-FFF2-40B4-BE49-F238E27FC236}">
              <a16:creationId xmlns:a16="http://schemas.microsoft.com/office/drawing/2014/main" id="{463F6B68-02B7-4BA6-9BDB-450563C3679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514350"/>
          <a:ext cx="50800" cy="50800"/>
        </a:xfrm>
        <a:prstGeom prst="rect">
          <a:avLst/>
        </a:prstGeom>
      </xdr:spPr>
    </xdr:pic>
    <xdr:clientData/>
  </xdr:twoCellAnchor>
  <xdr:twoCellAnchor editAs="oneCell">
    <xdr:from>
      <xdr:col>3</xdr:col>
      <xdr:colOff>22225</xdr:colOff>
      <xdr:row>1</xdr:row>
      <xdr:rowOff>9525</xdr:rowOff>
    </xdr:from>
    <xdr:to>
      <xdr:col>3</xdr:col>
      <xdr:colOff>73025</xdr:colOff>
      <xdr:row>64</xdr:row>
      <xdr:rowOff>50800</xdr:rowOff>
    </xdr:to>
    <xdr:pic>
      <xdr:nvPicPr>
        <xdr:cNvPr id="886" name="BExEQTDR3ATT5BSG06EKD9QSI5M9">
          <a:extLst>
            <a:ext uri="{FF2B5EF4-FFF2-40B4-BE49-F238E27FC236}">
              <a16:creationId xmlns:a16="http://schemas.microsoft.com/office/drawing/2014/main" id="{A2ECE7D2-4C9E-47FE-AFAB-21E323C6DC05}"/>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438150"/>
          <a:ext cx="50800" cy="50800"/>
        </a:xfrm>
        <a:prstGeom prst="rect">
          <a:avLst/>
        </a:prstGeom>
      </xdr:spPr>
    </xdr:pic>
    <xdr:clientData fPrintsWithSheet="0"/>
  </xdr:twoCellAnchor>
  <xdr:twoCellAnchor editAs="oneCell">
    <xdr:from>
      <xdr:col>3</xdr:col>
      <xdr:colOff>22225</xdr:colOff>
      <xdr:row>1</xdr:row>
      <xdr:rowOff>85725</xdr:rowOff>
    </xdr:from>
    <xdr:to>
      <xdr:col>3</xdr:col>
      <xdr:colOff>73025</xdr:colOff>
      <xdr:row>64</xdr:row>
      <xdr:rowOff>50800</xdr:rowOff>
    </xdr:to>
    <xdr:pic>
      <xdr:nvPicPr>
        <xdr:cNvPr id="887" name="BExH0ETHR9DXQHXXX1586G7K3FFZ">
          <a:extLst>
            <a:ext uri="{FF2B5EF4-FFF2-40B4-BE49-F238E27FC236}">
              <a16:creationId xmlns:a16="http://schemas.microsoft.com/office/drawing/2014/main" id="{78C91BDC-2BB6-458D-9F2C-71E533B9B9A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514350"/>
          <a:ext cx="50800" cy="50800"/>
        </a:xfrm>
        <a:prstGeom prst="rect">
          <a:avLst/>
        </a:prstGeom>
      </xdr:spPr>
    </xdr:pic>
    <xdr:clientData/>
  </xdr:twoCellAnchor>
  <xdr:twoCellAnchor editAs="oneCell">
    <xdr:from>
      <xdr:col>4</xdr:col>
      <xdr:colOff>25400</xdr:colOff>
      <xdr:row>1</xdr:row>
      <xdr:rowOff>9525</xdr:rowOff>
    </xdr:from>
    <xdr:to>
      <xdr:col>4</xdr:col>
      <xdr:colOff>76200</xdr:colOff>
      <xdr:row>64</xdr:row>
      <xdr:rowOff>50800</xdr:rowOff>
    </xdr:to>
    <xdr:pic>
      <xdr:nvPicPr>
        <xdr:cNvPr id="888" name="BExBD9QVT9XJSGF5VN45GELTRAUD">
          <a:extLst>
            <a:ext uri="{FF2B5EF4-FFF2-40B4-BE49-F238E27FC236}">
              <a16:creationId xmlns:a16="http://schemas.microsoft.com/office/drawing/2014/main" id="{0011DBB1-37F2-4030-825A-FD8E482F899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340600" y="438150"/>
          <a:ext cx="50800" cy="50800"/>
        </a:xfrm>
        <a:prstGeom prst="rect">
          <a:avLst/>
        </a:prstGeom>
      </xdr:spPr>
    </xdr:pic>
    <xdr:clientData fPrintsWithSheet="0"/>
  </xdr:twoCellAnchor>
  <xdr:twoCellAnchor editAs="oneCell">
    <xdr:from>
      <xdr:col>4</xdr:col>
      <xdr:colOff>25400</xdr:colOff>
      <xdr:row>1</xdr:row>
      <xdr:rowOff>85725</xdr:rowOff>
    </xdr:from>
    <xdr:to>
      <xdr:col>4</xdr:col>
      <xdr:colOff>76200</xdr:colOff>
      <xdr:row>64</xdr:row>
      <xdr:rowOff>50800</xdr:rowOff>
    </xdr:to>
    <xdr:pic>
      <xdr:nvPicPr>
        <xdr:cNvPr id="889" name="BExW5GDW1RRGYGRN5QSJR7PDX6N6">
          <a:extLst>
            <a:ext uri="{FF2B5EF4-FFF2-40B4-BE49-F238E27FC236}">
              <a16:creationId xmlns:a16="http://schemas.microsoft.com/office/drawing/2014/main" id="{D31E1C04-9BBC-4417-AE70-2EDE4D8CFB9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340600" y="514350"/>
          <a:ext cx="50800" cy="50800"/>
        </a:xfrm>
        <a:prstGeom prst="rect">
          <a:avLst/>
        </a:prstGeom>
      </xdr:spPr>
    </xdr:pic>
    <xdr:clientData/>
  </xdr:twoCellAnchor>
  <xdr:twoCellAnchor editAs="oneCell">
    <xdr:from>
      <xdr:col>5</xdr:col>
      <xdr:colOff>28575</xdr:colOff>
      <xdr:row>1</xdr:row>
      <xdr:rowOff>9525</xdr:rowOff>
    </xdr:from>
    <xdr:to>
      <xdr:col>5</xdr:col>
      <xdr:colOff>79375</xdr:colOff>
      <xdr:row>64</xdr:row>
      <xdr:rowOff>50800</xdr:rowOff>
    </xdr:to>
    <xdr:pic>
      <xdr:nvPicPr>
        <xdr:cNvPr id="890" name="BExMIK2S9SMYSG3VGP25IXY8LYAL">
          <a:extLst>
            <a:ext uri="{FF2B5EF4-FFF2-40B4-BE49-F238E27FC236}">
              <a16:creationId xmlns:a16="http://schemas.microsoft.com/office/drawing/2014/main" id="{0EADD7C1-A35D-4A3F-8D27-BC95665D006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458200" y="438150"/>
          <a:ext cx="50800" cy="50800"/>
        </a:xfrm>
        <a:prstGeom prst="rect">
          <a:avLst/>
        </a:prstGeom>
      </xdr:spPr>
    </xdr:pic>
    <xdr:clientData fPrintsWithSheet="0"/>
  </xdr:twoCellAnchor>
  <xdr:twoCellAnchor editAs="oneCell">
    <xdr:from>
      <xdr:col>5</xdr:col>
      <xdr:colOff>28575</xdr:colOff>
      <xdr:row>1</xdr:row>
      <xdr:rowOff>85725</xdr:rowOff>
    </xdr:from>
    <xdr:to>
      <xdr:col>5</xdr:col>
      <xdr:colOff>79375</xdr:colOff>
      <xdr:row>64</xdr:row>
      <xdr:rowOff>50800</xdr:rowOff>
    </xdr:to>
    <xdr:pic>
      <xdr:nvPicPr>
        <xdr:cNvPr id="891" name="BExF2VY2VPOZZNZYFYDOXX37ZMNH">
          <a:extLst>
            <a:ext uri="{FF2B5EF4-FFF2-40B4-BE49-F238E27FC236}">
              <a16:creationId xmlns:a16="http://schemas.microsoft.com/office/drawing/2014/main" id="{2912C3DF-1457-4362-9E2C-74869BD6BAD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458200" y="514350"/>
          <a:ext cx="50800" cy="50800"/>
        </a:xfrm>
        <a:prstGeom prst="rect">
          <a:avLst/>
        </a:prstGeom>
      </xdr:spPr>
    </xdr:pic>
    <xdr:clientData/>
  </xdr:twoCellAnchor>
  <xdr:twoCellAnchor editAs="oneCell">
    <xdr:from>
      <xdr:col>6</xdr:col>
      <xdr:colOff>19050</xdr:colOff>
      <xdr:row>1</xdr:row>
      <xdr:rowOff>9525</xdr:rowOff>
    </xdr:from>
    <xdr:to>
      <xdr:col>6</xdr:col>
      <xdr:colOff>69850</xdr:colOff>
      <xdr:row>64</xdr:row>
      <xdr:rowOff>50800</xdr:rowOff>
    </xdr:to>
    <xdr:pic>
      <xdr:nvPicPr>
        <xdr:cNvPr id="892" name="BEx93PYD4X9J76914XD626DMGT15">
          <a:extLst>
            <a:ext uri="{FF2B5EF4-FFF2-40B4-BE49-F238E27FC236}">
              <a16:creationId xmlns:a16="http://schemas.microsoft.com/office/drawing/2014/main" id="{E924ADA1-4060-40C6-A149-AACDF3B770C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58325" y="438150"/>
          <a:ext cx="50800" cy="50800"/>
        </a:xfrm>
        <a:prstGeom prst="rect">
          <a:avLst/>
        </a:prstGeom>
      </xdr:spPr>
    </xdr:pic>
    <xdr:clientData fPrintsWithSheet="0"/>
  </xdr:twoCellAnchor>
  <xdr:twoCellAnchor editAs="oneCell">
    <xdr:from>
      <xdr:col>6</xdr:col>
      <xdr:colOff>19050</xdr:colOff>
      <xdr:row>1</xdr:row>
      <xdr:rowOff>85725</xdr:rowOff>
    </xdr:from>
    <xdr:to>
      <xdr:col>6</xdr:col>
      <xdr:colOff>69850</xdr:colOff>
      <xdr:row>64</xdr:row>
      <xdr:rowOff>50800</xdr:rowOff>
    </xdr:to>
    <xdr:pic>
      <xdr:nvPicPr>
        <xdr:cNvPr id="893" name="BExEQO4U6CWJ7ZQC4PNERXOZYUA6">
          <a:extLst>
            <a:ext uri="{FF2B5EF4-FFF2-40B4-BE49-F238E27FC236}">
              <a16:creationId xmlns:a16="http://schemas.microsoft.com/office/drawing/2014/main" id="{466F6888-05C0-4551-BDB9-5A7D2F574AB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458325" y="514350"/>
          <a:ext cx="50800" cy="50800"/>
        </a:xfrm>
        <a:prstGeom prst="rect">
          <a:avLst/>
        </a:prstGeom>
      </xdr:spPr>
    </xdr:pic>
    <xdr:clientData/>
  </xdr:twoCellAnchor>
  <xdr:twoCellAnchor editAs="oneCell">
    <xdr:from>
      <xdr:col>7</xdr:col>
      <xdr:colOff>19050</xdr:colOff>
      <xdr:row>1</xdr:row>
      <xdr:rowOff>9525</xdr:rowOff>
    </xdr:from>
    <xdr:to>
      <xdr:col>7</xdr:col>
      <xdr:colOff>69850</xdr:colOff>
      <xdr:row>64</xdr:row>
      <xdr:rowOff>50800</xdr:rowOff>
    </xdr:to>
    <xdr:pic>
      <xdr:nvPicPr>
        <xdr:cNvPr id="894" name="BExGZWU4ZA4I17QXELSPOOZ1N3Z3">
          <a:extLst>
            <a:ext uri="{FF2B5EF4-FFF2-40B4-BE49-F238E27FC236}">
              <a16:creationId xmlns:a16="http://schemas.microsoft.com/office/drawing/2014/main" id="{9E376761-10F3-4588-9DB8-F86C34734D7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448925" y="438150"/>
          <a:ext cx="50800" cy="50800"/>
        </a:xfrm>
        <a:prstGeom prst="rect">
          <a:avLst/>
        </a:prstGeom>
      </xdr:spPr>
    </xdr:pic>
    <xdr:clientData fPrintsWithSheet="0"/>
  </xdr:twoCellAnchor>
  <xdr:twoCellAnchor editAs="oneCell">
    <xdr:from>
      <xdr:col>7</xdr:col>
      <xdr:colOff>19050</xdr:colOff>
      <xdr:row>1</xdr:row>
      <xdr:rowOff>85725</xdr:rowOff>
    </xdr:from>
    <xdr:to>
      <xdr:col>7</xdr:col>
      <xdr:colOff>69850</xdr:colOff>
      <xdr:row>64</xdr:row>
      <xdr:rowOff>50800</xdr:rowOff>
    </xdr:to>
    <xdr:pic>
      <xdr:nvPicPr>
        <xdr:cNvPr id="895" name="BExKM6K69VCDB5ZZ5L4OHBVHHKU3">
          <a:extLst>
            <a:ext uri="{FF2B5EF4-FFF2-40B4-BE49-F238E27FC236}">
              <a16:creationId xmlns:a16="http://schemas.microsoft.com/office/drawing/2014/main" id="{AC74B092-94A1-4847-ABD6-C88CF701EDC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448925" y="514350"/>
          <a:ext cx="50800" cy="50800"/>
        </a:xfrm>
        <a:prstGeom prst="rect">
          <a:avLst/>
        </a:prstGeom>
      </xdr:spPr>
    </xdr:pic>
    <xdr:clientData/>
  </xdr:twoCellAnchor>
  <xdr:twoCellAnchor editAs="oneCell">
    <xdr:from>
      <xdr:col>8</xdr:col>
      <xdr:colOff>22225</xdr:colOff>
      <xdr:row>1</xdr:row>
      <xdr:rowOff>9525</xdr:rowOff>
    </xdr:from>
    <xdr:to>
      <xdr:col>8</xdr:col>
      <xdr:colOff>73025</xdr:colOff>
      <xdr:row>64</xdr:row>
      <xdr:rowOff>50800</xdr:rowOff>
    </xdr:to>
    <xdr:pic>
      <xdr:nvPicPr>
        <xdr:cNvPr id="896" name="BExIYQ62P1GZ40IVO86RAVQ5JBYS">
          <a:extLst>
            <a:ext uri="{FF2B5EF4-FFF2-40B4-BE49-F238E27FC236}">
              <a16:creationId xmlns:a16="http://schemas.microsoft.com/office/drawing/2014/main" id="{FC08B969-9A7B-4592-BAEA-00CFEBE7A03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471275" y="438150"/>
          <a:ext cx="50800" cy="50800"/>
        </a:xfrm>
        <a:prstGeom prst="rect">
          <a:avLst/>
        </a:prstGeom>
      </xdr:spPr>
    </xdr:pic>
    <xdr:clientData fPrintsWithSheet="0"/>
  </xdr:twoCellAnchor>
  <xdr:twoCellAnchor editAs="oneCell">
    <xdr:from>
      <xdr:col>8</xdr:col>
      <xdr:colOff>22225</xdr:colOff>
      <xdr:row>1</xdr:row>
      <xdr:rowOff>85725</xdr:rowOff>
    </xdr:from>
    <xdr:to>
      <xdr:col>8</xdr:col>
      <xdr:colOff>73025</xdr:colOff>
      <xdr:row>64</xdr:row>
      <xdr:rowOff>50800</xdr:rowOff>
    </xdr:to>
    <xdr:pic>
      <xdr:nvPicPr>
        <xdr:cNvPr id="897" name="BExW0J9ICO283Y0G7XVYESW2MGQ4">
          <a:extLst>
            <a:ext uri="{FF2B5EF4-FFF2-40B4-BE49-F238E27FC236}">
              <a16:creationId xmlns:a16="http://schemas.microsoft.com/office/drawing/2014/main" id="{CFCE4BE0-1CD3-4E17-BA9F-D1001944E31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471275" y="514350"/>
          <a:ext cx="50800" cy="50800"/>
        </a:xfrm>
        <a:prstGeom prst="rect">
          <a:avLst/>
        </a:prstGeom>
      </xdr:spPr>
    </xdr:pic>
    <xdr:clientData/>
  </xdr:twoCellAnchor>
  <xdr:twoCellAnchor editAs="oneCell">
    <xdr:from>
      <xdr:col>9</xdr:col>
      <xdr:colOff>22225</xdr:colOff>
      <xdr:row>1</xdr:row>
      <xdr:rowOff>9525</xdr:rowOff>
    </xdr:from>
    <xdr:to>
      <xdr:col>9</xdr:col>
      <xdr:colOff>73025</xdr:colOff>
      <xdr:row>64</xdr:row>
      <xdr:rowOff>50800</xdr:rowOff>
    </xdr:to>
    <xdr:pic>
      <xdr:nvPicPr>
        <xdr:cNvPr id="898" name="BExZRZJKV7Z98KJ1FVK3UMYLV3G8">
          <a:extLst>
            <a:ext uri="{FF2B5EF4-FFF2-40B4-BE49-F238E27FC236}">
              <a16:creationId xmlns:a16="http://schemas.microsoft.com/office/drawing/2014/main" id="{E56E1A39-685E-42D7-ADD6-4B0982A0B6F5}"/>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61875" y="438150"/>
          <a:ext cx="50800" cy="50800"/>
        </a:xfrm>
        <a:prstGeom prst="rect">
          <a:avLst/>
        </a:prstGeom>
      </xdr:spPr>
    </xdr:pic>
    <xdr:clientData fPrintsWithSheet="0"/>
  </xdr:twoCellAnchor>
  <xdr:twoCellAnchor editAs="oneCell">
    <xdr:from>
      <xdr:col>9</xdr:col>
      <xdr:colOff>22225</xdr:colOff>
      <xdr:row>1</xdr:row>
      <xdr:rowOff>85725</xdr:rowOff>
    </xdr:from>
    <xdr:to>
      <xdr:col>9</xdr:col>
      <xdr:colOff>73025</xdr:colOff>
      <xdr:row>64</xdr:row>
      <xdr:rowOff>50800</xdr:rowOff>
    </xdr:to>
    <xdr:pic>
      <xdr:nvPicPr>
        <xdr:cNvPr id="899" name="BExML3XKFPYMOAIUHUU23TB55YU6">
          <a:extLst>
            <a:ext uri="{FF2B5EF4-FFF2-40B4-BE49-F238E27FC236}">
              <a16:creationId xmlns:a16="http://schemas.microsoft.com/office/drawing/2014/main" id="{E123138E-9DDE-40FA-8BF1-BA4F672845C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461875" y="514350"/>
          <a:ext cx="50800" cy="50800"/>
        </a:xfrm>
        <a:prstGeom prst="rect">
          <a:avLst/>
        </a:prstGeom>
      </xdr:spPr>
    </xdr:pic>
    <xdr:clientData/>
  </xdr:twoCellAnchor>
  <xdr:twoCellAnchor editAs="oneCell">
    <xdr:from>
      <xdr:col>11</xdr:col>
      <xdr:colOff>31750</xdr:colOff>
      <xdr:row>1</xdr:row>
      <xdr:rowOff>9525</xdr:rowOff>
    </xdr:from>
    <xdr:to>
      <xdr:col>11</xdr:col>
      <xdr:colOff>82550</xdr:colOff>
      <xdr:row>64</xdr:row>
      <xdr:rowOff>50800</xdr:rowOff>
    </xdr:to>
    <xdr:pic>
      <xdr:nvPicPr>
        <xdr:cNvPr id="900" name="BExQ8FEYQGEIDYO6BZJ0IVA6SMSU">
          <a:extLst>
            <a:ext uri="{FF2B5EF4-FFF2-40B4-BE49-F238E27FC236}">
              <a16:creationId xmlns:a16="http://schemas.microsoft.com/office/drawing/2014/main" id="{AF0E6F56-623A-47D2-A225-847782B05DEC}"/>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95475" y="438150"/>
          <a:ext cx="50800" cy="50800"/>
        </a:xfrm>
        <a:prstGeom prst="rect">
          <a:avLst/>
        </a:prstGeom>
      </xdr:spPr>
    </xdr:pic>
    <xdr:clientData fPrintsWithSheet="0"/>
  </xdr:twoCellAnchor>
  <xdr:twoCellAnchor editAs="oneCell">
    <xdr:from>
      <xdr:col>11</xdr:col>
      <xdr:colOff>31750</xdr:colOff>
      <xdr:row>1</xdr:row>
      <xdr:rowOff>85725</xdr:rowOff>
    </xdr:from>
    <xdr:to>
      <xdr:col>11</xdr:col>
      <xdr:colOff>82550</xdr:colOff>
      <xdr:row>64</xdr:row>
      <xdr:rowOff>50800</xdr:rowOff>
    </xdr:to>
    <xdr:pic>
      <xdr:nvPicPr>
        <xdr:cNvPr id="901" name="BExKTMN3U1QK83KKSI8NCW4JU6SH">
          <a:extLst>
            <a:ext uri="{FF2B5EF4-FFF2-40B4-BE49-F238E27FC236}">
              <a16:creationId xmlns:a16="http://schemas.microsoft.com/office/drawing/2014/main" id="{8CB51029-093D-4334-A69C-E22A129F563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595475" y="514350"/>
          <a:ext cx="50800" cy="50800"/>
        </a:xfrm>
        <a:prstGeom prst="rect">
          <a:avLst/>
        </a:prstGeom>
      </xdr:spPr>
    </xdr:pic>
    <xdr:clientData/>
  </xdr:twoCellAnchor>
  <xdr:twoCellAnchor editAs="oneCell">
    <xdr:from>
      <xdr:col>12</xdr:col>
      <xdr:colOff>19050</xdr:colOff>
      <xdr:row>1</xdr:row>
      <xdr:rowOff>9525</xdr:rowOff>
    </xdr:from>
    <xdr:to>
      <xdr:col>12</xdr:col>
      <xdr:colOff>69850</xdr:colOff>
      <xdr:row>64</xdr:row>
      <xdr:rowOff>50800</xdr:rowOff>
    </xdr:to>
    <xdr:pic>
      <xdr:nvPicPr>
        <xdr:cNvPr id="902" name="BExAZ6NM9TTBW78X6EEBZOQZ9Y76">
          <a:extLst>
            <a:ext uri="{FF2B5EF4-FFF2-40B4-BE49-F238E27FC236}">
              <a16:creationId xmlns:a16="http://schemas.microsoft.com/office/drawing/2014/main" id="{98A903CB-DA0C-4689-9549-DC270F4ABC1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11475" y="438150"/>
          <a:ext cx="50800" cy="50800"/>
        </a:xfrm>
        <a:prstGeom prst="rect">
          <a:avLst/>
        </a:prstGeom>
      </xdr:spPr>
    </xdr:pic>
    <xdr:clientData fPrintsWithSheet="0"/>
  </xdr:twoCellAnchor>
  <xdr:twoCellAnchor editAs="oneCell">
    <xdr:from>
      <xdr:col>12</xdr:col>
      <xdr:colOff>19050</xdr:colOff>
      <xdr:row>1</xdr:row>
      <xdr:rowOff>85725</xdr:rowOff>
    </xdr:from>
    <xdr:to>
      <xdr:col>12</xdr:col>
      <xdr:colOff>69850</xdr:colOff>
      <xdr:row>64</xdr:row>
      <xdr:rowOff>50800</xdr:rowOff>
    </xdr:to>
    <xdr:pic>
      <xdr:nvPicPr>
        <xdr:cNvPr id="903" name="BExXUGTGIY1KL4MDOQ0Q09CJ6QVS">
          <a:extLst>
            <a:ext uri="{FF2B5EF4-FFF2-40B4-BE49-F238E27FC236}">
              <a16:creationId xmlns:a16="http://schemas.microsoft.com/office/drawing/2014/main" id="{3DD33967-A466-4203-BC11-9D47CEC040C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11475" y="514350"/>
          <a:ext cx="50800" cy="50800"/>
        </a:xfrm>
        <a:prstGeom prst="rect">
          <a:avLst/>
        </a:prstGeom>
      </xdr:spPr>
    </xdr:pic>
    <xdr:clientData/>
  </xdr:twoCellAnchor>
  <xdr:twoCellAnchor>
    <xdr:from>
      <xdr:col>1</xdr:col>
      <xdr:colOff>184150</xdr:colOff>
      <xdr:row>65</xdr:row>
      <xdr:rowOff>0</xdr:rowOff>
    </xdr:from>
    <xdr:to>
      <xdr:col>1</xdr:col>
      <xdr:colOff>311150</xdr:colOff>
      <xdr:row>65</xdr:row>
      <xdr:rowOff>127000</xdr:rowOff>
    </xdr:to>
    <xdr:pic>
      <xdr:nvPicPr>
        <xdr:cNvPr id="904" name="BExERNI0EEHYAPMS9GV0OQ0NGQAQ">
          <a:extLst>
            <a:ext uri="{FF2B5EF4-FFF2-40B4-BE49-F238E27FC236}">
              <a16:creationId xmlns:a16="http://schemas.microsoft.com/office/drawing/2014/main" id="{580C5827-6207-4DCF-AC05-EA76778F23D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2620625"/>
          <a:ext cx="127000" cy="127000"/>
        </a:xfrm>
        <a:prstGeom prst="rect">
          <a:avLst/>
        </a:prstGeom>
      </xdr:spPr>
    </xdr:pic>
    <xdr:clientData/>
  </xdr:twoCellAnchor>
  <xdr:twoCellAnchor>
    <xdr:from>
      <xdr:col>1</xdr:col>
      <xdr:colOff>184150</xdr:colOff>
      <xdr:row>94</xdr:row>
      <xdr:rowOff>0</xdr:rowOff>
    </xdr:from>
    <xdr:to>
      <xdr:col>1</xdr:col>
      <xdr:colOff>311150</xdr:colOff>
      <xdr:row>94</xdr:row>
      <xdr:rowOff>127000</xdr:rowOff>
    </xdr:to>
    <xdr:pic>
      <xdr:nvPicPr>
        <xdr:cNvPr id="905" name="BExS7PTSQLD0358HU5P38S6X9CF5">
          <a:extLst>
            <a:ext uri="{FF2B5EF4-FFF2-40B4-BE49-F238E27FC236}">
              <a16:creationId xmlns:a16="http://schemas.microsoft.com/office/drawing/2014/main" id="{1855807B-C98F-437A-A767-3346EE309375}"/>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8145125"/>
          <a:ext cx="127000" cy="127000"/>
        </a:xfrm>
        <a:prstGeom prst="rect">
          <a:avLst/>
        </a:prstGeom>
      </xdr:spPr>
    </xdr:pic>
    <xdr:clientData/>
  </xdr:twoCellAnchor>
  <xdr:twoCellAnchor>
    <xdr:from>
      <xdr:col>1</xdr:col>
      <xdr:colOff>184150</xdr:colOff>
      <xdr:row>107</xdr:row>
      <xdr:rowOff>0</xdr:rowOff>
    </xdr:from>
    <xdr:to>
      <xdr:col>1</xdr:col>
      <xdr:colOff>311150</xdr:colOff>
      <xdr:row>107</xdr:row>
      <xdr:rowOff>127000</xdr:rowOff>
    </xdr:to>
    <xdr:pic>
      <xdr:nvPicPr>
        <xdr:cNvPr id="906" name="BExH0NYNZYUFAGKX1OIHVKSYDLNO">
          <a:extLst>
            <a:ext uri="{FF2B5EF4-FFF2-40B4-BE49-F238E27FC236}">
              <a16:creationId xmlns:a16="http://schemas.microsoft.com/office/drawing/2014/main" id="{EA74B0F7-72DE-44AA-9102-C0B27187A24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0621625"/>
          <a:ext cx="127000" cy="127000"/>
        </a:xfrm>
        <a:prstGeom prst="rect">
          <a:avLst/>
        </a:prstGeom>
      </xdr:spPr>
    </xdr:pic>
    <xdr:clientData/>
  </xdr:twoCellAnchor>
  <xdr:twoCellAnchor>
    <xdr:from>
      <xdr:col>1</xdr:col>
      <xdr:colOff>269875</xdr:colOff>
      <xdr:row>110</xdr:row>
      <xdr:rowOff>0</xdr:rowOff>
    </xdr:from>
    <xdr:to>
      <xdr:col>1</xdr:col>
      <xdr:colOff>396875</xdr:colOff>
      <xdr:row>110</xdr:row>
      <xdr:rowOff>127000</xdr:rowOff>
    </xdr:to>
    <xdr:pic>
      <xdr:nvPicPr>
        <xdr:cNvPr id="907" name="BExB9TYWYKX8UUWYP7GL5UBVOCM1">
          <a:extLst>
            <a:ext uri="{FF2B5EF4-FFF2-40B4-BE49-F238E27FC236}">
              <a16:creationId xmlns:a16="http://schemas.microsoft.com/office/drawing/2014/main" id="{43D2B80E-833C-4E34-A0AE-63B27921673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193125"/>
          <a:ext cx="127000" cy="127000"/>
        </a:xfrm>
        <a:prstGeom prst="rect">
          <a:avLst/>
        </a:prstGeom>
      </xdr:spPr>
    </xdr:pic>
    <xdr:clientData/>
  </xdr:twoCellAnchor>
  <xdr:twoCellAnchor>
    <xdr:from>
      <xdr:col>1</xdr:col>
      <xdr:colOff>269875</xdr:colOff>
      <xdr:row>114</xdr:row>
      <xdr:rowOff>0</xdr:rowOff>
    </xdr:from>
    <xdr:to>
      <xdr:col>1</xdr:col>
      <xdr:colOff>396875</xdr:colOff>
      <xdr:row>114</xdr:row>
      <xdr:rowOff>127000</xdr:rowOff>
    </xdr:to>
    <xdr:pic>
      <xdr:nvPicPr>
        <xdr:cNvPr id="908" name="BExS280YK9B5F03DUHB8KQ7347WW">
          <a:extLst>
            <a:ext uri="{FF2B5EF4-FFF2-40B4-BE49-F238E27FC236}">
              <a16:creationId xmlns:a16="http://schemas.microsoft.com/office/drawing/2014/main" id="{153925C6-4575-48BF-8C58-110208C8572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955125"/>
          <a:ext cx="127000" cy="127000"/>
        </a:xfrm>
        <a:prstGeom prst="rect">
          <a:avLst/>
        </a:prstGeom>
      </xdr:spPr>
    </xdr:pic>
    <xdr:clientData/>
  </xdr:twoCellAnchor>
  <xdr:twoCellAnchor>
    <xdr:from>
      <xdr:col>1</xdr:col>
      <xdr:colOff>269875</xdr:colOff>
      <xdr:row>128</xdr:row>
      <xdr:rowOff>0</xdr:rowOff>
    </xdr:from>
    <xdr:to>
      <xdr:col>1</xdr:col>
      <xdr:colOff>396875</xdr:colOff>
      <xdr:row>128</xdr:row>
      <xdr:rowOff>127000</xdr:rowOff>
    </xdr:to>
    <xdr:pic>
      <xdr:nvPicPr>
        <xdr:cNvPr id="909" name="BEx7LR2DXD2PB5GMZCQ9JKUPJR0Q">
          <a:extLst>
            <a:ext uri="{FF2B5EF4-FFF2-40B4-BE49-F238E27FC236}">
              <a16:creationId xmlns:a16="http://schemas.microsoft.com/office/drawing/2014/main" id="{E515112C-F77A-465C-82BE-5304C601A22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4622125"/>
          <a:ext cx="127000" cy="127000"/>
        </a:xfrm>
        <a:prstGeom prst="rect">
          <a:avLst/>
        </a:prstGeom>
      </xdr:spPr>
    </xdr:pic>
    <xdr:clientData/>
  </xdr:twoCellAnchor>
  <xdr:twoCellAnchor>
    <xdr:from>
      <xdr:col>1</xdr:col>
      <xdr:colOff>184150</xdr:colOff>
      <xdr:row>129</xdr:row>
      <xdr:rowOff>0</xdr:rowOff>
    </xdr:from>
    <xdr:to>
      <xdr:col>1</xdr:col>
      <xdr:colOff>311150</xdr:colOff>
      <xdr:row>129</xdr:row>
      <xdr:rowOff>127000</xdr:rowOff>
    </xdr:to>
    <xdr:pic>
      <xdr:nvPicPr>
        <xdr:cNvPr id="910" name="BExSDA6F9939ULJYLWFX3RJEG9XN">
          <a:extLst>
            <a:ext uri="{FF2B5EF4-FFF2-40B4-BE49-F238E27FC236}">
              <a16:creationId xmlns:a16="http://schemas.microsoft.com/office/drawing/2014/main" id="{297E908E-F7D5-4B94-B86A-B5853E98E84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812625"/>
          <a:ext cx="127000" cy="127000"/>
        </a:xfrm>
        <a:prstGeom prst="rect">
          <a:avLst/>
        </a:prstGeom>
      </xdr:spPr>
    </xdr:pic>
    <xdr:clientData/>
  </xdr:twoCellAnchor>
  <xdr:twoCellAnchor>
    <xdr:from>
      <xdr:col>1</xdr:col>
      <xdr:colOff>184150</xdr:colOff>
      <xdr:row>131</xdr:row>
      <xdr:rowOff>0</xdr:rowOff>
    </xdr:from>
    <xdr:to>
      <xdr:col>1</xdr:col>
      <xdr:colOff>311150</xdr:colOff>
      <xdr:row>131</xdr:row>
      <xdr:rowOff>127000</xdr:rowOff>
    </xdr:to>
    <xdr:pic>
      <xdr:nvPicPr>
        <xdr:cNvPr id="911" name="BEx74YKMXSZDP8O16UEL58VQTJYV">
          <a:extLst>
            <a:ext uri="{FF2B5EF4-FFF2-40B4-BE49-F238E27FC236}">
              <a16:creationId xmlns:a16="http://schemas.microsoft.com/office/drawing/2014/main" id="{11DE29EC-9230-4741-8D73-C1A708EA2FC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5193625"/>
          <a:ext cx="127000" cy="127000"/>
        </a:xfrm>
        <a:prstGeom prst="rect">
          <a:avLst/>
        </a:prstGeom>
      </xdr:spPr>
    </xdr:pic>
    <xdr:clientData/>
  </xdr:twoCellAnchor>
  <xdr:twoCellAnchor>
    <xdr:from>
      <xdr:col>1</xdr:col>
      <xdr:colOff>184150</xdr:colOff>
      <xdr:row>206</xdr:row>
      <xdr:rowOff>0</xdr:rowOff>
    </xdr:from>
    <xdr:to>
      <xdr:col>1</xdr:col>
      <xdr:colOff>311150</xdr:colOff>
      <xdr:row>206</xdr:row>
      <xdr:rowOff>127000</xdr:rowOff>
    </xdr:to>
    <xdr:pic>
      <xdr:nvPicPr>
        <xdr:cNvPr id="912" name="BExSC6RPX9RPX6ELA02DZQX4JMDR">
          <a:extLst>
            <a:ext uri="{FF2B5EF4-FFF2-40B4-BE49-F238E27FC236}">
              <a16:creationId xmlns:a16="http://schemas.microsoft.com/office/drawing/2014/main" id="{6BF9FA0C-CA0B-47F9-B33D-FAC0CB707A8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9481125"/>
          <a:ext cx="127000" cy="127000"/>
        </a:xfrm>
        <a:prstGeom prst="rect">
          <a:avLst/>
        </a:prstGeom>
      </xdr:spPr>
    </xdr:pic>
    <xdr:clientData/>
  </xdr:twoCellAnchor>
  <xdr:twoCellAnchor>
    <xdr:from>
      <xdr:col>1</xdr:col>
      <xdr:colOff>184150</xdr:colOff>
      <xdr:row>215</xdr:row>
      <xdr:rowOff>0</xdr:rowOff>
    </xdr:from>
    <xdr:to>
      <xdr:col>1</xdr:col>
      <xdr:colOff>311150</xdr:colOff>
      <xdr:row>215</xdr:row>
      <xdr:rowOff>127000</xdr:rowOff>
    </xdr:to>
    <xdr:pic>
      <xdr:nvPicPr>
        <xdr:cNvPr id="913" name="BExMASLUWISVYESWNKRRGQVOYB1X">
          <a:extLst>
            <a:ext uri="{FF2B5EF4-FFF2-40B4-BE49-F238E27FC236}">
              <a16:creationId xmlns:a16="http://schemas.microsoft.com/office/drawing/2014/main" id="{928C5793-F5D3-4FCA-B275-E8D1687DA12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195625"/>
          <a:ext cx="127000" cy="127000"/>
        </a:xfrm>
        <a:prstGeom prst="rect">
          <a:avLst/>
        </a:prstGeom>
      </xdr:spPr>
    </xdr:pic>
    <xdr:clientData/>
  </xdr:twoCellAnchor>
  <xdr:twoCellAnchor>
    <xdr:from>
      <xdr:col>1</xdr:col>
      <xdr:colOff>184150</xdr:colOff>
      <xdr:row>219</xdr:row>
      <xdr:rowOff>0</xdr:rowOff>
    </xdr:from>
    <xdr:to>
      <xdr:col>1</xdr:col>
      <xdr:colOff>311150</xdr:colOff>
      <xdr:row>219</xdr:row>
      <xdr:rowOff>127000</xdr:rowOff>
    </xdr:to>
    <xdr:pic>
      <xdr:nvPicPr>
        <xdr:cNvPr id="914" name="BExZTSQ8CFOQFGDK5XKCY8XO83KZ">
          <a:extLst>
            <a:ext uri="{FF2B5EF4-FFF2-40B4-BE49-F238E27FC236}">
              <a16:creationId xmlns:a16="http://schemas.microsoft.com/office/drawing/2014/main" id="{B1930CEB-C969-439B-B474-6369938EA01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957625"/>
          <a:ext cx="127000" cy="127000"/>
        </a:xfrm>
        <a:prstGeom prst="rect">
          <a:avLst/>
        </a:prstGeom>
      </xdr:spPr>
    </xdr:pic>
    <xdr:clientData/>
  </xdr:twoCellAnchor>
  <xdr:twoCellAnchor>
    <xdr:from>
      <xdr:col>1</xdr:col>
      <xdr:colOff>184150</xdr:colOff>
      <xdr:row>227</xdr:row>
      <xdr:rowOff>0</xdr:rowOff>
    </xdr:from>
    <xdr:to>
      <xdr:col>1</xdr:col>
      <xdr:colOff>311150</xdr:colOff>
      <xdr:row>227</xdr:row>
      <xdr:rowOff>127000</xdr:rowOff>
    </xdr:to>
    <xdr:pic>
      <xdr:nvPicPr>
        <xdr:cNvPr id="915" name="BExEQ7SVW3G8WSVFOAIW1QEQP0GH">
          <a:extLst>
            <a:ext uri="{FF2B5EF4-FFF2-40B4-BE49-F238E27FC236}">
              <a16:creationId xmlns:a16="http://schemas.microsoft.com/office/drawing/2014/main" id="{EA151FBE-BF04-4A59-985D-D094E44E90E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3481625"/>
          <a:ext cx="127000" cy="127000"/>
        </a:xfrm>
        <a:prstGeom prst="rect">
          <a:avLst/>
        </a:prstGeom>
      </xdr:spPr>
    </xdr:pic>
    <xdr:clientData/>
  </xdr:twoCellAnchor>
  <xdr:twoCellAnchor>
    <xdr:from>
      <xdr:col>1</xdr:col>
      <xdr:colOff>184150</xdr:colOff>
      <xdr:row>239</xdr:row>
      <xdr:rowOff>0</xdr:rowOff>
    </xdr:from>
    <xdr:to>
      <xdr:col>1</xdr:col>
      <xdr:colOff>311150</xdr:colOff>
      <xdr:row>239</xdr:row>
      <xdr:rowOff>127000</xdr:rowOff>
    </xdr:to>
    <xdr:pic>
      <xdr:nvPicPr>
        <xdr:cNvPr id="916" name="BExQ4VW8GBAZJAKGUPQA2VMCXLRU">
          <a:extLst>
            <a:ext uri="{FF2B5EF4-FFF2-40B4-BE49-F238E27FC236}">
              <a16:creationId xmlns:a16="http://schemas.microsoft.com/office/drawing/2014/main" id="{9D7660EF-D0CA-4158-8CD8-55B600243A3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767625"/>
          <a:ext cx="127000" cy="127000"/>
        </a:xfrm>
        <a:prstGeom prst="rect">
          <a:avLst/>
        </a:prstGeom>
      </xdr:spPr>
    </xdr:pic>
    <xdr:clientData/>
  </xdr:twoCellAnchor>
  <xdr:twoCellAnchor>
    <xdr:from>
      <xdr:col>1</xdr:col>
      <xdr:colOff>184150</xdr:colOff>
      <xdr:row>243</xdr:row>
      <xdr:rowOff>0</xdr:rowOff>
    </xdr:from>
    <xdr:to>
      <xdr:col>1</xdr:col>
      <xdr:colOff>311150</xdr:colOff>
      <xdr:row>243</xdr:row>
      <xdr:rowOff>127000</xdr:rowOff>
    </xdr:to>
    <xdr:pic>
      <xdr:nvPicPr>
        <xdr:cNvPr id="917" name="BExGTBXG5914HF5AT82LPZIAJB3L">
          <a:extLst>
            <a:ext uri="{FF2B5EF4-FFF2-40B4-BE49-F238E27FC236}">
              <a16:creationId xmlns:a16="http://schemas.microsoft.com/office/drawing/2014/main" id="{D190EF9E-4ABE-42A1-9655-8F1875A59C4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529625"/>
          <a:ext cx="127000" cy="127000"/>
        </a:xfrm>
        <a:prstGeom prst="rect">
          <a:avLst/>
        </a:prstGeom>
      </xdr:spPr>
    </xdr:pic>
    <xdr:clientData/>
  </xdr:twoCellAnchor>
  <xdr:twoCellAnchor>
    <xdr:from>
      <xdr:col>1</xdr:col>
      <xdr:colOff>184150</xdr:colOff>
      <xdr:row>246</xdr:row>
      <xdr:rowOff>0</xdr:rowOff>
    </xdr:from>
    <xdr:to>
      <xdr:col>1</xdr:col>
      <xdr:colOff>311150</xdr:colOff>
      <xdr:row>246</xdr:row>
      <xdr:rowOff>127000</xdr:rowOff>
    </xdr:to>
    <xdr:pic>
      <xdr:nvPicPr>
        <xdr:cNvPr id="918" name="BExXPOC9NDF8L242YMNKLMGUK13R">
          <a:extLst>
            <a:ext uri="{FF2B5EF4-FFF2-40B4-BE49-F238E27FC236}">
              <a16:creationId xmlns:a16="http://schemas.microsoft.com/office/drawing/2014/main" id="{D153FA4E-C587-4080-B362-4DA011DFC0F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101125"/>
          <a:ext cx="127000" cy="127000"/>
        </a:xfrm>
        <a:prstGeom prst="rect">
          <a:avLst/>
        </a:prstGeom>
      </xdr:spPr>
    </xdr:pic>
    <xdr:clientData/>
  </xdr:twoCellAnchor>
  <xdr:oneCellAnchor>
    <xdr:from>
      <xdr:col>14</xdr:col>
      <xdr:colOff>28575</xdr:colOff>
      <xdr:row>1</xdr:row>
      <xdr:rowOff>9525</xdr:rowOff>
    </xdr:from>
    <xdr:ext cx="50800" cy="50800"/>
    <xdr:pic>
      <xdr:nvPicPr>
        <xdr:cNvPr id="919" name="BExMIK2S9SMYSG3VGP25IXY8LYAL">
          <a:extLst>
            <a:ext uri="{FF2B5EF4-FFF2-40B4-BE49-F238E27FC236}">
              <a16:creationId xmlns:a16="http://schemas.microsoft.com/office/drawing/2014/main" id="{832C8F06-9150-4BCD-ACBC-15EA52A66AD5}"/>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438150"/>
          <a:ext cx="50800" cy="50800"/>
        </a:xfrm>
        <a:prstGeom prst="rect">
          <a:avLst/>
        </a:prstGeom>
      </xdr:spPr>
    </xdr:pic>
    <xdr:clientData fPrintsWithSheet="0"/>
  </xdr:oneCellAnchor>
  <xdr:oneCellAnchor>
    <xdr:from>
      <xdr:col>14</xdr:col>
      <xdr:colOff>28575</xdr:colOff>
      <xdr:row>1</xdr:row>
      <xdr:rowOff>85725</xdr:rowOff>
    </xdr:from>
    <xdr:ext cx="50800" cy="50800"/>
    <xdr:pic>
      <xdr:nvPicPr>
        <xdr:cNvPr id="920" name="BExF2VY2VPOZZNZYFYDOXX37ZMNH">
          <a:extLst>
            <a:ext uri="{FF2B5EF4-FFF2-40B4-BE49-F238E27FC236}">
              <a16:creationId xmlns:a16="http://schemas.microsoft.com/office/drawing/2014/main" id="{E4D267B1-EF68-426F-920C-2A70E3320A5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514350"/>
          <a:ext cx="50800" cy="50800"/>
        </a:xfrm>
        <a:prstGeom prst="rect">
          <a:avLst/>
        </a:prstGeom>
      </xdr:spPr>
    </xdr:pic>
    <xdr:clientData/>
  </xdr:oneCellAnchor>
  <xdr:oneCellAnchor>
    <xdr:from>
      <xdr:col>14</xdr:col>
      <xdr:colOff>28575</xdr:colOff>
      <xdr:row>29</xdr:row>
      <xdr:rowOff>9525</xdr:rowOff>
    </xdr:from>
    <xdr:ext cx="50800" cy="50800"/>
    <xdr:pic>
      <xdr:nvPicPr>
        <xdr:cNvPr id="921" name="BExMIK2S9SMYSG3VGP25IXY8LYAL">
          <a:extLst>
            <a:ext uri="{FF2B5EF4-FFF2-40B4-BE49-F238E27FC236}">
              <a16:creationId xmlns:a16="http://schemas.microsoft.com/office/drawing/2014/main" id="{6ECBB38E-16D9-492D-928E-00097B87223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7478375" y="5772150"/>
          <a:ext cx="50800" cy="50800"/>
        </a:xfrm>
        <a:prstGeom prst="rect">
          <a:avLst/>
        </a:prstGeom>
      </xdr:spPr>
    </xdr:pic>
    <xdr:clientData fPrintsWithSheet="0"/>
  </xdr:oneCellAnchor>
  <xdr:oneCellAnchor>
    <xdr:from>
      <xdr:col>14</xdr:col>
      <xdr:colOff>28575</xdr:colOff>
      <xdr:row>29</xdr:row>
      <xdr:rowOff>85725</xdr:rowOff>
    </xdr:from>
    <xdr:ext cx="50800" cy="50800"/>
    <xdr:pic>
      <xdr:nvPicPr>
        <xdr:cNvPr id="922" name="BExF2VY2VPOZZNZYFYDOXX37ZMNH">
          <a:extLst>
            <a:ext uri="{FF2B5EF4-FFF2-40B4-BE49-F238E27FC236}">
              <a16:creationId xmlns:a16="http://schemas.microsoft.com/office/drawing/2014/main" id="{19889143-E6A2-4C75-ADE8-D633BE1E4BE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7478375" y="5848350"/>
          <a:ext cx="50800" cy="50800"/>
        </a:xfrm>
        <a:prstGeom prst="rect">
          <a:avLst/>
        </a:prstGeom>
      </xdr:spPr>
    </xdr:pic>
    <xdr:clientData/>
  </xdr:oneCellAnchor>
  <xdr:oneCellAnchor>
    <xdr:from>
      <xdr:col>1</xdr:col>
      <xdr:colOff>19050</xdr:colOff>
      <xdr:row>0</xdr:row>
      <xdr:rowOff>9525</xdr:rowOff>
    </xdr:from>
    <xdr:ext cx="47625" cy="47625"/>
    <xdr:pic>
      <xdr:nvPicPr>
        <xdr:cNvPr id="923" name="BExMO7VFCN4EL59982UR4AJ25JNJ" descr="XX6TINEJADZGKR0CTM7ZRT0RA" hidden="1">
          <a:extLst>
            <a:ext uri="{FF2B5EF4-FFF2-40B4-BE49-F238E27FC236}">
              <a16:creationId xmlns:a16="http://schemas.microsoft.com/office/drawing/2014/main" id="{982FF12B-1447-412D-ACDC-BADB561A61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924" name="BExU3EX5JJCXCII4YKUJBFBGIJR2" descr="OF5ZI9PI5WH36VPANJ2DYLNMI" hidden="1">
          <a:extLst>
            <a:ext uri="{FF2B5EF4-FFF2-40B4-BE49-F238E27FC236}">
              <a16:creationId xmlns:a16="http://schemas.microsoft.com/office/drawing/2014/main" id="{1F9F8DA8-E627-48FC-939A-4011F00D344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925" name="BEx1KD7H6UB1VYCJ7O61P562EIUY" descr="IQGV9140X0K0UPBL8OGU3I44J" hidden="1">
          <a:extLst>
            <a:ext uri="{FF2B5EF4-FFF2-40B4-BE49-F238E27FC236}">
              <a16:creationId xmlns:a16="http://schemas.microsoft.com/office/drawing/2014/main" id="{F68F0495-F84D-456F-9179-CCB9F03AE8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926" name="BEx5BJQWS6YWHH4ZMSUAMD641V6Y" descr="ZTMFMXCIQSECDX38ALEFHUB00" hidden="1">
          <a:extLst>
            <a:ext uri="{FF2B5EF4-FFF2-40B4-BE49-F238E27FC236}">
              <a16:creationId xmlns:a16="http://schemas.microsoft.com/office/drawing/2014/main" id="{2FACBE73-AA85-4882-89FE-51D3571E9A9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927" name="BExVTO5Q8G2M7BPL4B2584LQS0R0" descr="OB6Q8NA4LZFE4GM9Y3V56BPMQ" hidden="1">
          <a:extLst>
            <a:ext uri="{FF2B5EF4-FFF2-40B4-BE49-F238E27FC236}">
              <a16:creationId xmlns:a16="http://schemas.microsoft.com/office/drawing/2014/main" id="{40EDF5E6-4F71-4FA3-9BEA-93A895EAB2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928" name="BExIFSCLN1G86X78PFLTSMRP0US5" descr="9JK4SPV4DG7VTCZIILWHXQU5J" hidden="1">
          <a:extLst>
            <a:ext uri="{FF2B5EF4-FFF2-40B4-BE49-F238E27FC236}">
              <a16:creationId xmlns:a16="http://schemas.microsoft.com/office/drawing/2014/main" id="{80EE5CF0-B9A3-443C-911B-ECB662C8D53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929" name="BEx1I152WN2D3A85O2XN0DGXCWHN" descr="KHBZFMANRA4UMJR1AB4M5NJNT" hidden="1">
          <a:extLst>
            <a:ext uri="{FF2B5EF4-FFF2-40B4-BE49-F238E27FC236}">
              <a16:creationId xmlns:a16="http://schemas.microsoft.com/office/drawing/2014/main" id="{6C19C58B-077B-465D-958C-0FED86E96B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930" name="BExW9676P0SKCVKK25QCGHPA3PAD" descr="9A4PWZ20RMSRF0PNECCDM75CA" hidden="1">
          <a:extLst>
            <a:ext uri="{FF2B5EF4-FFF2-40B4-BE49-F238E27FC236}">
              <a16:creationId xmlns:a16="http://schemas.microsoft.com/office/drawing/2014/main" id="{E70CC633-6BB3-4ECF-8231-0776A86CAE6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931" name="BExW253QPOZK9KW8BJC3LBXGCG2N" descr="Y5HX37BEUWSN1NEFJKZJXI3SX" hidden="1">
          <a:extLst>
            <a:ext uri="{FF2B5EF4-FFF2-40B4-BE49-F238E27FC236}">
              <a16:creationId xmlns:a16="http://schemas.microsoft.com/office/drawing/2014/main" id="{E43EF923-4F88-404E-98AA-D37E5DEE5E62}"/>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932" name="BExS5CPQ8P8JOQPK7ANNKHLSGOKU" hidden="1">
          <a:extLst>
            <a:ext uri="{FF2B5EF4-FFF2-40B4-BE49-F238E27FC236}">
              <a16:creationId xmlns:a16="http://schemas.microsoft.com/office/drawing/2014/main" id="{2B5DA8E5-8DBD-47C8-8412-3F61FFD372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933" name="BExMM0AVUAIRNJLXB1FW8R0YB4ZZ" hidden="1">
          <a:extLst>
            <a:ext uri="{FF2B5EF4-FFF2-40B4-BE49-F238E27FC236}">
              <a16:creationId xmlns:a16="http://schemas.microsoft.com/office/drawing/2014/main" id="{2D72A909-00E0-45FF-B43E-538F3F41F5D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934" name="BExXZ7Y09CBS0XA7IPB3IRJ8RJM4" hidden="1">
          <a:extLst>
            <a:ext uri="{FF2B5EF4-FFF2-40B4-BE49-F238E27FC236}">
              <a16:creationId xmlns:a16="http://schemas.microsoft.com/office/drawing/2014/main" id="{DB1ECE42-E045-4A5E-A7CD-2BD89E49E5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935" name="BExQ7SXS9VUG7P6CACU2J7R2SGIZ" hidden="1">
          <a:extLst>
            <a:ext uri="{FF2B5EF4-FFF2-40B4-BE49-F238E27FC236}">
              <a16:creationId xmlns:a16="http://schemas.microsoft.com/office/drawing/2014/main" id="{97263E82-677B-4AC4-A5FD-51F669C8FC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936" name="BEx5AQZ4ETQ9LMY5EBWVH20Z7VXQ" hidden="1">
          <a:extLst>
            <a:ext uri="{FF2B5EF4-FFF2-40B4-BE49-F238E27FC236}">
              <a16:creationId xmlns:a16="http://schemas.microsoft.com/office/drawing/2014/main" id="{8D460110-37E3-44C4-BEE4-915D9F3811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937" name="BExUBK0YZ5VYFY8TTITJGJU9S06A" hidden="1">
          <a:extLst>
            <a:ext uri="{FF2B5EF4-FFF2-40B4-BE49-F238E27FC236}">
              <a16:creationId xmlns:a16="http://schemas.microsoft.com/office/drawing/2014/main" id="{9BCE9672-A6B2-4133-9C4C-83542B10A2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938" name="BExUEZCSSJ7RN4J18I2NUIQR2FZS" hidden="1">
          <a:extLst>
            <a:ext uri="{FF2B5EF4-FFF2-40B4-BE49-F238E27FC236}">
              <a16:creationId xmlns:a16="http://schemas.microsoft.com/office/drawing/2014/main" id="{05098162-34A8-4AF8-870A-34CE780421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939" name="BExS3JDQWF7U3F5JTEVOE16ASIYK" hidden="1">
          <a:extLst>
            <a:ext uri="{FF2B5EF4-FFF2-40B4-BE49-F238E27FC236}">
              <a16:creationId xmlns:a16="http://schemas.microsoft.com/office/drawing/2014/main" id="{429762EF-F329-4400-BEC6-390C7208C12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940" name="BEx973S463FCQVJ7QDFBUIU0WJ3F" descr="ZQTVYL8DCSADVT0QMRXFLU0TR" hidden="1">
          <a:extLst>
            <a:ext uri="{FF2B5EF4-FFF2-40B4-BE49-F238E27FC236}">
              <a16:creationId xmlns:a16="http://schemas.microsoft.com/office/drawing/2014/main" id="{7972BC63-22C2-4575-9DE3-81F53954E0AA}"/>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941" name="BExRZO0PLWWMCLGRH7EH6UXYWGAJ" descr="9D4GQ34QB727H10MA3SSAR2R9" hidden="1">
          <a:extLst>
            <a:ext uri="{FF2B5EF4-FFF2-40B4-BE49-F238E27FC236}">
              <a16:creationId xmlns:a16="http://schemas.microsoft.com/office/drawing/2014/main" id="{D9B53374-E3EC-4E7C-B26F-22FD5DAA24B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942" name="BExBDP6HNAAJUM39SE5G2C8BKNRQ" descr="1TM64TL2QIMYV7WYSV2VLGXY4" hidden="1">
          <a:extLst>
            <a:ext uri="{FF2B5EF4-FFF2-40B4-BE49-F238E27FC236}">
              <a16:creationId xmlns:a16="http://schemas.microsoft.com/office/drawing/2014/main" id="{623DB407-A287-49EE-87FF-97F1B14E4E3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943" name="BExQEGJP61DL2NZY6LMBHBZ0J5YT" descr="D6ZNRZJ7EX4GZT9RO8LE0C905" hidden="1">
          <a:extLst>
            <a:ext uri="{FF2B5EF4-FFF2-40B4-BE49-F238E27FC236}">
              <a16:creationId xmlns:a16="http://schemas.microsoft.com/office/drawing/2014/main" id="{F0650E41-0943-456F-802C-C1746F8CD20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944" name="BExTY1BCS6HZIF6HI5491FGHDVAE" descr="MJ6976KI2UH1IE8M227DUYXMJ" hidden="1">
          <a:extLst>
            <a:ext uri="{FF2B5EF4-FFF2-40B4-BE49-F238E27FC236}">
              <a16:creationId xmlns:a16="http://schemas.microsoft.com/office/drawing/2014/main" id="{FDD362C9-5B1C-4A46-8CEA-6426C97A534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945" name="BEx5FXJGJOT93D0J2IRJ3985IUMI" hidden="1">
          <a:extLst>
            <a:ext uri="{FF2B5EF4-FFF2-40B4-BE49-F238E27FC236}">
              <a16:creationId xmlns:a16="http://schemas.microsoft.com/office/drawing/2014/main" id="{8C795EAF-9EE0-4BB3-ACD4-7F25BCAF980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946" name="BEx3RTMHAR35NUAAK49TV6NU7EPA" descr="QFXLG4ZCXTRQSJYFCKJ58G9N8" hidden="1">
          <a:extLst>
            <a:ext uri="{FF2B5EF4-FFF2-40B4-BE49-F238E27FC236}">
              <a16:creationId xmlns:a16="http://schemas.microsoft.com/office/drawing/2014/main" id="{4BF3FD4F-3727-431A-A3AB-6BF4E9B5504D}"/>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947" name="BExS8T38WLC2R738ZC7BDJQAKJAJ" descr="MRI962L5PB0E0YWXCIBN82VJH" hidden="1">
          <a:extLst>
            <a:ext uri="{FF2B5EF4-FFF2-40B4-BE49-F238E27FC236}">
              <a16:creationId xmlns:a16="http://schemas.microsoft.com/office/drawing/2014/main" id="{3C242F52-25F2-40D4-8DAD-EC60B9BEAE0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948" name="BEx5F64BJ6DCM4EJH81D5ZFNPZ0V" descr="7DJ9FILZD2YPS6X1JBP9E76TU" hidden="1">
          <a:extLst>
            <a:ext uri="{FF2B5EF4-FFF2-40B4-BE49-F238E27FC236}">
              <a16:creationId xmlns:a16="http://schemas.microsoft.com/office/drawing/2014/main" id="{FFF9E3B2-1B14-4AE6-BE5A-2CD7E6E1DAB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949" name="BExQEXXHA3EEXR44LT6RKCDWM6ZT" hidden="1">
          <a:extLst>
            <a:ext uri="{FF2B5EF4-FFF2-40B4-BE49-F238E27FC236}">
              <a16:creationId xmlns:a16="http://schemas.microsoft.com/office/drawing/2014/main" id="{BD27B945-C329-4207-975E-68E7C8E7F98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950" name="BEx1X6AMHV6ZK3UJB2BXIJTJHYJU" descr="OALR4L95ELQLZ1Y1LETHM1CS9" hidden="1">
          <a:extLst>
            <a:ext uri="{FF2B5EF4-FFF2-40B4-BE49-F238E27FC236}">
              <a16:creationId xmlns:a16="http://schemas.microsoft.com/office/drawing/2014/main" id="{655F31E7-B7AC-4758-A984-3000B7DD1AC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951" name="BExSDIVCE09QKG3CT52PHCS6ZJ09" descr="9F076L7EQCF2COMMGCQG6BQGU" hidden="1">
          <a:extLst>
            <a:ext uri="{FF2B5EF4-FFF2-40B4-BE49-F238E27FC236}">
              <a16:creationId xmlns:a16="http://schemas.microsoft.com/office/drawing/2014/main" id="{93CF33FE-0E9C-4691-9F90-563A93249657}"/>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952" name="BEx1QZGQZBAWJ8591VXEIPUOVS7X" descr="MEW27CPIFG44B7E7HEQUUF5QF" hidden="1">
          <a:extLst>
            <a:ext uri="{FF2B5EF4-FFF2-40B4-BE49-F238E27FC236}">
              <a16:creationId xmlns:a16="http://schemas.microsoft.com/office/drawing/2014/main" id="{B69378BA-6BF8-4C59-AED4-F6C6A852DF4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953" name="BExMF7LICJLPXSHM63A6EQ79YQKG" descr="U084VZL15IMB1OFRRAY6GVKAE" hidden="1">
          <a:extLst>
            <a:ext uri="{FF2B5EF4-FFF2-40B4-BE49-F238E27FC236}">
              <a16:creationId xmlns:a16="http://schemas.microsoft.com/office/drawing/2014/main" id="{5B360655-62EF-490E-83F5-4E12D289DE2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954" name="BExS343F8GCKP6HTF9Y97L133DX8" descr="ZRF0KB1IYQSNV63CTXT25G67G" hidden="1">
          <a:extLst>
            <a:ext uri="{FF2B5EF4-FFF2-40B4-BE49-F238E27FC236}">
              <a16:creationId xmlns:a16="http://schemas.microsoft.com/office/drawing/2014/main" id="{7256EB1F-EF12-4112-9237-50C0141264C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955" name="BExZMRC09W87CY4B73NPZMNH21AH" descr="78CUMI0OVLYJRSDRQ3V2YX812" hidden="1">
          <a:extLst>
            <a:ext uri="{FF2B5EF4-FFF2-40B4-BE49-F238E27FC236}">
              <a16:creationId xmlns:a16="http://schemas.microsoft.com/office/drawing/2014/main" id="{6C62B143-DFD5-4C93-ACA5-DF55FE6860B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956" name="BExZXVFJ4DY4I24AARDT4AMP6EN1" descr="TXSMH2MTH86CYKA26740RQPUC" hidden="1">
          <a:extLst>
            <a:ext uri="{FF2B5EF4-FFF2-40B4-BE49-F238E27FC236}">
              <a16:creationId xmlns:a16="http://schemas.microsoft.com/office/drawing/2014/main" id="{88025346-6D67-4299-A4D4-7A2DB8DF6BD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957" name="BExOCUIOFQWUGTBU5ESTW3EYEP5C" descr="9BNF49V0R6VVYPHEVMJ3ABDQZ" hidden="1">
          <a:extLst>
            <a:ext uri="{FF2B5EF4-FFF2-40B4-BE49-F238E27FC236}">
              <a16:creationId xmlns:a16="http://schemas.microsoft.com/office/drawing/2014/main" id="{F27E7096-87B8-4ED4-97D6-2C2A363AE6F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958" name="BExU65O9OE4B4MQ2A3OYH13M8BZJ" descr="3INNIMMPDBB0JF37L81M6ID21" hidden="1">
          <a:extLst>
            <a:ext uri="{FF2B5EF4-FFF2-40B4-BE49-F238E27FC236}">
              <a16:creationId xmlns:a16="http://schemas.microsoft.com/office/drawing/2014/main" id="{9C08329A-4E64-4B5C-A006-6F2C9A02288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959" name="BExOPRCR0UW7TKXSV5WDTL348FGL" descr="S9JM17GP1802LHN4GT14BJYIC" hidden="1">
          <a:extLst>
            <a:ext uri="{FF2B5EF4-FFF2-40B4-BE49-F238E27FC236}">
              <a16:creationId xmlns:a16="http://schemas.microsoft.com/office/drawing/2014/main" id="{C6BF98CF-AF29-4BCE-8701-E4B2054F8AB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960" name="BEx5OESAY2W8SEGI3TSB65EHJ04B" descr="9CN2Y88X8WYV1HWZG1QILY9BK" hidden="1">
          <a:extLst>
            <a:ext uri="{FF2B5EF4-FFF2-40B4-BE49-F238E27FC236}">
              <a16:creationId xmlns:a16="http://schemas.microsoft.com/office/drawing/2014/main" id="{25ECAD90-600C-40A8-BDAF-62E7D9FBD9E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961" name="BExGMWEQ2BYRY9BAO5T1X850MJN1" descr="AZ9ST0XDIOP50HSUFO5V31BR0" hidden="1">
          <a:extLst>
            <a:ext uri="{FF2B5EF4-FFF2-40B4-BE49-F238E27FC236}">
              <a16:creationId xmlns:a16="http://schemas.microsoft.com/office/drawing/2014/main" id="{B6460366-6DEB-499F-9822-C4BC62C6EFF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962" name="BEx7KN7CB2AW8AXH4MOIQ2K21U0M">
          <a:extLst>
            <a:ext uri="{FF2B5EF4-FFF2-40B4-BE49-F238E27FC236}">
              <a16:creationId xmlns:a16="http://schemas.microsoft.com/office/drawing/2014/main" id="{D46DCE6F-77C9-4FBC-93D9-6D16830FCDD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95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963" name="BExD34AQQIO8NV298LVFCR9L7I5Y">
          <a:extLst>
            <a:ext uri="{FF2B5EF4-FFF2-40B4-BE49-F238E27FC236}">
              <a16:creationId xmlns:a16="http://schemas.microsoft.com/office/drawing/2014/main" id="{A229EF3F-16DD-429C-9B57-F7C28FE809A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857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964" name="BEx9BLBLOQUYOY8F296B1VDCXMN9">
          <a:extLst>
            <a:ext uri="{FF2B5EF4-FFF2-40B4-BE49-F238E27FC236}">
              <a16:creationId xmlns:a16="http://schemas.microsoft.com/office/drawing/2014/main" id="{DFCEDACB-F21A-47F0-B1DF-70FF1FDCC07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95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965" name="BExKN1FE0G7ADQ6G995DN52CE7B2">
          <a:extLst>
            <a:ext uri="{FF2B5EF4-FFF2-40B4-BE49-F238E27FC236}">
              <a16:creationId xmlns:a16="http://schemas.microsoft.com/office/drawing/2014/main" id="{A780CB75-0865-40B7-BAC8-969F4A59CA5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857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966" name="BExMLSICI0ERKXXINMK3ZRM9UMY6">
          <a:extLst>
            <a:ext uri="{FF2B5EF4-FFF2-40B4-BE49-F238E27FC236}">
              <a16:creationId xmlns:a16="http://schemas.microsoft.com/office/drawing/2014/main" id="{663103C5-C0CB-47ED-A063-B6CD095886C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95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967" name="BEx5E5JZ6HFX6UR3RT7Q9A2PPGDK">
          <a:extLst>
            <a:ext uri="{FF2B5EF4-FFF2-40B4-BE49-F238E27FC236}">
              <a16:creationId xmlns:a16="http://schemas.microsoft.com/office/drawing/2014/main" id="{5BE2B07D-D5F9-41A2-B7F1-ED57BAF4EEB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857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968" name="BExU91YVZ4P6Z0TN8I36XW592NHS">
          <a:extLst>
            <a:ext uri="{FF2B5EF4-FFF2-40B4-BE49-F238E27FC236}">
              <a16:creationId xmlns:a16="http://schemas.microsoft.com/office/drawing/2014/main" id="{A3933974-C932-4DF9-9C15-ED7FE9489E2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340600" y="95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969" name="BExTV0YZ7NI51LVT4WCVLSETYTX8">
          <a:extLst>
            <a:ext uri="{FF2B5EF4-FFF2-40B4-BE49-F238E27FC236}">
              <a16:creationId xmlns:a16="http://schemas.microsoft.com/office/drawing/2014/main" id="{0B3E2950-FC82-4240-8F8D-E3CDB2E09EA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340600" y="857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970" name="BExMDBKFGCJNYA342YQVZG1D3F4D">
          <a:extLst>
            <a:ext uri="{FF2B5EF4-FFF2-40B4-BE49-F238E27FC236}">
              <a16:creationId xmlns:a16="http://schemas.microsoft.com/office/drawing/2014/main" id="{6F863A91-AF13-46DF-920B-1A5D21F0392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458200" y="95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971" name="BExIY3ZO05THXOU1QBVGHYNUE2ZS">
          <a:extLst>
            <a:ext uri="{FF2B5EF4-FFF2-40B4-BE49-F238E27FC236}">
              <a16:creationId xmlns:a16="http://schemas.microsoft.com/office/drawing/2014/main" id="{0B2D400A-C9F0-4746-9E86-5A187B7F4EB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458200" y="857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972" name="BEx7J428BTTZ1AWDCAFCGGZFBG1D">
          <a:extLst>
            <a:ext uri="{FF2B5EF4-FFF2-40B4-BE49-F238E27FC236}">
              <a16:creationId xmlns:a16="http://schemas.microsoft.com/office/drawing/2014/main" id="{6127B8E7-72A1-459A-856C-AF09C8D96B3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58325" y="95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973" name="BExXTA9CIC21IAB5NU2BI9TL78LH">
          <a:extLst>
            <a:ext uri="{FF2B5EF4-FFF2-40B4-BE49-F238E27FC236}">
              <a16:creationId xmlns:a16="http://schemas.microsoft.com/office/drawing/2014/main" id="{86863DDE-95D9-4F20-AA0C-4C72B302257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458325" y="857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974" name="BExSFCY80QJWENP4J950IN9V5CDO">
          <a:extLst>
            <a:ext uri="{FF2B5EF4-FFF2-40B4-BE49-F238E27FC236}">
              <a16:creationId xmlns:a16="http://schemas.microsoft.com/office/drawing/2014/main" id="{5B4CABB9-5274-4B06-9760-3FBA08EB83F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448925" y="95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975" name="BExOLH096EUC4E3GMVQTJPWADWPJ">
          <a:extLst>
            <a:ext uri="{FF2B5EF4-FFF2-40B4-BE49-F238E27FC236}">
              <a16:creationId xmlns:a16="http://schemas.microsoft.com/office/drawing/2014/main" id="{85256179-EC50-4B19-BA4F-60A25C8D82A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448925" y="857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976" name="BExD52A16MY719MCKII87DAVN86O">
          <a:extLst>
            <a:ext uri="{FF2B5EF4-FFF2-40B4-BE49-F238E27FC236}">
              <a16:creationId xmlns:a16="http://schemas.microsoft.com/office/drawing/2014/main" id="{2B18D9A8-AF7E-4F31-9A15-8B54C757822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477625" y="95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977" name="BEx3I0FGINGA57QMTODN0QH1P30N">
          <a:extLst>
            <a:ext uri="{FF2B5EF4-FFF2-40B4-BE49-F238E27FC236}">
              <a16:creationId xmlns:a16="http://schemas.microsoft.com/office/drawing/2014/main" id="{EE2A8C03-506D-4235-ADE6-E480D9B9C40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477625" y="857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978" name="BExU7GFBC0SU6DSZMK183Y23S19A">
          <a:extLst>
            <a:ext uri="{FF2B5EF4-FFF2-40B4-BE49-F238E27FC236}">
              <a16:creationId xmlns:a16="http://schemas.microsoft.com/office/drawing/2014/main" id="{6502A0C0-04EE-4FAE-BA4B-6C43BC02060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68225" y="95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979" name="BExGTLD96L79OHS84XF2B15TGI4N">
          <a:extLst>
            <a:ext uri="{FF2B5EF4-FFF2-40B4-BE49-F238E27FC236}">
              <a16:creationId xmlns:a16="http://schemas.microsoft.com/office/drawing/2014/main" id="{992B80FC-F5A3-48C3-BE0C-9BCFFB0CDFE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468225" y="857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xdr:nvPicPr>
        <xdr:cNvPr id="980" name="BExXUATOHDDBX6EG6F0TH9GSPQXW">
          <a:extLst>
            <a:ext uri="{FF2B5EF4-FFF2-40B4-BE49-F238E27FC236}">
              <a16:creationId xmlns:a16="http://schemas.microsoft.com/office/drawing/2014/main" id="{C332A7B5-570A-4750-B84C-B0BE0787E01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89125" y="95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xdr:nvPicPr>
        <xdr:cNvPr id="981" name="BEx1R2WXAII1IGLXHLNM1KPQ06PT">
          <a:extLst>
            <a:ext uri="{FF2B5EF4-FFF2-40B4-BE49-F238E27FC236}">
              <a16:creationId xmlns:a16="http://schemas.microsoft.com/office/drawing/2014/main" id="{75DA3AA6-CABA-4350-B1C9-52E69204641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589125" y="857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xdr:nvPicPr>
        <xdr:cNvPr id="982" name="BEx1IP9KA0BG3BD5IRKQFZEG49FP">
          <a:extLst>
            <a:ext uri="{FF2B5EF4-FFF2-40B4-BE49-F238E27FC236}">
              <a16:creationId xmlns:a16="http://schemas.microsoft.com/office/drawing/2014/main" id="{B148999F-61CE-43C1-925C-91EF77C579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17825" y="95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xdr:nvPicPr>
        <xdr:cNvPr id="983" name="BExMLXR385IV8EO7P0A8TYEY36ZO">
          <a:extLst>
            <a:ext uri="{FF2B5EF4-FFF2-40B4-BE49-F238E27FC236}">
              <a16:creationId xmlns:a16="http://schemas.microsoft.com/office/drawing/2014/main" id="{3C0465AD-3553-40C3-83EA-F8A85F6EDC6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17825" y="85725"/>
          <a:ext cx="50800" cy="50800"/>
        </a:xfrm>
        <a:prstGeom prst="rect">
          <a:avLst/>
        </a:prstGeom>
      </xdr:spPr>
    </xdr:pic>
    <xdr:clientData/>
  </xdr:twoCellAnchor>
  <xdr:twoCellAnchor>
    <xdr:from>
      <xdr:col>1</xdr:col>
      <xdr:colOff>184150</xdr:colOff>
      <xdr:row>61</xdr:row>
      <xdr:rowOff>0</xdr:rowOff>
    </xdr:from>
    <xdr:to>
      <xdr:col>1</xdr:col>
      <xdr:colOff>311150</xdr:colOff>
      <xdr:row>61</xdr:row>
      <xdr:rowOff>127000</xdr:rowOff>
    </xdr:to>
    <xdr:pic>
      <xdr:nvPicPr>
        <xdr:cNvPr id="984" name="BExIOEZOKH7J9H9UYVZA6TKIQ2FN">
          <a:extLst>
            <a:ext uri="{FF2B5EF4-FFF2-40B4-BE49-F238E27FC236}">
              <a16:creationId xmlns:a16="http://schemas.microsoft.com/office/drawing/2014/main" id="{B2D79D38-03B2-49BB-8F6C-2F7542AA94A5}"/>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1858625"/>
          <a:ext cx="127000" cy="127000"/>
        </a:xfrm>
        <a:prstGeom prst="rect">
          <a:avLst/>
        </a:prstGeom>
      </xdr:spPr>
    </xdr:pic>
    <xdr:clientData/>
  </xdr:twoCellAnchor>
  <xdr:twoCellAnchor>
    <xdr:from>
      <xdr:col>1</xdr:col>
      <xdr:colOff>184150</xdr:colOff>
      <xdr:row>89</xdr:row>
      <xdr:rowOff>0</xdr:rowOff>
    </xdr:from>
    <xdr:to>
      <xdr:col>1</xdr:col>
      <xdr:colOff>311150</xdr:colOff>
      <xdr:row>89</xdr:row>
      <xdr:rowOff>127000</xdr:rowOff>
    </xdr:to>
    <xdr:pic>
      <xdr:nvPicPr>
        <xdr:cNvPr id="985" name="BExCS13KIW55MAGW1GBTCB2LJF34">
          <a:extLst>
            <a:ext uri="{FF2B5EF4-FFF2-40B4-BE49-F238E27FC236}">
              <a16:creationId xmlns:a16="http://schemas.microsoft.com/office/drawing/2014/main" id="{5301C435-F8D3-4822-B454-9B860F26542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192625"/>
          <a:ext cx="127000" cy="127000"/>
        </a:xfrm>
        <a:prstGeom prst="rect">
          <a:avLst/>
        </a:prstGeom>
      </xdr:spPr>
    </xdr:pic>
    <xdr:clientData/>
  </xdr:twoCellAnchor>
  <xdr:twoCellAnchor>
    <xdr:from>
      <xdr:col>1</xdr:col>
      <xdr:colOff>184150</xdr:colOff>
      <xdr:row>102</xdr:row>
      <xdr:rowOff>0</xdr:rowOff>
    </xdr:from>
    <xdr:to>
      <xdr:col>1</xdr:col>
      <xdr:colOff>311150</xdr:colOff>
      <xdr:row>102</xdr:row>
      <xdr:rowOff>127000</xdr:rowOff>
    </xdr:to>
    <xdr:pic>
      <xdr:nvPicPr>
        <xdr:cNvPr id="986" name="BExY0DWJPG2G1E5AEE9JSG26B5UX">
          <a:extLst>
            <a:ext uri="{FF2B5EF4-FFF2-40B4-BE49-F238E27FC236}">
              <a16:creationId xmlns:a16="http://schemas.microsoft.com/office/drawing/2014/main" id="{C5E1D5B2-4F16-44D5-848E-997D9C9571C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9669125"/>
          <a:ext cx="127000" cy="127000"/>
        </a:xfrm>
        <a:prstGeom prst="rect">
          <a:avLst/>
        </a:prstGeom>
      </xdr:spPr>
    </xdr:pic>
    <xdr:clientData/>
  </xdr:twoCellAnchor>
  <xdr:twoCellAnchor>
    <xdr:from>
      <xdr:col>1</xdr:col>
      <xdr:colOff>269875</xdr:colOff>
      <xdr:row>105</xdr:row>
      <xdr:rowOff>0</xdr:rowOff>
    </xdr:from>
    <xdr:to>
      <xdr:col>1</xdr:col>
      <xdr:colOff>396875</xdr:colOff>
      <xdr:row>105</xdr:row>
      <xdr:rowOff>127000</xdr:rowOff>
    </xdr:to>
    <xdr:pic>
      <xdr:nvPicPr>
        <xdr:cNvPr id="987" name="BEx98OQ55ROPYUGB65V9MKXJ4FZU">
          <a:extLst>
            <a:ext uri="{FF2B5EF4-FFF2-40B4-BE49-F238E27FC236}">
              <a16:creationId xmlns:a16="http://schemas.microsoft.com/office/drawing/2014/main" id="{E5FA7B05-B6AC-4445-9842-710AC1CDADA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240625"/>
          <a:ext cx="127000" cy="127000"/>
        </a:xfrm>
        <a:prstGeom prst="rect">
          <a:avLst/>
        </a:prstGeom>
      </xdr:spPr>
    </xdr:pic>
    <xdr:clientData/>
  </xdr:twoCellAnchor>
  <xdr:twoCellAnchor>
    <xdr:from>
      <xdr:col>1</xdr:col>
      <xdr:colOff>269875</xdr:colOff>
      <xdr:row>109</xdr:row>
      <xdr:rowOff>0</xdr:rowOff>
    </xdr:from>
    <xdr:to>
      <xdr:col>1</xdr:col>
      <xdr:colOff>396875</xdr:colOff>
      <xdr:row>109</xdr:row>
      <xdr:rowOff>127000</xdr:rowOff>
    </xdr:to>
    <xdr:pic>
      <xdr:nvPicPr>
        <xdr:cNvPr id="988" name="BEx7EJJ0HWQ9JZ4UFQ1SNSN36US5">
          <a:extLst>
            <a:ext uri="{FF2B5EF4-FFF2-40B4-BE49-F238E27FC236}">
              <a16:creationId xmlns:a16="http://schemas.microsoft.com/office/drawing/2014/main" id="{AD505FB5-A1D1-408E-B16B-2E2B529AC49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002625"/>
          <a:ext cx="127000" cy="127000"/>
        </a:xfrm>
        <a:prstGeom prst="rect">
          <a:avLst/>
        </a:prstGeom>
      </xdr:spPr>
    </xdr:pic>
    <xdr:clientData/>
  </xdr:twoCellAnchor>
  <xdr:twoCellAnchor>
    <xdr:from>
      <xdr:col>1</xdr:col>
      <xdr:colOff>269875</xdr:colOff>
      <xdr:row>124</xdr:row>
      <xdr:rowOff>0</xdr:rowOff>
    </xdr:from>
    <xdr:to>
      <xdr:col>1</xdr:col>
      <xdr:colOff>396875</xdr:colOff>
      <xdr:row>124</xdr:row>
      <xdr:rowOff>127000</xdr:rowOff>
    </xdr:to>
    <xdr:pic>
      <xdr:nvPicPr>
        <xdr:cNvPr id="989" name="BEx5DGDM7IUY3KXJAGMQT6RL183G">
          <a:extLst>
            <a:ext uri="{FF2B5EF4-FFF2-40B4-BE49-F238E27FC236}">
              <a16:creationId xmlns:a16="http://schemas.microsoft.com/office/drawing/2014/main" id="{871F5578-F78A-4D9D-B2FF-CC294D8FF46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3860125"/>
          <a:ext cx="127000" cy="127000"/>
        </a:xfrm>
        <a:prstGeom prst="rect">
          <a:avLst/>
        </a:prstGeom>
      </xdr:spPr>
    </xdr:pic>
    <xdr:clientData/>
  </xdr:twoCellAnchor>
  <xdr:twoCellAnchor>
    <xdr:from>
      <xdr:col>1</xdr:col>
      <xdr:colOff>184150</xdr:colOff>
      <xdr:row>125</xdr:row>
      <xdr:rowOff>0</xdr:rowOff>
    </xdr:from>
    <xdr:to>
      <xdr:col>1</xdr:col>
      <xdr:colOff>311150</xdr:colOff>
      <xdr:row>125</xdr:row>
      <xdr:rowOff>127000</xdr:rowOff>
    </xdr:to>
    <xdr:pic>
      <xdr:nvPicPr>
        <xdr:cNvPr id="990" name="BExU0HQ59X9PLAN36WFV7QWW710P">
          <a:extLst>
            <a:ext uri="{FF2B5EF4-FFF2-40B4-BE49-F238E27FC236}">
              <a16:creationId xmlns:a16="http://schemas.microsoft.com/office/drawing/2014/main" id="{5CB991E3-75AC-4278-9033-F0F9A3F4926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050625"/>
          <a:ext cx="127000" cy="127000"/>
        </a:xfrm>
        <a:prstGeom prst="rect">
          <a:avLst/>
        </a:prstGeom>
      </xdr:spPr>
    </xdr:pic>
    <xdr:clientData/>
  </xdr:twoCellAnchor>
  <xdr:twoCellAnchor>
    <xdr:from>
      <xdr:col>1</xdr:col>
      <xdr:colOff>184150</xdr:colOff>
      <xdr:row>201</xdr:row>
      <xdr:rowOff>0</xdr:rowOff>
    </xdr:from>
    <xdr:to>
      <xdr:col>1</xdr:col>
      <xdr:colOff>311150</xdr:colOff>
      <xdr:row>201</xdr:row>
      <xdr:rowOff>127000</xdr:rowOff>
    </xdr:to>
    <xdr:pic>
      <xdr:nvPicPr>
        <xdr:cNvPr id="991" name="BEx96FNMDSH7H30QH5CJRTA2VZPC">
          <a:extLst>
            <a:ext uri="{FF2B5EF4-FFF2-40B4-BE49-F238E27FC236}">
              <a16:creationId xmlns:a16="http://schemas.microsoft.com/office/drawing/2014/main" id="{7623E54F-6DB0-46B9-BD01-B80F9AA95BE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8528625"/>
          <a:ext cx="127000" cy="127000"/>
        </a:xfrm>
        <a:prstGeom prst="rect">
          <a:avLst/>
        </a:prstGeom>
      </xdr:spPr>
    </xdr:pic>
    <xdr:clientData/>
  </xdr:twoCellAnchor>
  <xdr:twoCellAnchor>
    <xdr:from>
      <xdr:col>1</xdr:col>
      <xdr:colOff>184150</xdr:colOff>
      <xdr:row>209</xdr:row>
      <xdr:rowOff>0</xdr:rowOff>
    </xdr:from>
    <xdr:to>
      <xdr:col>1</xdr:col>
      <xdr:colOff>311150</xdr:colOff>
      <xdr:row>209</xdr:row>
      <xdr:rowOff>127000</xdr:rowOff>
    </xdr:to>
    <xdr:pic>
      <xdr:nvPicPr>
        <xdr:cNvPr id="992" name="BExB6MFRLO7LF5EDFROJE9ENHKBO">
          <a:extLst>
            <a:ext uri="{FF2B5EF4-FFF2-40B4-BE49-F238E27FC236}">
              <a16:creationId xmlns:a16="http://schemas.microsoft.com/office/drawing/2014/main" id="{2322335B-43E4-429E-8B56-DBA84A26775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052625"/>
          <a:ext cx="127000" cy="127000"/>
        </a:xfrm>
        <a:prstGeom prst="rect">
          <a:avLst/>
        </a:prstGeom>
      </xdr:spPr>
    </xdr:pic>
    <xdr:clientData/>
  </xdr:twoCellAnchor>
  <xdr:twoCellAnchor>
    <xdr:from>
      <xdr:col>1</xdr:col>
      <xdr:colOff>184150</xdr:colOff>
      <xdr:row>213</xdr:row>
      <xdr:rowOff>0</xdr:rowOff>
    </xdr:from>
    <xdr:to>
      <xdr:col>1</xdr:col>
      <xdr:colOff>311150</xdr:colOff>
      <xdr:row>213</xdr:row>
      <xdr:rowOff>127000</xdr:rowOff>
    </xdr:to>
    <xdr:pic>
      <xdr:nvPicPr>
        <xdr:cNvPr id="993" name="BExKG1DR3TI4RBMG59WPDBORGG6S">
          <a:extLst>
            <a:ext uri="{FF2B5EF4-FFF2-40B4-BE49-F238E27FC236}">
              <a16:creationId xmlns:a16="http://schemas.microsoft.com/office/drawing/2014/main" id="{CDCBF8ED-85C1-4999-B960-BD0440F853E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814625"/>
          <a:ext cx="127000" cy="127000"/>
        </a:xfrm>
        <a:prstGeom prst="rect">
          <a:avLst/>
        </a:prstGeom>
      </xdr:spPr>
    </xdr:pic>
    <xdr:clientData/>
  </xdr:twoCellAnchor>
  <xdr:twoCellAnchor>
    <xdr:from>
      <xdr:col>1</xdr:col>
      <xdr:colOff>184150</xdr:colOff>
      <xdr:row>221</xdr:row>
      <xdr:rowOff>0</xdr:rowOff>
    </xdr:from>
    <xdr:to>
      <xdr:col>1</xdr:col>
      <xdr:colOff>311150</xdr:colOff>
      <xdr:row>221</xdr:row>
      <xdr:rowOff>127000</xdr:rowOff>
    </xdr:to>
    <xdr:pic>
      <xdr:nvPicPr>
        <xdr:cNvPr id="994" name="BEx7KJWMEMJG20XVQ9CRBY70LYZT">
          <a:extLst>
            <a:ext uri="{FF2B5EF4-FFF2-40B4-BE49-F238E27FC236}">
              <a16:creationId xmlns:a16="http://schemas.microsoft.com/office/drawing/2014/main" id="{D52FEEAA-EC95-4DE5-90E6-02CD8F41697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338625"/>
          <a:ext cx="127000" cy="127000"/>
        </a:xfrm>
        <a:prstGeom prst="rect">
          <a:avLst/>
        </a:prstGeom>
      </xdr:spPr>
    </xdr:pic>
    <xdr:clientData/>
  </xdr:twoCellAnchor>
  <xdr:twoCellAnchor>
    <xdr:from>
      <xdr:col>1</xdr:col>
      <xdr:colOff>184150</xdr:colOff>
      <xdr:row>233</xdr:row>
      <xdr:rowOff>0</xdr:rowOff>
    </xdr:from>
    <xdr:to>
      <xdr:col>1</xdr:col>
      <xdr:colOff>311150</xdr:colOff>
      <xdr:row>233</xdr:row>
      <xdr:rowOff>127000</xdr:rowOff>
    </xdr:to>
    <xdr:pic>
      <xdr:nvPicPr>
        <xdr:cNvPr id="995" name="BExS504JD8T2C2IEAY944MKT50V6">
          <a:extLst>
            <a:ext uri="{FF2B5EF4-FFF2-40B4-BE49-F238E27FC236}">
              <a16:creationId xmlns:a16="http://schemas.microsoft.com/office/drawing/2014/main" id="{21D08B2E-D11C-4BE3-BA5E-7F9AB044F43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624625"/>
          <a:ext cx="127000" cy="127000"/>
        </a:xfrm>
        <a:prstGeom prst="rect">
          <a:avLst/>
        </a:prstGeom>
      </xdr:spPr>
    </xdr:pic>
    <xdr:clientData/>
  </xdr:twoCellAnchor>
  <xdr:twoCellAnchor>
    <xdr:from>
      <xdr:col>1</xdr:col>
      <xdr:colOff>184150</xdr:colOff>
      <xdr:row>237</xdr:row>
      <xdr:rowOff>0</xdr:rowOff>
    </xdr:from>
    <xdr:to>
      <xdr:col>1</xdr:col>
      <xdr:colOff>311150</xdr:colOff>
      <xdr:row>237</xdr:row>
      <xdr:rowOff>127000</xdr:rowOff>
    </xdr:to>
    <xdr:pic>
      <xdr:nvPicPr>
        <xdr:cNvPr id="996" name="BEx5D2L9T6KWEYARBY51CY1TCN3H">
          <a:extLst>
            <a:ext uri="{FF2B5EF4-FFF2-40B4-BE49-F238E27FC236}">
              <a16:creationId xmlns:a16="http://schemas.microsoft.com/office/drawing/2014/main" id="{3B242776-C834-425A-87AB-E37E12DBB64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386625"/>
          <a:ext cx="127000" cy="127000"/>
        </a:xfrm>
        <a:prstGeom prst="rect">
          <a:avLst/>
        </a:prstGeom>
      </xdr:spPr>
    </xdr:pic>
    <xdr:clientData/>
  </xdr:twoCellAnchor>
  <xdr:twoCellAnchor>
    <xdr:from>
      <xdr:col>1</xdr:col>
      <xdr:colOff>184150</xdr:colOff>
      <xdr:row>240</xdr:row>
      <xdr:rowOff>0</xdr:rowOff>
    </xdr:from>
    <xdr:to>
      <xdr:col>1</xdr:col>
      <xdr:colOff>311150</xdr:colOff>
      <xdr:row>240</xdr:row>
      <xdr:rowOff>127000</xdr:rowOff>
    </xdr:to>
    <xdr:pic>
      <xdr:nvPicPr>
        <xdr:cNvPr id="997" name="BExF7QDBIHKV26BRZ31PKTUC7MCU">
          <a:extLst>
            <a:ext uri="{FF2B5EF4-FFF2-40B4-BE49-F238E27FC236}">
              <a16:creationId xmlns:a16="http://schemas.microsoft.com/office/drawing/2014/main" id="{17288A06-C664-47BC-8576-3C7023351E5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958125"/>
          <a:ext cx="127000" cy="127000"/>
        </a:xfrm>
        <a:prstGeom prst="rect">
          <a:avLst/>
        </a:prstGeom>
      </xdr:spPr>
    </xdr:pic>
    <xdr:clientData/>
  </xdr:twoCellAnchor>
  <xdr:twoCellAnchor>
    <xdr:from>
      <xdr:col>1</xdr:col>
      <xdr:colOff>184150</xdr:colOff>
      <xdr:row>246</xdr:row>
      <xdr:rowOff>0</xdr:rowOff>
    </xdr:from>
    <xdr:to>
      <xdr:col>1</xdr:col>
      <xdr:colOff>311150</xdr:colOff>
      <xdr:row>246</xdr:row>
      <xdr:rowOff>127000</xdr:rowOff>
    </xdr:to>
    <xdr:pic>
      <xdr:nvPicPr>
        <xdr:cNvPr id="998" name="BExVT3XH18HRDF4C0DOWYAZXGFOF">
          <a:extLst>
            <a:ext uri="{FF2B5EF4-FFF2-40B4-BE49-F238E27FC236}">
              <a16:creationId xmlns:a16="http://schemas.microsoft.com/office/drawing/2014/main" id="{FF0DEF1D-434A-495A-BAE5-F45D3528BCE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101125"/>
          <a:ext cx="127000" cy="127000"/>
        </a:xfrm>
        <a:prstGeom prst="rect">
          <a:avLst/>
        </a:prstGeom>
      </xdr:spPr>
    </xdr:pic>
    <xdr:clientData/>
  </xdr:twoCellAnchor>
  <xdr:twoCellAnchor>
    <xdr:from>
      <xdr:col>1</xdr:col>
      <xdr:colOff>184150</xdr:colOff>
      <xdr:row>248</xdr:row>
      <xdr:rowOff>0</xdr:rowOff>
    </xdr:from>
    <xdr:to>
      <xdr:col>1</xdr:col>
      <xdr:colOff>311150</xdr:colOff>
      <xdr:row>248</xdr:row>
      <xdr:rowOff>127000</xdr:rowOff>
    </xdr:to>
    <xdr:pic>
      <xdr:nvPicPr>
        <xdr:cNvPr id="999" name="BEx3L3X0UPDYW8K1V5EES1ZVFHCT">
          <a:extLst>
            <a:ext uri="{FF2B5EF4-FFF2-40B4-BE49-F238E27FC236}">
              <a16:creationId xmlns:a16="http://schemas.microsoft.com/office/drawing/2014/main" id="{75E7E771-6508-45A4-8C1E-85E210B8818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482125"/>
          <a:ext cx="127000" cy="127000"/>
        </a:xfrm>
        <a:prstGeom prst="rect">
          <a:avLst/>
        </a:prstGeom>
      </xdr:spPr>
    </xdr:pic>
    <xdr:clientData/>
  </xdr:twoCellAnchor>
  <xdr:twoCellAnchor>
    <xdr:from>
      <xdr:col>1</xdr:col>
      <xdr:colOff>98425</xdr:colOff>
      <xdr:row>249</xdr:row>
      <xdr:rowOff>0</xdr:rowOff>
    </xdr:from>
    <xdr:to>
      <xdr:col>1</xdr:col>
      <xdr:colOff>225425</xdr:colOff>
      <xdr:row>249</xdr:row>
      <xdr:rowOff>127000</xdr:rowOff>
    </xdr:to>
    <xdr:pic>
      <xdr:nvPicPr>
        <xdr:cNvPr id="1000" name="BEx5NQCVXQQNFL994IH53KYRK007">
          <a:extLst>
            <a:ext uri="{FF2B5EF4-FFF2-40B4-BE49-F238E27FC236}">
              <a16:creationId xmlns:a16="http://schemas.microsoft.com/office/drawing/2014/main" id="{81A09111-963F-484C-89B7-4471F882844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860425" y="47672625"/>
          <a:ext cx="127000" cy="127000"/>
        </a:xfrm>
        <a:prstGeom prst="rect">
          <a:avLst/>
        </a:prstGeom>
      </xdr:spPr>
    </xdr:pic>
    <xdr:clientData/>
  </xdr:twoCellAnchor>
  <xdr:oneCellAnchor>
    <xdr:from>
      <xdr:col>1</xdr:col>
      <xdr:colOff>19050</xdr:colOff>
      <xdr:row>0</xdr:row>
      <xdr:rowOff>9525</xdr:rowOff>
    </xdr:from>
    <xdr:ext cx="47625" cy="47625"/>
    <xdr:pic>
      <xdr:nvPicPr>
        <xdr:cNvPr id="1001" name="BExMO7VFCN4EL59982UR4AJ25JNJ" descr="XX6TINEJADZGKR0CTM7ZRT0RA" hidden="1">
          <a:extLst>
            <a:ext uri="{FF2B5EF4-FFF2-40B4-BE49-F238E27FC236}">
              <a16:creationId xmlns:a16="http://schemas.microsoft.com/office/drawing/2014/main" id="{E2D3AAB0-177E-4201-AC9B-54FC48117D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002" name="BExU3EX5JJCXCII4YKUJBFBGIJR2" descr="OF5ZI9PI5WH36VPANJ2DYLNMI" hidden="1">
          <a:extLst>
            <a:ext uri="{FF2B5EF4-FFF2-40B4-BE49-F238E27FC236}">
              <a16:creationId xmlns:a16="http://schemas.microsoft.com/office/drawing/2014/main" id="{F3EB2669-AC64-49D0-82DF-8BDF8441662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1003" name="BEx1KD7H6UB1VYCJ7O61P562EIUY" descr="IQGV9140X0K0UPBL8OGU3I44J" hidden="1">
          <a:extLst>
            <a:ext uri="{FF2B5EF4-FFF2-40B4-BE49-F238E27FC236}">
              <a16:creationId xmlns:a16="http://schemas.microsoft.com/office/drawing/2014/main" id="{7F18B0BA-079A-4237-86C4-BBB4395ED3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1004" name="BEx5BJQWS6YWHH4ZMSUAMD641V6Y" descr="ZTMFMXCIQSECDX38ALEFHUB00" hidden="1">
          <a:extLst>
            <a:ext uri="{FF2B5EF4-FFF2-40B4-BE49-F238E27FC236}">
              <a16:creationId xmlns:a16="http://schemas.microsoft.com/office/drawing/2014/main" id="{5A5FD559-0D78-4B96-9E35-C3D6EBFD658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1005" name="BExVTO5Q8G2M7BPL4B2584LQS0R0" descr="OB6Q8NA4LZFE4GM9Y3V56BPMQ" hidden="1">
          <a:extLst>
            <a:ext uri="{FF2B5EF4-FFF2-40B4-BE49-F238E27FC236}">
              <a16:creationId xmlns:a16="http://schemas.microsoft.com/office/drawing/2014/main" id="{7A4C32AB-48EC-4BBD-9ED9-018A820EC2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1006" name="BExIFSCLN1G86X78PFLTSMRP0US5" descr="9JK4SPV4DG7VTCZIILWHXQU5J" hidden="1">
          <a:extLst>
            <a:ext uri="{FF2B5EF4-FFF2-40B4-BE49-F238E27FC236}">
              <a16:creationId xmlns:a16="http://schemas.microsoft.com/office/drawing/2014/main" id="{5951AE22-641F-4B7E-8E10-224A6210C4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1007" name="BEx1I152WN2D3A85O2XN0DGXCWHN" descr="KHBZFMANRA4UMJR1AB4M5NJNT" hidden="1">
          <a:extLst>
            <a:ext uri="{FF2B5EF4-FFF2-40B4-BE49-F238E27FC236}">
              <a16:creationId xmlns:a16="http://schemas.microsoft.com/office/drawing/2014/main" id="{AA7895DA-D9AC-460C-B574-C7B542AA3F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008" name="BExW9676P0SKCVKK25QCGHPA3PAD" descr="9A4PWZ20RMSRF0PNECCDM75CA" hidden="1">
          <a:extLst>
            <a:ext uri="{FF2B5EF4-FFF2-40B4-BE49-F238E27FC236}">
              <a16:creationId xmlns:a16="http://schemas.microsoft.com/office/drawing/2014/main" id="{879E4F10-AC98-4DE5-BFA7-67ECEE9805C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1009" name="BExW253QPOZK9KW8BJC3LBXGCG2N" descr="Y5HX37BEUWSN1NEFJKZJXI3SX" hidden="1">
          <a:extLst>
            <a:ext uri="{FF2B5EF4-FFF2-40B4-BE49-F238E27FC236}">
              <a16:creationId xmlns:a16="http://schemas.microsoft.com/office/drawing/2014/main" id="{4D0F24C6-B3E5-449A-ACDA-AE3469807352}"/>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010" name="BExS5CPQ8P8JOQPK7ANNKHLSGOKU" hidden="1">
          <a:extLst>
            <a:ext uri="{FF2B5EF4-FFF2-40B4-BE49-F238E27FC236}">
              <a16:creationId xmlns:a16="http://schemas.microsoft.com/office/drawing/2014/main" id="{76753B18-8230-4C07-AA0B-EC7FD27740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011" name="BExMM0AVUAIRNJLXB1FW8R0YB4ZZ" hidden="1">
          <a:extLst>
            <a:ext uri="{FF2B5EF4-FFF2-40B4-BE49-F238E27FC236}">
              <a16:creationId xmlns:a16="http://schemas.microsoft.com/office/drawing/2014/main" id="{3F405ED1-6DCF-4E8A-9EC6-E3E6A53D39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012" name="BExXZ7Y09CBS0XA7IPB3IRJ8RJM4" hidden="1">
          <a:extLst>
            <a:ext uri="{FF2B5EF4-FFF2-40B4-BE49-F238E27FC236}">
              <a16:creationId xmlns:a16="http://schemas.microsoft.com/office/drawing/2014/main" id="{C1C72978-8B89-4FBC-9ED1-49EBFB37E7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013" name="BExQ7SXS9VUG7P6CACU2J7R2SGIZ" hidden="1">
          <a:extLst>
            <a:ext uri="{FF2B5EF4-FFF2-40B4-BE49-F238E27FC236}">
              <a16:creationId xmlns:a16="http://schemas.microsoft.com/office/drawing/2014/main" id="{F2F21C2D-B131-4F69-BD58-48E709DF8E5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1014" name="BEx5AQZ4ETQ9LMY5EBWVH20Z7VXQ" hidden="1">
          <a:extLst>
            <a:ext uri="{FF2B5EF4-FFF2-40B4-BE49-F238E27FC236}">
              <a16:creationId xmlns:a16="http://schemas.microsoft.com/office/drawing/2014/main" id="{548FB9D8-3EA2-47CD-AA91-FA49BF95DE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1015" name="BExUBK0YZ5VYFY8TTITJGJU9S06A" hidden="1">
          <a:extLst>
            <a:ext uri="{FF2B5EF4-FFF2-40B4-BE49-F238E27FC236}">
              <a16:creationId xmlns:a16="http://schemas.microsoft.com/office/drawing/2014/main" id="{2944D955-C6DE-412F-9019-6C245BDCC6A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1016" name="BExUEZCSSJ7RN4J18I2NUIQR2FZS" hidden="1">
          <a:extLst>
            <a:ext uri="{FF2B5EF4-FFF2-40B4-BE49-F238E27FC236}">
              <a16:creationId xmlns:a16="http://schemas.microsoft.com/office/drawing/2014/main" id="{2A96EAAD-0426-4185-968D-0DF4824D38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95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1017" name="BExS3JDQWF7U3F5JTEVOE16ASIYK" hidden="1">
          <a:extLst>
            <a:ext uri="{FF2B5EF4-FFF2-40B4-BE49-F238E27FC236}">
              <a16:creationId xmlns:a16="http://schemas.microsoft.com/office/drawing/2014/main" id="{104D662B-C382-4365-9BCC-3716EDAE2C9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857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1018" name="BEx973S463FCQVJ7QDFBUIU0WJ3F" descr="ZQTVYL8DCSADVT0QMRXFLU0TR" hidden="1">
          <a:extLst>
            <a:ext uri="{FF2B5EF4-FFF2-40B4-BE49-F238E27FC236}">
              <a16:creationId xmlns:a16="http://schemas.microsoft.com/office/drawing/2014/main" id="{B1E86335-E576-4810-97F7-3F3BB930248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1019" name="BExRZO0PLWWMCLGRH7EH6UXYWGAJ" descr="9D4GQ34QB727H10MA3SSAR2R9" hidden="1">
          <a:extLst>
            <a:ext uri="{FF2B5EF4-FFF2-40B4-BE49-F238E27FC236}">
              <a16:creationId xmlns:a16="http://schemas.microsoft.com/office/drawing/2014/main" id="{DA2FA155-A83B-4989-8158-ADAB36E996C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1020" name="BExBDP6HNAAJUM39SE5G2C8BKNRQ" descr="1TM64TL2QIMYV7WYSV2VLGXY4" hidden="1">
          <a:extLst>
            <a:ext uri="{FF2B5EF4-FFF2-40B4-BE49-F238E27FC236}">
              <a16:creationId xmlns:a16="http://schemas.microsoft.com/office/drawing/2014/main" id="{6F3E32E6-1052-4764-9E30-009B5BD3276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1021" name="BExQEGJP61DL2NZY6LMBHBZ0J5YT" descr="D6ZNRZJ7EX4GZT9RO8LE0C905" hidden="1">
          <a:extLst>
            <a:ext uri="{FF2B5EF4-FFF2-40B4-BE49-F238E27FC236}">
              <a16:creationId xmlns:a16="http://schemas.microsoft.com/office/drawing/2014/main" id="{0D7D5A23-521D-419A-AE5E-1B4EB5321E4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1022" name="BExTY1BCS6HZIF6HI5491FGHDVAE" descr="MJ6976KI2UH1IE8M227DUYXMJ" hidden="1">
          <a:extLst>
            <a:ext uri="{FF2B5EF4-FFF2-40B4-BE49-F238E27FC236}">
              <a16:creationId xmlns:a16="http://schemas.microsoft.com/office/drawing/2014/main" id="{1F48068C-F77B-411D-86EC-8F5BBAAE20D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023" name="BEx5FXJGJOT93D0J2IRJ3985IUMI" hidden="1">
          <a:extLst>
            <a:ext uri="{FF2B5EF4-FFF2-40B4-BE49-F238E27FC236}">
              <a16:creationId xmlns:a16="http://schemas.microsoft.com/office/drawing/2014/main" id="{606A04DF-CF00-48A3-91EC-0BAF767AC97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1024" name="BEx3RTMHAR35NUAAK49TV6NU7EPA" descr="QFXLG4ZCXTRQSJYFCKJ58G9N8" hidden="1">
          <a:extLst>
            <a:ext uri="{FF2B5EF4-FFF2-40B4-BE49-F238E27FC236}">
              <a16:creationId xmlns:a16="http://schemas.microsoft.com/office/drawing/2014/main" id="{1605368F-2C70-450F-9633-6BBBE087BAC7}"/>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1025" name="BExS8T38WLC2R738ZC7BDJQAKJAJ" descr="MRI962L5PB0E0YWXCIBN82VJH" hidden="1">
          <a:extLst>
            <a:ext uri="{FF2B5EF4-FFF2-40B4-BE49-F238E27FC236}">
              <a16:creationId xmlns:a16="http://schemas.microsoft.com/office/drawing/2014/main" id="{2287A58C-FA58-4339-B5F3-50602F1CE0E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026" name="BEx5F64BJ6DCM4EJH81D5ZFNPZ0V" descr="7DJ9FILZD2YPS6X1JBP9E76TU" hidden="1">
          <a:extLst>
            <a:ext uri="{FF2B5EF4-FFF2-40B4-BE49-F238E27FC236}">
              <a16:creationId xmlns:a16="http://schemas.microsoft.com/office/drawing/2014/main" id="{85E40A61-3817-490C-A0FC-B3912520031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027" name="BExQEXXHA3EEXR44LT6RKCDWM6ZT" hidden="1">
          <a:extLst>
            <a:ext uri="{FF2B5EF4-FFF2-40B4-BE49-F238E27FC236}">
              <a16:creationId xmlns:a16="http://schemas.microsoft.com/office/drawing/2014/main" id="{B4DD0DDC-8062-49FA-A51B-E9A559A80C2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1028" name="BEx1X6AMHV6ZK3UJB2BXIJTJHYJU" descr="OALR4L95ELQLZ1Y1LETHM1CS9" hidden="1">
          <a:extLst>
            <a:ext uri="{FF2B5EF4-FFF2-40B4-BE49-F238E27FC236}">
              <a16:creationId xmlns:a16="http://schemas.microsoft.com/office/drawing/2014/main" id="{03ED204C-7F1F-4D92-B1B3-742DA11D005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1029" name="BExSDIVCE09QKG3CT52PHCS6ZJ09" descr="9F076L7EQCF2COMMGCQG6BQGU" hidden="1">
          <a:extLst>
            <a:ext uri="{FF2B5EF4-FFF2-40B4-BE49-F238E27FC236}">
              <a16:creationId xmlns:a16="http://schemas.microsoft.com/office/drawing/2014/main" id="{424FB18F-200D-4715-9B18-018E8A14F2FD}"/>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1030" name="BEx1QZGQZBAWJ8591VXEIPUOVS7X" descr="MEW27CPIFG44B7E7HEQUUF5QF" hidden="1">
          <a:extLst>
            <a:ext uri="{FF2B5EF4-FFF2-40B4-BE49-F238E27FC236}">
              <a16:creationId xmlns:a16="http://schemas.microsoft.com/office/drawing/2014/main" id="{26AF91BD-6D44-47D3-A9ED-83EFF3BD781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1031" name="BExMF7LICJLPXSHM63A6EQ79YQKG" descr="U084VZL15IMB1OFRRAY6GVKAE" hidden="1">
          <a:extLst>
            <a:ext uri="{FF2B5EF4-FFF2-40B4-BE49-F238E27FC236}">
              <a16:creationId xmlns:a16="http://schemas.microsoft.com/office/drawing/2014/main" id="{088F0370-149A-42A3-999A-A4CBF8B8EE5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1032" name="BExS343F8GCKP6HTF9Y97L133DX8" descr="ZRF0KB1IYQSNV63CTXT25G67G" hidden="1">
          <a:extLst>
            <a:ext uri="{FF2B5EF4-FFF2-40B4-BE49-F238E27FC236}">
              <a16:creationId xmlns:a16="http://schemas.microsoft.com/office/drawing/2014/main" id="{07E2F719-CFC6-40F1-BB11-4EA6D49F69F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1033" name="BExZMRC09W87CY4B73NPZMNH21AH" descr="78CUMI0OVLYJRSDRQ3V2YX812" hidden="1">
          <a:extLst>
            <a:ext uri="{FF2B5EF4-FFF2-40B4-BE49-F238E27FC236}">
              <a16:creationId xmlns:a16="http://schemas.microsoft.com/office/drawing/2014/main" id="{78466F76-9E85-485F-85A5-BCC727BD0AD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1034" name="BExZXVFJ4DY4I24AARDT4AMP6EN1" descr="TXSMH2MTH86CYKA26740RQPUC" hidden="1">
          <a:extLst>
            <a:ext uri="{FF2B5EF4-FFF2-40B4-BE49-F238E27FC236}">
              <a16:creationId xmlns:a16="http://schemas.microsoft.com/office/drawing/2014/main" id="{64185920-227D-4096-9DC5-629B37DDE06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81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1035" name="BExOCUIOFQWUGTBU5ESTW3EYEP5C" descr="9BNF49V0R6VVYPHEVMJ3ABDQZ" hidden="1">
          <a:extLst>
            <a:ext uri="{FF2B5EF4-FFF2-40B4-BE49-F238E27FC236}">
              <a16:creationId xmlns:a16="http://schemas.microsoft.com/office/drawing/2014/main" id="{6F0C7141-DCDE-4521-BD2A-A2EC866A7EE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1036" name="BExU65O9OE4B4MQ2A3OYH13M8BZJ" descr="3INNIMMPDBB0JF37L81M6ID21" hidden="1">
          <a:extLst>
            <a:ext uri="{FF2B5EF4-FFF2-40B4-BE49-F238E27FC236}">
              <a16:creationId xmlns:a16="http://schemas.microsoft.com/office/drawing/2014/main" id="{AC2D8C05-7345-439B-98E1-0453D7CBEC8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1037" name="BExOPRCR0UW7TKXSV5WDTL348FGL" descr="S9JM17GP1802LHN4GT14BJYIC" hidden="1">
          <a:extLst>
            <a:ext uri="{FF2B5EF4-FFF2-40B4-BE49-F238E27FC236}">
              <a16:creationId xmlns:a16="http://schemas.microsoft.com/office/drawing/2014/main" id="{3355D020-618F-4CEC-B27A-0E30F620C76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038" name="BEx5OESAY2W8SEGI3TSB65EHJ04B" descr="9CN2Y88X8WYV1HWZG1QILY9BK" hidden="1">
          <a:extLst>
            <a:ext uri="{FF2B5EF4-FFF2-40B4-BE49-F238E27FC236}">
              <a16:creationId xmlns:a16="http://schemas.microsoft.com/office/drawing/2014/main" id="{3848B128-C65D-4190-8D46-68BC1ACC082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039" name="BExGMWEQ2BYRY9BAO5T1X850MJN1" descr="AZ9ST0XDIOP50HSUFO5V31BR0" hidden="1">
          <a:extLst>
            <a:ext uri="{FF2B5EF4-FFF2-40B4-BE49-F238E27FC236}">
              <a16:creationId xmlns:a16="http://schemas.microsoft.com/office/drawing/2014/main" id="{085ADEF7-D258-4B14-AFF9-F0E4531C605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1040" name="BExKUHCZ8X5U855O3EZ3ADCYHQ4Q">
          <a:extLst>
            <a:ext uri="{FF2B5EF4-FFF2-40B4-BE49-F238E27FC236}">
              <a16:creationId xmlns:a16="http://schemas.microsoft.com/office/drawing/2014/main" id="{81A0D12F-265D-4B11-987C-DA0ACD76C2EA}"/>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95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1041" name="BExZV7DIB4P4L9NVID33IIZ7ETO8">
          <a:extLst>
            <a:ext uri="{FF2B5EF4-FFF2-40B4-BE49-F238E27FC236}">
              <a16:creationId xmlns:a16="http://schemas.microsoft.com/office/drawing/2014/main" id="{84005A57-DCFA-487A-BB77-ABB657D7970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857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1042" name="BExIWKJQ6CC4IKMZBPPAXLALT92C">
          <a:extLst>
            <a:ext uri="{FF2B5EF4-FFF2-40B4-BE49-F238E27FC236}">
              <a16:creationId xmlns:a16="http://schemas.microsoft.com/office/drawing/2014/main" id="{43CB65A7-2B78-45C6-81E3-15F6C5693B9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95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1043" name="BExXZ1I4MAJVQ8DOB3WBLJX4DX23">
          <a:extLst>
            <a:ext uri="{FF2B5EF4-FFF2-40B4-BE49-F238E27FC236}">
              <a16:creationId xmlns:a16="http://schemas.microsoft.com/office/drawing/2014/main" id="{9AB4D4DF-00BB-45DA-A9B7-43455346145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857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1044" name="BEx9E1FL5KB7Y8BLWF5IGUI4V0II">
          <a:extLst>
            <a:ext uri="{FF2B5EF4-FFF2-40B4-BE49-F238E27FC236}">
              <a16:creationId xmlns:a16="http://schemas.microsoft.com/office/drawing/2014/main" id="{14397E25-A294-4D91-BDC3-2212272D341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95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1045" name="BExQEYOIH9D4ODDUNJM3QY8BOCN3">
          <a:extLst>
            <a:ext uri="{FF2B5EF4-FFF2-40B4-BE49-F238E27FC236}">
              <a16:creationId xmlns:a16="http://schemas.microsoft.com/office/drawing/2014/main" id="{B66CCF6D-AF65-4E23-A60D-C142AE4F474B}"/>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857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1046" name="BExKH53ADSR2TNM6Z3LRXWG9JFX3">
          <a:extLst>
            <a:ext uri="{FF2B5EF4-FFF2-40B4-BE49-F238E27FC236}">
              <a16:creationId xmlns:a16="http://schemas.microsoft.com/office/drawing/2014/main" id="{EBB69AD3-0778-4296-89CF-AC8BE1831FE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340600" y="95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1047" name="BExS36C9YNTWZ62POYLGT0F1U7TE">
          <a:extLst>
            <a:ext uri="{FF2B5EF4-FFF2-40B4-BE49-F238E27FC236}">
              <a16:creationId xmlns:a16="http://schemas.microsoft.com/office/drawing/2014/main" id="{007BB442-6AD1-4A06-B1E6-0DDF62D1DAA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340600" y="857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1048" name="BEx7LZ5OCSQ4Q8SIJY8H2K8C27T7">
          <a:extLst>
            <a:ext uri="{FF2B5EF4-FFF2-40B4-BE49-F238E27FC236}">
              <a16:creationId xmlns:a16="http://schemas.microsoft.com/office/drawing/2014/main" id="{FC1C143D-EBBE-4654-B5D6-F3704D29E53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458200" y="95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1049" name="BEx7GUZOOWUPYD5VCY0DGQNJ56QT">
          <a:extLst>
            <a:ext uri="{FF2B5EF4-FFF2-40B4-BE49-F238E27FC236}">
              <a16:creationId xmlns:a16="http://schemas.microsoft.com/office/drawing/2014/main" id="{99EEA97B-1814-466E-9670-215DF76CBB8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458200" y="857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1050" name="BExCSS2N6QJNPJLZAESSV2I59291">
          <a:extLst>
            <a:ext uri="{FF2B5EF4-FFF2-40B4-BE49-F238E27FC236}">
              <a16:creationId xmlns:a16="http://schemas.microsoft.com/office/drawing/2014/main" id="{824759C2-0981-4710-8542-824F69BB2F5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58325" y="95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1051" name="BExKJGPFGUIHRB0VKL5RP4UKXAR6">
          <a:extLst>
            <a:ext uri="{FF2B5EF4-FFF2-40B4-BE49-F238E27FC236}">
              <a16:creationId xmlns:a16="http://schemas.microsoft.com/office/drawing/2014/main" id="{91773BE2-A96B-4FC3-9016-23A1ED4428C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458325" y="857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1052" name="BExTZUNCBPPBWT4XGA8U9CN740TC">
          <a:extLst>
            <a:ext uri="{FF2B5EF4-FFF2-40B4-BE49-F238E27FC236}">
              <a16:creationId xmlns:a16="http://schemas.microsoft.com/office/drawing/2014/main" id="{CF35BB82-A5B7-4B57-946F-35EFBC5549D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448925" y="95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1053" name="BExMPDOHYMBVML3B8WMUS4E7FZH4">
          <a:extLst>
            <a:ext uri="{FF2B5EF4-FFF2-40B4-BE49-F238E27FC236}">
              <a16:creationId xmlns:a16="http://schemas.microsoft.com/office/drawing/2014/main" id="{65F9E712-B5A7-40CC-BC77-C325B79FE6E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448925" y="857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1054" name="BEx025MJT6Q2OW6XI51I9CSYJ7TN">
          <a:extLst>
            <a:ext uri="{FF2B5EF4-FFF2-40B4-BE49-F238E27FC236}">
              <a16:creationId xmlns:a16="http://schemas.microsoft.com/office/drawing/2014/main" id="{5E96664D-3F91-4C01-BCBA-FDF86C97F5D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477625" y="95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1055" name="BExGWPAXI77ARMLE2NR3GD7YIPP3">
          <a:extLst>
            <a:ext uri="{FF2B5EF4-FFF2-40B4-BE49-F238E27FC236}">
              <a16:creationId xmlns:a16="http://schemas.microsoft.com/office/drawing/2014/main" id="{19187230-CD64-41E0-BF09-8C0D2B111D7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477625" y="857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1056" name="BExH05TZE7D8NFMJOHZKHS0VLS5R">
          <a:extLst>
            <a:ext uri="{FF2B5EF4-FFF2-40B4-BE49-F238E27FC236}">
              <a16:creationId xmlns:a16="http://schemas.microsoft.com/office/drawing/2014/main" id="{35B45A36-ED4B-4075-A032-CC9D6529474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68225" y="95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1057" name="BExOKSKZJ7SJICTSCW1E4658ELJI">
          <a:extLst>
            <a:ext uri="{FF2B5EF4-FFF2-40B4-BE49-F238E27FC236}">
              <a16:creationId xmlns:a16="http://schemas.microsoft.com/office/drawing/2014/main" id="{B634E570-A20D-4645-BB3F-B04979642C8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468225" y="857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xdr:nvPicPr>
        <xdr:cNvPr id="1058" name="BEx9B5A9HXQ5ZU7EIY9OAMP2I1Y0">
          <a:extLst>
            <a:ext uri="{FF2B5EF4-FFF2-40B4-BE49-F238E27FC236}">
              <a16:creationId xmlns:a16="http://schemas.microsoft.com/office/drawing/2014/main" id="{5C5DD432-6461-4F92-A300-D387A0E5CD5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89125" y="95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xdr:nvPicPr>
        <xdr:cNvPr id="1059" name="BEx1MUNZ1O36R1HVE8PM2RZROGEL">
          <a:extLst>
            <a:ext uri="{FF2B5EF4-FFF2-40B4-BE49-F238E27FC236}">
              <a16:creationId xmlns:a16="http://schemas.microsoft.com/office/drawing/2014/main" id="{A4066ACD-5FEC-45D7-93E9-2EE10E86ADD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589125" y="857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xdr:nvPicPr>
        <xdr:cNvPr id="1060" name="BExZXML4ZBIWAXJO6R4530Z1MRAJ">
          <a:extLst>
            <a:ext uri="{FF2B5EF4-FFF2-40B4-BE49-F238E27FC236}">
              <a16:creationId xmlns:a16="http://schemas.microsoft.com/office/drawing/2014/main" id="{33B1E016-50E7-410D-9DED-C118E3F7A3A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17825" y="95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xdr:nvPicPr>
        <xdr:cNvPr id="1061" name="BExIZIHMIIHGF8JLQCARIBTGII4C">
          <a:extLst>
            <a:ext uri="{FF2B5EF4-FFF2-40B4-BE49-F238E27FC236}">
              <a16:creationId xmlns:a16="http://schemas.microsoft.com/office/drawing/2014/main" id="{80EDA0D8-9B17-450A-AE2E-832A108EC05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17825" y="85725"/>
          <a:ext cx="50800" cy="50800"/>
        </a:xfrm>
        <a:prstGeom prst="rect">
          <a:avLst/>
        </a:prstGeom>
      </xdr:spPr>
    </xdr:pic>
    <xdr:clientData/>
  </xdr:twoCellAnchor>
  <xdr:twoCellAnchor>
    <xdr:from>
      <xdr:col>1</xdr:col>
      <xdr:colOff>184150</xdr:colOff>
      <xdr:row>61</xdr:row>
      <xdr:rowOff>0</xdr:rowOff>
    </xdr:from>
    <xdr:to>
      <xdr:col>1</xdr:col>
      <xdr:colOff>311150</xdr:colOff>
      <xdr:row>61</xdr:row>
      <xdr:rowOff>127000</xdr:rowOff>
    </xdr:to>
    <xdr:pic>
      <xdr:nvPicPr>
        <xdr:cNvPr id="1062" name="BEx79E5V7IDYA92TR8SVYX22P59F">
          <a:extLst>
            <a:ext uri="{FF2B5EF4-FFF2-40B4-BE49-F238E27FC236}">
              <a16:creationId xmlns:a16="http://schemas.microsoft.com/office/drawing/2014/main" id="{64990D20-1779-4312-951E-3E3A72430C6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1858625"/>
          <a:ext cx="127000" cy="127000"/>
        </a:xfrm>
        <a:prstGeom prst="rect">
          <a:avLst/>
        </a:prstGeom>
      </xdr:spPr>
    </xdr:pic>
    <xdr:clientData/>
  </xdr:twoCellAnchor>
  <xdr:twoCellAnchor>
    <xdr:from>
      <xdr:col>1</xdr:col>
      <xdr:colOff>184150</xdr:colOff>
      <xdr:row>89</xdr:row>
      <xdr:rowOff>0</xdr:rowOff>
    </xdr:from>
    <xdr:to>
      <xdr:col>1</xdr:col>
      <xdr:colOff>311150</xdr:colOff>
      <xdr:row>89</xdr:row>
      <xdr:rowOff>127000</xdr:rowOff>
    </xdr:to>
    <xdr:pic>
      <xdr:nvPicPr>
        <xdr:cNvPr id="1063" name="BExUC3NKJZB1HUCWB04VI2FGOVCQ">
          <a:extLst>
            <a:ext uri="{FF2B5EF4-FFF2-40B4-BE49-F238E27FC236}">
              <a16:creationId xmlns:a16="http://schemas.microsoft.com/office/drawing/2014/main" id="{D05CE555-8E74-42BD-9F75-1E9CBAD55DA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192625"/>
          <a:ext cx="127000" cy="127000"/>
        </a:xfrm>
        <a:prstGeom prst="rect">
          <a:avLst/>
        </a:prstGeom>
      </xdr:spPr>
    </xdr:pic>
    <xdr:clientData/>
  </xdr:twoCellAnchor>
  <xdr:twoCellAnchor>
    <xdr:from>
      <xdr:col>1</xdr:col>
      <xdr:colOff>184150</xdr:colOff>
      <xdr:row>102</xdr:row>
      <xdr:rowOff>0</xdr:rowOff>
    </xdr:from>
    <xdr:to>
      <xdr:col>1</xdr:col>
      <xdr:colOff>311150</xdr:colOff>
      <xdr:row>102</xdr:row>
      <xdr:rowOff>127000</xdr:rowOff>
    </xdr:to>
    <xdr:pic>
      <xdr:nvPicPr>
        <xdr:cNvPr id="1064" name="BExONJ6NBFXXAE6QH278S727TBWL">
          <a:extLst>
            <a:ext uri="{FF2B5EF4-FFF2-40B4-BE49-F238E27FC236}">
              <a16:creationId xmlns:a16="http://schemas.microsoft.com/office/drawing/2014/main" id="{68609103-0EFD-4047-AC96-E475D70CC15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9669125"/>
          <a:ext cx="127000" cy="127000"/>
        </a:xfrm>
        <a:prstGeom prst="rect">
          <a:avLst/>
        </a:prstGeom>
      </xdr:spPr>
    </xdr:pic>
    <xdr:clientData/>
  </xdr:twoCellAnchor>
  <xdr:twoCellAnchor>
    <xdr:from>
      <xdr:col>1</xdr:col>
      <xdr:colOff>269875</xdr:colOff>
      <xdr:row>105</xdr:row>
      <xdr:rowOff>0</xdr:rowOff>
    </xdr:from>
    <xdr:to>
      <xdr:col>1</xdr:col>
      <xdr:colOff>396875</xdr:colOff>
      <xdr:row>105</xdr:row>
      <xdr:rowOff>127000</xdr:rowOff>
    </xdr:to>
    <xdr:pic>
      <xdr:nvPicPr>
        <xdr:cNvPr id="1065" name="BExMP31E82ZEC9N2HCB4H4MWBMVQ">
          <a:extLst>
            <a:ext uri="{FF2B5EF4-FFF2-40B4-BE49-F238E27FC236}">
              <a16:creationId xmlns:a16="http://schemas.microsoft.com/office/drawing/2014/main" id="{D7DE958B-7123-4B73-8E30-DF99DA5DC14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240625"/>
          <a:ext cx="127000" cy="127000"/>
        </a:xfrm>
        <a:prstGeom prst="rect">
          <a:avLst/>
        </a:prstGeom>
      </xdr:spPr>
    </xdr:pic>
    <xdr:clientData/>
  </xdr:twoCellAnchor>
  <xdr:twoCellAnchor>
    <xdr:from>
      <xdr:col>1</xdr:col>
      <xdr:colOff>269875</xdr:colOff>
      <xdr:row>109</xdr:row>
      <xdr:rowOff>0</xdr:rowOff>
    </xdr:from>
    <xdr:to>
      <xdr:col>1</xdr:col>
      <xdr:colOff>396875</xdr:colOff>
      <xdr:row>109</xdr:row>
      <xdr:rowOff>127000</xdr:rowOff>
    </xdr:to>
    <xdr:pic>
      <xdr:nvPicPr>
        <xdr:cNvPr id="1066" name="BExQD7AL25QDTQWX6PZM1O3APCDK">
          <a:extLst>
            <a:ext uri="{FF2B5EF4-FFF2-40B4-BE49-F238E27FC236}">
              <a16:creationId xmlns:a16="http://schemas.microsoft.com/office/drawing/2014/main" id="{E4B135B9-C099-4FD7-A1BD-0F186EC4B0E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002625"/>
          <a:ext cx="127000" cy="127000"/>
        </a:xfrm>
        <a:prstGeom prst="rect">
          <a:avLst/>
        </a:prstGeom>
      </xdr:spPr>
    </xdr:pic>
    <xdr:clientData/>
  </xdr:twoCellAnchor>
  <xdr:twoCellAnchor>
    <xdr:from>
      <xdr:col>1</xdr:col>
      <xdr:colOff>269875</xdr:colOff>
      <xdr:row>124</xdr:row>
      <xdr:rowOff>0</xdr:rowOff>
    </xdr:from>
    <xdr:to>
      <xdr:col>1</xdr:col>
      <xdr:colOff>396875</xdr:colOff>
      <xdr:row>124</xdr:row>
      <xdr:rowOff>127000</xdr:rowOff>
    </xdr:to>
    <xdr:pic>
      <xdr:nvPicPr>
        <xdr:cNvPr id="1067" name="BExW5TKMTETHRVRHOOTWRL94T0MP">
          <a:extLst>
            <a:ext uri="{FF2B5EF4-FFF2-40B4-BE49-F238E27FC236}">
              <a16:creationId xmlns:a16="http://schemas.microsoft.com/office/drawing/2014/main" id="{CC995815-0200-40D3-A09F-2002FF67E00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3860125"/>
          <a:ext cx="127000" cy="127000"/>
        </a:xfrm>
        <a:prstGeom prst="rect">
          <a:avLst/>
        </a:prstGeom>
      </xdr:spPr>
    </xdr:pic>
    <xdr:clientData/>
  </xdr:twoCellAnchor>
  <xdr:twoCellAnchor>
    <xdr:from>
      <xdr:col>1</xdr:col>
      <xdr:colOff>184150</xdr:colOff>
      <xdr:row>125</xdr:row>
      <xdr:rowOff>0</xdr:rowOff>
    </xdr:from>
    <xdr:to>
      <xdr:col>1</xdr:col>
      <xdr:colOff>311150</xdr:colOff>
      <xdr:row>125</xdr:row>
      <xdr:rowOff>127000</xdr:rowOff>
    </xdr:to>
    <xdr:pic>
      <xdr:nvPicPr>
        <xdr:cNvPr id="1068" name="BExXNK7UT4AI2PRCH6AB46QFQ1FV">
          <a:extLst>
            <a:ext uri="{FF2B5EF4-FFF2-40B4-BE49-F238E27FC236}">
              <a16:creationId xmlns:a16="http://schemas.microsoft.com/office/drawing/2014/main" id="{970B2836-1110-4011-B837-D0777C98546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050625"/>
          <a:ext cx="127000" cy="127000"/>
        </a:xfrm>
        <a:prstGeom prst="rect">
          <a:avLst/>
        </a:prstGeom>
      </xdr:spPr>
    </xdr:pic>
    <xdr:clientData/>
  </xdr:twoCellAnchor>
  <xdr:twoCellAnchor>
    <xdr:from>
      <xdr:col>1</xdr:col>
      <xdr:colOff>184150</xdr:colOff>
      <xdr:row>127</xdr:row>
      <xdr:rowOff>0</xdr:rowOff>
    </xdr:from>
    <xdr:to>
      <xdr:col>1</xdr:col>
      <xdr:colOff>311150</xdr:colOff>
      <xdr:row>127</xdr:row>
      <xdr:rowOff>127000</xdr:rowOff>
    </xdr:to>
    <xdr:pic>
      <xdr:nvPicPr>
        <xdr:cNvPr id="1069" name="BExQ8DBFCBLKXTRNY815KAPKW00P">
          <a:extLst>
            <a:ext uri="{FF2B5EF4-FFF2-40B4-BE49-F238E27FC236}">
              <a16:creationId xmlns:a16="http://schemas.microsoft.com/office/drawing/2014/main" id="{3E559712-972B-4A7C-81C3-8DAA8A48484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431625"/>
          <a:ext cx="127000" cy="127000"/>
        </a:xfrm>
        <a:prstGeom prst="rect">
          <a:avLst/>
        </a:prstGeom>
      </xdr:spPr>
    </xdr:pic>
    <xdr:clientData/>
  </xdr:twoCellAnchor>
  <xdr:twoCellAnchor>
    <xdr:from>
      <xdr:col>1</xdr:col>
      <xdr:colOff>184150</xdr:colOff>
      <xdr:row>202</xdr:row>
      <xdr:rowOff>0</xdr:rowOff>
    </xdr:from>
    <xdr:to>
      <xdr:col>1</xdr:col>
      <xdr:colOff>311150</xdr:colOff>
      <xdr:row>202</xdr:row>
      <xdr:rowOff>127000</xdr:rowOff>
    </xdr:to>
    <xdr:pic>
      <xdr:nvPicPr>
        <xdr:cNvPr id="1070" name="BExQIRCG6KJE5QH04R79XJULMO61">
          <a:extLst>
            <a:ext uri="{FF2B5EF4-FFF2-40B4-BE49-F238E27FC236}">
              <a16:creationId xmlns:a16="http://schemas.microsoft.com/office/drawing/2014/main" id="{2321AF71-EDDD-4CB4-8B2E-8A7EDA818D55}"/>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8719125"/>
          <a:ext cx="127000" cy="127000"/>
        </a:xfrm>
        <a:prstGeom prst="rect">
          <a:avLst/>
        </a:prstGeom>
      </xdr:spPr>
    </xdr:pic>
    <xdr:clientData/>
  </xdr:twoCellAnchor>
  <xdr:twoCellAnchor>
    <xdr:from>
      <xdr:col>1</xdr:col>
      <xdr:colOff>184150</xdr:colOff>
      <xdr:row>210</xdr:row>
      <xdr:rowOff>0</xdr:rowOff>
    </xdr:from>
    <xdr:to>
      <xdr:col>1</xdr:col>
      <xdr:colOff>311150</xdr:colOff>
      <xdr:row>210</xdr:row>
      <xdr:rowOff>127000</xdr:rowOff>
    </xdr:to>
    <xdr:pic>
      <xdr:nvPicPr>
        <xdr:cNvPr id="1071" name="BExBCATZGA5Q8BRMEPBAZY4E2H1O">
          <a:extLst>
            <a:ext uri="{FF2B5EF4-FFF2-40B4-BE49-F238E27FC236}">
              <a16:creationId xmlns:a16="http://schemas.microsoft.com/office/drawing/2014/main" id="{923CBB6B-5893-42D4-A59D-2438D2D41ED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243125"/>
          <a:ext cx="127000" cy="127000"/>
        </a:xfrm>
        <a:prstGeom prst="rect">
          <a:avLst/>
        </a:prstGeom>
      </xdr:spPr>
    </xdr:pic>
    <xdr:clientData/>
  </xdr:twoCellAnchor>
  <xdr:twoCellAnchor>
    <xdr:from>
      <xdr:col>1</xdr:col>
      <xdr:colOff>184150</xdr:colOff>
      <xdr:row>214</xdr:row>
      <xdr:rowOff>0</xdr:rowOff>
    </xdr:from>
    <xdr:to>
      <xdr:col>1</xdr:col>
      <xdr:colOff>311150</xdr:colOff>
      <xdr:row>214</xdr:row>
      <xdr:rowOff>127000</xdr:rowOff>
    </xdr:to>
    <xdr:pic>
      <xdr:nvPicPr>
        <xdr:cNvPr id="1072" name="BEx7KENY5165YIDSO0SD9VVAC6AW">
          <a:extLst>
            <a:ext uri="{FF2B5EF4-FFF2-40B4-BE49-F238E27FC236}">
              <a16:creationId xmlns:a16="http://schemas.microsoft.com/office/drawing/2014/main" id="{5941BB30-B788-4271-98A0-444668784FE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005125"/>
          <a:ext cx="127000" cy="127000"/>
        </a:xfrm>
        <a:prstGeom prst="rect">
          <a:avLst/>
        </a:prstGeom>
      </xdr:spPr>
    </xdr:pic>
    <xdr:clientData/>
  </xdr:twoCellAnchor>
  <xdr:twoCellAnchor>
    <xdr:from>
      <xdr:col>1</xdr:col>
      <xdr:colOff>184150</xdr:colOff>
      <xdr:row>222</xdr:row>
      <xdr:rowOff>0</xdr:rowOff>
    </xdr:from>
    <xdr:to>
      <xdr:col>1</xdr:col>
      <xdr:colOff>311150</xdr:colOff>
      <xdr:row>222</xdr:row>
      <xdr:rowOff>127000</xdr:rowOff>
    </xdr:to>
    <xdr:pic>
      <xdr:nvPicPr>
        <xdr:cNvPr id="1073" name="BExB3EAU6ASQ9PGEWRRYZ5N2GS40">
          <a:extLst>
            <a:ext uri="{FF2B5EF4-FFF2-40B4-BE49-F238E27FC236}">
              <a16:creationId xmlns:a16="http://schemas.microsoft.com/office/drawing/2014/main" id="{D004FBFE-75A7-4A92-9926-955A3488280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529125"/>
          <a:ext cx="127000" cy="127000"/>
        </a:xfrm>
        <a:prstGeom prst="rect">
          <a:avLst/>
        </a:prstGeom>
      </xdr:spPr>
    </xdr:pic>
    <xdr:clientData/>
  </xdr:twoCellAnchor>
  <xdr:twoCellAnchor>
    <xdr:from>
      <xdr:col>1</xdr:col>
      <xdr:colOff>184150</xdr:colOff>
      <xdr:row>234</xdr:row>
      <xdr:rowOff>0</xdr:rowOff>
    </xdr:from>
    <xdr:to>
      <xdr:col>1</xdr:col>
      <xdr:colOff>311150</xdr:colOff>
      <xdr:row>234</xdr:row>
      <xdr:rowOff>127000</xdr:rowOff>
    </xdr:to>
    <xdr:pic>
      <xdr:nvPicPr>
        <xdr:cNvPr id="1074" name="BEx59MD6YXGQM2XMGJB2NIOV1RK9">
          <a:extLst>
            <a:ext uri="{FF2B5EF4-FFF2-40B4-BE49-F238E27FC236}">
              <a16:creationId xmlns:a16="http://schemas.microsoft.com/office/drawing/2014/main" id="{36EA99DA-A568-48D2-BA79-D264D8BB3E8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815125"/>
          <a:ext cx="127000" cy="127000"/>
        </a:xfrm>
        <a:prstGeom prst="rect">
          <a:avLst/>
        </a:prstGeom>
      </xdr:spPr>
    </xdr:pic>
    <xdr:clientData/>
  </xdr:twoCellAnchor>
  <xdr:twoCellAnchor>
    <xdr:from>
      <xdr:col>1</xdr:col>
      <xdr:colOff>184150</xdr:colOff>
      <xdr:row>238</xdr:row>
      <xdr:rowOff>0</xdr:rowOff>
    </xdr:from>
    <xdr:to>
      <xdr:col>1</xdr:col>
      <xdr:colOff>311150</xdr:colOff>
      <xdr:row>238</xdr:row>
      <xdr:rowOff>127000</xdr:rowOff>
    </xdr:to>
    <xdr:pic>
      <xdr:nvPicPr>
        <xdr:cNvPr id="1075" name="BExKIO33TJSZWUU61MB2T9QENHW7">
          <a:extLst>
            <a:ext uri="{FF2B5EF4-FFF2-40B4-BE49-F238E27FC236}">
              <a16:creationId xmlns:a16="http://schemas.microsoft.com/office/drawing/2014/main" id="{FEDF5E0B-0A06-4472-8D6A-318632CF9EB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577125"/>
          <a:ext cx="127000" cy="127000"/>
        </a:xfrm>
        <a:prstGeom prst="rect">
          <a:avLst/>
        </a:prstGeom>
      </xdr:spPr>
    </xdr:pic>
    <xdr:clientData/>
  </xdr:twoCellAnchor>
  <xdr:twoCellAnchor>
    <xdr:from>
      <xdr:col>1</xdr:col>
      <xdr:colOff>184150</xdr:colOff>
      <xdr:row>241</xdr:row>
      <xdr:rowOff>0</xdr:rowOff>
    </xdr:from>
    <xdr:to>
      <xdr:col>1</xdr:col>
      <xdr:colOff>311150</xdr:colOff>
      <xdr:row>241</xdr:row>
      <xdr:rowOff>127000</xdr:rowOff>
    </xdr:to>
    <xdr:pic>
      <xdr:nvPicPr>
        <xdr:cNvPr id="1076" name="BExD8J956K749ZP0EV99OHKPK8ES">
          <a:extLst>
            <a:ext uri="{FF2B5EF4-FFF2-40B4-BE49-F238E27FC236}">
              <a16:creationId xmlns:a16="http://schemas.microsoft.com/office/drawing/2014/main" id="{4B49F833-F62D-4787-A99C-DD91BB30CC0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148625"/>
          <a:ext cx="127000" cy="127000"/>
        </a:xfrm>
        <a:prstGeom prst="rect">
          <a:avLst/>
        </a:prstGeom>
      </xdr:spPr>
    </xdr:pic>
    <xdr:clientData/>
  </xdr:twoCellAnchor>
  <xdr:twoCellAnchor>
    <xdr:from>
      <xdr:col>1</xdr:col>
      <xdr:colOff>184150</xdr:colOff>
      <xdr:row>247</xdr:row>
      <xdr:rowOff>0</xdr:rowOff>
    </xdr:from>
    <xdr:to>
      <xdr:col>1</xdr:col>
      <xdr:colOff>311150</xdr:colOff>
      <xdr:row>247</xdr:row>
      <xdr:rowOff>127000</xdr:rowOff>
    </xdr:to>
    <xdr:pic>
      <xdr:nvPicPr>
        <xdr:cNvPr id="1077" name="BEx934888YL2J96PEB1W3N0VZKBO">
          <a:extLst>
            <a:ext uri="{FF2B5EF4-FFF2-40B4-BE49-F238E27FC236}">
              <a16:creationId xmlns:a16="http://schemas.microsoft.com/office/drawing/2014/main" id="{3F91F256-8108-4D8E-85A9-B9BC64DC2B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291625"/>
          <a:ext cx="127000" cy="127000"/>
        </a:xfrm>
        <a:prstGeom prst="rect">
          <a:avLst/>
        </a:prstGeom>
      </xdr:spPr>
    </xdr:pic>
    <xdr:clientData/>
  </xdr:twoCellAnchor>
  <xdr:twoCellAnchor>
    <xdr:from>
      <xdr:col>1</xdr:col>
      <xdr:colOff>184150</xdr:colOff>
      <xdr:row>249</xdr:row>
      <xdr:rowOff>0</xdr:rowOff>
    </xdr:from>
    <xdr:to>
      <xdr:col>1</xdr:col>
      <xdr:colOff>311150</xdr:colOff>
      <xdr:row>249</xdr:row>
      <xdr:rowOff>127000</xdr:rowOff>
    </xdr:to>
    <xdr:pic>
      <xdr:nvPicPr>
        <xdr:cNvPr id="1078" name="BEx5NGBD08WZ3Q3AQJU6XS7FWFDJ">
          <a:extLst>
            <a:ext uri="{FF2B5EF4-FFF2-40B4-BE49-F238E27FC236}">
              <a16:creationId xmlns:a16="http://schemas.microsoft.com/office/drawing/2014/main" id="{535FFB93-D95C-417B-BCE3-E42D5058939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672625"/>
          <a:ext cx="127000" cy="127000"/>
        </a:xfrm>
        <a:prstGeom prst="rect">
          <a:avLst/>
        </a:prstGeom>
      </xdr:spPr>
    </xdr:pic>
    <xdr:clientData/>
  </xdr:twoCellAnchor>
  <xdr:twoCellAnchor>
    <xdr:from>
      <xdr:col>1</xdr:col>
      <xdr:colOff>98425</xdr:colOff>
      <xdr:row>250</xdr:row>
      <xdr:rowOff>0</xdr:rowOff>
    </xdr:from>
    <xdr:to>
      <xdr:col>1</xdr:col>
      <xdr:colOff>225425</xdr:colOff>
      <xdr:row>250</xdr:row>
      <xdr:rowOff>127000</xdr:rowOff>
    </xdr:to>
    <xdr:pic>
      <xdr:nvPicPr>
        <xdr:cNvPr id="1079" name="BExS9PRBR4B3L72LUAO2FHAVINW6">
          <a:extLst>
            <a:ext uri="{FF2B5EF4-FFF2-40B4-BE49-F238E27FC236}">
              <a16:creationId xmlns:a16="http://schemas.microsoft.com/office/drawing/2014/main" id="{1D0561C9-A958-4D0D-91A8-7359974BC68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860425" y="47863125"/>
          <a:ext cx="127000" cy="127000"/>
        </a:xfrm>
        <a:prstGeom prst="rect">
          <a:avLst/>
        </a:prstGeom>
      </xdr:spPr>
    </xdr:pic>
    <xdr:clientData/>
  </xdr:twoCellAnchor>
  <xdr:oneCellAnchor>
    <xdr:from>
      <xdr:col>1</xdr:col>
      <xdr:colOff>19050</xdr:colOff>
      <xdr:row>1</xdr:row>
      <xdr:rowOff>9525</xdr:rowOff>
    </xdr:from>
    <xdr:ext cx="47625" cy="47625"/>
    <xdr:pic>
      <xdr:nvPicPr>
        <xdr:cNvPr id="1080" name="BExMO7VFCN4EL59982UR4AJ25JNJ" descr="XX6TINEJADZGKR0CTM7ZRT0RA" hidden="1">
          <a:extLst>
            <a:ext uri="{FF2B5EF4-FFF2-40B4-BE49-F238E27FC236}">
              <a16:creationId xmlns:a16="http://schemas.microsoft.com/office/drawing/2014/main" id="{3C20669E-3F38-40BE-8A8F-94608B23D7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1081" name="BExU3EX5JJCXCII4YKUJBFBGIJR2" descr="OF5ZI9PI5WH36VPANJ2DYLNMI" hidden="1">
          <a:extLst>
            <a:ext uri="{FF2B5EF4-FFF2-40B4-BE49-F238E27FC236}">
              <a16:creationId xmlns:a16="http://schemas.microsoft.com/office/drawing/2014/main" id="{D3FE363B-1633-4429-A8B3-3DCED8B93A2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1082" name="BEx1KD7H6UB1VYCJ7O61P562EIUY" descr="IQGV9140X0K0UPBL8OGU3I44J" hidden="1">
          <a:extLst>
            <a:ext uri="{FF2B5EF4-FFF2-40B4-BE49-F238E27FC236}">
              <a16:creationId xmlns:a16="http://schemas.microsoft.com/office/drawing/2014/main" id="{6B76DFFC-E5CA-486B-A0C2-242C4D5555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1083" name="BEx5BJQWS6YWHH4ZMSUAMD641V6Y" descr="ZTMFMXCIQSECDX38ALEFHUB00" hidden="1">
          <a:extLst>
            <a:ext uri="{FF2B5EF4-FFF2-40B4-BE49-F238E27FC236}">
              <a16:creationId xmlns:a16="http://schemas.microsoft.com/office/drawing/2014/main" id="{A5856263-9024-46A8-AF18-CFCB78DBE5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1</xdr:row>
      <xdr:rowOff>9525</xdr:rowOff>
    </xdr:from>
    <xdr:ext cx="47625" cy="47625"/>
    <xdr:pic>
      <xdr:nvPicPr>
        <xdr:cNvPr id="1084" name="BExVTO5Q8G2M7BPL4B2584LQS0R0" descr="OB6Q8NA4LZFE4GM9Y3V56BPMQ" hidden="1">
          <a:extLst>
            <a:ext uri="{FF2B5EF4-FFF2-40B4-BE49-F238E27FC236}">
              <a16:creationId xmlns:a16="http://schemas.microsoft.com/office/drawing/2014/main" id="{5044FC3E-C1C8-4755-B729-97812AC2A5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1</xdr:row>
      <xdr:rowOff>85725</xdr:rowOff>
    </xdr:from>
    <xdr:ext cx="47625" cy="47625"/>
    <xdr:pic>
      <xdr:nvPicPr>
        <xdr:cNvPr id="1085" name="BExIFSCLN1G86X78PFLTSMRP0US5" descr="9JK4SPV4DG7VTCZIILWHXQU5J" hidden="1">
          <a:extLst>
            <a:ext uri="{FF2B5EF4-FFF2-40B4-BE49-F238E27FC236}">
              <a16:creationId xmlns:a16="http://schemas.microsoft.com/office/drawing/2014/main" id="{08CE1F8E-20D0-4E73-BF41-9AAE5EA74D8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9525</xdr:rowOff>
    </xdr:from>
    <xdr:ext cx="47625" cy="47625"/>
    <xdr:pic>
      <xdr:nvPicPr>
        <xdr:cNvPr id="1086" name="BEx1I152WN2D3A85O2XN0DGXCWHN" descr="KHBZFMANRA4UMJR1AB4M5NJNT" hidden="1">
          <a:extLst>
            <a:ext uri="{FF2B5EF4-FFF2-40B4-BE49-F238E27FC236}">
              <a16:creationId xmlns:a16="http://schemas.microsoft.com/office/drawing/2014/main" id="{1E38C6FC-2C6A-4E6A-A36A-50E42861CB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1087" name="BExW9676P0SKCVKK25QCGHPA3PAD" descr="9A4PWZ20RMSRF0PNECCDM75CA" hidden="1">
          <a:extLst>
            <a:ext uri="{FF2B5EF4-FFF2-40B4-BE49-F238E27FC236}">
              <a16:creationId xmlns:a16="http://schemas.microsoft.com/office/drawing/2014/main" id="{AEEC7363-54EA-4C26-9D69-E448FD14CF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3</xdr:row>
      <xdr:rowOff>0</xdr:rowOff>
    </xdr:from>
    <xdr:ext cx="123825" cy="123825"/>
    <xdr:pic>
      <xdr:nvPicPr>
        <xdr:cNvPr id="1088" name="BExW253QPOZK9KW8BJC3LBXGCG2N" descr="Y5HX37BEUWSN1NEFJKZJXI3SX" hidden="1">
          <a:extLst>
            <a:ext uri="{FF2B5EF4-FFF2-40B4-BE49-F238E27FC236}">
              <a16:creationId xmlns:a16="http://schemas.microsoft.com/office/drawing/2014/main" id="{62B1AE4E-C734-4733-9A58-BFF0C1510EE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1089" name="BExS5CPQ8P8JOQPK7ANNKHLSGOKU" hidden="1">
          <a:extLst>
            <a:ext uri="{FF2B5EF4-FFF2-40B4-BE49-F238E27FC236}">
              <a16:creationId xmlns:a16="http://schemas.microsoft.com/office/drawing/2014/main" id="{361B06CE-3824-41E9-9B7D-673593E5FB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1090" name="BExMM0AVUAIRNJLXB1FW8R0YB4ZZ" hidden="1">
          <a:extLst>
            <a:ext uri="{FF2B5EF4-FFF2-40B4-BE49-F238E27FC236}">
              <a16:creationId xmlns:a16="http://schemas.microsoft.com/office/drawing/2014/main" id="{3D3C63AE-B7F7-4A10-804A-EB5EB8A2FF8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xdr:nvPicPr>
        <xdr:cNvPr id="1091" name="BExXZ7Y09CBS0XA7IPB3IRJ8RJM4" hidden="1">
          <a:extLst>
            <a:ext uri="{FF2B5EF4-FFF2-40B4-BE49-F238E27FC236}">
              <a16:creationId xmlns:a16="http://schemas.microsoft.com/office/drawing/2014/main" id="{408F99EC-96D5-4A14-AB22-049A6F6EFD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xdr:nvPicPr>
        <xdr:cNvPr id="1092" name="BExQ7SXS9VUG7P6CACU2J7R2SGIZ" hidden="1">
          <a:extLst>
            <a:ext uri="{FF2B5EF4-FFF2-40B4-BE49-F238E27FC236}">
              <a16:creationId xmlns:a16="http://schemas.microsoft.com/office/drawing/2014/main" id="{35F98EA3-F126-44A9-B032-B3E509DD0B4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xdr:nvPicPr>
        <xdr:cNvPr id="1093" name="BEx5AQZ4ETQ9LMY5EBWVH20Z7VXQ" hidden="1">
          <a:extLst>
            <a:ext uri="{FF2B5EF4-FFF2-40B4-BE49-F238E27FC236}">
              <a16:creationId xmlns:a16="http://schemas.microsoft.com/office/drawing/2014/main" id="{68453D33-544F-4946-8ACE-0CEEC58073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xdr:nvPicPr>
        <xdr:cNvPr id="1094" name="BExUBK0YZ5VYFY8TTITJGJU9S06A" hidden="1">
          <a:extLst>
            <a:ext uri="{FF2B5EF4-FFF2-40B4-BE49-F238E27FC236}">
              <a16:creationId xmlns:a16="http://schemas.microsoft.com/office/drawing/2014/main" id="{9C1B3E08-C582-4AF4-89E3-9E3CACC3D1E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9525</xdr:rowOff>
    </xdr:from>
    <xdr:ext cx="47625" cy="47625"/>
    <xdr:pic>
      <xdr:nvPicPr>
        <xdr:cNvPr id="1095" name="BExUEZCSSJ7RN4J18I2NUIQR2FZS" hidden="1">
          <a:extLst>
            <a:ext uri="{FF2B5EF4-FFF2-40B4-BE49-F238E27FC236}">
              <a16:creationId xmlns:a16="http://schemas.microsoft.com/office/drawing/2014/main" id="{3CF66074-B7BC-46A4-BED1-C37F09E8FA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4381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85725</xdr:rowOff>
    </xdr:from>
    <xdr:ext cx="47625" cy="47625"/>
    <xdr:pic>
      <xdr:nvPicPr>
        <xdr:cNvPr id="1096" name="BExS3JDQWF7U3F5JTEVOE16ASIYK" hidden="1">
          <a:extLst>
            <a:ext uri="{FF2B5EF4-FFF2-40B4-BE49-F238E27FC236}">
              <a16:creationId xmlns:a16="http://schemas.microsoft.com/office/drawing/2014/main" id="{D0839924-3F21-4A40-ACCF-481CACF08FC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514350"/>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4</xdr:row>
      <xdr:rowOff>0</xdr:rowOff>
    </xdr:from>
    <xdr:ext cx="123825" cy="123825"/>
    <xdr:pic>
      <xdr:nvPicPr>
        <xdr:cNvPr id="1097" name="BEx973S463FCQVJ7QDFBUIU0WJ3F" descr="ZQTVYL8DCSADVT0QMRXFLU0TR" hidden="1">
          <a:extLst>
            <a:ext uri="{FF2B5EF4-FFF2-40B4-BE49-F238E27FC236}">
              <a16:creationId xmlns:a16="http://schemas.microsoft.com/office/drawing/2014/main" id="{5592B2E5-3F5E-4D96-9577-3E6050F645DC}"/>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12</xdr:row>
      <xdr:rowOff>0</xdr:rowOff>
    </xdr:from>
    <xdr:ext cx="123825" cy="123825"/>
    <xdr:pic>
      <xdr:nvPicPr>
        <xdr:cNvPr id="1098" name="BExRZO0PLWWMCLGRH7EH6UXYWGAJ" descr="9D4GQ34QB727H10MA3SSAR2R9" hidden="1">
          <a:extLst>
            <a:ext uri="{FF2B5EF4-FFF2-40B4-BE49-F238E27FC236}">
              <a16:creationId xmlns:a16="http://schemas.microsoft.com/office/drawing/2014/main" id="{EE26C04E-B9F1-4536-8148-8F622CDAEFE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1099" name="BExBDP6HNAAJUM39SE5G2C8BKNRQ" descr="1TM64TL2QIMYV7WYSV2VLGXY4" hidden="1">
          <a:extLst>
            <a:ext uri="{FF2B5EF4-FFF2-40B4-BE49-F238E27FC236}">
              <a16:creationId xmlns:a16="http://schemas.microsoft.com/office/drawing/2014/main" id="{A39231B6-CDC5-4050-B09C-ADE0E402255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1100" name="BExQEGJP61DL2NZY6LMBHBZ0J5YT" descr="D6ZNRZJ7EX4GZT9RO8LE0C905" hidden="1">
          <a:extLst>
            <a:ext uri="{FF2B5EF4-FFF2-40B4-BE49-F238E27FC236}">
              <a16:creationId xmlns:a16="http://schemas.microsoft.com/office/drawing/2014/main" id="{5771898D-4DE0-41EF-B45D-E7EC452019A5}"/>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15</xdr:row>
      <xdr:rowOff>0</xdr:rowOff>
    </xdr:from>
    <xdr:ext cx="123825" cy="123825"/>
    <xdr:pic>
      <xdr:nvPicPr>
        <xdr:cNvPr id="1101" name="BExTY1BCS6HZIF6HI5491FGHDVAE" descr="MJ6976KI2UH1IE8M227DUYXMJ" hidden="1">
          <a:extLst>
            <a:ext uri="{FF2B5EF4-FFF2-40B4-BE49-F238E27FC236}">
              <a16:creationId xmlns:a16="http://schemas.microsoft.com/office/drawing/2014/main" id="{6159371B-BE9F-4773-877D-9CC66B3943C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095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102" name="BEx5FXJGJOT93D0J2IRJ3985IUMI" hidden="1">
          <a:extLst>
            <a:ext uri="{FF2B5EF4-FFF2-40B4-BE49-F238E27FC236}">
              <a16:creationId xmlns:a16="http://schemas.microsoft.com/office/drawing/2014/main" id="{77502FBE-0B40-4E8A-BFEB-91AECDA030D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1103" name="BEx3RTMHAR35NUAAK49TV6NU7EPA" descr="QFXLG4ZCXTRQSJYFCKJ58G9N8" hidden="1">
          <a:extLst>
            <a:ext uri="{FF2B5EF4-FFF2-40B4-BE49-F238E27FC236}">
              <a16:creationId xmlns:a16="http://schemas.microsoft.com/office/drawing/2014/main" id="{792EC819-EC29-4DE2-9E45-4C422C13A75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xdr:nvPicPr>
        <xdr:cNvPr id="1104" name="BExS8T38WLC2R738ZC7BDJQAKJAJ" descr="MRI962L5PB0E0YWXCIBN82VJH" hidden="1">
          <a:extLst>
            <a:ext uri="{FF2B5EF4-FFF2-40B4-BE49-F238E27FC236}">
              <a16:creationId xmlns:a16="http://schemas.microsoft.com/office/drawing/2014/main" id="{46A8DD93-28F7-4E3A-B976-3F05158FC52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105" name="BEx5F64BJ6DCM4EJH81D5ZFNPZ0V" descr="7DJ9FILZD2YPS6X1JBP9E76TU" hidden="1">
          <a:extLst>
            <a:ext uri="{FF2B5EF4-FFF2-40B4-BE49-F238E27FC236}">
              <a16:creationId xmlns:a16="http://schemas.microsoft.com/office/drawing/2014/main" id="{6A3E4CE3-F26C-496D-BB9D-A268F207B57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106" name="BExQEXXHA3EEXR44LT6RKCDWM6ZT" hidden="1">
          <a:extLst>
            <a:ext uri="{FF2B5EF4-FFF2-40B4-BE49-F238E27FC236}">
              <a16:creationId xmlns:a16="http://schemas.microsoft.com/office/drawing/2014/main" id="{AB30344B-073A-427D-97AB-17816145B18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7</xdr:row>
      <xdr:rowOff>0</xdr:rowOff>
    </xdr:from>
    <xdr:ext cx="123825" cy="123825"/>
    <xdr:pic>
      <xdr:nvPicPr>
        <xdr:cNvPr id="1107" name="BEx1X6AMHV6ZK3UJB2BXIJTJHYJU" descr="OALR4L95ELQLZ1Y1LETHM1CS9" hidden="1">
          <a:extLst>
            <a:ext uri="{FF2B5EF4-FFF2-40B4-BE49-F238E27FC236}">
              <a16:creationId xmlns:a16="http://schemas.microsoft.com/office/drawing/2014/main" id="{F9C27A19-A9D0-43A5-B789-8D15B4DBEC5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xdr:nvPicPr>
        <xdr:cNvPr id="1108" name="BExSDIVCE09QKG3CT52PHCS6ZJ09" descr="9F076L7EQCF2COMMGCQG6BQGU" hidden="1">
          <a:extLst>
            <a:ext uri="{FF2B5EF4-FFF2-40B4-BE49-F238E27FC236}">
              <a16:creationId xmlns:a16="http://schemas.microsoft.com/office/drawing/2014/main" id="{7BFD9E11-78FF-4FB4-A987-28FDEDD6234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1109" name="BEx1QZGQZBAWJ8591VXEIPUOVS7X" descr="MEW27CPIFG44B7E7HEQUUF5QF" hidden="1">
          <a:extLst>
            <a:ext uri="{FF2B5EF4-FFF2-40B4-BE49-F238E27FC236}">
              <a16:creationId xmlns:a16="http://schemas.microsoft.com/office/drawing/2014/main" id="{0017152F-3969-4757-A2C4-B820B4626E8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1110" name="BExMF7LICJLPXSHM63A6EQ79YQKG" descr="U084VZL15IMB1OFRRAY6GVKAE" hidden="1">
          <a:extLst>
            <a:ext uri="{FF2B5EF4-FFF2-40B4-BE49-F238E27FC236}">
              <a16:creationId xmlns:a16="http://schemas.microsoft.com/office/drawing/2014/main" id="{E2F96643-1A28-454F-B811-A8B989BD7A9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1111" name="BExS343F8GCKP6HTF9Y97L133DX8" descr="ZRF0KB1IYQSNV63CTXT25G67G" hidden="1">
          <a:extLst>
            <a:ext uri="{FF2B5EF4-FFF2-40B4-BE49-F238E27FC236}">
              <a16:creationId xmlns:a16="http://schemas.microsoft.com/office/drawing/2014/main" id="{1DB0C8B3-66AF-4C11-A625-2787848602A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1112" name="BExZMRC09W87CY4B73NPZMNH21AH" descr="78CUMI0OVLYJRSDRQ3V2YX812" hidden="1">
          <a:extLst>
            <a:ext uri="{FF2B5EF4-FFF2-40B4-BE49-F238E27FC236}">
              <a16:creationId xmlns:a16="http://schemas.microsoft.com/office/drawing/2014/main" id="{C7FBF759-2C23-4049-8CFE-1B416F388D5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9525</xdr:rowOff>
    </xdr:from>
    <xdr:ext cx="123825" cy="123825"/>
    <xdr:pic>
      <xdr:nvPicPr>
        <xdr:cNvPr id="1113" name="BExZXVFJ4DY4I24AARDT4AMP6EN1" descr="TXSMH2MTH86CYKA26740RQPUC" hidden="1">
          <a:extLst>
            <a:ext uri="{FF2B5EF4-FFF2-40B4-BE49-F238E27FC236}">
              <a16:creationId xmlns:a16="http://schemas.microsoft.com/office/drawing/2014/main" id="{20FF2E3C-15D5-49EE-A2F5-F662B88B30E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716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xdr:nvPicPr>
        <xdr:cNvPr id="1114" name="BExOCUIOFQWUGTBU5ESTW3EYEP5C" descr="9BNF49V0R6VVYPHEVMJ3ABDQZ" hidden="1">
          <a:extLst>
            <a:ext uri="{FF2B5EF4-FFF2-40B4-BE49-F238E27FC236}">
              <a16:creationId xmlns:a16="http://schemas.microsoft.com/office/drawing/2014/main" id="{BCE062BF-B4D6-4401-ACBF-6FD57AA1B32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1115" name="BExU65O9OE4B4MQ2A3OYH13M8BZJ" descr="3INNIMMPDBB0JF37L81M6ID21" hidden="1">
          <a:extLst>
            <a:ext uri="{FF2B5EF4-FFF2-40B4-BE49-F238E27FC236}">
              <a16:creationId xmlns:a16="http://schemas.microsoft.com/office/drawing/2014/main" id="{CC124ECF-3580-40E9-892E-21E77D36243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1116" name="BExOPRCR0UW7TKXSV5WDTL348FGL" descr="S9JM17GP1802LHN4GT14BJYIC" hidden="1">
          <a:extLst>
            <a:ext uri="{FF2B5EF4-FFF2-40B4-BE49-F238E27FC236}">
              <a16:creationId xmlns:a16="http://schemas.microsoft.com/office/drawing/2014/main" id="{AA5CC135-8C8A-4FFE-BB7A-670600563B2A}"/>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1117" name="BEx5OESAY2W8SEGI3TSB65EHJ04B" descr="9CN2Y88X8WYV1HWZG1QILY9BK" hidden="1">
          <a:extLst>
            <a:ext uri="{FF2B5EF4-FFF2-40B4-BE49-F238E27FC236}">
              <a16:creationId xmlns:a16="http://schemas.microsoft.com/office/drawing/2014/main" id="{398BF5C0-F177-4B47-8B28-2EFCB433131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118" name="BExGMWEQ2BYRY9BAO5T1X850MJN1" descr="AZ9ST0XDIOP50HSUFO5V31BR0" hidden="1">
          <a:extLst>
            <a:ext uri="{FF2B5EF4-FFF2-40B4-BE49-F238E27FC236}">
              <a16:creationId xmlns:a16="http://schemas.microsoft.com/office/drawing/2014/main" id="{258C3717-2A4F-4826-B26C-8855EDF9977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1</xdr:row>
      <xdr:rowOff>9525</xdr:rowOff>
    </xdr:from>
    <xdr:to>
      <xdr:col>1</xdr:col>
      <xdr:colOff>76200</xdr:colOff>
      <xdr:row>64</xdr:row>
      <xdr:rowOff>50800</xdr:rowOff>
    </xdr:to>
    <xdr:pic>
      <xdr:nvPicPr>
        <xdr:cNvPr id="1119" name="BEx1RSOT43SZRC1UMS84YV9FACH6">
          <a:extLst>
            <a:ext uri="{FF2B5EF4-FFF2-40B4-BE49-F238E27FC236}">
              <a16:creationId xmlns:a16="http://schemas.microsoft.com/office/drawing/2014/main" id="{21C55923-CEE1-47BB-AEE4-10A174F4860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438150"/>
          <a:ext cx="50800" cy="50800"/>
        </a:xfrm>
        <a:prstGeom prst="rect">
          <a:avLst/>
        </a:prstGeom>
      </xdr:spPr>
    </xdr:pic>
    <xdr:clientData fPrintsWithSheet="0"/>
  </xdr:twoCellAnchor>
  <xdr:twoCellAnchor editAs="oneCell">
    <xdr:from>
      <xdr:col>1</xdr:col>
      <xdr:colOff>25400</xdr:colOff>
      <xdr:row>1</xdr:row>
      <xdr:rowOff>85725</xdr:rowOff>
    </xdr:from>
    <xdr:to>
      <xdr:col>1</xdr:col>
      <xdr:colOff>76200</xdr:colOff>
      <xdr:row>64</xdr:row>
      <xdr:rowOff>50800</xdr:rowOff>
    </xdr:to>
    <xdr:pic>
      <xdr:nvPicPr>
        <xdr:cNvPr id="1120" name="BExKUHNQL1B16LUUDBK6ZU6BSYG5">
          <a:extLst>
            <a:ext uri="{FF2B5EF4-FFF2-40B4-BE49-F238E27FC236}">
              <a16:creationId xmlns:a16="http://schemas.microsoft.com/office/drawing/2014/main" id="{7624CD57-081A-44C7-9A63-44C39D5A936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514350"/>
          <a:ext cx="50800" cy="50800"/>
        </a:xfrm>
        <a:prstGeom prst="rect">
          <a:avLst/>
        </a:prstGeom>
      </xdr:spPr>
    </xdr:pic>
    <xdr:clientData/>
  </xdr:twoCellAnchor>
  <xdr:twoCellAnchor editAs="oneCell">
    <xdr:from>
      <xdr:col>2</xdr:col>
      <xdr:colOff>19050</xdr:colOff>
      <xdr:row>1</xdr:row>
      <xdr:rowOff>9525</xdr:rowOff>
    </xdr:from>
    <xdr:to>
      <xdr:col>2</xdr:col>
      <xdr:colOff>69850</xdr:colOff>
      <xdr:row>64</xdr:row>
      <xdr:rowOff>50800</xdr:rowOff>
    </xdr:to>
    <xdr:pic>
      <xdr:nvPicPr>
        <xdr:cNvPr id="1121" name="BEx3E0F2Z4EZKSKUFFTF1K2MEL7B">
          <a:extLst>
            <a:ext uri="{FF2B5EF4-FFF2-40B4-BE49-F238E27FC236}">
              <a16:creationId xmlns:a16="http://schemas.microsoft.com/office/drawing/2014/main" id="{0A1211D5-20D0-4F8F-98D9-B4BF30E44E7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438150"/>
          <a:ext cx="50800" cy="50800"/>
        </a:xfrm>
        <a:prstGeom prst="rect">
          <a:avLst/>
        </a:prstGeom>
      </xdr:spPr>
    </xdr:pic>
    <xdr:clientData fPrintsWithSheet="0"/>
  </xdr:twoCellAnchor>
  <xdr:twoCellAnchor editAs="oneCell">
    <xdr:from>
      <xdr:col>2</xdr:col>
      <xdr:colOff>19050</xdr:colOff>
      <xdr:row>1</xdr:row>
      <xdr:rowOff>85725</xdr:rowOff>
    </xdr:from>
    <xdr:to>
      <xdr:col>2</xdr:col>
      <xdr:colOff>69850</xdr:colOff>
      <xdr:row>64</xdr:row>
      <xdr:rowOff>50800</xdr:rowOff>
    </xdr:to>
    <xdr:pic>
      <xdr:nvPicPr>
        <xdr:cNvPr id="1122" name="BExW4E643OBW57QKJJEWBES4KYMC">
          <a:extLst>
            <a:ext uri="{FF2B5EF4-FFF2-40B4-BE49-F238E27FC236}">
              <a16:creationId xmlns:a16="http://schemas.microsoft.com/office/drawing/2014/main" id="{443F2BDC-1CD1-44B4-99CF-CD3AC85A447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514350"/>
          <a:ext cx="50800" cy="50800"/>
        </a:xfrm>
        <a:prstGeom prst="rect">
          <a:avLst/>
        </a:prstGeom>
      </xdr:spPr>
    </xdr:pic>
    <xdr:clientData/>
  </xdr:twoCellAnchor>
  <xdr:twoCellAnchor editAs="oneCell">
    <xdr:from>
      <xdr:col>3</xdr:col>
      <xdr:colOff>22225</xdr:colOff>
      <xdr:row>1</xdr:row>
      <xdr:rowOff>9525</xdr:rowOff>
    </xdr:from>
    <xdr:to>
      <xdr:col>3</xdr:col>
      <xdr:colOff>73025</xdr:colOff>
      <xdr:row>64</xdr:row>
      <xdr:rowOff>50800</xdr:rowOff>
    </xdr:to>
    <xdr:pic>
      <xdr:nvPicPr>
        <xdr:cNvPr id="1123" name="BExEQTDR3ATT5BSG06EKD9QSI5M9">
          <a:extLst>
            <a:ext uri="{FF2B5EF4-FFF2-40B4-BE49-F238E27FC236}">
              <a16:creationId xmlns:a16="http://schemas.microsoft.com/office/drawing/2014/main" id="{96D87A8E-CAE6-49EE-851F-FFF6F74D37F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438150"/>
          <a:ext cx="50800" cy="50800"/>
        </a:xfrm>
        <a:prstGeom prst="rect">
          <a:avLst/>
        </a:prstGeom>
      </xdr:spPr>
    </xdr:pic>
    <xdr:clientData fPrintsWithSheet="0"/>
  </xdr:twoCellAnchor>
  <xdr:twoCellAnchor editAs="oneCell">
    <xdr:from>
      <xdr:col>3</xdr:col>
      <xdr:colOff>22225</xdr:colOff>
      <xdr:row>1</xdr:row>
      <xdr:rowOff>85725</xdr:rowOff>
    </xdr:from>
    <xdr:to>
      <xdr:col>3</xdr:col>
      <xdr:colOff>73025</xdr:colOff>
      <xdr:row>64</xdr:row>
      <xdr:rowOff>50800</xdr:rowOff>
    </xdr:to>
    <xdr:pic>
      <xdr:nvPicPr>
        <xdr:cNvPr id="1124" name="BExH0ETHR9DXQHXXX1586G7K3FFZ">
          <a:extLst>
            <a:ext uri="{FF2B5EF4-FFF2-40B4-BE49-F238E27FC236}">
              <a16:creationId xmlns:a16="http://schemas.microsoft.com/office/drawing/2014/main" id="{019577EE-8B81-45DE-B07C-4E9EB007D5F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514350"/>
          <a:ext cx="50800" cy="50800"/>
        </a:xfrm>
        <a:prstGeom prst="rect">
          <a:avLst/>
        </a:prstGeom>
      </xdr:spPr>
    </xdr:pic>
    <xdr:clientData/>
  </xdr:twoCellAnchor>
  <xdr:twoCellAnchor editAs="oneCell">
    <xdr:from>
      <xdr:col>4</xdr:col>
      <xdr:colOff>25400</xdr:colOff>
      <xdr:row>1</xdr:row>
      <xdr:rowOff>9525</xdr:rowOff>
    </xdr:from>
    <xdr:to>
      <xdr:col>4</xdr:col>
      <xdr:colOff>76200</xdr:colOff>
      <xdr:row>64</xdr:row>
      <xdr:rowOff>50800</xdr:rowOff>
    </xdr:to>
    <xdr:pic>
      <xdr:nvPicPr>
        <xdr:cNvPr id="1125" name="BExBD9QVT9XJSGF5VN45GELTRAUD">
          <a:extLst>
            <a:ext uri="{FF2B5EF4-FFF2-40B4-BE49-F238E27FC236}">
              <a16:creationId xmlns:a16="http://schemas.microsoft.com/office/drawing/2014/main" id="{992C639D-3924-4366-87B5-9A73BE6C339A}"/>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340600" y="438150"/>
          <a:ext cx="50800" cy="50800"/>
        </a:xfrm>
        <a:prstGeom prst="rect">
          <a:avLst/>
        </a:prstGeom>
      </xdr:spPr>
    </xdr:pic>
    <xdr:clientData fPrintsWithSheet="0"/>
  </xdr:twoCellAnchor>
  <xdr:twoCellAnchor editAs="oneCell">
    <xdr:from>
      <xdr:col>4</xdr:col>
      <xdr:colOff>25400</xdr:colOff>
      <xdr:row>1</xdr:row>
      <xdr:rowOff>85725</xdr:rowOff>
    </xdr:from>
    <xdr:to>
      <xdr:col>4</xdr:col>
      <xdr:colOff>76200</xdr:colOff>
      <xdr:row>64</xdr:row>
      <xdr:rowOff>50800</xdr:rowOff>
    </xdr:to>
    <xdr:pic>
      <xdr:nvPicPr>
        <xdr:cNvPr id="1126" name="BExW5GDW1RRGYGRN5QSJR7PDX6N6">
          <a:extLst>
            <a:ext uri="{FF2B5EF4-FFF2-40B4-BE49-F238E27FC236}">
              <a16:creationId xmlns:a16="http://schemas.microsoft.com/office/drawing/2014/main" id="{5EE5DEDD-2482-473F-B20D-F2BE328DFEF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340600" y="514350"/>
          <a:ext cx="50800" cy="50800"/>
        </a:xfrm>
        <a:prstGeom prst="rect">
          <a:avLst/>
        </a:prstGeom>
      </xdr:spPr>
    </xdr:pic>
    <xdr:clientData/>
  </xdr:twoCellAnchor>
  <xdr:twoCellAnchor editAs="oneCell">
    <xdr:from>
      <xdr:col>5</xdr:col>
      <xdr:colOff>28575</xdr:colOff>
      <xdr:row>1</xdr:row>
      <xdr:rowOff>9525</xdr:rowOff>
    </xdr:from>
    <xdr:to>
      <xdr:col>5</xdr:col>
      <xdr:colOff>79375</xdr:colOff>
      <xdr:row>64</xdr:row>
      <xdr:rowOff>50800</xdr:rowOff>
    </xdr:to>
    <xdr:pic>
      <xdr:nvPicPr>
        <xdr:cNvPr id="1127" name="BExMIK2S9SMYSG3VGP25IXY8LYAL">
          <a:extLst>
            <a:ext uri="{FF2B5EF4-FFF2-40B4-BE49-F238E27FC236}">
              <a16:creationId xmlns:a16="http://schemas.microsoft.com/office/drawing/2014/main" id="{494769C6-12AE-44C0-8794-C77ED728721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458200" y="438150"/>
          <a:ext cx="50800" cy="50800"/>
        </a:xfrm>
        <a:prstGeom prst="rect">
          <a:avLst/>
        </a:prstGeom>
      </xdr:spPr>
    </xdr:pic>
    <xdr:clientData fPrintsWithSheet="0"/>
  </xdr:twoCellAnchor>
  <xdr:twoCellAnchor editAs="oneCell">
    <xdr:from>
      <xdr:col>5</xdr:col>
      <xdr:colOff>28575</xdr:colOff>
      <xdr:row>1</xdr:row>
      <xdr:rowOff>85725</xdr:rowOff>
    </xdr:from>
    <xdr:to>
      <xdr:col>5</xdr:col>
      <xdr:colOff>79375</xdr:colOff>
      <xdr:row>64</xdr:row>
      <xdr:rowOff>50800</xdr:rowOff>
    </xdr:to>
    <xdr:pic>
      <xdr:nvPicPr>
        <xdr:cNvPr id="1128" name="BExF2VY2VPOZZNZYFYDOXX37ZMNH">
          <a:extLst>
            <a:ext uri="{FF2B5EF4-FFF2-40B4-BE49-F238E27FC236}">
              <a16:creationId xmlns:a16="http://schemas.microsoft.com/office/drawing/2014/main" id="{9917E9D3-1066-473C-BF0B-FDD89A48B45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458200" y="514350"/>
          <a:ext cx="50800" cy="50800"/>
        </a:xfrm>
        <a:prstGeom prst="rect">
          <a:avLst/>
        </a:prstGeom>
      </xdr:spPr>
    </xdr:pic>
    <xdr:clientData/>
  </xdr:twoCellAnchor>
  <xdr:twoCellAnchor editAs="oneCell">
    <xdr:from>
      <xdr:col>6</xdr:col>
      <xdr:colOff>19050</xdr:colOff>
      <xdr:row>1</xdr:row>
      <xdr:rowOff>9525</xdr:rowOff>
    </xdr:from>
    <xdr:to>
      <xdr:col>6</xdr:col>
      <xdr:colOff>69850</xdr:colOff>
      <xdr:row>64</xdr:row>
      <xdr:rowOff>50800</xdr:rowOff>
    </xdr:to>
    <xdr:pic>
      <xdr:nvPicPr>
        <xdr:cNvPr id="1129" name="BEx93PYD4X9J76914XD626DMGT15">
          <a:extLst>
            <a:ext uri="{FF2B5EF4-FFF2-40B4-BE49-F238E27FC236}">
              <a16:creationId xmlns:a16="http://schemas.microsoft.com/office/drawing/2014/main" id="{6AF826B2-4530-406E-AA8B-90A84177E0FA}"/>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458325" y="438150"/>
          <a:ext cx="50800" cy="50800"/>
        </a:xfrm>
        <a:prstGeom prst="rect">
          <a:avLst/>
        </a:prstGeom>
      </xdr:spPr>
    </xdr:pic>
    <xdr:clientData fPrintsWithSheet="0"/>
  </xdr:twoCellAnchor>
  <xdr:twoCellAnchor editAs="oneCell">
    <xdr:from>
      <xdr:col>6</xdr:col>
      <xdr:colOff>19050</xdr:colOff>
      <xdr:row>1</xdr:row>
      <xdr:rowOff>85725</xdr:rowOff>
    </xdr:from>
    <xdr:to>
      <xdr:col>6</xdr:col>
      <xdr:colOff>69850</xdr:colOff>
      <xdr:row>64</xdr:row>
      <xdr:rowOff>50800</xdr:rowOff>
    </xdr:to>
    <xdr:pic>
      <xdr:nvPicPr>
        <xdr:cNvPr id="1130" name="BExEQO4U6CWJ7ZQC4PNERXOZYUA6">
          <a:extLst>
            <a:ext uri="{FF2B5EF4-FFF2-40B4-BE49-F238E27FC236}">
              <a16:creationId xmlns:a16="http://schemas.microsoft.com/office/drawing/2014/main" id="{E16A439F-E619-425E-AD11-7CB3CDF5B9DB}"/>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458325" y="514350"/>
          <a:ext cx="50800" cy="50800"/>
        </a:xfrm>
        <a:prstGeom prst="rect">
          <a:avLst/>
        </a:prstGeom>
      </xdr:spPr>
    </xdr:pic>
    <xdr:clientData/>
  </xdr:twoCellAnchor>
  <xdr:twoCellAnchor editAs="oneCell">
    <xdr:from>
      <xdr:col>7</xdr:col>
      <xdr:colOff>19050</xdr:colOff>
      <xdr:row>1</xdr:row>
      <xdr:rowOff>9525</xdr:rowOff>
    </xdr:from>
    <xdr:to>
      <xdr:col>7</xdr:col>
      <xdr:colOff>69850</xdr:colOff>
      <xdr:row>64</xdr:row>
      <xdr:rowOff>50800</xdr:rowOff>
    </xdr:to>
    <xdr:pic>
      <xdr:nvPicPr>
        <xdr:cNvPr id="1131" name="BExGZWU4ZA4I17QXELSPOOZ1N3Z3">
          <a:extLst>
            <a:ext uri="{FF2B5EF4-FFF2-40B4-BE49-F238E27FC236}">
              <a16:creationId xmlns:a16="http://schemas.microsoft.com/office/drawing/2014/main" id="{EDE61F33-9D1C-457C-8A01-6D1A69705A3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448925" y="438150"/>
          <a:ext cx="50800" cy="50800"/>
        </a:xfrm>
        <a:prstGeom prst="rect">
          <a:avLst/>
        </a:prstGeom>
      </xdr:spPr>
    </xdr:pic>
    <xdr:clientData fPrintsWithSheet="0"/>
  </xdr:twoCellAnchor>
  <xdr:twoCellAnchor editAs="oneCell">
    <xdr:from>
      <xdr:col>7</xdr:col>
      <xdr:colOff>19050</xdr:colOff>
      <xdr:row>1</xdr:row>
      <xdr:rowOff>85725</xdr:rowOff>
    </xdr:from>
    <xdr:to>
      <xdr:col>7</xdr:col>
      <xdr:colOff>69850</xdr:colOff>
      <xdr:row>64</xdr:row>
      <xdr:rowOff>50800</xdr:rowOff>
    </xdr:to>
    <xdr:pic>
      <xdr:nvPicPr>
        <xdr:cNvPr id="1132" name="BExKM6K69VCDB5ZZ5L4OHBVHHKU3">
          <a:extLst>
            <a:ext uri="{FF2B5EF4-FFF2-40B4-BE49-F238E27FC236}">
              <a16:creationId xmlns:a16="http://schemas.microsoft.com/office/drawing/2014/main" id="{DFEBD008-1CA4-4F84-849B-99316EA37B8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448925" y="514350"/>
          <a:ext cx="50800" cy="50800"/>
        </a:xfrm>
        <a:prstGeom prst="rect">
          <a:avLst/>
        </a:prstGeom>
      </xdr:spPr>
    </xdr:pic>
    <xdr:clientData/>
  </xdr:twoCellAnchor>
  <xdr:twoCellAnchor editAs="oneCell">
    <xdr:from>
      <xdr:col>8</xdr:col>
      <xdr:colOff>22225</xdr:colOff>
      <xdr:row>1</xdr:row>
      <xdr:rowOff>9525</xdr:rowOff>
    </xdr:from>
    <xdr:to>
      <xdr:col>8</xdr:col>
      <xdr:colOff>73025</xdr:colOff>
      <xdr:row>64</xdr:row>
      <xdr:rowOff>50800</xdr:rowOff>
    </xdr:to>
    <xdr:pic>
      <xdr:nvPicPr>
        <xdr:cNvPr id="1133" name="BExIYQ62P1GZ40IVO86RAVQ5JBYS">
          <a:extLst>
            <a:ext uri="{FF2B5EF4-FFF2-40B4-BE49-F238E27FC236}">
              <a16:creationId xmlns:a16="http://schemas.microsoft.com/office/drawing/2014/main" id="{9797656D-A9DE-4611-A8C3-2084717D7FC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471275" y="438150"/>
          <a:ext cx="50800" cy="50800"/>
        </a:xfrm>
        <a:prstGeom prst="rect">
          <a:avLst/>
        </a:prstGeom>
      </xdr:spPr>
    </xdr:pic>
    <xdr:clientData fPrintsWithSheet="0"/>
  </xdr:twoCellAnchor>
  <xdr:twoCellAnchor editAs="oneCell">
    <xdr:from>
      <xdr:col>8</xdr:col>
      <xdr:colOff>22225</xdr:colOff>
      <xdr:row>1</xdr:row>
      <xdr:rowOff>85725</xdr:rowOff>
    </xdr:from>
    <xdr:to>
      <xdr:col>8</xdr:col>
      <xdr:colOff>73025</xdr:colOff>
      <xdr:row>64</xdr:row>
      <xdr:rowOff>50800</xdr:rowOff>
    </xdr:to>
    <xdr:pic>
      <xdr:nvPicPr>
        <xdr:cNvPr id="1134" name="BExW0J9ICO283Y0G7XVYESW2MGQ4">
          <a:extLst>
            <a:ext uri="{FF2B5EF4-FFF2-40B4-BE49-F238E27FC236}">
              <a16:creationId xmlns:a16="http://schemas.microsoft.com/office/drawing/2014/main" id="{395A1627-A4AC-445F-AF72-19913D1FCB3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471275" y="514350"/>
          <a:ext cx="50800" cy="50800"/>
        </a:xfrm>
        <a:prstGeom prst="rect">
          <a:avLst/>
        </a:prstGeom>
      </xdr:spPr>
    </xdr:pic>
    <xdr:clientData/>
  </xdr:twoCellAnchor>
  <xdr:twoCellAnchor editAs="oneCell">
    <xdr:from>
      <xdr:col>9</xdr:col>
      <xdr:colOff>22225</xdr:colOff>
      <xdr:row>1</xdr:row>
      <xdr:rowOff>9525</xdr:rowOff>
    </xdr:from>
    <xdr:to>
      <xdr:col>9</xdr:col>
      <xdr:colOff>73025</xdr:colOff>
      <xdr:row>64</xdr:row>
      <xdr:rowOff>50800</xdr:rowOff>
    </xdr:to>
    <xdr:pic>
      <xdr:nvPicPr>
        <xdr:cNvPr id="1135" name="BExZRZJKV7Z98KJ1FVK3UMYLV3G8">
          <a:extLst>
            <a:ext uri="{FF2B5EF4-FFF2-40B4-BE49-F238E27FC236}">
              <a16:creationId xmlns:a16="http://schemas.microsoft.com/office/drawing/2014/main" id="{2D976A9B-BCDC-452B-8F1D-B47EBC777EDB}"/>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61875" y="438150"/>
          <a:ext cx="50800" cy="50800"/>
        </a:xfrm>
        <a:prstGeom prst="rect">
          <a:avLst/>
        </a:prstGeom>
      </xdr:spPr>
    </xdr:pic>
    <xdr:clientData fPrintsWithSheet="0"/>
  </xdr:twoCellAnchor>
  <xdr:twoCellAnchor editAs="oneCell">
    <xdr:from>
      <xdr:col>9</xdr:col>
      <xdr:colOff>22225</xdr:colOff>
      <xdr:row>1</xdr:row>
      <xdr:rowOff>85725</xdr:rowOff>
    </xdr:from>
    <xdr:to>
      <xdr:col>9</xdr:col>
      <xdr:colOff>73025</xdr:colOff>
      <xdr:row>64</xdr:row>
      <xdr:rowOff>50800</xdr:rowOff>
    </xdr:to>
    <xdr:pic>
      <xdr:nvPicPr>
        <xdr:cNvPr id="1136" name="BExML3XKFPYMOAIUHUU23TB55YU6">
          <a:extLst>
            <a:ext uri="{FF2B5EF4-FFF2-40B4-BE49-F238E27FC236}">
              <a16:creationId xmlns:a16="http://schemas.microsoft.com/office/drawing/2014/main" id="{61E5F62B-1B39-4C63-9A4A-86B4723ECD6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461875" y="514350"/>
          <a:ext cx="50800" cy="50800"/>
        </a:xfrm>
        <a:prstGeom prst="rect">
          <a:avLst/>
        </a:prstGeom>
      </xdr:spPr>
    </xdr:pic>
    <xdr:clientData/>
  </xdr:twoCellAnchor>
  <xdr:twoCellAnchor editAs="oneCell">
    <xdr:from>
      <xdr:col>11</xdr:col>
      <xdr:colOff>31750</xdr:colOff>
      <xdr:row>1</xdr:row>
      <xdr:rowOff>9525</xdr:rowOff>
    </xdr:from>
    <xdr:to>
      <xdr:col>11</xdr:col>
      <xdr:colOff>82550</xdr:colOff>
      <xdr:row>64</xdr:row>
      <xdr:rowOff>50800</xdr:rowOff>
    </xdr:to>
    <xdr:pic>
      <xdr:nvPicPr>
        <xdr:cNvPr id="1137" name="BExQ8FEYQGEIDYO6BZJ0IVA6SMSU">
          <a:extLst>
            <a:ext uri="{FF2B5EF4-FFF2-40B4-BE49-F238E27FC236}">
              <a16:creationId xmlns:a16="http://schemas.microsoft.com/office/drawing/2014/main" id="{497F5B0A-C1A1-443E-BAAD-732B40426FF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95475" y="438150"/>
          <a:ext cx="50800" cy="50800"/>
        </a:xfrm>
        <a:prstGeom prst="rect">
          <a:avLst/>
        </a:prstGeom>
      </xdr:spPr>
    </xdr:pic>
    <xdr:clientData fPrintsWithSheet="0"/>
  </xdr:twoCellAnchor>
  <xdr:twoCellAnchor editAs="oneCell">
    <xdr:from>
      <xdr:col>11</xdr:col>
      <xdr:colOff>31750</xdr:colOff>
      <xdr:row>1</xdr:row>
      <xdr:rowOff>85725</xdr:rowOff>
    </xdr:from>
    <xdr:to>
      <xdr:col>11</xdr:col>
      <xdr:colOff>82550</xdr:colOff>
      <xdr:row>64</xdr:row>
      <xdr:rowOff>50800</xdr:rowOff>
    </xdr:to>
    <xdr:pic>
      <xdr:nvPicPr>
        <xdr:cNvPr id="1138" name="BExKTMN3U1QK83KKSI8NCW4JU6SH">
          <a:extLst>
            <a:ext uri="{FF2B5EF4-FFF2-40B4-BE49-F238E27FC236}">
              <a16:creationId xmlns:a16="http://schemas.microsoft.com/office/drawing/2014/main" id="{0D4A2725-2D32-4549-884C-8FB1E11BAB48}"/>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595475" y="514350"/>
          <a:ext cx="50800" cy="50800"/>
        </a:xfrm>
        <a:prstGeom prst="rect">
          <a:avLst/>
        </a:prstGeom>
      </xdr:spPr>
    </xdr:pic>
    <xdr:clientData/>
  </xdr:twoCellAnchor>
  <xdr:twoCellAnchor editAs="oneCell">
    <xdr:from>
      <xdr:col>12</xdr:col>
      <xdr:colOff>19050</xdr:colOff>
      <xdr:row>1</xdr:row>
      <xdr:rowOff>9525</xdr:rowOff>
    </xdr:from>
    <xdr:to>
      <xdr:col>12</xdr:col>
      <xdr:colOff>69850</xdr:colOff>
      <xdr:row>64</xdr:row>
      <xdr:rowOff>50800</xdr:rowOff>
    </xdr:to>
    <xdr:pic>
      <xdr:nvPicPr>
        <xdr:cNvPr id="1139" name="BExAZ6NM9TTBW78X6EEBZOQZ9Y76">
          <a:extLst>
            <a:ext uri="{FF2B5EF4-FFF2-40B4-BE49-F238E27FC236}">
              <a16:creationId xmlns:a16="http://schemas.microsoft.com/office/drawing/2014/main" id="{BBBFD882-AC6F-4E53-87B4-F340C37DF47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11475" y="438150"/>
          <a:ext cx="50800" cy="50800"/>
        </a:xfrm>
        <a:prstGeom prst="rect">
          <a:avLst/>
        </a:prstGeom>
      </xdr:spPr>
    </xdr:pic>
    <xdr:clientData fPrintsWithSheet="0"/>
  </xdr:twoCellAnchor>
  <xdr:twoCellAnchor editAs="oneCell">
    <xdr:from>
      <xdr:col>12</xdr:col>
      <xdr:colOff>19050</xdr:colOff>
      <xdr:row>1</xdr:row>
      <xdr:rowOff>85725</xdr:rowOff>
    </xdr:from>
    <xdr:to>
      <xdr:col>12</xdr:col>
      <xdr:colOff>69850</xdr:colOff>
      <xdr:row>64</xdr:row>
      <xdr:rowOff>50800</xdr:rowOff>
    </xdr:to>
    <xdr:pic>
      <xdr:nvPicPr>
        <xdr:cNvPr id="1140" name="BExXUGTGIY1KL4MDOQ0Q09CJ6QVS">
          <a:extLst>
            <a:ext uri="{FF2B5EF4-FFF2-40B4-BE49-F238E27FC236}">
              <a16:creationId xmlns:a16="http://schemas.microsoft.com/office/drawing/2014/main" id="{22562A42-42F9-4335-9880-27F4D4C8B4B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11475" y="514350"/>
          <a:ext cx="50800" cy="50800"/>
        </a:xfrm>
        <a:prstGeom prst="rect">
          <a:avLst/>
        </a:prstGeom>
      </xdr:spPr>
    </xdr:pic>
    <xdr:clientData/>
  </xdr:twoCellAnchor>
  <xdr:twoCellAnchor>
    <xdr:from>
      <xdr:col>1</xdr:col>
      <xdr:colOff>184150</xdr:colOff>
      <xdr:row>65</xdr:row>
      <xdr:rowOff>0</xdr:rowOff>
    </xdr:from>
    <xdr:to>
      <xdr:col>1</xdr:col>
      <xdr:colOff>311150</xdr:colOff>
      <xdr:row>65</xdr:row>
      <xdr:rowOff>127000</xdr:rowOff>
    </xdr:to>
    <xdr:pic>
      <xdr:nvPicPr>
        <xdr:cNvPr id="1141" name="BExERNI0EEHYAPMS9GV0OQ0NGQAQ">
          <a:extLst>
            <a:ext uri="{FF2B5EF4-FFF2-40B4-BE49-F238E27FC236}">
              <a16:creationId xmlns:a16="http://schemas.microsoft.com/office/drawing/2014/main" id="{C3568B97-E353-422D-9DEC-27ED226333D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2620625"/>
          <a:ext cx="127000" cy="127000"/>
        </a:xfrm>
        <a:prstGeom prst="rect">
          <a:avLst/>
        </a:prstGeom>
      </xdr:spPr>
    </xdr:pic>
    <xdr:clientData/>
  </xdr:twoCellAnchor>
  <xdr:twoCellAnchor>
    <xdr:from>
      <xdr:col>1</xdr:col>
      <xdr:colOff>184150</xdr:colOff>
      <xdr:row>94</xdr:row>
      <xdr:rowOff>0</xdr:rowOff>
    </xdr:from>
    <xdr:to>
      <xdr:col>1</xdr:col>
      <xdr:colOff>311150</xdr:colOff>
      <xdr:row>94</xdr:row>
      <xdr:rowOff>127000</xdr:rowOff>
    </xdr:to>
    <xdr:pic>
      <xdr:nvPicPr>
        <xdr:cNvPr id="1142" name="BExS7PTSQLD0358HU5P38S6X9CF5">
          <a:extLst>
            <a:ext uri="{FF2B5EF4-FFF2-40B4-BE49-F238E27FC236}">
              <a16:creationId xmlns:a16="http://schemas.microsoft.com/office/drawing/2014/main" id="{4C56FA73-C7B0-4F3D-B137-2F3A9E9077D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8145125"/>
          <a:ext cx="127000" cy="127000"/>
        </a:xfrm>
        <a:prstGeom prst="rect">
          <a:avLst/>
        </a:prstGeom>
      </xdr:spPr>
    </xdr:pic>
    <xdr:clientData/>
  </xdr:twoCellAnchor>
  <xdr:twoCellAnchor>
    <xdr:from>
      <xdr:col>1</xdr:col>
      <xdr:colOff>184150</xdr:colOff>
      <xdr:row>107</xdr:row>
      <xdr:rowOff>0</xdr:rowOff>
    </xdr:from>
    <xdr:to>
      <xdr:col>1</xdr:col>
      <xdr:colOff>311150</xdr:colOff>
      <xdr:row>107</xdr:row>
      <xdr:rowOff>127000</xdr:rowOff>
    </xdr:to>
    <xdr:pic>
      <xdr:nvPicPr>
        <xdr:cNvPr id="1143" name="BExH0NYNZYUFAGKX1OIHVKSYDLNO">
          <a:extLst>
            <a:ext uri="{FF2B5EF4-FFF2-40B4-BE49-F238E27FC236}">
              <a16:creationId xmlns:a16="http://schemas.microsoft.com/office/drawing/2014/main" id="{C86AF935-39D8-4335-8914-28F998A4F9E5}"/>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0621625"/>
          <a:ext cx="127000" cy="127000"/>
        </a:xfrm>
        <a:prstGeom prst="rect">
          <a:avLst/>
        </a:prstGeom>
      </xdr:spPr>
    </xdr:pic>
    <xdr:clientData/>
  </xdr:twoCellAnchor>
  <xdr:twoCellAnchor>
    <xdr:from>
      <xdr:col>1</xdr:col>
      <xdr:colOff>269875</xdr:colOff>
      <xdr:row>110</xdr:row>
      <xdr:rowOff>0</xdr:rowOff>
    </xdr:from>
    <xdr:to>
      <xdr:col>1</xdr:col>
      <xdr:colOff>396875</xdr:colOff>
      <xdr:row>110</xdr:row>
      <xdr:rowOff>127000</xdr:rowOff>
    </xdr:to>
    <xdr:pic>
      <xdr:nvPicPr>
        <xdr:cNvPr id="1144" name="BExB9TYWYKX8UUWYP7GL5UBVOCM1">
          <a:extLst>
            <a:ext uri="{FF2B5EF4-FFF2-40B4-BE49-F238E27FC236}">
              <a16:creationId xmlns:a16="http://schemas.microsoft.com/office/drawing/2014/main" id="{7B4A190D-E175-4C22-8BF5-416BB7828D3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193125"/>
          <a:ext cx="127000" cy="127000"/>
        </a:xfrm>
        <a:prstGeom prst="rect">
          <a:avLst/>
        </a:prstGeom>
      </xdr:spPr>
    </xdr:pic>
    <xdr:clientData/>
  </xdr:twoCellAnchor>
  <xdr:twoCellAnchor>
    <xdr:from>
      <xdr:col>1</xdr:col>
      <xdr:colOff>269875</xdr:colOff>
      <xdr:row>114</xdr:row>
      <xdr:rowOff>0</xdr:rowOff>
    </xdr:from>
    <xdr:to>
      <xdr:col>1</xdr:col>
      <xdr:colOff>396875</xdr:colOff>
      <xdr:row>114</xdr:row>
      <xdr:rowOff>127000</xdr:rowOff>
    </xdr:to>
    <xdr:pic>
      <xdr:nvPicPr>
        <xdr:cNvPr id="1145" name="BExS280YK9B5F03DUHB8KQ7347WW">
          <a:extLst>
            <a:ext uri="{FF2B5EF4-FFF2-40B4-BE49-F238E27FC236}">
              <a16:creationId xmlns:a16="http://schemas.microsoft.com/office/drawing/2014/main" id="{A6A5CDB5-8C2C-4518-91A2-FC9DCA853D3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955125"/>
          <a:ext cx="127000" cy="127000"/>
        </a:xfrm>
        <a:prstGeom prst="rect">
          <a:avLst/>
        </a:prstGeom>
      </xdr:spPr>
    </xdr:pic>
    <xdr:clientData/>
  </xdr:twoCellAnchor>
  <xdr:twoCellAnchor>
    <xdr:from>
      <xdr:col>1</xdr:col>
      <xdr:colOff>269875</xdr:colOff>
      <xdr:row>128</xdr:row>
      <xdr:rowOff>0</xdr:rowOff>
    </xdr:from>
    <xdr:to>
      <xdr:col>1</xdr:col>
      <xdr:colOff>396875</xdr:colOff>
      <xdr:row>128</xdr:row>
      <xdr:rowOff>127000</xdr:rowOff>
    </xdr:to>
    <xdr:pic>
      <xdr:nvPicPr>
        <xdr:cNvPr id="1146" name="BEx7LR2DXD2PB5GMZCQ9JKUPJR0Q">
          <a:extLst>
            <a:ext uri="{FF2B5EF4-FFF2-40B4-BE49-F238E27FC236}">
              <a16:creationId xmlns:a16="http://schemas.microsoft.com/office/drawing/2014/main" id="{F2C440D0-DE3C-487A-AC74-F0F3608ACDF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4622125"/>
          <a:ext cx="127000" cy="127000"/>
        </a:xfrm>
        <a:prstGeom prst="rect">
          <a:avLst/>
        </a:prstGeom>
      </xdr:spPr>
    </xdr:pic>
    <xdr:clientData/>
  </xdr:twoCellAnchor>
  <xdr:twoCellAnchor>
    <xdr:from>
      <xdr:col>1</xdr:col>
      <xdr:colOff>184150</xdr:colOff>
      <xdr:row>129</xdr:row>
      <xdr:rowOff>0</xdr:rowOff>
    </xdr:from>
    <xdr:to>
      <xdr:col>1</xdr:col>
      <xdr:colOff>311150</xdr:colOff>
      <xdr:row>129</xdr:row>
      <xdr:rowOff>127000</xdr:rowOff>
    </xdr:to>
    <xdr:pic>
      <xdr:nvPicPr>
        <xdr:cNvPr id="1147" name="BExSDA6F9939ULJYLWFX3RJEG9XN">
          <a:extLst>
            <a:ext uri="{FF2B5EF4-FFF2-40B4-BE49-F238E27FC236}">
              <a16:creationId xmlns:a16="http://schemas.microsoft.com/office/drawing/2014/main" id="{C712FA98-2C9D-4431-A939-EAB3F7BF6C0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812625"/>
          <a:ext cx="127000" cy="127000"/>
        </a:xfrm>
        <a:prstGeom prst="rect">
          <a:avLst/>
        </a:prstGeom>
      </xdr:spPr>
    </xdr:pic>
    <xdr:clientData/>
  </xdr:twoCellAnchor>
  <xdr:twoCellAnchor>
    <xdr:from>
      <xdr:col>1</xdr:col>
      <xdr:colOff>184150</xdr:colOff>
      <xdr:row>131</xdr:row>
      <xdr:rowOff>0</xdr:rowOff>
    </xdr:from>
    <xdr:to>
      <xdr:col>1</xdr:col>
      <xdr:colOff>311150</xdr:colOff>
      <xdr:row>131</xdr:row>
      <xdr:rowOff>127000</xdr:rowOff>
    </xdr:to>
    <xdr:pic>
      <xdr:nvPicPr>
        <xdr:cNvPr id="1148" name="BEx74YKMXSZDP8O16UEL58VQTJYV">
          <a:extLst>
            <a:ext uri="{FF2B5EF4-FFF2-40B4-BE49-F238E27FC236}">
              <a16:creationId xmlns:a16="http://schemas.microsoft.com/office/drawing/2014/main" id="{CCB31F0A-C368-4202-825D-DA91DCA1AF2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5193625"/>
          <a:ext cx="127000" cy="127000"/>
        </a:xfrm>
        <a:prstGeom prst="rect">
          <a:avLst/>
        </a:prstGeom>
      </xdr:spPr>
    </xdr:pic>
    <xdr:clientData/>
  </xdr:twoCellAnchor>
  <xdr:twoCellAnchor>
    <xdr:from>
      <xdr:col>1</xdr:col>
      <xdr:colOff>184150</xdr:colOff>
      <xdr:row>206</xdr:row>
      <xdr:rowOff>0</xdr:rowOff>
    </xdr:from>
    <xdr:to>
      <xdr:col>1</xdr:col>
      <xdr:colOff>311150</xdr:colOff>
      <xdr:row>206</xdr:row>
      <xdr:rowOff>127000</xdr:rowOff>
    </xdr:to>
    <xdr:pic>
      <xdr:nvPicPr>
        <xdr:cNvPr id="1149" name="BExSC6RPX9RPX6ELA02DZQX4JMDR">
          <a:extLst>
            <a:ext uri="{FF2B5EF4-FFF2-40B4-BE49-F238E27FC236}">
              <a16:creationId xmlns:a16="http://schemas.microsoft.com/office/drawing/2014/main" id="{9D665161-2596-44BA-9883-4F56C4D15F7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9481125"/>
          <a:ext cx="127000" cy="127000"/>
        </a:xfrm>
        <a:prstGeom prst="rect">
          <a:avLst/>
        </a:prstGeom>
      </xdr:spPr>
    </xdr:pic>
    <xdr:clientData/>
  </xdr:twoCellAnchor>
  <xdr:twoCellAnchor>
    <xdr:from>
      <xdr:col>1</xdr:col>
      <xdr:colOff>184150</xdr:colOff>
      <xdr:row>215</xdr:row>
      <xdr:rowOff>0</xdr:rowOff>
    </xdr:from>
    <xdr:to>
      <xdr:col>1</xdr:col>
      <xdr:colOff>311150</xdr:colOff>
      <xdr:row>215</xdr:row>
      <xdr:rowOff>127000</xdr:rowOff>
    </xdr:to>
    <xdr:pic>
      <xdr:nvPicPr>
        <xdr:cNvPr id="1150" name="BExMASLUWISVYESWNKRRGQVOYB1X">
          <a:extLst>
            <a:ext uri="{FF2B5EF4-FFF2-40B4-BE49-F238E27FC236}">
              <a16:creationId xmlns:a16="http://schemas.microsoft.com/office/drawing/2014/main" id="{8DA0FB28-6B38-4693-9384-D3E5676081D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195625"/>
          <a:ext cx="127000" cy="127000"/>
        </a:xfrm>
        <a:prstGeom prst="rect">
          <a:avLst/>
        </a:prstGeom>
      </xdr:spPr>
    </xdr:pic>
    <xdr:clientData/>
  </xdr:twoCellAnchor>
  <xdr:twoCellAnchor>
    <xdr:from>
      <xdr:col>1</xdr:col>
      <xdr:colOff>184150</xdr:colOff>
      <xdr:row>219</xdr:row>
      <xdr:rowOff>0</xdr:rowOff>
    </xdr:from>
    <xdr:to>
      <xdr:col>1</xdr:col>
      <xdr:colOff>311150</xdr:colOff>
      <xdr:row>219</xdr:row>
      <xdr:rowOff>127000</xdr:rowOff>
    </xdr:to>
    <xdr:pic>
      <xdr:nvPicPr>
        <xdr:cNvPr id="1151" name="BExZTSQ8CFOQFGDK5XKCY8XO83KZ">
          <a:extLst>
            <a:ext uri="{FF2B5EF4-FFF2-40B4-BE49-F238E27FC236}">
              <a16:creationId xmlns:a16="http://schemas.microsoft.com/office/drawing/2014/main" id="{2AAC08F7-0B3C-4457-B396-5F02996DF20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957625"/>
          <a:ext cx="127000" cy="127000"/>
        </a:xfrm>
        <a:prstGeom prst="rect">
          <a:avLst/>
        </a:prstGeom>
      </xdr:spPr>
    </xdr:pic>
    <xdr:clientData/>
  </xdr:twoCellAnchor>
  <xdr:twoCellAnchor>
    <xdr:from>
      <xdr:col>1</xdr:col>
      <xdr:colOff>184150</xdr:colOff>
      <xdr:row>227</xdr:row>
      <xdr:rowOff>0</xdr:rowOff>
    </xdr:from>
    <xdr:to>
      <xdr:col>1</xdr:col>
      <xdr:colOff>311150</xdr:colOff>
      <xdr:row>227</xdr:row>
      <xdr:rowOff>127000</xdr:rowOff>
    </xdr:to>
    <xdr:pic>
      <xdr:nvPicPr>
        <xdr:cNvPr id="1152" name="BExEQ7SVW3G8WSVFOAIW1QEQP0GH">
          <a:extLst>
            <a:ext uri="{FF2B5EF4-FFF2-40B4-BE49-F238E27FC236}">
              <a16:creationId xmlns:a16="http://schemas.microsoft.com/office/drawing/2014/main" id="{FC769AE1-A589-4E61-845C-2A14F183FDC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3481625"/>
          <a:ext cx="127000" cy="127000"/>
        </a:xfrm>
        <a:prstGeom prst="rect">
          <a:avLst/>
        </a:prstGeom>
      </xdr:spPr>
    </xdr:pic>
    <xdr:clientData/>
  </xdr:twoCellAnchor>
  <xdr:twoCellAnchor>
    <xdr:from>
      <xdr:col>1</xdr:col>
      <xdr:colOff>184150</xdr:colOff>
      <xdr:row>239</xdr:row>
      <xdr:rowOff>0</xdr:rowOff>
    </xdr:from>
    <xdr:to>
      <xdr:col>1</xdr:col>
      <xdr:colOff>311150</xdr:colOff>
      <xdr:row>239</xdr:row>
      <xdr:rowOff>127000</xdr:rowOff>
    </xdr:to>
    <xdr:pic>
      <xdr:nvPicPr>
        <xdr:cNvPr id="1153" name="BExQ4VW8GBAZJAKGUPQA2VMCXLRU">
          <a:extLst>
            <a:ext uri="{FF2B5EF4-FFF2-40B4-BE49-F238E27FC236}">
              <a16:creationId xmlns:a16="http://schemas.microsoft.com/office/drawing/2014/main" id="{60737AB8-284D-475A-8CDB-38EC66C2209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767625"/>
          <a:ext cx="127000" cy="127000"/>
        </a:xfrm>
        <a:prstGeom prst="rect">
          <a:avLst/>
        </a:prstGeom>
      </xdr:spPr>
    </xdr:pic>
    <xdr:clientData/>
  </xdr:twoCellAnchor>
  <xdr:twoCellAnchor>
    <xdr:from>
      <xdr:col>1</xdr:col>
      <xdr:colOff>184150</xdr:colOff>
      <xdr:row>243</xdr:row>
      <xdr:rowOff>0</xdr:rowOff>
    </xdr:from>
    <xdr:to>
      <xdr:col>1</xdr:col>
      <xdr:colOff>311150</xdr:colOff>
      <xdr:row>243</xdr:row>
      <xdr:rowOff>127000</xdr:rowOff>
    </xdr:to>
    <xdr:pic>
      <xdr:nvPicPr>
        <xdr:cNvPr id="1154" name="BExGTBXG5914HF5AT82LPZIAJB3L">
          <a:extLst>
            <a:ext uri="{FF2B5EF4-FFF2-40B4-BE49-F238E27FC236}">
              <a16:creationId xmlns:a16="http://schemas.microsoft.com/office/drawing/2014/main" id="{61B852A7-0D32-4D97-9D48-959850F18F3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529625"/>
          <a:ext cx="127000" cy="127000"/>
        </a:xfrm>
        <a:prstGeom prst="rect">
          <a:avLst/>
        </a:prstGeom>
      </xdr:spPr>
    </xdr:pic>
    <xdr:clientData/>
  </xdr:twoCellAnchor>
  <xdr:twoCellAnchor>
    <xdr:from>
      <xdr:col>1</xdr:col>
      <xdr:colOff>184150</xdr:colOff>
      <xdr:row>246</xdr:row>
      <xdr:rowOff>0</xdr:rowOff>
    </xdr:from>
    <xdr:to>
      <xdr:col>1</xdr:col>
      <xdr:colOff>311150</xdr:colOff>
      <xdr:row>246</xdr:row>
      <xdr:rowOff>127000</xdr:rowOff>
    </xdr:to>
    <xdr:pic>
      <xdr:nvPicPr>
        <xdr:cNvPr id="1155" name="BExXPOC9NDF8L242YMNKLMGUK13R">
          <a:extLst>
            <a:ext uri="{FF2B5EF4-FFF2-40B4-BE49-F238E27FC236}">
              <a16:creationId xmlns:a16="http://schemas.microsoft.com/office/drawing/2014/main" id="{D685F040-FBA9-42A3-928B-11308F098BD8}"/>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7101125"/>
          <a:ext cx="127000" cy="127000"/>
        </a:xfrm>
        <a:prstGeom prst="rect">
          <a:avLst/>
        </a:prstGeom>
      </xdr:spPr>
    </xdr:pic>
    <xdr:clientData/>
  </xdr:twoCellAnchor>
  <xdr:twoCellAnchor>
    <xdr:from>
      <xdr:col>1</xdr:col>
      <xdr:colOff>184150</xdr:colOff>
      <xdr:row>252</xdr:row>
      <xdr:rowOff>0</xdr:rowOff>
    </xdr:from>
    <xdr:to>
      <xdr:col>1</xdr:col>
      <xdr:colOff>311150</xdr:colOff>
      <xdr:row>252</xdr:row>
      <xdr:rowOff>127000</xdr:rowOff>
    </xdr:to>
    <xdr:pic>
      <xdr:nvPicPr>
        <xdr:cNvPr id="1156" name="BExQJMYO8Y6RAL8M19YM4CW5LX7L">
          <a:extLst>
            <a:ext uri="{FF2B5EF4-FFF2-40B4-BE49-F238E27FC236}">
              <a16:creationId xmlns:a16="http://schemas.microsoft.com/office/drawing/2014/main" id="{548D44B3-D6A0-4126-BD42-7F0F89B0E8D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8244125"/>
          <a:ext cx="127000" cy="127000"/>
        </a:xfrm>
        <a:prstGeom prst="rect">
          <a:avLst/>
        </a:prstGeom>
      </xdr:spPr>
    </xdr:pic>
    <xdr:clientData/>
  </xdr:twoCellAnchor>
  <xdr:twoCellAnchor>
    <xdr:from>
      <xdr:col>1</xdr:col>
      <xdr:colOff>184150</xdr:colOff>
      <xdr:row>254</xdr:row>
      <xdr:rowOff>0</xdr:rowOff>
    </xdr:from>
    <xdr:to>
      <xdr:col>1</xdr:col>
      <xdr:colOff>311150</xdr:colOff>
      <xdr:row>254</xdr:row>
      <xdr:rowOff>127000</xdr:rowOff>
    </xdr:to>
    <xdr:pic>
      <xdr:nvPicPr>
        <xdr:cNvPr id="1157" name="BExQFD28D36YSONODPUPCAAD3X8L">
          <a:extLst>
            <a:ext uri="{FF2B5EF4-FFF2-40B4-BE49-F238E27FC236}">
              <a16:creationId xmlns:a16="http://schemas.microsoft.com/office/drawing/2014/main" id="{C09C2216-35E1-4213-8A39-4FA23AD282D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8625125"/>
          <a:ext cx="127000" cy="127000"/>
        </a:xfrm>
        <a:prstGeom prst="rect">
          <a:avLst/>
        </a:prstGeom>
      </xdr:spPr>
    </xdr:pic>
    <xdr:clientData/>
  </xdr:twoCellAnchor>
  <xdr:oneCellAnchor>
    <xdr:from>
      <xdr:col>14</xdr:col>
      <xdr:colOff>25400</xdr:colOff>
      <xdr:row>0</xdr:row>
      <xdr:rowOff>9525</xdr:rowOff>
    </xdr:from>
    <xdr:ext cx="50800" cy="50800"/>
    <xdr:pic>
      <xdr:nvPicPr>
        <xdr:cNvPr id="1158" name="BEx1IP9KA0BG3BD5IRKQFZEG49FP">
          <a:extLst>
            <a:ext uri="{FF2B5EF4-FFF2-40B4-BE49-F238E27FC236}">
              <a16:creationId xmlns:a16="http://schemas.microsoft.com/office/drawing/2014/main" id="{F8F29C02-EC24-4ECD-92D6-55044876CBDC}"/>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559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1159" name="BExMLXR385IV8EO7P0A8TYEY36ZO">
          <a:extLst>
            <a:ext uri="{FF2B5EF4-FFF2-40B4-BE49-F238E27FC236}">
              <a16:creationId xmlns:a16="http://schemas.microsoft.com/office/drawing/2014/main" id="{DAE7949F-8F65-4FAD-88CF-B5E823F511A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55925" y="85725"/>
          <a:ext cx="50800" cy="50800"/>
        </a:xfrm>
        <a:prstGeom prst="rect">
          <a:avLst/>
        </a:prstGeom>
      </xdr:spPr>
    </xdr:pic>
    <xdr:clientData/>
  </xdr:oneCellAnchor>
  <xdr:oneCellAnchor>
    <xdr:from>
      <xdr:col>14</xdr:col>
      <xdr:colOff>25400</xdr:colOff>
      <xdr:row>0</xdr:row>
      <xdr:rowOff>9525</xdr:rowOff>
    </xdr:from>
    <xdr:ext cx="50800" cy="50800"/>
    <xdr:pic>
      <xdr:nvPicPr>
        <xdr:cNvPr id="1160" name="BExZXML4ZBIWAXJO6R4530Z1MRAJ">
          <a:extLst>
            <a:ext uri="{FF2B5EF4-FFF2-40B4-BE49-F238E27FC236}">
              <a16:creationId xmlns:a16="http://schemas.microsoft.com/office/drawing/2014/main" id="{6A48800D-9A90-4BA8-AEA9-ECE93AE2DDD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559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1161" name="BExIZIHMIIHGF8JLQCARIBTGII4C">
          <a:extLst>
            <a:ext uri="{FF2B5EF4-FFF2-40B4-BE49-F238E27FC236}">
              <a16:creationId xmlns:a16="http://schemas.microsoft.com/office/drawing/2014/main" id="{9225E62A-47C9-44B5-A76E-91528A60160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55925" y="85725"/>
          <a:ext cx="50800" cy="50800"/>
        </a:xfrm>
        <a:prstGeom prst="rect">
          <a:avLst/>
        </a:prstGeom>
      </xdr:spPr>
    </xdr:pic>
    <xdr:clientData/>
  </xdr:oneCellAnchor>
  <xdr:oneCellAnchor>
    <xdr:from>
      <xdr:col>14</xdr:col>
      <xdr:colOff>25400</xdr:colOff>
      <xdr:row>0</xdr:row>
      <xdr:rowOff>9525</xdr:rowOff>
    </xdr:from>
    <xdr:ext cx="50800" cy="50800"/>
    <xdr:pic>
      <xdr:nvPicPr>
        <xdr:cNvPr id="1162" name="BEx1IP9KA0BG3BD5IRKQFZEG49FP">
          <a:extLst>
            <a:ext uri="{FF2B5EF4-FFF2-40B4-BE49-F238E27FC236}">
              <a16:creationId xmlns:a16="http://schemas.microsoft.com/office/drawing/2014/main" id="{74B7E115-5A0F-43E7-B4AE-2CA698AC01D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559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1163" name="BExMLXR385IV8EO7P0A8TYEY36ZO">
          <a:extLst>
            <a:ext uri="{FF2B5EF4-FFF2-40B4-BE49-F238E27FC236}">
              <a16:creationId xmlns:a16="http://schemas.microsoft.com/office/drawing/2014/main" id="{9AF2EB8F-1F48-461A-864E-3CB3D9E5357B}"/>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55925" y="85725"/>
          <a:ext cx="50800" cy="50800"/>
        </a:xfrm>
        <a:prstGeom prst="rect">
          <a:avLst/>
        </a:prstGeom>
      </xdr:spPr>
    </xdr:pic>
    <xdr:clientData/>
  </xdr:oneCellAnchor>
  <xdr:oneCellAnchor>
    <xdr:from>
      <xdr:col>14</xdr:col>
      <xdr:colOff>25400</xdr:colOff>
      <xdr:row>0</xdr:row>
      <xdr:rowOff>9525</xdr:rowOff>
    </xdr:from>
    <xdr:ext cx="50800" cy="50800"/>
    <xdr:pic>
      <xdr:nvPicPr>
        <xdr:cNvPr id="1164" name="BExZXML4ZBIWAXJO6R4530Z1MRAJ">
          <a:extLst>
            <a:ext uri="{FF2B5EF4-FFF2-40B4-BE49-F238E27FC236}">
              <a16:creationId xmlns:a16="http://schemas.microsoft.com/office/drawing/2014/main" id="{D4BCF1F6-6A68-490B-AAAC-C09DDF8E9F98}"/>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559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1165" name="BExIZIHMIIHGF8JLQCARIBTGII4C">
          <a:extLst>
            <a:ext uri="{FF2B5EF4-FFF2-40B4-BE49-F238E27FC236}">
              <a16:creationId xmlns:a16="http://schemas.microsoft.com/office/drawing/2014/main" id="{FC8276BE-BD67-426E-B799-D9254759BED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55925" y="85725"/>
          <a:ext cx="50800" cy="50800"/>
        </a:xfrm>
        <a:prstGeom prst="rect">
          <a:avLst/>
        </a:prstGeom>
      </xdr:spPr>
    </xdr:pic>
    <xdr:clientData/>
  </xdr:oneCellAnchor>
  <xdr:oneCellAnchor>
    <xdr:from>
      <xdr:col>14</xdr:col>
      <xdr:colOff>25400</xdr:colOff>
      <xdr:row>0</xdr:row>
      <xdr:rowOff>9525</xdr:rowOff>
    </xdr:from>
    <xdr:ext cx="50800" cy="50800"/>
    <xdr:pic>
      <xdr:nvPicPr>
        <xdr:cNvPr id="1166" name="BEx1IP9KA0BG3BD5IRKQFZEG49FP">
          <a:extLst>
            <a:ext uri="{FF2B5EF4-FFF2-40B4-BE49-F238E27FC236}">
              <a16:creationId xmlns:a16="http://schemas.microsoft.com/office/drawing/2014/main" id="{C6E6380D-447E-47DF-852C-0A0D0FA2CA66}"/>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559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1167" name="BExMLXR385IV8EO7P0A8TYEY36ZO">
          <a:extLst>
            <a:ext uri="{FF2B5EF4-FFF2-40B4-BE49-F238E27FC236}">
              <a16:creationId xmlns:a16="http://schemas.microsoft.com/office/drawing/2014/main" id="{3E799633-B5EE-40DB-87A6-DD5E23B6055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55925" y="85725"/>
          <a:ext cx="50800" cy="50800"/>
        </a:xfrm>
        <a:prstGeom prst="rect">
          <a:avLst/>
        </a:prstGeom>
      </xdr:spPr>
    </xdr:pic>
    <xdr:clientData/>
  </xdr:oneCellAnchor>
  <xdr:oneCellAnchor>
    <xdr:from>
      <xdr:col>14</xdr:col>
      <xdr:colOff>25400</xdr:colOff>
      <xdr:row>0</xdr:row>
      <xdr:rowOff>9525</xdr:rowOff>
    </xdr:from>
    <xdr:ext cx="50800" cy="50800"/>
    <xdr:pic>
      <xdr:nvPicPr>
        <xdr:cNvPr id="1168" name="BExZXML4ZBIWAXJO6R4530Z1MRAJ">
          <a:extLst>
            <a:ext uri="{FF2B5EF4-FFF2-40B4-BE49-F238E27FC236}">
              <a16:creationId xmlns:a16="http://schemas.microsoft.com/office/drawing/2014/main" id="{24F4A7E8-73C9-40D2-B15C-32B4D27E5BA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559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1169" name="BExIZIHMIIHGF8JLQCARIBTGII4C">
          <a:extLst>
            <a:ext uri="{FF2B5EF4-FFF2-40B4-BE49-F238E27FC236}">
              <a16:creationId xmlns:a16="http://schemas.microsoft.com/office/drawing/2014/main" id="{E9069B5E-2D52-4148-9D51-7C660C5B847E}"/>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55925" y="85725"/>
          <a:ext cx="50800" cy="50800"/>
        </a:xfrm>
        <a:prstGeom prst="rect">
          <a:avLst/>
        </a:prstGeom>
      </xdr:spPr>
    </xdr:pic>
    <xdr:clientData/>
  </xdr:oneCellAnchor>
  <xdr:oneCellAnchor>
    <xdr:from>
      <xdr:col>14</xdr:col>
      <xdr:colOff>25400</xdr:colOff>
      <xdr:row>0</xdr:row>
      <xdr:rowOff>9525</xdr:rowOff>
    </xdr:from>
    <xdr:ext cx="50800" cy="50800"/>
    <xdr:pic>
      <xdr:nvPicPr>
        <xdr:cNvPr id="1170" name="BEx1IP9KA0BG3BD5IRKQFZEG49FP">
          <a:extLst>
            <a:ext uri="{FF2B5EF4-FFF2-40B4-BE49-F238E27FC236}">
              <a16:creationId xmlns:a16="http://schemas.microsoft.com/office/drawing/2014/main" id="{F49E99F7-58CD-4955-928F-4DDD93909C24}"/>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559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1171" name="BExMLXR385IV8EO7P0A8TYEY36ZO">
          <a:extLst>
            <a:ext uri="{FF2B5EF4-FFF2-40B4-BE49-F238E27FC236}">
              <a16:creationId xmlns:a16="http://schemas.microsoft.com/office/drawing/2014/main" id="{6E5AF6FB-ABDB-4DFD-81CA-08AE46655AD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55925" y="85725"/>
          <a:ext cx="50800" cy="50800"/>
        </a:xfrm>
        <a:prstGeom prst="rect">
          <a:avLst/>
        </a:prstGeom>
      </xdr:spPr>
    </xdr:pic>
    <xdr:clientData/>
  </xdr:oneCellAnchor>
  <xdr:oneCellAnchor>
    <xdr:from>
      <xdr:col>14</xdr:col>
      <xdr:colOff>25400</xdr:colOff>
      <xdr:row>0</xdr:row>
      <xdr:rowOff>9525</xdr:rowOff>
    </xdr:from>
    <xdr:ext cx="50800" cy="50800"/>
    <xdr:pic>
      <xdr:nvPicPr>
        <xdr:cNvPr id="1172" name="BExZXML4ZBIWAXJO6R4530Z1MRAJ">
          <a:extLst>
            <a:ext uri="{FF2B5EF4-FFF2-40B4-BE49-F238E27FC236}">
              <a16:creationId xmlns:a16="http://schemas.microsoft.com/office/drawing/2014/main" id="{3E10FB26-E649-4A82-ABCA-484D49D9DD3D}"/>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655925" y="9525"/>
          <a:ext cx="50800" cy="50800"/>
        </a:xfrm>
        <a:prstGeom prst="rect">
          <a:avLst/>
        </a:prstGeom>
      </xdr:spPr>
    </xdr:pic>
    <xdr:clientData fPrintsWithSheet="0"/>
  </xdr:oneCellAnchor>
  <xdr:oneCellAnchor>
    <xdr:from>
      <xdr:col>14</xdr:col>
      <xdr:colOff>25400</xdr:colOff>
      <xdr:row>0</xdr:row>
      <xdr:rowOff>85725</xdr:rowOff>
    </xdr:from>
    <xdr:ext cx="50800" cy="50800"/>
    <xdr:pic>
      <xdr:nvPicPr>
        <xdr:cNvPr id="1173" name="BExIZIHMIIHGF8JLQCARIBTGII4C">
          <a:extLst>
            <a:ext uri="{FF2B5EF4-FFF2-40B4-BE49-F238E27FC236}">
              <a16:creationId xmlns:a16="http://schemas.microsoft.com/office/drawing/2014/main" id="{C592C4EB-F7B1-42BA-BA95-9448278D8E1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55925" y="85725"/>
          <a:ext cx="50800" cy="508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28575</xdr:colOff>
      <xdr:row>1</xdr:row>
      <xdr:rowOff>0</xdr:rowOff>
    </xdr:from>
    <xdr:ext cx="123825" cy="123825"/>
    <xdr:pic>
      <xdr:nvPicPr>
        <xdr:cNvPr id="2" name="BExW253QPOZK9KW8BJC3LBXGCG2N" descr="Y5HX37BEUWSN1NEFJKZJXI3SX" hidden="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3" name="BEx973S463FCQVJ7QDFBUIU0WJ3F" descr="ZQTVYL8DCSADVT0QMRXFLU0TR" hidden="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4" name="BEx5FXJGJOT93D0J2IRJ3985IUMI" hidden="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0</xdr:row>
      <xdr:rowOff>0</xdr:rowOff>
    </xdr:from>
    <xdr:ext cx="123825" cy="123825"/>
    <xdr:pic>
      <xdr:nvPicPr>
        <xdr:cNvPr id="5" name="BEx3RTMHAR35NUAAK49TV6NU7EPA" descr="QFXLG4ZCXTRQSJYFCKJ58G9N8" hidden="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190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3</xdr:row>
      <xdr:rowOff>0</xdr:rowOff>
    </xdr:from>
    <xdr:ext cx="123825" cy="123825"/>
    <xdr:pic>
      <xdr:nvPicPr>
        <xdr:cNvPr id="6" name="BExS8T38WLC2R738ZC7BDJQAKJAJ" descr="MRI962L5PB0E0YWXCIBN82VJH" hidden="1">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7" name="BEx5F64BJ6DCM4EJH81D5ZFNPZ0V" descr="7DJ9FILZD2YPS6X1JBP9E76TU" hidden="1">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8" name="BExQEXXHA3EEXR44LT6RKCDWM6ZT" hidden="1">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0</xdr:row>
      <xdr:rowOff>0</xdr:rowOff>
    </xdr:from>
    <xdr:ext cx="123825" cy="123825"/>
    <xdr:pic>
      <xdr:nvPicPr>
        <xdr:cNvPr id="9" name="BExSDIVCE09QKG3CT52PHCS6ZJ09" descr="9F076L7EQCF2COMMGCQG6BQGU" hidden="1">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190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10" name="BExU65O9OE4B4MQ2A3OYH13M8BZJ" descr="3INNIMMPDBB0JF37L81M6ID21" hidden="1">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1" name="BExOPRCR0UW7TKXSV5WDTL348FGL" descr="S9JM17GP1802LHN4GT14BJYIC" hidden="1">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2" name="BEx5OESAY2W8SEGI3TSB65EHJ04B" descr="9CN2Y88X8WYV1HWZG1QILY9BK" hidden="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13" name="BExGMWEQ2BYRY9BAO5T1X850MJN1" descr="AZ9ST0XDIOP50HSUFO5V31BR0" hidden="1">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98425</xdr:colOff>
      <xdr:row>0</xdr:row>
      <xdr:rowOff>0</xdr:rowOff>
    </xdr:from>
    <xdr:to>
      <xdr:col>1</xdr:col>
      <xdr:colOff>225425</xdr:colOff>
      <xdr:row>0</xdr:row>
      <xdr:rowOff>127000</xdr:rowOff>
    </xdr:to>
    <xdr:pic>
      <xdr:nvPicPr>
        <xdr:cNvPr id="14" name="BExIPAREML860OQ9BNYXP3W2NLTN">
          <a:extLst>
            <a:ext uri="{FF2B5EF4-FFF2-40B4-BE49-F238E27FC236}">
              <a16:creationId xmlns:a16="http://schemas.microsoft.com/office/drawing/2014/main" id="{00000000-0008-0000-0000-00000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0425" y="190500"/>
          <a:ext cx="127000" cy="127000"/>
        </a:xfrm>
        <a:prstGeom prst="rect">
          <a:avLst/>
        </a:prstGeom>
      </xdr:spPr>
    </xdr:pic>
    <xdr:clientData/>
  </xdr:twoCellAnchor>
  <xdr:twoCellAnchor>
    <xdr:from>
      <xdr:col>1</xdr:col>
      <xdr:colOff>184150</xdr:colOff>
      <xdr:row>1</xdr:row>
      <xdr:rowOff>0</xdr:rowOff>
    </xdr:from>
    <xdr:to>
      <xdr:col>1</xdr:col>
      <xdr:colOff>311150</xdr:colOff>
      <xdr:row>1</xdr:row>
      <xdr:rowOff>127000</xdr:rowOff>
    </xdr:to>
    <xdr:pic>
      <xdr:nvPicPr>
        <xdr:cNvPr id="15" name="BExKT4I9YK0FK7PNZRPIMF55JYWL">
          <a:extLst>
            <a:ext uri="{FF2B5EF4-FFF2-40B4-BE49-F238E27FC236}">
              <a16:creationId xmlns:a16="http://schemas.microsoft.com/office/drawing/2014/main" id="{00000000-0008-0000-0000-00000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647700"/>
          <a:ext cx="127000" cy="127000"/>
        </a:xfrm>
        <a:prstGeom prst="rect">
          <a:avLst/>
        </a:prstGeom>
      </xdr:spPr>
    </xdr:pic>
    <xdr:clientData/>
  </xdr:twoCellAnchor>
  <xdr:twoCellAnchor>
    <xdr:from>
      <xdr:col>1</xdr:col>
      <xdr:colOff>269875</xdr:colOff>
      <xdr:row>2</xdr:row>
      <xdr:rowOff>0</xdr:rowOff>
    </xdr:from>
    <xdr:to>
      <xdr:col>1</xdr:col>
      <xdr:colOff>396875</xdr:colOff>
      <xdr:row>2</xdr:row>
      <xdr:rowOff>127000</xdr:rowOff>
    </xdr:to>
    <xdr:pic>
      <xdr:nvPicPr>
        <xdr:cNvPr id="16" name="BExF0HHBX2DMU16V096U1R4ZDBYR">
          <a:extLst>
            <a:ext uri="{FF2B5EF4-FFF2-40B4-BE49-F238E27FC236}">
              <a16:creationId xmlns:a16="http://schemas.microsoft.com/office/drawing/2014/main" id="{00000000-0008-0000-0000-00001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838200"/>
          <a:ext cx="127000" cy="127000"/>
        </a:xfrm>
        <a:prstGeom prst="rect">
          <a:avLst/>
        </a:prstGeom>
      </xdr:spPr>
    </xdr:pic>
    <xdr:clientData/>
  </xdr:twoCellAnchor>
  <xdr:twoCellAnchor>
    <xdr:from>
      <xdr:col>1</xdr:col>
      <xdr:colOff>355600</xdr:colOff>
      <xdr:row>3</xdr:row>
      <xdr:rowOff>0</xdr:rowOff>
    </xdr:from>
    <xdr:to>
      <xdr:col>1</xdr:col>
      <xdr:colOff>482600</xdr:colOff>
      <xdr:row>3</xdr:row>
      <xdr:rowOff>127000</xdr:rowOff>
    </xdr:to>
    <xdr:pic>
      <xdr:nvPicPr>
        <xdr:cNvPr id="17" name="BExGRT2YMHF5U7LSCYQWSQAGW6EG">
          <a:extLst>
            <a:ext uri="{FF2B5EF4-FFF2-40B4-BE49-F238E27FC236}">
              <a16:creationId xmlns:a16="http://schemas.microsoft.com/office/drawing/2014/main" id="{00000000-0008-0000-0000-000011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1028700"/>
          <a:ext cx="127000" cy="127000"/>
        </a:xfrm>
        <a:prstGeom prst="rect">
          <a:avLst/>
        </a:prstGeom>
      </xdr:spPr>
    </xdr:pic>
    <xdr:clientData/>
  </xdr:twoCellAnchor>
  <xdr:twoCellAnchor>
    <xdr:from>
      <xdr:col>1</xdr:col>
      <xdr:colOff>441325</xdr:colOff>
      <xdr:row>4</xdr:row>
      <xdr:rowOff>0</xdr:rowOff>
    </xdr:from>
    <xdr:to>
      <xdr:col>1</xdr:col>
      <xdr:colOff>568325</xdr:colOff>
      <xdr:row>4</xdr:row>
      <xdr:rowOff>127000</xdr:rowOff>
    </xdr:to>
    <xdr:pic>
      <xdr:nvPicPr>
        <xdr:cNvPr id="18" name="BExEVHYNG0AIAOI1EKQPS3P2ZVHZ">
          <a:extLst>
            <a:ext uri="{FF2B5EF4-FFF2-40B4-BE49-F238E27FC236}">
              <a16:creationId xmlns:a16="http://schemas.microsoft.com/office/drawing/2014/main" id="{00000000-0008-0000-0000-00001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219200"/>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xdr:nvPicPr>
        <xdr:cNvPr id="19" name="BExU1QZDA8RLPNRWTZJ8EUR7Z0IS">
          <a:extLst>
            <a:ext uri="{FF2B5EF4-FFF2-40B4-BE49-F238E27FC236}">
              <a16:creationId xmlns:a16="http://schemas.microsoft.com/office/drawing/2014/main" id="{00000000-0008-0000-0000-000013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409700"/>
          <a:ext cx="127000" cy="127000"/>
        </a:xfrm>
        <a:prstGeom prst="rect">
          <a:avLst/>
        </a:prstGeom>
      </xdr:spPr>
    </xdr:pic>
    <xdr:clientData/>
  </xdr:twoCellAnchor>
  <xdr:twoCellAnchor>
    <xdr:from>
      <xdr:col>1</xdr:col>
      <xdr:colOff>441325</xdr:colOff>
      <xdr:row>6</xdr:row>
      <xdr:rowOff>0</xdr:rowOff>
    </xdr:from>
    <xdr:to>
      <xdr:col>1</xdr:col>
      <xdr:colOff>568325</xdr:colOff>
      <xdr:row>6</xdr:row>
      <xdr:rowOff>127000</xdr:rowOff>
    </xdr:to>
    <xdr:pic>
      <xdr:nvPicPr>
        <xdr:cNvPr id="20" name="BExKS0SOHUE9ODD520TXZ4FJKAFC">
          <a:extLst>
            <a:ext uri="{FF2B5EF4-FFF2-40B4-BE49-F238E27FC236}">
              <a16:creationId xmlns:a16="http://schemas.microsoft.com/office/drawing/2014/main" id="{00000000-0008-0000-0000-00001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600200"/>
          <a:ext cx="127000" cy="127000"/>
        </a:xfrm>
        <a:prstGeom prst="rect">
          <a:avLst/>
        </a:prstGeom>
      </xdr:spPr>
    </xdr:pic>
    <xdr:clientData/>
  </xdr:twoCellAnchor>
  <xdr:twoCellAnchor>
    <xdr:from>
      <xdr:col>1</xdr:col>
      <xdr:colOff>441325</xdr:colOff>
      <xdr:row>7</xdr:row>
      <xdr:rowOff>0</xdr:rowOff>
    </xdr:from>
    <xdr:to>
      <xdr:col>1</xdr:col>
      <xdr:colOff>568325</xdr:colOff>
      <xdr:row>7</xdr:row>
      <xdr:rowOff>127000</xdr:rowOff>
    </xdr:to>
    <xdr:pic>
      <xdr:nvPicPr>
        <xdr:cNvPr id="21" name="BExKH1SLXMXSE93OCNYFJ50L9GE4">
          <a:extLst>
            <a:ext uri="{FF2B5EF4-FFF2-40B4-BE49-F238E27FC236}">
              <a16:creationId xmlns:a16="http://schemas.microsoft.com/office/drawing/2014/main" id="{00000000-0008-0000-0000-00001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790700"/>
          <a:ext cx="127000" cy="127000"/>
        </a:xfrm>
        <a:prstGeom prst="rect">
          <a:avLst/>
        </a:prstGeom>
      </xdr:spPr>
    </xdr:pic>
    <xdr:clientData/>
  </xdr:twoCellAnchor>
  <xdr:twoCellAnchor>
    <xdr:from>
      <xdr:col>1</xdr:col>
      <xdr:colOff>441325</xdr:colOff>
      <xdr:row>8</xdr:row>
      <xdr:rowOff>0</xdr:rowOff>
    </xdr:from>
    <xdr:to>
      <xdr:col>1</xdr:col>
      <xdr:colOff>568325</xdr:colOff>
      <xdr:row>8</xdr:row>
      <xdr:rowOff>127000</xdr:rowOff>
    </xdr:to>
    <xdr:pic>
      <xdr:nvPicPr>
        <xdr:cNvPr id="22" name="BExIHL36YMK09AERZOZ5X8T5RFKN">
          <a:extLst>
            <a:ext uri="{FF2B5EF4-FFF2-40B4-BE49-F238E27FC236}">
              <a16:creationId xmlns:a16="http://schemas.microsoft.com/office/drawing/2014/main" id="{00000000-0008-0000-0000-00001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981200"/>
          <a:ext cx="127000" cy="127000"/>
        </a:xfrm>
        <a:prstGeom prst="rect">
          <a:avLst/>
        </a:prstGeom>
      </xdr:spPr>
    </xdr:pic>
    <xdr:clientData/>
  </xdr:twoCellAnchor>
  <xdr:twoCellAnchor>
    <xdr:from>
      <xdr:col>1</xdr:col>
      <xdr:colOff>441325</xdr:colOff>
      <xdr:row>9</xdr:row>
      <xdr:rowOff>0</xdr:rowOff>
    </xdr:from>
    <xdr:to>
      <xdr:col>1</xdr:col>
      <xdr:colOff>568325</xdr:colOff>
      <xdr:row>9</xdr:row>
      <xdr:rowOff>127000</xdr:rowOff>
    </xdr:to>
    <xdr:pic>
      <xdr:nvPicPr>
        <xdr:cNvPr id="23" name="BExTYIEDRDLVPG9DP5ASFUEPX9RN">
          <a:extLst>
            <a:ext uri="{FF2B5EF4-FFF2-40B4-BE49-F238E27FC236}">
              <a16:creationId xmlns:a16="http://schemas.microsoft.com/office/drawing/2014/main" id="{00000000-0008-0000-0000-00001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171700"/>
          <a:ext cx="127000" cy="127000"/>
        </a:xfrm>
        <a:prstGeom prst="rect">
          <a:avLst/>
        </a:prstGeom>
      </xdr:spPr>
    </xdr:pic>
    <xdr:clientData/>
  </xdr:twoCellAnchor>
  <xdr:twoCellAnchor>
    <xdr:from>
      <xdr:col>1</xdr:col>
      <xdr:colOff>441325</xdr:colOff>
      <xdr:row>10</xdr:row>
      <xdr:rowOff>0</xdr:rowOff>
    </xdr:from>
    <xdr:to>
      <xdr:col>1</xdr:col>
      <xdr:colOff>568325</xdr:colOff>
      <xdr:row>10</xdr:row>
      <xdr:rowOff>127000</xdr:rowOff>
    </xdr:to>
    <xdr:pic>
      <xdr:nvPicPr>
        <xdr:cNvPr id="24" name="BExMJ87A9S3BBMJWC8FKC99BF3XL">
          <a:extLst>
            <a:ext uri="{FF2B5EF4-FFF2-40B4-BE49-F238E27FC236}">
              <a16:creationId xmlns:a16="http://schemas.microsoft.com/office/drawing/2014/main" id="{00000000-0008-0000-0000-00001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362200"/>
          <a:ext cx="127000" cy="127000"/>
        </a:xfrm>
        <a:prstGeom prst="rect">
          <a:avLst/>
        </a:prstGeom>
      </xdr:spPr>
    </xdr:pic>
    <xdr:clientData/>
  </xdr:twoCellAnchor>
  <xdr:twoCellAnchor>
    <xdr:from>
      <xdr:col>1</xdr:col>
      <xdr:colOff>355600</xdr:colOff>
      <xdr:row>11</xdr:row>
      <xdr:rowOff>0</xdr:rowOff>
    </xdr:from>
    <xdr:to>
      <xdr:col>1</xdr:col>
      <xdr:colOff>482600</xdr:colOff>
      <xdr:row>11</xdr:row>
      <xdr:rowOff>127000</xdr:rowOff>
    </xdr:to>
    <xdr:pic>
      <xdr:nvPicPr>
        <xdr:cNvPr id="25" name="BExS4D1RO9OYWR4VBHX4OT5WGNW8">
          <a:extLst>
            <a:ext uri="{FF2B5EF4-FFF2-40B4-BE49-F238E27FC236}">
              <a16:creationId xmlns:a16="http://schemas.microsoft.com/office/drawing/2014/main" id="{00000000-0008-0000-0000-00001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2552700"/>
          <a:ext cx="127000" cy="127000"/>
        </a:xfrm>
        <a:prstGeom prst="rect">
          <a:avLst/>
        </a:prstGeom>
      </xdr:spPr>
    </xdr:pic>
    <xdr:clientData/>
  </xdr:twoCellAnchor>
  <xdr:twoCellAnchor>
    <xdr:from>
      <xdr:col>1</xdr:col>
      <xdr:colOff>269875</xdr:colOff>
      <xdr:row>12</xdr:row>
      <xdr:rowOff>0</xdr:rowOff>
    </xdr:from>
    <xdr:to>
      <xdr:col>1</xdr:col>
      <xdr:colOff>396875</xdr:colOff>
      <xdr:row>12</xdr:row>
      <xdr:rowOff>127000</xdr:rowOff>
    </xdr:to>
    <xdr:pic>
      <xdr:nvPicPr>
        <xdr:cNvPr id="26" name="BExIILY628RI9MSL0WBQZ0U82T56">
          <a:extLst>
            <a:ext uri="{FF2B5EF4-FFF2-40B4-BE49-F238E27FC236}">
              <a16:creationId xmlns:a16="http://schemas.microsoft.com/office/drawing/2014/main" id="{00000000-0008-0000-0000-00001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2743200"/>
          <a:ext cx="127000" cy="127000"/>
        </a:xfrm>
        <a:prstGeom prst="rect">
          <a:avLst/>
        </a:prstGeom>
      </xdr:spPr>
    </xdr:pic>
    <xdr:clientData/>
  </xdr:twoCellAnchor>
  <xdr:twoCellAnchor>
    <xdr:from>
      <xdr:col>1</xdr:col>
      <xdr:colOff>355600</xdr:colOff>
      <xdr:row>13</xdr:row>
      <xdr:rowOff>0</xdr:rowOff>
    </xdr:from>
    <xdr:to>
      <xdr:col>1</xdr:col>
      <xdr:colOff>482600</xdr:colOff>
      <xdr:row>13</xdr:row>
      <xdr:rowOff>127000</xdr:rowOff>
    </xdr:to>
    <xdr:pic>
      <xdr:nvPicPr>
        <xdr:cNvPr id="27" name="BExS8HJW9V7P003Y4WLF62E3OM1X">
          <a:extLst>
            <a:ext uri="{FF2B5EF4-FFF2-40B4-BE49-F238E27FC236}">
              <a16:creationId xmlns:a16="http://schemas.microsoft.com/office/drawing/2014/main" id="{00000000-0008-0000-0000-00001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2933700"/>
          <a:ext cx="127000" cy="127000"/>
        </a:xfrm>
        <a:prstGeom prst="rect">
          <a:avLst/>
        </a:prstGeom>
      </xdr:spPr>
    </xdr:pic>
    <xdr:clientData/>
  </xdr:twoCellAnchor>
  <xdr:twoCellAnchor>
    <xdr:from>
      <xdr:col>1</xdr:col>
      <xdr:colOff>355600</xdr:colOff>
      <xdr:row>14</xdr:row>
      <xdr:rowOff>0</xdr:rowOff>
    </xdr:from>
    <xdr:to>
      <xdr:col>1</xdr:col>
      <xdr:colOff>482600</xdr:colOff>
      <xdr:row>14</xdr:row>
      <xdr:rowOff>127000</xdr:rowOff>
    </xdr:to>
    <xdr:pic>
      <xdr:nvPicPr>
        <xdr:cNvPr id="28" name="BExQ92CBYFV6J9APVD67NPNMMN5U">
          <a:extLst>
            <a:ext uri="{FF2B5EF4-FFF2-40B4-BE49-F238E27FC236}">
              <a16:creationId xmlns:a16="http://schemas.microsoft.com/office/drawing/2014/main" id="{00000000-0008-0000-0000-00001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124200"/>
          <a:ext cx="127000" cy="127000"/>
        </a:xfrm>
        <a:prstGeom prst="rect">
          <a:avLst/>
        </a:prstGeom>
      </xdr:spPr>
    </xdr:pic>
    <xdr:clientData/>
  </xdr:twoCellAnchor>
  <xdr:twoCellAnchor>
    <xdr:from>
      <xdr:col>1</xdr:col>
      <xdr:colOff>355600</xdr:colOff>
      <xdr:row>15</xdr:row>
      <xdr:rowOff>0</xdr:rowOff>
    </xdr:from>
    <xdr:to>
      <xdr:col>1</xdr:col>
      <xdr:colOff>482600</xdr:colOff>
      <xdr:row>15</xdr:row>
      <xdr:rowOff>127000</xdr:rowOff>
    </xdr:to>
    <xdr:pic>
      <xdr:nvPicPr>
        <xdr:cNvPr id="29" name="BExEQQ8J8XYN2F1TGWGL2CPL9631">
          <a:extLst>
            <a:ext uri="{FF2B5EF4-FFF2-40B4-BE49-F238E27FC236}">
              <a16:creationId xmlns:a16="http://schemas.microsoft.com/office/drawing/2014/main" id="{00000000-0008-0000-0000-00001D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314700"/>
          <a:ext cx="127000" cy="127000"/>
        </a:xfrm>
        <a:prstGeom prst="rect">
          <a:avLst/>
        </a:prstGeom>
      </xdr:spPr>
    </xdr:pic>
    <xdr:clientData/>
  </xdr:twoCellAnchor>
  <xdr:twoCellAnchor>
    <xdr:from>
      <xdr:col>1</xdr:col>
      <xdr:colOff>355600</xdr:colOff>
      <xdr:row>16</xdr:row>
      <xdr:rowOff>0</xdr:rowOff>
    </xdr:from>
    <xdr:to>
      <xdr:col>1</xdr:col>
      <xdr:colOff>482600</xdr:colOff>
      <xdr:row>16</xdr:row>
      <xdr:rowOff>127000</xdr:rowOff>
    </xdr:to>
    <xdr:pic>
      <xdr:nvPicPr>
        <xdr:cNvPr id="30" name="BEx1TQNYHBNCC1O8E6Y50UIWAHVJ">
          <a:extLst>
            <a:ext uri="{FF2B5EF4-FFF2-40B4-BE49-F238E27FC236}">
              <a16:creationId xmlns:a16="http://schemas.microsoft.com/office/drawing/2014/main" id="{00000000-0008-0000-0000-00001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505200"/>
          <a:ext cx="127000" cy="127000"/>
        </a:xfrm>
        <a:prstGeom prst="rect">
          <a:avLst/>
        </a:prstGeom>
      </xdr:spPr>
    </xdr:pic>
    <xdr:clientData/>
  </xdr:twoCellAnchor>
  <xdr:twoCellAnchor>
    <xdr:from>
      <xdr:col>1</xdr:col>
      <xdr:colOff>355600</xdr:colOff>
      <xdr:row>17</xdr:row>
      <xdr:rowOff>0</xdr:rowOff>
    </xdr:from>
    <xdr:to>
      <xdr:col>1</xdr:col>
      <xdr:colOff>482600</xdr:colOff>
      <xdr:row>17</xdr:row>
      <xdr:rowOff>127000</xdr:rowOff>
    </xdr:to>
    <xdr:pic>
      <xdr:nvPicPr>
        <xdr:cNvPr id="31" name="BExXN3FNCRR8UZE4KGAKPVT0MT18">
          <a:extLst>
            <a:ext uri="{FF2B5EF4-FFF2-40B4-BE49-F238E27FC236}">
              <a16:creationId xmlns:a16="http://schemas.microsoft.com/office/drawing/2014/main" id="{00000000-0008-0000-0000-00001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695700"/>
          <a:ext cx="127000" cy="127000"/>
        </a:xfrm>
        <a:prstGeom prst="rect">
          <a:avLst/>
        </a:prstGeom>
      </xdr:spPr>
    </xdr:pic>
    <xdr:clientData/>
  </xdr:twoCellAnchor>
  <xdr:twoCellAnchor>
    <xdr:from>
      <xdr:col>1</xdr:col>
      <xdr:colOff>355600</xdr:colOff>
      <xdr:row>18</xdr:row>
      <xdr:rowOff>0</xdr:rowOff>
    </xdr:from>
    <xdr:to>
      <xdr:col>1</xdr:col>
      <xdr:colOff>482600</xdr:colOff>
      <xdr:row>18</xdr:row>
      <xdr:rowOff>127000</xdr:rowOff>
    </xdr:to>
    <xdr:pic>
      <xdr:nvPicPr>
        <xdr:cNvPr id="32" name="BExZL0EC5D0L3BI757GV2JDN3JKS">
          <a:extLst>
            <a:ext uri="{FF2B5EF4-FFF2-40B4-BE49-F238E27FC236}">
              <a16:creationId xmlns:a16="http://schemas.microsoft.com/office/drawing/2014/main" id="{00000000-0008-0000-0000-00002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886200"/>
          <a:ext cx="127000" cy="127000"/>
        </a:xfrm>
        <a:prstGeom prst="rect">
          <a:avLst/>
        </a:prstGeom>
      </xdr:spPr>
    </xdr:pic>
    <xdr:clientData/>
  </xdr:twoCellAnchor>
  <xdr:twoCellAnchor>
    <xdr:from>
      <xdr:col>1</xdr:col>
      <xdr:colOff>355600</xdr:colOff>
      <xdr:row>19</xdr:row>
      <xdr:rowOff>0</xdr:rowOff>
    </xdr:from>
    <xdr:to>
      <xdr:col>1</xdr:col>
      <xdr:colOff>482600</xdr:colOff>
      <xdr:row>19</xdr:row>
      <xdr:rowOff>127000</xdr:rowOff>
    </xdr:to>
    <xdr:pic>
      <xdr:nvPicPr>
        <xdr:cNvPr id="33" name="BExXXHWQAQ403JMYSTGX46ORWOTF">
          <a:extLst>
            <a:ext uri="{FF2B5EF4-FFF2-40B4-BE49-F238E27FC236}">
              <a16:creationId xmlns:a16="http://schemas.microsoft.com/office/drawing/2014/main" id="{00000000-0008-0000-0000-000021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076700"/>
          <a:ext cx="127000" cy="127000"/>
        </a:xfrm>
        <a:prstGeom prst="rect">
          <a:avLst/>
        </a:prstGeom>
      </xdr:spPr>
    </xdr:pic>
    <xdr:clientData/>
  </xdr:twoCellAnchor>
  <xdr:twoCellAnchor>
    <xdr:from>
      <xdr:col>1</xdr:col>
      <xdr:colOff>355600</xdr:colOff>
      <xdr:row>20</xdr:row>
      <xdr:rowOff>0</xdr:rowOff>
    </xdr:from>
    <xdr:to>
      <xdr:col>1</xdr:col>
      <xdr:colOff>482600</xdr:colOff>
      <xdr:row>20</xdr:row>
      <xdr:rowOff>127000</xdr:rowOff>
    </xdr:to>
    <xdr:pic>
      <xdr:nvPicPr>
        <xdr:cNvPr id="34" name="BExGU8ALA8VYO1F81A0AX4ZZS6UJ">
          <a:extLst>
            <a:ext uri="{FF2B5EF4-FFF2-40B4-BE49-F238E27FC236}">
              <a16:creationId xmlns:a16="http://schemas.microsoft.com/office/drawing/2014/main" id="{00000000-0008-0000-0000-00002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67200"/>
          <a:ext cx="127000" cy="127000"/>
        </a:xfrm>
        <a:prstGeom prst="rect">
          <a:avLst/>
        </a:prstGeom>
      </xdr:spPr>
    </xdr:pic>
    <xdr:clientData/>
  </xdr:twoCellAnchor>
  <xdr:twoCellAnchor>
    <xdr:from>
      <xdr:col>1</xdr:col>
      <xdr:colOff>355600</xdr:colOff>
      <xdr:row>21</xdr:row>
      <xdr:rowOff>0</xdr:rowOff>
    </xdr:from>
    <xdr:to>
      <xdr:col>1</xdr:col>
      <xdr:colOff>482600</xdr:colOff>
      <xdr:row>21</xdr:row>
      <xdr:rowOff>127000</xdr:rowOff>
    </xdr:to>
    <xdr:pic>
      <xdr:nvPicPr>
        <xdr:cNvPr id="35" name="BExB1HO760W251AX055TNGCFBF5R">
          <a:extLst>
            <a:ext uri="{FF2B5EF4-FFF2-40B4-BE49-F238E27FC236}">
              <a16:creationId xmlns:a16="http://schemas.microsoft.com/office/drawing/2014/main" id="{00000000-0008-0000-0000-000023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457700"/>
          <a:ext cx="127000" cy="127000"/>
        </a:xfrm>
        <a:prstGeom prst="rect">
          <a:avLst/>
        </a:prstGeom>
      </xdr:spPr>
    </xdr:pic>
    <xdr:clientData/>
  </xdr:twoCellAnchor>
  <xdr:twoCellAnchor>
    <xdr:from>
      <xdr:col>1</xdr:col>
      <xdr:colOff>355600</xdr:colOff>
      <xdr:row>22</xdr:row>
      <xdr:rowOff>0</xdr:rowOff>
    </xdr:from>
    <xdr:to>
      <xdr:col>1</xdr:col>
      <xdr:colOff>482600</xdr:colOff>
      <xdr:row>22</xdr:row>
      <xdr:rowOff>127000</xdr:rowOff>
    </xdr:to>
    <xdr:pic>
      <xdr:nvPicPr>
        <xdr:cNvPr id="36" name="BEx7AGDG5D0A1VASZA3NSR0PGA7N">
          <a:extLst>
            <a:ext uri="{FF2B5EF4-FFF2-40B4-BE49-F238E27FC236}">
              <a16:creationId xmlns:a16="http://schemas.microsoft.com/office/drawing/2014/main" id="{00000000-0008-0000-0000-00002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648200"/>
          <a:ext cx="127000" cy="127000"/>
        </a:xfrm>
        <a:prstGeom prst="rect">
          <a:avLst/>
        </a:prstGeom>
      </xdr:spPr>
    </xdr:pic>
    <xdr:clientData/>
  </xdr:twoCellAnchor>
  <xdr:twoCellAnchor>
    <xdr:from>
      <xdr:col>1</xdr:col>
      <xdr:colOff>184150</xdr:colOff>
      <xdr:row>23</xdr:row>
      <xdr:rowOff>0</xdr:rowOff>
    </xdr:from>
    <xdr:to>
      <xdr:col>1</xdr:col>
      <xdr:colOff>311150</xdr:colOff>
      <xdr:row>23</xdr:row>
      <xdr:rowOff>127000</xdr:rowOff>
    </xdr:to>
    <xdr:pic>
      <xdr:nvPicPr>
        <xdr:cNvPr id="37" name="BExGL74A6SJOS64HZ6F0GRJ9DBJX">
          <a:extLst>
            <a:ext uri="{FF2B5EF4-FFF2-40B4-BE49-F238E27FC236}">
              <a16:creationId xmlns:a16="http://schemas.microsoft.com/office/drawing/2014/main" id="{00000000-0008-0000-0000-00002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4838700"/>
          <a:ext cx="127000" cy="127000"/>
        </a:xfrm>
        <a:prstGeom prst="rect">
          <a:avLst/>
        </a:prstGeom>
      </xdr:spPr>
    </xdr:pic>
    <xdr:clientData/>
  </xdr:twoCellAnchor>
  <xdr:twoCellAnchor>
    <xdr:from>
      <xdr:col>1</xdr:col>
      <xdr:colOff>269875</xdr:colOff>
      <xdr:row>24</xdr:row>
      <xdr:rowOff>0</xdr:rowOff>
    </xdr:from>
    <xdr:to>
      <xdr:col>1</xdr:col>
      <xdr:colOff>396875</xdr:colOff>
      <xdr:row>24</xdr:row>
      <xdr:rowOff>127000</xdr:rowOff>
    </xdr:to>
    <xdr:pic>
      <xdr:nvPicPr>
        <xdr:cNvPr id="38" name="BExMFU81T5B5TMIXLP9I4D8R4BV9">
          <a:extLst>
            <a:ext uri="{FF2B5EF4-FFF2-40B4-BE49-F238E27FC236}">
              <a16:creationId xmlns:a16="http://schemas.microsoft.com/office/drawing/2014/main" id="{00000000-0008-0000-0000-00002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5029200"/>
          <a:ext cx="127000" cy="127000"/>
        </a:xfrm>
        <a:prstGeom prst="rect">
          <a:avLst/>
        </a:prstGeom>
      </xdr:spPr>
    </xdr:pic>
    <xdr:clientData/>
  </xdr:twoCellAnchor>
  <xdr:twoCellAnchor>
    <xdr:from>
      <xdr:col>1</xdr:col>
      <xdr:colOff>355600</xdr:colOff>
      <xdr:row>25</xdr:row>
      <xdr:rowOff>0</xdr:rowOff>
    </xdr:from>
    <xdr:to>
      <xdr:col>1</xdr:col>
      <xdr:colOff>482600</xdr:colOff>
      <xdr:row>25</xdr:row>
      <xdr:rowOff>127000</xdr:rowOff>
    </xdr:to>
    <xdr:pic>
      <xdr:nvPicPr>
        <xdr:cNvPr id="39" name="BExODO6UTHGT2WYDNWGNWVQ6X73W">
          <a:extLst>
            <a:ext uri="{FF2B5EF4-FFF2-40B4-BE49-F238E27FC236}">
              <a16:creationId xmlns:a16="http://schemas.microsoft.com/office/drawing/2014/main" id="{00000000-0008-0000-0000-00002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219700"/>
          <a:ext cx="127000" cy="127000"/>
        </a:xfrm>
        <a:prstGeom prst="rect">
          <a:avLst/>
        </a:prstGeom>
      </xdr:spPr>
    </xdr:pic>
    <xdr:clientData/>
  </xdr:twoCellAnchor>
  <xdr:twoCellAnchor>
    <xdr:from>
      <xdr:col>1</xdr:col>
      <xdr:colOff>441325</xdr:colOff>
      <xdr:row>26</xdr:row>
      <xdr:rowOff>0</xdr:rowOff>
    </xdr:from>
    <xdr:to>
      <xdr:col>1</xdr:col>
      <xdr:colOff>568325</xdr:colOff>
      <xdr:row>26</xdr:row>
      <xdr:rowOff>127000</xdr:rowOff>
    </xdr:to>
    <xdr:pic>
      <xdr:nvPicPr>
        <xdr:cNvPr id="40" name="BEx1QDAI4UZ3JYV7LU0YS4U9CGRQ">
          <a:extLst>
            <a:ext uri="{FF2B5EF4-FFF2-40B4-BE49-F238E27FC236}">
              <a16:creationId xmlns:a16="http://schemas.microsoft.com/office/drawing/2014/main" id="{00000000-0008-0000-0000-00002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410200"/>
          <a:ext cx="127000" cy="127000"/>
        </a:xfrm>
        <a:prstGeom prst="rect">
          <a:avLst/>
        </a:prstGeom>
      </xdr:spPr>
    </xdr:pic>
    <xdr:clientData/>
  </xdr:twoCellAnchor>
  <xdr:twoCellAnchor>
    <xdr:from>
      <xdr:col>1</xdr:col>
      <xdr:colOff>441325</xdr:colOff>
      <xdr:row>27</xdr:row>
      <xdr:rowOff>0</xdr:rowOff>
    </xdr:from>
    <xdr:to>
      <xdr:col>1</xdr:col>
      <xdr:colOff>568325</xdr:colOff>
      <xdr:row>27</xdr:row>
      <xdr:rowOff>127000</xdr:rowOff>
    </xdr:to>
    <xdr:pic>
      <xdr:nvPicPr>
        <xdr:cNvPr id="41" name="BExF328MRR35RPDL3R20NZRD0U06">
          <a:extLst>
            <a:ext uri="{FF2B5EF4-FFF2-40B4-BE49-F238E27FC236}">
              <a16:creationId xmlns:a16="http://schemas.microsoft.com/office/drawing/2014/main" id="{00000000-0008-0000-0000-00002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600700"/>
          <a:ext cx="127000" cy="127000"/>
        </a:xfrm>
        <a:prstGeom prst="rect">
          <a:avLst/>
        </a:prstGeom>
      </xdr:spPr>
    </xdr:pic>
    <xdr:clientData/>
  </xdr:twoCellAnchor>
  <xdr:twoCellAnchor>
    <xdr:from>
      <xdr:col>1</xdr:col>
      <xdr:colOff>441325</xdr:colOff>
      <xdr:row>28</xdr:row>
      <xdr:rowOff>0</xdr:rowOff>
    </xdr:from>
    <xdr:to>
      <xdr:col>1</xdr:col>
      <xdr:colOff>568325</xdr:colOff>
      <xdr:row>28</xdr:row>
      <xdr:rowOff>127000</xdr:rowOff>
    </xdr:to>
    <xdr:pic>
      <xdr:nvPicPr>
        <xdr:cNvPr id="42" name="BExMJPFMCY0B1CZMQXGVTM6YJVJT">
          <a:extLst>
            <a:ext uri="{FF2B5EF4-FFF2-40B4-BE49-F238E27FC236}">
              <a16:creationId xmlns:a16="http://schemas.microsoft.com/office/drawing/2014/main" id="{00000000-0008-0000-0000-00002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791200"/>
          <a:ext cx="127000" cy="127000"/>
        </a:xfrm>
        <a:prstGeom prst="rect">
          <a:avLst/>
        </a:prstGeom>
      </xdr:spPr>
    </xdr:pic>
    <xdr:clientData/>
  </xdr:twoCellAnchor>
  <xdr:twoCellAnchor>
    <xdr:from>
      <xdr:col>1</xdr:col>
      <xdr:colOff>441325</xdr:colOff>
      <xdr:row>29</xdr:row>
      <xdr:rowOff>0</xdr:rowOff>
    </xdr:from>
    <xdr:to>
      <xdr:col>1</xdr:col>
      <xdr:colOff>568325</xdr:colOff>
      <xdr:row>29</xdr:row>
      <xdr:rowOff>127000</xdr:rowOff>
    </xdr:to>
    <xdr:pic>
      <xdr:nvPicPr>
        <xdr:cNvPr id="43" name="BEx5GLD5OXQWR70ZX0VW68V5MH16">
          <a:extLst>
            <a:ext uri="{FF2B5EF4-FFF2-40B4-BE49-F238E27FC236}">
              <a16:creationId xmlns:a16="http://schemas.microsoft.com/office/drawing/2014/main" id="{00000000-0008-0000-0000-00002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981700"/>
          <a:ext cx="127000" cy="127000"/>
        </a:xfrm>
        <a:prstGeom prst="rect">
          <a:avLst/>
        </a:prstGeom>
      </xdr:spPr>
    </xdr:pic>
    <xdr:clientData/>
  </xdr:twoCellAnchor>
  <xdr:twoCellAnchor>
    <xdr:from>
      <xdr:col>1</xdr:col>
      <xdr:colOff>441325</xdr:colOff>
      <xdr:row>30</xdr:row>
      <xdr:rowOff>0</xdr:rowOff>
    </xdr:from>
    <xdr:to>
      <xdr:col>1</xdr:col>
      <xdr:colOff>568325</xdr:colOff>
      <xdr:row>30</xdr:row>
      <xdr:rowOff>127000</xdr:rowOff>
    </xdr:to>
    <xdr:pic>
      <xdr:nvPicPr>
        <xdr:cNvPr id="44" name="BExIJT3UOFFY98RUH4VLLPU4KAZX">
          <a:extLst>
            <a:ext uri="{FF2B5EF4-FFF2-40B4-BE49-F238E27FC236}">
              <a16:creationId xmlns:a16="http://schemas.microsoft.com/office/drawing/2014/main" id="{00000000-0008-0000-0000-00002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172200"/>
          <a:ext cx="127000" cy="127000"/>
        </a:xfrm>
        <a:prstGeom prst="rect">
          <a:avLst/>
        </a:prstGeom>
      </xdr:spPr>
    </xdr:pic>
    <xdr:clientData/>
  </xdr:twoCellAnchor>
  <xdr:twoCellAnchor>
    <xdr:from>
      <xdr:col>1</xdr:col>
      <xdr:colOff>441325</xdr:colOff>
      <xdr:row>31</xdr:row>
      <xdr:rowOff>0</xdr:rowOff>
    </xdr:from>
    <xdr:to>
      <xdr:col>1</xdr:col>
      <xdr:colOff>568325</xdr:colOff>
      <xdr:row>31</xdr:row>
      <xdr:rowOff>127000</xdr:rowOff>
    </xdr:to>
    <xdr:pic>
      <xdr:nvPicPr>
        <xdr:cNvPr id="45" name="BExS2AVDYTBQ9IUUDT6PLXH4INNU">
          <a:extLst>
            <a:ext uri="{FF2B5EF4-FFF2-40B4-BE49-F238E27FC236}">
              <a16:creationId xmlns:a16="http://schemas.microsoft.com/office/drawing/2014/main" id="{00000000-0008-0000-0000-00002D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362700"/>
          <a:ext cx="127000" cy="127000"/>
        </a:xfrm>
        <a:prstGeom prst="rect">
          <a:avLst/>
        </a:prstGeom>
      </xdr:spPr>
    </xdr:pic>
    <xdr:clientData/>
  </xdr:twoCellAnchor>
  <xdr:twoCellAnchor>
    <xdr:from>
      <xdr:col>1</xdr:col>
      <xdr:colOff>441325</xdr:colOff>
      <xdr:row>32</xdr:row>
      <xdr:rowOff>0</xdr:rowOff>
    </xdr:from>
    <xdr:to>
      <xdr:col>1</xdr:col>
      <xdr:colOff>568325</xdr:colOff>
      <xdr:row>32</xdr:row>
      <xdr:rowOff>127000</xdr:rowOff>
    </xdr:to>
    <xdr:pic>
      <xdr:nvPicPr>
        <xdr:cNvPr id="46" name="BExZS5OT8KJQO2IABG2NP5C1O1X5">
          <a:extLst>
            <a:ext uri="{FF2B5EF4-FFF2-40B4-BE49-F238E27FC236}">
              <a16:creationId xmlns:a16="http://schemas.microsoft.com/office/drawing/2014/main" id="{00000000-0008-0000-0000-00002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553200"/>
          <a:ext cx="127000" cy="127000"/>
        </a:xfrm>
        <a:prstGeom prst="rect">
          <a:avLst/>
        </a:prstGeom>
      </xdr:spPr>
    </xdr:pic>
    <xdr:clientData/>
  </xdr:twoCellAnchor>
  <xdr:twoCellAnchor>
    <xdr:from>
      <xdr:col>1</xdr:col>
      <xdr:colOff>441325</xdr:colOff>
      <xdr:row>33</xdr:row>
      <xdr:rowOff>0</xdr:rowOff>
    </xdr:from>
    <xdr:to>
      <xdr:col>1</xdr:col>
      <xdr:colOff>568325</xdr:colOff>
      <xdr:row>33</xdr:row>
      <xdr:rowOff>127000</xdr:rowOff>
    </xdr:to>
    <xdr:pic>
      <xdr:nvPicPr>
        <xdr:cNvPr id="47" name="BExZQ1V2ML15XGQ7FZF1WYKZQRH8">
          <a:extLst>
            <a:ext uri="{FF2B5EF4-FFF2-40B4-BE49-F238E27FC236}">
              <a16:creationId xmlns:a16="http://schemas.microsoft.com/office/drawing/2014/main" id="{00000000-0008-0000-0000-00002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743700"/>
          <a:ext cx="127000" cy="127000"/>
        </a:xfrm>
        <a:prstGeom prst="rect">
          <a:avLst/>
        </a:prstGeom>
      </xdr:spPr>
    </xdr:pic>
    <xdr:clientData/>
  </xdr:twoCellAnchor>
  <xdr:twoCellAnchor>
    <xdr:from>
      <xdr:col>1</xdr:col>
      <xdr:colOff>269875</xdr:colOff>
      <xdr:row>34</xdr:row>
      <xdr:rowOff>0</xdr:rowOff>
    </xdr:from>
    <xdr:to>
      <xdr:col>1</xdr:col>
      <xdr:colOff>396875</xdr:colOff>
      <xdr:row>34</xdr:row>
      <xdr:rowOff>127000</xdr:rowOff>
    </xdr:to>
    <xdr:pic>
      <xdr:nvPicPr>
        <xdr:cNvPr id="48" name="BEx59X5OM58ARW9P35Q91HQWDWZN">
          <a:extLst>
            <a:ext uri="{FF2B5EF4-FFF2-40B4-BE49-F238E27FC236}">
              <a16:creationId xmlns:a16="http://schemas.microsoft.com/office/drawing/2014/main" id="{00000000-0008-0000-0000-00003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6934200"/>
          <a:ext cx="127000" cy="127000"/>
        </a:xfrm>
        <a:prstGeom prst="rect">
          <a:avLst/>
        </a:prstGeom>
      </xdr:spPr>
    </xdr:pic>
    <xdr:clientData/>
  </xdr:twoCellAnchor>
  <xdr:twoCellAnchor>
    <xdr:from>
      <xdr:col>1</xdr:col>
      <xdr:colOff>355600</xdr:colOff>
      <xdr:row>35</xdr:row>
      <xdr:rowOff>0</xdr:rowOff>
    </xdr:from>
    <xdr:to>
      <xdr:col>1</xdr:col>
      <xdr:colOff>482600</xdr:colOff>
      <xdr:row>35</xdr:row>
      <xdr:rowOff>127000</xdr:rowOff>
    </xdr:to>
    <xdr:pic>
      <xdr:nvPicPr>
        <xdr:cNvPr id="49" name="BExMDXQQ6V78ABTU5753F66IF1NF">
          <a:extLst>
            <a:ext uri="{FF2B5EF4-FFF2-40B4-BE49-F238E27FC236}">
              <a16:creationId xmlns:a16="http://schemas.microsoft.com/office/drawing/2014/main" id="{00000000-0008-0000-0000-000031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124700"/>
          <a:ext cx="127000" cy="127000"/>
        </a:xfrm>
        <a:prstGeom prst="rect">
          <a:avLst/>
        </a:prstGeom>
      </xdr:spPr>
    </xdr:pic>
    <xdr:clientData/>
  </xdr:twoCellAnchor>
  <xdr:twoCellAnchor>
    <xdr:from>
      <xdr:col>1</xdr:col>
      <xdr:colOff>355600</xdr:colOff>
      <xdr:row>36</xdr:row>
      <xdr:rowOff>0</xdr:rowOff>
    </xdr:from>
    <xdr:to>
      <xdr:col>1</xdr:col>
      <xdr:colOff>482600</xdr:colOff>
      <xdr:row>36</xdr:row>
      <xdr:rowOff>127000</xdr:rowOff>
    </xdr:to>
    <xdr:pic>
      <xdr:nvPicPr>
        <xdr:cNvPr id="50" name="BExVWFIE3IDY5MVTNJE26FDZ7C4H">
          <a:extLst>
            <a:ext uri="{FF2B5EF4-FFF2-40B4-BE49-F238E27FC236}">
              <a16:creationId xmlns:a16="http://schemas.microsoft.com/office/drawing/2014/main" id="{00000000-0008-0000-0000-00003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315200"/>
          <a:ext cx="127000" cy="127000"/>
        </a:xfrm>
        <a:prstGeom prst="rect">
          <a:avLst/>
        </a:prstGeom>
      </xdr:spPr>
    </xdr:pic>
    <xdr:clientData/>
  </xdr:twoCellAnchor>
  <xdr:twoCellAnchor>
    <xdr:from>
      <xdr:col>1</xdr:col>
      <xdr:colOff>355600</xdr:colOff>
      <xdr:row>37</xdr:row>
      <xdr:rowOff>0</xdr:rowOff>
    </xdr:from>
    <xdr:to>
      <xdr:col>1</xdr:col>
      <xdr:colOff>482600</xdr:colOff>
      <xdr:row>37</xdr:row>
      <xdr:rowOff>127000</xdr:rowOff>
    </xdr:to>
    <xdr:pic>
      <xdr:nvPicPr>
        <xdr:cNvPr id="51" name="BEx7LE1307S2EXF6GC69UXF91N5V">
          <a:extLst>
            <a:ext uri="{FF2B5EF4-FFF2-40B4-BE49-F238E27FC236}">
              <a16:creationId xmlns:a16="http://schemas.microsoft.com/office/drawing/2014/main" id="{00000000-0008-0000-0000-000033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505700"/>
          <a:ext cx="127000" cy="127000"/>
        </a:xfrm>
        <a:prstGeom prst="rect">
          <a:avLst/>
        </a:prstGeom>
      </xdr:spPr>
    </xdr:pic>
    <xdr:clientData/>
  </xdr:twoCellAnchor>
  <xdr:twoCellAnchor>
    <xdr:from>
      <xdr:col>1</xdr:col>
      <xdr:colOff>355600</xdr:colOff>
      <xdr:row>38</xdr:row>
      <xdr:rowOff>0</xdr:rowOff>
    </xdr:from>
    <xdr:to>
      <xdr:col>1</xdr:col>
      <xdr:colOff>482600</xdr:colOff>
      <xdr:row>38</xdr:row>
      <xdr:rowOff>127000</xdr:rowOff>
    </xdr:to>
    <xdr:pic>
      <xdr:nvPicPr>
        <xdr:cNvPr id="52" name="BExOM2L4AF08WIA208MEQBIIMF5O">
          <a:extLst>
            <a:ext uri="{FF2B5EF4-FFF2-40B4-BE49-F238E27FC236}">
              <a16:creationId xmlns:a16="http://schemas.microsoft.com/office/drawing/2014/main" id="{00000000-0008-0000-0000-00003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696200"/>
          <a:ext cx="127000" cy="127000"/>
        </a:xfrm>
        <a:prstGeom prst="rect">
          <a:avLst/>
        </a:prstGeom>
      </xdr:spPr>
    </xdr:pic>
    <xdr:clientData/>
  </xdr:twoCellAnchor>
  <xdr:twoCellAnchor>
    <xdr:from>
      <xdr:col>1</xdr:col>
      <xdr:colOff>355600</xdr:colOff>
      <xdr:row>39</xdr:row>
      <xdr:rowOff>0</xdr:rowOff>
    </xdr:from>
    <xdr:to>
      <xdr:col>1</xdr:col>
      <xdr:colOff>482600</xdr:colOff>
      <xdr:row>39</xdr:row>
      <xdr:rowOff>127000</xdr:rowOff>
    </xdr:to>
    <xdr:pic>
      <xdr:nvPicPr>
        <xdr:cNvPr id="53" name="BEx5KKMGO0I0OQR7MQU1JXIOVP1P">
          <a:extLst>
            <a:ext uri="{FF2B5EF4-FFF2-40B4-BE49-F238E27FC236}">
              <a16:creationId xmlns:a16="http://schemas.microsoft.com/office/drawing/2014/main" id="{00000000-0008-0000-0000-00003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886700"/>
          <a:ext cx="127000" cy="127000"/>
        </a:xfrm>
        <a:prstGeom prst="rect">
          <a:avLst/>
        </a:prstGeom>
      </xdr:spPr>
    </xdr:pic>
    <xdr:clientData/>
  </xdr:twoCellAnchor>
  <xdr:twoCellAnchor>
    <xdr:from>
      <xdr:col>1</xdr:col>
      <xdr:colOff>355600</xdr:colOff>
      <xdr:row>40</xdr:row>
      <xdr:rowOff>0</xdr:rowOff>
    </xdr:from>
    <xdr:to>
      <xdr:col>1</xdr:col>
      <xdr:colOff>482600</xdr:colOff>
      <xdr:row>40</xdr:row>
      <xdr:rowOff>127000</xdr:rowOff>
    </xdr:to>
    <xdr:pic>
      <xdr:nvPicPr>
        <xdr:cNvPr id="54" name="BEx1WJTEG42CWCCUYMIKL56PXJ72">
          <a:extLst>
            <a:ext uri="{FF2B5EF4-FFF2-40B4-BE49-F238E27FC236}">
              <a16:creationId xmlns:a16="http://schemas.microsoft.com/office/drawing/2014/main" id="{00000000-0008-0000-0000-00003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8077200"/>
          <a:ext cx="127000" cy="127000"/>
        </a:xfrm>
        <a:prstGeom prst="rect">
          <a:avLst/>
        </a:prstGeom>
      </xdr:spPr>
    </xdr:pic>
    <xdr:clientData/>
  </xdr:twoCellAnchor>
  <xdr:twoCellAnchor>
    <xdr:from>
      <xdr:col>1</xdr:col>
      <xdr:colOff>355600</xdr:colOff>
      <xdr:row>41</xdr:row>
      <xdr:rowOff>0</xdr:rowOff>
    </xdr:from>
    <xdr:to>
      <xdr:col>1</xdr:col>
      <xdr:colOff>482600</xdr:colOff>
      <xdr:row>41</xdr:row>
      <xdr:rowOff>127000</xdr:rowOff>
    </xdr:to>
    <xdr:pic>
      <xdr:nvPicPr>
        <xdr:cNvPr id="55" name="BExGLO7AF3TNNY2D1AKZCSE7QIU4">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8267700"/>
          <a:ext cx="127000" cy="127000"/>
        </a:xfrm>
        <a:prstGeom prst="rect">
          <a:avLst/>
        </a:prstGeom>
      </xdr:spPr>
    </xdr:pic>
    <xdr:clientData/>
  </xdr:twoCellAnchor>
  <xdr:twoCellAnchor>
    <xdr:from>
      <xdr:col>1</xdr:col>
      <xdr:colOff>355600</xdr:colOff>
      <xdr:row>42</xdr:row>
      <xdr:rowOff>0</xdr:rowOff>
    </xdr:from>
    <xdr:to>
      <xdr:col>1</xdr:col>
      <xdr:colOff>482600</xdr:colOff>
      <xdr:row>42</xdr:row>
      <xdr:rowOff>127000</xdr:rowOff>
    </xdr:to>
    <xdr:pic>
      <xdr:nvPicPr>
        <xdr:cNvPr id="56" name="BExMHJNY9F7KAYBE7DF5U3MCQ8AN">
          <a:extLst>
            <a:ext uri="{FF2B5EF4-FFF2-40B4-BE49-F238E27FC236}">
              <a16:creationId xmlns:a16="http://schemas.microsoft.com/office/drawing/2014/main" id="{00000000-0008-0000-0000-00003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8458200"/>
          <a:ext cx="127000" cy="127000"/>
        </a:xfrm>
        <a:prstGeom prst="rect">
          <a:avLst/>
        </a:prstGeom>
      </xdr:spPr>
    </xdr:pic>
    <xdr:clientData/>
  </xdr:twoCellAnchor>
  <xdr:twoCellAnchor>
    <xdr:from>
      <xdr:col>1</xdr:col>
      <xdr:colOff>269875</xdr:colOff>
      <xdr:row>43</xdr:row>
      <xdr:rowOff>0</xdr:rowOff>
    </xdr:from>
    <xdr:to>
      <xdr:col>1</xdr:col>
      <xdr:colOff>396875</xdr:colOff>
      <xdr:row>43</xdr:row>
      <xdr:rowOff>127000</xdr:rowOff>
    </xdr:to>
    <xdr:pic>
      <xdr:nvPicPr>
        <xdr:cNvPr id="57" name="BExMA4139DQ5LIB1IFXROHKXPT4J">
          <a:extLst>
            <a:ext uri="{FF2B5EF4-FFF2-40B4-BE49-F238E27FC236}">
              <a16:creationId xmlns:a16="http://schemas.microsoft.com/office/drawing/2014/main" id="{00000000-0008-0000-0000-00003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8648700"/>
          <a:ext cx="127000" cy="127000"/>
        </a:xfrm>
        <a:prstGeom prst="rect">
          <a:avLst/>
        </a:prstGeom>
      </xdr:spPr>
    </xdr:pic>
    <xdr:clientData/>
  </xdr:twoCellAnchor>
  <xdr:twoCellAnchor>
    <xdr:from>
      <xdr:col>1</xdr:col>
      <xdr:colOff>355600</xdr:colOff>
      <xdr:row>44</xdr:row>
      <xdr:rowOff>0</xdr:rowOff>
    </xdr:from>
    <xdr:to>
      <xdr:col>1</xdr:col>
      <xdr:colOff>482600</xdr:colOff>
      <xdr:row>44</xdr:row>
      <xdr:rowOff>127000</xdr:rowOff>
    </xdr:to>
    <xdr:pic>
      <xdr:nvPicPr>
        <xdr:cNvPr id="58" name="BExH4BTXGHXZUGJCEQ28QZIDOQEF">
          <a:extLst>
            <a:ext uri="{FF2B5EF4-FFF2-40B4-BE49-F238E27FC236}">
              <a16:creationId xmlns:a16="http://schemas.microsoft.com/office/drawing/2014/main" id="{00000000-0008-0000-0000-00003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8839200"/>
          <a:ext cx="127000" cy="127000"/>
        </a:xfrm>
        <a:prstGeom prst="rect">
          <a:avLst/>
        </a:prstGeom>
      </xdr:spPr>
    </xdr:pic>
    <xdr:clientData/>
  </xdr:twoCellAnchor>
  <xdr:twoCellAnchor>
    <xdr:from>
      <xdr:col>1</xdr:col>
      <xdr:colOff>441325</xdr:colOff>
      <xdr:row>45</xdr:row>
      <xdr:rowOff>0</xdr:rowOff>
    </xdr:from>
    <xdr:to>
      <xdr:col>1</xdr:col>
      <xdr:colOff>568325</xdr:colOff>
      <xdr:row>45</xdr:row>
      <xdr:rowOff>127000</xdr:rowOff>
    </xdr:to>
    <xdr:pic>
      <xdr:nvPicPr>
        <xdr:cNvPr id="59" name="BEx7MKQJV3IAJJ1T76AHVBHFZG96">
          <a:extLst>
            <a:ext uri="{FF2B5EF4-FFF2-40B4-BE49-F238E27FC236}">
              <a16:creationId xmlns:a16="http://schemas.microsoft.com/office/drawing/2014/main" id="{00000000-0008-0000-0000-00003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9029700"/>
          <a:ext cx="127000" cy="127000"/>
        </a:xfrm>
        <a:prstGeom prst="rect">
          <a:avLst/>
        </a:prstGeom>
      </xdr:spPr>
    </xdr:pic>
    <xdr:clientData/>
  </xdr:twoCellAnchor>
  <xdr:twoCellAnchor>
    <xdr:from>
      <xdr:col>1</xdr:col>
      <xdr:colOff>441325</xdr:colOff>
      <xdr:row>46</xdr:row>
      <xdr:rowOff>0</xdr:rowOff>
    </xdr:from>
    <xdr:to>
      <xdr:col>1</xdr:col>
      <xdr:colOff>568325</xdr:colOff>
      <xdr:row>46</xdr:row>
      <xdr:rowOff>127000</xdr:rowOff>
    </xdr:to>
    <xdr:pic>
      <xdr:nvPicPr>
        <xdr:cNvPr id="60" name="BEx1XGMSCH0F8ES8GB25I1AIQA6D">
          <a:extLst>
            <a:ext uri="{FF2B5EF4-FFF2-40B4-BE49-F238E27FC236}">
              <a16:creationId xmlns:a16="http://schemas.microsoft.com/office/drawing/2014/main" id="{00000000-0008-0000-0000-00003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9220200"/>
          <a:ext cx="127000" cy="127000"/>
        </a:xfrm>
        <a:prstGeom prst="rect">
          <a:avLst/>
        </a:prstGeom>
      </xdr:spPr>
    </xdr:pic>
    <xdr:clientData/>
  </xdr:twoCellAnchor>
  <xdr:twoCellAnchor>
    <xdr:from>
      <xdr:col>1</xdr:col>
      <xdr:colOff>441325</xdr:colOff>
      <xdr:row>47</xdr:row>
      <xdr:rowOff>0</xdr:rowOff>
    </xdr:from>
    <xdr:to>
      <xdr:col>1</xdr:col>
      <xdr:colOff>568325</xdr:colOff>
      <xdr:row>47</xdr:row>
      <xdr:rowOff>127000</xdr:rowOff>
    </xdr:to>
    <xdr:pic>
      <xdr:nvPicPr>
        <xdr:cNvPr id="61" name="BEx1OC0HT5OSP8Z33NPZSWFRK8PO">
          <a:extLst>
            <a:ext uri="{FF2B5EF4-FFF2-40B4-BE49-F238E27FC236}">
              <a16:creationId xmlns:a16="http://schemas.microsoft.com/office/drawing/2014/main" id="{00000000-0008-0000-0000-00003D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9410700"/>
          <a:ext cx="127000" cy="127000"/>
        </a:xfrm>
        <a:prstGeom prst="rect">
          <a:avLst/>
        </a:prstGeom>
      </xdr:spPr>
    </xdr:pic>
    <xdr:clientData/>
  </xdr:twoCellAnchor>
  <xdr:twoCellAnchor>
    <xdr:from>
      <xdr:col>1</xdr:col>
      <xdr:colOff>441325</xdr:colOff>
      <xdr:row>48</xdr:row>
      <xdr:rowOff>0</xdr:rowOff>
    </xdr:from>
    <xdr:to>
      <xdr:col>1</xdr:col>
      <xdr:colOff>568325</xdr:colOff>
      <xdr:row>48</xdr:row>
      <xdr:rowOff>127000</xdr:rowOff>
    </xdr:to>
    <xdr:pic>
      <xdr:nvPicPr>
        <xdr:cNvPr id="62" name="BEx1RZVMW6ENFPSO6JCYQ90AHRS3">
          <a:extLst>
            <a:ext uri="{FF2B5EF4-FFF2-40B4-BE49-F238E27FC236}">
              <a16:creationId xmlns:a16="http://schemas.microsoft.com/office/drawing/2014/main" id="{00000000-0008-0000-0000-00003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9601200"/>
          <a:ext cx="127000" cy="127000"/>
        </a:xfrm>
        <a:prstGeom prst="rect">
          <a:avLst/>
        </a:prstGeom>
      </xdr:spPr>
    </xdr:pic>
    <xdr:clientData/>
  </xdr:twoCellAnchor>
  <xdr:twoCellAnchor>
    <xdr:from>
      <xdr:col>1</xdr:col>
      <xdr:colOff>355600</xdr:colOff>
      <xdr:row>49</xdr:row>
      <xdr:rowOff>0</xdr:rowOff>
    </xdr:from>
    <xdr:to>
      <xdr:col>1</xdr:col>
      <xdr:colOff>482600</xdr:colOff>
      <xdr:row>49</xdr:row>
      <xdr:rowOff>127000</xdr:rowOff>
    </xdr:to>
    <xdr:pic>
      <xdr:nvPicPr>
        <xdr:cNvPr id="63" name="BEx99B1X8RGTREP3L1QUX482S9C0">
          <a:extLst>
            <a:ext uri="{FF2B5EF4-FFF2-40B4-BE49-F238E27FC236}">
              <a16:creationId xmlns:a16="http://schemas.microsoft.com/office/drawing/2014/main" id="{00000000-0008-0000-0000-00003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9791700"/>
          <a:ext cx="127000" cy="127000"/>
        </a:xfrm>
        <a:prstGeom prst="rect">
          <a:avLst/>
        </a:prstGeom>
      </xdr:spPr>
    </xdr:pic>
    <xdr:clientData/>
  </xdr:twoCellAnchor>
  <xdr:oneCellAnchor>
    <xdr:from>
      <xdr:col>1</xdr:col>
      <xdr:colOff>28575</xdr:colOff>
      <xdr:row>1</xdr:row>
      <xdr:rowOff>0</xdr:rowOff>
    </xdr:from>
    <xdr:ext cx="123825" cy="123825"/>
    <xdr:pic>
      <xdr:nvPicPr>
        <xdr:cNvPr id="64" name="BExW253QPOZK9KW8BJC3LBXGCG2N" descr="Y5HX37BEUWSN1NEFJKZJXI3SX" hidden="1">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65" name="BEx973S463FCQVJ7QDFBUIU0WJ3F" descr="ZQTVYL8DCSADVT0QMRXFLU0TR" hidden="1">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10</xdr:row>
      <xdr:rowOff>0</xdr:rowOff>
    </xdr:from>
    <xdr:ext cx="123825" cy="123825"/>
    <xdr:pic>
      <xdr:nvPicPr>
        <xdr:cNvPr id="66" name="BExRZO0PLWWMCLGRH7EH6UXYWGAJ" descr="9D4GQ34QB727H10MA3SSAR2R9" hidden="1">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67" name="BExBDP6HNAAJUM39SE5G2C8BKNRQ" descr="1TM64TL2QIMYV7WYSV2VLGXY4" hidden="1">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552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68" name="BExQEGJP61DL2NZY6LMBHBZ0J5YT" descr="D6ZNRZJ7EX4GZT9RO8LE0C905" hidden="1">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743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69" name="BExTY1BCS6HZIF6HI5491FGHDVAE" descr="MJ6976KI2UH1IE8M227DUYXMJ" hidden="1">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933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70" name="BEx5FXJGJOT93D0J2IRJ3985IUMI" hidden="1">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0</xdr:row>
      <xdr:rowOff>0</xdr:rowOff>
    </xdr:from>
    <xdr:ext cx="123825" cy="123825"/>
    <xdr:pic>
      <xdr:nvPicPr>
        <xdr:cNvPr id="71" name="BEx3RTMHAR35NUAAK49TV6NU7EPA" descr="QFXLG4ZCXTRQSJYFCKJ58G9N8" hidden="1">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190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3</xdr:row>
      <xdr:rowOff>0</xdr:rowOff>
    </xdr:from>
    <xdr:ext cx="123825" cy="123825"/>
    <xdr:pic>
      <xdr:nvPicPr>
        <xdr:cNvPr id="72" name="BExS8T38WLC2R738ZC7BDJQAKJAJ" descr="MRI962L5PB0E0YWXCIBN82VJH" hidden="1">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73" name="BEx5F64BJ6DCM4EJH81D5ZFNPZ0V" descr="7DJ9FILZD2YPS6X1JBP9E76TU" hidden="1">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74" name="BExQEXXHA3EEXR44LT6RKCDWM6ZT" hidden="1">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xdr:nvPicPr>
        <xdr:cNvPr id="75" name="BEx1X6AMHV6ZK3UJB2BXIJTJHYJU" descr="OALR4L95ELQLZ1Y1LETHM1CS9" hidden="1">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0</xdr:row>
      <xdr:rowOff>0</xdr:rowOff>
    </xdr:from>
    <xdr:ext cx="123825" cy="123825"/>
    <xdr:pic>
      <xdr:nvPicPr>
        <xdr:cNvPr id="76" name="BExSDIVCE09QKG3CT52PHCS6ZJ09" descr="9F076L7EQCF2COMMGCQG6BQGU" hidden="1">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190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77" name="BEx1QZGQZBAWJ8591VXEIPUOVS7X" descr="MEW27CPIFG44B7E7HEQUUF5QF" hidden="1">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78" name="BExMF7LICJLPXSHM63A6EQ79YQKG" descr="U084VZL15IMB1OFRRAY6GVKAE" hidden="1">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171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79" name="BExS343F8GCKP6HTF9Y97L133DX8" descr="ZRF0KB1IYQSNV63CTXT25G67G" hidden="1">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981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xdr:nvPicPr>
        <xdr:cNvPr id="80" name="BExZMRC09W87CY4B73NPZMNH21AH" descr="78CUMI0OVLYJRSDRQ3V2YX812" hidden="1">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790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9525</xdr:rowOff>
    </xdr:from>
    <xdr:ext cx="123825" cy="123825"/>
    <xdr:pic>
      <xdr:nvPicPr>
        <xdr:cNvPr id="81" name="BExZXVFJ4DY4I24AARDT4AMP6EN1" descr="TXSMH2MTH86CYKA26740RQPUC" hidden="1">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82" name="BExOCUIOFQWUGTBU5ESTW3EYEP5C" descr="9BNF49V0R6VVYPHEVMJ3ABDQZ" hidden="1">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83" name="BExU65O9OE4B4MQ2A3OYH13M8BZJ" descr="3INNIMMPDBB0JF37L81M6ID21" hidden="1">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84" name="BExOPRCR0UW7TKXSV5WDTL348FGL" descr="S9JM17GP1802LHN4GT14BJYIC" hidden="1">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85" name="BEx5OESAY2W8SEGI3TSB65EHJ04B" descr="9CN2Y88X8WYV1HWZG1QILY9BK" hidden="1">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86" name="BExGMWEQ2BYRY9BAO5T1X850MJN1" descr="AZ9ST0XDIOP50HSUFO5V31BR0" hidden="1">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98425</xdr:colOff>
      <xdr:row>0</xdr:row>
      <xdr:rowOff>0</xdr:rowOff>
    </xdr:from>
    <xdr:to>
      <xdr:col>1</xdr:col>
      <xdr:colOff>225425</xdr:colOff>
      <xdr:row>0</xdr:row>
      <xdr:rowOff>127000</xdr:rowOff>
    </xdr:to>
    <xdr:pic>
      <xdr:nvPicPr>
        <xdr:cNvPr id="87" name="BEx3OAJTP86O1DVAJ6H6VO5L0HAM">
          <a:extLst>
            <a:ext uri="{FF2B5EF4-FFF2-40B4-BE49-F238E27FC236}">
              <a16:creationId xmlns:a16="http://schemas.microsoft.com/office/drawing/2014/main" id="{00000000-0008-0000-0000-00005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0425" y="190500"/>
          <a:ext cx="127000" cy="127000"/>
        </a:xfrm>
        <a:prstGeom prst="rect">
          <a:avLst/>
        </a:prstGeom>
      </xdr:spPr>
    </xdr:pic>
    <xdr:clientData/>
  </xdr:twoCellAnchor>
  <xdr:twoCellAnchor>
    <xdr:from>
      <xdr:col>1</xdr:col>
      <xdr:colOff>184150</xdr:colOff>
      <xdr:row>1</xdr:row>
      <xdr:rowOff>0</xdr:rowOff>
    </xdr:from>
    <xdr:to>
      <xdr:col>1</xdr:col>
      <xdr:colOff>311150</xdr:colOff>
      <xdr:row>1</xdr:row>
      <xdr:rowOff>127000</xdr:rowOff>
    </xdr:to>
    <xdr:pic>
      <xdr:nvPicPr>
        <xdr:cNvPr id="88" name="BExEQI526PE6ZADVLLEWMW3IO8T9">
          <a:extLst>
            <a:ext uri="{FF2B5EF4-FFF2-40B4-BE49-F238E27FC236}">
              <a16:creationId xmlns:a16="http://schemas.microsoft.com/office/drawing/2014/main" id="{00000000-0008-0000-0000-00005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647700"/>
          <a:ext cx="127000" cy="127000"/>
        </a:xfrm>
        <a:prstGeom prst="rect">
          <a:avLst/>
        </a:prstGeom>
      </xdr:spPr>
    </xdr:pic>
    <xdr:clientData/>
  </xdr:twoCellAnchor>
  <xdr:twoCellAnchor>
    <xdr:from>
      <xdr:col>1</xdr:col>
      <xdr:colOff>269875</xdr:colOff>
      <xdr:row>2</xdr:row>
      <xdr:rowOff>0</xdr:rowOff>
    </xdr:from>
    <xdr:to>
      <xdr:col>1</xdr:col>
      <xdr:colOff>396875</xdr:colOff>
      <xdr:row>2</xdr:row>
      <xdr:rowOff>127000</xdr:rowOff>
    </xdr:to>
    <xdr:pic>
      <xdr:nvPicPr>
        <xdr:cNvPr id="89" name="BExZWEZBP91X8ICB3Y7MKKUR7SS2">
          <a:extLst>
            <a:ext uri="{FF2B5EF4-FFF2-40B4-BE49-F238E27FC236}">
              <a16:creationId xmlns:a16="http://schemas.microsoft.com/office/drawing/2014/main" id="{00000000-0008-0000-0000-00005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838200"/>
          <a:ext cx="127000" cy="127000"/>
        </a:xfrm>
        <a:prstGeom prst="rect">
          <a:avLst/>
        </a:prstGeom>
      </xdr:spPr>
    </xdr:pic>
    <xdr:clientData/>
  </xdr:twoCellAnchor>
  <xdr:twoCellAnchor>
    <xdr:from>
      <xdr:col>1</xdr:col>
      <xdr:colOff>355600</xdr:colOff>
      <xdr:row>3</xdr:row>
      <xdr:rowOff>0</xdr:rowOff>
    </xdr:from>
    <xdr:to>
      <xdr:col>1</xdr:col>
      <xdr:colOff>482600</xdr:colOff>
      <xdr:row>3</xdr:row>
      <xdr:rowOff>127000</xdr:rowOff>
    </xdr:to>
    <xdr:pic>
      <xdr:nvPicPr>
        <xdr:cNvPr id="90" name="BExUB2SMBXXRRO2UJBKTUSOEG93H">
          <a:extLst>
            <a:ext uri="{FF2B5EF4-FFF2-40B4-BE49-F238E27FC236}">
              <a16:creationId xmlns:a16="http://schemas.microsoft.com/office/drawing/2014/main" id="{00000000-0008-0000-0000-00005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1028700"/>
          <a:ext cx="127000" cy="127000"/>
        </a:xfrm>
        <a:prstGeom prst="rect">
          <a:avLst/>
        </a:prstGeom>
      </xdr:spPr>
    </xdr:pic>
    <xdr:clientData/>
  </xdr:twoCellAnchor>
  <xdr:twoCellAnchor>
    <xdr:from>
      <xdr:col>1</xdr:col>
      <xdr:colOff>441325</xdr:colOff>
      <xdr:row>4</xdr:row>
      <xdr:rowOff>0</xdr:rowOff>
    </xdr:from>
    <xdr:to>
      <xdr:col>1</xdr:col>
      <xdr:colOff>568325</xdr:colOff>
      <xdr:row>4</xdr:row>
      <xdr:rowOff>127000</xdr:rowOff>
    </xdr:to>
    <xdr:pic>
      <xdr:nvPicPr>
        <xdr:cNvPr id="91" name="BEx7IJ8F3YBNEZ5S8YAA52QZ8D9F">
          <a:extLst>
            <a:ext uri="{FF2B5EF4-FFF2-40B4-BE49-F238E27FC236}">
              <a16:creationId xmlns:a16="http://schemas.microsoft.com/office/drawing/2014/main" id="{00000000-0008-0000-0000-00005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219200"/>
          <a:ext cx="127000" cy="127000"/>
        </a:xfrm>
        <a:prstGeom prst="rect">
          <a:avLst/>
        </a:prstGeom>
      </xdr:spPr>
    </xdr:pic>
    <xdr:clientData/>
  </xdr:twoCellAnchor>
  <xdr:twoCellAnchor>
    <xdr:from>
      <xdr:col>1</xdr:col>
      <xdr:colOff>441325</xdr:colOff>
      <xdr:row>77</xdr:row>
      <xdr:rowOff>0</xdr:rowOff>
    </xdr:from>
    <xdr:to>
      <xdr:col>1</xdr:col>
      <xdr:colOff>568325</xdr:colOff>
      <xdr:row>77</xdr:row>
      <xdr:rowOff>127000</xdr:rowOff>
    </xdr:to>
    <xdr:pic>
      <xdr:nvPicPr>
        <xdr:cNvPr id="92" name="BExGOJWCQGJFBLK1EH58XUGN790D">
          <a:extLst>
            <a:ext uri="{FF2B5EF4-FFF2-40B4-BE49-F238E27FC236}">
              <a16:creationId xmlns:a16="http://schemas.microsoft.com/office/drawing/2014/main" id="{00000000-0008-0000-0000-00005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5125700"/>
          <a:ext cx="127000" cy="127000"/>
        </a:xfrm>
        <a:prstGeom prst="rect">
          <a:avLst/>
        </a:prstGeom>
      </xdr:spPr>
    </xdr:pic>
    <xdr:clientData/>
  </xdr:twoCellAnchor>
  <xdr:twoCellAnchor>
    <xdr:from>
      <xdr:col>1</xdr:col>
      <xdr:colOff>441325</xdr:colOff>
      <xdr:row>81</xdr:row>
      <xdr:rowOff>0</xdr:rowOff>
    </xdr:from>
    <xdr:to>
      <xdr:col>1</xdr:col>
      <xdr:colOff>568325</xdr:colOff>
      <xdr:row>81</xdr:row>
      <xdr:rowOff>127000</xdr:rowOff>
    </xdr:to>
    <xdr:pic>
      <xdr:nvPicPr>
        <xdr:cNvPr id="93" name="BEx5CT5H6KFFOYOQJUX05WA92D7M">
          <a:extLst>
            <a:ext uri="{FF2B5EF4-FFF2-40B4-BE49-F238E27FC236}">
              <a16:creationId xmlns:a16="http://schemas.microsoft.com/office/drawing/2014/main" id="{00000000-0008-0000-0000-00005D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5887700"/>
          <a:ext cx="127000" cy="127000"/>
        </a:xfrm>
        <a:prstGeom prst="rect">
          <a:avLst/>
        </a:prstGeom>
      </xdr:spPr>
    </xdr:pic>
    <xdr:clientData/>
  </xdr:twoCellAnchor>
  <xdr:twoCellAnchor>
    <xdr:from>
      <xdr:col>1</xdr:col>
      <xdr:colOff>441325</xdr:colOff>
      <xdr:row>86</xdr:row>
      <xdr:rowOff>0</xdr:rowOff>
    </xdr:from>
    <xdr:to>
      <xdr:col>1</xdr:col>
      <xdr:colOff>568325</xdr:colOff>
      <xdr:row>86</xdr:row>
      <xdr:rowOff>127000</xdr:rowOff>
    </xdr:to>
    <xdr:pic>
      <xdr:nvPicPr>
        <xdr:cNvPr id="94" name="BExCW8LI2PJLBWXDMLQ6RS5PEUS9">
          <a:extLst>
            <a:ext uri="{FF2B5EF4-FFF2-40B4-BE49-F238E27FC236}">
              <a16:creationId xmlns:a16="http://schemas.microsoft.com/office/drawing/2014/main" id="{00000000-0008-0000-0000-00005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6840200"/>
          <a:ext cx="127000" cy="127000"/>
        </a:xfrm>
        <a:prstGeom prst="rect">
          <a:avLst/>
        </a:prstGeom>
      </xdr:spPr>
    </xdr:pic>
    <xdr:clientData/>
  </xdr:twoCellAnchor>
  <xdr:twoCellAnchor>
    <xdr:from>
      <xdr:col>1</xdr:col>
      <xdr:colOff>441325</xdr:colOff>
      <xdr:row>123</xdr:row>
      <xdr:rowOff>0</xdr:rowOff>
    </xdr:from>
    <xdr:to>
      <xdr:col>1</xdr:col>
      <xdr:colOff>568325</xdr:colOff>
      <xdr:row>123</xdr:row>
      <xdr:rowOff>127000</xdr:rowOff>
    </xdr:to>
    <xdr:pic>
      <xdr:nvPicPr>
        <xdr:cNvPr id="95" name="BExU0WUXSJX9T1ACMQNF626RALUH">
          <a:extLst>
            <a:ext uri="{FF2B5EF4-FFF2-40B4-BE49-F238E27FC236}">
              <a16:creationId xmlns:a16="http://schemas.microsoft.com/office/drawing/2014/main" id="{00000000-0008-0000-0000-00005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3888700"/>
          <a:ext cx="127000" cy="127000"/>
        </a:xfrm>
        <a:prstGeom prst="rect">
          <a:avLst/>
        </a:prstGeom>
      </xdr:spPr>
    </xdr:pic>
    <xdr:clientData/>
  </xdr:twoCellAnchor>
  <xdr:twoCellAnchor>
    <xdr:from>
      <xdr:col>1</xdr:col>
      <xdr:colOff>441325</xdr:colOff>
      <xdr:row>130</xdr:row>
      <xdr:rowOff>0</xdr:rowOff>
    </xdr:from>
    <xdr:to>
      <xdr:col>1</xdr:col>
      <xdr:colOff>568325</xdr:colOff>
      <xdr:row>130</xdr:row>
      <xdr:rowOff>127000</xdr:rowOff>
    </xdr:to>
    <xdr:pic>
      <xdr:nvPicPr>
        <xdr:cNvPr id="96" name="BExIRHFMHX21R2IPM31T8ICQP1YW">
          <a:extLst>
            <a:ext uri="{FF2B5EF4-FFF2-40B4-BE49-F238E27FC236}">
              <a16:creationId xmlns:a16="http://schemas.microsoft.com/office/drawing/2014/main" id="{00000000-0008-0000-0000-00006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5222200"/>
          <a:ext cx="127000" cy="127000"/>
        </a:xfrm>
        <a:prstGeom prst="rect">
          <a:avLst/>
        </a:prstGeom>
      </xdr:spPr>
    </xdr:pic>
    <xdr:clientData/>
  </xdr:twoCellAnchor>
  <xdr:twoCellAnchor>
    <xdr:from>
      <xdr:col>1</xdr:col>
      <xdr:colOff>441325</xdr:colOff>
      <xdr:row>153</xdr:row>
      <xdr:rowOff>0</xdr:rowOff>
    </xdr:from>
    <xdr:to>
      <xdr:col>1</xdr:col>
      <xdr:colOff>568325</xdr:colOff>
      <xdr:row>153</xdr:row>
      <xdr:rowOff>127000</xdr:rowOff>
    </xdr:to>
    <xdr:pic>
      <xdr:nvPicPr>
        <xdr:cNvPr id="97" name="BExXNFVAJ1LTAB4B8J84L1X824PS">
          <a:extLst>
            <a:ext uri="{FF2B5EF4-FFF2-40B4-BE49-F238E27FC236}">
              <a16:creationId xmlns:a16="http://schemas.microsoft.com/office/drawing/2014/main" id="{00000000-0008-0000-0000-000061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9603700"/>
          <a:ext cx="127000" cy="127000"/>
        </a:xfrm>
        <a:prstGeom prst="rect">
          <a:avLst/>
        </a:prstGeom>
      </xdr:spPr>
    </xdr:pic>
    <xdr:clientData/>
  </xdr:twoCellAnchor>
  <xdr:twoCellAnchor>
    <xdr:from>
      <xdr:col>1</xdr:col>
      <xdr:colOff>355600</xdr:colOff>
      <xdr:row>157</xdr:row>
      <xdr:rowOff>0</xdr:rowOff>
    </xdr:from>
    <xdr:to>
      <xdr:col>1</xdr:col>
      <xdr:colOff>482600</xdr:colOff>
      <xdr:row>157</xdr:row>
      <xdr:rowOff>127000</xdr:rowOff>
    </xdr:to>
    <xdr:pic>
      <xdr:nvPicPr>
        <xdr:cNvPr id="98" name="BExMJQS8B0OMEFD7TR07BK9OV3OH">
          <a:extLst>
            <a:ext uri="{FF2B5EF4-FFF2-40B4-BE49-F238E27FC236}">
              <a16:creationId xmlns:a16="http://schemas.microsoft.com/office/drawing/2014/main" id="{00000000-0008-0000-0000-00006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0365700"/>
          <a:ext cx="127000" cy="127000"/>
        </a:xfrm>
        <a:prstGeom prst="rect">
          <a:avLst/>
        </a:prstGeom>
      </xdr:spPr>
    </xdr:pic>
    <xdr:clientData/>
  </xdr:twoCellAnchor>
  <xdr:twoCellAnchor>
    <xdr:from>
      <xdr:col>1</xdr:col>
      <xdr:colOff>269875</xdr:colOff>
      <xdr:row>159</xdr:row>
      <xdr:rowOff>0</xdr:rowOff>
    </xdr:from>
    <xdr:to>
      <xdr:col>1</xdr:col>
      <xdr:colOff>396875</xdr:colOff>
      <xdr:row>159</xdr:row>
      <xdr:rowOff>127000</xdr:rowOff>
    </xdr:to>
    <xdr:pic>
      <xdr:nvPicPr>
        <xdr:cNvPr id="99" name="BExQ45TICRWXVS76RQ5Y65OK0C0I">
          <a:extLst>
            <a:ext uri="{FF2B5EF4-FFF2-40B4-BE49-F238E27FC236}">
              <a16:creationId xmlns:a16="http://schemas.microsoft.com/office/drawing/2014/main" id="{00000000-0008-0000-0000-000063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30746700"/>
          <a:ext cx="127000" cy="127000"/>
        </a:xfrm>
        <a:prstGeom prst="rect">
          <a:avLst/>
        </a:prstGeom>
      </xdr:spPr>
    </xdr:pic>
    <xdr:clientData/>
  </xdr:twoCellAnchor>
  <xdr:twoCellAnchor>
    <xdr:from>
      <xdr:col>1</xdr:col>
      <xdr:colOff>355600</xdr:colOff>
      <xdr:row>160</xdr:row>
      <xdr:rowOff>0</xdr:rowOff>
    </xdr:from>
    <xdr:to>
      <xdr:col>1</xdr:col>
      <xdr:colOff>482600</xdr:colOff>
      <xdr:row>160</xdr:row>
      <xdr:rowOff>127000</xdr:rowOff>
    </xdr:to>
    <xdr:pic>
      <xdr:nvPicPr>
        <xdr:cNvPr id="100" name="BEx1P1HG4H1PHH5KRQXJINYPG8MB">
          <a:extLst>
            <a:ext uri="{FF2B5EF4-FFF2-40B4-BE49-F238E27FC236}">
              <a16:creationId xmlns:a16="http://schemas.microsoft.com/office/drawing/2014/main" id="{00000000-0008-0000-0000-00006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0937200"/>
          <a:ext cx="127000" cy="127000"/>
        </a:xfrm>
        <a:prstGeom prst="rect">
          <a:avLst/>
        </a:prstGeom>
      </xdr:spPr>
    </xdr:pic>
    <xdr:clientData/>
  </xdr:twoCellAnchor>
  <xdr:twoCellAnchor>
    <xdr:from>
      <xdr:col>1</xdr:col>
      <xdr:colOff>355600</xdr:colOff>
      <xdr:row>162</xdr:row>
      <xdr:rowOff>0</xdr:rowOff>
    </xdr:from>
    <xdr:to>
      <xdr:col>1</xdr:col>
      <xdr:colOff>482600</xdr:colOff>
      <xdr:row>162</xdr:row>
      <xdr:rowOff>127000</xdr:rowOff>
    </xdr:to>
    <xdr:pic>
      <xdr:nvPicPr>
        <xdr:cNvPr id="101" name="BExVZI8W8RLFT9RUSPYOI9U8T29S">
          <a:extLst>
            <a:ext uri="{FF2B5EF4-FFF2-40B4-BE49-F238E27FC236}">
              <a16:creationId xmlns:a16="http://schemas.microsoft.com/office/drawing/2014/main" id="{00000000-0008-0000-0000-00006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1318200"/>
          <a:ext cx="127000" cy="127000"/>
        </a:xfrm>
        <a:prstGeom prst="rect">
          <a:avLst/>
        </a:prstGeom>
      </xdr:spPr>
    </xdr:pic>
    <xdr:clientData/>
  </xdr:twoCellAnchor>
  <xdr:twoCellAnchor>
    <xdr:from>
      <xdr:col>1</xdr:col>
      <xdr:colOff>355600</xdr:colOff>
      <xdr:row>167</xdr:row>
      <xdr:rowOff>0</xdr:rowOff>
    </xdr:from>
    <xdr:to>
      <xdr:col>1</xdr:col>
      <xdr:colOff>482600</xdr:colOff>
      <xdr:row>167</xdr:row>
      <xdr:rowOff>127000</xdr:rowOff>
    </xdr:to>
    <xdr:pic>
      <xdr:nvPicPr>
        <xdr:cNvPr id="102" name="BExIOQOGHMZXLLRSSQQERJ09U2EN">
          <a:extLst>
            <a:ext uri="{FF2B5EF4-FFF2-40B4-BE49-F238E27FC236}">
              <a16:creationId xmlns:a16="http://schemas.microsoft.com/office/drawing/2014/main" id="{00000000-0008-0000-0000-00006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2270700"/>
          <a:ext cx="127000" cy="127000"/>
        </a:xfrm>
        <a:prstGeom prst="rect">
          <a:avLst/>
        </a:prstGeom>
      </xdr:spPr>
    </xdr:pic>
    <xdr:clientData/>
  </xdr:twoCellAnchor>
  <xdr:twoCellAnchor>
    <xdr:from>
      <xdr:col>1</xdr:col>
      <xdr:colOff>355600</xdr:colOff>
      <xdr:row>173</xdr:row>
      <xdr:rowOff>0</xdr:rowOff>
    </xdr:from>
    <xdr:to>
      <xdr:col>1</xdr:col>
      <xdr:colOff>482600</xdr:colOff>
      <xdr:row>173</xdr:row>
      <xdr:rowOff>127000</xdr:rowOff>
    </xdr:to>
    <xdr:pic>
      <xdr:nvPicPr>
        <xdr:cNvPr id="103" name="BExSGUWCME8Q213U75FPJ37NO1GB">
          <a:extLst>
            <a:ext uri="{FF2B5EF4-FFF2-40B4-BE49-F238E27FC236}">
              <a16:creationId xmlns:a16="http://schemas.microsoft.com/office/drawing/2014/main" id="{00000000-0008-0000-0000-00006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3413700"/>
          <a:ext cx="127000" cy="127000"/>
        </a:xfrm>
        <a:prstGeom prst="rect">
          <a:avLst/>
        </a:prstGeom>
      </xdr:spPr>
    </xdr:pic>
    <xdr:clientData/>
  </xdr:twoCellAnchor>
  <xdr:twoCellAnchor>
    <xdr:from>
      <xdr:col>1</xdr:col>
      <xdr:colOff>355600</xdr:colOff>
      <xdr:row>175</xdr:row>
      <xdr:rowOff>0</xdr:rowOff>
    </xdr:from>
    <xdr:to>
      <xdr:col>1</xdr:col>
      <xdr:colOff>482600</xdr:colOff>
      <xdr:row>175</xdr:row>
      <xdr:rowOff>127000</xdr:rowOff>
    </xdr:to>
    <xdr:pic>
      <xdr:nvPicPr>
        <xdr:cNvPr id="104" name="BExZSUV72GXNSHJAYHHTZY42IOWA">
          <a:extLst>
            <a:ext uri="{FF2B5EF4-FFF2-40B4-BE49-F238E27FC236}">
              <a16:creationId xmlns:a16="http://schemas.microsoft.com/office/drawing/2014/main" id="{00000000-0008-0000-0000-00006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3794700"/>
          <a:ext cx="127000" cy="127000"/>
        </a:xfrm>
        <a:prstGeom prst="rect">
          <a:avLst/>
        </a:prstGeom>
      </xdr:spPr>
    </xdr:pic>
    <xdr:clientData/>
  </xdr:twoCellAnchor>
  <xdr:twoCellAnchor>
    <xdr:from>
      <xdr:col>1</xdr:col>
      <xdr:colOff>355600</xdr:colOff>
      <xdr:row>191</xdr:row>
      <xdr:rowOff>0</xdr:rowOff>
    </xdr:from>
    <xdr:to>
      <xdr:col>1</xdr:col>
      <xdr:colOff>482600</xdr:colOff>
      <xdr:row>191</xdr:row>
      <xdr:rowOff>127000</xdr:rowOff>
    </xdr:to>
    <xdr:pic>
      <xdr:nvPicPr>
        <xdr:cNvPr id="105" name="BExVZ526IOFTZLNY0Y609LJBIR4F">
          <a:extLst>
            <a:ext uri="{FF2B5EF4-FFF2-40B4-BE49-F238E27FC236}">
              <a16:creationId xmlns:a16="http://schemas.microsoft.com/office/drawing/2014/main" id="{00000000-0008-0000-0000-00006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6842700"/>
          <a:ext cx="127000" cy="127000"/>
        </a:xfrm>
        <a:prstGeom prst="rect">
          <a:avLst/>
        </a:prstGeom>
      </xdr:spPr>
    </xdr:pic>
    <xdr:clientData/>
  </xdr:twoCellAnchor>
  <xdr:twoCellAnchor>
    <xdr:from>
      <xdr:col>1</xdr:col>
      <xdr:colOff>355600</xdr:colOff>
      <xdr:row>193</xdr:row>
      <xdr:rowOff>0</xdr:rowOff>
    </xdr:from>
    <xdr:to>
      <xdr:col>1</xdr:col>
      <xdr:colOff>482600</xdr:colOff>
      <xdr:row>193</xdr:row>
      <xdr:rowOff>127000</xdr:rowOff>
    </xdr:to>
    <xdr:pic>
      <xdr:nvPicPr>
        <xdr:cNvPr id="106" name="BExGX86OUE2QNHSLV9ZI7Q3L7Q3B">
          <a:extLst>
            <a:ext uri="{FF2B5EF4-FFF2-40B4-BE49-F238E27FC236}">
              <a16:creationId xmlns:a16="http://schemas.microsoft.com/office/drawing/2014/main" id="{00000000-0008-0000-0000-00006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7223700"/>
          <a:ext cx="127000" cy="127000"/>
        </a:xfrm>
        <a:prstGeom prst="rect">
          <a:avLst/>
        </a:prstGeom>
      </xdr:spPr>
    </xdr:pic>
    <xdr:clientData/>
  </xdr:twoCellAnchor>
  <xdr:twoCellAnchor>
    <xdr:from>
      <xdr:col>1</xdr:col>
      <xdr:colOff>355600</xdr:colOff>
      <xdr:row>229</xdr:row>
      <xdr:rowOff>0</xdr:rowOff>
    </xdr:from>
    <xdr:to>
      <xdr:col>1</xdr:col>
      <xdr:colOff>482600</xdr:colOff>
      <xdr:row>229</xdr:row>
      <xdr:rowOff>127000</xdr:rowOff>
    </xdr:to>
    <xdr:pic>
      <xdr:nvPicPr>
        <xdr:cNvPr id="107" name="BExOKBSS1L5OKTOI2N77R7PS5VWR">
          <a:extLst>
            <a:ext uri="{FF2B5EF4-FFF2-40B4-BE49-F238E27FC236}">
              <a16:creationId xmlns:a16="http://schemas.microsoft.com/office/drawing/2014/main" id="{00000000-0008-0000-0000-00006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4081700"/>
          <a:ext cx="127000" cy="127000"/>
        </a:xfrm>
        <a:prstGeom prst="rect">
          <a:avLst/>
        </a:prstGeom>
      </xdr:spPr>
    </xdr:pic>
    <xdr:clientData/>
  </xdr:twoCellAnchor>
  <xdr:twoCellAnchor>
    <xdr:from>
      <xdr:col>1</xdr:col>
      <xdr:colOff>355600</xdr:colOff>
      <xdr:row>234</xdr:row>
      <xdr:rowOff>0</xdr:rowOff>
    </xdr:from>
    <xdr:to>
      <xdr:col>1</xdr:col>
      <xdr:colOff>482600</xdr:colOff>
      <xdr:row>234</xdr:row>
      <xdr:rowOff>127000</xdr:rowOff>
    </xdr:to>
    <xdr:pic>
      <xdr:nvPicPr>
        <xdr:cNvPr id="108" name="BExB61RB0T9HIDQG8FUWFACAEYIC">
          <a:extLst>
            <a:ext uri="{FF2B5EF4-FFF2-40B4-BE49-F238E27FC236}">
              <a16:creationId xmlns:a16="http://schemas.microsoft.com/office/drawing/2014/main" id="{00000000-0008-0000-0000-00006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034200"/>
          <a:ext cx="127000" cy="127000"/>
        </a:xfrm>
        <a:prstGeom prst="rect">
          <a:avLst/>
        </a:prstGeom>
      </xdr:spPr>
    </xdr:pic>
    <xdr:clientData/>
  </xdr:twoCellAnchor>
  <xdr:twoCellAnchor>
    <xdr:from>
      <xdr:col>1</xdr:col>
      <xdr:colOff>355600</xdr:colOff>
      <xdr:row>238</xdr:row>
      <xdr:rowOff>0</xdr:rowOff>
    </xdr:from>
    <xdr:to>
      <xdr:col>1</xdr:col>
      <xdr:colOff>482600</xdr:colOff>
      <xdr:row>238</xdr:row>
      <xdr:rowOff>127000</xdr:rowOff>
    </xdr:to>
    <xdr:pic>
      <xdr:nvPicPr>
        <xdr:cNvPr id="109" name="BExSGCBDRPND49ZIJ7PVYIRDXKVB">
          <a:extLst>
            <a:ext uri="{FF2B5EF4-FFF2-40B4-BE49-F238E27FC236}">
              <a16:creationId xmlns:a16="http://schemas.microsoft.com/office/drawing/2014/main" id="{00000000-0008-0000-0000-00006D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796200"/>
          <a:ext cx="127000" cy="127000"/>
        </a:xfrm>
        <a:prstGeom prst="rect">
          <a:avLst/>
        </a:prstGeom>
      </xdr:spPr>
    </xdr:pic>
    <xdr:clientData/>
  </xdr:twoCellAnchor>
  <xdr:twoCellAnchor>
    <xdr:from>
      <xdr:col>1</xdr:col>
      <xdr:colOff>184150</xdr:colOff>
      <xdr:row>240</xdr:row>
      <xdr:rowOff>0</xdr:rowOff>
    </xdr:from>
    <xdr:to>
      <xdr:col>1</xdr:col>
      <xdr:colOff>311150</xdr:colOff>
      <xdr:row>240</xdr:row>
      <xdr:rowOff>127000</xdr:rowOff>
    </xdr:to>
    <xdr:pic>
      <xdr:nvPicPr>
        <xdr:cNvPr id="110" name="BExQ730I7NZTRST59Z2PFL8IG5AB">
          <a:extLst>
            <a:ext uri="{FF2B5EF4-FFF2-40B4-BE49-F238E27FC236}">
              <a16:creationId xmlns:a16="http://schemas.microsoft.com/office/drawing/2014/main" id="{00000000-0008-0000-0000-00006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46177200"/>
          <a:ext cx="127000" cy="127000"/>
        </a:xfrm>
        <a:prstGeom prst="rect">
          <a:avLst/>
        </a:prstGeom>
      </xdr:spPr>
    </xdr:pic>
    <xdr:clientData/>
  </xdr:twoCellAnchor>
  <xdr:twoCellAnchor>
    <xdr:from>
      <xdr:col>1</xdr:col>
      <xdr:colOff>269875</xdr:colOff>
      <xdr:row>241</xdr:row>
      <xdr:rowOff>0</xdr:rowOff>
    </xdr:from>
    <xdr:to>
      <xdr:col>1</xdr:col>
      <xdr:colOff>396875</xdr:colOff>
      <xdr:row>241</xdr:row>
      <xdr:rowOff>127000</xdr:rowOff>
    </xdr:to>
    <xdr:pic>
      <xdr:nvPicPr>
        <xdr:cNvPr id="111" name="BExQ395GR21YJOL5P16127565QPY">
          <a:extLst>
            <a:ext uri="{FF2B5EF4-FFF2-40B4-BE49-F238E27FC236}">
              <a16:creationId xmlns:a16="http://schemas.microsoft.com/office/drawing/2014/main" id="{00000000-0008-0000-0000-00006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46367700"/>
          <a:ext cx="127000" cy="127000"/>
        </a:xfrm>
        <a:prstGeom prst="rect">
          <a:avLst/>
        </a:prstGeom>
      </xdr:spPr>
    </xdr:pic>
    <xdr:clientData/>
  </xdr:twoCellAnchor>
  <xdr:twoCellAnchor>
    <xdr:from>
      <xdr:col>1</xdr:col>
      <xdr:colOff>355600</xdr:colOff>
      <xdr:row>242</xdr:row>
      <xdr:rowOff>0</xdr:rowOff>
    </xdr:from>
    <xdr:to>
      <xdr:col>1</xdr:col>
      <xdr:colOff>482600</xdr:colOff>
      <xdr:row>242</xdr:row>
      <xdr:rowOff>127000</xdr:rowOff>
    </xdr:to>
    <xdr:pic>
      <xdr:nvPicPr>
        <xdr:cNvPr id="112" name="BExZLZM17YZH27TFK373XZRTGW9O">
          <a:extLst>
            <a:ext uri="{FF2B5EF4-FFF2-40B4-BE49-F238E27FC236}">
              <a16:creationId xmlns:a16="http://schemas.microsoft.com/office/drawing/2014/main" id="{00000000-0008-0000-0000-00007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6558200"/>
          <a:ext cx="127000" cy="127000"/>
        </a:xfrm>
        <a:prstGeom prst="rect">
          <a:avLst/>
        </a:prstGeom>
      </xdr:spPr>
    </xdr:pic>
    <xdr:clientData/>
  </xdr:twoCellAnchor>
  <xdr:twoCellAnchor>
    <xdr:from>
      <xdr:col>1</xdr:col>
      <xdr:colOff>441325</xdr:colOff>
      <xdr:row>243</xdr:row>
      <xdr:rowOff>0</xdr:rowOff>
    </xdr:from>
    <xdr:to>
      <xdr:col>1</xdr:col>
      <xdr:colOff>568325</xdr:colOff>
      <xdr:row>243</xdr:row>
      <xdr:rowOff>127000</xdr:rowOff>
    </xdr:to>
    <xdr:pic>
      <xdr:nvPicPr>
        <xdr:cNvPr id="113" name="BEx7MPTYIX4AH9ARKIYVWEP09ZLC">
          <a:extLst>
            <a:ext uri="{FF2B5EF4-FFF2-40B4-BE49-F238E27FC236}">
              <a16:creationId xmlns:a16="http://schemas.microsoft.com/office/drawing/2014/main" id="{00000000-0008-0000-0000-000071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46748700"/>
          <a:ext cx="127000" cy="127000"/>
        </a:xfrm>
        <a:prstGeom prst="rect">
          <a:avLst/>
        </a:prstGeom>
      </xdr:spPr>
    </xdr:pic>
    <xdr:clientData/>
  </xdr:twoCellAnchor>
  <xdr:twoCellAnchor>
    <xdr:from>
      <xdr:col>1</xdr:col>
      <xdr:colOff>441325</xdr:colOff>
      <xdr:row>253</xdr:row>
      <xdr:rowOff>0</xdr:rowOff>
    </xdr:from>
    <xdr:to>
      <xdr:col>1</xdr:col>
      <xdr:colOff>568325</xdr:colOff>
      <xdr:row>253</xdr:row>
      <xdr:rowOff>127000</xdr:rowOff>
    </xdr:to>
    <xdr:pic>
      <xdr:nvPicPr>
        <xdr:cNvPr id="114" name="BExETOMHB5XJ67H3J38ZZWZPZ9LQ">
          <a:extLst>
            <a:ext uri="{FF2B5EF4-FFF2-40B4-BE49-F238E27FC236}">
              <a16:creationId xmlns:a16="http://schemas.microsoft.com/office/drawing/2014/main" id="{00000000-0008-0000-0000-00007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48653700"/>
          <a:ext cx="127000" cy="127000"/>
        </a:xfrm>
        <a:prstGeom prst="rect">
          <a:avLst/>
        </a:prstGeom>
      </xdr:spPr>
    </xdr:pic>
    <xdr:clientData/>
  </xdr:twoCellAnchor>
  <xdr:twoCellAnchor>
    <xdr:from>
      <xdr:col>1</xdr:col>
      <xdr:colOff>441325</xdr:colOff>
      <xdr:row>255</xdr:row>
      <xdr:rowOff>0</xdr:rowOff>
    </xdr:from>
    <xdr:to>
      <xdr:col>1</xdr:col>
      <xdr:colOff>568325</xdr:colOff>
      <xdr:row>255</xdr:row>
      <xdr:rowOff>127000</xdr:rowOff>
    </xdr:to>
    <xdr:pic>
      <xdr:nvPicPr>
        <xdr:cNvPr id="115" name="BEx7DDF5UF9VCO9LWKXTQAKMCYPN">
          <a:extLst>
            <a:ext uri="{FF2B5EF4-FFF2-40B4-BE49-F238E27FC236}">
              <a16:creationId xmlns:a16="http://schemas.microsoft.com/office/drawing/2014/main" id="{00000000-0008-0000-0000-000073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49034700"/>
          <a:ext cx="127000" cy="127000"/>
        </a:xfrm>
        <a:prstGeom prst="rect">
          <a:avLst/>
        </a:prstGeom>
      </xdr:spPr>
    </xdr:pic>
    <xdr:clientData/>
  </xdr:twoCellAnchor>
  <xdr:twoCellAnchor>
    <xdr:from>
      <xdr:col>1</xdr:col>
      <xdr:colOff>441325</xdr:colOff>
      <xdr:row>292</xdr:row>
      <xdr:rowOff>0</xdr:rowOff>
    </xdr:from>
    <xdr:to>
      <xdr:col>1</xdr:col>
      <xdr:colOff>568325</xdr:colOff>
      <xdr:row>292</xdr:row>
      <xdr:rowOff>127000</xdr:rowOff>
    </xdr:to>
    <xdr:pic>
      <xdr:nvPicPr>
        <xdr:cNvPr id="116" name="BExESBBV5R7QTKT7PC02935GOAT9">
          <a:extLst>
            <a:ext uri="{FF2B5EF4-FFF2-40B4-BE49-F238E27FC236}">
              <a16:creationId xmlns:a16="http://schemas.microsoft.com/office/drawing/2014/main" id="{00000000-0008-0000-0000-00007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6083200"/>
          <a:ext cx="127000" cy="127000"/>
        </a:xfrm>
        <a:prstGeom prst="rect">
          <a:avLst/>
        </a:prstGeom>
      </xdr:spPr>
    </xdr:pic>
    <xdr:clientData/>
  </xdr:twoCellAnchor>
  <xdr:twoCellAnchor>
    <xdr:from>
      <xdr:col>1</xdr:col>
      <xdr:colOff>441325</xdr:colOff>
      <xdr:row>300</xdr:row>
      <xdr:rowOff>0</xdr:rowOff>
    </xdr:from>
    <xdr:to>
      <xdr:col>1</xdr:col>
      <xdr:colOff>568325</xdr:colOff>
      <xdr:row>300</xdr:row>
      <xdr:rowOff>127000</xdr:rowOff>
    </xdr:to>
    <xdr:pic>
      <xdr:nvPicPr>
        <xdr:cNvPr id="117" name="BEx3U58M7M3D5HQ3AAI86HHJ3NEC">
          <a:extLst>
            <a:ext uri="{FF2B5EF4-FFF2-40B4-BE49-F238E27FC236}">
              <a16:creationId xmlns:a16="http://schemas.microsoft.com/office/drawing/2014/main" id="{00000000-0008-0000-0000-00007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7607200"/>
          <a:ext cx="127000" cy="127000"/>
        </a:xfrm>
        <a:prstGeom prst="rect">
          <a:avLst/>
        </a:prstGeom>
      </xdr:spPr>
    </xdr:pic>
    <xdr:clientData/>
  </xdr:twoCellAnchor>
  <xdr:twoCellAnchor>
    <xdr:from>
      <xdr:col>1</xdr:col>
      <xdr:colOff>441325</xdr:colOff>
      <xdr:row>302</xdr:row>
      <xdr:rowOff>0</xdr:rowOff>
    </xdr:from>
    <xdr:to>
      <xdr:col>1</xdr:col>
      <xdr:colOff>568325</xdr:colOff>
      <xdr:row>302</xdr:row>
      <xdr:rowOff>127000</xdr:rowOff>
    </xdr:to>
    <xdr:pic>
      <xdr:nvPicPr>
        <xdr:cNvPr id="118" name="BEx76TK1ASGSOQVC8TKLOLFL182R">
          <a:extLst>
            <a:ext uri="{FF2B5EF4-FFF2-40B4-BE49-F238E27FC236}">
              <a16:creationId xmlns:a16="http://schemas.microsoft.com/office/drawing/2014/main" id="{00000000-0008-0000-0000-00007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7988200"/>
          <a:ext cx="127000" cy="127000"/>
        </a:xfrm>
        <a:prstGeom prst="rect">
          <a:avLst/>
        </a:prstGeom>
      </xdr:spPr>
    </xdr:pic>
    <xdr:clientData/>
  </xdr:twoCellAnchor>
  <xdr:twoCellAnchor>
    <xdr:from>
      <xdr:col>1</xdr:col>
      <xdr:colOff>441325</xdr:colOff>
      <xdr:row>310</xdr:row>
      <xdr:rowOff>0</xdr:rowOff>
    </xdr:from>
    <xdr:to>
      <xdr:col>1</xdr:col>
      <xdr:colOff>568325</xdr:colOff>
      <xdr:row>310</xdr:row>
      <xdr:rowOff>127000</xdr:rowOff>
    </xdr:to>
    <xdr:pic>
      <xdr:nvPicPr>
        <xdr:cNvPr id="119" name="BExW0ZW9U99GU5KZ4BI98RYRC0I6">
          <a:extLst>
            <a:ext uri="{FF2B5EF4-FFF2-40B4-BE49-F238E27FC236}">
              <a16:creationId xmlns:a16="http://schemas.microsoft.com/office/drawing/2014/main" id="{00000000-0008-0000-0000-00007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9512200"/>
          <a:ext cx="127000" cy="127000"/>
        </a:xfrm>
        <a:prstGeom prst="rect">
          <a:avLst/>
        </a:prstGeom>
      </xdr:spPr>
    </xdr:pic>
    <xdr:clientData/>
  </xdr:twoCellAnchor>
  <xdr:twoCellAnchor>
    <xdr:from>
      <xdr:col>1</xdr:col>
      <xdr:colOff>441325</xdr:colOff>
      <xdr:row>314</xdr:row>
      <xdr:rowOff>0</xdr:rowOff>
    </xdr:from>
    <xdr:to>
      <xdr:col>1</xdr:col>
      <xdr:colOff>568325</xdr:colOff>
      <xdr:row>314</xdr:row>
      <xdr:rowOff>127000</xdr:rowOff>
    </xdr:to>
    <xdr:pic>
      <xdr:nvPicPr>
        <xdr:cNvPr id="120" name="BExEZB2OBFHALXG2QM6AQV1FZSXI">
          <a:extLst>
            <a:ext uri="{FF2B5EF4-FFF2-40B4-BE49-F238E27FC236}">
              <a16:creationId xmlns:a16="http://schemas.microsoft.com/office/drawing/2014/main" id="{00000000-0008-0000-0000-00007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0274200"/>
          <a:ext cx="127000" cy="127000"/>
        </a:xfrm>
        <a:prstGeom prst="rect">
          <a:avLst/>
        </a:prstGeom>
      </xdr:spPr>
    </xdr:pic>
    <xdr:clientData/>
  </xdr:twoCellAnchor>
  <xdr:twoCellAnchor>
    <xdr:from>
      <xdr:col>1</xdr:col>
      <xdr:colOff>269875</xdr:colOff>
      <xdr:row>323</xdr:row>
      <xdr:rowOff>0</xdr:rowOff>
    </xdr:from>
    <xdr:to>
      <xdr:col>1</xdr:col>
      <xdr:colOff>396875</xdr:colOff>
      <xdr:row>323</xdr:row>
      <xdr:rowOff>127000</xdr:rowOff>
    </xdr:to>
    <xdr:pic>
      <xdr:nvPicPr>
        <xdr:cNvPr id="121" name="BExMD2Q2F6HEYRDNQ0PL95YGJ3HJ">
          <a:extLst>
            <a:ext uri="{FF2B5EF4-FFF2-40B4-BE49-F238E27FC236}">
              <a16:creationId xmlns:a16="http://schemas.microsoft.com/office/drawing/2014/main" id="{00000000-0008-0000-0000-00007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61988700"/>
          <a:ext cx="127000" cy="127000"/>
        </a:xfrm>
        <a:prstGeom prst="rect">
          <a:avLst/>
        </a:prstGeom>
      </xdr:spPr>
    </xdr:pic>
    <xdr:clientData/>
  </xdr:twoCellAnchor>
  <xdr:twoCellAnchor>
    <xdr:from>
      <xdr:col>1</xdr:col>
      <xdr:colOff>355600</xdr:colOff>
      <xdr:row>324</xdr:row>
      <xdr:rowOff>0</xdr:rowOff>
    </xdr:from>
    <xdr:to>
      <xdr:col>1</xdr:col>
      <xdr:colOff>482600</xdr:colOff>
      <xdr:row>324</xdr:row>
      <xdr:rowOff>127000</xdr:rowOff>
    </xdr:to>
    <xdr:pic>
      <xdr:nvPicPr>
        <xdr:cNvPr id="122" name="BEx3IIUWE6L9R1O7XJ0AQGFKWR0F">
          <a:extLst>
            <a:ext uri="{FF2B5EF4-FFF2-40B4-BE49-F238E27FC236}">
              <a16:creationId xmlns:a16="http://schemas.microsoft.com/office/drawing/2014/main" id="{00000000-0008-0000-0000-00007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2179200"/>
          <a:ext cx="127000" cy="127000"/>
        </a:xfrm>
        <a:prstGeom prst="rect">
          <a:avLst/>
        </a:prstGeom>
      </xdr:spPr>
    </xdr:pic>
    <xdr:clientData/>
  </xdr:twoCellAnchor>
  <xdr:twoCellAnchor>
    <xdr:from>
      <xdr:col>1</xdr:col>
      <xdr:colOff>355600</xdr:colOff>
      <xdr:row>333</xdr:row>
      <xdr:rowOff>0</xdr:rowOff>
    </xdr:from>
    <xdr:to>
      <xdr:col>1</xdr:col>
      <xdr:colOff>482600</xdr:colOff>
      <xdr:row>333</xdr:row>
      <xdr:rowOff>127000</xdr:rowOff>
    </xdr:to>
    <xdr:pic>
      <xdr:nvPicPr>
        <xdr:cNvPr id="123" name="BExIOXKNUB63RFPS3DPSGPN2VJ3G">
          <a:extLst>
            <a:ext uri="{FF2B5EF4-FFF2-40B4-BE49-F238E27FC236}">
              <a16:creationId xmlns:a16="http://schemas.microsoft.com/office/drawing/2014/main" id="{00000000-0008-0000-0000-00007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3893700"/>
          <a:ext cx="127000" cy="127000"/>
        </a:xfrm>
        <a:prstGeom prst="rect">
          <a:avLst/>
        </a:prstGeom>
      </xdr:spPr>
    </xdr:pic>
    <xdr:clientData/>
  </xdr:twoCellAnchor>
  <xdr:twoCellAnchor>
    <xdr:from>
      <xdr:col>1</xdr:col>
      <xdr:colOff>355600</xdr:colOff>
      <xdr:row>335</xdr:row>
      <xdr:rowOff>0</xdr:rowOff>
    </xdr:from>
    <xdr:to>
      <xdr:col>1</xdr:col>
      <xdr:colOff>482600</xdr:colOff>
      <xdr:row>335</xdr:row>
      <xdr:rowOff>127000</xdr:rowOff>
    </xdr:to>
    <xdr:pic>
      <xdr:nvPicPr>
        <xdr:cNvPr id="124" name="BExMGMP39C49W7KPTZGVOQM8IM1Y">
          <a:extLst>
            <a:ext uri="{FF2B5EF4-FFF2-40B4-BE49-F238E27FC236}">
              <a16:creationId xmlns:a16="http://schemas.microsoft.com/office/drawing/2014/main" id="{00000000-0008-0000-0000-00007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4274700"/>
          <a:ext cx="127000" cy="127000"/>
        </a:xfrm>
        <a:prstGeom prst="rect">
          <a:avLst/>
        </a:prstGeom>
      </xdr:spPr>
    </xdr:pic>
    <xdr:clientData/>
  </xdr:twoCellAnchor>
  <xdr:twoCellAnchor>
    <xdr:from>
      <xdr:col>1</xdr:col>
      <xdr:colOff>355600</xdr:colOff>
      <xdr:row>339</xdr:row>
      <xdr:rowOff>0</xdr:rowOff>
    </xdr:from>
    <xdr:to>
      <xdr:col>1</xdr:col>
      <xdr:colOff>482600</xdr:colOff>
      <xdr:row>339</xdr:row>
      <xdr:rowOff>127000</xdr:rowOff>
    </xdr:to>
    <xdr:pic>
      <xdr:nvPicPr>
        <xdr:cNvPr id="125" name="BExW7HCX36Q9VZTR9HJMJHO0XG6G">
          <a:extLst>
            <a:ext uri="{FF2B5EF4-FFF2-40B4-BE49-F238E27FC236}">
              <a16:creationId xmlns:a16="http://schemas.microsoft.com/office/drawing/2014/main" id="{00000000-0008-0000-0000-00007D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5036700"/>
          <a:ext cx="127000" cy="127000"/>
        </a:xfrm>
        <a:prstGeom prst="rect">
          <a:avLst/>
        </a:prstGeom>
      </xdr:spPr>
    </xdr:pic>
    <xdr:clientData/>
  </xdr:twoCellAnchor>
  <xdr:twoCellAnchor>
    <xdr:from>
      <xdr:col>1</xdr:col>
      <xdr:colOff>355600</xdr:colOff>
      <xdr:row>341</xdr:row>
      <xdr:rowOff>0</xdr:rowOff>
    </xdr:from>
    <xdr:to>
      <xdr:col>1</xdr:col>
      <xdr:colOff>482600</xdr:colOff>
      <xdr:row>341</xdr:row>
      <xdr:rowOff>127000</xdr:rowOff>
    </xdr:to>
    <xdr:pic>
      <xdr:nvPicPr>
        <xdr:cNvPr id="126" name="BEx5LNQDCAQFJF0PLUEMDB706FK3">
          <a:extLst>
            <a:ext uri="{FF2B5EF4-FFF2-40B4-BE49-F238E27FC236}">
              <a16:creationId xmlns:a16="http://schemas.microsoft.com/office/drawing/2014/main" id="{00000000-0008-0000-0000-00007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5417700"/>
          <a:ext cx="127000" cy="127000"/>
        </a:xfrm>
        <a:prstGeom prst="rect">
          <a:avLst/>
        </a:prstGeom>
      </xdr:spPr>
    </xdr:pic>
    <xdr:clientData/>
  </xdr:twoCellAnchor>
  <xdr:twoCellAnchor>
    <xdr:from>
      <xdr:col>1</xdr:col>
      <xdr:colOff>355600</xdr:colOff>
      <xdr:row>345</xdr:row>
      <xdr:rowOff>0</xdr:rowOff>
    </xdr:from>
    <xdr:to>
      <xdr:col>1</xdr:col>
      <xdr:colOff>482600</xdr:colOff>
      <xdr:row>345</xdr:row>
      <xdr:rowOff>127000</xdr:rowOff>
    </xdr:to>
    <xdr:pic>
      <xdr:nvPicPr>
        <xdr:cNvPr id="127" name="BExMR8T8EKBU1OREIW0JGE5O2KGK">
          <a:extLst>
            <a:ext uri="{FF2B5EF4-FFF2-40B4-BE49-F238E27FC236}">
              <a16:creationId xmlns:a16="http://schemas.microsoft.com/office/drawing/2014/main" id="{00000000-0008-0000-0000-00007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6179700"/>
          <a:ext cx="127000" cy="127000"/>
        </a:xfrm>
        <a:prstGeom prst="rect">
          <a:avLst/>
        </a:prstGeom>
      </xdr:spPr>
    </xdr:pic>
    <xdr:clientData/>
  </xdr:twoCellAnchor>
  <xdr:twoCellAnchor>
    <xdr:from>
      <xdr:col>1</xdr:col>
      <xdr:colOff>355600</xdr:colOff>
      <xdr:row>349</xdr:row>
      <xdr:rowOff>0</xdr:rowOff>
    </xdr:from>
    <xdr:to>
      <xdr:col>1</xdr:col>
      <xdr:colOff>482600</xdr:colOff>
      <xdr:row>349</xdr:row>
      <xdr:rowOff>127000</xdr:rowOff>
    </xdr:to>
    <xdr:pic>
      <xdr:nvPicPr>
        <xdr:cNvPr id="128" name="BExIWCR7S78HFAD7NZDAW101SJ3J">
          <a:extLst>
            <a:ext uri="{FF2B5EF4-FFF2-40B4-BE49-F238E27FC236}">
              <a16:creationId xmlns:a16="http://schemas.microsoft.com/office/drawing/2014/main" id="{00000000-0008-0000-0000-00008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6941700"/>
          <a:ext cx="127000" cy="127000"/>
        </a:xfrm>
        <a:prstGeom prst="rect">
          <a:avLst/>
        </a:prstGeom>
      </xdr:spPr>
    </xdr:pic>
    <xdr:clientData/>
  </xdr:twoCellAnchor>
  <xdr:twoCellAnchor>
    <xdr:from>
      <xdr:col>1</xdr:col>
      <xdr:colOff>269875</xdr:colOff>
      <xdr:row>353</xdr:row>
      <xdr:rowOff>0</xdr:rowOff>
    </xdr:from>
    <xdr:to>
      <xdr:col>1</xdr:col>
      <xdr:colOff>396875</xdr:colOff>
      <xdr:row>353</xdr:row>
      <xdr:rowOff>127000</xdr:rowOff>
    </xdr:to>
    <xdr:pic>
      <xdr:nvPicPr>
        <xdr:cNvPr id="129" name="BExGYTQ52PK3LWLZB309Z3TSMAW8">
          <a:extLst>
            <a:ext uri="{FF2B5EF4-FFF2-40B4-BE49-F238E27FC236}">
              <a16:creationId xmlns:a16="http://schemas.microsoft.com/office/drawing/2014/main" id="{00000000-0008-0000-0000-000081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67703700"/>
          <a:ext cx="127000" cy="127000"/>
        </a:xfrm>
        <a:prstGeom prst="rect">
          <a:avLst/>
        </a:prstGeom>
      </xdr:spPr>
    </xdr:pic>
    <xdr:clientData/>
  </xdr:twoCellAnchor>
  <xdr:twoCellAnchor>
    <xdr:from>
      <xdr:col>1</xdr:col>
      <xdr:colOff>355600</xdr:colOff>
      <xdr:row>354</xdr:row>
      <xdr:rowOff>0</xdr:rowOff>
    </xdr:from>
    <xdr:to>
      <xdr:col>1</xdr:col>
      <xdr:colOff>482600</xdr:colOff>
      <xdr:row>354</xdr:row>
      <xdr:rowOff>127000</xdr:rowOff>
    </xdr:to>
    <xdr:pic>
      <xdr:nvPicPr>
        <xdr:cNvPr id="130" name="BExERXJJBWBT08ZT0HR3PCIXM2R8">
          <a:extLst>
            <a:ext uri="{FF2B5EF4-FFF2-40B4-BE49-F238E27FC236}">
              <a16:creationId xmlns:a16="http://schemas.microsoft.com/office/drawing/2014/main" id="{00000000-0008-0000-0000-00008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7894200"/>
          <a:ext cx="127000" cy="127000"/>
        </a:xfrm>
        <a:prstGeom prst="rect">
          <a:avLst/>
        </a:prstGeom>
      </xdr:spPr>
    </xdr:pic>
    <xdr:clientData/>
  </xdr:twoCellAnchor>
  <xdr:twoCellAnchor>
    <xdr:from>
      <xdr:col>1</xdr:col>
      <xdr:colOff>441325</xdr:colOff>
      <xdr:row>355</xdr:row>
      <xdr:rowOff>0</xdr:rowOff>
    </xdr:from>
    <xdr:to>
      <xdr:col>1</xdr:col>
      <xdr:colOff>568325</xdr:colOff>
      <xdr:row>355</xdr:row>
      <xdr:rowOff>127000</xdr:rowOff>
    </xdr:to>
    <xdr:pic>
      <xdr:nvPicPr>
        <xdr:cNvPr id="131" name="BExIVPOEEEYAIIGW2QGHBBJ4DVF4">
          <a:extLst>
            <a:ext uri="{FF2B5EF4-FFF2-40B4-BE49-F238E27FC236}">
              <a16:creationId xmlns:a16="http://schemas.microsoft.com/office/drawing/2014/main" id="{00000000-0008-0000-0000-000083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084700"/>
          <a:ext cx="127000" cy="127000"/>
        </a:xfrm>
        <a:prstGeom prst="rect">
          <a:avLst/>
        </a:prstGeom>
      </xdr:spPr>
    </xdr:pic>
    <xdr:clientData/>
  </xdr:twoCellAnchor>
  <xdr:twoCellAnchor>
    <xdr:from>
      <xdr:col>1</xdr:col>
      <xdr:colOff>441325</xdr:colOff>
      <xdr:row>357</xdr:row>
      <xdr:rowOff>0</xdr:rowOff>
    </xdr:from>
    <xdr:to>
      <xdr:col>1</xdr:col>
      <xdr:colOff>568325</xdr:colOff>
      <xdr:row>357</xdr:row>
      <xdr:rowOff>127000</xdr:rowOff>
    </xdr:to>
    <xdr:pic>
      <xdr:nvPicPr>
        <xdr:cNvPr id="132" name="BExW44VSCOFMD43EA8VLC2IJSNDZ">
          <a:extLst>
            <a:ext uri="{FF2B5EF4-FFF2-40B4-BE49-F238E27FC236}">
              <a16:creationId xmlns:a16="http://schemas.microsoft.com/office/drawing/2014/main" id="{00000000-0008-0000-0000-00008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465700"/>
          <a:ext cx="127000" cy="127000"/>
        </a:xfrm>
        <a:prstGeom prst="rect">
          <a:avLst/>
        </a:prstGeom>
      </xdr:spPr>
    </xdr:pic>
    <xdr:clientData/>
  </xdr:twoCellAnchor>
  <xdr:twoCellAnchor>
    <xdr:from>
      <xdr:col>1</xdr:col>
      <xdr:colOff>441325</xdr:colOff>
      <xdr:row>364</xdr:row>
      <xdr:rowOff>0</xdr:rowOff>
    </xdr:from>
    <xdr:to>
      <xdr:col>1</xdr:col>
      <xdr:colOff>568325</xdr:colOff>
      <xdr:row>364</xdr:row>
      <xdr:rowOff>127000</xdr:rowOff>
    </xdr:to>
    <xdr:pic>
      <xdr:nvPicPr>
        <xdr:cNvPr id="133" name="BExXPEWB5H8K6D4MWZDPFGR90EWU">
          <a:extLst>
            <a:ext uri="{FF2B5EF4-FFF2-40B4-BE49-F238E27FC236}">
              <a16:creationId xmlns:a16="http://schemas.microsoft.com/office/drawing/2014/main" id="{00000000-0008-0000-0000-00008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9799200"/>
          <a:ext cx="127000" cy="127000"/>
        </a:xfrm>
        <a:prstGeom prst="rect">
          <a:avLst/>
        </a:prstGeom>
      </xdr:spPr>
    </xdr:pic>
    <xdr:clientData/>
  </xdr:twoCellAnchor>
  <xdr:twoCellAnchor>
    <xdr:from>
      <xdr:col>1</xdr:col>
      <xdr:colOff>441325</xdr:colOff>
      <xdr:row>366</xdr:row>
      <xdr:rowOff>0</xdr:rowOff>
    </xdr:from>
    <xdr:to>
      <xdr:col>1</xdr:col>
      <xdr:colOff>568325</xdr:colOff>
      <xdr:row>366</xdr:row>
      <xdr:rowOff>127000</xdr:rowOff>
    </xdr:to>
    <xdr:pic>
      <xdr:nvPicPr>
        <xdr:cNvPr id="134" name="BExIJPIE897LGYUNNFFYQ7XC1XOZ">
          <a:extLst>
            <a:ext uri="{FF2B5EF4-FFF2-40B4-BE49-F238E27FC236}">
              <a16:creationId xmlns:a16="http://schemas.microsoft.com/office/drawing/2014/main" id="{00000000-0008-0000-0000-00008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0180200"/>
          <a:ext cx="127000" cy="127000"/>
        </a:xfrm>
        <a:prstGeom prst="rect">
          <a:avLst/>
        </a:prstGeom>
      </xdr:spPr>
    </xdr:pic>
    <xdr:clientData/>
  </xdr:twoCellAnchor>
  <xdr:twoCellAnchor>
    <xdr:from>
      <xdr:col>1</xdr:col>
      <xdr:colOff>355600</xdr:colOff>
      <xdr:row>369</xdr:row>
      <xdr:rowOff>0</xdr:rowOff>
    </xdr:from>
    <xdr:to>
      <xdr:col>1</xdr:col>
      <xdr:colOff>482600</xdr:colOff>
      <xdr:row>369</xdr:row>
      <xdr:rowOff>127000</xdr:rowOff>
    </xdr:to>
    <xdr:pic>
      <xdr:nvPicPr>
        <xdr:cNvPr id="135" name="BExVRP4POS9WY41KNU0OWN69XSNO">
          <a:extLst>
            <a:ext uri="{FF2B5EF4-FFF2-40B4-BE49-F238E27FC236}">
              <a16:creationId xmlns:a16="http://schemas.microsoft.com/office/drawing/2014/main" id="{00000000-0008-0000-0000-00008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0751700"/>
          <a:ext cx="127000" cy="127000"/>
        </a:xfrm>
        <a:prstGeom prst="rect">
          <a:avLst/>
        </a:prstGeom>
      </xdr:spPr>
    </xdr:pic>
    <xdr:clientData/>
  </xdr:twoCellAnchor>
  <xdr:oneCellAnchor>
    <xdr:from>
      <xdr:col>1</xdr:col>
      <xdr:colOff>28575</xdr:colOff>
      <xdr:row>1</xdr:row>
      <xdr:rowOff>0</xdr:rowOff>
    </xdr:from>
    <xdr:ext cx="123825" cy="123825"/>
    <xdr:pic>
      <xdr:nvPicPr>
        <xdr:cNvPr id="136" name="BExW253QPOZK9KW8BJC3LBXGCG2N" descr="Y5HX37BEUWSN1NEFJKZJXI3SX" hidden="1">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37" name="BEx973S463FCQVJ7QDFBUIU0WJ3F" descr="ZQTVYL8DCSADVT0QMRXFLU0TR" hidden="1">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10</xdr:row>
      <xdr:rowOff>0</xdr:rowOff>
    </xdr:from>
    <xdr:ext cx="123825" cy="123825"/>
    <xdr:pic>
      <xdr:nvPicPr>
        <xdr:cNvPr id="138" name="BExRZO0PLWWMCLGRH7EH6UXYWGAJ" descr="9D4GQ34QB727H10MA3SSAR2R9" hidden="1">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139" name="BExBDP6HNAAJUM39SE5G2C8BKNRQ" descr="1TM64TL2QIMYV7WYSV2VLGXY4" hidden="1">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552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140" name="BExQEGJP61DL2NZY6LMBHBZ0J5YT" descr="D6ZNRZJ7EX4GZT9RO8LE0C905" hidden="1">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743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141" name="BExTY1BCS6HZIF6HI5491FGHDVAE" descr="MJ6976KI2UH1IE8M227DUYXMJ" hidden="1">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933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142" name="BEx5FXJGJOT93D0J2IRJ3985IUMI" hidden="1">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0</xdr:row>
      <xdr:rowOff>0</xdr:rowOff>
    </xdr:from>
    <xdr:ext cx="123825" cy="123825"/>
    <xdr:pic>
      <xdr:nvPicPr>
        <xdr:cNvPr id="143" name="BEx3RTMHAR35NUAAK49TV6NU7EPA" descr="QFXLG4ZCXTRQSJYFCKJ58G9N8" hidden="1">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190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3</xdr:row>
      <xdr:rowOff>0</xdr:rowOff>
    </xdr:from>
    <xdr:ext cx="123825" cy="123825"/>
    <xdr:pic>
      <xdr:nvPicPr>
        <xdr:cNvPr id="144" name="BExS8T38WLC2R738ZC7BDJQAKJAJ" descr="MRI962L5PB0E0YWXCIBN82VJH" hidden="1">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145" name="BEx5F64BJ6DCM4EJH81D5ZFNPZ0V" descr="7DJ9FILZD2YPS6X1JBP9E76TU" hidden="1">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146" name="BExQEXXHA3EEXR44LT6RKCDWM6ZT" hidden="1">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xdr:nvPicPr>
        <xdr:cNvPr id="147" name="BEx1X6AMHV6ZK3UJB2BXIJTJHYJU" descr="OALR4L95ELQLZ1Y1LETHM1CS9" hidden="1">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0</xdr:row>
      <xdr:rowOff>0</xdr:rowOff>
    </xdr:from>
    <xdr:ext cx="123825" cy="123825"/>
    <xdr:pic>
      <xdr:nvPicPr>
        <xdr:cNvPr id="148" name="BExSDIVCE09QKG3CT52PHCS6ZJ09" descr="9F076L7EQCF2COMMGCQG6BQGU" hidden="1">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1905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149" name="BEx1QZGQZBAWJ8591VXEIPUOVS7X" descr="MEW27CPIFG44B7E7HEQUUF5QF" hidden="1">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150" name="BExMF7LICJLPXSHM63A6EQ79YQKG" descr="U084VZL15IMB1OFRRAY6GVKAE" hidden="1">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171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151" name="BExS343F8GCKP6HTF9Y97L133DX8" descr="ZRF0KB1IYQSNV63CTXT25G67G" hidden="1">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981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xdr:nvPicPr>
        <xdr:cNvPr id="152" name="BExZMRC09W87CY4B73NPZMNH21AH" descr="78CUMI0OVLYJRSDRQ3V2YX812" hidden="1">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790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9525</xdr:rowOff>
    </xdr:from>
    <xdr:ext cx="123825" cy="123825"/>
    <xdr:pic>
      <xdr:nvPicPr>
        <xdr:cNvPr id="153" name="BExZXVFJ4DY4I24AARDT4AMP6EN1" descr="TXSMH2MTH86CYKA26740RQPUC" hidden="1">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154" name="BExOCUIOFQWUGTBU5ESTW3EYEP5C" descr="9BNF49V0R6VVYPHEVMJ3ABDQZ" hidden="1">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155" name="BExU65O9OE4B4MQ2A3OYH13M8BZJ" descr="3INNIMMPDBB0JF37L81M6ID21" hidden="1">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156" name="BExOPRCR0UW7TKXSV5WDTL348FGL" descr="S9JM17GP1802LHN4GT14BJYIC" hidden="1">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157" name="BEx5OESAY2W8SEGI3TSB65EHJ04B" descr="9CN2Y88X8WYV1HWZG1QILY9BK" hidden="1">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xdr:nvPicPr>
        <xdr:cNvPr id="158" name="BExGMWEQ2BYRY9BAO5T1X850MJN1" descr="AZ9ST0XDIOP50HSUFO5V31BR0" hidden="1">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98425</xdr:colOff>
      <xdr:row>0</xdr:row>
      <xdr:rowOff>0</xdr:rowOff>
    </xdr:from>
    <xdr:to>
      <xdr:col>1</xdr:col>
      <xdr:colOff>225425</xdr:colOff>
      <xdr:row>0</xdr:row>
      <xdr:rowOff>127000</xdr:rowOff>
    </xdr:to>
    <xdr:pic>
      <xdr:nvPicPr>
        <xdr:cNvPr id="159" name="BExXQI0GVEQFMZ3RD653LZH4QWVT">
          <a:extLst>
            <a:ext uri="{FF2B5EF4-FFF2-40B4-BE49-F238E27FC236}">
              <a16:creationId xmlns:a16="http://schemas.microsoft.com/office/drawing/2014/main" id="{00000000-0008-0000-0000-00009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0425" y="190500"/>
          <a:ext cx="127000" cy="127000"/>
        </a:xfrm>
        <a:prstGeom prst="rect">
          <a:avLst/>
        </a:prstGeom>
      </xdr:spPr>
    </xdr:pic>
    <xdr:clientData/>
  </xdr:twoCellAnchor>
  <xdr:twoCellAnchor>
    <xdr:from>
      <xdr:col>1</xdr:col>
      <xdr:colOff>184150</xdr:colOff>
      <xdr:row>1</xdr:row>
      <xdr:rowOff>0</xdr:rowOff>
    </xdr:from>
    <xdr:to>
      <xdr:col>1</xdr:col>
      <xdr:colOff>311150</xdr:colOff>
      <xdr:row>1</xdr:row>
      <xdr:rowOff>127000</xdr:rowOff>
    </xdr:to>
    <xdr:pic>
      <xdr:nvPicPr>
        <xdr:cNvPr id="160" name="BExS3B4XN65Q23Q4YZ7JGK5UF03Q">
          <a:extLst>
            <a:ext uri="{FF2B5EF4-FFF2-40B4-BE49-F238E27FC236}">
              <a16:creationId xmlns:a16="http://schemas.microsoft.com/office/drawing/2014/main" id="{00000000-0008-0000-0000-0000A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647700"/>
          <a:ext cx="127000" cy="127000"/>
        </a:xfrm>
        <a:prstGeom prst="rect">
          <a:avLst/>
        </a:prstGeom>
      </xdr:spPr>
    </xdr:pic>
    <xdr:clientData/>
  </xdr:twoCellAnchor>
  <xdr:twoCellAnchor>
    <xdr:from>
      <xdr:col>1</xdr:col>
      <xdr:colOff>269875</xdr:colOff>
      <xdr:row>2</xdr:row>
      <xdr:rowOff>0</xdr:rowOff>
    </xdr:from>
    <xdr:to>
      <xdr:col>1</xdr:col>
      <xdr:colOff>396875</xdr:colOff>
      <xdr:row>2</xdr:row>
      <xdr:rowOff>127000</xdr:rowOff>
    </xdr:to>
    <xdr:pic>
      <xdr:nvPicPr>
        <xdr:cNvPr id="161" name="BExQ7LLI5LYO2QTCE4JEJ1VC6PUE">
          <a:extLst>
            <a:ext uri="{FF2B5EF4-FFF2-40B4-BE49-F238E27FC236}">
              <a16:creationId xmlns:a16="http://schemas.microsoft.com/office/drawing/2014/main" id="{00000000-0008-0000-0000-0000A1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838200"/>
          <a:ext cx="127000" cy="127000"/>
        </a:xfrm>
        <a:prstGeom prst="rect">
          <a:avLst/>
        </a:prstGeom>
      </xdr:spPr>
    </xdr:pic>
    <xdr:clientData/>
  </xdr:twoCellAnchor>
  <xdr:twoCellAnchor>
    <xdr:from>
      <xdr:col>1</xdr:col>
      <xdr:colOff>355600</xdr:colOff>
      <xdr:row>3</xdr:row>
      <xdr:rowOff>0</xdr:rowOff>
    </xdr:from>
    <xdr:to>
      <xdr:col>1</xdr:col>
      <xdr:colOff>482600</xdr:colOff>
      <xdr:row>3</xdr:row>
      <xdr:rowOff>127000</xdr:rowOff>
    </xdr:to>
    <xdr:pic>
      <xdr:nvPicPr>
        <xdr:cNvPr id="162" name="BExOBAX9CVAE6MJCVR93M1JBY7BN">
          <a:extLst>
            <a:ext uri="{FF2B5EF4-FFF2-40B4-BE49-F238E27FC236}">
              <a16:creationId xmlns:a16="http://schemas.microsoft.com/office/drawing/2014/main" id="{00000000-0008-0000-0000-0000A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1028700"/>
          <a:ext cx="127000" cy="127000"/>
        </a:xfrm>
        <a:prstGeom prst="rect">
          <a:avLst/>
        </a:prstGeom>
      </xdr:spPr>
    </xdr:pic>
    <xdr:clientData/>
  </xdr:twoCellAnchor>
  <xdr:twoCellAnchor>
    <xdr:from>
      <xdr:col>1</xdr:col>
      <xdr:colOff>441325</xdr:colOff>
      <xdr:row>4</xdr:row>
      <xdr:rowOff>0</xdr:rowOff>
    </xdr:from>
    <xdr:to>
      <xdr:col>1</xdr:col>
      <xdr:colOff>568325</xdr:colOff>
      <xdr:row>4</xdr:row>
      <xdr:rowOff>127000</xdr:rowOff>
    </xdr:to>
    <xdr:pic>
      <xdr:nvPicPr>
        <xdr:cNvPr id="163" name="BExKVU27VK8HDX4MBLUZ515O7KON">
          <a:extLst>
            <a:ext uri="{FF2B5EF4-FFF2-40B4-BE49-F238E27FC236}">
              <a16:creationId xmlns:a16="http://schemas.microsoft.com/office/drawing/2014/main" id="{00000000-0008-0000-0000-0000A3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219200"/>
          <a:ext cx="127000" cy="127000"/>
        </a:xfrm>
        <a:prstGeom prst="rect">
          <a:avLst/>
        </a:prstGeom>
      </xdr:spPr>
    </xdr:pic>
    <xdr:clientData/>
  </xdr:twoCellAnchor>
  <xdr:twoCellAnchor>
    <xdr:from>
      <xdr:col>1</xdr:col>
      <xdr:colOff>441325</xdr:colOff>
      <xdr:row>118</xdr:row>
      <xdr:rowOff>0</xdr:rowOff>
    </xdr:from>
    <xdr:to>
      <xdr:col>1</xdr:col>
      <xdr:colOff>568325</xdr:colOff>
      <xdr:row>118</xdr:row>
      <xdr:rowOff>127000</xdr:rowOff>
    </xdr:to>
    <xdr:pic>
      <xdr:nvPicPr>
        <xdr:cNvPr id="164" name="BExIV4JTW4PPLMCRK30AHL5AMEDN">
          <a:extLst>
            <a:ext uri="{FF2B5EF4-FFF2-40B4-BE49-F238E27FC236}">
              <a16:creationId xmlns:a16="http://schemas.microsoft.com/office/drawing/2014/main" id="{00000000-0008-0000-0000-0000A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2936200"/>
          <a:ext cx="127000" cy="127000"/>
        </a:xfrm>
        <a:prstGeom prst="rect">
          <a:avLst/>
        </a:prstGeom>
      </xdr:spPr>
    </xdr:pic>
    <xdr:clientData/>
  </xdr:twoCellAnchor>
  <xdr:twoCellAnchor>
    <xdr:from>
      <xdr:col>1</xdr:col>
      <xdr:colOff>441325</xdr:colOff>
      <xdr:row>122</xdr:row>
      <xdr:rowOff>0</xdr:rowOff>
    </xdr:from>
    <xdr:to>
      <xdr:col>1</xdr:col>
      <xdr:colOff>568325</xdr:colOff>
      <xdr:row>122</xdr:row>
      <xdr:rowOff>127000</xdr:rowOff>
    </xdr:to>
    <xdr:pic>
      <xdr:nvPicPr>
        <xdr:cNvPr id="165" name="BEx7NL03MV97N16TZNFZ9J45GNKO">
          <a:extLst>
            <a:ext uri="{FF2B5EF4-FFF2-40B4-BE49-F238E27FC236}">
              <a16:creationId xmlns:a16="http://schemas.microsoft.com/office/drawing/2014/main" id="{00000000-0008-0000-0000-0000A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3698200"/>
          <a:ext cx="127000" cy="127000"/>
        </a:xfrm>
        <a:prstGeom prst="rect">
          <a:avLst/>
        </a:prstGeom>
      </xdr:spPr>
    </xdr:pic>
    <xdr:clientData/>
  </xdr:twoCellAnchor>
  <xdr:twoCellAnchor>
    <xdr:from>
      <xdr:col>1</xdr:col>
      <xdr:colOff>441325</xdr:colOff>
      <xdr:row>127</xdr:row>
      <xdr:rowOff>0</xdr:rowOff>
    </xdr:from>
    <xdr:to>
      <xdr:col>1</xdr:col>
      <xdr:colOff>568325</xdr:colOff>
      <xdr:row>127</xdr:row>
      <xdr:rowOff>127000</xdr:rowOff>
    </xdr:to>
    <xdr:pic>
      <xdr:nvPicPr>
        <xdr:cNvPr id="166" name="BExMDO5F3VKU5T0DR0J28VQ2TPLH">
          <a:extLst>
            <a:ext uri="{FF2B5EF4-FFF2-40B4-BE49-F238E27FC236}">
              <a16:creationId xmlns:a16="http://schemas.microsoft.com/office/drawing/2014/main" id="{00000000-0008-0000-0000-0000A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4650700"/>
          <a:ext cx="127000" cy="127000"/>
        </a:xfrm>
        <a:prstGeom prst="rect">
          <a:avLst/>
        </a:prstGeom>
      </xdr:spPr>
    </xdr:pic>
    <xdr:clientData/>
  </xdr:twoCellAnchor>
  <xdr:twoCellAnchor>
    <xdr:from>
      <xdr:col>1</xdr:col>
      <xdr:colOff>441325</xdr:colOff>
      <xdr:row>165</xdr:row>
      <xdr:rowOff>0</xdr:rowOff>
    </xdr:from>
    <xdr:to>
      <xdr:col>1</xdr:col>
      <xdr:colOff>568325</xdr:colOff>
      <xdr:row>165</xdr:row>
      <xdr:rowOff>127000</xdr:rowOff>
    </xdr:to>
    <xdr:pic>
      <xdr:nvPicPr>
        <xdr:cNvPr id="167" name="BExZJBUTWA5768BUXFJJMCOJOH8G">
          <a:extLst>
            <a:ext uri="{FF2B5EF4-FFF2-40B4-BE49-F238E27FC236}">
              <a16:creationId xmlns:a16="http://schemas.microsoft.com/office/drawing/2014/main" id="{00000000-0008-0000-0000-0000A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1889700"/>
          <a:ext cx="127000" cy="127000"/>
        </a:xfrm>
        <a:prstGeom prst="rect">
          <a:avLst/>
        </a:prstGeom>
      </xdr:spPr>
    </xdr:pic>
    <xdr:clientData/>
  </xdr:twoCellAnchor>
  <xdr:twoCellAnchor>
    <xdr:from>
      <xdr:col>1</xdr:col>
      <xdr:colOff>441325</xdr:colOff>
      <xdr:row>172</xdr:row>
      <xdr:rowOff>0</xdr:rowOff>
    </xdr:from>
    <xdr:to>
      <xdr:col>1</xdr:col>
      <xdr:colOff>568325</xdr:colOff>
      <xdr:row>172</xdr:row>
      <xdr:rowOff>127000</xdr:rowOff>
    </xdr:to>
    <xdr:pic>
      <xdr:nvPicPr>
        <xdr:cNvPr id="168" name="BExY20CEKBNMID5BGUWH22LE2Z5J">
          <a:extLst>
            <a:ext uri="{FF2B5EF4-FFF2-40B4-BE49-F238E27FC236}">
              <a16:creationId xmlns:a16="http://schemas.microsoft.com/office/drawing/2014/main" id="{00000000-0008-0000-0000-0000A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3223200"/>
          <a:ext cx="127000" cy="127000"/>
        </a:xfrm>
        <a:prstGeom prst="rect">
          <a:avLst/>
        </a:prstGeom>
      </xdr:spPr>
    </xdr:pic>
    <xdr:clientData/>
  </xdr:twoCellAnchor>
  <xdr:twoCellAnchor>
    <xdr:from>
      <xdr:col>1</xdr:col>
      <xdr:colOff>441325</xdr:colOff>
      <xdr:row>195</xdr:row>
      <xdr:rowOff>0</xdr:rowOff>
    </xdr:from>
    <xdr:to>
      <xdr:col>1</xdr:col>
      <xdr:colOff>568325</xdr:colOff>
      <xdr:row>195</xdr:row>
      <xdr:rowOff>127000</xdr:rowOff>
    </xdr:to>
    <xdr:pic>
      <xdr:nvPicPr>
        <xdr:cNvPr id="169" name="BExY4X3AHD4GHIV9NO6X6XQXIAV4">
          <a:extLst>
            <a:ext uri="{FF2B5EF4-FFF2-40B4-BE49-F238E27FC236}">
              <a16:creationId xmlns:a16="http://schemas.microsoft.com/office/drawing/2014/main" id="{00000000-0008-0000-0000-0000A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7604700"/>
          <a:ext cx="127000" cy="127000"/>
        </a:xfrm>
        <a:prstGeom prst="rect">
          <a:avLst/>
        </a:prstGeom>
      </xdr:spPr>
    </xdr:pic>
    <xdr:clientData/>
  </xdr:twoCellAnchor>
  <xdr:twoCellAnchor>
    <xdr:from>
      <xdr:col>1</xdr:col>
      <xdr:colOff>355600</xdr:colOff>
      <xdr:row>199</xdr:row>
      <xdr:rowOff>0</xdr:rowOff>
    </xdr:from>
    <xdr:to>
      <xdr:col>1</xdr:col>
      <xdr:colOff>482600</xdr:colOff>
      <xdr:row>199</xdr:row>
      <xdr:rowOff>127000</xdr:rowOff>
    </xdr:to>
    <xdr:pic>
      <xdr:nvPicPr>
        <xdr:cNvPr id="170" name="BEx3KF1H3PLF5M6XJBG49U143THG">
          <a:extLst>
            <a:ext uri="{FF2B5EF4-FFF2-40B4-BE49-F238E27FC236}">
              <a16:creationId xmlns:a16="http://schemas.microsoft.com/office/drawing/2014/main" id="{00000000-0008-0000-0000-0000A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8366700"/>
          <a:ext cx="127000" cy="127000"/>
        </a:xfrm>
        <a:prstGeom prst="rect">
          <a:avLst/>
        </a:prstGeom>
      </xdr:spPr>
    </xdr:pic>
    <xdr:clientData/>
  </xdr:twoCellAnchor>
  <xdr:twoCellAnchor>
    <xdr:from>
      <xdr:col>1</xdr:col>
      <xdr:colOff>269875</xdr:colOff>
      <xdr:row>201</xdr:row>
      <xdr:rowOff>0</xdr:rowOff>
    </xdr:from>
    <xdr:to>
      <xdr:col>1</xdr:col>
      <xdr:colOff>396875</xdr:colOff>
      <xdr:row>201</xdr:row>
      <xdr:rowOff>127000</xdr:rowOff>
    </xdr:to>
    <xdr:pic>
      <xdr:nvPicPr>
        <xdr:cNvPr id="171" name="BExS08P6FQGG1Q11BIBIS6LOZ8AM">
          <a:extLst>
            <a:ext uri="{FF2B5EF4-FFF2-40B4-BE49-F238E27FC236}">
              <a16:creationId xmlns:a16="http://schemas.microsoft.com/office/drawing/2014/main" id="{00000000-0008-0000-0000-0000A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38747700"/>
          <a:ext cx="127000" cy="127000"/>
        </a:xfrm>
        <a:prstGeom prst="rect">
          <a:avLst/>
        </a:prstGeom>
      </xdr:spPr>
    </xdr:pic>
    <xdr:clientData/>
  </xdr:twoCellAnchor>
  <xdr:twoCellAnchor>
    <xdr:from>
      <xdr:col>1</xdr:col>
      <xdr:colOff>355600</xdr:colOff>
      <xdr:row>202</xdr:row>
      <xdr:rowOff>0</xdr:rowOff>
    </xdr:from>
    <xdr:to>
      <xdr:col>1</xdr:col>
      <xdr:colOff>482600</xdr:colOff>
      <xdr:row>202</xdr:row>
      <xdr:rowOff>127000</xdr:rowOff>
    </xdr:to>
    <xdr:pic>
      <xdr:nvPicPr>
        <xdr:cNvPr id="172" name="BExCZ9ZKECF9KUOXWVBYQ17MO1OF">
          <a:extLst>
            <a:ext uri="{FF2B5EF4-FFF2-40B4-BE49-F238E27FC236}">
              <a16:creationId xmlns:a16="http://schemas.microsoft.com/office/drawing/2014/main" id="{00000000-0008-0000-0000-0000A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8938200"/>
          <a:ext cx="127000" cy="127000"/>
        </a:xfrm>
        <a:prstGeom prst="rect">
          <a:avLst/>
        </a:prstGeom>
      </xdr:spPr>
    </xdr:pic>
    <xdr:clientData/>
  </xdr:twoCellAnchor>
  <xdr:twoCellAnchor>
    <xdr:from>
      <xdr:col>1</xdr:col>
      <xdr:colOff>355600</xdr:colOff>
      <xdr:row>204</xdr:row>
      <xdr:rowOff>0</xdr:rowOff>
    </xdr:from>
    <xdr:to>
      <xdr:col>1</xdr:col>
      <xdr:colOff>482600</xdr:colOff>
      <xdr:row>204</xdr:row>
      <xdr:rowOff>127000</xdr:rowOff>
    </xdr:to>
    <xdr:pic>
      <xdr:nvPicPr>
        <xdr:cNvPr id="173" name="BExOBHTER4KS7PF5T600YCF0XWU8">
          <a:extLst>
            <a:ext uri="{FF2B5EF4-FFF2-40B4-BE49-F238E27FC236}">
              <a16:creationId xmlns:a16="http://schemas.microsoft.com/office/drawing/2014/main" id="{00000000-0008-0000-0000-0000AD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319200"/>
          <a:ext cx="127000" cy="127000"/>
        </a:xfrm>
        <a:prstGeom prst="rect">
          <a:avLst/>
        </a:prstGeom>
      </xdr:spPr>
    </xdr:pic>
    <xdr:clientData/>
  </xdr:twoCellAnchor>
  <xdr:twoCellAnchor>
    <xdr:from>
      <xdr:col>1</xdr:col>
      <xdr:colOff>355600</xdr:colOff>
      <xdr:row>209</xdr:row>
      <xdr:rowOff>0</xdr:rowOff>
    </xdr:from>
    <xdr:to>
      <xdr:col>1</xdr:col>
      <xdr:colOff>482600</xdr:colOff>
      <xdr:row>209</xdr:row>
      <xdr:rowOff>127000</xdr:rowOff>
    </xdr:to>
    <xdr:pic>
      <xdr:nvPicPr>
        <xdr:cNvPr id="174" name="BExSCXW2BKWBO883FAH3QD4EWRD0">
          <a:extLst>
            <a:ext uri="{FF2B5EF4-FFF2-40B4-BE49-F238E27FC236}">
              <a16:creationId xmlns:a16="http://schemas.microsoft.com/office/drawing/2014/main" id="{00000000-0008-0000-0000-0000A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0271700"/>
          <a:ext cx="127000" cy="127000"/>
        </a:xfrm>
        <a:prstGeom prst="rect">
          <a:avLst/>
        </a:prstGeom>
      </xdr:spPr>
    </xdr:pic>
    <xdr:clientData/>
  </xdr:twoCellAnchor>
  <xdr:twoCellAnchor>
    <xdr:from>
      <xdr:col>1</xdr:col>
      <xdr:colOff>355600</xdr:colOff>
      <xdr:row>217</xdr:row>
      <xdr:rowOff>0</xdr:rowOff>
    </xdr:from>
    <xdr:to>
      <xdr:col>1</xdr:col>
      <xdr:colOff>482600</xdr:colOff>
      <xdr:row>217</xdr:row>
      <xdr:rowOff>127000</xdr:rowOff>
    </xdr:to>
    <xdr:pic>
      <xdr:nvPicPr>
        <xdr:cNvPr id="175" name="BExY0WHIJ9XB5MYYGI5L3IVK9EB3">
          <a:extLst>
            <a:ext uri="{FF2B5EF4-FFF2-40B4-BE49-F238E27FC236}">
              <a16:creationId xmlns:a16="http://schemas.microsoft.com/office/drawing/2014/main" id="{00000000-0008-0000-0000-0000A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1795700"/>
          <a:ext cx="127000" cy="127000"/>
        </a:xfrm>
        <a:prstGeom prst="rect">
          <a:avLst/>
        </a:prstGeom>
      </xdr:spPr>
    </xdr:pic>
    <xdr:clientData/>
  </xdr:twoCellAnchor>
  <xdr:twoCellAnchor>
    <xdr:from>
      <xdr:col>1</xdr:col>
      <xdr:colOff>355600</xdr:colOff>
      <xdr:row>219</xdr:row>
      <xdr:rowOff>0</xdr:rowOff>
    </xdr:from>
    <xdr:to>
      <xdr:col>1</xdr:col>
      <xdr:colOff>482600</xdr:colOff>
      <xdr:row>219</xdr:row>
      <xdr:rowOff>127000</xdr:rowOff>
    </xdr:to>
    <xdr:pic>
      <xdr:nvPicPr>
        <xdr:cNvPr id="176" name="BExGT9Z9GOZMHDNWGWMSZ6V635EN">
          <a:extLst>
            <a:ext uri="{FF2B5EF4-FFF2-40B4-BE49-F238E27FC236}">
              <a16:creationId xmlns:a16="http://schemas.microsoft.com/office/drawing/2014/main" id="{00000000-0008-0000-0000-0000B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176700"/>
          <a:ext cx="127000" cy="127000"/>
        </a:xfrm>
        <a:prstGeom prst="rect">
          <a:avLst/>
        </a:prstGeom>
      </xdr:spPr>
    </xdr:pic>
    <xdr:clientData/>
  </xdr:twoCellAnchor>
  <xdr:twoCellAnchor>
    <xdr:from>
      <xdr:col>1</xdr:col>
      <xdr:colOff>355600</xdr:colOff>
      <xdr:row>235</xdr:row>
      <xdr:rowOff>0</xdr:rowOff>
    </xdr:from>
    <xdr:to>
      <xdr:col>1</xdr:col>
      <xdr:colOff>482600</xdr:colOff>
      <xdr:row>235</xdr:row>
      <xdr:rowOff>127000</xdr:rowOff>
    </xdr:to>
    <xdr:pic>
      <xdr:nvPicPr>
        <xdr:cNvPr id="177" name="BExMNSACK0YGGIC17Y9A4V23MBU0">
          <a:extLst>
            <a:ext uri="{FF2B5EF4-FFF2-40B4-BE49-F238E27FC236}">
              <a16:creationId xmlns:a16="http://schemas.microsoft.com/office/drawing/2014/main" id="{00000000-0008-0000-0000-0000B1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224700"/>
          <a:ext cx="127000" cy="127000"/>
        </a:xfrm>
        <a:prstGeom prst="rect">
          <a:avLst/>
        </a:prstGeom>
      </xdr:spPr>
    </xdr:pic>
    <xdr:clientData/>
  </xdr:twoCellAnchor>
  <xdr:twoCellAnchor>
    <xdr:from>
      <xdr:col>1</xdr:col>
      <xdr:colOff>355600</xdr:colOff>
      <xdr:row>237</xdr:row>
      <xdr:rowOff>0</xdr:rowOff>
    </xdr:from>
    <xdr:to>
      <xdr:col>1</xdr:col>
      <xdr:colOff>482600</xdr:colOff>
      <xdr:row>237</xdr:row>
      <xdr:rowOff>127000</xdr:rowOff>
    </xdr:to>
    <xdr:pic>
      <xdr:nvPicPr>
        <xdr:cNvPr id="178" name="BEx3LF03J6H1JVXE2PTJ6MMU8NVT">
          <a:extLst>
            <a:ext uri="{FF2B5EF4-FFF2-40B4-BE49-F238E27FC236}">
              <a16:creationId xmlns:a16="http://schemas.microsoft.com/office/drawing/2014/main" id="{00000000-0008-0000-0000-0000B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605700"/>
          <a:ext cx="127000" cy="127000"/>
        </a:xfrm>
        <a:prstGeom prst="rect">
          <a:avLst/>
        </a:prstGeom>
      </xdr:spPr>
    </xdr:pic>
    <xdr:clientData/>
  </xdr:twoCellAnchor>
  <xdr:twoCellAnchor>
    <xdr:from>
      <xdr:col>1</xdr:col>
      <xdr:colOff>355600</xdr:colOff>
      <xdr:row>273</xdr:row>
      <xdr:rowOff>0</xdr:rowOff>
    </xdr:from>
    <xdr:to>
      <xdr:col>1</xdr:col>
      <xdr:colOff>482600</xdr:colOff>
      <xdr:row>273</xdr:row>
      <xdr:rowOff>127000</xdr:rowOff>
    </xdr:to>
    <xdr:pic>
      <xdr:nvPicPr>
        <xdr:cNvPr id="179" name="BEx1TDBX3N0YYSQ6GN2G6GG90TTU">
          <a:extLst>
            <a:ext uri="{FF2B5EF4-FFF2-40B4-BE49-F238E27FC236}">
              <a16:creationId xmlns:a16="http://schemas.microsoft.com/office/drawing/2014/main" id="{00000000-0008-0000-0000-0000B3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2463700"/>
          <a:ext cx="127000" cy="127000"/>
        </a:xfrm>
        <a:prstGeom prst="rect">
          <a:avLst/>
        </a:prstGeom>
      </xdr:spPr>
    </xdr:pic>
    <xdr:clientData/>
  </xdr:twoCellAnchor>
  <xdr:twoCellAnchor>
    <xdr:from>
      <xdr:col>1</xdr:col>
      <xdr:colOff>355600</xdr:colOff>
      <xdr:row>278</xdr:row>
      <xdr:rowOff>0</xdr:rowOff>
    </xdr:from>
    <xdr:to>
      <xdr:col>1</xdr:col>
      <xdr:colOff>482600</xdr:colOff>
      <xdr:row>278</xdr:row>
      <xdr:rowOff>127000</xdr:rowOff>
    </xdr:to>
    <xdr:pic>
      <xdr:nvPicPr>
        <xdr:cNvPr id="180" name="BExGTRD2FH5W0W6K8DPFLASEPTQ7">
          <a:extLst>
            <a:ext uri="{FF2B5EF4-FFF2-40B4-BE49-F238E27FC236}">
              <a16:creationId xmlns:a16="http://schemas.microsoft.com/office/drawing/2014/main" id="{00000000-0008-0000-0000-0000B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3416200"/>
          <a:ext cx="127000" cy="127000"/>
        </a:xfrm>
        <a:prstGeom prst="rect">
          <a:avLst/>
        </a:prstGeom>
      </xdr:spPr>
    </xdr:pic>
    <xdr:clientData/>
  </xdr:twoCellAnchor>
  <xdr:twoCellAnchor>
    <xdr:from>
      <xdr:col>1</xdr:col>
      <xdr:colOff>355600</xdr:colOff>
      <xdr:row>282</xdr:row>
      <xdr:rowOff>0</xdr:rowOff>
    </xdr:from>
    <xdr:to>
      <xdr:col>1</xdr:col>
      <xdr:colOff>482600</xdr:colOff>
      <xdr:row>282</xdr:row>
      <xdr:rowOff>127000</xdr:rowOff>
    </xdr:to>
    <xdr:pic>
      <xdr:nvPicPr>
        <xdr:cNvPr id="181" name="BExXMV1IQ5WZKHG2D17T686G1JGU">
          <a:extLst>
            <a:ext uri="{FF2B5EF4-FFF2-40B4-BE49-F238E27FC236}">
              <a16:creationId xmlns:a16="http://schemas.microsoft.com/office/drawing/2014/main" id="{00000000-0008-0000-0000-0000B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4178200"/>
          <a:ext cx="127000" cy="127000"/>
        </a:xfrm>
        <a:prstGeom prst="rect">
          <a:avLst/>
        </a:prstGeom>
      </xdr:spPr>
    </xdr:pic>
    <xdr:clientData/>
  </xdr:twoCellAnchor>
  <xdr:twoCellAnchor>
    <xdr:from>
      <xdr:col>1</xdr:col>
      <xdr:colOff>184150</xdr:colOff>
      <xdr:row>284</xdr:row>
      <xdr:rowOff>0</xdr:rowOff>
    </xdr:from>
    <xdr:to>
      <xdr:col>1</xdr:col>
      <xdr:colOff>311150</xdr:colOff>
      <xdr:row>284</xdr:row>
      <xdr:rowOff>127000</xdr:rowOff>
    </xdr:to>
    <xdr:pic>
      <xdr:nvPicPr>
        <xdr:cNvPr id="182" name="BExIIJK0IIUWBU41NZY0GFPQ0ZBG">
          <a:extLst>
            <a:ext uri="{FF2B5EF4-FFF2-40B4-BE49-F238E27FC236}">
              <a16:creationId xmlns:a16="http://schemas.microsoft.com/office/drawing/2014/main" id="{00000000-0008-0000-0000-0000B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54559200"/>
          <a:ext cx="127000" cy="127000"/>
        </a:xfrm>
        <a:prstGeom prst="rect">
          <a:avLst/>
        </a:prstGeom>
      </xdr:spPr>
    </xdr:pic>
    <xdr:clientData/>
  </xdr:twoCellAnchor>
  <xdr:twoCellAnchor>
    <xdr:from>
      <xdr:col>1</xdr:col>
      <xdr:colOff>269875</xdr:colOff>
      <xdr:row>285</xdr:row>
      <xdr:rowOff>0</xdr:rowOff>
    </xdr:from>
    <xdr:to>
      <xdr:col>1</xdr:col>
      <xdr:colOff>396875</xdr:colOff>
      <xdr:row>285</xdr:row>
      <xdr:rowOff>127000</xdr:rowOff>
    </xdr:to>
    <xdr:pic>
      <xdr:nvPicPr>
        <xdr:cNvPr id="183" name="BExKDJGU6RV0EA6J7W6OWUBZGY8I">
          <a:extLst>
            <a:ext uri="{FF2B5EF4-FFF2-40B4-BE49-F238E27FC236}">
              <a16:creationId xmlns:a16="http://schemas.microsoft.com/office/drawing/2014/main" id="{00000000-0008-0000-0000-0000B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54749700"/>
          <a:ext cx="127000" cy="127000"/>
        </a:xfrm>
        <a:prstGeom prst="rect">
          <a:avLst/>
        </a:prstGeom>
      </xdr:spPr>
    </xdr:pic>
    <xdr:clientData/>
  </xdr:twoCellAnchor>
  <xdr:twoCellAnchor>
    <xdr:from>
      <xdr:col>1</xdr:col>
      <xdr:colOff>355600</xdr:colOff>
      <xdr:row>286</xdr:row>
      <xdr:rowOff>0</xdr:rowOff>
    </xdr:from>
    <xdr:to>
      <xdr:col>1</xdr:col>
      <xdr:colOff>482600</xdr:colOff>
      <xdr:row>286</xdr:row>
      <xdr:rowOff>127000</xdr:rowOff>
    </xdr:to>
    <xdr:pic>
      <xdr:nvPicPr>
        <xdr:cNvPr id="184" name="BExKEXO6W4MLRG1M7T1RCQ38K9CM">
          <a:extLst>
            <a:ext uri="{FF2B5EF4-FFF2-40B4-BE49-F238E27FC236}">
              <a16:creationId xmlns:a16="http://schemas.microsoft.com/office/drawing/2014/main" id="{00000000-0008-0000-0000-0000B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4940200"/>
          <a:ext cx="127000" cy="127000"/>
        </a:xfrm>
        <a:prstGeom prst="rect">
          <a:avLst/>
        </a:prstGeom>
      </xdr:spPr>
    </xdr:pic>
    <xdr:clientData/>
  </xdr:twoCellAnchor>
  <xdr:twoCellAnchor>
    <xdr:from>
      <xdr:col>1</xdr:col>
      <xdr:colOff>441325</xdr:colOff>
      <xdr:row>287</xdr:row>
      <xdr:rowOff>0</xdr:rowOff>
    </xdr:from>
    <xdr:to>
      <xdr:col>1</xdr:col>
      <xdr:colOff>568325</xdr:colOff>
      <xdr:row>287</xdr:row>
      <xdr:rowOff>127000</xdr:rowOff>
    </xdr:to>
    <xdr:pic>
      <xdr:nvPicPr>
        <xdr:cNvPr id="185" name="BExEULLDKHHJMU5P4XJS8VAKPE8V">
          <a:extLst>
            <a:ext uri="{FF2B5EF4-FFF2-40B4-BE49-F238E27FC236}">
              <a16:creationId xmlns:a16="http://schemas.microsoft.com/office/drawing/2014/main" id="{00000000-0008-0000-0000-0000B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5130700"/>
          <a:ext cx="127000" cy="127000"/>
        </a:xfrm>
        <a:prstGeom prst="rect">
          <a:avLst/>
        </a:prstGeom>
      </xdr:spPr>
    </xdr:pic>
    <xdr:clientData/>
  </xdr:twoCellAnchor>
  <xdr:twoCellAnchor>
    <xdr:from>
      <xdr:col>1</xdr:col>
      <xdr:colOff>441325</xdr:colOff>
      <xdr:row>299</xdr:row>
      <xdr:rowOff>0</xdr:rowOff>
    </xdr:from>
    <xdr:to>
      <xdr:col>1</xdr:col>
      <xdr:colOff>568325</xdr:colOff>
      <xdr:row>299</xdr:row>
      <xdr:rowOff>127000</xdr:rowOff>
    </xdr:to>
    <xdr:pic>
      <xdr:nvPicPr>
        <xdr:cNvPr id="186" name="BEx1ELIEZQ2MZPKIPO9B0UF8EQCF">
          <a:extLst>
            <a:ext uri="{FF2B5EF4-FFF2-40B4-BE49-F238E27FC236}">
              <a16:creationId xmlns:a16="http://schemas.microsoft.com/office/drawing/2014/main" id="{00000000-0008-0000-0000-0000B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7416700"/>
          <a:ext cx="127000" cy="127000"/>
        </a:xfrm>
        <a:prstGeom prst="rect">
          <a:avLst/>
        </a:prstGeom>
      </xdr:spPr>
    </xdr:pic>
    <xdr:clientData/>
  </xdr:twoCellAnchor>
  <xdr:twoCellAnchor>
    <xdr:from>
      <xdr:col>1</xdr:col>
      <xdr:colOff>441325</xdr:colOff>
      <xdr:row>301</xdr:row>
      <xdr:rowOff>0</xdr:rowOff>
    </xdr:from>
    <xdr:to>
      <xdr:col>1</xdr:col>
      <xdr:colOff>568325</xdr:colOff>
      <xdr:row>301</xdr:row>
      <xdr:rowOff>127000</xdr:rowOff>
    </xdr:to>
    <xdr:pic>
      <xdr:nvPicPr>
        <xdr:cNvPr id="187" name="BEx1LF9M5PVU1YH15VBH0FWN1JLH">
          <a:extLst>
            <a:ext uri="{FF2B5EF4-FFF2-40B4-BE49-F238E27FC236}">
              <a16:creationId xmlns:a16="http://schemas.microsoft.com/office/drawing/2014/main" id="{00000000-0008-0000-0000-0000B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7797700"/>
          <a:ext cx="127000" cy="127000"/>
        </a:xfrm>
        <a:prstGeom prst="rect">
          <a:avLst/>
        </a:prstGeom>
      </xdr:spPr>
    </xdr:pic>
    <xdr:clientData/>
  </xdr:twoCellAnchor>
  <xdr:twoCellAnchor>
    <xdr:from>
      <xdr:col>1</xdr:col>
      <xdr:colOff>441325</xdr:colOff>
      <xdr:row>340</xdr:row>
      <xdr:rowOff>0</xdr:rowOff>
    </xdr:from>
    <xdr:to>
      <xdr:col>1</xdr:col>
      <xdr:colOff>568325</xdr:colOff>
      <xdr:row>340</xdr:row>
      <xdr:rowOff>127000</xdr:rowOff>
    </xdr:to>
    <xdr:pic>
      <xdr:nvPicPr>
        <xdr:cNvPr id="188" name="BExB9HJ9472S589F55XVLUG6RVWB">
          <a:extLst>
            <a:ext uri="{FF2B5EF4-FFF2-40B4-BE49-F238E27FC236}">
              <a16:creationId xmlns:a16="http://schemas.microsoft.com/office/drawing/2014/main" id="{00000000-0008-0000-0000-0000B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5227200"/>
          <a:ext cx="127000" cy="127000"/>
        </a:xfrm>
        <a:prstGeom prst="rect">
          <a:avLst/>
        </a:prstGeom>
      </xdr:spPr>
    </xdr:pic>
    <xdr:clientData/>
  </xdr:twoCellAnchor>
  <xdr:twoCellAnchor>
    <xdr:from>
      <xdr:col>1</xdr:col>
      <xdr:colOff>441325</xdr:colOff>
      <xdr:row>348</xdr:row>
      <xdr:rowOff>0</xdr:rowOff>
    </xdr:from>
    <xdr:to>
      <xdr:col>1</xdr:col>
      <xdr:colOff>568325</xdr:colOff>
      <xdr:row>348</xdr:row>
      <xdr:rowOff>127000</xdr:rowOff>
    </xdr:to>
    <xdr:pic>
      <xdr:nvPicPr>
        <xdr:cNvPr id="189" name="BEx1RD937956QZ7LOVN6XNPQ44YO">
          <a:extLst>
            <a:ext uri="{FF2B5EF4-FFF2-40B4-BE49-F238E27FC236}">
              <a16:creationId xmlns:a16="http://schemas.microsoft.com/office/drawing/2014/main" id="{00000000-0008-0000-0000-0000BD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6751200"/>
          <a:ext cx="127000" cy="127000"/>
        </a:xfrm>
        <a:prstGeom prst="rect">
          <a:avLst/>
        </a:prstGeom>
      </xdr:spPr>
    </xdr:pic>
    <xdr:clientData/>
  </xdr:twoCellAnchor>
  <xdr:twoCellAnchor>
    <xdr:from>
      <xdr:col>1</xdr:col>
      <xdr:colOff>441325</xdr:colOff>
      <xdr:row>350</xdr:row>
      <xdr:rowOff>0</xdr:rowOff>
    </xdr:from>
    <xdr:to>
      <xdr:col>1</xdr:col>
      <xdr:colOff>568325</xdr:colOff>
      <xdr:row>350</xdr:row>
      <xdr:rowOff>127000</xdr:rowOff>
    </xdr:to>
    <xdr:pic>
      <xdr:nvPicPr>
        <xdr:cNvPr id="190" name="BExZQZA0H1POGF4SYLH8YC9G2PB2">
          <a:extLst>
            <a:ext uri="{FF2B5EF4-FFF2-40B4-BE49-F238E27FC236}">
              <a16:creationId xmlns:a16="http://schemas.microsoft.com/office/drawing/2014/main" id="{00000000-0008-0000-0000-0000B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7132200"/>
          <a:ext cx="127000" cy="127000"/>
        </a:xfrm>
        <a:prstGeom prst="rect">
          <a:avLst/>
        </a:prstGeom>
      </xdr:spPr>
    </xdr:pic>
    <xdr:clientData/>
  </xdr:twoCellAnchor>
  <xdr:twoCellAnchor>
    <xdr:from>
      <xdr:col>1</xdr:col>
      <xdr:colOff>441325</xdr:colOff>
      <xdr:row>358</xdr:row>
      <xdr:rowOff>0</xdr:rowOff>
    </xdr:from>
    <xdr:to>
      <xdr:col>1</xdr:col>
      <xdr:colOff>568325</xdr:colOff>
      <xdr:row>358</xdr:row>
      <xdr:rowOff>127000</xdr:rowOff>
    </xdr:to>
    <xdr:pic>
      <xdr:nvPicPr>
        <xdr:cNvPr id="191" name="BEx015TAP9SB4ICZWQZY4V8JJNG5">
          <a:extLst>
            <a:ext uri="{FF2B5EF4-FFF2-40B4-BE49-F238E27FC236}">
              <a16:creationId xmlns:a16="http://schemas.microsoft.com/office/drawing/2014/main" id="{00000000-0008-0000-0000-0000BF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656200"/>
          <a:ext cx="127000" cy="127000"/>
        </a:xfrm>
        <a:prstGeom prst="rect">
          <a:avLst/>
        </a:prstGeom>
      </xdr:spPr>
    </xdr:pic>
    <xdr:clientData/>
  </xdr:twoCellAnchor>
  <xdr:twoCellAnchor>
    <xdr:from>
      <xdr:col>1</xdr:col>
      <xdr:colOff>441325</xdr:colOff>
      <xdr:row>362</xdr:row>
      <xdr:rowOff>0</xdr:rowOff>
    </xdr:from>
    <xdr:to>
      <xdr:col>1</xdr:col>
      <xdr:colOff>568325</xdr:colOff>
      <xdr:row>362</xdr:row>
      <xdr:rowOff>127000</xdr:rowOff>
    </xdr:to>
    <xdr:pic>
      <xdr:nvPicPr>
        <xdr:cNvPr id="192" name="BExW5HA9OWTM99AFTEH56MP1AIAB">
          <a:extLst>
            <a:ext uri="{FF2B5EF4-FFF2-40B4-BE49-F238E27FC236}">
              <a16:creationId xmlns:a16="http://schemas.microsoft.com/office/drawing/2014/main" id="{00000000-0008-0000-0000-0000C0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9418200"/>
          <a:ext cx="127000" cy="127000"/>
        </a:xfrm>
        <a:prstGeom prst="rect">
          <a:avLst/>
        </a:prstGeom>
      </xdr:spPr>
    </xdr:pic>
    <xdr:clientData/>
  </xdr:twoCellAnchor>
  <xdr:twoCellAnchor>
    <xdr:from>
      <xdr:col>1</xdr:col>
      <xdr:colOff>269875</xdr:colOff>
      <xdr:row>371</xdr:row>
      <xdr:rowOff>0</xdr:rowOff>
    </xdr:from>
    <xdr:to>
      <xdr:col>1</xdr:col>
      <xdr:colOff>396875</xdr:colOff>
      <xdr:row>371</xdr:row>
      <xdr:rowOff>127000</xdr:rowOff>
    </xdr:to>
    <xdr:pic>
      <xdr:nvPicPr>
        <xdr:cNvPr id="193" name="BExO8IDMH8Q1SRUVDUXW5NA4N10Y">
          <a:extLst>
            <a:ext uri="{FF2B5EF4-FFF2-40B4-BE49-F238E27FC236}">
              <a16:creationId xmlns:a16="http://schemas.microsoft.com/office/drawing/2014/main" id="{00000000-0008-0000-0000-0000C1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71132700"/>
          <a:ext cx="127000" cy="127000"/>
        </a:xfrm>
        <a:prstGeom prst="rect">
          <a:avLst/>
        </a:prstGeom>
      </xdr:spPr>
    </xdr:pic>
    <xdr:clientData/>
  </xdr:twoCellAnchor>
  <xdr:twoCellAnchor>
    <xdr:from>
      <xdr:col>1</xdr:col>
      <xdr:colOff>355600</xdr:colOff>
      <xdr:row>372</xdr:row>
      <xdr:rowOff>0</xdr:rowOff>
    </xdr:from>
    <xdr:to>
      <xdr:col>1</xdr:col>
      <xdr:colOff>482600</xdr:colOff>
      <xdr:row>372</xdr:row>
      <xdr:rowOff>127000</xdr:rowOff>
    </xdr:to>
    <xdr:pic>
      <xdr:nvPicPr>
        <xdr:cNvPr id="194" name="BEx1OPHW0H08V8DDVUBGWGBRZ2W1">
          <a:extLst>
            <a:ext uri="{FF2B5EF4-FFF2-40B4-BE49-F238E27FC236}">
              <a16:creationId xmlns:a16="http://schemas.microsoft.com/office/drawing/2014/main" id="{00000000-0008-0000-0000-0000C2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1323200"/>
          <a:ext cx="127000" cy="127000"/>
        </a:xfrm>
        <a:prstGeom prst="rect">
          <a:avLst/>
        </a:prstGeom>
      </xdr:spPr>
    </xdr:pic>
    <xdr:clientData/>
  </xdr:twoCellAnchor>
  <xdr:twoCellAnchor>
    <xdr:from>
      <xdr:col>1</xdr:col>
      <xdr:colOff>355600</xdr:colOff>
      <xdr:row>381</xdr:row>
      <xdr:rowOff>0</xdr:rowOff>
    </xdr:from>
    <xdr:to>
      <xdr:col>1</xdr:col>
      <xdr:colOff>482600</xdr:colOff>
      <xdr:row>381</xdr:row>
      <xdr:rowOff>127000</xdr:rowOff>
    </xdr:to>
    <xdr:pic>
      <xdr:nvPicPr>
        <xdr:cNvPr id="195" name="BExB090J8AGX1XMR1NXGCXCPSU36">
          <a:extLst>
            <a:ext uri="{FF2B5EF4-FFF2-40B4-BE49-F238E27FC236}">
              <a16:creationId xmlns:a16="http://schemas.microsoft.com/office/drawing/2014/main" id="{00000000-0008-0000-0000-0000C3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3037700"/>
          <a:ext cx="127000" cy="127000"/>
        </a:xfrm>
        <a:prstGeom prst="rect">
          <a:avLst/>
        </a:prstGeom>
      </xdr:spPr>
    </xdr:pic>
    <xdr:clientData/>
  </xdr:twoCellAnchor>
  <xdr:twoCellAnchor>
    <xdr:from>
      <xdr:col>1</xdr:col>
      <xdr:colOff>355600</xdr:colOff>
      <xdr:row>383</xdr:row>
      <xdr:rowOff>0</xdr:rowOff>
    </xdr:from>
    <xdr:to>
      <xdr:col>1</xdr:col>
      <xdr:colOff>482600</xdr:colOff>
      <xdr:row>383</xdr:row>
      <xdr:rowOff>127000</xdr:rowOff>
    </xdr:to>
    <xdr:pic>
      <xdr:nvPicPr>
        <xdr:cNvPr id="196" name="BExBEQ1M1HFTJTM1PMSIXK14SKQU">
          <a:extLst>
            <a:ext uri="{FF2B5EF4-FFF2-40B4-BE49-F238E27FC236}">
              <a16:creationId xmlns:a16="http://schemas.microsoft.com/office/drawing/2014/main" id="{00000000-0008-0000-0000-0000C4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3418700"/>
          <a:ext cx="127000" cy="127000"/>
        </a:xfrm>
        <a:prstGeom prst="rect">
          <a:avLst/>
        </a:prstGeom>
      </xdr:spPr>
    </xdr:pic>
    <xdr:clientData/>
  </xdr:twoCellAnchor>
  <xdr:twoCellAnchor>
    <xdr:from>
      <xdr:col>1</xdr:col>
      <xdr:colOff>355600</xdr:colOff>
      <xdr:row>388</xdr:row>
      <xdr:rowOff>0</xdr:rowOff>
    </xdr:from>
    <xdr:to>
      <xdr:col>1</xdr:col>
      <xdr:colOff>482600</xdr:colOff>
      <xdr:row>388</xdr:row>
      <xdr:rowOff>127000</xdr:rowOff>
    </xdr:to>
    <xdr:pic>
      <xdr:nvPicPr>
        <xdr:cNvPr id="197" name="BExIKW2HQAWHGGV459P5FKG11KSX">
          <a:extLst>
            <a:ext uri="{FF2B5EF4-FFF2-40B4-BE49-F238E27FC236}">
              <a16:creationId xmlns:a16="http://schemas.microsoft.com/office/drawing/2014/main" id="{00000000-0008-0000-0000-0000C5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4371200"/>
          <a:ext cx="127000" cy="127000"/>
        </a:xfrm>
        <a:prstGeom prst="rect">
          <a:avLst/>
        </a:prstGeom>
      </xdr:spPr>
    </xdr:pic>
    <xdr:clientData/>
  </xdr:twoCellAnchor>
  <xdr:twoCellAnchor>
    <xdr:from>
      <xdr:col>1</xdr:col>
      <xdr:colOff>355600</xdr:colOff>
      <xdr:row>390</xdr:row>
      <xdr:rowOff>0</xdr:rowOff>
    </xdr:from>
    <xdr:to>
      <xdr:col>1</xdr:col>
      <xdr:colOff>482600</xdr:colOff>
      <xdr:row>390</xdr:row>
      <xdr:rowOff>127000</xdr:rowOff>
    </xdr:to>
    <xdr:pic>
      <xdr:nvPicPr>
        <xdr:cNvPr id="198" name="BExSDRK26KGC5R7SPQVFS5C0WB4Z">
          <a:extLst>
            <a:ext uri="{FF2B5EF4-FFF2-40B4-BE49-F238E27FC236}">
              <a16:creationId xmlns:a16="http://schemas.microsoft.com/office/drawing/2014/main" id="{00000000-0008-0000-0000-0000C6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4752200"/>
          <a:ext cx="127000" cy="127000"/>
        </a:xfrm>
        <a:prstGeom prst="rect">
          <a:avLst/>
        </a:prstGeom>
      </xdr:spPr>
    </xdr:pic>
    <xdr:clientData/>
  </xdr:twoCellAnchor>
  <xdr:twoCellAnchor>
    <xdr:from>
      <xdr:col>1</xdr:col>
      <xdr:colOff>355600</xdr:colOff>
      <xdr:row>393</xdr:row>
      <xdr:rowOff>0</xdr:rowOff>
    </xdr:from>
    <xdr:to>
      <xdr:col>1</xdr:col>
      <xdr:colOff>482600</xdr:colOff>
      <xdr:row>393</xdr:row>
      <xdr:rowOff>127000</xdr:rowOff>
    </xdr:to>
    <xdr:pic>
      <xdr:nvPicPr>
        <xdr:cNvPr id="199" name="BExQCDH45D5JRI2I8B5SLRA383WR">
          <a:extLst>
            <a:ext uri="{FF2B5EF4-FFF2-40B4-BE49-F238E27FC236}">
              <a16:creationId xmlns:a16="http://schemas.microsoft.com/office/drawing/2014/main" id="{00000000-0008-0000-0000-0000C7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5323700"/>
          <a:ext cx="127000" cy="127000"/>
        </a:xfrm>
        <a:prstGeom prst="rect">
          <a:avLst/>
        </a:prstGeom>
      </xdr:spPr>
    </xdr:pic>
    <xdr:clientData/>
  </xdr:twoCellAnchor>
  <xdr:twoCellAnchor>
    <xdr:from>
      <xdr:col>1</xdr:col>
      <xdr:colOff>355600</xdr:colOff>
      <xdr:row>397</xdr:row>
      <xdr:rowOff>0</xdr:rowOff>
    </xdr:from>
    <xdr:to>
      <xdr:col>1</xdr:col>
      <xdr:colOff>482600</xdr:colOff>
      <xdr:row>397</xdr:row>
      <xdr:rowOff>127000</xdr:rowOff>
    </xdr:to>
    <xdr:pic>
      <xdr:nvPicPr>
        <xdr:cNvPr id="200" name="BExKI4WLDS1BF01GB5F4IBIBR76Y">
          <a:extLst>
            <a:ext uri="{FF2B5EF4-FFF2-40B4-BE49-F238E27FC236}">
              <a16:creationId xmlns:a16="http://schemas.microsoft.com/office/drawing/2014/main" id="{00000000-0008-0000-0000-0000C8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6085700"/>
          <a:ext cx="127000" cy="127000"/>
        </a:xfrm>
        <a:prstGeom prst="rect">
          <a:avLst/>
        </a:prstGeom>
      </xdr:spPr>
    </xdr:pic>
    <xdr:clientData/>
  </xdr:twoCellAnchor>
  <xdr:twoCellAnchor>
    <xdr:from>
      <xdr:col>1</xdr:col>
      <xdr:colOff>355600</xdr:colOff>
      <xdr:row>401</xdr:row>
      <xdr:rowOff>0</xdr:rowOff>
    </xdr:from>
    <xdr:to>
      <xdr:col>1</xdr:col>
      <xdr:colOff>482600</xdr:colOff>
      <xdr:row>401</xdr:row>
      <xdr:rowOff>127000</xdr:rowOff>
    </xdr:to>
    <xdr:pic>
      <xdr:nvPicPr>
        <xdr:cNvPr id="201" name="BExVRP4PZO0OH3BRDDRQ6KM4VT1V">
          <a:extLst>
            <a:ext uri="{FF2B5EF4-FFF2-40B4-BE49-F238E27FC236}">
              <a16:creationId xmlns:a16="http://schemas.microsoft.com/office/drawing/2014/main" id="{00000000-0008-0000-0000-0000C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6847700"/>
          <a:ext cx="127000" cy="127000"/>
        </a:xfrm>
        <a:prstGeom prst="rect">
          <a:avLst/>
        </a:prstGeom>
      </xdr:spPr>
    </xdr:pic>
    <xdr:clientData/>
  </xdr:twoCellAnchor>
  <xdr:twoCellAnchor>
    <xdr:from>
      <xdr:col>1</xdr:col>
      <xdr:colOff>269875</xdr:colOff>
      <xdr:row>405</xdr:row>
      <xdr:rowOff>0</xdr:rowOff>
    </xdr:from>
    <xdr:to>
      <xdr:col>1</xdr:col>
      <xdr:colOff>396875</xdr:colOff>
      <xdr:row>405</xdr:row>
      <xdr:rowOff>127000</xdr:rowOff>
    </xdr:to>
    <xdr:pic>
      <xdr:nvPicPr>
        <xdr:cNvPr id="202" name="BEx5G3OPTOMBQL9TOTYQQJNABN78">
          <a:extLst>
            <a:ext uri="{FF2B5EF4-FFF2-40B4-BE49-F238E27FC236}">
              <a16:creationId xmlns:a16="http://schemas.microsoft.com/office/drawing/2014/main" id="{00000000-0008-0000-0000-0000C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77609700"/>
          <a:ext cx="127000" cy="127000"/>
        </a:xfrm>
        <a:prstGeom prst="rect">
          <a:avLst/>
        </a:prstGeom>
      </xdr:spPr>
    </xdr:pic>
    <xdr:clientData/>
  </xdr:twoCellAnchor>
  <xdr:twoCellAnchor>
    <xdr:from>
      <xdr:col>1</xdr:col>
      <xdr:colOff>355600</xdr:colOff>
      <xdr:row>406</xdr:row>
      <xdr:rowOff>0</xdr:rowOff>
    </xdr:from>
    <xdr:to>
      <xdr:col>1</xdr:col>
      <xdr:colOff>482600</xdr:colOff>
      <xdr:row>406</xdr:row>
      <xdr:rowOff>127000</xdr:rowOff>
    </xdr:to>
    <xdr:pic>
      <xdr:nvPicPr>
        <xdr:cNvPr id="203" name="BExSAZ5OMOML1DASEO0BC21O8MJV">
          <a:extLst>
            <a:ext uri="{FF2B5EF4-FFF2-40B4-BE49-F238E27FC236}">
              <a16:creationId xmlns:a16="http://schemas.microsoft.com/office/drawing/2014/main" id="{00000000-0008-0000-0000-0000CB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800200"/>
          <a:ext cx="127000" cy="127000"/>
        </a:xfrm>
        <a:prstGeom prst="rect">
          <a:avLst/>
        </a:prstGeom>
      </xdr:spPr>
    </xdr:pic>
    <xdr:clientData/>
  </xdr:twoCellAnchor>
  <xdr:twoCellAnchor>
    <xdr:from>
      <xdr:col>1</xdr:col>
      <xdr:colOff>441325</xdr:colOff>
      <xdr:row>407</xdr:row>
      <xdr:rowOff>0</xdr:rowOff>
    </xdr:from>
    <xdr:to>
      <xdr:col>1</xdr:col>
      <xdr:colOff>568325</xdr:colOff>
      <xdr:row>407</xdr:row>
      <xdr:rowOff>127000</xdr:rowOff>
    </xdr:to>
    <xdr:pic>
      <xdr:nvPicPr>
        <xdr:cNvPr id="204" name="BExQHAW7W2H80455TR7SLKEKS168">
          <a:extLst>
            <a:ext uri="{FF2B5EF4-FFF2-40B4-BE49-F238E27FC236}">
              <a16:creationId xmlns:a16="http://schemas.microsoft.com/office/drawing/2014/main" id="{00000000-0008-0000-0000-0000CC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7990700"/>
          <a:ext cx="127000" cy="127000"/>
        </a:xfrm>
        <a:prstGeom prst="rect">
          <a:avLst/>
        </a:prstGeom>
      </xdr:spPr>
    </xdr:pic>
    <xdr:clientData/>
  </xdr:twoCellAnchor>
  <xdr:twoCellAnchor>
    <xdr:from>
      <xdr:col>1</xdr:col>
      <xdr:colOff>441325</xdr:colOff>
      <xdr:row>409</xdr:row>
      <xdr:rowOff>0</xdr:rowOff>
    </xdr:from>
    <xdr:to>
      <xdr:col>1</xdr:col>
      <xdr:colOff>568325</xdr:colOff>
      <xdr:row>409</xdr:row>
      <xdr:rowOff>127000</xdr:rowOff>
    </xdr:to>
    <xdr:pic>
      <xdr:nvPicPr>
        <xdr:cNvPr id="205" name="BExQF4TN7RQWIH3QLCF1OUZ0KNL7">
          <a:extLst>
            <a:ext uri="{FF2B5EF4-FFF2-40B4-BE49-F238E27FC236}">
              <a16:creationId xmlns:a16="http://schemas.microsoft.com/office/drawing/2014/main" id="{00000000-0008-0000-0000-0000CD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8371700"/>
          <a:ext cx="127000" cy="127000"/>
        </a:xfrm>
        <a:prstGeom prst="rect">
          <a:avLst/>
        </a:prstGeom>
      </xdr:spPr>
    </xdr:pic>
    <xdr:clientData/>
  </xdr:twoCellAnchor>
  <xdr:twoCellAnchor>
    <xdr:from>
      <xdr:col>1</xdr:col>
      <xdr:colOff>441325</xdr:colOff>
      <xdr:row>417</xdr:row>
      <xdr:rowOff>0</xdr:rowOff>
    </xdr:from>
    <xdr:to>
      <xdr:col>1</xdr:col>
      <xdr:colOff>568325</xdr:colOff>
      <xdr:row>417</xdr:row>
      <xdr:rowOff>127000</xdr:rowOff>
    </xdr:to>
    <xdr:pic>
      <xdr:nvPicPr>
        <xdr:cNvPr id="206" name="BExIFIRCW47G9QAOALPMMEW3O7SC">
          <a:extLst>
            <a:ext uri="{FF2B5EF4-FFF2-40B4-BE49-F238E27FC236}">
              <a16:creationId xmlns:a16="http://schemas.microsoft.com/office/drawing/2014/main" id="{00000000-0008-0000-0000-0000CE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9895700"/>
          <a:ext cx="127000" cy="127000"/>
        </a:xfrm>
        <a:prstGeom prst="rect">
          <a:avLst/>
        </a:prstGeom>
      </xdr:spPr>
    </xdr:pic>
    <xdr:clientData/>
  </xdr:twoCellAnchor>
  <xdr:oneCellAnchor>
    <xdr:from>
      <xdr:col>1</xdr:col>
      <xdr:colOff>19050</xdr:colOff>
      <xdr:row>0</xdr:row>
      <xdr:rowOff>9525</xdr:rowOff>
    </xdr:from>
    <xdr:ext cx="47625" cy="47625"/>
    <xdr:pic>
      <xdr:nvPicPr>
        <xdr:cNvPr id="209" name="BExMO7VFCN4EL59982UR4AJ25JNJ" descr="XX6TINEJADZGKR0CTM7ZRT0RA" hidden="1">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210" name="BExU3EX5JJCXCII4YKUJBFBGIJR2" descr="OF5ZI9PI5WH36VPANJ2DYLNMI" hidden="1">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211" name="BEx1KD7H6UB1VYCJ7O61P562EIUY" descr="IQGV9140X0K0UPBL8OGU3I44J" hidden="1">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212" name="BEx5BJQWS6YWHH4ZMSUAMD641V6Y" descr="ZTMFMXCIQSECDX38ALEFHUB00" hidden="1">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213" name="BExVTO5Q8G2M7BPL4B2584LQS0R0" descr="OB6Q8NA4LZFE4GM9Y3V56BPMQ" hidden="1">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643890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214" name="BExIFSCLN1G86X78PFLTSMRP0US5" descr="9JK4SPV4DG7VTCZIILWHXQU5J" hidden="1">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643890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215" name="BEx1I152WN2D3A85O2XN0DGXCWHN" descr="KHBZFMANRA4UMJR1AB4M5NJNT" hidden="1">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216" name="BExW9676P0SKCVKK25QCGHPA3PAD" descr="9A4PWZ20RMSRF0PNECCDM75CA" hidden="1">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217" name="BExW253QPOZK9KW8BJC3LBXGCG2N" descr="Y5HX37BEUWSN1NEFJKZJXI3SX" hidden="1">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218" name="BExS5CPQ8P8JOQPK7ANNKHLSGOKU" hidden="1">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219" name="BExMM0AVUAIRNJLXB1FW8R0YB4ZZ" hidden="1">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220" name="BExXZ7Y09CBS0XA7IPB3IRJ8RJM4" hidden="1">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221" name="BExQ7SXS9VUG7P6CACU2J7R2SGIZ" hidden="1">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222" name="BEx5AQZ4ETQ9LMY5EBWVH20Z7VXQ" hidden="1">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223" name="BExUBK0YZ5VYFY8TTITJGJU9S06A" hidden="1">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224" name="BExUEZCSSJ7RN4J18I2NUIQR2FZS" hidden="1">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644842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225" name="BExS3JDQWF7U3F5JTEVOE16ASIYK" hidden="1">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644842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226" name="BEx973S463FCQVJ7QDFBUIU0WJ3F" descr="ZQTVYL8DCSADVT0QMRXFLU0TR" hidden="1">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227" name="BExRZO0PLWWMCLGRH7EH6UXYWGAJ" descr="9D4GQ34QB727H10MA3SSAR2R9" hidden="1">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2552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228" name="BExBDP6HNAAJUM39SE5G2C8BKNRQ" descr="1TM64TL2QIMYV7WYSV2VLGXY4" hidden="1">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743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229" name="BExQEGJP61DL2NZY6LMBHBZ0J5YT" descr="D6ZNRZJ7EX4GZT9RO8LE0C905" hidden="1">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933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230" name="BExTY1BCS6HZIF6HI5491FGHDVAE" descr="MJ6976KI2UH1IE8M227DUYXMJ" hidden="1">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3124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31" name="BEx5FXJGJOT93D0J2IRJ3985IUMI" hidden="1">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232" name="BEx3RTMHAR35NUAAK49TV6NU7EPA" descr="QFXLG4ZCXTRQSJYFCKJ58G9N8" hidden="1">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233" name="BExS8T38WLC2R738ZC7BDJQAKJAJ" descr="MRI962L5PB0E0YWXCIBN82VJH" hidden="1">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34" name="BEx5F64BJ6DCM4EJH81D5ZFNPZ0V" descr="7DJ9FILZD2YPS6X1JBP9E76TU" hidden="1">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35" name="BExQEXXHA3EEXR44LT6RKCDWM6ZT" hidden="1">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236" name="BEx1X6AMHV6ZK3UJB2BXIJTJHYJU" descr="OALR4L95ELQLZ1Y1LETHM1CS9" hidden="1">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1600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237" name="BExSDIVCE09QKG3CT52PHCS6ZJ09" descr="9F076L7EQCF2COMMGCQG6BQGU" hidden="1">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238" name="BEx1QZGQZBAWJ8591VXEIPUOVS7X" descr="MEW27CPIFG44B7E7HEQUUF5QF" hidden="1">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552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239" name="BExMF7LICJLPXSHM63A6EQ79YQKG" descr="U084VZL15IMB1OFRRAY6GVKAE" hidden="1">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240" name="BExS343F8GCKP6HTF9Y97L133DX8" descr="ZRF0KB1IYQSNV63CTXT25G67G" hidden="1">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171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241" name="BExZMRC09W87CY4B73NPZMNH21AH" descr="78CUMI0OVLYJRSDRQ3V2YX812" hidden="1">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981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242" name="BExZXVFJ4DY4I24AARDT4AMP6EN1" descr="TXSMH2MTH86CYKA26740RQPUC" hidden="1">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800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243" name="BExOCUIOFQWUGTBU5ESTW3EYEP5C" descr="9BNF49V0R6VVYPHEVMJ3ABDQZ" hidden="1">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600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244" name="BExU65O9OE4B4MQ2A3OYH13M8BZJ" descr="3INNIMMPDBB0JF37L81M6ID21" hidden="1">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245" name="BExOPRCR0UW7TKXSV5WDTL348FGL" descr="S9JM17GP1802LHN4GT14BJYIC" hidden="1">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246" name="BEx5OESAY2W8SEGI3TSB65EHJ04B" descr="9CN2Y88X8WYV1HWZG1QILY9BK" hidden="1">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247" name="BExGMWEQ2BYRY9BAO5T1X850MJN1" descr="AZ9ST0XDIOP50HSUFO5V31BR0" hidden="1">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248" name="BEx594JBIKMJZRT8UHNFE97WAAQC">
          <a:extLst>
            <a:ext uri="{FF2B5EF4-FFF2-40B4-BE49-F238E27FC236}">
              <a16:creationId xmlns:a16="http://schemas.microsoft.com/office/drawing/2014/main" id="{00000000-0008-0000-0000-0000F8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249" name="BExBBDF0CL0SQOEITOXGMSDVDY1D">
          <a:extLst>
            <a:ext uri="{FF2B5EF4-FFF2-40B4-BE49-F238E27FC236}">
              <a16:creationId xmlns:a16="http://schemas.microsoft.com/office/drawing/2014/main" id="{00000000-0008-0000-0000-0000F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250" name="BExB8NK9F2UR1YIK4HFYWYSETOU0">
          <a:extLst>
            <a:ext uri="{FF2B5EF4-FFF2-40B4-BE49-F238E27FC236}">
              <a16:creationId xmlns:a16="http://schemas.microsoft.com/office/drawing/2014/main" id="{00000000-0008-0000-0000-0000FA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43275" y="2000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251" name="BExTXAXW1X3H3UVB4HBMA50HVLRD">
          <a:extLst>
            <a:ext uri="{FF2B5EF4-FFF2-40B4-BE49-F238E27FC236}">
              <a16:creationId xmlns:a16="http://schemas.microsoft.com/office/drawing/2014/main" id="{00000000-0008-0000-0000-0000F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343275" y="276225"/>
          <a:ext cx="50800" cy="50800"/>
        </a:xfrm>
        <a:prstGeom prst="rect">
          <a:avLst/>
        </a:prstGeom>
      </xdr:spPr>
    </xdr:pic>
    <xdr:clientData/>
  </xdr:twoCellAnchor>
  <xdr:twoCellAnchor editAs="oneCell">
    <xdr:from>
      <xdr:col>3</xdr:col>
      <xdr:colOff>28575</xdr:colOff>
      <xdr:row>0</xdr:row>
      <xdr:rowOff>9525</xdr:rowOff>
    </xdr:from>
    <xdr:to>
      <xdr:col>3</xdr:col>
      <xdr:colOff>79375</xdr:colOff>
      <xdr:row>0</xdr:row>
      <xdr:rowOff>60325</xdr:rowOff>
    </xdr:to>
    <xdr:pic>
      <xdr:nvPicPr>
        <xdr:cNvPr id="252" name="BExB1WCWMLEZU4YK15WE2AK07434">
          <a:extLst>
            <a:ext uri="{FF2B5EF4-FFF2-40B4-BE49-F238E27FC236}">
              <a16:creationId xmlns:a16="http://schemas.microsoft.com/office/drawing/2014/main" id="{00000000-0008-0000-0000-0000FC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8425" y="200025"/>
          <a:ext cx="50800" cy="50800"/>
        </a:xfrm>
        <a:prstGeom prst="rect">
          <a:avLst/>
        </a:prstGeom>
      </xdr:spPr>
    </xdr:pic>
    <xdr:clientData fPrintsWithSheet="0"/>
  </xdr:twoCellAnchor>
  <xdr:twoCellAnchor editAs="oneCell">
    <xdr:from>
      <xdr:col>3</xdr:col>
      <xdr:colOff>28575</xdr:colOff>
      <xdr:row>0</xdr:row>
      <xdr:rowOff>85725</xdr:rowOff>
    </xdr:from>
    <xdr:to>
      <xdr:col>3</xdr:col>
      <xdr:colOff>79375</xdr:colOff>
      <xdr:row>0</xdr:row>
      <xdr:rowOff>136525</xdr:rowOff>
    </xdr:to>
    <xdr:pic>
      <xdr:nvPicPr>
        <xdr:cNvPr id="253" name="BEx5O5N57301Z4P9LJF93GQ66RXC">
          <a:extLst>
            <a:ext uri="{FF2B5EF4-FFF2-40B4-BE49-F238E27FC236}">
              <a16:creationId xmlns:a16="http://schemas.microsoft.com/office/drawing/2014/main" id="{00000000-0008-0000-0000-0000F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48425" y="2762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254" name="BExU94TBPMWKVZSPPBXF74MWAXJC">
          <a:extLst>
            <a:ext uri="{FF2B5EF4-FFF2-40B4-BE49-F238E27FC236}">
              <a16:creationId xmlns:a16="http://schemas.microsoft.com/office/drawing/2014/main" id="{00000000-0008-0000-0000-0000FE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540625" y="2000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255" name="BExSE0ULE8MNYKCDZ52OBEAT58QF">
          <a:extLst>
            <a:ext uri="{FF2B5EF4-FFF2-40B4-BE49-F238E27FC236}">
              <a16:creationId xmlns:a16="http://schemas.microsoft.com/office/drawing/2014/main" id="{00000000-0008-0000-0000-0000F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540625" y="276225"/>
          <a:ext cx="50800" cy="50800"/>
        </a:xfrm>
        <a:prstGeom prst="rect">
          <a:avLst/>
        </a:prstGeom>
      </xdr:spPr>
    </xdr:pic>
    <xdr:clientData/>
  </xdr:twoCellAnchor>
  <xdr:twoCellAnchor editAs="oneCell">
    <xdr:from>
      <xdr:col>5</xdr:col>
      <xdr:colOff>25400</xdr:colOff>
      <xdr:row>0</xdr:row>
      <xdr:rowOff>9525</xdr:rowOff>
    </xdr:from>
    <xdr:to>
      <xdr:col>5</xdr:col>
      <xdr:colOff>76200</xdr:colOff>
      <xdr:row>0</xdr:row>
      <xdr:rowOff>60325</xdr:rowOff>
    </xdr:to>
    <xdr:pic>
      <xdr:nvPicPr>
        <xdr:cNvPr id="256" name="BEx9G0B884G6P9TZPQ8U7Y8047ST">
          <a:extLst>
            <a:ext uri="{FF2B5EF4-FFF2-40B4-BE49-F238E27FC236}">
              <a16:creationId xmlns:a16="http://schemas.microsoft.com/office/drawing/2014/main" id="{00000000-0008-0000-0000-000000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636000" y="200025"/>
          <a:ext cx="50800" cy="50800"/>
        </a:xfrm>
        <a:prstGeom prst="rect">
          <a:avLst/>
        </a:prstGeom>
      </xdr:spPr>
    </xdr:pic>
    <xdr:clientData fPrintsWithSheet="0"/>
  </xdr:twoCellAnchor>
  <xdr:twoCellAnchor editAs="oneCell">
    <xdr:from>
      <xdr:col>5</xdr:col>
      <xdr:colOff>25400</xdr:colOff>
      <xdr:row>0</xdr:row>
      <xdr:rowOff>85725</xdr:rowOff>
    </xdr:from>
    <xdr:to>
      <xdr:col>5</xdr:col>
      <xdr:colOff>76200</xdr:colOff>
      <xdr:row>0</xdr:row>
      <xdr:rowOff>136525</xdr:rowOff>
    </xdr:to>
    <xdr:pic>
      <xdr:nvPicPr>
        <xdr:cNvPr id="257" name="BExEOQWJZWM28KRCXBKUTGKRQMTB">
          <a:extLst>
            <a:ext uri="{FF2B5EF4-FFF2-40B4-BE49-F238E27FC236}">
              <a16:creationId xmlns:a16="http://schemas.microsoft.com/office/drawing/2014/main" id="{00000000-0008-0000-0000-000001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636000" y="276225"/>
          <a:ext cx="50800" cy="50800"/>
        </a:xfrm>
        <a:prstGeom prst="rect">
          <a:avLst/>
        </a:prstGeom>
      </xdr:spPr>
    </xdr:pic>
    <xdr:clientData/>
  </xdr:twoCellAnchor>
  <xdr:twoCellAnchor editAs="oneCell">
    <xdr:from>
      <xdr:col>6</xdr:col>
      <xdr:colOff>28575</xdr:colOff>
      <xdr:row>0</xdr:row>
      <xdr:rowOff>9525</xdr:rowOff>
    </xdr:from>
    <xdr:to>
      <xdr:col>6</xdr:col>
      <xdr:colOff>79375</xdr:colOff>
      <xdr:row>0</xdr:row>
      <xdr:rowOff>60325</xdr:rowOff>
    </xdr:to>
    <xdr:pic>
      <xdr:nvPicPr>
        <xdr:cNvPr id="258" name="BEx95BCJSJE6DBM68SK23AQJQPXV">
          <a:extLst>
            <a:ext uri="{FF2B5EF4-FFF2-40B4-BE49-F238E27FC236}">
              <a16:creationId xmlns:a16="http://schemas.microsoft.com/office/drawing/2014/main" id="{00000000-0008-0000-0000-000002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667875" y="200025"/>
          <a:ext cx="50800" cy="50800"/>
        </a:xfrm>
        <a:prstGeom prst="rect">
          <a:avLst/>
        </a:prstGeom>
      </xdr:spPr>
    </xdr:pic>
    <xdr:clientData fPrintsWithSheet="0"/>
  </xdr:twoCellAnchor>
  <xdr:twoCellAnchor editAs="oneCell">
    <xdr:from>
      <xdr:col>6</xdr:col>
      <xdr:colOff>28575</xdr:colOff>
      <xdr:row>0</xdr:row>
      <xdr:rowOff>85725</xdr:rowOff>
    </xdr:from>
    <xdr:to>
      <xdr:col>6</xdr:col>
      <xdr:colOff>79375</xdr:colOff>
      <xdr:row>0</xdr:row>
      <xdr:rowOff>136525</xdr:rowOff>
    </xdr:to>
    <xdr:pic>
      <xdr:nvPicPr>
        <xdr:cNvPr id="259" name="BEx74CZRQDY00TA7FP6ENNZ8ACBX">
          <a:extLst>
            <a:ext uri="{FF2B5EF4-FFF2-40B4-BE49-F238E27FC236}">
              <a16:creationId xmlns:a16="http://schemas.microsoft.com/office/drawing/2014/main" id="{00000000-0008-0000-0000-00000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667875" y="276225"/>
          <a:ext cx="50800" cy="50800"/>
        </a:xfrm>
        <a:prstGeom prst="rect">
          <a:avLst/>
        </a:prstGeom>
      </xdr:spPr>
    </xdr:pic>
    <xdr:clientData/>
  </xdr:twoCellAnchor>
  <xdr:twoCellAnchor editAs="oneCell">
    <xdr:from>
      <xdr:col>7</xdr:col>
      <xdr:colOff>28575</xdr:colOff>
      <xdr:row>0</xdr:row>
      <xdr:rowOff>9525</xdr:rowOff>
    </xdr:from>
    <xdr:to>
      <xdr:col>7</xdr:col>
      <xdr:colOff>79375</xdr:colOff>
      <xdr:row>0</xdr:row>
      <xdr:rowOff>60325</xdr:rowOff>
    </xdr:to>
    <xdr:pic>
      <xdr:nvPicPr>
        <xdr:cNvPr id="260" name="BExMO74D4RZUEQ00GAL17NQHYD8V">
          <a:extLst>
            <a:ext uri="{FF2B5EF4-FFF2-40B4-BE49-F238E27FC236}">
              <a16:creationId xmlns:a16="http://schemas.microsoft.com/office/drawing/2014/main" id="{00000000-0008-0000-0000-000004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39425" y="200025"/>
          <a:ext cx="50800" cy="50800"/>
        </a:xfrm>
        <a:prstGeom prst="rect">
          <a:avLst/>
        </a:prstGeom>
      </xdr:spPr>
    </xdr:pic>
    <xdr:clientData fPrintsWithSheet="0"/>
  </xdr:twoCellAnchor>
  <xdr:twoCellAnchor editAs="oneCell">
    <xdr:from>
      <xdr:col>7</xdr:col>
      <xdr:colOff>28575</xdr:colOff>
      <xdr:row>0</xdr:row>
      <xdr:rowOff>85725</xdr:rowOff>
    </xdr:from>
    <xdr:to>
      <xdr:col>7</xdr:col>
      <xdr:colOff>79375</xdr:colOff>
      <xdr:row>0</xdr:row>
      <xdr:rowOff>136525</xdr:rowOff>
    </xdr:to>
    <xdr:pic>
      <xdr:nvPicPr>
        <xdr:cNvPr id="261" name="BEx1LLUZ4E1DPME0Q7NVKQOUBFC2">
          <a:extLst>
            <a:ext uri="{FF2B5EF4-FFF2-40B4-BE49-F238E27FC236}">
              <a16:creationId xmlns:a16="http://schemas.microsoft.com/office/drawing/2014/main" id="{00000000-0008-0000-0000-00000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639425" y="2762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262" name="BExQ4NY7IDRPHEPV2S93TQ5GKVIK">
          <a:extLst>
            <a:ext uri="{FF2B5EF4-FFF2-40B4-BE49-F238E27FC236}">
              <a16:creationId xmlns:a16="http://schemas.microsoft.com/office/drawing/2014/main" id="{00000000-0008-0000-0000-000006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668125" y="2000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263" name="BExQCGMAHJ098UYRUYJK8OG8TT6I">
          <a:extLst>
            <a:ext uri="{FF2B5EF4-FFF2-40B4-BE49-F238E27FC236}">
              <a16:creationId xmlns:a16="http://schemas.microsoft.com/office/drawing/2014/main" id="{00000000-0008-0000-0000-00000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668125" y="2762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264" name="BEx91Z0KYEGTE9E809PI4IVGW8QP">
          <a:extLst>
            <a:ext uri="{FF2B5EF4-FFF2-40B4-BE49-F238E27FC236}">
              <a16:creationId xmlns:a16="http://schemas.microsoft.com/office/drawing/2014/main" id="{00000000-0008-0000-0000-000008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696825" y="2000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265" name="BExD89TDKUWQ66DLN4DQRLH8QPR4">
          <a:extLst>
            <a:ext uri="{FF2B5EF4-FFF2-40B4-BE49-F238E27FC236}">
              <a16:creationId xmlns:a16="http://schemas.microsoft.com/office/drawing/2014/main" id="{00000000-0008-0000-0000-00000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696825" y="276225"/>
          <a:ext cx="50800" cy="50800"/>
        </a:xfrm>
        <a:prstGeom prst="rect">
          <a:avLst/>
        </a:prstGeom>
      </xdr:spPr>
    </xdr:pic>
    <xdr:clientData/>
  </xdr:twoCellAnchor>
  <xdr:twoCellAnchor>
    <xdr:from>
      <xdr:col>1</xdr:col>
      <xdr:colOff>98425</xdr:colOff>
      <xdr:row>1</xdr:row>
      <xdr:rowOff>0</xdr:rowOff>
    </xdr:from>
    <xdr:to>
      <xdr:col>1</xdr:col>
      <xdr:colOff>225425</xdr:colOff>
      <xdr:row>1</xdr:row>
      <xdr:rowOff>127000</xdr:rowOff>
    </xdr:to>
    <xdr:pic>
      <xdr:nvPicPr>
        <xdr:cNvPr id="266" name="BEx3OAJTP86O1DVAJ6H6VO5L0HAM">
          <a:extLst>
            <a:ext uri="{FF2B5EF4-FFF2-40B4-BE49-F238E27FC236}">
              <a16:creationId xmlns:a16="http://schemas.microsoft.com/office/drawing/2014/main" id="{00000000-0008-0000-0000-00000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0425" y="647700"/>
          <a:ext cx="127000" cy="127000"/>
        </a:xfrm>
        <a:prstGeom prst="rect">
          <a:avLst/>
        </a:prstGeom>
      </xdr:spPr>
    </xdr:pic>
    <xdr:clientData/>
  </xdr:twoCellAnchor>
  <xdr:twoCellAnchor>
    <xdr:from>
      <xdr:col>1</xdr:col>
      <xdr:colOff>184150</xdr:colOff>
      <xdr:row>2</xdr:row>
      <xdr:rowOff>0</xdr:rowOff>
    </xdr:from>
    <xdr:to>
      <xdr:col>1</xdr:col>
      <xdr:colOff>311150</xdr:colOff>
      <xdr:row>2</xdr:row>
      <xdr:rowOff>127000</xdr:rowOff>
    </xdr:to>
    <xdr:pic>
      <xdr:nvPicPr>
        <xdr:cNvPr id="267" name="BExEQI526PE6ZADVLLEWMW3IO8T9">
          <a:extLst>
            <a:ext uri="{FF2B5EF4-FFF2-40B4-BE49-F238E27FC236}">
              <a16:creationId xmlns:a16="http://schemas.microsoft.com/office/drawing/2014/main" id="{00000000-0008-0000-0000-00000B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838200"/>
          <a:ext cx="127000" cy="127000"/>
        </a:xfrm>
        <a:prstGeom prst="rect">
          <a:avLst/>
        </a:prstGeom>
      </xdr:spPr>
    </xdr:pic>
    <xdr:clientData/>
  </xdr:twoCellAnchor>
  <xdr:twoCellAnchor>
    <xdr:from>
      <xdr:col>1</xdr:col>
      <xdr:colOff>269875</xdr:colOff>
      <xdr:row>3</xdr:row>
      <xdr:rowOff>0</xdr:rowOff>
    </xdr:from>
    <xdr:to>
      <xdr:col>1</xdr:col>
      <xdr:colOff>396875</xdr:colOff>
      <xdr:row>3</xdr:row>
      <xdr:rowOff>127000</xdr:rowOff>
    </xdr:to>
    <xdr:pic>
      <xdr:nvPicPr>
        <xdr:cNvPr id="268" name="BExZWEZBP91X8ICB3Y7MKKUR7SS2">
          <a:extLst>
            <a:ext uri="{FF2B5EF4-FFF2-40B4-BE49-F238E27FC236}">
              <a16:creationId xmlns:a16="http://schemas.microsoft.com/office/drawing/2014/main" id="{00000000-0008-0000-0000-00000C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1028700"/>
          <a:ext cx="127000" cy="127000"/>
        </a:xfrm>
        <a:prstGeom prst="rect">
          <a:avLst/>
        </a:prstGeom>
      </xdr:spPr>
    </xdr:pic>
    <xdr:clientData/>
  </xdr:twoCellAnchor>
  <xdr:twoCellAnchor>
    <xdr:from>
      <xdr:col>1</xdr:col>
      <xdr:colOff>355600</xdr:colOff>
      <xdr:row>4</xdr:row>
      <xdr:rowOff>0</xdr:rowOff>
    </xdr:from>
    <xdr:to>
      <xdr:col>1</xdr:col>
      <xdr:colOff>482600</xdr:colOff>
      <xdr:row>4</xdr:row>
      <xdr:rowOff>127000</xdr:rowOff>
    </xdr:to>
    <xdr:pic>
      <xdr:nvPicPr>
        <xdr:cNvPr id="269" name="BExUB2SMBXXRRO2UJBKTUSOEG93H">
          <a:extLst>
            <a:ext uri="{FF2B5EF4-FFF2-40B4-BE49-F238E27FC236}">
              <a16:creationId xmlns:a16="http://schemas.microsoft.com/office/drawing/2014/main" id="{00000000-0008-0000-0000-00000D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1219200"/>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xdr:nvPicPr>
        <xdr:cNvPr id="270" name="BEx7IJ8F3YBNEZ5S8YAA52QZ8D9F">
          <a:extLst>
            <a:ext uri="{FF2B5EF4-FFF2-40B4-BE49-F238E27FC236}">
              <a16:creationId xmlns:a16="http://schemas.microsoft.com/office/drawing/2014/main" id="{00000000-0008-0000-0000-00000E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409700"/>
          <a:ext cx="127000" cy="127000"/>
        </a:xfrm>
        <a:prstGeom prst="rect">
          <a:avLst/>
        </a:prstGeom>
      </xdr:spPr>
    </xdr:pic>
    <xdr:clientData/>
  </xdr:twoCellAnchor>
  <xdr:twoCellAnchor>
    <xdr:from>
      <xdr:col>1</xdr:col>
      <xdr:colOff>441325</xdr:colOff>
      <xdr:row>78</xdr:row>
      <xdr:rowOff>0</xdr:rowOff>
    </xdr:from>
    <xdr:to>
      <xdr:col>1</xdr:col>
      <xdr:colOff>568325</xdr:colOff>
      <xdr:row>78</xdr:row>
      <xdr:rowOff>127000</xdr:rowOff>
    </xdr:to>
    <xdr:pic>
      <xdr:nvPicPr>
        <xdr:cNvPr id="271" name="BExGOJWCQGJFBLK1EH58XUGN790D">
          <a:extLst>
            <a:ext uri="{FF2B5EF4-FFF2-40B4-BE49-F238E27FC236}">
              <a16:creationId xmlns:a16="http://schemas.microsoft.com/office/drawing/2014/main" id="{00000000-0008-0000-0000-00000F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5316200"/>
          <a:ext cx="127000" cy="127000"/>
        </a:xfrm>
        <a:prstGeom prst="rect">
          <a:avLst/>
        </a:prstGeom>
      </xdr:spPr>
    </xdr:pic>
    <xdr:clientData/>
  </xdr:twoCellAnchor>
  <xdr:twoCellAnchor>
    <xdr:from>
      <xdr:col>1</xdr:col>
      <xdr:colOff>441325</xdr:colOff>
      <xdr:row>82</xdr:row>
      <xdr:rowOff>0</xdr:rowOff>
    </xdr:from>
    <xdr:to>
      <xdr:col>1</xdr:col>
      <xdr:colOff>568325</xdr:colOff>
      <xdr:row>82</xdr:row>
      <xdr:rowOff>127000</xdr:rowOff>
    </xdr:to>
    <xdr:pic>
      <xdr:nvPicPr>
        <xdr:cNvPr id="272" name="BEx5CT5H6KFFOYOQJUX05WA92D7M">
          <a:extLst>
            <a:ext uri="{FF2B5EF4-FFF2-40B4-BE49-F238E27FC236}">
              <a16:creationId xmlns:a16="http://schemas.microsoft.com/office/drawing/2014/main" id="{00000000-0008-0000-0000-000010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6078200"/>
          <a:ext cx="127000" cy="127000"/>
        </a:xfrm>
        <a:prstGeom prst="rect">
          <a:avLst/>
        </a:prstGeom>
      </xdr:spPr>
    </xdr:pic>
    <xdr:clientData/>
  </xdr:twoCellAnchor>
  <xdr:twoCellAnchor>
    <xdr:from>
      <xdr:col>1</xdr:col>
      <xdr:colOff>441325</xdr:colOff>
      <xdr:row>87</xdr:row>
      <xdr:rowOff>0</xdr:rowOff>
    </xdr:from>
    <xdr:to>
      <xdr:col>1</xdr:col>
      <xdr:colOff>568325</xdr:colOff>
      <xdr:row>87</xdr:row>
      <xdr:rowOff>127000</xdr:rowOff>
    </xdr:to>
    <xdr:pic>
      <xdr:nvPicPr>
        <xdr:cNvPr id="273" name="BExCW8LI2PJLBWXDMLQ6RS5PEUS9">
          <a:extLst>
            <a:ext uri="{FF2B5EF4-FFF2-40B4-BE49-F238E27FC236}">
              <a16:creationId xmlns:a16="http://schemas.microsoft.com/office/drawing/2014/main" id="{00000000-0008-0000-0000-000011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7030700"/>
          <a:ext cx="127000" cy="127000"/>
        </a:xfrm>
        <a:prstGeom prst="rect">
          <a:avLst/>
        </a:prstGeom>
      </xdr:spPr>
    </xdr:pic>
    <xdr:clientData/>
  </xdr:twoCellAnchor>
  <xdr:twoCellAnchor>
    <xdr:from>
      <xdr:col>1</xdr:col>
      <xdr:colOff>441325</xdr:colOff>
      <xdr:row>124</xdr:row>
      <xdr:rowOff>0</xdr:rowOff>
    </xdr:from>
    <xdr:to>
      <xdr:col>1</xdr:col>
      <xdr:colOff>568325</xdr:colOff>
      <xdr:row>124</xdr:row>
      <xdr:rowOff>127000</xdr:rowOff>
    </xdr:to>
    <xdr:pic>
      <xdr:nvPicPr>
        <xdr:cNvPr id="274" name="BExU0WUXSJX9T1ACMQNF626RALUH">
          <a:extLst>
            <a:ext uri="{FF2B5EF4-FFF2-40B4-BE49-F238E27FC236}">
              <a16:creationId xmlns:a16="http://schemas.microsoft.com/office/drawing/2014/main" id="{00000000-0008-0000-0000-000012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4079200"/>
          <a:ext cx="127000" cy="127000"/>
        </a:xfrm>
        <a:prstGeom prst="rect">
          <a:avLst/>
        </a:prstGeom>
      </xdr:spPr>
    </xdr:pic>
    <xdr:clientData/>
  </xdr:twoCellAnchor>
  <xdr:twoCellAnchor>
    <xdr:from>
      <xdr:col>1</xdr:col>
      <xdr:colOff>441325</xdr:colOff>
      <xdr:row>131</xdr:row>
      <xdr:rowOff>0</xdr:rowOff>
    </xdr:from>
    <xdr:to>
      <xdr:col>1</xdr:col>
      <xdr:colOff>568325</xdr:colOff>
      <xdr:row>131</xdr:row>
      <xdr:rowOff>127000</xdr:rowOff>
    </xdr:to>
    <xdr:pic>
      <xdr:nvPicPr>
        <xdr:cNvPr id="275" name="BExIRHFMHX21R2IPM31T8ICQP1YW">
          <a:extLst>
            <a:ext uri="{FF2B5EF4-FFF2-40B4-BE49-F238E27FC236}">
              <a16:creationId xmlns:a16="http://schemas.microsoft.com/office/drawing/2014/main" id="{00000000-0008-0000-0000-000013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5412700"/>
          <a:ext cx="127000" cy="127000"/>
        </a:xfrm>
        <a:prstGeom prst="rect">
          <a:avLst/>
        </a:prstGeom>
      </xdr:spPr>
    </xdr:pic>
    <xdr:clientData/>
  </xdr:twoCellAnchor>
  <xdr:twoCellAnchor>
    <xdr:from>
      <xdr:col>1</xdr:col>
      <xdr:colOff>441325</xdr:colOff>
      <xdr:row>154</xdr:row>
      <xdr:rowOff>0</xdr:rowOff>
    </xdr:from>
    <xdr:to>
      <xdr:col>1</xdr:col>
      <xdr:colOff>568325</xdr:colOff>
      <xdr:row>154</xdr:row>
      <xdr:rowOff>127000</xdr:rowOff>
    </xdr:to>
    <xdr:pic>
      <xdr:nvPicPr>
        <xdr:cNvPr id="276" name="BExXNFVAJ1LTAB4B8J84L1X824PS">
          <a:extLst>
            <a:ext uri="{FF2B5EF4-FFF2-40B4-BE49-F238E27FC236}">
              <a16:creationId xmlns:a16="http://schemas.microsoft.com/office/drawing/2014/main" id="{00000000-0008-0000-0000-000014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9794200"/>
          <a:ext cx="127000" cy="127000"/>
        </a:xfrm>
        <a:prstGeom prst="rect">
          <a:avLst/>
        </a:prstGeom>
      </xdr:spPr>
    </xdr:pic>
    <xdr:clientData/>
  </xdr:twoCellAnchor>
  <xdr:twoCellAnchor>
    <xdr:from>
      <xdr:col>1</xdr:col>
      <xdr:colOff>355600</xdr:colOff>
      <xdr:row>158</xdr:row>
      <xdr:rowOff>0</xdr:rowOff>
    </xdr:from>
    <xdr:to>
      <xdr:col>1</xdr:col>
      <xdr:colOff>482600</xdr:colOff>
      <xdr:row>158</xdr:row>
      <xdr:rowOff>127000</xdr:rowOff>
    </xdr:to>
    <xdr:pic>
      <xdr:nvPicPr>
        <xdr:cNvPr id="277" name="BExMJQS8B0OMEFD7TR07BK9OV3OH">
          <a:extLst>
            <a:ext uri="{FF2B5EF4-FFF2-40B4-BE49-F238E27FC236}">
              <a16:creationId xmlns:a16="http://schemas.microsoft.com/office/drawing/2014/main" id="{00000000-0008-0000-0000-000015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0556200"/>
          <a:ext cx="127000" cy="127000"/>
        </a:xfrm>
        <a:prstGeom prst="rect">
          <a:avLst/>
        </a:prstGeom>
      </xdr:spPr>
    </xdr:pic>
    <xdr:clientData/>
  </xdr:twoCellAnchor>
  <xdr:twoCellAnchor>
    <xdr:from>
      <xdr:col>1</xdr:col>
      <xdr:colOff>269875</xdr:colOff>
      <xdr:row>160</xdr:row>
      <xdr:rowOff>0</xdr:rowOff>
    </xdr:from>
    <xdr:to>
      <xdr:col>1</xdr:col>
      <xdr:colOff>396875</xdr:colOff>
      <xdr:row>160</xdr:row>
      <xdr:rowOff>127000</xdr:rowOff>
    </xdr:to>
    <xdr:pic>
      <xdr:nvPicPr>
        <xdr:cNvPr id="278" name="BExQ45TICRWXVS76RQ5Y65OK0C0I">
          <a:extLst>
            <a:ext uri="{FF2B5EF4-FFF2-40B4-BE49-F238E27FC236}">
              <a16:creationId xmlns:a16="http://schemas.microsoft.com/office/drawing/2014/main" id="{00000000-0008-0000-0000-000016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30937200"/>
          <a:ext cx="127000" cy="127000"/>
        </a:xfrm>
        <a:prstGeom prst="rect">
          <a:avLst/>
        </a:prstGeom>
      </xdr:spPr>
    </xdr:pic>
    <xdr:clientData/>
  </xdr:twoCellAnchor>
  <xdr:twoCellAnchor>
    <xdr:from>
      <xdr:col>1</xdr:col>
      <xdr:colOff>355600</xdr:colOff>
      <xdr:row>161</xdr:row>
      <xdr:rowOff>0</xdr:rowOff>
    </xdr:from>
    <xdr:to>
      <xdr:col>1</xdr:col>
      <xdr:colOff>482600</xdr:colOff>
      <xdr:row>161</xdr:row>
      <xdr:rowOff>127000</xdr:rowOff>
    </xdr:to>
    <xdr:pic>
      <xdr:nvPicPr>
        <xdr:cNvPr id="279" name="BEx1P1HG4H1PHH5KRQXJINYPG8MB">
          <a:extLst>
            <a:ext uri="{FF2B5EF4-FFF2-40B4-BE49-F238E27FC236}">
              <a16:creationId xmlns:a16="http://schemas.microsoft.com/office/drawing/2014/main" id="{00000000-0008-0000-0000-000017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1127700"/>
          <a:ext cx="127000" cy="127000"/>
        </a:xfrm>
        <a:prstGeom prst="rect">
          <a:avLst/>
        </a:prstGeom>
      </xdr:spPr>
    </xdr:pic>
    <xdr:clientData/>
  </xdr:twoCellAnchor>
  <xdr:twoCellAnchor>
    <xdr:from>
      <xdr:col>1</xdr:col>
      <xdr:colOff>355600</xdr:colOff>
      <xdr:row>163</xdr:row>
      <xdr:rowOff>0</xdr:rowOff>
    </xdr:from>
    <xdr:to>
      <xdr:col>1</xdr:col>
      <xdr:colOff>482600</xdr:colOff>
      <xdr:row>163</xdr:row>
      <xdr:rowOff>127000</xdr:rowOff>
    </xdr:to>
    <xdr:pic>
      <xdr:nvPicPr>
        <xdr:cNvPr id="280" name="BExVZI8W8RLFT9RUSPYOI9U8T29S">
          <a:extLst>
            <a:ext uri="{FF2B5EF4-FFF2-40B4-BE49-F238E27FC236}">
              <a16:creationId xmlns:a16="http://schemas.microsoft.com/office/drawing/2014/main" id="{00000000-0008-0000-0000-000018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1508700"/>
          <a:ext cx="127000" cy="127000"/>
        </a:xfrm>
        <a:prstGeom prst="rect">
          <a:avLst/>
        </a:prstGeom>
      </xdr:spPr>
    </xdr:pic>
    <xdr:clientData/>
  </xdr:twoCellAnchor>
  <xdr:twoCellAnchor>
    <xdr:from>
      <xdr:col>1</xdr:col>
      <xdr:colOff>355600</xdr:colOff>
      <xdr:row>168</xdr:row>
      <xdr:rowOff>0</xdr:rowOff>
    </xdr:from>
    <xdr:to>
      <xdr:col>1</xdr:col>
      <xdr:colOff>482600</xdr:colOff>
      <xdr:row>168</xdr:row>
      <xdr:rowOff>127000</xdr:rowOff>
    </xdr:to>
    <xdr:pic>
      <xdr:nvPicPr>
        <xdr:cNvPr id="281" name="BExIOQOGHMZXLLRSSQQERJ09U2EN">
          <a:extLst>
            <a:ext uri="{FF2B5EF4-FFF2-40B4-BE49-F238E27FC236}">
              <a16:creationId xmlns:a16="http://schemas.microsoft.com/office/drawing/2014/main" id="{00000000-0008-0000-0000-000019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2461200"/>
          <a:ext cx="127000" cy="127000"/>
        </a:xfrm>
        <a:prstGeom prst="rect">
          <a:avLst/>
        </a:prstGeom>
      </xdr:spPr>
    </xdr:pic>
    <xdr:clientData/>
  </xdr:twoCellAnchor>
  <xdr:twoCellAnchor>
    <xdr:from>
      <xdr:col>1</xdr:col>
      <xdr:colOff>355600</xdr:colOff>
      <xdr:row>174</xdr:row>
      <xdr:rowOff>0</xdr:rowOff>
    </xdr:from>
    <xdr:to>
      <xdr:col>1</xdr:col>
      <xdr:colOff>482600</xdr:colOff>
      <xdr:row>174</xdr:row>
      <xdr:rowOff>127000</xdr:rowOff>
    </xdr:to>
    <xdr:pic>
      <xdr:nvPicPr>
        <xdr:cNvPr id="282" name="BExSGUWCME8Q213U75FPJ37NO1GB">
          <a:extLst>
            <a:ext uri="{FF2B5EF4-FFF2-40B4-BE49-F238E27FC236}">
              <a16:creationId xmlns:a16="http://schemas.microsoft.com/office/drawing/2014/main" id="{00000000-0008-0000-0000-00001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3604200"/>
          <a:ext cx="127000" cy="127000"/>
        </a:xfrm>
        <a:prstGeom prst="rect">
          <a:avLst/>
        </a:prstGeom>
      </xdr:spPr>
    </xdr:pic>
    <xdr:clientData/>
  </xdr:twoCellAnchor>
  <xdr:twoCellAnchor>
    <xdr:from>
      <xdr:col>1</xdr:col>
      <xdr:colOff>355600</xdr:colOff>
      <xdr:row>176</xdr:row>
      <xdr:rowOff>0</xdr:rowOff>
    </xdr:from>
    <xdr:to>
      <xdr:col>1</xdr:col>
      <xdr:colOff>482600</xdr:colOff>
      <xdr:row>176</xdr:row>
      <xdr:rowOff>127000</xdr:rowOff>
    </xdr:to>
    <xdr:pic>
      <xdr:nvPicPr>
        <xdr:cNvPr id="283" name="BExZSUV72GXNSHJAYHHTZY42IOWA">
          <a:extLst>
            <a:ext uri="{FF2B5EF4-FFF2-40B4-BE49-F238E27FC236}">
              <a16:creationId xmlns:a16="http://schemas.microsoft.com/office/drawing/2014/main" id="{00000000-0008-0000-0000-00001B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3985200"/>
          <a:ext cx="127000" cy="127000"/>
        </a:xfrm>
        <a:prstGeom prst="rect">
          <a:avLst/>
        </a:prstGeom>
      </xdr:spPr>
    </xdr:pic>
    <xdr:clientData/>
  </xdr:twoCellAnchor>
  <xdr:twoCellAnchor>
    <xdr:from>
      <xdr:col>1</xdr:col>
      <xdr:colOff>355600</xdr:colOff>
      <xdr:row>192</xdr:row>
      <xdr:rowOff>0</xdr:rowOff>
    </xdr:from>
    <xdr:to>
      <xdr:col>1</xdr:col>
      <xdr:colOff>482600</xdr:colOff>
      <xdr:row>192</xdr:row>
      <xdr:rowOff>127000</xdr:rowOff>
    </xdr:to>
    <xdr:pic>
      <xdr:nvPicPr>
        <xdr:cNvPr id="284" name="BExVZ526IOFTZLNY0Y609LJBIR4F">
          <a:extLst>
            <a:ext uri="{FF2B5EF4-FFF2-40B4-BE49-F238E27FC236}">
              <a16:creationId xmlns:a16="http://schemas.microsoft.com/office/drawing/2014/main" id="{00000000-0008-0000-0000-00001C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7033200"/>
          <a:ext cx="127000" cy="127000"/>
        </a:xfrm>
        <a:prstGeom prst="rect">
          <a:avLst/>
        </a:prstGeom>
      </xdr:spPr>
    </xdr:pic>
    <xdr:clientData/>
  </xdr:twoCellAnchor>
  <xdr:twoCellAnchor>
    <xdr:from>
      <xdr:col>1</xdr:col>
      <xdr:colOff>355600</xdr:colOff>
      <xdr:row>194</xdr:row>
      <xdr:rowOff>0</xdr:rowOff>
    </xdr:from>
    <xdr:to>
      <xdr:col>1</xdr:col>
      <xdr:colOff>482600</xdr:colOff>
      <xdr:row>194</xdr:row>
      <xdr:rowOff>127000</xdr:rowOff>
    </xdr:to>
    <xdr:pic>
      <xdr:nvPicPr>
        <xdr:cNvPr id="285" name="BExGX86OUE2QNHSLV9ZI7Q3L7Q3B">
          <a:extLst>
            <a:ext uri="{FF2B5EF4-FFF2-40B4-BE49-F238E27FC236}">
              <a16:creationId xmlns:a16="http://schemas.microsoft.com/office/drawing/2014/main" id="{00000000-0008-0000-0000-00001D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7414200"/>
          <a:ext cx="127000" cy="127000"/>
        </a:xfrm>
        <a:prstGeom prst="rect">
          <a:avLst/>
        </a:prstGeom>
      </xdr:spPr>
    </xdr:pic>
    <xdr:clientData/>
  </xdr:twoCellAnchor>
  <xdr:twoCellAnchor>
    <xdr:from>
      <xdr:col>1</xdr:col>
      <xdr:colOff>355600</xdr:colOff>
      <xdr:row>230</xdr:row>
      <xdr:rowOff>0</xdr:rowOff>
    </xdr:from>
    <xdr:to>
      <xdr:col>1</xdr:col>
      <xdr:colOff>482600</xdr:colOff>
      <xdr:row>230</xdr:row>
      <xdr:rowOff>127000</xdr:rowOff>
    </xdr:to>
    <xdr:pic>
      <xdr:nvPicPr>
        <xdr:cNvPr id="286" name="BExOKBSS1L5OKTOI2N77R7PS5VWR">
          <a:extLst>
            <a:ext uri="{FF2B5EF4-FFF2-40B4-BE49-F238E27FC236}">
              <a16:creationId xmlns:a16="http://schemas.microsoft.com/office/drawing/2014/main" id="{00000000-0008-0000-0000-00001E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4272200"/>
          <a:ext cx="127000" cy="127000"/>
        </a:xfrm>
        <a:prstGeom prst="rect">
          <a:avLst/>
        </a:prstGeom>
      </xdr:spPr>
    </xdr:pic>
    <xdr:clientData/>
  </xdr:twoCellAnchor>
  <xdr:twoCellAnchor>
    <xdr:from>
      <xdr:col>1</xdr:col>
      <xdr:colOff>355600</xdr:colOff>
      <xdr:row>235</xdr:row>
      <xdr:rowOff>0</xdr:rowOff>
    </xdr:from>
    <xdr:to>
      <xdr:col>1</xdr:col>
      <xdr:colOff>482600</xdr:colOff>
      <xdr:row>235</xdr:row>
      <xdr:rowOff>127000</xdr:rowOff>
    </xdr:to>
    <xdr:pic>
      <xdr:nvPicPr>
        <xdr:cNvPr id="287" name="BExB61RB0T9HIDQG8FUWFACAEYIC">
          <a:extLst>
            <a:ext uri="{FF2B5EF4-FFF2-40B4-BE49-F238E27FC236}">
              <a16:creationId xmlns:a16="http://schemas.microsoft.com/office/drawing/2014/main" id="{00000000-0008-0000-0000-00001F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224700"/>
          <a:ext cx="127000" cy="127000"/>
        </a:xfrm>
        <a:prstGeom prst="rect">
          <a:avLst/>
        </a:prstGeom>
      </xdr:spPr>
    </xdr:pic>
    <xdr:clientData/>
  </xdr:twoCellAnchor>
  <xdr:twoCellAnchor>
    <xdr:from>
      <xdr:col>1</xdr:col>
      <xdr:colOff>355600</xdr:colOff>
      <xdr:row>239</xdr:row>
      <xdr:rowOff>0</xdr:rowOff>
    </xdr:from>
    <xdr:to>
      <xdr:col>1</xdr:col>
      <xdr:colOff>482600</xdr:colOff>
      <xdr:row>239</xdr:row>
      <xdr:rowOff>127000</xdr:rowOff>
    </xdr:to>
    <xdr:pic>
      <xdr:nvPicPr>
        <xdr:cNvPr id="288" name="BExSGCBDRPND49ZIJ7PVYIRDXKVB">
          <a:extLst>
            <a:ext uri="{FF2B5EF4-FFF2-40B4-BE49-F238E27FC236}">
              <a16:creationId xmlns:a16="http://schemas.microsoft.com/office/drawing/2014/main" id="{00000000-0008-0000-0000-000020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986700"/>
          <a:ext cx="127000" cy="127000"/>
        </a:xfrm>
        <a:prstGeom prst="rect">
          <a:avLst/>
        </a:prstGeom>
      </xdr:spPr>
    </xdr:pic>
    <xdr:clientData/>
  </xdr:twoCellAnchor>
  <xdr:twoCellAnchor>
    <xdr:from>
      <xdr:col>1</xdr:col>
      <xdr:colOff>184150</xdr:colOff>
      <xdr:row>241</xdr:row>
      <xdr:rowOff>0</xdr:rowOff>
    </xdr:from>
    <xdr:to>
      <xdr:col>1</xdr:col>
      <xdr:colOff>311150</xdr:colOff>
      <xdr:row>241</xdr:row>
      <xdr:rowOff>127000</xdr:rowOff>
    </xdr:to>
    <xdr:pic>
      <xdr:nvPicPr>
        <xdr:cNvPr id="289" name="BExQ730I7NZTRST59Z2PFL8IG5AB">
          <a:extLst>
            <a:ext uri="{FF2B5EF4-FFF2-40B4-BE49-F238E27FC236}">
              <a16:creationId xmlns:a16="http://schemas.microsoft.com/office/drawing/2014/main" id="{00000000-0008-0000-0000-000021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46367700"/>
          <a:ext cx="127000" cy="127000"/>
        </a:xfrm>
        <a:prstGeom prst="rect">
          <a:avLst/>
        </a:prstGeom>
      </xdr:spPr>
    </xdr:pic>
    <xdr:clientData/>
  </xdr:twoCellAnchor>
  <xdr:twoCellAnchor>
    <xdr:from>
      <xdr:col>1</xdr:col>
      <xdr:colOff>269875</xdr:colOff>
      <xdr:row>242</xdr:row>
      <xdr:rowOff>0</xdr:rowOff>
    </xdr:from>
    <xdr:to>
      <xdr:col>1</xdr:col>
      <xdr:colOff>396875</xdr:colOff>
      <xdr:row>242</xdr:row>
      <xdr:rowOff>127000</xdr:rowOff>
    </xdr:to>
    <xdr:pic>
      <xdr:nvPicPr>
        <xdr:cNvPr id="290" name="BExQ395GR21YJOL5P16127565QPY">
          <a:extLst>
            <a:ext uri="{FF2B5EF4-FFF2-40B4-BE49-F238E27FC236}">
              <a16:creationId xmlns:a16="http://schemas.microsoft.com/office/drawing/2014/main" id="{00000000-0008-0000-0000-000022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46558200"/>
          <a:ext cx="127000" cy="127000"/>
        </a:xfrm>
        <a:prstGeom prst="rect">
          <a:avLst/>
        </a:prstGeom>
      </xdr:spPr>
    </xdr:pic>
    <xdr:clientData/>
  </xdr:twoCellAnchor>
  <xdr:twoCellAnchor>
    <xdr:from>
      <xdr:col>1</xdr:col>
      <xdr:colOff>355600</xdr:colOff>
      <xdr:row>243</xdr:row>
      <xdr:rowOff>0</xdr:rowOff>
    </xdr:from>
    <xdr:to>
      <xdr:col>1</xdr:col>
      <xdr:colOff>482600</xdr:colOff>
      <xdr:row>243</xdr:row>
      <xdr:rowOff>127000</xdr:rowOff>
    </xdr:to>
    <xdr:pic>
      <xdr:nvPicPr>
        <xdr:cNvPr id="291" name="BExZLZM17YZH27TFK373XZRTGW9O">
          <a:extLst>
            <a:ext uri="{FF2B5EF4-FFF2-40B4-BE49-F238E27FC236}">
              <a16:creationId xmlns:a16="http://schemas.microsoft.com/office/drawing/2014/main" id="{00000000-0008-0000-0000-000023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6748700"/>
          <a:ext cx="127000" cy="127000"/>
        </a:xfrm>
        <a:prstGeom prst="rect">
          <a:avLst/>
        </a:prstGeom>
      </xdr:spPr>
    </xdr:pic>
    <xdr:clientData/>
  </xdr:twoCellAnchor>
  <xdr:twoCellAnchor>
    <xdr:from>
      <xdr:col>1</xdr:col>
      <xdr:colOff>441325</xdr:colOff>
      <xdr:row>244</xdr:row>
      <xdr:rowOff>0</xdr:rowOff>
    </xdr:from>
    <xdr:to>
      <xdr:col>1</xdr:col>
      <xdr:colOff>568325</xdr:colOff>
      <xdr:row>244</xdr:row>
      <xdr:rowOff>127000</xdr:rowOff>
    </xdr:to>
    <xdr:pic>
      <xdr:nvPicPr>
        <xdr:cNvPr id="292" name="BEx7MPTYIX4AH9ARKIYVWEP09ZLC">
          <a:extLst>
            <a:ext uri="{FF2B5EF4-FFF2-40B4-BE49-F238E27FC236}">
              <a16:creationId xmlns:a16="http://schemas.microsoft.com/office/drawing/2014/main" id="{00000000-0008-0000-0000-000024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46939200"/>
          <a:ext cx="127000" cy="127000"/>
        </a:xfrm>
        <a:prstGeom prst="rect">
          <a:avLst/>
        </a:prstGeom>
      </xdr:spPr>
    </xdr:pic>
    <xdr:clientData/>
  </xdr:twoCellAnchor>
  <xdr:twoCellAnchor>
    <xdr:from>
      <xdr:col>1</xdr:col>
      <xdr:colOff>441325</xdr:colOff>
      <xdr:row>254</xdr:row>
      <xdr:rowOff>0</xdr:rowOff>
    </xdr:from>
    <xdr:to>
      <xdr:col>1</xdr:col>
      <xdr:colOff>568325</xdr:colOff>
      <xdr:row>254</xdr:row>
      <xdr:rowOff>127000</xdr:rowOff>
    </xdr:to>
    <xdr:pic>
      <xdr:nvPicPr>
        <xdr:cNvPr id="293" name="BExETOMHB5XJ67H3J38ZZWZPZ9LQ">
          <a:extLst>
            <a:ext uri="{FF2B5EF4-FFF2-40B4-BE49-F238E27FC236}">
              <a16:creationId xmlns:a16="http://schemas.microsoft.com/office/drawing/2014/main" id="{00000000-0008-0000-0000-000025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48844200"/>
          <a:ext cx="127000" cy="127000"/>
        </a:xfrm>
        <a:prstGeom prst="rect">
          <a:avLst/>
        </a:prstGeom>
      </xdr:spPr>
    </xdr:pic>
    <xdr:clientData/>
  </xdr:twoCellAnchor>
  <xdr:twoCellAnchor>
    <xdr:from>
      <xdr:col>1</xdr:col>
      <xdr:colOff>441325</xdr:colOff>
      <xdr:row>256</xdr:row>
      <xdr:rowOff>0</xdr:rowOff>
    </xdr:from>
    <xdr:to>
      <xdr:col>1</xdr:col>
      <xdr:colOff>568325</xdr:colOff>
      <xdr:row>256</xdr:row>
      <xdr:rowOff>127000</xdr:rowOff>
    </xdr:to>
    <xdr:pic>
      <xdr:nvPicPr>
        <xdr:cNvPr id="294" name="BEx7DDF5UF9VCO9LWKXTQAKMCYPN">
          <a:extLst>
            <a:ext uri="{FF2B5EF4-FFF2-40B4-BE49-F238E27FC236}">
              <a16:creationId xmlns:a16="http://schemas.microsoft.com/office/drawing/2014/main" id="{00000000-0008-0000-0000-000026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49225200"/>
          <a:ext cx="127000" cy="127000"/>
        </a:xfrm>
        <a:prstGeom prst="rect">
          <a:avLst/>
        </a:prstGeom>
      </xdr:spPr>
    </xdr:pic>
    <xdr:clientData/>
  </xdr:twoCellAnchor>
  <xdr:twoCellAnchor>
    <xdr:from>
      <xdr:col>1</xdr:col>
      <xdr:colOff>441325</xdr:colOff>
      <xdr:row>293</xdr:row>
      <xdr:rowOff>0</xdr:rowOff>
    </xdr:from>
    <xdr:to>
      <xdr:col>1</xdr:col>
      <xdr:colOff>568325</xdr:colOff>
      <xdr:row>293</xdr:row>
      <xdr:rowOff>127000</xdr:rowOff>
    </xdr:to>
    <xdr:pic>
      <xdr:nvPicPr>
        <xdr:cNvPr id="295" name="BExESBBV5R7QTKT7PC02935GOAT9">
          <a:extLst>
            <a:ext uri="{FF2B5EF4-FFF2-40B4-BE49-F238E27FC236}">
              <a16:creationId xmlns:a16="http://schemas.microsoft.com/office/drawing/2014/main" id="{00000000-0008-0000-0000-000027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6273700"/>
          <a:ext cx="127000" cy="127000"/>
        </a:xfrm>
        <a:prstGeom prst="rect">
          <a:avLst/>
        </a:prstGeom>
      </xdr:spPr>
    </xdr:pic>
    <xdr:clientData/>
  </xdr:twoCellAnchor>
  <xdr:twoCellAnchor>
    <xdr:from>
      <xdr:col>1</xdr:col>
      <xdr:colOff>441325</xdr:colOff>
      <xdr:row>301</xdr:row>
      <xdr:rowOff>0</xdr:rowOff>
    </xdr:from>
    <xdr:to>
      <xdr:col>1</xdr:col>
      <xdr:colOff>568325</xdr:colOff>
      <xdr:row>301</xdr:row>
      <xdr:rowOff>127000</xdr:rowOff>
    </xdr:to>
    <xdr:pic>
      <xdr:nvPicPr>
        <xdr:cNvPr id="296" name="BEx3U58M7M3D5HQ3AAI86HHJ3NEC">
          <a:extLst>
            <a:ext uri="{FF2B5EF4-FFF2-40B4-BE49-F238E27FC236}">
              <a16:creationId xmlns:a16="http://schemas.microsoft.com/office/drawing/2014/main" id="{00000000-0008-0000-0000-000028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7797700"/>
          <a:ext cx="127000" cy="127000"/>
        </a:xfrm>
        <a:prstGeom prst="rect">
          <a:avLst/>
        </a:prstGeom>
      </xdr:spPr>
    </xdr:pic>
    <xdr:clientData/>
  </xdr:twoCellAnchor>
  <xdr:twoCellAnchor>
    <xdr:from>
      <xdr:col>1</xdr:col>
      <xdr:colOff>441325</xdr:colOff>
      <xdr:row>303</xdr:row>
      <xdr:rowOff>0</xdr:rowOff>
    </xdr:from>
    <xdr:to>
      <xdr:col>1</xdr:col>
      <xdr:colOff>568325</xdr:colOff>
      <xdr:row>303</xdr:row>
      <xdr:rowOff>127000</xdr:rowOff>
    </xdr:to>
    <xdr:pic>
      <xdr:nvPicPr>
        <xdr:cNvPr id="297" name="BEx76TK1ASGSOQVC8TKLOLFL182R">
          <a:extLst>
            <a:ext uri="{FF2B5EF4-FFF2-40B4-BE49-F238E27FC236}">
              <a16:creationId xmlns:a16="http://schemas.microsoft.com/office/drawing/2014/main" id="{00000000-0008-0000-0000-000029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8178700"/>
          <a:ext cx="127000" cy="127000"/>
        </a:xfrm>
        <a:prstGeom prst="rect">
          <a:avLst/>
        </a:prstGeom>
      </xdr:spPr>
    </xdr:pic>
    <xdr:clientData/>
  </xdr:twoCellAnchor>
  <xdr:twoCellAnchor>
    <xdr:from>
      <xdr:col>1</xdr:col>
      <xdr:colOff>441325</xdr:colOff>
      <xdr:row>311</xdr:row>
      <xdr:rowOff>0</xdr:rowOff>
    </xdr:from>
    <xdr:to>
      <xdr:col>1</xdr:col>
      <xdr:colOff>568325</xdr:colOff>
      <xdr:row>311</xdr:row>
      <xdr:rowOff>127000</xdr:rowOff>
    </xdr:to>
    <xdr:pic>
      <xdr:nvPicPr>
        <xdr:cNvPr id="298" name="BExW0ZW9U99GU5KZ4BI98RYRC0I6">
          <a:extLst>
            <a:ext uri="{FF2B5EF4-FFF2-40B4-BE49-F238E27FC236}">
              <a16:creationId xmlns:a16="http://schemas.microsoft.com/office/drawing/2014/main" id="{00000000-0008-0000-0000-00002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9702700"/>
          <a:ext cx="127000" cy="127000"/>
        </a:xfrm>
        <a:prstGeom prst="rect">
          <a:avLst/>
        </a:prstGeom>
      </xdr:spPr>
    </xdr:pic>
    <xdr:clientData/>
  </xdr:twoCellAnchor>
  <xdr:twoCellAnchor>
    <xdr:from>
      <xdr:col>1</xdr:col>
      <xdr:colOff>441325</xdr:colOff>
      <xdr:row>315</xdr:row>
      <xdr:rowOff>0</xdr:rowOff>
    </xdr:from>
    <xdr:to>
      <xdr:col>1</xdr:col>
      <xdr:colOff>568325</xdr:colOff>
      <xdr:row>315</xdr:row>
      <xdr:rowOff>127000</xdr:rowOff>
    </xdr:to>
    <xdr:pic>
      <xdr:nvPicPr>
        <xdr:cNvPr id="299" name="BExEZB2OBFHALXG2QM6AQV1FZSXI">
          <a:extLst>
            <a:ext uri="{FF2B5EF4-FFF2-40B4-BE49-F238E27FC236}">
              <a16:creationId xmlns:a16="http://schemas.microsoft.com/office/drawing/2014/main" id="{00000000-0008-0000-0000-00002B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0464700"/>
          <a:ext cx="127000" cy="127000"/>
        </a:xfrm>
        <a:prstGeom prst="rect">
          <a:avLst/>
        </a:prstGeom>
      </xdr:spPr>
    </xdr:pic>
    <xdr:clientData/>
  </xdr:twoCellAnchor>
  <xdr:twoCellAnchor>
    <xdr:from>
      <xdr:col>1</xdr:col>
      <xdr:colOff>269875</xdr:colOff>
      <xdr:row>324</xdr:row>
      <xdr:rowOff>0</xdr:rowOff>
    </xdr:from>
    <xdr:to>
      <xdr:col>1</xdr:col>
      <xdr:colOff>396875</xdr:colOff>
      <xdr:row>324</xdr:row>
      <xdr:rowOff>127000</xdr:rowOff>
    </xdr:to>
    <xdr:pic>
      <xdr:nvPicPr>
        <xdr:cNvPr id="300" name="BExMD2Q2F6HEYRDNQ0PL95YGJ3HJ">
          <a:extLst>
            <a:ext uri="{FF2B5EF4-FFF2-40B4-BE49-F238E27FC236}">
              <a16:creationId xmlns:a16="http://schemas.microsoft.com/office/drawing/2014/main" id="{00000000-0008-0000-0000-00002C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62179200"/>
          <a:ext cx="127000" cy="127000"/>
        </a:xfrm>
        <a:prstGeom prst="rect">
          <a:avLst/>
        </a:prstGeom>
      </xdr:spPr>
    </xdr:pic>
    <xdr:clientData/>
  </xdr:twoCellAnchor>
  <xdr:twoCellAnchor>
    <xdr:from>
      <xdr:col>1</xdr:col>
      <xdr:colOff>355600</xdr:colOff>
      <xdr:row>325</xdr:row>
      <xdr:rowOff>0</xdr:rowOff>
    </xdr:from>
    <xdr:to>
      <xdr:col>1</xdr:col>
      <xdr:colOff>482600</xdr:colOff>
      <xdr:row>325</xdr:row>
      <xdr:rowOff>127000</xdr:rowOff>
    </xdr:to>
    <xdr:pic>
      <xdr:nvPicPr>
        <xdr:cNvPr id="301" name="BEx3IIUWE6L9R1O7XJ0AQGFKWR0F">
          <a:extLst>
            <a:ext uri="{FF2B5EF4-FFF2-40B4-BE49-F238E27FC236}">
              <a16:creationId xmlns:a16="http://schemas.microsoft.com/office/drawing/2014/main" id="{00000000-0008-0000-0000-00002D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2369700"/>
          <a:ext cx="127000" cy="127000"/>
        </a:xfrm>
        <a:prstGeom prst="rect">
          <a:avLst/>
        </a:prstGeom>
      </xdr:spPr>
    </xdr:pic>
    <xdr:clientData/>
  </xdr:twoCellAnchor>
  <xdr:twoCellAnchor>
    <xdr:from>
      <xdr:col>1</xdr:col>
      <xdr:colOff>355600</xdr:colOff>
      <xdr:row>334</xdr:row>
      <xdr:rowOff>0</xdr:rowOff>
    </xdr:from>
    <xdr:to>
      <xdr:col>1</xdr:col>
      <xdr:colOff>482600</xdr:colOff>
      <xdr:row>334</xdr:row>
      <xdr:rowOff>127000</xdr:rowOff>
    </xdr:to>
    <xdr:pic>
      <xdr:nvPicPr>
        <xdr:cNvPr id="302" name="BExIOXKNUB63RFPS3DPSGPN2VJ3G">
          <a:extLst>
            <a:ext uri="{FF2B5EF4-FFF2-40B4-BE49-F238E27FC236}">
              <a16:creationId xmlns:a16="http://schemas.microsoft.com/office/drawing/2014/main" id="{00000000-0008-0000-0000-00002E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4084200"/>
          <a:ext cx="127000" cy="127000"/>
        </a:xfrm>
        <a:prstGeom prst="rect">
          <a:avLst/>
        </a:prstGeom>
      </xdr:spPr>
    </xdr:pic>
    <xdr:clientData/>
  </xdr:twoCellAnchor>
  <xdr:twoCellAnchor>
    <xdr:from>
      <xdr:col>1</xdr:col>
      <xdr:colOff>355600</xdr:colOff>
      <xdr:row>336</xdr:row>
      <xdr:rowOff>0</xdr:rowOff>
    </xdr:from>
    <xdr:to>
      <xdr:col>1</xdr:col>
      <xdr:colOff>482600</xdr:colOff>
      <xdr:row>336</xdr:row>
      <xdr:rowOff>127000</xdr:rowOff>
    </xdr:to>
    <xdr:pic>
      <xdr:nvPicPr>
        <xdr:cNvPr id="303" name="BExMGMP39C49W7KPTZGVOQM8IM1Y">
          <a:extLst>
            <a:ext uri="{FF2B5EF4-FFF2-40B4-BE49-F238E27FC236}">
              <a16:creationId xmlns:a16="http://schemas.microsoft.com/office/drawing/2014/main" id="{00000000-0008-0000-0000-00002F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4465200"/>
          <a:ext cx="127000" cy="127000"/>
        </a:xfrm>
        <a:prstGeom prst="rect">
          <a:avLst/>
        </a:prstGeom>
      </xdr:spPr>
    </xdr:pic>
    <xdr:clientData/>
  </xdr:twoCellAnchor>
  <xdr:twoCellAnchor>
    <xdr:from>
      <xdr:col>1</xdr:col>
      <xdr:colOff>355600</xdr:colOff>
      <xdr:row>340</xdr:row>
      <xdr:rowOff>0</xdr:rowOff>
    </xdr:from>
    <xdr:to>
      <xdr:col>1</xdr:col>
      <xdr:colOff>482600</xdr:colOff>
      <xdr:row>340</xdr:row>
      <xdr:rowOff>127000</xdr:rowOff>
    </xdr:to>
    <xdr:pic>
      <xdr:nvPicPr>
        <xdr:cNvPr id="304" name="BExW7HCX36Q9VZTR9HJMJHO0XG6G">
          <a:extLst>
            <a:ext uri="{FF2B5EF4-FFF2-40B4-BE49-F238E27FC236}">
              <a16:creationId xmlns:a16="http://schemas.microsoft.com/office/drawing/2014/main" id="{00000000-0008-0000-0000-000030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5227200"/>
          <a:ext cx="127000" cy="127000"/>
        </a:xfrm>
        <a:prstGeom prst="rect">
          <a:avLst/>
        </a:prstGeom>
      </xdr:spPr>
    </xdr:pic>
    <xdr:clientData/>
  </xdr:twoCellAnchor>
  <xdr:twoCellAnchor>
    <xdr:from>
      <xdr:col>1</xdr:col>
      <xdr:colOff>355600</xdr:colOff>
      <xdr:row>342</xdr:row>
      <xdr:rowOff>0</xdr:rowOff>
    </xdr:from>
    <xdr:to>
      <xdr:col>1</xdr:col>
      <xdr:colOff>482600</xdr:colOff>
      <xdr:row>342</xdr:row>
      <xdr:rowOff>127000</xdr:rowOff>
    </xdr:to>
    <xdr:pic>
      <xdr:nvPicPr>
        <xdr:cNvPr id="305" name="BEx5LNQDCAQFJF0PLUEMDB706FK3">
          <a:extLst>
            <a:ext uri="{FF2B5EF4-FFF2-40B4-BE49-F238E27FC236}">
              <a16:creationId xmlns:a16="http://schemas.microsoft.com/office/drawing/2014/main" id="{00000000-0008-0000-0000-000031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5608200"/>
          <a:ext cx="127000" cy="127000"/>
        </a:xfrm>
        <a:prstGeom prst="rect">
          <a:avLst/>
        </a:prstGeom>
      </xdr:spPr>
    </xdr:pic>
    <xdr:clientData/>
  </xdr:twoCellAnchor>
  <xdr:twoCellAnchor>
    <xdr:from>
      <xdr:col>1</xdr:col>
      <xdr:colOff>355600</xdr:colOff>
      <xdr:row>346</xdr:row>
      <xdr:rowOff>0</xdr:rowOff>
    </xdr:from>
    <xdr:to>
      <xdr:col>1</xdr:col>
      <xdr:colOff>482600</xdr:colOff>
      <xdr:row>346</xdr:row>
      <xdr:rowOff>127000</xdr:rowOff>
    </xdr:to>
    <xdr:pic>
      <xdr:nvPicPr>
        <xdr:cNvPr id="306" name="BExMR8T8EKBU1OREIW0JGE5O2KGK">
          <a:extLst>
            <a:ext uri="{FF2B5EF4-FFF2-40B4-BE49-F238E27FC236}">
              <a16:creationId xmlns:a16="http://schemas.microsoft.com/office/drawing/2014/main" id="{00000000-0008-0000-0000-000032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6370200"/>
          <a:ext cx="127000" cy="127000"/>
        </a:xfrm>
        <a:prstGeom prst="rect">
          <a:avLst/>
        </a:prstGeom>
      </xdr:spPr>
    </xdr:pic>
    <xdr:clientData/>
  </xdr:twoCellAnchor>
  <xdr:twoCellAnchor>
    <xdr:from>
      <xdr:col>1</xdr:col>
      <xdr:colOff>355600</xdr:colOff>
      <xdr:row>350</xdr:row>
      <xdr:rowOff>0</xdr:rowOff>
    </xdr:from>
    <xdr:to>
      <xdr:col>1</xdr:col>
      <xdr:colOff>482600</xdr:colOff>
      <xdr:row>350</xdr:row>
      <xdr:rowOff>127000</xdr:rowOff>
    </xdr:to>
    <xdr:pic>
      <xdr:nvPicPr>
        <xdr:cNvPr id="307" name="BExIWCR7S78HFAD7NZDAW101SJ3J">
          <a:extLst>
            <a:ext uri="{FF2B5EF4-FFF2-40B4-BE49-F238E27FC236}">
              <a16:creationId xmlns:a16="http://schemas.microsoft.com/office/drawing/2014/main" id="{00000000-0008-0000-0000-000033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7132200"/>
          <a:ext cx="127000" cy="127000"/>
        </a:xfrm>
        <a:prstGeom prst="rect">
          <a:avLst/>
        </a:prstGeom>
      </xdr:spPr>
    </xdr:pic>
    <xdr:clientData/>
  </xdr:twoCellAnchor>
  <xdr:twoCellAnchor>
    <xdr:from>
      <xdr:col>1</xdr:col>
      <xdr:colOff>269875</xdr:colOff>
      <xdr:row>354</xdr:row>
      <xdr:rowOff>0</xdr:rowOff>
    </xdr:from>
    <xdr:to>
      <xdr:col>1</xdr:col>
      <xdr:colOff>396875</xdr:colOff>
      <xdr:row>354</xdr:row>
      <xdr:rowOff>127000</xdr:rowOff>
    </xdr:to>
    <xdr:pic>
      <xdr:nvPicPr>
        <xdr:cNvPr id="308" name="BExGYTQ52PK3LWLZB309Z3TSMAW8">
          <a:extLst>
            <a:ext uri="{FF2B5EF4-FFF2-40B4-BE49-F238E27FC236}">
              <a16:creationId xmlns:a16="http://schemas.microsoft.com/office/drawing/2014/main" id="{00000000-0008-0000-0000-000034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67894200"/>
          <a:ext cx="127000" cy="127000"/>
        </a:xfrm>
        <a:prstGeom prst="rect">
          <a:avLst/>
        </a:prstGeom>
      </xdr:spPr>
    </xdr:pic>
    <xdr:clientData/>
  </xdr:twoCellAnchor>
  <xdr:twoCellAnchor>
    <xdr:from>
      <xdr:col>1</xdr:col>
      <xdr:colOff>355600</xdr:colOff>
      <xdr:row>355</xdr:row>
      <xdr:rowOff>0</xdr:rowOff>
    </xdr:from>
    <xdr:to>
      <xdr:col>1</xdr:col>
      <xdr:colOff>482600</xdr:colOff>
      <xdr:row>355</xdr:row>
      <xdr:rowOff>127000</xdr:rowOff>
    </xdr:to>
    <xdr:pic>
      <xdr:nvPicPr>
        <xdr:cNvPr id="309" name="BExERXJJBWBT08ZT0HR3PCIXM2R8">
          <a:extLst>
            <a:ext uri="{FF2B5EF4-FFF2-40B4-BE49-F238E27FC236}">
              <a16:creationId xmlns:a16="http://schemas.microsoft.com/office/drawing/2014/main" id="{00000000-0008-0000-0000-000035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68084700"/>
          <a:ext cx="127000" cy="127000"/>
        </a:xfrm>
        <a:prstGeom prst="rect">
          <a:avLst/>
        </a:prstGeom>
      </xdr:spPr>
    </xdr:pic>
    <xdr:clientData/>
  </xdr:twoCellAnchor>
  <xdr:twoCellAnchor>
    <xdr:from>
      <xdr:col>1</xdr:col>
      <xdr:colOff>441325</xdr:colOff>
      <xdr:row>356</xdr:row>
      <xdr:rowOff>0</xdr:rowOff>
    </xdr:from>
    <xdr:to>
      <xdr:col>1</xdr:col>
      <xdr:colOff>568325</xdr:colOff>
      <xdr:row>356</xdr:row>
      <xdr:rowOff>127000</xdr:rowOff>
    </xdr:to>
    <xdr:pic>
      <xdr:nvPicPr>
        <xdr:cNvPr id="310" name="BExIVPOEEEYAIIGW2QGHBBJ4DVF4">
          <a:extLst>
            <a:ext uri="{FF2B5EF4-FFF2-40B4-BE49-F238E27FC236}">
              <a16:creationId xmlns:a16="http://schemas.microsoft.com/office/drawing/2014/main" id="{00000000-0008-0000-0000-000036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275200"/>
          <a:ext cx="127000" cy="127000"/>
        </a:xfrm>
        <a:prstGeom prst="rect">
          <a:avLst/>
        </a:prstGeom>
      </xdr:spPr>
    </xdr:pic>
    <xdr:clientData/>
  </xdr:twoCellAnchor>
  <xdr:twoCellAnchor>
    <xdr:from>
      <xdr:col>1</xdr:col>
      <xdr:colOff>441325</xdr:colOff>
      <xdr:row>358</xdr:row>
      <xdr:rowOff>0</xdr:rowOff>
    </xdr:from>
    <xdr:to>
      <xdr:col>1</xdr:col>
      <xdr:colOff>568325</xdr:colOff>
      <xdr:row>358</xdr:row>
      <xdr:rowOff>127000</xdr:rowOff>
    </xdr:to>
    <xdr:pic>
      <xdr:nvPicPr>
        <xdr:cNvPr id="311" name="BExW44VSCOFMD43EA8VLC2IJSNDZ">
          <a:extLst>
            <a:ext uri="{FF2B5EF4-FFF2-40B4-BE49-F238E27FC236}">
              <a16:creationId xmlns:a16="http://schemas.microsoft.com/office/drawing/2014/main" id="{00000000-0008-0000-0000-000037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656200"/>
          <a:ext cx="127000" cy="127000"/>
        </a:xfrm>
        <a:prstGeom prst="rect">
          <a:avLst/>
        </a:prstGeom>
      </xdr:spPr>
    </xdr:pic>
    <xdr:clientData/>
  </xdr:twoCellAnchor>
  <xdr:twoCellAnchor>
    <xdr:from>
      <xdr:col>1</xdr:col>
      <xdr:colOff>441325</xdr:colOff>
      <xdr:row>365</xdr:row>
      <xdr:rowOff>0</xdr:rowOff>
    </xdr:from>
    <xdr:to>
      <xdr:col>1</xdr:col>
      <xdr:colOff>568325</xdr:colOff>
      <xdr:row>365</xdr:row>
      <xdr:rowOff>127000</xdr:rowOff>
    </xdr:to>
    <xdr:pic>
      <xdr:nvPicPr>
        <xdr:cNvPr id="312" name="BExXPEWB5H8K6D4MWZDPFGR90EWU">
          <a:extLst>
            <a:ext uri="{FF2B5EF4-FFF2-40B4-BE49-F238E27FC236}">
              <a16:creationId xmlns:a16="http://schemas.microsoft.com/office/drawing/2014/main" id="{00000000-0008-0000-0000-000038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9989700"/>
          <a:ext cx="127000" cy="127000"/>
        </a:xfrm>
        <a:prstGeom prst="rect">
          <a:avLst/>
        </a:prstGeom>
      </xdr:spPr>
    </xdr:pic>
    <xdr:clientData/>
  </xdr:twoCellAnchor>
  <xdr:twoCellAnchor>
    <xdr:from>
      <xdr:col>1</xdr:col>
      <xdr:colOff>441325</xdr:colOff>
      <xdr:row>367</xdr:row>
      <xdr:rowOff>0</xdr:rowOff>
    </xdr:from>
    <xdr:to>
      <xdr:col>1</xdr:col>
      <xdr:colOff>568325</xdr:colOff>
      <xdr:row>367</xdr:row>
      <xdr:rowOff>127000</xdr:rowOff>
    </xdr:to>
    <xdr:pic>
      <xdr:nvPicPr>
        <xdr:cNvPr id="313" name="BExIJPIE897LGYUNNFFYQ7XC1XOZ">
          <a:extLst>
            <a:ext uri="{FF2B5EF4-FFF2-40B4-BE49-F238E27FC236}">
              <a16:creationId xmlns:a16="http://schemas.microsoft.com/office/drawing/2014/main" id="{00000000-0008-0000-0000-000039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0370700"/>
          <a:ext cx="127000" cy="127000"/>
        </a:xfrm>
        <a:prstGeom prst="rect">
          <a:avLst/>
        </a:prstGeom>
      </xdr:spPr>
    </xdr:pic>
    <xdr:clientData/>
  </xdr:twoCellAnchor>
  <xdr:twoCellAnchor>
    <xdr:from>
      <xdr:col>1</xdr:col>
      <xdr:colOff>355600</xdr:colOff>
      <xdr:row>370</xdr:row>
      <xdr:rowOff>0</xdr:rowOff>
    </xdr:from>
    <xdr:to>
      <xdr:col>1</xdr:col>
      <xdr:colOff>482600</xdr:colOff>
      <xdr:row>370</xdr:row>
      <xdr:rowOff>127000</xdr:rowOff>
    </xdr:to>
    <xdr:pic>
      <xdr:nvPicPr>
        <xdr:cNvPr id="314" name="BExVRP4POS9WY41KNU0OWN69XSNO">
          <a:extLst>
            <a:ext uri="{FF2B5EF4-FFF2-40B4-BE49-F238E27FC236}">
              <a16:creationId xmlns:a16="http://schemas.microsoft.com/office/drawing/2014/main" id="{00000000-0008-0000-0000-00003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0942200"/>
          <a:ext cx="127000" cy="127000"/>
        </a:xfrm>
        <a:prstGeom prst="rect">
          <a:avLst/>
        </a:prstGeom>
      </xdr:spPr>
    </xdr:pic>
    <xdr:clientData/>
  </xdr:twoCellAnchor>
  <xdr:oneCellAnchor>
    <xdr:from>
      <xdr:col>1</xdr:col>
      <xdr:colOff>19050</xdr:colOff>
      <xdr:row>0</xdr:row>
      <xdr:rowOff>9525</xdr:rowOff>
    </xdr:from>
    <xdr:ext cx="47625" cy="47625"/>
    <xdr:pic>
      <xdr:nvPicPr>
        <xdr:cNvPr id="315" name="BExMO7VFCN4EL59982UR4AJ25JNJ" descr="XX6TINEJADZGKR0CTM7ZRT0RA" hidden="1">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316" name="BExU3EX5JJCXCII4YKUJBFBGIJR2" descr="OF5ZI9PI5WH36VPANJ2DYLNMI" hidden="1">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317" name="BEx1KD7H6UB1VYCJ7O61P562EIUY" descr="IQGV9140X0K0UPBL8OGU3I44J" hidden="1">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318" name="BEx5BJQWS6YWHH4ZMSUAMD641V6Y" descr="ZTMFMXCIQSECDX38ALEFHUB00" hidden="1">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319" name="BExVTO5Q8G2M7BPL4B2584LQS0R0" descr="OB6Q8NA4LZFE4GM9Y3V56BPMQ" hidden="1">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643890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320" name="BExIFSCLN1G86X78PFLTSMRP0US5" descr="9JK4SPV4DG7VTCZIILWHXQU5J" hidden="1">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643890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321" name="BEx1I152WN2D3A85O2XN0DGXCWHN" descr="KHBZFMANRA4UMJR1AB4M5NJNT" hidden="1">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322" name="BExW9676P0SKCVKK25QCGHPA3PAD" descr="9A4PWZ20RMSRF0PNECCDM75CA" hidden="1">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xdr:nvPicPr>
        <xdr:cNvPr id="323" name="BExW253QPOZK9KW8BJC3LBXGCG2N" descr="Y5HX37BEUWSN1NEFJKZJXI3SX" hidden="1">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324" name="BExS5CPQ8P8JOQPK7ANNKHLSGOKU" hidden="1">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325" name="BExMM0AVUAIRNJLXB1FW8R0YB4ZZ" hidden="1">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326" name="BExXZ7Y09CBS0XA7IPB3IRJ8RJM4" hidden="1">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327" name="BExQ7SXS9VUG7P6CACU2J7R2SGIZ" hidden="1">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328" name="BEx5AQZ4ETQ9LMY5EBWVH20Z7VXQ" hidden="1">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329" name="BExUBK0YZ5VYFY8TTITJGJU9S06A" hidden="1">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330" name="BExUEZCSSJ7RN4J18I2NUIQR2FZS" hidden="1">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644842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331" name="BExS3JDQWF7U3F5JTEVOE16ASIYK" hidden="1">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644842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xdr:nvPicPr>
        <xdr:cNvPr id="332" name="BEx973S463FCQVJ7QDFBUIU0WJ3F" descr="ZQTVYL8DCSADVT0QMRXFLU0TR" hidden="1">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xdr:nvPicPr>
        <xdr:cNvPr id="333" name="BExRZO0PLWWMCLGRH7EH6UXYWGAJ" descr="9D4GQ34QB727H10MA3SSAR2R9" hidden="1">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2552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334" name="BExBDP6HNAAJUM39SE5G2C8BKNRQ" descr="1TM64TL2QIMYV7WYSV2VLGXY4" hidden="1">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743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335" name="BExQEGJP61DL2NZY6LMBHBZ0J5YT" descr="D6ZNRZJ7EX4GZT9RO8LE0C905" hidden="1">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933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336" name="BExTY1BCS6HZIF6HI5491FGHDVAE" descr="MJ6976KI2UH1IE8M227DUYXMJ" hidden="1">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3124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337" name="BEx5FXJGJOT93D0J2IRJ3985IUMI" hidden="1">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338" name="BEx3RTMHAR35NUAAK49TV6NU7EPA" descr="QFXLG4ZCXTRQSJYFCKJ58G9N8" hidden="1">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xdr:nvPicPr>
        <xdr:cNvPr id="339" name="BExS8T38WLC2R738ZC7BDJQAKJAJ" descr="MRI962L5PB0E0YWXCIBN82VJH" hidden="1">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340" name="BEx5F64BJ6DCM4EJH81D5ZFNPZ0V" descr="7DJ9FILZD2YPS6X1JBP9E76TU" hidden="1">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341" name="BExQEXXHA3EEXR44LT6RKCDWM6ZT" hidden="1">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342" name="BEx1X6AMHV6ZK3UJB2BXIJTJHYJU" descr="OALR4L95ELQLZ1Y1LETHM1CS9" hidden="1">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1600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343" name="BExSDIVCE09QKG3CT52PHCS6ZJ09" descr="9F076L7EQCF2COMMGCQG6BQGU" hidden="1">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344" name="BEx1QZGQZBAWJ8591VXEIPUOVS7X" descr="MEW27CPIFG44B7E7HEQUUF5QF" hidden="1">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552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345" name="BExMF7LICJLPXSHM63A6EQ79YQKG" descr="U084VZL15IMB1OFRRAY6GVKAE" hidden="1">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xdr:nvPicPr>
        <xdr:cNvPr id="346" name="BExS343F8GCKP6HTF9Y97L133DX8" descr="ZRF0KB1IYQSNV63CTXT25G67G" hidden="1">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171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347" name="BExZMRC09W87CY4B73NPZMNH21AH" descr="78CUMI0OVLYJRSDRQ3V2YX812" hidden="1">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981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xdr:nvPicPr>
        <xdr:cNvPr id="348" name="BExZXVFJ4DY4I24AARDT4AMP6EN1" descr="TXSMH2MTH86CYKA26740RQPUC" hidden="1">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8002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349" name="BExOCUIOFQWUGTBU5ESTW3EYEP5C" descr="9BNF49V0R6VVYPHEVMJ3ABDQZ" hidden="1">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600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350" name="BExU65O9OE4B4MQ2A3OYH13M8BZJ" descr="3INNIMMPDBB0JF37L81M6ID21" hidden="1">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351" name="BExOPRCR0UW7TKXSV5WDTL348FGL" descr="S9JM17GP1802LHN4GT14BJYIC" hidden="1">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xdr:nvPicPr>
        <xdr:cNvPr id="352" name="BEx5OESAY2W8SEGI3TSB65EHJ04B" descr="9CN2Y88X8WYV1HWZG1QILY9BK" hidden="1">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xdr:nvPicPr>
        <xdr:cNvPr id="353" name="BExGMWEQ2BYRY9BAO5T1X850MJN1" descr="AZ9ST0XDIOP50HSUFO5V31BR0" hidden="1">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354" name="BExQDEXT08C8AJ902O2MFQHT4WVM">
          <a:extLst>
            <a:ext uri="{FF2B5EF4-FFF2-40B4-BE49-F238E27FC236}">
              <a16:creationId xmlns:a16="http://schemas.microsoft.com/office/drawing/2014/main" id="{00000000-0008-0000-0000-000062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355" name="BEx1MDKXHK8VCH1KBV9LSVQ55ZJA">
          <a:extLst>
            <a:ext uri="{FF2B5EF4-FFF2-40B4-BE49-F238E27FC236}">
              <a16:creationId xmlns:a16="http://schemas.microsoft.com/office/drawing/2014/main" id="{00000000-0008-0000-0000-00006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356" name="BExXZ0LR1POVA3260V2RFYDRNMDT">
          <a:extLst>
            <a:ext uri="{FF2B5EF4-FFF2-40B4-BE49-F238E27FC236}">
              <a16:creationId xmlns:a16="http://schemas.microsoft.com/office/drawing/2014/main" id="{00000000-0008-0000-0000-000064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43275" y="2000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357" name="BExTZ7VGRXSORRZHTXN8XKWNLTMN">
          <a:extLst>
            <a:ext uri="{FF2B5EF4-FFF2-40B4-BE49-F238E27FC236}">
              <a16:creationId xmlns:a16="http://schemas.microsoft.com/office/drawing/2014/main" id="{00000000-0008-0000-0000-00006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343275" y="276225"/>
          <a:ext cx="50800" cy="50800"/>
        </a:xfrm>
        <a:prstGeom prst="rect">
          <a:avLst/>
        </a:prstGeom>
      </xdr:spPr>
    </xdr:pic>
    <xdr:clientData/>
  </xdr:twoCellAnchor>
  <xdr:twoCellAnchor editAs="oneCell">
    <xdr:from>
      <xdr:col>3</xdr:col>
      <xdr:colOff>28575</xdr:colOff>
      <xdr:row>0</xdr:row>
      <xdr:rowOff>9525</xdr:rowOff>
    </xdr:from>
    <xdr:to>
      <xdr:col>3</xdr:col>
      <xdr:colOff>79375</xdr:colOff>
      <xdr:row>0</xdr:row>
      <xdr:rowOff>60325</xdr:rowOff>
    </xdr:to>
    <xdr:pic>
      <xdr:nvPicPr>
        <xdr:cNvPr id="358" name="BEx3KC1LCY9U3MLSTTLBPVQJPKQI">
          <a:extLst>
            <a:ext uri="{FF2B5EF4-FFF2-40B4-BE49-F238E27FC236}">
              <a16:creationId xmlns:a16="http://schemas.microsoft.com/office/drawing/2014/main" id="{00000000-0008-0000-0000-000066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8425" y="200025"/>
          <a:ext cx="50800" cy="50800"/>
        </a:xfrm>
        <a:prstGeom prst="rect">
          <a:avLst/>
        </a:prstGeom>
      </xdr:spPr>
    </xdr:pic>
    <xdr:clientData fPrintsWithSheet="0"/>
  </xdr:twoCellAnchor>
  <xdr:twoCellAnchor editAs="oneCell">
    <xdr:from>
      <xdr:col>3</xdr:col>
      <xdr:colOff>28575</xdr:colOff>
      <xdr:row>0</xdr:row>
      <xdr:rowOff>85725</xdr:rowOff>
    </xdr:from>
    <xdr:to>
      <xdr:col>3</xdr:col>
      <xdr:colOff>79375</xdr:colOff>
      <xdr:row>0</xdr:row>
      <xdr:rowOff>136525</xdr:rowOff>
    </xdr:to>
    <xdr:pic>
      <xdr:nvPicPr>
        <xdr:cNvPr id="359" name="BExU5CGC5N92R4Y0BU8H8V9T8IE8">
          <a:extLst>
            <a:ext uri="{FF2B5EF4-FFF2-40B4-BE49-F238E27FC236}">
              <a16:creationId xmlns:a16="http://schemas.microsoft.com/office/drawing/2014/main" id="{00000000-0008-0000-0000-00006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48425" y="2762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360" name="BExITTY3P232R9DIC3YGXCIGEMET">
          <a:extLst>
            <a:ext uri="{FF2B5EF4-FFF2-40B4-BE49-F238E27FC236}">
              <a16:creationId xmlns:a16="http://schemas.microsoft.com/office/drawing/2014/main" id="{00000000-0008-0000-0000-000068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540625" y="2000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361" name="BExD49YI71BBFHBXCWLRDLZVX1CL">
          <a:extLst>
            <a:ext uri="{FF2B5EF4-FFF2-40B4-BE49-F238E27FC236}">
              <a16:creationId xmlns:a16="http://schemas.microsoft.com/office/drawing/2014/main" id="{00000000-0008-0000-0000-000069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540625" y="276225"/>
          <a:ext cx="50800" cy="50800"/>
        </a:xfrm>
        <a:prstGeom prst="rect">
          <a:avLst/>
        </a:prstGeom>
      </xdr:spPr>
    </xdr:pic>
    <xdr:clientData/>
  </xdr:twoCellAnchor>
  <xdr:twoCellAnchor editAs="oneCell">
    <xdr:from>
      <xdr:col>5</xdr:col>
      <xdr:colOff>22225</xdr:colOff>
      <xdr:row>0</xdr:row>
      <xdr:rowOff>9525</xdr:rowOff>
    </xdr:from>
    <xdr:to>
      <xdr:col>5</xdr:col>
      <xdr:colOff>73025</xdr:colOff>
      <xdr:row>0</xdr:row>
      <xdr:rowOff>60325</xdr:rowOff>
    </xdr:to>
    <xdr:pic>
      <xdr:nvPicPr>
        <xdr:cNvPr id="362" name="BExSGZE5OKZG6NC38D3YIW7XBLU2">
          <a:extLst>
            <a:ext uri="{FF2B5EF4-FFF2-40B4-BE49-F238E27FC236}">
              <a16:creationId xmlns:a16="http://schemas.microsoft.com/office/drawing/2014/main" id="{00000000-0008-0000-0000-00006A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632825" y="200025"/>
          <a:ext cx="50800" cy="50800"/>
        </a:xfrm>
        <a:prstGeom prst="rect">
          <a:avLst/>
        </a:prstGeom>
      </xdr:spPr>
    </xdr:pic>
    <xdr:clientData fPrintsWithSheet="0"/>
  </xdr:twoCellAnchor>
  <xdr:twoCellAnchor editAs="oneCell">
    <xdr:from>
      <xdr:col>5</xdr:col>
      <xdr:colOff>22225</xdr:colOff>
      <xdr:row>0</xdr:row>
      <xdr:rowOff>85725</xdr:rowOff>
    </xdr:from>
    <xdr:to>
      <xdr:col>5</xdr:col>
      <xdr:colOff>73025</xdr:colOff>
      <xdr:row>0</xdr:row>
      <xdr:rowOff>136525</xdr:rowOff>
    </xdr:to>
    <xdr:pic>
      <xdr:nvPicPr>
        <xdr:cNvPr id="363" name="BEx00Y0QASPO358MOPVUJYN8AC5Z">
          <a:extLst>
            <a:ext uri="{FF2B5EF4-FFF2-40B4-BE49-F238E27FC236}">
              <a16:creationId xmlns:a16="http://schemas.microsoft.com/office/drawing/2014/main" id="{00000000-0008-0000-0000-00006B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632825" y="276225"/>
          <a:ext cx="50800" cy="50800"/>
        </a:xfrm>
        <a:prstGeom prst="rect">
          <a:avLst/>
        </a:prstGeom>
      </xdr:spPr>
    </xdr:pic>
    <xdr:clientData/>
  </xdr:twoCellAnchor>
  <xdr:twoCellAnchor editAs="oneCell">
    <xdr:from>
      <xdr:col>6</xdr:col>
      <xdr:colOff>31750</xdr:colOff>
      <xdr:row>0</xdr:row>
      <xdr:rowOff>9525</xdr:rowOff>
    </xdr:from>
    <xdr:to>
      <xdr:col>6</xdr:col>
      <xdr:colOff>82550</xdr:colOff>
      <xdr:row>0</xdr:row>
      <xdr:rowOff>60325</xdr:rowOff>
    </xdr:to>
    <xdr:pic>
      <xdr:nvPicPr>
        <xdr:cNvPr id="364" name="BExW6VBXQVKA74CP6G0WQ2MY2O36">
          <a:extLst>
            <a:ext uri="{FF2B5EF4-FFF2-40B4-BE49-F238E27FC236}">
              <a16:creationId xmlns:a16="http://schemas.microsoft.com/office/drawing/2014/main" id="{00000000-0008-0000-0000-00006C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671050" y="200025"/>
          <a:ext cx="50800" cy="50800"/>
        </a:xfrm>
        <a:prstGeom prst="rect">
          <a:avLst/>
        </a:prstGeom>
      </xdr:spPr>
    </xdr:pic>
    <xdr:clientData fPrintsWithSheet="0"/>
  </xdr:twoCellAnchor>
  <xdr:twoCellAnchor editAs="oneCell">
    <xdr:from>
      <xdr:col>6</xdr:col>
      <xdr:colOff>31750</xdr:colOff>
      <xdr:row>0</xdr:row>
      <xdr:rowOff>85725</xdr:rowOff>
    </xdr:from>
    <xdr:to>
      <xdr:col>6</xdr:col>
      <xdr:colOff>82550</xdr:colOff>
      <xdr:row>0</xdr:row>
      <xdr:rowOff>136525</xdr:rowOff>
    </xdr:to>
    <xdr:pic>
      <xdr:nvPicPr>
        <xdr:cNvPr id="365" name="BExQA4JVYKSYA3V9B3Y91XRJIVR9">
          <a:extLst>
            <a:ext uri="{FF2B5EF4-FFF2-40B4-BE49-F238E27FC236}">
              <a16:creationId xmlns:a16="http://schemas.microsoft.com/office/drawing/2014/main" id="{00000000-0008-0000-0000-00006D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671050" y="276225"/>
          <a:ext cx="50800" cy="50800"/>
        </a:xfrm>
        <a:prstGeom prst="rect">
          <a:avLst/>
        </a:prstGeom>
      </xdr:spPr>
    </xdr:pic>
    <xdr:clientData/>
  </xdr:twoCellAnchor>
  <xdr:twoCellAnchor editAs="oneCell">
    <xdr:from>
      <xdr:col>7</xdr:col>
      <xdr:colOff>31750</xdr:colOff>
      <xdr:row>0</xdr:row>
      <xdr:rowOff>9525</xdr:rowOff>
    </xdr:from>
    <xdr:to>
      <xdr:col>7</xdr:col>
      <xdr:colOff>82550</xdr:colOff>
      <xdr:row>0</xdr:row>
      <xdr:rowOff>60325</xdr:rowOff>
    </xdr:to>
    <xdr:pic>
      <xdr:nvPicPr>
        <xdr:cNvPr id="366" name="BEx9J8FZW229Y5QE53CMUBIE7P30">
          <a:extLst>
            <a:ext uri="{FF2B5EF4-FFF2-40B4-BE49-F238E27FC236}">
              <a16:creationId xmlns:a16="http://schemas.microsoft.com/office/drawing/2014/main" id="{00000000-0008-0000-0000-00006E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42600" y="200025"/>
          <a:ext cx="50800" cy="50800"/>
        </a:xfrm>
        <a:prstGeom prst="rect">
          <a:avLst/>
        </a:prstGeom>
      </xdr:spPr>
    </xdr:pic>
    <xdr:clientData fPrintsWithSheet="0"/>
  </xdr:twoCellAnchor>
  <xdr:twoCellAnchor editAs="oneCell">
    <xdr:from>
      <xdr:col>7</xdr:col>
      <xdr:colOff>31750</xdr:colOff>
      <xdr:row>0</xdr:row>
      <xdr:rowOff>85725</xdr:rowOff>
    </xdr:from>
    <xdr:to>
      <xdr:col>7</xdr:col>
      <xdr:colOff>82550</xdr:colOff>
      <xdr:row>0</xdr:row>
      <xdr:rowOff>136525</xdr:rowOff>
    </xdr:to>
    <xdr:pic>
      <xdr:nvPicPr>
        <xdr:cNvPr id="367" name="BExMNJLHWO9AT6NV0JN43SB8OH3B">
          <a:extLst>
            <a:ext uri="{FF2B5EF4-FFF2-40B4-BE49-F238E27FC236}">
              <a16:creationId xmlns:a16="http://schemas.microsoft.com/office/drawing/2014/main" id="{00000000-0008-0000-0000-00006F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642600" y="276225"/>
          <a:ext cx="50800" cy="50800"/>
        </a:xfrm>
        <a:prstGeom prst="rect">
          <a:avLst/>
        </a:prstGeom>
      </xdr:spPr>
    </xdr:pic>
    <xdr:clientData/>
  </xdr:twoCellAnchor>
  <xdr:twoCellAnchor editAs="oneCell">
    <xdr:from>
      <xdr:col>8</xdr:col>
      <xdr:colOff>22225</xdr:colOff>
      <xdr:row>0</xdr:row>
      <xdr:rowOff>9525</xdr:rowOff>
    </xdr:from>
    <xdr:to>
      <xdr:col>8</xdr:col>
      <xdr:colOff>73025</xdr:colOff>
      <xdr:row>0</xdr:row>
      <xdr:rowOff>60325</xdr:rowOff>
    </xdr:to>
    <xdr:pic>
      <xdr:nvPicPr>
        <xdr:cNvPr id="368" name="BExCV9U2J78450B3A8W81KKQD48V">
          <a:extLst>
            <a:ext uri="{FF2B5EF4-FFF2-40B4-BE49-F238E27FC236}">
              <a16:creationId xmlns:a16="http://schemas.microsoft.com/office/drawing/2014/main" id="{00000000-0008-0000-0000-000070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661775" y="200025"/>
          <a:ext cx="50800" cy="50800"/>
        </a:xfrm>
        <a:prstGeom prst="rect">
          <a:avLst/>
        </a:prstGeom>
      </xdr:spPr>
    </xdr:pic>
    <xdr:clientData fPrintsWithSheet="0"/>
  </xdr:twoCellAnchor>
  <xdr:twoCellAnchor editAs="oneCell">
    <xdr:from>
      <xdr:col>8</xdr:col>
      <xdr:colOff>22225</xdr:colOff>
      <xdr:row>0</xdr:row>
      <xdr:rowOff>85725</xdr:rowOff>
    </xdr:from>
    <xdr:to>
      <xdr:col>8</xdr:col>
      <xdr:colOff>73025</xdr:colOff>
      <xdr:row>0</xdr:row>
      <xdr:rowOff>136525</xdr:rowOff>
    </xdr:to>
    <xdr:pic>
      <xdr:nvPicPr>
        <xdr:cNvPr id="369" name="BExQ82TU0G9XX9O7JREPA4SAZ5FF">
          <a:extLst>
            <a:ext uri="{FF2B5EF4-FFF2-40B4-BE49-F238E27FC236}">
              <a16:creationId xmlns:a16="http://schemas.microsoft.com/office/drawing/2014/main" id="{00000000-0008-0000-0000-000071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661775" y="276225"/>
          <a:ext cx="50800" cy="50800"/>
        </a:xfrm>
        <a:prstGeom prst="rect">
          <a:avLst/>
        </a:prstGeom>
      </xdr:spPr>
    </xdr:pic>
    <xdr:clientData/>
  </xdr:twoCellAnchor>
  <xdr:twoCellAnchor editAs="oneCell">
    <xdr:from>
      <xdr:col>9</xdr:col>
      <xdr:colOff>22225</xdr:colOff>
      <xdr:row>0</xdr:row>
      <xdr:rowOff>9525</xdr:rowOff>
    </xdr:from>
    <xdr:to>
      <xdr:col>9</xdr:col>
      <xdr:colOff>73025</xdr:colOff>
      <xdr:row>0</xdr:row>
      <xdr:rowOff>60325</xdr:rowOff>
    </xdr:to>
    <xdr:pic>
      <xdr:nvPicPr>
        <xdr:cNvPr id="370" name="BExEZY5IHT2VMWVQ3KRT35MC386D">
          <a:extLst>
            <a:ext uri="{FF2B5EF4-FFF2-40B4-BE49-F238E27FC236}">
              <a16:creationId xmlns:a16="http://schemas.microsoft.com/office/drawing/2014/main" id="{00000000-0008-0000-0000-000072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690475" y="200025"/>
          <a:ext cx="50800" cy="50800"/>
        </a:xfrm>
        <a:prstGeom prst="rect">
          <a:avLst/>
        </a:prstGeom>
      </xdr:spPr>
    </xdr:pic>
    <xdr:clientData fPrintsWithSheet="0"/>
  </xdr:twoCellAnchor>
  <xdr:twoCellAnchor editAs="oneCell">
    <xdr:from>
      <xdr:col>9</xdr:col>
      <xdr:colOff>22225</xdr:colOff>
      <xdr:row>0</xdr:row>
      <xdr:rowOff>85725</xdr:rowOff>
    </xdr:from>
    <xdr:to>
      <xdr:col>9</xdr:col>
      <xdr:colOff>73025</xdr:colOff>
      <xdr:row>0</xdr:row>
      <xdr:rowOff>136525</xdr:rowOff>
    </xdr:to>
    <xdr:pic>
      <xdr:nvPicPr>
        <xdr:cNvPr id="371" name="BEx98W7R2JQ8QT0EQR7GYCWKUG1I">
          <a:extLst>
            <a:ext uri="{FF2B5EF4-FFF2-40B4-BE49-F238E27FC236}">
              <a16:creationId xmlns:a16="http://schemas.microsoft.com/office/drawing/2014/main" id="{00000000-0008-0000-0000-000073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690475" y="276225"/>
          <a:ext cx="50800" cy="50800"/>
        </a:xfrm>
        <a:prstGeom prst="rect">
          <a:avLst/>
        </a:prstGeom>
      </xdr:spPr>
    </xdr:pic>
    <xdr:clientData/>
  </xdr:twoCellAnchor>
  <xdr:twoCellAnchor editAs="oneCell">
    <xdr:from>
      <xdr:col>11</xdr:col>
      <xdr:colOff>22225</xdr:colOff>
      <xdr:row>0</xdr:row>
      <xdr:rowOff>9525</xdr:rowOff>
    </xdr:from>
    <xdr:to>
      <xdr:col>11</xdr:col>
      <xdr:colOff>73025</xdr:colOff>
      <xdr:row>0</xdr:row>
      <xdr:rowOff>60325</xdr:rowOff>
    </xdr:to>
    <xdr:pic>
      <xdr:nvPicPr>
        <xdr:cNvPr id="372" name="BEx93MNP1ZP00EEBU5RZH8DSEHN5">
          <a:extLst>
            <a:ext uri="{FF2B5EF4-FFF2-40B4-BE49-F238E27FC236}">
              <a16:creationId xmlns:a16="http://schemas.microsoft.com/office/drawing/2014/main" id="{00000000-0008-0000-0000-000074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052675" y="200025"/>
          <a:ext cx="50800" cy="50800"/>
        </a:xfrm>
        <a:prstGeom prst="rect">
          <a:avLst/>
        </a:prstGeom>
      </xdr:spPr>
    </xdr:pic>
    <xdr:clientData fPrintsWithSheet="0"/>
  </xdr:twoCellAnchor>
  <xdr:twoCellAnchor editAs="oneCell">
    <xdr:from>
      <xdr:col>11</xdr:col>
      <xdr:colOff>22225</xdr:colOff>
      <xdr:row>0</xdr:row>
      <xdr:rowOff>85725</xdr:rowOff>
    </xdr:from>
    <xdr:to>
      <xdr:col>11</xdr:col>
      <xdr:colOff>73025</xdr:colOff>
      <xdr:row>0</xdr:row>
      <xdr:rowOff>136525</xdr:rowOff>
    </xdr:to>
    <xdr:pic>
      <xdr:nvPicPr>
        <xdr:cNvPr id="373" name="BExSGNEMG5RJUK7GG1WJ8JQVOT89">
          <a:extLst>
            <a:ext uri="{FF2B5EF4-FFF2-40B4-BE49-F238E27FC236}">
              <a16:creationId xmlns:a16="http://schemas.microsoft.com/office/drawing/2014/main" id="{00000000-0008-0000-0000-000075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5052675" y="276225"/>
          <a:ext cx="50800" cy="50800"/>
        </a:xfrm>
        <a:prstGeom prst="rect">
          <a:avLst/>
        </a:prstGeom>
      </xdr:spPr>
    </xdr:pic>
    <xdr:clientData/>
  </xdr:twoCellAnchor>
  <xdr:twoCellAnchor editAs="oneCell">
    <xdr:from>
      <xdr:col>12</xdr:col>
      <xdr:colOff>22225</xdr:colOff>
      <xdr:row>0</xdr:row>
      <xdr:rowOff>9525</xdr:rowOff>
    </xdr:from>
    <xdr:to>
      <xdr:col>12</xdr:col>
      <xdr:colOff>73025</xdr:colOff>
      <xdr:row>0</xdr:row>
      <xdr:rowOff>60325</xdr:rowOff>
    </xdr:to>
    <xdr:pic>
      <xdr:nvPicPr>
        <xdr:cNvPr id="374" name="BEx3SU1BM08WXVJ9C19JAX9H9T11">
          <a:extLst>
            <a:ext uri="{FF2B5EF4-FFF2-40B4-BE49-F238E27FC236}">
              <a16:creationId xmlns:a16="http://schemas.microsoft.com/office/drawing/2014/main" id="{00000000-0008-0000-0000-000076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195675" y="200025"/>
          <a:ext cx="50800" cy="50800"/>
        </a:xfrm>
        <a:prstGeom prst="rect">
          <a:avLst/>
        </a:prstGeom>
      </xdr:spPr>
    </xdr:pic>
    <xdr:clientData fPrintsWithSheet="0"/>
  </xdr:twoCellAnchor>
  <xdr:twoCellAnchor editAs="oneCell">
    <xdr:from>
      <xdr:col>12</xdr:col>
      <xdr:colOff>22225</xdr:colOff>
      <xdr:row>0</xdr:row>
      <xdr:rowOff>85725</xdr:rowOff>
    </xdr:from>
    <xdr:to>
      <xdr:col>12</xdr:col>
      <xdr:colOff>73025</xdr:colOff>
      <xdr:row>0</xdr:row>
      <xdr:rowOff>136525</xdr:rowOff>
    </xdr:to>
    <xdr:pic>
      <xdr:nvPicPr>
        <xdr:cNvPr id="375" name="BExZLU2C88QUBZ21M6403AACHSUA">
          <a:extLst>
            <a:ext uri="{FF2B5EF4-FFF2-40B4-BE49-F238E27FC236}">
              <a16:creationId xmlns:a16="http://schemas.microsoft.com/office/drawing/2014/main" id="{00000000-0008-0000-0000-000077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6195675" y="276225"/>
          <a:ext cx="50800" cy="50800"/>
        </a:xfrm>
        <a:prstGeom prst="rect">
          <a:avLst/>
        </a:prstGeom>
      </xdr:spPr>
    </xdr:pic>
    <xdr:clientData/>
  </xdr:twoCellAnchor>
  <xdr:twoCellAnchor>
    <xdr:from>
      <xdr:col>1</xdr:col>
      <xdr:colOff>98425</xdr:colOff>
      <xdr:row>1</xdr:row>
      <xdr:rowOff>0</xdr:rowOff>
    </xdr:from>
    <xdr:to>
      <xdr:col>1</xdr:col>
      <xdr:colOff>225425</xdr:colOff>
      <xdr:row>1</xdr:row>
      <xdr:rowOff>127000</xdr:rowOff>
    </xdr:to>
    <xdr:pic>
      <xdr:nvPicPr>
        <xdr:cNvPr id="376" name="BExXQI0GVEQFMZ3RD653LZH4QWVT">
          <a:extLst>
            <a:ext uri="{FF2B5EF4-FFF2-40B4-BE49-F238E27FC236}">
              <a16:creationId xmlns:a16="http://schemas.microsoft.com/office/drawing/2014/main" id="{00000000-0008-0000-0000-000078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0425" y="647700"/>
          <a:ext cx="127000" cy="127000"/>
        </a:xfrm>
        <a:prstGeom prst="rect">
          <a:avLst/>
        </a:prstGeom>
      </xdr:spPr>
    </xdr:pic>
    <xdr:clientData/>
  </xdr:twoCellAnchor>
  <xdr:twoCellAnchor>
    <xdr:from>
      <xdr:col>1</xdr:col>
      <xdr:colOff>184150</xdr:colOff>
      <xdr:row>2</xdr:row>
      <xdr:rowOff>0</xdr:rowOff>
    </xdr:from>
    <xdr:to>
      <xdr:col>1</xdr:col>
      <xdr:colOff>311150</xdr:colOff>
      <xdr:row>2</xdr:row>
      <xdr:rowOff>127000</xdr:rowOff>
    </xdr:to>
    <xdr:pic>
      <xdr:nvPicPr>
        <xdr:cNvPr id="377" name="BExS3B4XN65Q23Q4YZ7JGK5UF03Q">
          <a:extLst>
            <a:ext uri="{FF2B5EF4-FFF2-40B4-BE49-F238E27FC236}">
              <a16:creationId xmlns:a16="http://schemas.microsoft.com/office/drawing/2014/main" id="{00000000-0008-0000-0000-000079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838200"/>
          <a:ext cx="127000" cy="127000"/>
        </a:xfrm>
        <a:prstGeom prst="rect">
          <a:avLst/>
        </a:prstGeom>
      </xdr:spPr>
    </xdr:pic>
    <xdr:clientData/>
  </xdr:twoCellAnchor>
  <xdr:twoCellAnchor>
    <xdr:from>
      <xdr:col>1</xdr:col>
      <xdr:colOff>269875</xdr:colOff>
      <xdr:row>3</xdr:row>
      <xdr:rowOff>0</xdr:rowOff>
    </xdr:from>
    <xdr:to>
      <xdr:col>1</xdr:col>
      <xdr:colOff>396875</xdr:colOff>
      <xdr:row>3</xdr:row>
      <xdr:rowOff>127000</xdr:rowOff>
    </xdr:to>
    <xdr:pic>
      <xdr:nvPicPr>
        <xdr:cNvPr id="378" name="BExQ7LLI5LYO2QTCE4JEJ1VC6PUE">
          <a:extLst>
            <a:ext uri="{FF2B5EF4-FFF2-40B4-BE49-F238E27FC236}">
              <a16:creationId xmlns:a16="http://schemas.microsoft.com/office/drawing/2014/main" id="{00000000-0008-0000-0000-00007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1028700"/>
          <a:ext cx="127000" cy="127000"/>
        </a:xfrm>
        <a:prstGeom prst="rect">
          <a:avLst/>
        </a:prstGeom>
      </xdr:spPr>
    </xdr:pic>
    <xdr:clientData/>
  </xdr:twoCellAnchor>
  <xdr:twoCellAnchor>
    <xdr:from>
      <xdr:col>1</xdr:col>
      <xdr:colOff>355600</xdr:colOff>
      <xdr:row>4</xdr:row>
      <xdr:rowOff>0</xdr:rowOff>
    </xdr:from>
    <xdr:to>
      <xdr:col>1</xdr:col>
      <xdr:colOff>482600</xdr:colOff>
      <xdr:row>4</xdr:row>
      <xdr:rowOff>127000</xdr:rowOff>
    </xdr:to>
    <xdr:pic>
      <xdr:nvPicPr>
        <xdr:cNvPr id="379" name="BExOBAX9CVAE6MJCVR93M1JBY7BN">
          <a:extLst>
            <a:ext uri="{FF2B5EF4-FFF2-40B4-BE49-F238E27FC236}">
              <a16:creationId xmlns:a16="http://schemas.microsoft.com/office/drawing/2014/main" id="{00000000-0008-0000-0000-00007B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1219200"/>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xdr:nvPicPr>
        <xdr:cNvPr id="380" name="BExKVU27VK8HDX4MBLUZ515O7KON">
          <a:extLst>
            <a:ext uri="{FF2B5EF4-FFF2-40B4-BE49-F238E27FC236}">
              <a16:creationId xmlns:a16="http://schemas.microsoft.com/office/drawing/2014/main" id="{00000000-0008-0000-0000-00007C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409700"/>
          <a:ext cx="127000" cy="127000"/>
        </a:xfrm>
        <a:prstGeom prst="rect">
          <a:avLst/>
        </a:prstGeom>
      </xdr:spPr>
    </xdr:pic>
    <xdr:clientData/>
  </xdr:twoCellAnchor>
  <xdr:twoCellAnchor>
    <xdr:from>
      <xdr:col>1</xdr:col>
      <xdr:colOff>441325</xdr:colOff>
      <xdr:row>119</xdr:row>
      <xdr:rowOff>0</xdr:rowOff>
    </xdr:from>
    <xdr:to>
      <xdr:col>1</xdr:col>
      <xdr:colOff>568325</xdr:colOff>
      <xdr:row>119</xdr:row>
      <xdr:rowOff>127000</xdr:rowOff>
    </xdr:to>
    <xdr:pic>
      <xdr:nvPicPr>
        <xdr:cNvPr id="381" name="BExIV4JTW4PPLMCRK30AHL5AMEDN">
          <a:extLst>
            <a:ext uri="{FF2B5EF4-FFF2-40B4-BE49-F238E27FC236}">
              <a16:creationId xmlns:a16="http://schemas.microsoft.com/office/drawing/2014/main" id="{00000000-0008-0000-0000-00007D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3126700"/>
          <a:ext cx="127000" cy="127000"/>
        </a:xfrm>
        <a:prstGeom prst="rect">
          <a:avLst/>
        </a:prstGeom>
      </xdr:spPr>
    </xdr:pic>
    <xdr:clientData/>
  </xdr:twoCellAnchor>
  <xdr:twoCellAnchor>
    <xdr:from>
      <xdr:col>1</xdr:col>
      <xdr:colOff>441325</xdr:colOff>
      <xdr:row>123</xdr:row>
      <xdr:rowOff>0</xdr:rowOff>
    </xdr:from>
    <xdr:to>
      <xdr:col>1</xdr:col>
      <xdr:colOff>568325</xdr:colOff>
      <xdr:row>123</xdr:row>
      <xdr:rowOff>127000</xdr:rowOff>
    </xdr:to>
    <xdr:pic>
      <xdr:nvPicPr>
        <xdr:cNvPr id="382" name="BEx7NL03MV97N16TZNFZ9J45GNKO">
          <a:extLst>
            <a:ext uri="{FF2B5EF4-FFF2-40B4-BE49-F238E27FC236}">
              <a16:creationId xmlns:a16="http://schemas.microsoft.com/office/drawing/2014/main" id="{00000000-0008-0000-0000-00007E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3888700"/>
          <a:ext cx="127000" cy="127000"/>
        </a:xfrm>
        <a:prstGeom prst="rect">
          <a:avLst/>
        </a:prstGeom>
      </xdr:spPr>
    </xdr:pic>
    <xdr:clientData/>
  </xdr:twoCellAnchor>
  <xdr:twoCellAnchor>
    <xdr:from>
      <xdr:col>1</xdr:col>
      <xdr:colOff>441325</xdr:colOff>
      <xdr:row>128</xdr:row>
      <xdr:rowOff>0</xdr:rowOff>
    </xdr:from>
    <xdr:to>
      <xdr:col>1</xdr:col>
      <xdr:colOff>568325</xdr:colOff>
      <xdr:row>128</xdr:row>
      <xdr:rowOff>127000</xdr:rowOff>
    </xdr:to>
    <xdr:pic>
      <xdr:nvPicPr>
        <xdr:cNvPr id="383" name="BExMDO5F3VKU5T0DR0J28VQ2TPLH">
          <a:extLst>
            <a:ext uri="{FF2B5EF4-FFF2-40B4-BE49-F238E27FC236}">
              <a16:creationId xmlns:a16="http://schemas.microsoft.com/office/drawing/2014/main" id="{00000000-0008-0000-0000-00007F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4841200"/>
          <a:ext cx="127000" cy="127000"/>
        </a:xfrm>
        <a:prstGeom prst="rect">
          <a:avLst/>
        </a:prstGeom>
      </xdr:spPr>
    </xdr:pic>
    <xdr:clientData/>
  </xdr:twoCellAnchor>
  <xdr:twoCellAnchor>
    <xdr:from>
      <xdr:col>1</xdr:col>
      <xdr:colOff>441325</xdr:colOff>
      <xdr:row>166</xdr:row>
      <xdr:rowOff>0</xdr:rowOff>
    </xdr:from>
    <xdr:to>
      <xdr:col>1</xdr:col>
      <xdr:colOff>568325</xdr:colOff>
      <xdr:row>166</xdr:row>
      <xdr:rowOff>127000</xdr:rowOff>
    </xdr:to>
    <xdr:pic>
      <xdr:nvPicPr>
        <xdr:cNvPr id="384" name="BExZJBUTWA5768BUXFJJMCOJOH8G">
          <a:extLst>
            <a:ext uri="{FF2B5EF4-FFF2-40B4-BE49-F238E27FC236}">
              <a16:creationId xmlns:a16="http://schemas.microsoft.com/office/drawing/2014/main" id="{00000000-0008-0000-0000-000080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2080200"/>
          <a:ext cx="127000" cy="127000"/>
        </a:xfrm>
        <a:prstGeom prst="rect">
          <a:avLst/>
        </a:prstGeom>
      </xdr:spPr>
    </xdr:pic>
    <xdr:clientData/>
  </xdr:twoCellAnchor>
  <xdr:twoCellAnchor>
    <xdr:from>
      <xdr:col>1</xdr:col>
      <xdr:colOff>441325</xdr:colOff>
      <xdr:row>173</xdr:row>
      <xdr:rowOff>0</xdr:rowOff>
    </xdr:from>
    <xdr:to>
      <xdr:col>1</xdr:col>
      <xdr:colOff>568325</xdr:colOff>
      <xdr:row>173</xdr:row>
      <xdr:rowOff>127000</xdr:rowOff>
    </xdr:to>
    <xdr:pic>
      <xdr:nvPicPr>
        <xdr:cNvPr id="385" name="BExY20CEKBNMID5BGUWH22LE2Z5J">
          <a:extLst>
            <a:ext uri="{FF2B5EF4-FFF2-40B4-BE49-F238E27FC236}">
              <a16:creationId xmlns:a16="http://schemas.microsoft.com/office/drawing/2014/main" id="{00000000-0008-0000-0000-000081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3413700"/>
          <a:ext cx="127000" cy="127000"/>
        </a:xfrm>
        <a:prstGeom prst="rect">
          <a:avLst/>
        </a:prstGeom>
      </xdr:spPr>
    </xdr:pic>
    <xdr:clientData/>
  </xdr:twoCellAnchor>
  <xdr:twoCellAnchor>
    <xdr:from>
      <xdr:col>1</xdr:col>
      <xdr:colOff>441325</xdr:colOff>
      <xdr:row>196</xdr:row>
      <xdr:rowOff>0</xdr:rowOff>
    </xdr:from>
    <xdr:to>
      <xdr:col>1</xdr:col>
      <xdr:colOff>568325</xdr:colOff>
      <xdr:row>196</xdr:row>
      <xdr:rowOff>127000</xdr:rowOff>
    </xdr:to>
    <xdr:pic>
      <xdr:nvPicPr>
        <xdr:cNvPr id="386" name="BExY4X3AHD4GHIV9NO6X6XQXIAV4">
          <a:extLst>
            <a:ext uri="{FF2B5EF4-FFF2-40B4-BE49-F238E27FC236}">
              <a16:creationId xmlns:a16="http://schemas.microsoft.com/office/drawing/2014/main" id="{00000000-0008-0000-0000-000082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7795200"/>
          <a:ext cx="127000" cy="127000"/>
        </a:xfrm>
        <a:prstGeom prst="rect">
          <a:avLst/>
        </a:prstGeom>
      </xdr:spPr>
    </xdr:pic>
    <xdr:clientData/>
  </xdr:twoCellAnchor>
  <xdr:twoCellAnchor>
    <xdr:from>
      <xdr:col>1</xdr:col>
      <xdr:colOff>355600</xdr:colOff>
      <xdr:row>200</xdr:row>
      <xdr:rowOff>0</xdr:rowOff>
    </xdr:from>
    <xdr:to>
      <xdr:col>1</xdr:col>
      <xdr:colOff>482600</xdr:colOff>
      <xdr:row>200</xdr:row>
      <xdr:rowOff>127000</xdr:rowOff>
    </xdr:to>
    <xdr:pic>
      <xdr:nvPicPr>
        <xdr:cNvPr id="387" name="BEx3KF1H3PLF5M6XJBG49U143THG">
          <a:extLst>
            <a:ext uri="{FF2B5EF4-FFF2-40B4-BE49-F238E27FC236}">
              <a16:creationId xmlns:a16="http://schemas.microsoft.com/office/drawing/2014/main" id="{00000000-0008-0000-0000-000083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8557200"/>
          <a:ext cx="127000" cy="127000"/>
        </a:xfrm>
        <a:prstGeom prst="rect">
          <a:avLst/>
        </a:prstGeom>
      </xdr:spPr>
    </xdr:pic>
    <xdr:clientData/>
  </xdr:twoCellAnchor>
  <xdr:twoCellAnchor>
    <xdr:from>
      <xdr:col>1</xdr:col>
      <xdr:colOff>269875</xdr:colOff>
      <xdr:row>202</xdr:row>
      <xdr:rowOff>0</xdr:rowOff>
    </xdr:from>
    <xdr:to>
      <xdr:col>1</xdr:col>
      <xdr:colOff>396875</xdr:colOff>
      <xdr:row>202</xdr:row>
      <xdr:rowOff>127000</xdr:rowOff>
    </xdr:to>
    <xdr:pic>
      <xdr:nvPicPr>
        <xdr:cNvPr id="388" name="BExS08P6FQGG1Q11BIBIS6LOZ8AM">
          <a:extLst>
            <a:ext uri="{FF2B5EF4-FFF2-40B4-BE49-F238E27FC236}">
              <a16:creationId xmlns:a16="http://schemas.microsoft.com/office/drawing/2014/main" id="{00000000-0008-0000-0000-000084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38938200"/>
          <a:ext cx="127000" cy="127000"/>
        </a:xfrm>
        <a:prstGeom prst="rect">
          <a:avLst/>
        </a:prstGeom>
      </xdr:spPr>
    </xdr:pic>
    <xdr:clientData/>
  </xdr:twoCellAnchor>
  <xdr:twoCellAnchor>
    <xdr:from>
      <xdr:col>1</xdr:col>
      <xdr:colOff>355600</xdr:colOff>
      <xdr:row>203</xdr:row>
      <xdr:rowOff>0</xdr:rowOff>
    </xdr:from>
    <xdr:to>
      <xdr:col>1</xdr:col>
      <xdr:colOff>482600</xdr:colOff>
      <xdr:row>203</xdr:row>
      <xdr:rowOff>127000</xdr:rowOff>
    </xdr:to>
    <xdr:pic>
      <xdr:nvPicPr>
        <xdr:cNvPr id="389" name="BExCZ9ZKECF9KUOXWVBYQ17MO1OF">
          <a:extLst>
            <a:ext uri="{FF2B5EF4-FFF2-40B4-BE49-F238E27FC236}">
              <a16:creationId xmlns:a16="http://schemas.microsoft.com/office/drawing/2014/main" id="{00000000-0008-0000-0000-000085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128700"/>
          <a:ext cx="127000" cy="127000"/>
        </a:xfrm>
        <a:prstGeom prst="rect">
          <a:avLst/>
        </a:prstGeom>
      </xdr:spPr>
    </xdr:pic>
    <xdr:clientData/>
  </xdr:twoCellAnchor>
  <xdr:twoCellAnchor>
    <xdr:from>
      <xdr:col>1</xdr:col>
      <xdr:colOff>355600</xdr:colOff>
      <xdr:row>205</xdr:row>
      <xdr:rowOff>0</xdr:rowOff>
    </xdr:from>
    <xdr:to>
      <xdr:col>1</xdr:col>
      <xdr:colOff>482600</xdr:colOff>
      <xdr:row>205</xdr:row>
      <xdr:rowOff>127000</xdr:rowOff>
    </xdr:to>
    <xdr:pic>
      <xdr:nvPicPr>
        <xdr:cNvPr id="390" name="BExOBHTER4KS7PF5T600YCF0XWU8">
          <a:extLst>
            <a:ext uri="{FF2B5EF4-FFF2-40B4-BE49-F238E27FC236}">
              <a16:creationId xmlns:a16="http://schemas.microsoft.com/office/drawing/2014/main" id="{00000000-0008-0000-0000-000086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509700"/>
          <a:ext cx="127000" cy="127000"/>
        </a:xfrm>
        <a:prstGeom prst="rect">
          <a:avLst/>
        </a:prstGeom>
      </xdr:spPr>
    </xdr:pic>
    <xdr:clientData/>
  </xdr:twoCellAnchor>
  <xdr:twoCellAnchor>
    <xdr:from>
      <xdr:col>1</xdr:col>
      <xdr:colOff>355600</xdr:colOff>
      <xdr:row>210</xdr:row>
      <xdr:rowOff>0</xdr:rowOff>
    </xdr:from>
    <xdr:to>
      <xdr:col>1</xdr:col>
      <xdr:colOff>482600</xdr:colOff>
      <xdr:row>210</xdr:row>
      <xdr:rowOff>127000</xdr:rowOff>
    </xdr:to>
    <xdr:pic>
      <xdr:nvPicPr>
        <xdr:cNvPr id="391" name="BExSCXW2BKWBO883FAH3QD4EWRD0">
          <a:extLst>
            <a:ext uri="{FF2B5EF4-FFF2-40B4-BE49-F238E27FC236}">
              <a16:creationId xmlns:a16="http://schemas.microsoft.com/office/drawing/2014/main" id="{00000000-0008-0000-0000-000087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0462200"/>
          <a:ext cx="127000" cy="127000"/>
        </a:xfrm>
        <a:prstGeom prst="rect">
          <a:avLst/>
        </a:prstGeom>
      </xdr:spPr>
    </xdr:pic>
    <xdr:clientData/>
  </xdr:twoCellAnchor>
  <xdr:twoCellAnchor>
    <xdr:from>
      <xdr:col>1</xdr:col>
      <xdr:colOff>355600</xdr:colOff>
      <xdr:row>218</xdr:row>
      <xdr:rowOff>0</xdr:rowOff>
    </xdr:from>
    <xdr:to>
      <xdr:col>1</xdr:col>
      <xdr:colOff>482600</xdr:colOff>
      <xdr:row>218</xdr:row>
      <xdr:rowOff>127000</xdr:rowOff>
    </xdr:to>
    <xdr:pic>
      <xdr:nvPicPr>
        <xdr:cNvPr id="392" name="BExY0WHIJ9XB5MYYGI5L3IVK9EB3">
          <a:extLst>
            <a:ext uri="{FF2B5EF4-FFF2-40B4-BE49-F238E27FC236}">
              <a16:creationId xmlns:a16="http://schemas.microsoft.com/office/drawing/2014/main" id="{00000000-0008-0000-0000-000088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1986200"/>
          <a:ext cx="127000" cy="127000"/>
        </a:xfrm>
        <a:prstGeom prst="rect">
          <a:avLst/>
        </a:prstGeom>
      </xdr:spPr>
    </xdr:pic>
    <xdr:clientData/>
  </xdr:twoCellAnchor>
  <xdr:twoCellAnchor>
    <xdr:from>
      <xdr:col>1</xdr:col>
      <xdr:colOff>355600</xdr:colOff>
      <xdr:row>220</xdr:row>
      <xdr:rowOff>0</xdr:rowOff>
    </xdr:from>
    <xdr:to>
      <xdr:col>1</xdr:col>
      <xdr:colOff>482600</xdr:colOff>
      <xdr:row>220</xdr:row>
      <xdr:rowOff>127000</xdr:rowOff>
    </xdr:to>
    <xdr:pic>
      <xdr:nvPicPr>
        <xdr:cNvPr id="393" name="BExGT9Z9GOZMHDNWGWMSZ6V635EN">
          <a:extLst>
            <a:ext uri="{FF2B5EF4-FFF2-40B4-BE49-F238E27FC236}">
              <a16:creationId xmlns:a16="http://schemas.microsoft.com/office/drawing/2014/main" id="{00000000-0008-0000-0000-000089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367200"/>
          <a:ext cx="127000" cy="127000"/>
        </a:xfrm>
        <a:prstGeom prst="rect">
          <a:avLst/>
        </a:prstGeom>
      </xdr:spPr>
    </xdr:pic>
    <xdr:clientData/>
  </xdr:twoCellAnchor>
  <xdr:twoCellAnchor>
    <xdr:from>
      <xdr:col>1</xdr:col>
      <xdr:colOff>355600</xdr:colOff>
      <xdr:row>236</xdr:row>
      <xdr:rowOff>0</xdr:rowOff>
    </xdr:from>
    <xdr:to>
      <xdr:col>1</xdr:col>
      <xdr:colOff>482600</xdr:colOff>
      <xdr:row>236</xdr:row>
      <xdr:rowOff>127000</xdr:rowOff>
    </xdr:to>
    <xdr:pic>
      <xdr:nvPicPr>
        <xdr:cNvPr id="394" name="BExMNSACK0YGGIC17Y9A4V23MBU0">
          <a:extLst>
            <a:ext uri="{FF2B5EF4-FFF2-40B4-BE49-F238E27FC236}">
              <a16:creationId xmlns:a16="http://schemas.microsoft.com/office/drawing/2014/main" id="{00000000-0008-0000-0000-00008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415200"/>
          <a:ext cx="127000" cy="127000"/>
        </a:xfrm>
        <a:prstGeom prst="rect">
          <a:avLst/>
        </a:prstGeom>
      </xdr:spPr>
    </xdr:pic>
    <xdr:clientData/>
  </xdr:twoCellAnchor>
  <xdr:twoCellAnchor>
    <xdr:from>
      <xdr:col>1</xdr:col>
      <xdr:colOff>355600</xdr:colOff>
      <xdr:row>238</xdr:row>
      <xdr:rowOff>0</xdr:rowOff>
    </xdr:from>
    <xdr:to>
      <xdr:col>1</xdr:col>
      <xdr:colOff>482600</xdr:colOff>
      <xdr:row>238</xdr:row>
      <xdr:rowOff>127000</xdr:rowOff>
    </xdr:to>
    <xdr:pic>
      <xdr:nvPicPr>
        <xdr:cNvPr id="395" name="BEx3LF03J6H1JVXE2PTJ6MMU8NVT">
          <a:extLst>
            <a:ext uri="{FF2B5EF4-FFF2-40B4-BE49-F238E27FC236}">
              <a16:creationId xmlns:a16="http://schemas.microsoft.com/office/drawing/2014/main" id="{00000000-0008-0000-0000-00008B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796200"/>
          <a:ext cx="127000" cy="127000"/>
        </a:xfrm>
        <a:prstGeom prst="rect">
          <a:avLst/>
        </a:prstGeom>
      </xdr:spPr>
    </xdr:pic>
    <xdr:clientData/>
  </xdr:twoCellAnchor>
  <xdr:twoCellAnchor>
    <xdr:from>
      <xdr:col>1</xdr:col>
      <xdr:colOff>355600</xdr:colOff>
      <xdr:row>274</xdr:row>
      <xdr:rowOff>0</xdr:rowOff>
    </xdr:from>
    <xdr:to>
      <xdr:col>1</xdr:col>
      <xdr:colOff>482600</xdr:colOff>
      <xdr:row>274</xdr:row>
      <xdr:rowOff>127000</xdr:rowOff>
    </xdr:to>
    <xdr:pic>
      <xdr:nvPicPr>
        <xdr:cNvPr id="396" name="BEx1TDBX3N0YYSQ6GN2G6GG90TTU">
          <a:extLst>
            <a:ext uri="{FF2B5EF4-FFF2-40B4-BE49-F238E27FC236}">
              <a16:creationId xmlns:a16="http://schemas.microsoft.com/office/drawing/2014/main" id="{00000000-0008-0000-0000-00008C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2654200"/>
          <a:ext cx="127000" cy="127000"/>
        </a:xfrm>
        <a:prstGeom prst="rect">
          <a:avLst/>
        </a:prstGeom>
      </xdr:spPr>
    </xdr:pic>
    <xdr:clientData/>
  </xdr:twoCellAnchor>
  <xdr:twoCellAnchor>
    <xdr:from>
      <xdr:col>1</xdr:col>
      <xdr:colOff>355600</xdr:colOff>
      <xdr:row>279</xdr:row>
      <xdr:rowOff>0</xdr:rowOff>
    </xdr:from>
    <xdr:to>
      <xdr:col>1</xdr:col>
      <xdr:colOff>482600</xdr:colOff>
      <xdr:row>279</xdr:row>
      <xdr:rowOff>127000</xdr:rowOff>
    </xdr:to>
    <xdr:pic>
      <xdr:nvPicPr>
        <xdr:cNvPr id="397" name="BExGTRD2FH5W0W6K8DPFLASEPTQ7">
          <a:extLst>
            <a:ext uri="{FF2B5EF4-FFF2-40B4-BE49-F238E27FC236}">
              <a16:creationId xmlns:a16="http://schemas.microsoft.com/office/drawing/2014/main" id="{00000000-0008-0000-0000-00008D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3606700"/>
          <a:ext cx="127000" cy="127000"/>
        </a:xfrm>
        <a:prstGeom prst="rect">
          <a:avLst/>
        </a:prstGeom>
      </xdr:spPr>
    </xdr:pic>
    <xdr:clientData/>
  </xdr:twoCellAnchor>
  <xdr:twoCellAnchor>
    <xdr:from>
      <xdr:col>1</xdr:col>
      <xdr:colOff>355600</xdr:colOff>
      <xdr:row>283</xdr:row>
      <xdr:rowOff>0</xdr:rowOff>
    </xdr:from>
    <xdr:to>
      <xdr:col>1</xdr:col>
      <xdr:colOff>482600</xdr:colOff>
      <xdr:row>283</xdr:row>
      <xdr:rowOff>127000</xdr:rowOff>
    </xdr:to>
    <xdr:pic>
      <xdr:nvPicPr>
        <xdr:cNvPr id="398" name="BExXMV1IQ5WZKHG2D17T686G1JGU">
          <a:extLst>
            <a:ext uri="{FF2B5EF4-FFF2-40B4-BE49-F238E27FC236}">
              <a16:creationId xmlns:a16="http://schemas.microsoft.com/office/drawing/2014/main" id="{00000000-0008-0000-0000-00008E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4368700"/>
          <a:ext cx="127000" cy="127000"/>
        </a:xfrm>
        <a:prstGeom prst="rect">
          <a:avLst/>
        </a:prstGeom>
      </xdr:spPr>
    </xdr:pic>
    <xdr:clientData/>
  </xdr:twoCellAnchor>
  <xdr:twoCellAnchor>
    <xdr:from>
      <xdr:col>1</xdr:col>
      <xdr:colOff>184150</xdr:colOff>
      <xdr:row>285</xdr:row>
      <xdr:rowOff>0</xdr:rowOff>
    </xdr:from>
    <xdr:to>
      <xdr:col>1</xdr:col>
      <xdr:colOff>311150</xdr:colOff>
      <xdr:row>285</xdr:row>
      <xdr:rowOff>127000</xdr:rowOff>
    </xdr:to>
    <xdr:pic>
      <xdr:nvPicPr>
        <xdr:cNvPr id="399" name="BExIIJK0IIUWBU41NZY0GFPQ0ZBG">
          <a:extLst>
            <a:ext uri="{FF2B5EF4-FFF2-40B4-BE49-F238E27FC236}">
              <a16:creationId xmlns:a16="http://schemas.microsoft.com/office/drawing/2014/main" id="{00000000-0008-0000-0000-00008F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54749700"/>
          <a:ext cx="127000" cy="127000"/>
        </a:xfrm>
        <a:prstGeom prst="rect">
          <a:avLst/>
        </a:prstGeom>
      </xdr:spPr>
    </xdr:pic>
    <xdr:clientData/>
  </xdr:twoCellAnchor>
  <xdr:twoCellAnchor>
    <xdr:from>
      <xdr:col>1</xdr:col>
      <xdr:colOff>269875</xdr:colOff>
      <xdr:row>286</xdr:row>
      <xdr:rowOff>0</xdr:rowOff>
    </xdr:from>
    <xdr:to>
      <xdr:col>1</xdr:col>
      <xdr:colOff>396875</xdr:colOff>
      <xdr:row>286</xdr:row>
      <xdr:rowOff>127000</xdr:rowOff>
    </xdr:to>
    <xdr:pic>
      <xdr:nvPicPr>
        <xdr:cNvPr id="400" name="BExKDJGU6RV0EA6J7W6OWUBZGY8I">
          <a:extLst>
            <a:ext uri="{FF2B5EF4-FFF2-40B4-BE49-F238E27FC236}">
              <a16:creationId xmlns:a16="http://schemas.microsoft.com/office/drawing/2014/main" id="{00000000-0008-0000-0000-000090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54940200"/>
          <a:ext cx="127000" cy="127000"/>
        </a:xfrm>
        <a:prstGeom prst="rect">
          <a:avLst/>
        </a:prstGeom>
      </xdr:spPr>
    </xdr:pic>
    <xdr:clientData/>
  </xdr:twoCellAnchor>
  <xdr:twoCellAnchor>
    <xdr:from>
      <xdr:col>1</xdr:col>
      <xdr:colOff>355600</xdr:colOff>
      <xdr:row>287</xdr:row>
      <xdr:rowOff>0</xdr:rowOff>
    </xdr:from>
    <xdr:to>
      <xdr:col>1</xdr:col>
      <xdr:colOff>482600</xdr:colOff>
      <xdr:row>287</xdr:row>
      <xdr:rowOff>127000</xdr:rowOff>
    </xdr:to>
    <xdr:pic>
      <xdr:nvPicPr>
        <xdr:cNvPr id="401" name="BExKEXO6W4MLRG1M7T1RCQ38K9CM">
          <a:extLst>
            <a:ext uri="{FF2B5EF4-FFF2-40B4-BE49-F238E27FC236}">
              <a16:creationId xmlns:a16="http://schemas.microsoft.com/office/drawing/2014/main" id="{00000000-0008-0000-0000-000091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5130700"/>
          <a:ext cx="127000" cy="127000"/>
        </a:xfrm>
        <a:prstGeom prst="rect">
          <a:avLst/>
        </a:prstGeom>
      </xdr:spPr>
    </xdr:pic>
    <xdr:clientData/>
  </xdr:twoCellAnchor>
  <xdr:twoCellAnchor>
    <xdr:from>
      <xdr:col>1</xdr:col>
      <xdr:colOff>441325</xdr:colOff>
      <xdr:row>288</xdr:row>
      <xdr:rowOff>0</xdr:rowOff>
    </xdr:from>
    <xdr:to>
      <xdr:col>1</xdr:col>
      <xdr:colOff>568325</xdr:colOff>
      <xdr:row>288</xdr:row>
      <xdr:rowOff>127000</xdr:rowOff>
    </xdr:to>
    <xdr:pic>
      <xdr:nvPicPr>
        <xdr:cNvPr id="402" name="BExEULLDKHHJMU5P4XJS8VAKPE8V">
          <a:extLst>
            <a:ext uri="{FF2B5EF4-FFF2-40B4-BE49-F238E27FC236}">
              <a16:creationId xmlns:a16="http://schemas.microsoft.com/office/drawing/2014/main" id="{00000000-0008-0000-0000-000092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5321200"/>
          <a:ext cx="127000" cy="127000"/>
        </a:xfrm>
        <a:prstGeom prst="rect">
          <a:avLst/>
        </a:prstGeom>
      </xdr:spPr>
    </xdr:pic>
    <xdr:clientData/>
  </xdr:twoCellAnchor>
  <xdr:twoCellAnchor>
    <xdr:from>
      <xdr:col>1</xdr:col>
      <xdr:colOff>441325</xdr:colOff>
      <xdr:row>300</xdr:row>
      <xdr:rowOff>0</xdr:rowOff>
    </xdr:from>
    <xdr:to>
      <xdr:col>1</xdr:col>
      <xdr:colOff>568325</xdr:colOff>
      <xdr:row>300</xdr:row>
      <xdr:rowOff>127000</xdr:rowOff>
    </xdr:to>
    <xdr:pic>
      <xdr:nvPicPr>
        <xdr:cNvPr id="403" name="BEx1ELIEZQ2MZPKIPO9B0UF8EQCF">
          <a:extLst>
            <a:ext uri="{FF2B5EF4-FFF2-40B4-BE49-F238E27FC236}">
              <a16:creationId xmlns:a16="http://schemas.microsoft.com/office/drawing/2014/main" id="{00000000-0008-0000-0000-000093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7607200"/>
          <a:ext cx="127000" cy="127000"/>
        </a:xfrm>
        <a:prstGeom prst="rect">
          <a:avLst/>
        </a:prstGeom>
      </xdr:spPr>
    </xdr:pic>
    <xdr:clientData/>
  </xdr:twoCellAnchor>
  <xdr:twoCellAnchor>
    <xdr:from>
      <xdr:col>1</xdr:col>
      <xdr:colOff>441325</xdr:colOff>
      <xdr:row>302</xdr:row>
      <xdr:rowOff>0</xdr:rowOff>
    </xdr:from>
    <xdr:to>
      <xdr:col>1</xdr:col>
      <xdr:colOff>568325</xdr:colOff>
      <xdr:row>302</xdr:row>
      <xdr:rowOff>127000</xdr:rowOff>
    </xdr:to>
    <xdr:pic>
      <xdr:nvPicPr>
        <xdr:cNvPr id="404" name="BEx1LF9M5PVU1YH15VBH0FWN1JLH">
          <a:extLst>
            <a:ext uri="{FF2B5EF4-FFF2-40B4-BE49-F238E27FC236}">
              <a16:creationId xmlns:a16="http://schemas.microsoft.com/office/drawing/2014/main" id="{00000000-0008-0000-0000-000094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7988200"/>
          <a:ext cx="127000" cy="127000"/>
        </a:xfrm>
        <a:prstGeom prst="rect">
          <a:avLst/>
        </a:prstGeom>
      </xdr:spPr>
    </xdr:pic>
    <xdr:clientData/>
  </xdr:twoCellAnchor>
  <xdr:twoCellAnchor>
    <xdr:from>
      <xdr:col>1</xdr:col>
      <xdr:colOff>441325</xdr:colOff>
      <xdr:row>341</xdr:row>
      <xdr:rowOff>0</xdr:rowOff>
    </xdr:from>
    <xdr:to>
      <xdr:col>1</xdr:col>
      <xdr:colOff>568325</xdr:colOff>
      <xdr:row>341</xdr:row>
      <xdr:rowOff>127000</xdr:rowOff>
    </xdr:to>
    <xdr:pic>
      <xdr:nvPicPr>
        <xdr:cNvPr id="405" name="BExB9HJ9472S589F55XVLUG6RVWB">
          <a:extLst>
            <a:ext uri="{FF2B5EF4-FFF2-40B4-BE49-F238E27FC236}">
              <a16:creationId xmlns:a16="http://schemas.microsoft.com/office/drawing/2014/main" id="{00000000-0008-0000-0000-000095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5417700"/>
          <a:ext cx="127000" cy="127000"/>
        </a:xfrm>
        <a:prstGeom prst="rect">
          <a:avLst/>
        </a:prstGeom>
      </xdr:spPr>
    </xdr:pic>
    <xdr:clientData/>
  </xdr:twoCellAnchor>
  <xdr:twoCellAnchor>
    <xdr:from>
      <xdr:col>1</xdr:col>
      <xdr:colOff>441325</xdr:colOff>
      <xdr:row>349</xdr:row>
      <xdr:rowOff>0</xdr:rowOff>
    </xdr:from>
    <xdr:to>
      <xdr:col>1</xdr:col>
      <xdr:colOff>568325</xdr:colOff>
      <xdr:row>349</xdr:row>
      <xdr:rowOff>127000</xdr:rowOff>
    </xdr:to>
    <xdr:pic>
      <xdr:nvPicPr>
        <xdr:cNvPr id="406" name="BEx1RD937956QZ7LOVN6XNPQ44YO">
          <a:extLst>
            <a:ext uri="{FF2B5EF4-FFF2-40B4-BE49-F238E27FC236}">
              <a16:creationId xmlns:a16="http://schemas.microsoft.com/office/drawing/2014/main" id="{00000000-0008-0000-0000-000096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6941700"/>
          <a:ext cx="127000" cy="127000"/>
        </a:xfrm>
        <a:prstGeom prst="rect">
          <a:avLst/>
        </a:prstGeom>
      </xdr:spPr>
    </xdr:pic>
    <xdr:clientData/>
  </xdr:twoCellAnchor>
  <xdr:twoCellAnchor>
    <xdr:from>
      <xdr:col>1</xdr:col>
      <xdr:colOff>441325</xdr:colOff>
      <xdr:row>351</xdr:row>
      <xdr:rowOff>0</xdr:rowOff>
    </xdr:from>
    <xdr:to>
      <xdr:col>1</xdr:col>
      <xdr:colOff>568325</xdr:colOff>
      <xdr:row>351</xdr:row>
      <xdr:rowOff>127000</xdr:rowOff>
    </xdr:to>
    <xdr:pic>
      <xdr:nvPicPr>
        <xdr:cNvPr id="407" name="BExZQZA0H1POGF4SYLH8YC9G2PB2">
          <a:extLst>
            <a:ext uri="{FF2B5EF4-FFF2-40B4-BE49-F238E27FC236}">
              <a16:creationId xmlns:a16="http://schemas.microsoft.com/office/drawing/2014/main" id="{00000000-0008-0000-0000-000097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7322700"/>
          <a:ext cx="127000" cy="127000"/>
        </a:xfrm>
        <a:prstGeom prst="rect">
          <a:avLst/>
        </a:prstGeom>
      </xdr:spPr>
    </xdr:pic>
    <xdr:clientData/>
  </xdr:twoCellAnchor>
  <xdr:twoCellAnchor>
    <xdr:from>
      <xdr:col>1</xdr:col>
      <xdr:colOff>441325</xdr:colOff>
      <xdr:row>359</xdr:row>
      <xdr:rowOff>0</xdr:rowOff>
    </xdr:from>
    <xdr:to>
      <xdr:col>1</xdr:col>
      <xdr:colOff>568325</xdr:colOff>
      <xdr:row>359</xdr:row>
      <xdr:rowOff>127000</xdr:rowOff>
    </xdr:to>
    <xdr:pic>
      <xdr:nvPicPr>
        <xdr:cNvPr id="408" name="BEx015TAP9SB4ICZWQZY4V8JJNG5">
          <a:extLst>
            <a:ext uri="{FF2B5EF4-FFF2-40B4-BE49-F238E27FC236}">
              <a16:creationId xmlns:a16="http://schemas.microsoft.com/office/drawing/2014/main" id="{00000000-0008-0000-0000-000098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846700"/>
          <a:ext cx="127000" cy="127000"/>
        </a:xfrm>
        <a:prstGeom prst="rect">
          <a:avLst/>
        </a:prstGeom>
      </xdr:spPr>
    </xdr:pic>
    <xdr:clientData/>
  </xdr:twoCellAnchor>
  <xdr:twoCellAnchor>
    <xdr:from>
      <xdr:col>1</xdr:col>
      <xdr:colOff>441325</xdr:colOff>
      <xdr:row>363</xdr:row>
      <xdr:rowOff>0</xdr:rowOff>
    </xdr:from>
    <xdr:to>
      <xdr:col>1</xdr:col>
      <xdr:colOff>568325</xdr:colOff>
      <xdr:row>363</xdr:row>
      <xdr:rowOff>127000</xdr:rowOff>
    </xdr:to>
    <xdr:pic>
      <xdr:nvPicPr>
        <xdr:cNvPr id="409" name="BExW5HA9OWTM99AFTEH56MP1AIAB">
          <a:extLst>
            <a:ext uri="{FF2B5EF4-FFF2-40B4-BE49-F238E27FC236}">
              <a16:creationId xmlns:a16="http://schemas.microsoft.com/office/drawing/2014/main" id="{00000000-0008-0000-0000-000099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9608700"/>
          <a:ext cx="127000" cy="127000"/>
        </a:xfrm>
        <a:prstGeom prst="rect">
          <a:avLst/>
        </a:prstGeom>
      </xdr:spPr>
    </xdr:pic>
    <xdr:clientData/>
  </xdr:twoCellAnchor>
  <xdr:twoCellAnchor>
    <xdr:from>
      <xdr:col>1</xdr:col>
      <xdr:colOff>269875</xdr:colOff>
      <xdr:row>372</xdr:row>
      <xdr:rowOff>0</xdr:rowOff>
    </xdr:from>
    <xdr:to>
      <xdr:col>1</xdr:col>
      <xdr:colOff>396875</xdr:colOff>
      <xdr:row>372</xdr:row>
      <xdr:rowOff>127000</xdr:rowOff>
    </xdr:to>
    <xdr:pic>
      <xdr:nvPicPr>
        <xdr:cNvPr id="410" name="BExO8IDMH8Q1SRUVDUXW5NA4N10Y">
          <a:extLst>
            <a:ext uri="{FF2B5EF4-FFF2-40B4-BE49-F238E27FC236}">
              <a16:creationId xmlns:a16="http://schemas.microsoft.com/office/drawing/2014/main" id="{00000000-0008-0000-0000-00009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71323200"/>
          <a:ext cx="127000" cy="127000"/>
        </a:xfrm>
        <a:prstGeom prst="rect">
          <a:avLst/>
        </a:prstGeom>
      </xdr:spPr>
    </xdr:pic>
    <xdr:clientData/>
  </xdr:twoCellAnchor>
  <xdr:twoCellAnchor>
    <xdr:from>
      <xdr:col>1</xdr:col>
      <xdr:colOff>355600</xdr:colOff>
      <xdr:row>373</xdr:row>
      <xdr:rowOff>0</xdr:rowOff>
    </xdr:from>
    <xdr:to>
      <xdr:col>1</xdr:col>
      <xdr:colOff>482600</xdr:colOff>
      <xdr:row>373</xdr:row>
      <xdr:rowOff>127000</xdr:rowOff>
    </xdr:to>
    <xdr:pic>
      <xdr:nvPicPr>
        <xdr:cNvPr id="411" name="BEx1OPHW0H08V8DDVUBGWGBRZ2W1">
          <a:extLst>
            <a:ext uri="{FF2B5EF4-FFF2-40B4-BE49-F238E27FC236}">
              <a16:creationId xmlns:a16="http://schemas.microsoft.com/office/drawing/2014/main" id="{00000000-0008-0000-0000-00009B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1513700"/>
          <a:ext cx="127000" cy="127000"/>
        </a:xfrm>
        <a:prstGeom prst="rect">
          <a:avLst/>
        </a:prstGeom>
      </xdr:spPr>
    </xdr:pic>
    <xdr:clientData/>
  </xdr:twoCellAnchor>
  <xdr:twoCellAnchor>
    <xdr:from>
      <xdr:col>1</xdr:col>
      <xdr:colOff>355600</xdr:colOff>
      <xdr:row>382</xdr:row>
      <xdr:rowOff>0</xdr:rowOff>
    </xdr:from>
    <xdr:to>
      <xdr:col>1</xdr:col>
      <xdr:colOff>482600</xdr:colOff>
      <xdr:row>382</xdr:row>
      <xdr:rowOff>127000</xdr:rowOff>
    </xdr:to>
    <xdr:pic>
      <xdr:nvPicPr>
        <xdr:cNvPr id="412" name="BExB090J8AGX1XMR1NXGCXCPSU36">
          <a:extLst>
            <a:ext uri="{FF2B5EF4-FFF2-40B4-BE49-F238E27FC236}">
              <a16:creationId xmlns:a16="http://schemas.microsoft.com/office/drawing/2014/main" id="{00000000-0008-0000-0000-00009C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3228200"/>
          <a:ext cx="127000" cy="127000"/>
        </a:xfrm>
        <a:prstGeom prst="rect">
          <a:avLst/>
        </a:prstGeom>
      </xdr:spPr>
    </xdr:pic>
    <xdr:clientData/>
  </xdr:twoCellAnchor>
  <xdr:twoCellAnchor>
    <xdr:from>
      <xdr:col>1</xdr:col>
      <xdr:colOff>355600</xdr:colOff>
      <xdr:row>384</xdr:row>
      <xdr:rowOff>0</xdr:rowOff>
    </xdr:from>
    <xdr:to>
      <xdr:col>1</xdr:col>
      <xdr:colOff>482600</xdr:colOff>
      <xdr:row>384</xdr:row>
      <xdr:rowOff>127000</xdr:rowOff>
    </xdr:to>
    <xdr:pic>
      <xdr:nvPicPr>
        <xdr:cNvPr id="413" name="BExBEQ1M1HFTJTM1PMSIXK14SKQU">
          <a:extLst>
            <a:ext uri="{FF2B5EF4-FFF2-40B4-BE49-F238E27FC236}">
              <a16:creationId xmlns:a16="http://schemas.microsoft.com/office/drawing/2014/main" id="{00000000-0008-0000-0000-00009D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3609200"/>
          <a:ext cx="127000" cy="127000"/>
        </a:xfrm>
        <a:prstGeom prst="rect">
          <a:avLst/>
        </a:prstGeom>
      </xdr:spPr>
    </xdr:pic>
    <xdr:clientData/>
  </xdr:twoCellAnchor>
  <xdr:twoCellAnchor>
    <xdr:from>
      <xdr:col>1</xdr:col>
      <xdr:colOff>355600</xdr:colOff>
      <xdr:row>389</xdr:row>
      <xdr:rowOff>0</xdr:rowOff>
    </xdr:from>
    <xdr:to>
      <xdr:col>1</xdr:col>
      <xdr:colOff>482600</xdr:colOff>
      <xdr:row>389</xdr:row>
      <xdr:rowOff>127000</xdr:rowOff>
    </xdr:to>
    <xdr:pic>
      <xdr:nvPicPr>
        <xdr:cNvPr id="414" name="BExIKW2HQAWHGGV459P5FKG11KSX">
          <a:extLst>
            <a:ext uri="{FF2B5EF4-FFF2-40B4-BE49-F238E27FC236}">
              <a16:creationId xmlns:a16="http://schemas.microsoft.com/office/drawing/2014/main" id="{00000000-0008-0000-0000-00009E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4561700"/>
          <a:ext cx="127000" cy="127000"/>
        </a:xfrm>
        <a:prstGeom prst="rect">
          <a:avLst/>
        </a:prstGeom>
      </xdr:spPr>
    </xdr:pic>
    <xdr:clientData/>
  </xdr:twoCellAnchor>
  <xdr:twoCellAnchor>
    <xdr:from>
      <xdr:col>1</xdr:col>
      <xdr:colOff>355600</xdr:colOff>
      <xdr:row>391</xdr:row>
      <xdr:rowOff>0</xdr:rowOff>
    </xdr:from>
    <xdr:to>
      <xdr:col>1</xdr:col>
      <xdr:colOff>482600</xdr:colOff>
      <xdr:row>391</xdr:row>
      <xdr:rowOff>127000</xdr:rowOff>
    </xdr:to>
    <xdr:pic>
      <xdr:nvPicPr>
        <xdr:cNvPr id="415" name="BExSDRK26KGC5R7SPQVFS5C0WB4Z">
          <a:extLst>
            <a:ext uri="{FF2B5EF4-FFF2-40B4-BE49-F238E27FC236}">
              <a16:creationId xmlns:a16="http://schemas.microsoft.com/office/drawing/2014/main" id="{00000000-0008-0000-0000-00009F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4942700"/>
          <a:ext cx="127000" cy="127000"/>
        </a:xfrm>
        <a:prstGeom prst="rect">
          <a:avLst/>
        </a:prstGeom>
      </xdr:spPr>
    </xdr:pic>
    <xdr:clientData/>
  </xdr:twoCellAnchor>
  <xdr:twoCellAnchor>
    <xdr:from>
      <xdr:col>1</xdr:col>
      <xdr:colOff>355600</xdr:colOff>
      <xdr:row>394</xdr:row>
      <xdr:rowOff>0</xdr:rowOff>
    </xdr:from>
    <xdr:to>
      <xdr:col>1</xdr:col>
      <xdr:colOff>482600</xdr:colOff>
      <xdr:row>394</xdr:row>
      <xdr:rowOff>127000</xdr:rowOff>
    </xdr:to>
    <xdr:pic>
      <xdr:nvPicPr>
        <xdr:cNvPr id="416" name="BExQCDH45D5JRI2I8B5SLRA383WR">
          <a:extLst>
            <a:ext uri="{FF2B5EF4-FFF2-40B4-BE49-F238E27FC236}">
              <a16:creationId xmlns:a16="http://schemas.microsoft.com/office/drawing/2014/main" id="{00000000-0008-0000-0000-0000A0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5514200"/>
          <a:ext cx="127000" cy="127000"/>
        </a:xfrm>
        <a:prstGeom prst="rect">
          <a:avLst/>
        </a:prstGeom>
      </xdr:spPr>
    </xdr:pic>
    <xdr:clientData/>
  </xdr:twoCellAnchor>
  <xdr:twoCellAnchor>
    <xdr:from>
      <xdr:col>1</xdr:col>
      <xdr:colOff>355600</xdr:colOff>
      <xdr:row>398</xdr:row>
      <xdr:rowOff>0</xdr:rowOff>
    </xdr:from>
    <xdr:to>
      <xdr:col>1</xdr:col>
      <xdr:colOff>482600</xdr:colOff>
      <xdr:row>398</xdr:row>
      <xdr:rowOff>127000</xdr:rowOff>
    </xdr:to>
    <xdr:pic>
      <xdr:nvPicPr>
        <xdr:cNvPr id="417" name="BExKI4WLDS1BF01GB5F4IBIBR76Y">
          <a:extLst>
            <a:ext uri="{FF2B5EF4-FFF2-40B4-BE49-F238E27FC236}">
              <a16:creationId xmlns:a16="http://schemas.microsoft.com/office/drawing/2014/main" id="{00000000-0008-0000-0000-0000A1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6276200"/>
          <a:ext cx="127000" cy="127000"/>
        </a:xfrm>
        <a:prstGeom prst="rect">
          <a:avLst/>
        </a:prstGeom>
      </xdr:spPr>
    </xdr:pic>
    <xdr:clientData/>
  </xdr:twoCellAnchor>
  <xdr:twoCellAnchor>
    <xdr:from>
      <xdr:col>1</xdr:col>
      <xdr:colOff>355600</xdr:colOff>
      <xdr:row>402</xdr:row>
      <xdr:rowOff>0</xdr:rowOff>
    </xdr:from>
    <xdr:to>
      <xdr:col>1</xdr:col>
      <xdr:colOff>482600</xdr:colOff>
      <xdr:row>402</xdr:row>
      <xdr:rowOff>127000</xdr:rowOff>
    </xdr:to>
    <xdr:pic>
      <xdr:nvPicPr>
        <xdr:cNvPr id="418" name="BExVRP4PZO0OH3BRDDRQ6KM4VT1V">
          <a:extLst>
            <a:ext uri="{FF2B5EF4-FFF2-40B4-BE49-F238E27FC236}">
              <a16:creationId xmlns:a16="http://schemas.microsoft.com/office/drawing/2014/main" id="{00000000-0008-0000-0000-0000A2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038200"/>
          <a:ext cx="127000" cy="127000"/>
        </a:xfrm>
        <a:prstGeom prst="rect">
          <a:avLst/>
        </a:prstGeom>
      </xdr:spPr>
    </xdr:pic>
    <xdr:clientData/>
  </xdr:twoCellAnchor>
  <xdr:twoCellAnchor>
    <xdr:from>
      <xdr:col>1</xdr:col>
      <xdr:colOff>269875</xdr:colOff>
      <xdr:row>406</xdr:row>
      <xdr:rowOff>0</xdr:rowOff>
    </xdr:from>
    <xdr:to>
      <xdr:col>1</xdr:col>
      <xdr:colOff>396875</xdr:colOff>
      <xdr:row>406</xdr:row>
      <xdr:rowOff>127000</xdr:rowOff>
    </xdr:to>
    <xdr:pic>
      <xdr:nvPicPr>
        <xdr:cNvPr id="419" name="BEx5G3OPTOMBQL9TOTYQQJNABN78">
          <a:extLst>
            <a:ext uri="{FF2B5EF4-FFF2-40B4-BE49-F238E27FC236}">
              <a16:creationId xmlns:a16="http://schemas.microsoft.com/office/drawing/2014/main" id="{00000000-0008-0000-0000-0000A3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77800200"/>
          <a:ext cx="127000" cy="127000"/>
        </a:xfrm>
        <a:prstGeom prst="rect">
          <a:avLst/>
        </a:prstGeom>
      </xdr:spPr>
    </xdr:pic>
    <xdr:clientData/>
  </xdr:twoCellAnchor>
  <xdr:twoCellAnchor>
    <xdr:from>
      <xdr:col>1</xdr:col>
      <xdr:colOff>355600</xdr:colOff>
      <xdr:row>407</xdr:row>
      <xdr:rowOff>0</xdr:rowOff>
    </xdr:from>
    <xdr:to>
      <xdr:col>1</xdr:col>
      <xdr:colOff>482600</xdr:colOff>
      <xdr:row>407</xdr:row>
      <xdr:rowOff>127000</xdr:rowOff>
    </xdr:to>
    <xdr:pic>
      <xdr:nvPicPr>
        <xdr:cNvPr id="420" name="BExSAZ5OMOML1DASEO0BC21O8MJV">
          <a:extLst>
            <a:ext uri="{FF2B5EF4-FFF2-40B4-BE49-F238E27FC236}">
              <a16:creationId xmlns:a16="http://schemas.microsoft.com/office/drawing/2014/main" id="{00000000-0008-0000-0000-0000A4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990700"/>
          <a:ext cx="127000" cy="127000"/>
        </a:xfrm>
        <a:prstGeom prst="rect">
          <a:avLst/>
        </a:prstGeom>
      </xdr:spPr>
    </xdr:pic>
    <xdr:clientData/>
  </xdr:twoCellAnchor>
  <xdr:twoCellAnchor>
    <xdr:from>
      <xdr:col>1</xdr:col>
      <xdr:colOff>441325</xdr:colOff>
      <xdr:row>408</xdr:row>
      <xdr:rowOff>0</xdr:rowOff>
    </xdr:from>
    <xdr:to>
      <xdr:col>1</xdr:col>
      <xdr:colOff>568325</xdr:colOff>
      <xdr:row>408</xdr:row>
      <xdr:rowOff>127000</xdr:rowOff>
    </xdr:to>
    <xdr:pic>
      <xdr:nvPicPr>
        <xdr:cNvPr id="421" name="BExQHAW7W2H80455TR7SLKEKS168">
          <a:extLst>
            <a:ext uri="{FF2B5EF4-FFF2-40B4-BE49-F238E27FC236}">
              <a16:creationId xmlns:a16="http://schemas.microsoft.com/office/drawing/2014/main" id="{00000000-0008-0000-0000-0000A5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8181200"/>
          <a:ext cx="127000" cy="127000"/>
        </a:xfrm>
        <a:prstGeom prst="rect">
          <a:avLst/>
        </a:prstGeom>
      </xdr:spPr>
    </xdr:pic>
    <xdr:clientData/>
  </xdr:twoCellAnchor>
  <xdr:twoCellAnchor>
    <xdr:from>
      <xdr:col>1</xdr:col>
      <xdr:colOff>441325</xdr:colOff>
      <xdr:row>410</xdr:row>
      <xdr:rowOff>0</xdr:rowOff>
    </xdr:from>
    <xdr:to>
      <xdr:col>1</xdr:col>
      <xdr:colOff>568325</xdr:colOff>
      <xdr:row>410</xdr:row>
      <xdr:rowOff>127000</xdr:rowOff>
    </xdr:to>
    <xdr:pic>
      <xdr:nvPicPr>
        <xdr:cNvPr id="422" name="BExQF4TN7RQWIH3QLCF1OUZ0KNL7">
          <a:extLst>
            <a:ext uri="{FF2B5EF4-FFF2-40B4-BE49-F238E27FC236}">
              <a16:creationId xmlns:a16="http://schemas.microsoft.com/office/drawing/2014/main" id="{00000000-0008-0000-0000-0000A6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8562200"/>
          <a:ext cx="127000" cy="127000"/>
        </a:xfrm>
        <a:prstGeom prst="rect">
          <a:avLst/>
        </a:prstGeom>
      </xdr:spPr>
    </xdr:pic>
    <xdr:clientData/>
  </xdr:twoCellAnchor>
  <xdr:twoCellAnchor>
    <xdr:from>
      <xdr:col>1</xdr:col>
      <xdr:colOff>441325</xdr:colOff>
      <xdr:row>418</xdr:row>
      <xdr:rowOff>0</xdr:rowOff>
    </xdr:from>
    <xdr:to>
      <xdr:col>1</xdr:col>
      <xdr:colOff>568325</xdr:colOff>
      <xdr:row>418</xdr:row>
      <xdr:rowOff>127000</xdr:rowOff>
    </xdr:to>
    <xdr:pic>
      <xdr:nvPicPr>
        <xdr:cNvPr id="423" name="BExIFIRCW47G9QAOALPMMEW3O7SC">
          <a:extLst>
            <a:ext uri="{FF2B5EF4-FFF2-40B4-BE49-F238E27FC236}">
              <a16:creationId xmlns:a16="http://schemas.microsoft.com/office/drawing/2014/main" id="{00000000-0008-0000-0000-0000A7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80086200"/>
          <a:ext cx="127000" cy="127000"/>
        </a:xfrm>
        <a:prstGeom prst="rect">
          <a:avLst/>
        </a:prstGeom>
      </xdr:spPr>
    </xdr:pic>
    <xdr:clientData/>
  </xdr:twoCellAnchor>
  <xdr:twoCellAnchor editAs="oneCell">
    <xdr:from>
      <xdr:col>10</xdr:col>
      <xdr:colOff>28575</xdr:colOff>
      <xdr:row>0</xdr:row>
      <xdr:rowOff>9525</xdr:rowOff>
    </xdr:from>
    <xdr:to>
      <xdr:col>10</xdr:col>
      <xdr:colOff>79375</xdr:colOff>
      <xdr:row>0</xdr:row>
      <xdr:rowOff>60325</xdr:rowOff>
    </xdr:to>
    <xdr:pic macro="[15]!DesignIconClicked">
      <xdr:nvPicPr>
        <xdr:cNvPr id="426" name="BExTWS7LSDZ5S4VJHB7BI8FA1JV1">
          <a:extLst>
            <a:ext uri="{FF2B5EF4-FFF2-40B4-BE49-F238E27FC236}">
              <a16:creationId xmlns:a16="http://schemas.microsoft.com/office/drawing/2014/main" id="{00000000-0008-0000-0000-0000AA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877925" y="200025"/>
          <a:ext cx="50800" cy="50800"/>
        </a:xfrm>
        <a:prstGeom prst="rect">
          <a:avLst/>
        </a:prstGeom>
      </xdr:spPr>
    </xdr:pic>
    <xdr:clientData fPrintsWithSheet="0"/>
  </xdr:twoCellAnchor>
  <xdr:twoCellAnchor editAs="oneCell">
    <xdr:from>
      <xdr:col>10</xdr:col>
      <xdr:colOff>28575</xdr:colOff>
      <xdr:row>0</xdr:row>
      <xdr:rowOff>85725</xdr:rowOff>
    </xdr:from>
    <xdr:to>
      <xdr:col>10</xdr:col>
      <xdr:colOff>79375</xdr:colOff>
      <xdr:row>0</xdr:row>
      <xdr:rowOff>136525</xdr:rowOff>
    </xdr:to>
    <xdr:pic macro="[15]!DesignIconClicked">
      <xdr:nvPicPr>
        <xdr:cNvPr id="427" name="BExRYY8RX406IM60DSF9SZZ535N6">
          <a:extLst>
            <a:ext uri="{FF2B5EF4-FFF2-40B4-BE49-F238E27FC236}">
              <a16:creationId xmlns:a16="http://schemas.microsoft.com/office/drawing/2014/main" id="{00000000-0008-0000-0000-0000AB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877925" y="276225"/>
          <a:ext cx="50800" cy="50800"/>
        </a:xfrm>
        <a:prstGeom prst="rect">
          <a:avLst/>
        </a:prstGeom>
      </xdr:spPr>
    </xdr:pic>
    <xdr:clientData/>
  </xdr:twoCellAnchor>
  <xdr:twoCellAnchor editAs="oneCell">
    <xdr:from>
      <xdr:col>10</xdr:col>
      <xdr:colOff>28575</xdr:colOff>
      <xdr:row>0</xdr:row>
      <xdr:rowOff>9525</xdr:rowOff>
    </xdr:from>
    <xdr:to>
      <xdr:col>10</xdr:col>
      <xdr:colOff>79375</xdr:colOff>
      <xdr:row>0</xdr:row>
      <xdr:rowOff>60325</xdr:rowOff>
    </xdr:to>
    <xdr:pic macro="[15]!DesignIconClicked">
      <xdr:nvPicPr>
        <xdr:cNvPr id="428" name="BExTWS7LSDZ5S4VJHB7BI8FA1JV1">
          <a:extLst>
            <a:ext uri="{FF2B5EF4-FFF2-40B4-BE49-F238E27FC236}">
              <a16:creationId xmlns:a16="http://schemas.microsoft.com/office/drawing/2014/main" id="{00000000-0008-0000-0000-0000AC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877925" y="200025"/>
          <a:ext cx="50800" cy="50800"/>
        </a:xfrm>
        <a:prstGeom prst="rect">
          <a:avLst/>
        </a:prstGeom>
      </xdr:spPr>
    </xdr:pic>
    <xdr:clientData fPrintsWithSheet="0"/>
  </xdr:twoCellAnchor>
  <xdr:twoCellAnchor editAs="oneCell">
    <xdr:from>
      <xdr:col>10</xdr:col>
      <xdr:colOff>28575</xdr:colOff>
      <xdr:row>0</xdr:row>
      <xdr:rowOff>85725</xdr:rowOff>
    </xdr:from>
    <xdr:to>
      <xdr:col>10</xdr:col>
      <xdr:colOff>79375</xdr:colOff>
      <xdr:row>0</xdr:row>
      <xdr:rowOff>136525</xdr:rowOff>
    </xdr:to>
    <xdr:pic macro="[15]!DesignIconClicked">
      <xdr:nvPicPr>
        <xdr:cNvPr id="429" name="BExRYY8RX406IM60DSF9SZZ535N6">
          <a:extLst>
            <a:ext uri="{FF2B5EF4-FFF2-40B4-BE49-F238E27FC236}">
              <a16:creationId xmlns:a16="http://schemas.microsoft.com/office/drawing/2014/main" id="{00000000-0008-0000-0000-0000AD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877925" y="276225"/>
          <a:ext cx="50800" cy="50800"/>
        </a:xfrm>
        <a:prstGeom prst="rect">
          <a:avLst/>
        </a:prstGeom>
      </xdr:spPr>
    </xdr:pic>
    <xdr:clientData/>
  </xdr:twoCellAnchor>
  <xdr:twoCellAnchor editAs="oneCell">
    <xdr:from>
      <xdr:col>10</xdr:col>
      <xdr:colOff>28575</xdr:colOff>
      <xdr:row>0</xdr:row>
      <xdr:rowOff>9525</xdr:rowOff>
    </xdr:from>
    <xdr:to>
      <xdr:col>10</xdr:col>
      <xdr:colOff>79375</xdr:colOff>
      <xdr:row>0</xdr:row>
      <xdr:rowOff>60325</xdr:rowOff>
    </xdr:to>
    <xdr:pic macro="[15]!DesignIconClicked">
      <xdr:nvPicPr>
        <xdr:cNvPr id="430" name="BExOLMEHRDMER6P0GX8XUIFG6LTZ">
          <a:extLst>
            <a:ext uri="{FF2B5EF4-FFF2-40B4-BE49-F238E27FC236}">
              <a16:creationId xmlns:a16="http://schemas.microsoft.com/office/drawing/2014/main" id="{00000000-0008-0000-0000-0000AE01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877925" y="200025"/>
          <a:ext cx="50800" cy="50800"/>
        </a:xfrm>
        <a:prstGeom prst="rect">
          <a:avLst/>
        </a:prstGeom>
      </xdr:spPr>
    </xdr:pic>
    <xdr:clientData fPrintsWithSheet="0"/>
  </xdr:twoCellAnchor>
  <xdr:twoCellAnchor editAs="oneCell">
    <xdr:from>
      <xdr:col>10</xdr:col>
      <xdr:colOff>28575</xdr:colOff>
      <xdr:row>0</xdr:row>
      <xdr:rowOff>85725</xdr:rowOff>
    </xdr:from>
    <xdr:to>
      <xdr:col>10</xdr:col>
      <xdr:colOff>79375</xdr:colOff>
      <xdr:row>0</xdr:row>
      <xdr:rowOff>136525</xdr:rowOff>
    </xdr:to>
    <xdr:pic macro="[15]!DesignIconClicked">
      <xdr:nvPicPr>
        <xdr:cNvPr id="431" name="BExMBTRRRDJJ1D66UV9O004Z0LKH">
          <a:extLst>
            <a:ext uri="{FF2B5EF4-FFF2-40B4-BE49-F238E27FC236}">
              <a16:creationId xmlns:a16="http://schemas.microsoft.com/office/drawing/2014/main" id="{00000000-0008-0000-0000-0000AF01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877925" y="276225"/>
          <a:ext cx="50800" cy="50800"/>
        </a:xfrm>
        <a:prstGeom prst="rect">
          <a:avLst/>
        </a:prstGeom>
      </xdr:spPr>
    </xdr:pic>
    <xdr:clientData/>
  </xdr:twoCellAnchor>
  <xdr:oneCellAnchor>
    <xdr:from>
      <xdr:col>1</xdr:col>
      <xdr:colOff>28575</xdr:colOff>
      <xdr:row>1</xdr:row>
      <xdr:rowOff>0</xdr:rowOff>
    </xdr:from>
    <xdr:ext cx="123825" cy="123825"/>
    <xdr:pic macro="[15]!DesignIconClicked">
      <xdr:nvPicPr>
        <xdr:cNvPr id="432" name="BExW253QPOZK9KW8BJC3LBXGCG2N" descr="Y5HX37BEUWSN1NEFJKZJXI3SX" hidden="1">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433" name="BEx973S463FCQVJ7QDFBUIU0WJ3F" descr="ZQTVYL8DCSADVT0QMRXFLU0TR" hidden="1">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10</xdr:row>
      <xdr:rowOff>0</xdr:rowOff>
    </xdr:from>
    <xdr:ext cx="123825" cy="123825"/>
    <xdr:pic macro="[15]!DesignIconClicked">
      <xdr:nvPicPr>
        <xdr:cNvPr id="434" name="BExRZO0PLWWMCLGRH7EH6UXYWGAJ" descr="9D4GQ34QB727H10MA3SSAR2R9" hidden="1">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macro="[15]!DesignIconClicked">
      <xdr:nvPicPr>
        <xdr:cNvPr id="435" name="BExBDP6HNAAJUM39SE5G2C8BKNRQ" descr="1TM64TL2QIMYV7WYSV2VLGXY4" hidden="1">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552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macro="[15]!DesignIconClicked">
      <xdr:nvPicPr>
        <xdr:cNvPr id="436" name="BExQEGJP61DL2NZY6LMBHBZ0J5YT" descr="D6ZNRZJ7EX4GZT9RO8LE0C905" hidden="1">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743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macro="[15]!DesignIconClicked">
      <xdr:nvPicPr>
        <xdr:cNvPr id="437" name="BExTY1BCS6HZIF6HI5491FGHDVAE" descr="MJ6976KI2UH1IE8M227DUYXMJ" hidden="1">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933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438" name="BEx5FXJGJOT93D0J2IRJ3985IUMI" hidden="1">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3</xdr:row>
      <xdr:rowOff>0</xdr:rowOff>
    </xdr:from>
    <xdr:ext cx="123825" cy="123825"/>
    <xdr:pic macro="[15]!DesignIconClicked">
      <xdr:nvPicPr>
        <xdr:cNvPr id="439" name="BExS8T38WLC2R738ZC7BDJQAKJAJ" descr="MRI962L5PB0E0YWXCIBN82VJH" hidden="1">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440" name="BEx5F64BJ6DCM4EJH81D5ZFNPZ0V" descr="7DJ9FILZD2YPS6X1JBP9E76TU" hidden="1">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441" name="BExQEXXHA3EEXR44LT6RKCDWM6ZT" hidden="1">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macro="[15]!DesignIconClicked">
      <xdr:nvPicPr>
        <xdr:cNvPr id="442" name="BEx1X6AMHV6ZK3UJB2BXIJTJHYJU" descr="OALR4L95ELQLZ1Y1LETHM1CS9" hidden="1">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macro="[15]!DesignIconClicked">
      <xdr:nvPicPr>
        <xdr:cNvPr id="443" name="BEx1QZGQZBAWJ8591VXEIPUOVS7X" descr="MEW27CPIFG44B7E7HEQUUF5QF" hidden="1">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macro="[15]!DesignIconClicked">
      <xdr:nvPicPr>
        <xdr:cNvPr id="444" name="BExMF7LICJLPXSHM63A6EQ79YQKG" descr="U084VZL15IMB1OFRRAY6GVKAE" hidden="1">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171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macro="[15]!DesignIconClicked">
      <xdr:nvPicPr>
        <xdr:cNvPr id="445" name="BExS343F8GCKP6HTF9Y97L133DX8" descr="ZRF0KB1IYQSNV63CTXT25G67G" hidden="1">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981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macro="[15]!DesignIconClicked">
      <xdr:nvPicPr>
        <xdr:cNvPr id="446" name="BExZMRC09W87CY4B73NPZMNH21AH" descr="78CUMI0OVLYJRSDRQ3V2YX812" hidden="1">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790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9525</xdr:rowOff>
    </xdr:from>
    <xdr:ext cx="123825" cy="123825"/>
    <xdr:pic macro="[15]!DesignIconClicked">
      <xdr:nvPicPr>
        <xdr:cNvPr id="447" name="BExZXVFJ4DY4I24AARDT4AMP6EN1" descr="TXSMH2MTH86CYKA26740RQPUC" hidden="1">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macro="[15]!DesignIconClicked">
      <xdr:nvPicPr>
        <xdr:cNvPr id="448" name="BExOCUIOFQWUGTBU5ESTW3EYEP5C" descr="9BNF49V0R6VVYPHEVMJ3ABDQZ" hidden="1">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macro="[15]!DesignIconClicked">
      <xdr:nvPicPr>
        <xdr:cNvPr id="449" name="BExU65O9OE4B4MQ2A3OYH13M8BZJ" descr="3INNIMMPDBB0JF37L81M6ID21" hidden="1">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450" name="BExOPRCR0UW7TKXSV5WDTL348FGL" descr="S9JM17GP1802LHN4GT14BJYIC" hidden="1">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451" name="BEx5OESAY2W8SEGI3TSB65EHJ04B" descr="9CN2Y88X8WYV1HWZG1QILY9BK" hidden="1">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452" name="BExGMWEQ2BYRY9BAO5T1X850MJN1" descr="AZ9ST0XDIOP50HSUFO5V31BR0" hidden="1">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184150</xdr:colOff>
      <xdr:row>1</xdr:row>
      <xdr:rowOff>0</xdr:rowOff>
    </xdr:from>
    <xdr:to>
      <xdr:col>1</xdr:col>
      <xdr:colOff>311150</xdr:colOff>
      <xdr:row>1</xdr:row>
      <xdr:rowOff>127000</xdr:rowOff>
    </xdr:to>
    <xdr:pic macro="[15]!DesignIconClicked">
      <xdr:nvPicPr>
        <xdr:cNvPr id="453" name="BExF7BJAEJ97GP21LSFNMJ7IKDTL">
          <a:extLst>
            <a:ext uri="{FF2B5EF4-FFF2-40B4-BE49-F238E27FC236}">
              <a16:creationId xmlns:a16="http://schemas.microsoft.com/office/drawing/2014/main" id="{00000000-0008-0000-0000-0000C5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647700"/>
          <a:ext cx="127000" cy="127000"/>
        </a:xfrm>
        <a:prstGeom prst="rect">
          <a:avLst/>
        </a:prstGeom>
      </xdr:spPr>
    </xdr:pic>
    <xdr:clientData/>
  </xdr:twoCellAnchor>
  <xdr:twoCellAnchor>
    <xdr:from>
      <xdr:col>1</xdr:col>
      <xdr:colOff>269875</xdr:colOff>
      <xdr:row>2</xdr:row>
      <xdr:rowOff>0</xdr:rowOff>
    </xdr:from>
    <xdr:to>
      <xdr:col>1</xdr:col>
      <xdr:colOff>396875</xdr:colOff>
      <xdr:row>2</xdr:row>
      <xdr:rowOff>127000</xdr:rowOff>
    </xdr:to>
    <xdr:pic macro="[15]!DesignIconClicked">
      <xdr:nvPicPr>
        <xdr:cNvPr id="454" name="BExVWWFVYND4EN7SYAQY2HDTQIGG">
          <a:extLst>
            <a:ext uri="{FF2B5EF4-FFF2-40B4-BE49-F238E27FC236}">
              <a16:creationId xmlns:a16="http://schemas.microsoft.com/office/drawing/2014/main" id="{00000000-0008-0000-0000-0000C6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838200"/>
          <a:ext cx="127000" cy="127000"/>
        </a:xfrm>
        <a:prstGeom prst="rect">
          <a:avLst/>
        </a:prstGeom>
      </xdr:spPr>
    </xdr:pic>
    <xdr:clientData/>
  </xdr:twoCellAnchor>
  <xdr:twoCellAnchor>
    <xdr:from>
      <xdr:col>1</xdr:col>
      <xdr:colOff>355600</xdr:colOff>
      <xdr:row>3</xdr:row>
      <xdr:rowOff>0</xdr:rowOff>
    </xdr:from>
    <xdr:to>
      <xdr:col>1</xdr:col>
      <xdr:colOff>482600</xdr:colOff>
      <xdr:row>3</xdr:row>
      <xdr:rowOff>127000</xdr:rowOff>
    </xdr:to>
    <xdr:pic macro="[15]!DesignIconClicked">
      <xdr:nvPicPr>
        <xdr:cNvPr id="455" name="BEx7B35HE0IKEA59FJ5CWIHFYHNN">
          <a:extLst>
            <a:ext uri="{FF2B5EF4-FFF2-40B4-BE49-F238E27FC236}">
              <a16:creationId xmlns:a16="http://schemas.microsoft.com/office/drawing/2014/main" id="{00000000-0008-0000-0000-0000C7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1028700"/>
          <a:ext cx="127000" cy="127000"/>
        </a:xfrm>
        <a:prstGeom prst="rect">
          <a:avLst/>
        </a:prstGeom>
      </xdr:spPr>
    </xdr:pic>
    <xdr:clientData/>
  </xdr:twoCellAnchor>
  <xdr:twoCellAnchor>
    <xdr:from>
      <xdr:col>1</xdr:col>
      <xdr:colOff>441325</xdr:colOff>
      <xdr:row>4</xdr:row>
      <xdr:rowOff>0</xdr:rowOff>
    </xdr:from>
    <xdr:to>
      <xdr:col>1</xdr:col>
      <xdr:colOff>568325</xdr:colOff>
      <xdr:row>4</xdr:row>
      <xdr:rowOff>127000</xdr:rowOff>
    </xdr:to>
    <xdr:pic macro="[15]!DesignIconClicked">
      <xdr:nvPicPr>
        <xdr:cNvPr id="456" name="BExY04M4FVM57CM93INRCAYIO9NS">
          <a:extLst>
            <a:ext uri="{FF2B5EF4-FFF2-40B4-BE49-F238E27FC236}">
              <a16:creationId xmlns:a16="http://schemas.microsoft.com/office/drawing/2014/main" id="{00000000-0008-0000-0000-0000C8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219200"/>
          <a:ext cx="127000" cy="127000"/>
        </a:xfrm>
        <a:prstGeom prst="rect">
          <a:avLst/>
        </a:prstGeom>
      </xdr:spPr>
    </xdr:pic>
    <xdr:clientData/>
  </xdr:twoCellAnchor>
  <xdr:twoCellAnchor>
    <xdr:from>
      <xdr:col>1</xdr:col>
      <xdr:colOff>441325</xdr:colOff>
      <xdr:row>123</xdr:row>
      <xdr:rowOff>0</xdr:rowOff>
    </xdr:from>
    <xdr:to>
      <xdr:col>1</xdr:col>
      <xdr:colOff>568325</xdr:colOff>
      <xdr:row>123</xdr:row>
      <xdr:rowOff>127000</xdr:rowOff>
    </xdr:to>
    <xdr:pic macro="[15]!DesignIconClicked">
      <xdr:nvPicPr>
        <xdr:cNvPr id="457" name="BEx1K7TAV63G6F8VKWLVECMK5QA4">
          <a:extLst>
            <a:ext uri="{FF2B5EF4-FFF2-40B4-BE49-F238E27FC236}">
              <a16:creationId xmlns:a16="http://schemas.microsoft.com/office/drawing/2014/main" id="{00000000-0008-0000-0000-0000C9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3888700"/>
          <a:ext cx="127000" cy="127000"/>
        </a:xfrm>
        <a:prstGeom prst="rect">
          <a:avLst/>
        </a:prstGeom>
      </xdr:spPr>
    </xdr:pic>
    <xdr:clientData/>
  </xdr:twoCellAnchor>
  <xdr:twoCellAnchor>
    <xdr:from>
      <xdr:col>1</xdr:col>
      <xdr:colOff>441325</xdr:colOff>
      <xdr:row>128</xdr:row>
      <xdr:rowOff>0</xdr:rowOff>
    </xdr:from>
    <xdr:to>
      <xdr:col>1</xdr:col>
      <xdr:colOff>568325</xdr:colOff>
      <xdr:row>128</xdr:row>
      <xdr:rowOff>127000</xdr:rowOff>
    </xdr:to>
    <xdr:pic macro="[15]!DesignIconClicked">
      <xdr:nvPicPr>
        <xdr:cNvPr id="458" name="BExW19C1OHTTAGRVIK2THJNSO6W9">
          <a:extLst>
            <a:ext uri="{FF2B5EF4-FFF2-40B4-BE49-F238E27FC236}">
              <a16:creationId xmlns:a16="http://schemas.microsoft.com/office/drawing/2014/main" id="{00000000-0008-0000-0000-0000C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4841200"/>
          <a:ext cx="127000" cy="127000"/>
        </a:xfrm>
        <a:prstGeom prst="rect">
          <a:avLst/>
        </a:prstGeom>
      </xdr:spPr>
    </xdr:pic>
    <xdr:clientData/>
  </xdr:twoCellAnchor>
  <xdr:twoCellAnchor>
    <xdr:from>
      <xdr:col>1</xdr:col>
      <xdr:colOff>441325</xdr:colOff>
      <xdr:row>166</xdr:row>
      <xdr:rowOff>0</xdr:rowOff>
    </xdr:from>
    <xdr:to>
      <xdr:col>1</xdr:col>
      <xdr:colOff>568325</xdr:colOff>
      <xdr:row>166</xdr:row>
      <xdr:rowOff>127000</xdr:rowOff>
    </xdr:to>
    <xdr:pic macro="[15]!DesignIconClicked">
      <xdr:nvPicPr>
        <xdr:cNvPr id="459" name="BExQ6A3ELFAD8HOZS6R34HQF6TAE">
          <a:extLst>
            <a:ext uri="{FF2B5EF4-FFF2-40B4-BE49-F238E27FC236}">
              <a16:creationId xmlns:a16="http://schemas.microsoft.com/office/drawing/2014/main" id="{00000000-0008-0000-0000-0000CB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2080200"/>
          <a:ext cx="127000" cy="127000"/>
        </a:xfrm>
        <a:prstGeom prst="rect">
          <a:avLst/>
        </a:prstGeom>
      </xdr:spPr>
    </xdr:pic>
    <xdr:clientData/>
  </xdr:twoCellAnchor>
  <xdr:twoCellAnchor>
    <xdr:from>
      <xdr:col>1</xdr:col>
      <xdr:colOff>441325</xdr:colOff>
      <xdr:row>174</xdr:row>
      <xdr:rowOff>0</xdr:rowOff>
    </xdr:from>
    <xdr:to>
      <xdr:col>1</xdr:col>
      <xdr:colOff>568325</xdr:colOff>
      <xdr:row>174</xdr:row>
      <xdr:rowOff>127000</xdr:rowOff>
    </xdr:to>
    <xdr:pic macro="[15]!DesignIconClicked">
      <xdr:nvPicPr>
        <xdr:cNvPr id="460" name="BEx7BT2Q6ZWSXRR09L5PF6JC1MHG">
          <a:extLst>
            <a:ext uri="{FF2B5EF4-FFF2-40B4-BE49-F238E27FC236}">
              <a16:creationId xmlns:a16="http://schemas.microsoft.com/office/drawing/2014/main" id="{00000000-0008-0000-0000-0000CC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3604200"/>
          <a:ext cx="127000" cy="127000"/>
        </a:xfrm>
        <a:prstGeom prst="rect">
          <a:avLst/>
        </a:prstGeom>
      </xdr:spPr>
    </xdr:pic>
    <xdr:clientData/>
  </xdr:twoCellAnchor>
  <xdr:twoCellAnchor>
    <xdr:from>
      <xdr:col>1</xdr:col>
      <xdr:colOff>441325</xdr:colOff>
      <xdr:row>196</xdr:row>
      <xdr:rowOff>0</xdr:rowOff>
    </xdr:from>
    <xdr:to>
      <xdr:col>1</xdr:col>
      <xdr:colOff>568325</xdr:colOff>
      <xdr:row>196</xdr:row>
      <xdr:rowOff>127000</xdr:rowOff>
    </xdr:to>
    <xdr:pic macro="[15]!DesignIconClicked">
      <xdr:nvPicPr>
        <xdr:cNvPr id="461" name="BEx1FFHEPWPRLIU2MLPO840V5Z78">
          <a:extLst>
            <a:ext uri="{FF2B5EF4-FFF2-40B4-BE49-F238E27FC236}">
              <a16:creationId xmlns:a16="http://schemas.microsoft.com/office/drawing/2014/main" id="{00000000-0008-0000-0000-0000CD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7795200"/>
          <a:ext cx="127000" cy="127000"/>
        </a:xfrm>
        <a:prstGeom prst="rect">
          <a:avLst/>
        </a:prstGeom>
      </xdr:spPr>
    </xdr:pic>
    <xdr:clientData/>
  </xdr:twoCellAnchor>
  <xdr:twoCellAnchor>
    <xdr:from>
      <xdr:col>1</xdr:col>
      <xdr:colOff>355600</xdr:colOff>
      <xdr:row>201</xdr:row>
      <xdr:rowOff>0</xdr:rowOff>
    </xdr:from>
    <xdr:to>
      <xdr:col>1</xdr:col>
      <xdr:colOff>482600</xdr:colOff>
      <xdr:row>201</xdr:row>
      <xdr:rowOff>127000</xdr:rowOff>
    </xdr:to>
    <xdr:pic macro="[15]!DesignIconClicked">
      <xdr:nvPicPr>
        <xdr:cNvPr id="462" name="BExKKEVFPSGE6NJSTRF6PX6UFF81">
          <a:extLst>
            <a:ext uri="{FF2B5EF4-FFF2-40B4-BE49-F238E27FC236}">
              <a16:creationId xmlns:a16="http://schemas.microsoft.com/office/drawing/2014/main" id="{00000000-0008-0000-0000-0000CE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8747700"/>
          <a:ext cx="127000" cy="127000"/>
        </a:xfrm>
        <a:prstGeom prst="rect">
          <a:avLst/>
        </a:prstGeom>
      </xdr:spPr>
    </xdr:pic>
    <xdr:clientData/>
  </xdr:twoCellAnchor>
  <xdr:twoCellAnchor>
    <xdr:from>
      <xdr:col>1</xdr:col>
      <xdr:colOff>269875</xdr:colOff>
      <xdr:row>203</xdr:row>
      <xdr:rowOff>0</xdr:rowOff>
    </xdr:from>
    <xdr:to>
      <xdr:col>1</xdr:col>
      <xdr:colOff>396875</xdr:colOff>
      <xdr:row>203</xdr:row>
      <xdr:rowOff>127000</xdr:rowOff>
    </xdr:to>
    <xdr:pic macro="[15]!DesignIconClicked">
      <xdr:nvPicPr>
        <xdr:cNvPr id="463" name="BExY2HKQDO7TT1ZV4WWNN2AN7DQN">
          <a:extLst>
            <a:ext uri="{FF2B5EF4-FFF2-40B4-BE49-F238E27FC236}">
              <a16:creationId xmlns:a16="http://schemas.microsoft.com/office/drawing/2014/main" id="{00000000-0008-0000-0000-0000CF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39128700"/>
          <a:ext cx="127000" cy="127000"/>
        </a:xfrm>
        <a:prstGeom prst="rect">
          <a:avLst/>
        </a:prstGeom>
      </xdr:spPr>
    </xdr:pic>
    <xdr:clientData/>
  </xdr:twoCellAnchor>
  <xdr:twoCellAnchor>
    <xdr:from>
      <xdr:col>1</xdr:col>
      <xdr:colOff>355600</xdr:colOff>
      <xdr:row>204</xdr:row>
      <xdr:rowOff>0</xdr:rowOff>
    </xdr:from>
    <xdr:to>
      <xdr:col>1</xdr:col>
      <xdr:colOff>482600</xdr:colOff>
      <xdr:row>204</xdr:row>
      <xdr:rowOff>127000</xdr:rowOff>
    </xdr:to>
    <xdr:pic macro="[15]!DesignIconClicked">
      <xdr:nvPicPr>
        <xdr:cNvPr id="464" name="BEx77YRI7I9Y32Q4LZF0YL75HN2K">
          <a:extLst>
            <a:ext uri="{FF2B5EF4-FFF2-40B4-BE49-F238E27FC236}">
              <a16:creationId xmlns:a16="http://schemas.microsoft.com/office/drawing/2014/main" id="{00000000-0008-0000-0000-0000D0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319200"/>
          <a:ext cx="127000" cy="127000"/>
        </a:xfrm>
        <a:prstGeom prst="rect">
          <a:avLst/>
        </a:prstGeom>
      </xdr:spPr>
    </xdr:pic>
    <xdr:clientData/>
  </xdr:twoCellAnchor>
  <xdr:twoCellAnchor>
    <xdr:from>
      <xdr:col>1</xdr:col>
      <xdr:colOff>355600</xdr:colOff>
      <xdr:row>206</xdr:row>
      <xdr:rowOff>0</xdr:rowOff>
    </xdr:from>
    <xdr:to>
      <xdr:col>1</xdr:col>
      <xdr:colOff>482600</xdr:colOff>
      <xdr:row>206</xdr:row>
      <xdr:rowOff>127000</xdr:rowOff>
    </xdr:to>
    <xdr:pic macro="[15]!DesignIconClicked">
      <xdr:nvPicPr>
        <xdr:cNvPr id="465" name="BExU54T4CP0NB0BY4ZGKB825R5BB">
          <a:extLst>
            <a:ext uri="{FF2B5EF4-FFF2-40B4-BE49-F238E27FC236}">
              <a16:creationId xmlns:a16="http://schemas.microsoft.com/office/drawing/2014/main" id="{00000000-0008-0000-0000-0000D1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700200"/>
          <a:ext cx="127000" cy="127000"/>
        </a:xfrm>
        <a:prstGeom prst="rect">
          <a:avLst/>
        </a:prstGeom>
      </xdr:spPr>
    </xdr:pic>
    <xdr:clientData/>
  </xdr:twoCellAnchor>
  <xdr:twoCellAnchor>
    <xdr:from>
      <xdr:col>1</xdr:col>
      <xdr:colOff>355600</xdr:colOff>
      <xdr:row>211</xdr:row>
      <xdr:rowOff>0</xdr:rowOff>
    </xdr:from>
    <xdr:to>
      <xdr:col>1</xdr:col>
      <xdr:colOff>482600</xdr:colOff>
      <xdr:row>211</xdr:row>
      <xdr:rowOff>127000</xdr:rowOff>
    </xdr:to>
    <xdr:pic macro="[15]!DesignIconClicked">
      <xdr:nvPicPr>
        <xdr:cNvPr id="466" name="BExBAAGE6PQJLC7DEWPCSJJBVX47">
          <a:extLst>
            <a:ext uri="{FF2B5EF4-FFF2-40B4-BE49-F238E27FC236}">
              <a16:creationId xmlns:a16="http://schemas.microsoft.com/office/drawing/2014/main" id="{00000000-0008-0000-0000-0000D2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0652700"/>
          <a:ext cx="127000" cy="127000"/>
        </a:xfrm>
        <a:prstGeom prst="rect">
          <a:avLst/>
        </a:prstGeom>
      </xdr:spPr>
    </xdr:pic>
    <xdr:clientData/>
  </xdr:twoCellAnchor>
  <xdr:twoCellAnchor>
    <xdr:from>
      <xdr:col>1</xdr:col>
      <xdr:colOff>355600</xdr:colOff>
      <xdr:row>219</xdr:row>
      <xdr:rowOff>0</xdr:rowOff>
    </xdr:from>
    <xdr:to>
      <xdr:col>1</xdr:col>
      <xdr:colOff>482600</xdr:colOff>
      <xdr:row>219</xdr:row>
      <xdr:rowOff>127000</xdr:rowOff>
    </xdr:to>
    <xdr:pic macro="[15]!DesignIconClicked">
      <xdr:nvPicPr>
        <xdr:cNvPr id="467" name="BExEQGHRUE2DD42G8EGO6BKSOFLA">
          <a:extLst>
            <a:ext uri="{FF2B5EF4-FFF2-40B4-BE49-F238E27FC236}">
              <a16:creationId xmlns:a16="http://schemas.microsoft.com/office/drawing/2014/main" id="{00000000-0008-0000-0000-0000D3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176700"/>
          <a:ext cx="127000" cy="127000"/>
        </a:xfrm>
        <a:prstGeom prst="rect">
          <a:avLst/>
        </a:prstGeom>
      </xdr:spPr>
    </xdr:pic>
    <xdr:clientData/>
  </xdr:twoCellAnchor>
  <xdr:twoCellAnchor>
    <xdr:from>
      <xdr:col>1</xdr:col>
      <xdr:colOff>355600</xdr:colOff>
      <xdr:row>221</xdr:row>
      <xdr:rowOff>0</xdr:rowOff>
    </xdr:from>
    <xdr:to>
      <xdr:col>1</xdr:col>
      <xdr:colOff>482600</xdr:colOff>
      <xdr:row>221</xdr:row>
      <xdr:rowOff>127000</xdr:rowOff>
    </xdr:to>
    <xdr:pic macro="[15]!DesignIconClicked">
      <xdr:nvPicPr>
        <xdr:cNvPr id="468" name="BEx7FPHEH11AB0UBFZYU7QS77FBE">
          <a:extLst>
            <a:ext uri="{FF2B5EF4-FFF2-40B4-BE49-F238E27FC236}">
              <a16:creationId xmlns:a16="http://schemas.microsoft.com/office/drawing/2014/main" id="{00000000-0008-0000-0000-0000D4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557700"/>
          <a:ext cx="127000" cy="127000"/>
        </a:xfrm>
        <a:prstGeom prst="rect">
          <a:avLst/>
        </a:prstGeom>
      </xdr:spPr>
    </xdr:pic>
    <xdr:clientData/>
  </xdr:twoCellAnchor>
  <xdr:twoCellAnchor>
    <xdr:from>
      <xdr:col>1</xdr:col>
      <xdr:colOff>355600</xdr:colOff>
      <xdr:row>238</xdr:row>
      <xdr:rowOff>0</xdr:rowOff>
    </xdr:from>
    <xdr:to>
      <xdr:col>1</xdr:col>
      <xdr:colOff>482600</xdr:colOff>
      <xdr:row>238</xdr:row>
      <xdr:rowOff>127000</xdr:rowOff>
    </xdr:to>
    <xdr:pic macro="[15]!DesignIconClicked">
      <xdr:nvPicPr>
        <xdr:cNvPr id="469" name="BExGTMPQ5E0DJAFFDESI7NMW51RG">
          <a:extLst>
            <a:ext uri="{FF2B5EF4-FFF2-40B4-BE49-F238E27FC236}">
              <a16:creationId xmlns:a16="http://schemas.microsoft.com/office/drawing/2014/main" id="{00000000-0008-0000-0000-0000D5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796200"/>
          <a:ext cx="127000" cy="127000"/>
        </a:xfrm>
        <a:prstGeom prst="rect">
          <a:avLst/>
        </a:prstGeom>
      </xdr:spPr>
    </xdr:pic>
    <xdr:clientData/>
  </xdr:twoCellAnchor>
  <xdr:twoCellAnchor>
    <xdr:from>
      <xdr:col>1</xdr:col>
      <xdr:colOff>355600</xdr:colOff>
      <xdr:row>240</xdr:row>
      <xdr:rowOff>0</xdr:rowOff>
    </xdr:from>
    <xdr:to>
      <xdr:col>1</xdr:col>
      <xdr:colOff>482600</xdr:colOff>
      <xdr:row>240</xdr:row>
      <xdr:rowOff>127000</xdr:rowOff>
    </xdr:to>
    <xdr:pic macro="[15]!DesignIconClicked">
      <xdr:nvPicPr>
        <xdr:cNvPr id="470" name="BEx96O1RVZ55R9A26V05E0NCY0SI">
          <a:extLst>
            <a:ext uri="{FF2B5EF4-FFF2-40B4-BE49-F238E27FC236}">
              <a16:creationId xmlns:a16="http://schemas.microsoft.com/office/drawing/2014/main" id="{00000000-0008-0000-0000-0000D6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6177200"/>
          <a:ext cx="127000" cy="127000"/>
        </a:xfrm>
        <a:prstGeom prst="rect">
          <a:avLst/>
        </a:prstGeom>
      </xdr:spPr>
    </xdr:pic>
    <xdr:clientData/>
  </xdr:twoCellAnchor>
  <xdr:twoCellAnchor>
    <xdr:from>
      <xdr:col>1</xdr:col>
      <xdr:colOff>355600</xdr:colOff>
      <xdr:row>280</xdr:row>
      <xdr:rowOff>0</xdr:rowOff>
    </xdr:from>
    <xdr:to>
      <xdr:col>1</xdr:col>
      <xdr:colOff>482600</xdr:colOff>
      <xdr:row>280</xdr:row>
      <xdr:rowOff>127000</xdr:rowOff>
    </xdr:to>
    <xdr:pic macro="[15]!DesignIconClicked">
      <xdr:nvPicPr>
        <xdr:cNvPr id="471" name="BExF4QS0GX4E8WQAY1KP0OTWHZAA">
          <a:extLst>
            <a:ext uri="{FF2B5EF4-FFF2-40B4-BE49-F238E27FC236}">
              <a16:creationId xmlns:a16="http://schemas.microsoft.com/office/drawing/2014/main" id="{00000000-0008-0000-0000-0000D7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3797200"/>
          <a:ext cx="127000" cy="127000"/>
        </a:xfrm>
        <a:prstGeom prst="rect">
          <a:avLst/>
        </a:prstGeom>
      </xdr:spPr>
    </xdr:pic>
    <xdr:clientData/>
  </xdr:twoCellAnchor>
  <xdr:twoCellAnchor>
    <xdr:from>
      <xdr:col>1</xdr:col>
      <xdr:colOff>355600</xdr:colOff>
      <xdr:row>285</xdr:row>
      <xdr:rowOff>0</xdr:rowOff>
    </xdr:from>
    <xdr:to>
      <xdr:col>1</xdr:col>
      <xdr:colOff>482600</xdr:colOff>
      <xdr:row>285</xdr:row>
      <xdr:rowOff>127000</xdr:rowOff>
    </xdr:to>
    <xdr:pic macro="[15]!DesignIconClicked">
      <xdr:nvPicPr>
        <xdr:cNvPr id="472" name="BExB3OSGWQK60VQGPG5OW1JQN25M">
          <a:extLst>
            <a:ext uri="{FF2B5EF4-FFF2-40B4-BE49-F238E27FC236}">
              <a16:creationId xmlns:a16="http://schemas.microsoft.com/office/drawing/2014/main" id="{00000000-0008-0000-0000-0000D8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4749700"/>
          <a:ext cx="127000" cy="127000"/>
        </a:xfrm>
        <a:prstGeom prst="rect">
          <a:avLst/>
        </a:prstGeom>
      </xdr:spPr>
    </xdr:pic>
    <xdr:clientData/>
  </xdr:twoCellAnchor>
  <xdr:twoCellAnchor>
    <xdr:from>
      <xdr:col>1</xdr:col>
      <xdr:colOff>355600</xdr:colOff>
      <xdr:row>289</xdr:row>
      <xdr:rowOff>0</xdr:rowOff>
    </xdr:from>
    <xdr:to>
      <xdr:col>1</xdr:col>
      <xdr:colOff>482600</xdr:colOff>
      <xdr:row>289</xdr:row>
      <xdr:rowOff>127000</xdr:rowOff>
    </xdr:to>
    <xdr:pic macro="[15]!DesignIconClicked">
      <xdr:nvPicPr>
        <xdr:cNvPr id="473" name="BExAXJ5XZ8K6MHONE45RKL0ORIYL">
          <a:extLst>
            <a:ext uri="{FF2B5EF4-FFF2-40B4-BE49-F238E27FC236}">
              <a16:creationId xmlns:a16="http://schemas.microsoft.com/office/drawing/2014/main" id="{00000000-0008-0000-0000-0000D9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5511700"/>
          <a:ext cx="127000" cy="127000"/>
        </a:xfrm>
        <a:prstGeom prst="rect">
          <a:avLst/>
        </a:prstGeom>
      </xdr:spPr>
    </xdr:pic>
    <xdr:clientData/>
  </xdr:twoCellAnchor>
  <xdr:twoCellAnchor>
    <xdr:from>
      <xdr:col>1</xdr:col>
      <xdr:colOff>184150</xdr:colOff>
      <xdr:row>291</xdr:row>
      <xdr:rowOff>0</xdr:rowOff>
    </xdr:from>
    <xdr:to>
      <xdr:col>1</xdr:col>
      <xdr:colOff>311150</xdr:colOff>
      <xdr:row>291</xdr:row>
      <xdr:rowOff>127000</xdr:rowOff>
    </xdr:to>
    <xdr:pic macro="[15]!DesignIconClicked">
      <xdr:nvPicPr>
        <xdr:cNvPr id="474" name="BEx7ECS61UT6A4DMCI9ZP4I6BIIT">
          <a:extLst>
            <a:ext uri="{FF2B5EF4-FFF2-40B4-BE49-F238E27FC236}">
              <a16:creationId xmlns:a16="http://schemas.microsoft.com/office/drawing/2014/main" id="{00000000-0008-0000-0000-0000D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55892700"/>
          <a:ext cx="127000" cy="127000"/>
        </a:xfrm>
        <a:prstGeom prst="rect">
          <a:avLst/>
        </a:prstGeom>
      </xdr:spPr>
    </xdr:pic>
    <xdr:clientData/>
  </xdr:twoCellAnchor>
  <xdr:twoCellAnchor>
    <xdr:from>
      <xdr:col>1</xdr:col>
      <xdr:colOff>269875</xdr:colOff>
      <xdr:row>292</xdr:row>
      <xdr:rowOff>0</xdr:rowOff>
    </xdr:from>
    <xdr:to>
      <xdr:col>1</xdr:col>
      <xdr:colOff>396875</xdr:colOff>
      <xdr:row>292</xdr:row>
      <xdr:rowOff>127000</xdr:rowOff>
    </xdr:to>
    <xdr:pic macro="[15]!DesignIconClicked">
      <xdr:nvPicPr>
        <xdr:cNvPr id="475" name="BExJ089IPZ2ONZK5YD8OS8PEUGEI">
          <a:extLst>
            <a:ext uri="{FF2B5EF4-FFF2-40B4-BE49-F238E27FC236}">
              <a16:creationId xmlns:a16="http://schemas.microsoft.com/office/drawing/2014/main" id="{00000000-0008-0000-0000-0000DB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56083200"/>
          <a:ext cx="127000" cy="127000"/>
        </a:xfrm>
        <a:prstGeom prst="rect">
          <a:avLst/>
        </a:prstGeom>
      </xdr:spPr>
    </xdr:pic>
    <xdr:clientData/>
  </xdr:twoCellAnchor>
  <xdr:twoCellAnchor>
    <xdr:from>
      <xdr:col>1</xdr:col>
      <xdr:colOff>355600</xdr:colOff>
      <xdr:row>293</xdr:row>
      <xdr:rowOff>0</xdr:rowOff>
    </xdr:from>
    <xdr:to>
      <xdr:col>1</xdr:col>
      <xdr:colOff>482600</xdr:colOff>
      <xdr:row>293</xdr:row>
      <xdr:rowOff>127000</xdr:rowOff>
    </xdr:to>
    <xdr:pic macro="[15]!DesignIconClicked">
      <xdr:nvPicPr>
        <xdr:cNvPr id="476" name="BEx9ID9WB5Q2EB91OXZZ2UAUTZVU">
          <a:extLst>
            <a:ext uri="{FF2B5EF4-FFF2-40B4-BE49-F238E27FC236}">
              <a16:creationId xmlns:a16="http://schemas.microsoft.com/office/drawing/2014/main" id="{00000000-0008-0000-0000-0000DC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6273700"/>
          <a:ext cx="127000" cy="127000"/>
        </a:xfrm>
        <a:prstGeom prst="rect">
          <a:avLst/>
        </a:prstGeom>
      </xdr:spPr>
    </xdr:pic>
    <xdr:clientData/>
  </xdr:twoCellAnchor>
  <xdr:twoCellAnchor>
    <xdr:from>
      <xdr:col>1</xdr:col>
      <xdr:colOff>441325</xdr:colOff>
      <xdr:row>294</xdr:row>
      <xdr:rowOff>0</xdr:rowOff>
    </xdr:from>
    <xdr:to>
      <xdr:col>1</xdr:col>
      <xdr:colOff>568325</xdr:colOff>
      <xdr:row>294</xdr:row>
      <xdr:rowOff>127000</xdr:rowOff>
    </xdr:to>
    <xdr:pic macro="[15]!DesignIconClicked">
      <xdr:nvPicPr>
        <xdr:cNvPr id="477" name="BExQ2OMGPNKANW56MQGV3MC2QLAW">
          <a:extLst>
            <a:ext uri="{FF2B5EF4-FFF2-40B4-BE49-F238E27FC236}">
              <a16:creationId xmlns:a16="http://schemas.microsoft.com/office/drawing/2014/main" id="{00000000-0008-0000-0000-0000DD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6464200"/>
          <a:ext cx="127000" cy="127000"/>
        </a:xfrm>
        <a:prstGeom prst="rect">
          <a:avLst/>
        </a:prstGeom>
      </xdr:spPr>
    </xdr:pic>
    <xdr:clientData/>
  </xdr:twoCellAnchor>
  <xdr:twoCellAnchor>
    <xdr:from>
      <xdr:col>1</xdr:col>
      <xdr:colOff>441325</xdr:colOff>
      <xdr:row>306</xdr:row>
      <xdr:rowOff>0</xdr:rowOff>
    </xdr:from>
    <xdr:to>
      <xdr:col>1</xdr:col>
      <xdr:colOff>568325</xdr:colOff>
      <xdr:row>306</xdr:row>
      <xdr:rowOff>127000</xdr:rowOff>
    </xdr:to>
    <xdr:pic macro="[15]!DesignIconClicked">
      <xdr:nvPicPr>
        <xdr:cNvPr id="478" name="BExBARU65NG16847O3OJOM2ATKPB">
          <a:extLst>
            <a:ext uri="{FF2B5EF4-FFF2-40B4-BE49-F238E27FC236}">
              <a16:creationId xmlns:a16="http://schemas.microsoft.com/office/drawing/2014/main" id="{00000000-0008-0000-0000-0000DE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8750200"/>
          <a:ext cx="127000" cy="127000"/>
        </a:xfrm>
        <a:prstGeom prst="rect">
          <a:avLst/>
        </a:prstGeom>
      </xdr:spPr>
    </xdr:pic>
    <xdr:clientData/>
  </xdr:twoCellAnchor>
  <xdr:twoCellAnchor>
    <xdr:from>
      <xdr:col>1</xdr:col>
      <xdr:colOff>441325</xdr:colOff>
      <xdr:row>308</xdr:row>
      <xdr:rowOff>0</xdr:rowOff>
    </xdr:from>
    <xdr:to>
      <xdr:col>1</xdr:col>
      <xdr:colOff>568325</xdr:colOff>
      <xdr:row>308</xdr:row>
      <xdr:rowOff>127000</xdr:rowOff>
    </xdr:to>
    <xdr:pic macro="[15]!DesignIconClicked">
      <xdr:nvPicPr>
        <xdr:cNvPr id="479" name="BExZTQBX1X1TIQZAFUYN9DKXVFAD">
          <a:extLst>
            <a:ext uri="{FF2B5EF4-FFF2-40B4-BE49-F238E27FC236}">
              <a16:creationId xmlns:a16="http://schemas.microsoft.com/office/drawing/2014/main" id="{00000000-0008-0000-0000-0000DF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9131200"/>
          <a:ext cx="127000" cy="127000"/>
        </a:xfrm>
        <a:prstGeom prst="rect">
          <a:avLst/>
        </a:prstGeom>
      </xdr:spPr>
    </xdr:pic>
    <xdr:clientData/>
  </xdr:twoCellAnchor>
  <xdr:twoCellAnchor>
    <xdr:from>
      <xdr:col>1</xdr:col>
      <xdr:colOff>441325</xdr:colOff>
      <xdr:row>349</xdr:row>
      <xdr:rowOff>0</xdr:rowOff>
    </xdr:from>
    <xdr:to>
      <xdr:col>1</xdr:col>
      <xdr:colOff>568325</xdr:colOff>
      <xdr:row>349</xdr:row>
      <xdr:rowOff>127000</xdr:rowOff>
    </xdr:to>
    <xdr:pic macro="[15]!DesignIconClicked">
      <xdr:nvPicPr>
        <xdr:cNvPr id="480" name="BEx5K51EKD0JP8SZS06P15W53XBT">
          <a:extLst>
            <a:ext uri="{FF2B5EF4-FFF2-40B4-BE49-F238E27FC236}">
              <a16:creationId xmlns:a16="http://schemas.microsoft.com/office/drawing/2014/main" id="{00000000-0008-0000-0000-0000E0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6941700"/>
          <a:ext cx="127000" cy="127000"/>
        </a:xfrm>
        <a:prstGeom prst="rect">
          <a:avLst/>
        </a:prstGeom>
      </xdr:spPr>
    </xdr:pic>
    <xdr:clientData/>
  </xdr:twoCellAnchor>
  <xdr:twoCellAnchor>
    <xdr:from>
      <xdr:col>1</xdr:col>
      <xdr:colOff>441325</xdr:colOff>
      <xdr:row>358</xdr:row>
      <xdr:rowOff>0</xdr:rowOff>
    </xdr:from>
    <xdr:to>
      <xdr:col>1</xdr:col>
      <xdr:colOff>568325</xdr:colOff>
      <xdr:row>358</xdr:row>
      <xdr:rowOff>127000</xdr:rowOff>
    </xdr:to>
    <xdr:pic macro="[15]!DesignIconClicked">
      <xdr:nvPicPr>
        <xdr:cNvPr id="481" name="BExVW5MC3C9NE76O19V8K15QVFUT">
          <a:extLst>
            <a:ext uri="{FF2B5EF4-FFF2-40B4-BE49-F238E27FC236}">
              <a16:creationId xmlns:a16="http://schemas.microsoft.com/office/drawing/2014/main" id="{00000000-0008-0000-0000-0000E1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656200"/>
          <a:ext cx="127000" cy="127000"/>
        </a:xfrm>
        <a:prstGeom prst="rect">
          <a:avLst/>
        </a:prstGeom>
      </xdr:spPr>
    </xdr:pic>
    <xdr:clientData/>
  </xdr:twoCellAnchor>
  <xdr:twoCellAnchor>
    <xdr:from>
      <xdr:col>1</xdr:col>
      <xdr:colOff>441325</xdr:colOff>
      <xdr:row>360</xdr:row>
      <xdr:rowOff>0</xdr:rowOff>
    </xdr:from>
    <xdr:to>
      <xdr:col>1</xdr:col>
      <xdr:colOff>568325</xdr:colOff>
      <xdr:row>360</xdr:row>
      <xdr:rowOff>127000</xdr:rowOff>
    </xdr:to>
    <xdr:pic macro="[15]!DesignIconClicked">
      <xdr:nvPicPr>
        <xdr:cNvPr id="482" name="BExMLCRXEJICT55SRQZRXZCDDMLT">
          <a:extLst>
            <a:ext uri="{FF2B5EF4-FFF2-40B4-BE49-F238E27FC236}">
              <a16:creationId xmlns:a16="http://schemas.microsoft.com/office/drawing/2014/main" id="{00000000-0008-0000-0000-0000E2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9037200"/>
          <a:ext cx="127000" cy="127000"/>
        </a:xfrm>
        <a:prstGeom prst="rect">
          <a:avLst/>
        </a:prstGeom>
      </xdr:spPr>
    </xdr:pic>
    <xdr:clientData/>
  </xdr:twoCellAnchor>
  <xdr:twoCellAnchor>
    <xdr:from>
      <xdr:col>1</xdr:col>
      <xdr:colOff>441325</xdr:colOff>
      <xdr:row>369</xdr:row>
      <xdr:rowOff>0</xdr:rowOff>
    </xdr:from>
    <xdr:to>
      <xdr:col>1</xdr:col>
      <xdr:colOff>568325</xdr:colOff>
      <xdr:row>369</xdr:row>
      <xdr:rowOff>127000</xdr:rowOff>
    </xdr:to>
    <xdr:pic macro="[15]!DesignIconClicked">
      <xdr:nvPicPr>
        <xdr:cNvPr id="483" name="BExKGJNRM53KTYUIF7D68MZ1EUV9">
          <a:extLst>
            <a:ext uri="{FF2B5EF4-FFF2-40B4-BE49-F238E27FC236}">
              <a16:creationId xmlns:a16="http://schemas.microsoft.com/office/drawing/2014/main" id="{00000000-0008-0000-0000-0000E3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0751700"/>
          <a:ext cx="127000" cy="127000"/>
        </a:xfrm>
        <a:prstGeom prst="rect">
          <a:avLst/>
        </a:prstGeom>
      </xdr:spPr>
    </xdr:pic>
    <xdr:clientData/>
  </xdr:twoCellAnchor>
  <xdr:twoCellAnchor>
    <xdr:from>
      <xdr:col>1</xdr:col>
      <xdr:colOff>441325</xdr:colOff>
      <xdr:row>373</xdr:row>
      <xdr:rowOff>0</xdr:rowOff>
    </xdr:from>
    <xdr:to>
      <xdr:col>1</xdr:col>
      <xdr:colOff>568325</xdr:colOff>
      <xdr:row>373</xdr:row>
      <xdr:rowOff>127000</xdr:rowOff>
    </xdr:to>
    <xdr:pic macro="[15]!DesignIconClicked">
      <xdr:nvPicPr>
        <xdr:cNvPr id="484" name="BExUCPJ8ZKULOUDWCQ2IH7DH6136">
          <a:extLst>
            <a:ext uri="{FF2B5EF4-FFF2-40B4-BE49-F238E27FC236}">
              <a16:creationId xmlns:a16="http://schemas.microsoft.com/office/drawing/2014/main" id="{00000000-0008-0000-0000-0000E4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1513700"/>
          <a:ext cx="127000" cy="127000"/>
        </a:xfrm>
        <a:prstGeom prst="rect">
          <a:avLst/>
        </a:prstGeom>
      </xdr:spPr>
    </xdr:pic>
    <xdr:clientData/>
  </xdr:twoCellAnchor>
  <xdr:twoCellAnchor>
    <xdr:from>
      <xdr:col>1</xdr:col>
      <xdr:colOff>269875</xdr:colOff>
      <xdr:row>385</xdr:row>
      <xdr:rowOff>0</xdr:rowOff>
    </xdr:from>
    <xdr:to>
      <xdr:col>1</xdr:col>
      <xdr:colOff>396875</xdr:colOff>
      <xdr:row>385</xdr:row>
      <xdr:rowOff>127000</xdr:rowOff>
    </xdr:to>
    <xdr:pic macro="[15]!DesignIconClicked">
      <xdr:nvPicPr>
        <xdr:cNvPr id="485" name="BExDC2BTE2B6R403ZOQAU4O2EWZK">
          <a:extLst>
            <a:ext uri="{FF2B5EF4-FFF2-40B4-BE49-F238E27FC236}">
              <a16:creationId xmlns:a16="http://schemas.microsoft.com/office/drawing/2014/main" id="{00000000-0008-0000-0000-0000E5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73799700"/>
          <a:ext cx="127000" cy="127000"/>
        </a:xfrm>
        <a:prstGeom prst="rect">
          <a:avLst/>
        </a:prstGeom>
      </xdr:spPr>
    </xdr:pic>
    <xdr:clientData/>
  </xdr:twoCellAnchor>
  <xdr:twoCellAnchor>
    <xdr:from>
      <xdr:col>1</xdr:col>
      <xdr:colOff>355600</xdr:colOff>
      <xdr:row>386</xdr:row>
      <xdr:rowOff>0</xdr:rowOff>
    </xdr:from>
    <xdr:to>
      <xdr:col>1</xdr:col>
      <xdr:colOff>482600</xdr:colOff>
      <xdr:row>386</xdr:row>
      <xdr:rowOff>127000</xdr:rowOff>
    </xdr:to>
    <xdr:pic macro="[15]!DesignIconClicked">
      <xdr:nvPicPr>
        <xdr:cNvPr id="486" name="BExO5ZF0MWGVR7Y76LIBCGRKXW3B">
          <a:extLst>
            <a:ext uri="{FF2B5EF4-FFF2-40B4-BE49-F238E27FC236}">
              <a16:creationId xmlns:a16="http://schemas.microsoft.com/office/drawing/2014/main" id="{00000000-0008-0000-0000-0000E6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3990200"/>
          <a:ext cx="127000" cy="127000"/>
        </a:xfrm>
        <a:prstGeom prst="rect">
          <a:avLst/>
        </a:prstGeom>
      </xdr:spPr>
    </xdr:pic>
    <xdr:clientData/>
  </xdr:twoCellAnchor>
  <xdr:twoCellAnchor>
    <xdr:from>
      <xdr:col>1</xdr:col>
      <xdr:colOff>355600</xdr:colOff>
      <xdr:row>395</xdr:row>
      <xdr:rowOff>0</xdr:rowOff>
    </xdr:from>
    <xdr:to>
      <xdr:col>1</xdr:col>
      <xdr:colOff>482600</xdr:colOff>
      <xdr:row>395</xdr:row>
      <xdr:rowOff>127000</xdr:rowOff>
    </xdr:to>
    <xdr:pic macro="[15]!DesignIconClicked">
      <xdr:nvPicPr>
        <xdr:cNvPr id="487" name="BExKKG7WTHYBYYELBO4IWADPR57G">
          <a:extLst>
            <a:ext uri="{FF2B5EF4-FFF2-40B4-BE49-F238E27FC236}">
              <a16:creationId xmlns:a16="http://schemas.microsoft.com/office/drawing/2014/main" id="{00000000-0008-0000-0000-0000E7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5704700"/>
          <a:ext cx="127000" cy="127000"/>
        </a:xfrm>
        <a:prstGeom prst="rect">
          <a:avLst/>
        </a:prstGeom>
      </xdr:spPr>
    </xdr:pic>
    <xdr:clientData/>
  </xdr:twoCellAnchor>
  <xdr:twoCellAnchor>
    <xdr:from>
      <xdr:col>1</xdr:col>
      <xdr:colOff>355600</xdr:colOff>
      <xdr:row>397</xdr:row>
      <xdr:rowOff>0</xdr:rowOff>
    </xdr:from>
    <xdr:to>
      <xdr:col>1</xdr:col>
      <xdr:colOff>482600</xdr:colOff>
      <xdr:row>397</xdr:row>
      <xdr:rowOff>127000</xdr:rowOff>
    </xdr:to>
    <xdr:pic macro="[15]!DesignIconClicked">
      <xdr:nvPicPr>
        <xdr:cNvPr id="488" name="BExQC2340BKV8E1PM6YKLUJVWLNM">
          <a:extLst>
            <a:ext uri="{FF2B5EF4-FFF2-40B4-BE49-F238E27FC236}">
              <a16:creationId xmlns:a16="http://schemas.microsoft.com/office/drawing/2014/main" id="{00000000-0008-0000-0000-0000E8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6085700"/>
          <a:ext cx="127000" cy="127000"/>
        </a:xfrm>
        <a:prstGeom prst="rect">
          <a:avLst/>
        </a:prstGeom>
      </xdr:spPr>
    </xdr:pic>
    <xdr:clientData/>
  </xdr:twoCellAnchor>
  <xdr:twoCellAnchor>
    <xdr:from>
      <xdr:col>1</xdr:col>
      <xdr:colOff>355600</xdr:colOff>
      <xdr:row>402</xdr:row>
      <xdr:rowOff>0</xdr:rowOff>
    </xdr:from>
    <xdr:to>
      <xdr:col>1</xdr:col>
      <xdr:colOff>482600</xdr:colOff>
      <xdr:row>402</xdr:row>
      <xdr:rowOff>127000</xdr:rowOff>
    </xdr:to>
    <xdr:pic macro="[15]!DesignIconClicked">
      <xdr:nvPicPr>
        <xdr:cNvPr id="489" name="BEx5C2XH4O4CPPIM93NVZBYRRTHA">
          <a:extLst>
            <a:ext uri="{FF2B5EF4-FFF2-40B4-BE49-F238E27FC236}">
              <a16:creationId xmlns:a16="http://schemas.microsoft.com/office/drawing/2014/main" id="{00000000-0008-0000-0000-0000E9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038200"/>
          <a:ext cx="127000" cy="127000"/>
        </a:xfrm>
        <a:prstGeom prst="rect">
          <a:avLst/>
        </a:prstGeom>
      </xdr:spPr>
    </xdr:pic>
    <xdr:clientData/>
  </xdr:twoCellAnchor>
  <xdr:twoCellAnchor>
    <xdr:from>
      <xdr:col>1</xdr:col>
      <xdr:colOff>355600</xdr:colOff>
      <xdr:row>404</xdr:row>
      <xdr:rowOff>0</xdr:rowOff>
    </xdr:from>
    <xdr:to>
      <xdr:col>1</xdr:col>
      <xdr:colOff>482600</xdr:colOff>
      <xdr:row>404</xdr:row>
      <xdr:rowOff>127000</xdr:rowOff>
    </xdr:to>
    <xdr:pic macro="[15]!DesignIconClicked">
      <xdr:nvPicPr>
        <xdr:cNvPr id="490" name="BExGX3E24G3VGMFVCEUV3INJEO4N">
          <a:extLst>
            <a:ext uri="{FF2B5EF4-FFF2-40B4-BE49-F238E27FC236}">
              <a16:creationId xmlns:a16="http://schemas.microsoft.com/office/drawing/2014/main" id="{00000000-0008-0000-0000-0000EA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419200"/>
          <a:ext cx="127000" cy="127000"/>
        </a:xfrm>
        <a:prstGeom prst="rect">
          <a:avLst/>
        </a:prstGeom>
      </xdr:spPr>
    </xdr:pic>
    <xdr:clientData/>
  </xdr:twoCellAnchor>
  <xdr:twoCellAnchor>
    <xdr:from>
      <xdr:col>1</xdr:col>
      <xdr:colOff>355600</xdr:colOff>
      <xdr:row>407</xdr:row>
      <xdr:rowOff>0</xdr:rowOff>
    </xdr:from>
    <xdr:to>
      <xdr:col>1</xdr:col>
      <xdr:colOff>482600</xdr:colOff>
      <xdr:row>407</xdr:row>
      <xdr:rowOff>127000</xdr:rowOff>
    </xdr:to>
    <xdr:pic macro="[15]!DesignIconClicked">
      <xdr:nvPicPr>
        <xdr:cNvPr id="491" name="BEx1QDAIAEOEQ0R3NGWU14LGXOXS">
          <a:extLst>
            <a:ext uri="{FF2B5EF4-FFF2-40B4-BE49-F238E27FC236}">
              <a16:creationId xmlns:a16="http://schemas.microsoft.com/office/drawing/2014/main" id="{00000000-0008-0000-0000-0000EB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990700"/>
          <a:ext cx="127000" cy="127000"/>
        </a:xfrm>
        <a:prstGeom prst="rect">
          <a:avLst/>
        </a:prstGeom>
      </xdr:spPr>
    </xdr:pic>
    <xdr:clientData/>
  </xdr:twoCellAnchor>
  <xdr:twoCellAnchor>
    <xdr:from>
      <xdr:col>1</xdr:col>
      <xdr:colOff>355600</xdr:colOff>
      <xdr:row>411</xdr:row>
      <xdr:rowOff>0</xdr:rowOff>
    </xdr:from>
    <xdr:to>
      <xdr:col>1</xdr:col>
      <xdr:colOff>482600</xdr:colOff>
      <xdr:row>411</xdr:row>
      <xdr:rowOff>127000</xdr:rowOff>
    </xdr:to>
    <xdr:pic macro="[15]!DesignIconClicked">
      <xdr:nvPicPr>
        <xdr:cNvPr id="492" name="BExUCSDRNJ4XMLL456OX0EUXMOUN">
          <a:extLst>
            <a:ext uri="{FF2B5EF4-FFF2-40B4-BE49-F238E27FC236}">
              <a16:creationId xmlns:a16="http://schemas.microsoft.com/office/drawing/2014/main" id="{00000000-0008-0000-0000-0000EC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8752700"/>
          <a:ext cx="127000" cy="127000"/>
        </a:xfrm>
        <a:prstGeom prst="rect">
          <a:avLst/>
        </a:prstGeom>
      </xdr:spPr>
    </xdr:pic>
    <xdr:clientData/>
  </xdr:twoCellAnchor>
  <xdr:twoCellAnchor>
    <xdr:from>
      <xdr:col>1</xdr:col>
      <xdr:colOff>355600</xdr:colOff>
      <xdr:row>415</xdr:row>
      <xdr:rowOff>0</xdr:rowOff>
    </xdr:from>
    <xdr:to>
      <xdr:col>1</xdr:col>
      <xdr:colOff>482600</xdr:colOff>
      <xdr:row>415</xdr:row>
      <xdr:rowOff>127000</xdr:rowOff>
    </xdr:to>
    <xdr:pic macro="[15]!DesignIconClicked">
      <xdr:nvPicPr>
        <xdr:cNvPr id="493" name="BExZVKEY7Z7BP7LAI4ZTCTILVJBS">
          <a:extLst>
            <a:ext uri="{FF2B5EF4-FFF2-40B4-BE49-F238E27FC236}">
              <a16:creationId xmlns:a16="http://schemas.microsoft.com/office/drawing/2014/main" id="{00000000-0008-0000-0000-0000ED01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9514700"/>
          <a:ext cx="127000" cy="127000"/>
        </a:xfrm>
        <a:prstGeom prst="rect">
          <a:avLst/>
        </a:prstGeom>
      </xdr:spPr>
    </xdr:pic>
    <xdr:clientData/>
  </xdr:twoCellAnchor>
  <xdr:oneCellAnchor>
    <xdr:from>
      <xdr:col>1</xdr:col>
      <xdr:colOff>28575</xdr:colOff>
      <xdr:row>1</xdr:row>
      <xdr:rowOff>0</xdr:rowOff>
    </xdr:from>
    <xdr:ext cx="123825" cy="123825"/>
    <xdr:pic macro="[15]!DesignIconClicked">
      <xdr:nvPicPr>
        <xdr:cNvPr id="502" name="BExW253QPOZK9KW8BJC3LBXGCG2N" descr="Y5HX37BEUWSN1NEFJKZJXI3SX" hidden="1">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503" name="BEx973S463FCQVJ7QDFBUIU0WJ3F" descr="ZQTVYL8DCSADVT0QMRXFLU0TR" hidden="1">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10</xdr:row>
      <xdr:rowOff>0</xdr:rowOff>
    </xdr:from>
    <xdr:ext cx="123825" cy="123825"/>
    <xdr:pic macro="[15]!DesignIconClicked">
      <xdr:nvPicPr>
        <xdr:cNvPr id="504" name="BExRZO0PLWWMCLGRH7EH6UXYWGAJ" descr="9D4GQ34QB727H10MA3SSAR2R9" hidden="1">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macro="[15]!DesignIconClicked">
      <xdr:nvPicPr>
        <xdr:cNvPr id="505" name="BExBDP6HNAAJUM39SE5G2C8BKNRQ" descr="1TM64TL2QIMYV7WYSV2VLGXY4" hidden="1">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552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macro="[15]!DesignIconClicked">
      <xdr:nvPicPr>
        <xdr:cNvPr id="506" name="BExQEGJP61DL2NZY6LMBHBZ0J5YT" descr="D6ZNRZJ7EX4GZT9RO8LE0C905" hidden="1">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743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macro="[15]!DesignIconClicked">
      <xdr:nvPicPr>
        <xdr:cNvPr id="507" name="BExTY1BCS6HZIF6HI5491FGHDVAE" descr="MJ6976KI2UH1IE8M227DUYXMJ" hidden="1">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933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508" name="BEx5FXJGJOT93D0J2IRJ3985IUMI" hidden="1">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3</xdr:row>
      <xdr:rowOff>0</xdr:rowOff>
    </xdr:from>
    <xdr:ext cx="123825" cy="123825"/>
    <xdr:pic macro="[15]!DesignIconClicked">
      <xdr:nvPicPr>
        <xdr:cNvPr id="509" name="BExS8T38WLC2R738ZC7BDJQAKJAJ" descr="MRI962L5PB0E0YWXCIBN82VJH" hidden="1">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510" name="BEx5F64BJ6DCM4EJH81D5ZFNPZ0V" descr="7DJ9FILZD2YPS6X1JBP9E76TU" hidden="1">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511" name="BExQEXXHA3EEXR44LT6RKCDWM6ZT" hidden="1">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macro="[15]!DesignIconClicked">
      <xdr:nvPicPr>
        <xdr:cNvPr id="512" name="BEx1X6AMHV6ZK3UJB2BXIJTJHYJU" descr="OALR4L95ELQLZ1Y1LETHM1CS9" hidden="1">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macro="[15]!DesignIconClicked">
      <xdr:nvPicPr>
        <xdr:cNvPr id="513" name="BEx1QZGQZBAWJ8591VXEIPUOVS7X" descr="MEW27CPIFG44B7E7HEQUUF5QF" hidden="1">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macro="[15]!DesignIconClicked">
      <xdr:nvPicPr>
        <xdr:cNvPr id="514" name="BExMF7LICJLPXSHM63A6EQ79YQKG" descr="U084VZL15IMB1OFRRAY6GVKAE" hidden="1">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171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macro="[15]!DesignIconClicked">
      <xdr:nvPicPr>
        <xdr:cNvPr id="515" name="BExS343F8GCKP6HTF9Y97L133DX8" descr="ZRF0KB1IYQSNV63CTXT25G67G" hidden="1">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981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macro="[15]!DesignIconClicked">
      <xdr:nvPicPr>
        <xdr:cNvPr id="516" name="BExZMRC09W87CY4B73NPZMNH21AH" descr="78CUMI0OVLYJRSDRQ3V2YX812" hidden="1">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790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9525</xdr:rowOff>
    </xdr:from>
    <xdr:ext cx="123825" cy="123825"/>
    <xdr:pic macro="[15]!DesignIconClicked">
      <xdr:nvPicPr>
        <xdr:cNvPr id="517" name="BExZXVFJ4DY4I24AARDT4AMP6EN1" descr="TXSMH2MTH86CYKA26740RQPUC" hidden="1">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macro="[15]!DesignIconClicked">
      <xdr:nvPicPr>
        <xdr:cNvPr id="518" name="BExOCUIOFQWUGTBU5ESTW3EYEP5C" descr="9BNF49V0R6VVYPHEVMJ3ABDQZ" hidden="1">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macro="[15]!DesignIconClicked">
      <xdr:nvPicPr>
        <xdr:cNvPr id="519" name="BExU65O9OE4B4MQ2A3OYH13M8BZJ" descr="3INNIMMPDBB0JF37L81M6ID21" hidden="1">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520" name="BExOPRCR0UW7TKXSV5WDTL348FGL" descr="S9JM17GP1802LHN4GT14BJYIC" hidden="1">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521" name="BEx5OESAY2W8SEGI3TSB65EHJ04B" descr="9CN2Y88X8WYV1HWZG1QILY9BK" hidden="1">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522" name="BExGMWEQ2BYRY9BAO5T1X850MJN1" descr="AZ9ST0XDIOP50HSUFO5V31BR0" hidden="1">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184150</xdr:colOff>
      <xdr:row>1</xdr:row>
      <xdr:rowOff>0</xdr:rowOff>
    </xdr:from>
    <xdr:to>
      <xdr:col>1</xdr:col>
      <xdr:colOff>311150</xdr:colOff>
      <xdr:row>1</xdr:row>
      <xdr:rowOff>127000</xdr:rowOff>
    </xdr:to>
    <xdr:pic macro="[15]!DesignIconClicked">
      <xdr:nvPicPr>
        <xdr:cNvPr id="523" name="BExF7BJAEJ97GP21LSFNMJ7IKDTL">
          <a:extLst>
            <a:ext uri="{FF2B5EF4-FFF2-40B4-BE49-F238E27FC236}">
              <a16:creationId xmlns:a16="http://schemas.microsoft.com/office/drawing/2014/main" id="{00000000-0008-0000-0000-00000B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647700"/>
          <a:ext cx="127000" cy="127000"/>
        </a:xfrm>
        <a:prstGeom prst="rect">
          <a:avLst/>
        </a:prstGeom>
      </xdr:spPr>
    </xdr:pic>
    <xdr:clientData/>
  </xdr:twoCellAnchor>
  <xdr:twoCellAnchor>
    <xdr:from>
      <xdr:col>1</xdr:col>
      <xdr:colOff>269875</xdr:colOff>
      <xdr:row>2</xdr:row>
      <xdr:rowOff>0</xdr:rowOff>
    </xdr:from>
    <xdr:to>
      <xdr:col>1</xdr:col>
      <xdr:colOff>396875</xdr:colOff>
      <xdr:row>2</xdr:row>
      <xdr:rowOff>127000</xdr:rowOff>
    </xdr:to>
    <xdr:pic macro="[15]!DesignIconClicked">
      <xdr:nvPicPr>
        <xdr:cNvPr id="524" name="BExVWWFVYND4EN7SYAQY2HDTQIGG">
          <a:extLst>
            <a:ext uri="{FF2B5EF4-FFF2-40B4-BE49-F238E27FC236}">
              <a16:creationId xmlns:a16="http://schemas.microsoft.com/office/drawing/2014/main" id="{00000000-0008-0000-0000-00000C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838200"/>
          <a:ext cx="127000" cy="127000"/>
        </a:xfrm>
        <a:prstGeom prst="rect">
          <a:avLst/>
        </a:prstGeom>
      </xdr:spPr>
    </xdr:pic>
    <xdr:clientData/>
  </xdr:twoCellAnchor>
  <xdr:twoCellAnchor>
    <xdr:from>
      <xdr:col>1</xdr:col>
      <xdr:colOff>355600</xdr:colOff>
      <xdr:row>3</xdr:row>
      <xdr:rowOff>0</xdr:rowOff>
    </xdr:from>
    <xdr:to>
      <xdr:col>1</xdr:col>
      <xdr:colOff>482600</xdr:colOff>
      <xdr:row>3</xdr:row>
      <xdr:rowOff>127000</xdr:rowOff>
    </xdr:to>
    <xdr:pic macro="[15]!DesignIconClicked">
      <xdr:nvPicPr>
        <xdr:cNvPr id="525" name="BEx7B35HE0IKEA59FJ5CWIHFYHNN">
          <a:extLst>
            <a:ext uri="{FF2B5EF4-FFF2-40B4-BE49-F238E27FC236}">
              <a16:creationId xmlns:a16="http://schemas.microsoft.com/office/drawing/2014/main" id="{00000000-0008-0000-0000-00000D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1028700"/>
          <a:ext cx="127000" cy="127000"/>
        </a:xfrm>
        <a:prstGeom prst="rect">
          <a:avLst/>
        </a:prstGeom>
      </xdr:spPr>
    </xdr:pic>
    <xdr:clientData/>
  </xdr:twoCellAnchor>
  <xdr:twoCellAnchor>
    <xdr:from>
      <xdr:col>1</xdr:col>
      <xdr:colOff>441325</xdr:colOff>
      <xdr:row>4</xdr:row>
      <xdr:rowOff>0</xdr:rowOff>
    </xdr:from>
    <xdr:to>
      <xdr:col>1</xdr:col>
      <xdr:colOff>568325</xdr:colOff>
      <xdr:row>4</xdr:row>
      <xdr:rowOff>127000</xdr:rowOff>
    </xdr:to>
    <xdr:pic macro="[15]!DesignIconClicked">
      <xdr:nvPicPr>
        <xdr:cNvPr id="526" name="BExY04M4FVM57CM93INRCAYIO9NS">
          <a:extLst>
            <a:ext uri="{FF2B5EF4-FFF2-40B4-BE49-F238E27FC236}">
              <a16:creationId xmlns:a16="http://schemas.microsoft.com/office/drawing/2014/main" id="{00000000-0008-0000-0000-00000E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219200"/>
          <a:ext cx="127000" cy="127000"/>
        </a:xfrm>
        <a:prstGeom prst="rect">
          <a:avLst/>
        </a:prstGeom>
      </xdr:spPr>
    </xdr:pic>
    <xdr:clientData/>
  </xdr:twoCellAnchor>
  <xdr:twoCellAnchor>
    <xdr:from>
      <xdr:col>1</xdr:col>
      <xdr:colOff>441325</xdr:colOff>
      <xdr:row>123</xdr:row>
      <xdr:rowOff>0</xdr:rowOff>
    </xdr:from>
    <xdr:to>
      <xdr:col>1</xdr:col>
      <xdr:colOff>568325</xdr:colOff>
      <xdr:row>123</xdr:row>
      <xdr:rowOff>127000</xdr:rowOff>
    </xdr:to>
    <xdr:pic macro="[15]!DesignIconClicked">
      <xdr:nvPicPr>
        <xdr:cNvPr id="527" name="BEx1K7TAV63G6F8VKWLVECMK5QA4">
          <a:extLst>
            <a:ext uri="{FF2B5EF4-FFF2-40B4-BE49-F238E27FC236}">
              <a16:creationId xmlns:a16="http://schemas.microsoft.com/office/drawing/2014/main" id="{00000000-0008-0000-0000-00000F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3888700"/>
          <a:ext cx="127000" cy="127000"/>
        </a:xfrm>
        <a:prstGeom prst="rect">
          <a:avLst/>
        </a:prstGeom>
      </xdr:spPr>
    </xdr:pic>
    <xdr:clientData/>
  </xdr:twoCellAnchor>
  <xdr:twoCellAnchor>
    <xdr:from>
      <xdr:col>1</xdr:col>
      <xdr:colOff>441325</xdr:colOff>
      <xdr:row>128</xdr:row>
      <xdr:rowOff>0</xdr:rowOff>
    </xdr:from>
    <xdr:to>
      <xdr:col>1</xdr:col>
      <xdr:colOff>568325</xdr:colOff>
      <xdr:row>128</xdr:row>
      <xdr:rowOff>127000</xdr:rowOff>
    </xdr:to>
    <xdr:pic macro="[15]!DesignIconClicked">
      <xdr:nvPicPr>
        <xdr:cNvPr id="528" name="BExW19C1OHTTAGRVIK2THJNSO6W9">
          <a:extLst>
            <a:ext uri="{FF2B5EF4-FFF2-40B4-BE49-F238E27FC236}">
              <a16:creationId xmlns:a16="http://schemas.microsoft.com/office/drawing/2014/main" id="{00000000-0008-0000-0000-000010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4841200"/>
          <a:ext cx="127000" cy="127000"/>
        </a:xfrm>
        <a:prstGeom prst="rect">
          <a:avLst/>
        </a:prstGeom>
      </xdr:spPr>
    </xdr:pic>
    <xdr:clientData/>
  </xdr:twoCellAnchor>
  <xdr:twoCellAnchor>
    <xdr:from>
      <xdr:col>1</xdr:col>
      <xdr:colOff>441325</xdr:colOff>
      <xdr:row>166</xdr:row>
      <xdr:rowOff>0</xdr:rowOff>
    </xdr:from>
    <xdr:to>
      <xdr:col>1</xdr:col>
      <xdr:colOff>568325</xdr:colOff>
      <xdr:row>166</xdr:row>
      <xdr:rowOff>127000</xdr:rowOff>
    </xdr:to>
    <xdr:pic macro="[15]!DesignIconClicked">
      <xdr:nvPicPr>
        <xdr:cNvPr id="529" name="BExQ6A3ELFAD8HOZS6R34HQF6TAE">
          <a:extLst>
            <a:ext uri="{FF2B5EF4-FFF2-40B4-BE49-F238E27FC236}">
              <a16:creationId xmlns:a16="http://schemas.microsoft.com/office/drawing/2014/main" id="{00000000-0008-0000-0000-000011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2080200"/>
          <a:ext cx="127000" cy="127000"/>
        </a:xfrm>
        <a:prstGeom prst="rect">
          <a:avLst/>
        </a:prstGeom>
      </xdr:spPr>
    </xdr:pic>
    <xdr:clientData/>
  </xdr:twoCellAnchor>
  <xdr:twoCellAnchor>
    <xdr:from>
      <xdr:col>1</xdr:col>
      <xdr:colOff>441325</xdr:colOff>
      <xdr:row>174</xdr:row>
      <xdr:rowOff>0</xdr:rowOff>
    </xdr:from>
    <xdr:to>
      <xdr:col>1</xdr:col>
      <xdr:colOff>568325</xdr:colOff>
      <xdr:row>174</xdr:row>
      <xdr:rowOff>127000</xdr:rowOff>
    </xdr:to>
    <xdr:pic macro="[15]!DesignIconClicked">
      <xdr:nvPicPr>
        <xdr:cNvPr id="530" name="BEx7BT2Q6ZWSXRR09L5PF6JC1MHG">
          <a:extLst>
            <a:ext uri="{FF2B5EF4-FFF2-40B4-BE49-F238E27FC236}">
              <a16:creationId xmlns:a16="http://schemas.microsoft.com/office/drawing/2014/main" id="{00000000-0008-0000-0000-000012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3604200"/>
          <a:ext cx="127000" cy="127000"/>
        </a:xfrm>
        <a:prstGeom prst="rect">
          <a:avLst/>
        </a:prstGeom>
      </xdr:spPr>
    </xdr:pic>
    <xdr:clientData/>
  </xdr:twoCellAnchor>
  <xdr:twoCellAnchor>
    <xdr:from>
      <xdr:col>1</xdr:col>
      <xdr:colOff>441325</xdr:colOff>
      <xdr:row>196</xdr:row>
      <xdr:rowOff>0</xdr:rowOff>
    </xdr:from>
    <xdr:to>
      <xdr:col>1</xdr:col>
      <xdr:colOff>568325</xdr:colOff>
      <xdr:row>196</xdr:row>
      <xdr:rowOff>127000</xdr:rowOff>
    </xdr:to>
    <xdr:pic macro="[15]!DesignIconClicked">
      <xdr:nvPicPr>
        <xdr:cNvPr id="531" name="BEx1FFHEPWPRLIU2MLPO840V5Z78">
          <a:extLst>
            <a:ext uri="{FF2B5EF4-FFF2-40B4-BE49-F238E27FC236}">
              <a16:creationId xmlns:a16="http://schemas.microsoft.com/office/drawing/2014/main" id="{00000000-0008-0000-0000-000013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7795200"/>
          <a:ext cx="127000" cy="127000"/>
        </a:xfrm>
        <a:prstGeom prst="rect">
          <a:avLst/>
        </a:prstGeom>
      </xdr:spPr>
    </xdr:pic>
    <xdr:clientData/>
  </xdr:twoCellAnchor>
  <xdr:twoCellAnchor>
    <xdr:from>
      <xdr:col>1</xdr:col>
      <xdr:colOff>355600</xdr:colOff>
      <xdr:row>201</xdr:row>
      <xdr:rowOff>0</xdr:rowOff>
    </xdr:from>
    <xdr:to>
      <xdr:col>1</xdr:col>
      <xdr:colOff>482600</xdr:colOff>
      <xdr:row>201</xdr:row>
      <xdr:rowOff>127000</xdr:rowOff>
    </xdr:to>
    <xdr:pic macro="[15]!DesignIconClicked">
      <xdr:nvPicPr>
        <xdr:cNvPr id="532" name="BExKKEVFPSGE6NJSTRF6PX6UFF81">
          <a:extLst>
            <a:ext uri="{FF2B5EF4-FFF2-40B4-BE49-F238E27FC236}">
              <a16:creationId xmlns:a16="http://schemas.microsoft.com/office/drawing/2014/main" id="{00000000-0008-0000-0000-000014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8747700"/>
          <a:ext cx="127000" cy="127000"/>
        </a:xfrm>
        <a:prstGeom prst="rect">
          <a:avLst/>
        </a:prstGeom>
      </xdr:spPr>
    </xdr:pic>
    <xdr:clientData/>
  </xdr:twoCellAnchor>
  <xdr:twoCellAnchor>
    <xdr:from>
      <xdr:col>1</xdr:col>
      <xdr:colOff>269875</xdr:colOff>
      <xdr:row>203</xdr:row>
      <xdr:rowOff>0</xdr:rowOff>
    </xdr:from>
    <xdr:to>
      <xdr:col>1</xdr:col>
      <xdr:colOff>396875</xdr:colOff>
      <xdr:row>203</xdr:row>
      <xdr:rowOff>127000</xdr:rowOff>
    </xdr:to>
    <xdr:pic macro="[15]!DesignIconClicked">
      <xdr:nvPicPr>
        <xdr:cNvPr id="533" name="BExY2HKQDO7TT1ZV4WWNN2AN7DQN">
          <a:extLst>
            <a:ext uri="{FF2B5EF4-FFF2-40B4-BE49-F238E27FC236}">
              <a16:creationId xmlns:a16="http://schemas.microsoft.com/office/drawing/2014/main" id="{00000000-0008-0000-0000-000015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39128700"/>
          <a:ext cx="127000" cy="127000"/>
        </a:xfrm>
        <a:prstGeom prst="rect">
          <a:avLst/>
        </a:prstGeom>
      </xdr:spPr>
    </xdr:pic>
    <xdr:clientData/>
  </xdr:twoCellAnchor>
  <xdr:twoCellAnchor>
    <xdr:from>
      <xdr:col>1</xdr:col>
      <xdr:colOff>355600</xdr:colOff>
      <xdr:row>204</xdr:row>
      <xdr:rowOff>0</xdr:rowOff>
    </xdr:from>
    <xdr:to>
      <xdr:col>1</xdr:col>
      <xdr:colOff>482600</xdr:colOff>
      <xdr:row>204</xdr:row>
      <xdr:rowOff>127000</xdr:rowOff>
    </xdr:to>
    <xdr:pic macro="[15]!DesignIconClicked">
      <xdr:nvPicPr>
        <xdr:cNvPr id="534" name="BEx77YRI7I9Y32Q4LZF0YL75HN2K">
          <a:extLst>
            <a:ext uri="{FF2B5EF4-FFF2-40B4-BE49-F238E27FC236}">
              <a16:creationId xmlns:a16="http://schemas.microsoft.com/office/drawing/2014/main" id="{00000000-0008-0000-0000-000016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319200"/>
          <a:ext cx="127000" cy="127000"/>
        </a:xfrm>
        <a:prstGeom prst="rect">
          <a:avLst/>
        </a:prstGeom>
      </xdr:spPr>
    </xdr:pic>
    <xdr:clientData/>
  </xdr:twoCellAnchor>
  <xdr:twoCellAnchor>
    <xdr:from>
      <xdr:col>1</xdr:col>
      <xdr:colOff>355600</xdr:colOff>
      <xdr:row>206</xdr:row>
      <xdr:rowOff>0</xdr:rowOff>
    </xdr:from>
    <xdr:to>
      <xdr:col>1</xdr:col>
      <xdr:colOff>482600</xdr:colOff>
      <xdr:row>206</xdr:row>
      <xdr:rowOff>127000</xdr:rowOff>
    </xdr:to>
    <xdr:pic macro="[15]!DesignIconClicked">
      <xdr:nvPicPr>
        <xdr:cNvPr id="535" name="BExU54T4CP0NB0BY4ZGKB825R5BB">
          <a:extLst>
            <a:ext uri="{FF2B5EF4-FFF2-40B4-BE49-F238E27FC236}">
              <a16:creationId xmlns:a16="http://schemas.microsoft.com/office/drawing/2014/main" id="{00000000-0008-0000-0000-000017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700200"/>
          <a:ext cx="127000" cy="127000"/>
        </a:xfrm>
        <a:prstGeom prst="rect">
          <a:avLst/>
        </a:prstGeom>
      </xdr:spPr>
    </xdr:pic>
    <xdr:clientData/>
  </xdr:twoCellAnchor>
  <xdr:twoCellAnchor>
    <xdr:from>
      <xdr:col>1</xdr:col>
      <xdr:colOff>355600</xdr:colOff>
      <xdr:row>211</xdr:row>
      <xdr:rowOff>0</xdr:rowOff>
    </xdr:from>
    <xdr:to>
      <xdr:col>1</xdr:col>
      <xdr:colOff>482600</xdr:colOff>
      <xdr:row>211</xdr:row>
      <xdr:rowOff>127000</xdr:rowOff>
    </xdr:to>
    <xdr:pic macro="[15]!DesignIconClicked">
      <xdr:nvPicPr>
        <xdr:cNvPr id="536" name="BExBAAGE6PQJLC7DEWPCSJJBVX47">
          <a:extLst>
            <a:ext uri="{FF2B5EF4-FFF2-40B4-BE49-F238E27FC236}">
              <a16:creationId xmlns:a16="http://schemas.microsoft.com/office/drawing/2014/main" id="{00000000-0008-0000-0000-000018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0652700"/>
          <a:ext cx="127000" cy="127000"/>
        </a:xfrm>
        <a:prstGeom prst="rect">
          <a:avLst/>
        </a:prstGeom>
      </xdr:spPr>
    </xdr:pic>
    <xdr:clientData/>
  </xdr:twoCellAnchor>
  <xdr:twoCellAnchor>
    <xdr:from>
      <xdr:col>1</xdr:col>
      <xdr:colOff>355600</xdr:colOff>
      <xdr:row>219</xdr:row>
      <xdr:rowOff>0</xdr:rowOff>
    </xdr:from>
    <xdr:to>
      <xdr:col>1</xdr:col>
      <xdr:colOff>482600</xdr:colOff>
      <xdr:row>219</xdr:row>
      <xdr:rowOff>127000</xdr:rowOff>
    </xdr:to>
    <xdr:pic macro="[15]!DesignIconClicked">
      <xdr:nvPicPr>
        <xdr:cNvPr id="537" name="BExEQGHRUE2DD42G8EGO6BKSOFLA">
          <a:extLst>
            <a:ext uri="{FF2B5EF4-FFF2-40B4-BE49-F238E27FC236}">
              <a16:creationId xmlns:a16="http://schemas.microsoft.com/office/drawing/2014/main" id="{00000000-0008-0000-0000-000019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176700"/>
          <a:ext cx="127000" cy="127000"/>
        </a:xfrm>
        <a:prstGeom prst="rect">
          <a:avLst/>
        </a:prstGeom>
      </xdr:spPr>
    </xdr:pic>
    <xdr:clientData/>
  </xdr:twoCellAnchor>
  <xdr:twoCellAnchor>
    <xdr:from>
      <xdr:col>1</xdr:col>
      <xdr:colOff>355600</xdr:colOff>
      <xdr:row>221</xdr:row>
      <xdr:rowOff>0</xdr:rowOff>
    </xdr:from>
    <xdr:to>
      <xdr:col>1</xdr:col>
      <xdr:colOff>482600</xdr:colOff>
      <xdr:row>221</xdr:row>
      <xdr:rowOff>127000</xdr:rowOff>
    </xdr:to>
    <xdr:pic macro="[15]!DesignIconClicked">
      <xdr:nvPicPr>
        <xdr:cNvPr id="538" name="BEx7FPHEH11AB0UBFZYU7QS77FBE">
          <a:extLst>
            <a:ext uri="{FF2B5EF4-FFF2-40B4-BE49-F238E27FC236}">
              <a16:creationId xmlns:a16="http://schemas.microsoft.com/office/drawing/2014/main" id="{00000000-0008-0000-0000-00001A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557700"/>
          <a:ext cx="127000" cy="127000"/>
        </a:xfrm>
        <a:prstGeom prst="rect">
          <a:avLst/>
        </a:prstGeom>
      </xdr:spPr>
    </xdr:pic>
    <xdr:clientData/>
  </xdr:twoCellAnchor>
  <xdr:twoCellAnchor>
    <xdr:from>
      <xdr:col>1</xdr:col>
      <xdr:colOff>355600</xdr:colOff>
      <xdr:row>238</xdr:row>
      <xdr:rowOff>0</xdr:rowOff>
    </xdr:from>
    <xdr:to>
      <xdr:col>1</xdr:col>
      <xdr:colOff>482600</xdr:colOff>
      <xdr:row>238</xdr:row>
      <xdr:rowOff>127000</xdr:rowOff>
    </xdr:to>
    <xdr:pic macro="[15]!DesignIconClicked">
      <xdr:nvPicPr>
        <xdr:cNvPr id="539" name="BExGTMPQ5E0DJAFFDESI7NMW51RG">
          <a:extLst>
            <a:ext uri="{FF2B5EF4-FFF2-40B4-BE49-F238E27FC236}">
              <a16:creationId xmlns:a16="http://schemas.microsoft.com/office/drawing/2014/main" id="{00000000-0008-0000-0000-00001B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796200"/>
          <a:ext cx="127000" cy="127000"/>
        </a:xfrm>
        <a:prstGeom prst="rect">
          <a:avLst/>
        </a:prstGeom>
      </xdr:spPr>
    </xdr:pic>
    <xdr:clientData/>
  </xdr:twoCellAnchor>
  <xdr:twoCellAnchor>
    <xdr:from>
      <xdr:col>1</xdr:col>
      <xdr:colOff>355600</xdr:colOff>
      <xdr:row>240</xdr:row>
      <xdr:rowOff>0</xdr:rowOff>
    </xdr:from>
    <xdr:to>
      <xdr:col>1</xdr:col>
      <xdr:colOff>482600</xdr:colOff>
      <xdr:row>240</xdr:row>
      <xdr:rowOff>127000</xdr:rowOff>
    </xdr:to>
    <xdr:pic macro="[15]!DesignIconClicked">
      <xdr:nvPicPr>
        <xdr:cNvPr id="540" name="BEx96O1RVZ55R9A26V05E0NCY0SI">
          <a:extLst>
            <a:ext uri="{FF2B5EF4-FFF2-40B4-BE49-F238E27FC236}">
              <a16:creationId xmlns:a16="http://schemas.microsoft.com/office/drawing/2014/main" id="{00000000-0008-0000-0000-00001C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6177200"/>
          <a:ext cx="127000" cy="127000"/>
        </a:xfrm>
        <a:prstGeom prst="rect">
          <a:avLst/>
        </a:prstGeom>
      </xdr:spPr>
    </xdr:pic>
    <xdr:clientData/>
  </xdr:twoCellAnchor>
  <xdr:twoCellAnchor>
    <xdr:from>
      <xdr:col>1</xdr:col>
      <xdr:colOff>355600</xdr:colOff>
      <xdr:row>280</xdr:row>
      <xdr:rowOff>0</xdr:rowOff>
    </xdr:from>
    <xdr:to>
      <xdr:col>1</xdr:col>
      <xdr:colOff>482600</xdr:colOff>
      <xdr:row>280</xdr:row>
      <xdr:rowOff>127000</xdr:rowOff>
    </xdr:to>
    <xdr:pic macro="[15]!DesignIconClicked">
      <xdr:nvPicPr>
        <xdr:cNvPr id="541" name="BExF4QS0GX4E8WQAY1KP0OTWHZAA">
          <a:extLst>
            <a:ext uri="{FF2B5EF4-FFF2-40B4-BE49-F238E27FC236}">
              <a16:creationId xmlns:a16="http://schemas.microsoft.com/office/drawing/2014/main" id="{00000000-0008-0000-0000-00001D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3797200"/>
          <a:ext cx="127000" cy="127000"/>
        </a:xfrm>
        <a:prstGeom prst="rect">
          <a:avLst/>
        </a:prstGeom>
      </xdr:spPr>
    </xdr:pic>
    <xdr:clientData/>
  </xdr:twoCellAnchor>
  <xdr:twoCellAnchor>
    <xdr:from>
      <xdr:col>1</xdr:col>
      <xdr:colOff>355600</xdr:colOff>
      <xdr:row>285</xdr:row>
      <xdr:rowOff>0</xdr:rowOff>
    </xdr:from>
    <xdr:to>
      <xdr:col>1</xdr:col>
      <xdr:colOff>482600</xdr:colOff>
      <xdr:row>285</xdr:row>
      <xdr:rowOff>127000</xdr:rowOff>
    </xdr:to>
    <xdr:pic macro="[15]!DesignIconClicked">
      <xdr:nvPicPr>
        <xdr:cNvPr id="542" name="BExB3OSGWQK60VQGPG5OW1JQN25M">
          <a:extLst>
            <a:ext uri="{FF2B5EF4-FFF2-40B4-BE49-F238E27FC236}">
              <a16:creationId xmlns:a16="http://schemas.microsoft.com/office/drawing/2014/main" id="{00000000-0008-0000-0000-00001E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4749700"/>
          <a:ext cx="127000" cy="127000"/>
        </a:xfrm>
        <a:prstGeom prst="rect">
          <a:avLst/>
        </a:prstGeom>
      </xdr:spPr>
    </xdr:pic>
    <xdr:clientData/>
  </xdr:twoCellAnchor>
  <xdr:twoCellAnchor>
    <xdr:from>
      <xdr:col>1</xdr:col>
      <xdr:colOff>355600</xdr:colOff>
      <xdr:row>289</xdr:row>
      <xdr:rowOff>0</xdr:rowOff>
    </xdr:from>
    <xdr:to>
      <xdr:col>1</xdr:col>
      <xdr:colOff>482600</xdr:colOff>
      <xdr:row>289</xdr:row>
      <xdr:rowOff>127000</xdr:rowOff>
    </xdr:to>
    <xdr:pic macro="[15]!DesignIconClicked">
      <xdr:nvPicPr>
        <xdr:cNvPr id="543" name="BExAXJ5XZ8K6MHONE45RKL0ORIYL">
          <a:extLst>
            <a:ext uri="{FF2B5EF4-FFF2-40B4-BE49-F238E27FC236}">
              <a16:creationId xmlns:a16="http://schemas.microsoft.com/office/drawing/2014/main" id="{00000000-0008-0000-0000-00001F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5511700"/>
          <a:ext cx="127000" cy="127000"/>
        </a:xfrm>
        <a:prstGeom prst="rect">
          <a:avLst/>
        </a:prstGeom>
      </xdr:spPr>
    </xdr:pic>
    <xdr:clientData/>
  </xdr:twoCellAnchor>
  <xdr:twoCellAnchor>
    <xdr:from>
      <xdr:col>1</xdr:col>
      <xdr:colOff>184150</xdr:colOff>
      <xdr:row>291</xdr:row>
      <xdr:rowOff>0</xdr:rowOff>
    </xdr:from>
    <xdr:to>
      <xdr:col>1</xdr:col>
      <xdr:colOff>311150</xdr:colOff>
      <xdr:row>291</xdr:row>
      <xdr:rowOff>127000</xdr:rowOff>
    </xdr:to>
    <xdr:pic macro="[15]!DesignIconClicked">
      <xdr:nvPicPr>
        <xdr:cNvPr id="544" name="BEx7ECS61UT6A4DMCI9ZP4I6BIIT">
          <a:extLst>
            <a:ext uri="{FF2B5EF4-FFF2-40B4-BE49-F238E27FC236}">
              <a16:creationId xmlns:a16="http://schemas.microsoft.com/office/drawing/2014/main" id="{00000000-0008-0000-0000-000020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55892700"/>
          <a:ext cx="127000" cy="127000"/>
        </a:xfrm>
        <a:prstGeom prst="rect">
          <a:avLst/>
        </a:prstGeom>
      </xdr:spPr>
    </xdr:pic>
    <xdr:clientData/>
  </xdr:twoCellAnchor>
  <xdr:twoCellAnchor>
    <xdr:from>
      <xdr:col>1</xdr:col>
      <xdr:colOff>269875</xdr:colOff>
      <xdr:row>292</xdr:row>
      <xdr:rowOff>0</xdr:rowOff>
    </xdr:from>
    <xdr:to>
      <xdr:col>1</xdr:col>
      <xdr:colOff>396875</xdr:colOff>
      <xdr:row>292</xdr:row>
      <xdr:rowOff>127000</xdr:rowOff>
    </xdr:to>
    <xdr:pic macro="[15]!DesignIconClicked">
      <xdr:nvPicPr>
        <xdr:cNvPr id="545" name="BExJ089IPZ2ONZK5YD8OS8PEUGEI">
          <a:extLst>
            <a:ext uri="{FF2B5EF4-FFF2-40B4-BE49-F238E27FC236}">
              <a16:creationId xmlns:a16="http://schemas.microsoft.com/office/drawing/2014/main" id="{00000000-0008-0000-0000-000021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56083200"/>
          <a:ext cx="127000" cy="127000"/>
        </a:xfrm>
        <a:prstGeom prst="rect">
          <a:avLst/>
        </a:prstGeom>
      </xdr:spPr>
    </xdr:pic>
    <xdr:clientData/>
  </xdr:twoCellAnchor>
  <xdr:twoCellAnchor>
    <xdr:from>
      <xdr:col>1</xdr:col>
      <xdr:colOff>355600</xdr:colOff>
      <xdr:row>293</xdr:row>
      <xdr:rowOff>0</xdr:rowOff>
    </xdr:from>
    <xdr:to>
      <xdr:col>1</xdr:col>
      <xdr:colOff>482600</xdr:colOff>
      <xdr:row>293</xdr:row>
      <xdr:rowOff>127000</xdr:rowOff>
    </xdr:to>
    <xdr:pic macro="[15]!DesignIconClicked">
      <xdr:nvPicPr>
        <xdr:cNvPr id="546" name="BEx9ID9WB5Q2EB91OXZZ2UAUTZVU">
          <a:extLst>
            <a:ext uri="{FF2B5EF4-FFF2-40B4-BE49-F238E27FC236}">
              <a16:creationId xmlns:a16="http://schemas.microsoft.com/office/drawing/2014/main" id="{00000000-0008-0000-0000-000022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6273700"/>
          <a:ext cx="127000" cy="127000"/>
        </a:xfrm>
        <a:prstGeom prst="rect">
          <a:avLst/>
        </a:prstGeom>
      </xdr:spPr>
    </xdr:pic>
    <xdr:clientData/>
  </xdr:twoCellAnchor>
  <xdr:twoCellAnchor>
    <xdr:from>
      <xdr:col>1</xdr:col>
      <xdr:colOff>441325</xdr:colOff>
      <xdr:row>294</xdr:row>
      <xdr:rowOff>0</xdr:rowOff>
    </xdr:from>
    <xdr:to>
      <xdr:col>1</xdr:col>
      <xdr:colOff>568325</xdr:colOff>
      <xdr:row>294</xdr:row>
      <xdr:rowOff>127000</xdr:rowOff>
    </xdr:to>
    <xdr:pic macro="[15]!DesignIconClicked">
      <xdr:nvPicPr>
        <xdr:cNvPr id="547" name="BExQ2OMGPNKANW56MQGV3MC2QLAW">
          <a:extLst>
            <a:ext uri="{FF2B5EF4-FFF2-40B4-BE49-F238E27FC236}">
              <a16:creationId xmlns:a16="http://schemas.microsoft.com/office/drawing/2014/main" id="{00000000-0008-0000-0000-000023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6464200"/>
          <a:ext cx="127000" cy="127000"/>
        </a:xfrm>
        <a:prstGeom prst="rect">
          <a:avLst/>
        </a:prstGeom>
      </xdr:spPr>
    </xdr:pic>
    <xdr:clientData/>
  </xdr:twoCellAnchor>
  <xdr:twoCellAnchor>
    <xdr:from>
      <xdr:col>1</xdr:col>
      <xdr:colOff>441325</xdr:colOff>
      <xdr:row>306</xdr:row>
      <xdr:rowOff>0</xdr:rowOff>
    </xdr:from>
    <xdr:to>
      <xdr:col>1</xdr:col>
      <xdr:colOff>568325</xdr:colOff>
      <xdr:row>306</xdr:row>
      <xdr:rowOff>127000</xdr:rowOff>
    </xdr:to>
    <xdr:pic macro="[15]!DesignIconClicked">
      <xdr:nvPicPr>
        <xdr:cNvPr id="548" name="BExBARU65NG16847O3OJOM2ATKPB">
          <a:extLst>
            <a:ext uri="{FF2B5EF4-FFF2-40B4-BE49-F238E27FC236}">
              <a16:creationId xmlns:a16="http://schemas.microsoft.com/office/drawing/2014/main" id="{00000000-0008-0000-0000-000024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8750200"/>
          <a:ext cx="127000" cy="127000"/>
        </a:xfrm>
        <a:prstGeom prst="rect">
          <a:avLst/>
        </a:prstGeom>
      </xdr:spPr>
    </xdr:pic>
    <xdr:clientData/>
  </xdr:twoCellAnchor>
  <xdr:twoCellAnchor>
    <xdr:from>
      <xdr:col>1</xdr:col>
      <xdr:colOff>441325</xdr:colOff>
      <xdr:row>308</xdr:row>
      <xdr:rowOff>0</xdr:rowOff>
    </xdr:from>
    <xdr:to>
      <xdr:col>1</xdr:col>
      <xdr:colOff>568325</xdr:colOff>
      <xdr:row>308</xdr:row>
      <xdr:rowOff>127000</xdr:rowOff>
    </xdr:to>
    <xdr:pic macro="[15]!DesignIconClicked">
      <xdr:nvPicPr>
        <xdr:cNvPr id="549" name="BExZTQBX1X1TIQZAFUYN9DKXVFAD">
          <a:extLst>
            <a:ext uri="{FF2B5EF4-FFF2-40B4-BE49-F238E27FC236}">
              <a16:creationId xmlns:a16="http://schemas.microsoft.com/office/drawing/2014/main" id="{00000000-0008-0000-0000-000025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9131200"/>
          <a:ext cx="127000" cy="127000"/>
        </a:xfrm>
        <a:prstGeom prst="rect">
          <a:avLst/>
        </a:prstGeom>
      </xdr:spPr>
    </xdr:pic>
    <xdr:clientData/>
  </xdr:twoCellAnchor>
  <xdr:twoCellAnchor>
    <xdr:from>
      <xdr:col>1</xdr:col>
      <xdr:colOff>441325</xdr:colOff>
      <xdr:row>349</xdr:row>
      <xdr:rowOff>0</xdr:rowOff>
    </xdr:from>
    <xdr:to>
      <xdr:col>1</xdr:col>
      <xdr:colOff>568325</xdr:colOff>
      <xdr:row>349</xdr:row>
      <xdr:rowOff>127000</xdr:rowOff>
    </xdr:to>
    <xdr:pic macro="[15]!DesignIconClicked">
      <xdr:nvPicPr>
        <xdr:cNvPr id="550" name="BEx5K51EKD0JP8SZS06P15W53XBT">
          <a:extLst>
            <a:ext uri="{FF2B5EF4-FFF2-40B4-BE49-F238E27FC236}">
              <a16:creationId xmlns:a16="http://schemas.microsoft.com/office/drawing/2014/main" id="{00000000-0008-0000-0000-000026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6941700"/>
          <a:ext cx="127000" cy="127000"/>
        </a:xfrm>
        <a:prstGeom prst="rect">
          <a:avLst/>
        </a:prstGeom>
      </xdr:spPr>
    </xdr:pic>
    <xdr:clientData/>
  </xdr:twoCellAnchor>
  <xdr:twoCellAnchor>
    <xdr:from>
      <xdr:col>1</xdr:col>
      <xdr:colOff>441325</xdr:colOff>
      <xdr:row>358</xdr:row>
      <xdr:rowOff>0</xdr:rowOff>
    </xdr:from>
    <xdr:to>
      <xdr:col>1</xdr:col>
      <xdr:colOff>568325</xdr:colOff>
      <xdr:row>358</xdr:row>
      <xdr:rowOff>127000</xdr:rowOff>
    </xdr:to>
    <xdr:pic macro="[15]!DesignIconClicked">
      <xdr:nvPicPr>
        <xdr:cNvPr id="551" name="BExVW5MC3C9NE76O19V8K15QVFUT">
          <a:extLst>
            <a:ext uri="{FF2B5EF4-FFF2-40B4-BE49-F238E27FC236}">
              <a16:creationId xmlns:a16="http://schemas.microsoft.com/office/drawing/2014/main" id="{00000000-0008-0000-0000-000027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656200"/>
          <a:ext cx="127000" cy="127000"/>
        </a:xfrm>
        <a:prstGeom prst="rect">
          <a:avLst/>
        </a:prstGeom>
      </xdr:spPr>
    </xdr:pic>
    <xdr:clientData/>
  </xdr:twoCellAnchor>
  <xdr:twoCellAnchor>
    <xdr:from>
      <xdr:col>1</xdr:col>
      <xdr:colOff>441325</xdr:colOff>
      <xdr:row>360</xdr:row>
      <xdr:rowOff>0</xdr:rowOff>
    </xdr:from>
    <xdr:to>
      <xdr:col>1</xdr:col>
      <xdr:colOff>568325</xdr:colOff>
      <xdr:row>360</xdr:row>
      <xdr:rowOff>127000</xdr:rowOff>
    </xdr:to>
    <xdr:pic macro="[15]!DesignIconClicked">
      <xdr:nvPicPr>
        <xdr:cNvPr id="552" name="BExMLCRXEJICT55SRQZRXZCDDMLT">
          <a:extLst>
            <a:ext uri="{FF2B5EF4-FFF2-40B4-BE49-F238E27FC236}">
              <a16:creationId xmlns:a16="http://schemas.microsoft.com/office/drawing/2014/main" id="{00000000-0008-0000-0000-000028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9037200"/>
          <a:ext cx="127000" cy="127000"/>
        </a:xfrm>
        <a:prstGeom prst="rect">
          <a:avLst/>
        </a:prstGeom>
      </xdr:spPr>
    </xdr:pic>
    <xdr:clientData/>
  </xdr:twoCellAnchor>
  <xdr:twoCellAnchor>
    <xdr:from>
      <xdr:col>1</xdr:col>
      <xdr:colOff>441325</xdr:colOff>
      <xdr:row>369</xdr:row>
      <xdr:rowOff>0</xdr:rowOff>
    </xdr:from>
    <xdr:to>
      <xdr:col>1</xdr:col>
      <xdr:colOff>568325</xdr:colOff>
      <xdr:row>369</xdr:row>
      <xdr:rowOff>127000</xdr:rowOff>
    </xdr:to>
    <xdr:pic macro="[15]!DesignIconClicked">
      <xdr:nvPicPr>
        <xdr:cNvPr id="553" name="BExKGJNRM53KTYUIF7D68MZ1EUV9">
          <a:extLst>
            <a:ext uri="{FF2B5EF4-FFF2-40B4-BE49-F238E27FC236}">
              <a16:creationId xmlns:a16="http://schemas.microsoft.com/office/drawing/2014/main" id="{00000000-0008-0000-0000-000029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0751700"/>
          <a:ext cx="127000" cy="127000"/>
        </a:xfrm>
        <a:prstGeom prst="rect">
          <a:avLst/>
        </a:prstGeom>
      </xdr:spPr>
    </xdr:pic>
    <xdr:clientData/>
  </xdr:twoCellAnchor>
  <xdr:twoCellAnchor>
    <xdr:from>
      <xdr:col>1</xdr:col>
      <xdr:colOff>441325</xdr:colOff>
      <xdr:row>373</xdr:row>
      <xdr:rowOff>0</xdr:rowOff>
    </xdr:from>
    <xdr:to>
      <xdr:col>1</xdr:col>
      <xdr:colOff>568325</xdr:colOff>
      <xdr:row>373</xdr:row>
      <xdr:rowOff>127000</xdr:rowOff>
    </xdr:to>
    <xdr:pic macro="[15]!DesignIconClicked">
      <xdr:nvPicPr>
        <xdr:cNvPr id="554" name="BExUCPJ8ZKULOUDWCQ2IH7DH6136">
          <a:extLst>
            <a:ext uri="{FF2B5EF4-FFF2-40B4-BE49-F238E27FC236}">
              <a16:creationId xmlns:a16="http://schemas.microsoft.com/office/drawing/2014/main" id="{00000000-0008-0000-0000-00002A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1513700"/>
          <a:ext cx="127000" cy="127000"/>
        </a:xfrm>
        <a:prstGeom prst="rect">
          <a:avLst/>
        </a:prstGeom>
      </xdr:spPr>
    </xdr:pic>
    <xdr:clientData/>
  </xdr:twoCellAnchor>
  <xdr:twoCellAnchor>
    <xdr:from>
      <xdr:col>1</xdr:col>
      <xdr:colOff>269875</xdr:colOff>
      <xdr:row>385</xdr:row>
      <xdr:rowOff>0</xdr:rowOff>
    </xdr:from>
    <xdr:to>
      <xdr:col>1</xdr:col>
      <xdr:colOff>396875</xdr:colOff>
      <xdr:row>385</xdr:row>
      <xdr:rowOff>127000</xdr:rowOff>
    </xdr:to>
    <xdr:pic macro="[15]!DesignIconClicked">
      <xdr:nvPicPr>
        <xdr:cNvPr id="555" name="BExDC2BTE2B6R403ZOQAU4O2EWZK">
          <a:extLst>
            <a:ext uri="{FF2B5EF4-FFF2-40B4-BE49-F238E27FC236}">
              <a16:creationId xmlns:a16="http://schemas.microsoft.com/office/drawing/2014/main" id="{00000000-0008-0000-0000-00002B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73799700"/>
          <a:ext cx="127000" cy="127000"/>
        </a:xfrm>
        <a:prstGeom prst="rect">
          <a:avLst/>
        </a:prstGeom>
      </xdr:spPr>
    </xdr:pic>
    <xdr:clientData/>
  </xdr:twoCellAnchor>
  <xdr:twoCellAnchor>
    <xdr:from>
      <xdr:col>1</xdr:col>
      <xdr:colOff>355600</xdr:colOff>
      <xdr:row>386</xdr:row>
      <xdr:rowOff>0</xdr:rowOff>
    </xdr:from>
    <xdr:to>
      <xdr:col>1</xdr:col>
      <xdr:colOff>482600</xdr:colOff>
      <xdr:row>386</xdr:row>
      <xdr:rowOff>127000</xdr:rowOff>
    </xdr:to>
    <xdr:pic macro="[15]!DesignIconClicked">
      <xdr:nvPicPr>
        <xdr:cNvPr id="556" name="BExO5ZF0MWGVR7Y76LIBCGRKXW3B">
          <a:extLst>
            <a:ext uri="{FF2B5EF4-FFF2-40B4-BE49-F238E27FC236}">
              <a16:creationId xmlns:a16="http://schemas.microsoft.com/office/drawing/2014/main" id="{00000000-0008-0000-0000-00002C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3990200"/>
          <a:ext cx="127000" cy="127000"/>
        </a:xfrm>
        <a:prstGeom prst="rect">
          <a:avLst/>
        </a:prstGeom>
      </xdr:spPr>
    </xdr:pic>
    <xdr:clientData/>
  </xdr:twoCellAnchor>
  <xdr:twoCellAnchor>
    <xdr:from>
      <xdr:col>1</xdr:col>
      <xdr:colOff>355600</xdr:colOff>
      <xdr:row>395</xdr:row>
      <xdr:rowOff>0</xdr:rowOff>
    </xdr:from>
    <xdr:to>
      <xdr:col>1</xdr:col>
      <xdr:colOff>482600</xdr:colOff>
      <xdr:row>395</xdr:row>
      <xdr:rowOff>127000</xdr:rowOff>
    </xdr:to>
    <xdr:pic macro="[15]!DesignIconClicked">
      <xdr:nvPicPr>
        <xdr:cNvPr id="557" name="BExKKG7WTHYBYYELBO4IWADPR57G">
          <a:extLst>
            <a:ext uri="{FF2B5EF4-FFF2-40B4-BE49-F238E27FC236}">
              <a16:creationId xmlns:a16="http://schemas.microsoft.com/office/drawing/2014/main" id="{00000000-0008-0000-0000-00002D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5704700"/>
          <a:ext cx="127000" cy="127000"/>
        </a:xfrm>
        <a:prstGeom prst="rect">
          <a:avLst/>
        </a:prstGeom>
      </xdr:spPr>
    </xdr:pic>
    <xdr:clientData/>
  </xdr:twoCellAnchor>
  <xdr:twoCellAnchor>
    <xdr:from>
      <xdr:col>1</xdr:col>
      <xdr:colOff>355600</xdr:colOff>
      <xdr:row>397</xdr:row>
      <xdr:rowOff>0</xdr:rowOff>
    </xdr:from>
    <xdr:to>
      <xdr:col>1</xdr:col>
      <xdr:colOff>482600</xdr:colOff>
      <xdr:row>397</xdr:row>
      <xdr:rowOff>127000</xdr:rowOff>
    </xdr:to>
    <xdr:pic macro="[15]!DesignIconClicked">
      <xdr:nvPicPr>
        <xdr:cNvPr id="558" name="BExQC2340BKV8E1PM6YKLUJVWLNM">
          <a:extLst>
            <a:ext uri="{FF2B5EF4-FFF2-40B4-BE49-F238E27FC236}">
              <a16:creationId xmlns:a16="http://schemas.microsoft.com/office/drawing/2014/main" id="{00000000-0008-0000-0000-00002E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6085700"/>
          <a:ext cx="127000" cy="127000"/>
        </a:xfrm>
        <a:prstGeom prst="rect">
          <a:avLst/>
        </a:prstGeom>
      </xdr:spPr>
    </xdr:pic>
    <xdr:clientData/>
  </xdr:twoCellAnchor>
  <xdr:twoCellAnchor>
    <xdr:from>
      <xdr:col>1</xdr:col>
      <xdr:colOff>355600</xdr:colOff>
      <xdr:row>402</xdr:row>
      <xdr:rowOff>0</xdr:rowOff>
    </xdr:from>
    <xdr:to>
      <xdr:col>1</xdr:col>
      <xdr:colOff>482600</xdr:colOff>
      <xdr:row>402</xdr:row>
      <xdr:rowOff>127000</xdr:rowOff>
    </xdr:to>
    <xdr:pic macro="[15]!DesignIconClicked">
      <xdr:nvPicPr>
        <xdr:cNvPr id="559" name="BEx5C2XH4O4CPPIM93NVZBYRRTHA">
          <a:extLst>
            <a:ext uri="{FF2B5EF4-FFF2-40B4-BE49-F238E27FC236}">
              <a16:creationId xmlns:a16="http://schemas.microsoft.com/office/drawing/2014/main" id="{00000000-0008-0000-0000-00002F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038200"/>
          <a:ext cx="127000" cy="127000"/>
        </a:xfrm>
        <a:prstGeom prst="rect">
          <a:avLst/>
        </a:prstGeom>
      </xdr:spPr>
    </xdr:pic>
    <xdr:clientData/>
  </xdr:twoCellAnchor>
  <xdr:twoCellAnchor>
    <xdr:from>
      <xdr:col>1</xdr:col>
      <xdr:colOff>355600</xdr:colOff>
      <xdr:row>404</xdr:row>
      <xdr:rowOff>0</xdr:rowOff>
    </xdr:from>
    <xdr:to>
      <xdr:col>1</xdr:col>
      <xdr:colOff>482600</xdr:colOff>
      <xdr:row>404</xdr:row>
      <xdr:rowOff>127000</xdr:rowOff>
    </xdr:to>
    <xdr:pic macro="[15]!DesignIconClicked">
      <xdr:nvPicPr>
        <xdr:cNvPr id="560" name="BExGX3E24G3VGMFVCEUV3INJEO4N">
          <a:extLst>
            <a:ext uri="{FF2B5EF4-FFF2-40B4-BE49-F238E27FC236}">
              <a16:creationId xmlns:a16="http://schemas.microsoft.com/office/drawing/2014/main" id="{00000000-0008-0000-0000-000030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419200"/>
          <a:ext cx="127000" cy="127000"/>
        </a:xfrm>
        <a:prstGeom prst="rect">
          <a:avLst/>
        </a:prstGeom>
      </xdr:spPr>
    </xdr:pic>
    <xdr:clientData/>
  </xdr:twoCellAnchor>
  <xdr:twoCellAnchor>
    <xdr:from>
      <xdr:col>1</xdr:col>
      <xdr:colOff>355600</xdr:colOff>
      <xdr:row>407</xdr:row>
      <xdr:rowOff>0</xdr:rowOff>
    </xdr:from>
    <xdr:to>
      <xdr:col>1</xdr:col>
      <xdr:colOff>482600</xdr:colOff>
      <xdr:row>407</xdr:row>
      <xdr:rowOff>127000</xdr:rowOff>
    </xdr:to>
    <xdr:pic macro="[15]!DesignIconClicked">
      <xdr:nvPicPr>
        <xdr:cNvPr id="561" name="BEx1QDAIAEOEQ0R3NGWU14LGXOXS">
          <a:extLst>
            <a:ext uri="{FF2B5EF4-FFF2-40B4-BE49-F238E27FC236}">
              <a16:creationId xmlns:a16="http://schemas.microsoft.com/office/drawing/2014/main" id="{00000000-0008-0000-0000-000031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990700"/>
          <a:ext cx="127000" cy="127000"/>
        </a:xfrm>
        <a:prstGeom prst="rect">
          <a:avLst/>
        </a:prstGeom>
      </xdr:spPr>
    </xdr:pic>
    <xdr:clientData/>
  </xdr:twoCellAnchor>
  <xdr:twoCellAnchor>
    <xdr:from>
      <xdr:col>1</xdr:col>
      <xdr:colOff>355600</xdr:colOff>
      <xdr:row>411</xdr:row>
      <xdr:rowOff>0</xdr:rowOff>
    </xdr:from>
    <xdr:to>
      <xdr:col>1</xdr:col>
      <xdr:colOff>482600</xdr:colOff>
      <xdr:row>411</xdr:row>
      <xdr:rowOff>127000</xdr:rowOff>
    </xdr:to>
    <xdr:pic macro="[15]!DesignIconClicked">
      <xdr:nvPicPr>
        <xdr:cNvPr id="562" name="BExUCSDRNJ4XMLL456OX0EUXMOUN">
          <a:extLst>
            <a:ext uri="{FF2B5EF4-FFF2-40B4-BE49-F238E27FC236}">
              <a16:creationId xmlns:a16="http://schemas.microsoft.com/office/drawing/2014/main" id="{00000000-0008-0000-0000-000032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8752700"/>
          <a:ext cx="127000" cy="127000"/>
        </a:xfrm>
        <a:prstGeom prst="rect">
          <a:avLst/>
        </a:prstGeom>
      </xdr:spPr>
    </xdr:pic>
    <xdr:clientData/>
  </xdr:twoCellAnchor>
  <xdr:twoCellAnchor>
    <xdr:from>
      <xdr:col>1</xdr:col>
      <xdr:colOff>355600</xdr:colOff>
      <xdr:row>415</xdr:row>
      <xdr:rowOff>0</xdr:rowOff>
    </xdr:from>
    <xdr:to>
      <xdr:col>1</xdr:col>
      <xdr:colOff>482600</xdr:colOff>
      <xdr:row>415</xdr:row>
      <xdr:rowOff>127000</xdr:rowOff>
    </xdr:to>
    <xdr:pic macro="[15]!DesignIconClicked">
      <xdr:nvPicPr>
        <xdr:cNvPr id="563" name="BExZVKEY7Z7BP7LAI4ZTCTILVJBS">
          <a:extLst>
            <a:ext uri="{FF2B5EF4-FFF2-40B4-BE49-F238E27FC236}">
              <a16:creationId xmlns:a16="http://schemas.microsoft.com/office/drawing/2014/main" id="{00000000-0008-0000-0000-000033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9514700"/>
          <a:ext cx="127000" cy="127000"/>
        </a:xfrm>
        <a:prstGeom prst="rect">
          <a:avLst/>
        </a:prstGeom>
      </xdr:spPr>
    </xdr:pic>
    <xdr:clientData/>
  </xdr:twoCellAnchor>
  <xdr:oneCellAnchor>
    <xdr:from>
      <xdr:col>1</xdr:col>
      <xdr:colOff>28575</xdr:colOff>
      <xdr:row>1</xdr:row>
      <xdr:rowOff>0</xdr:rowOff>
    </xdr:from>
    <xdr:ext cx="123825" cy="123825"/>
    <xdr:pic macro="[15]!DesignIconClicked">
      <xdr:nvPicPr>
        <xdr:cNvPr id="572" name="BExW253QPOZK9KW8BJC3LBXGCG2N" descr="Y5HX37BEUWSN1NEFJKZJXI3SX" hidden="1">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573" name="BEx973S463FCQVJ7QDFBUIU0WJ3F" descr="ZQTVYL8DCSADVT0QMRXFLU0TR" hidden="1">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10</xdr:row>
      <xdr:rowOff>0</xdr:rowOff>
    </xdr:from>
    <xdr:ext cx="123825" cy="123825"/>
    <xdr:pic macro="[15]!DesignIconClicked">
      <xdr:nvPicPr>
        <xdr:cNvPr id="574" name="BExRZO0PLWWMCLGRH7EH6UXYWGAJ" descr="9D4GQ34QB727H10MA3SSAR2R9" hidden="1">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macro="[15]!DesignIconClicked">
      <xdr:nvPicPr>
        <xdr:cNvPr id="575" name="BExBDP6HNAAJUM39SE5G2C8BKNRQ" descr="1TM64TL2QIMYV7WYSV2VLGXY4" hidden="1">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552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macro="[15]!DesignIconClicked">
      <xdr:nvPicPr>
        <xdr:cNvPr id="576" name="BExQEGJP61DL2NZY6LMBHBZ0J5YT" descr="D6ZNRZJ7EX4GZT9RO8LE0C905" hidden="1">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743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macro="[15]!DesignIconClicked">
      <xdr:nvPicPr>
        <xdr:cNvPr id="577" name="BExTY1BCS6HZIF6HI5491FGHDVAE" descr="MJ6976KI2UH1IE8M227DUYXMJ" hidden="1">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933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578" name="BEx5FXJGJOT93D0J2IRJ3985IUMI" hidden="1">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3</xdr:row>
      <xdr:rowOff>0</xdr:rowOff>
    </xdr:from>
    <xdr:ext cx="123825" cy="123825"/>
    <xdr:pic macro="[15]!DesignIconClicked">
      <xdr:nvPicPr>
        <xdr:cNvPr id="579" name="BExS8T38WLC2R738ZC7BDJQAKJAJ" descr="MRI962L5PB0E0YWXCIBN82VJH" hidden="1">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580" name="BEx5F64BJ6DCM4EJH81D5ZFNPZ0V" descr="7DJ9FILZD2YPS6X1JBP9E76TU" hidden="1">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581" name="BExQEXXHA3EEXR44LT6RKCDWM6ZT" hidden="1">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macro="[15]!DesignIconClicked">
      <xdr:nvPicPr>
        <xdr:cNvPr id="582" name="BEx1X6AMHV6ZK3UJB2BXIJTJHYJU" descr="OALR4L95ELQLZ1Y1LETHM1CS9" hidden="1">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macro="[15]!DesignIconClicked">
      <xdr:nvPicPr>
        <xdr:cNvPr id="583" name="BEx1QZGQZBAWJ8591VXEIPUOVS7X" descr="MEW27CPIFG44B7E7HEQUUF5QF" hidden="1">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362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macro="[15]!DesignIconClicked">
      <xdr:nvPicPr>
        <xdr:cNvPr id="584" name="BExMF7LICJLPXSHM63A6EQ79YQKG" descr="U084VZL15IMB1OFRRAY6GVKAE" hidden="1">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171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macro="[15]!DesignIconClicked">
      <xdr:nvPicPr>
        <xdr:cNvPr id="585" name="BExS343F8GCKP6HTF9Y97L133DX8" descr="ZRF0KB1IYQSNV63CTXT25G67G" hidden="1">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981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macro="[15]!DesignIconClicked">
      <xdr:nvPicPr>
        <xdr:cNvPr id="586" name="BExZMRC09W87CY4B73NPZMNH21AH" descr="78CUMI0OVLYJRSDRQ3V2YX812" hidden="1">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790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9525</xdr:rowOff>
    </xdr:from>
    <xdr:ext cx="123825" cy="123825"/>
    <xdr:pic macro="[15]!DesignIconClicked">
      <xdr:nvPicPr>
        <xdr:cNvPr id="587" name="BExZXVFJ4DY4I24AARDT4AMP6EN1" descr="TXSMH2MTH86CYKA26740RQPUC" hidden="1">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6097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macro="[15]!DesignIconClicked">
      <xdr:nvPicPr>
        <xdr:cNvPr id="588" name="BExOCUIOFQWUGTBU5ESTW3EYEP5C" descr="9BNF49V0R6VVYPHEVMJ3ABDQZ" hidden="1">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409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macro="[15]!DesignIconClicked">
      <xdr:nvPicPr>
        <xdr:cNvPr id="589" name="BExU65O9OE4B4MQ2A3OYH13M8BZJ" descr="3INNIMMPDBB0JF37L81M6ID21" hidden="1">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219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590" name="BExOPRCR0UW7TKXSV5WDTL348FGL" descr="S9JM17GP1802LHN4GT14BJYIC" hidden="1">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028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591" name="BEx5OESAY2W8SEGI3TSB65EHJ04B" descr="9CN2Y88X8WYV1HWZG1QILY9BK" hidden="1">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382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xdr:row>
      <xdr:rowOff>0</xdr:rowOff>
    </xdr:from>
    <xdr:ext cx="123825" cy="123825"/>
    <xdr:pic macro="[15]!DesignIconClicked">
      <xdr:nvPicPr>
        <xdr:cNvPr id="592" name="BExGMWEQ2BYRY9BAO5T1X850MJN1" descr="AZ9ST0XDIOP50HSUFO5V31BR0" hidden="1">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64770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1</xdr:col>
      <xdr:colOff>184150</xdr:colOff>
      <xdr:row>1</xdr:row>
      <xdr:rowOff>0</xdr:rowOff>
    </xdr:from>
    <xdr:to>
      <xdr:col>1</xdr:col>
      <xdr:colOff>311150</xdr:colOff>
      <xdr:row>1</xdr:row>
      <xdr:rowOff>127000</xdr:rowOff>
    </xdr:to>
    <xdr:pic macro="[15]!DesignIconClicked">
      <xdr:nvPicPr>
        <xdr:cNvPr id="593" name="BEx7HSPFJNTBPLHO45CKN21RU7JB">
          <a:extLst>
            <a:ext uri="{FF2B5EF4-FFF2-40B4-BE49-F238E27FC236}">
              <a16:creationId xmlns:a16="http://schemas.microsoft.com/office/drawing/2014/main" id="{00000000-0008-0000-0000-000051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647700"/>
          <a:ext cx="127000" cy="127000"/>
        </a:xfrm>
        <a:prstGeom prst="rect">
          <a:avLst/>
        </a:prstGeom>
      </xdr:spPr>
    </xdr:pic>
    <xdr:clientData/>
  </xdr:twoCellAnchor>
  <xdr:twoCellAnchor>
    <xdr:from>
      <xdr:col>1</xdr:col>
      <xdr:colOff>269875</xdr:colOff>
      <xdr:row>2</xdr:row>
      <xdr:rowOff>0</xdr:rowOff>
    </xdr:from>
    <xdr:to>
      <xdr:col>1</xdr:col>
      <xdr:colOff>396875</xdr:colOff>
      <xdr:row>2</xdr:row>
      <xdr:rowOff>127000</xdr:rowOff>
    </xdr:to>
    <xdr:pic macro="[15]!DesignIconClicked">
      <xdr:nvPicPr>
        <xdr:cNvPr id="594" name="BExW6M6XSLJ313BC6F25S2OP2HYM">
          <a:extLst>
            <a:ext uri="{FF2B5EF4-FFF2-40B4-BE49-F238E27FC236}">
              <a16:creationId xmlns:a16="http://schemas.microsoft.com/office/drawing/2014/main" id="{00000000-0008-0000-0000-000052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838200"/>
          <a:ext cx="127000" cy="127000"/>
        </a:xfrm>
        <a:prstGeom prst="rect">
          <a:avLst/>
        </a:prstGeom>
      </xdr:spPr>
    </xdr:pic>
    <xdr:clientData/>
  </xdr:twoCellAnchor>
  <xdr:twoCellAnchor>
    <xdr:from>
      <xdr:col>1</xdr:col>
      <xdr:colOff>355600</xdr:colOff>
      <xdr:row>3</xdr:row>
      <xdr:rowOff>0</xdr:rowOff>
    </xdr:from>
    <xdr:to>
      <xdr:col>1</xdr:col>
      <xdr:colOff>482600</xdr:colOff>
      <xdr:row>3</xdr:row>
      <xdr:rowOff>127000</xdr:rowOff>
    </xdr:to>
    <xdr:pic macro="[15]!DesignIconClicked">
      <xdr:nvPicPr>
        <xdr:cNvPr id="595" name="BExEP1E7XVE0NQWWVOGR5UV76HB1">
          <a:extLst>
            <a:ext uri="{FF2B5EF4-FFF2-40B4-BE49-F238E27FC236}">
              <a16:creationId xmlns:a16="http://schemas.microsoft.com/office/drawing/2014/main" id="{00000000-0008-0000-0000-000053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1028700"/>
          <a:ext cx="127000" cy="127000"/>
        </a:xfrm>
        <a:prstGeom prst="rect">
          <a:avLst/>
        </a:prstGeom>
      </xdr:spPr>
    </xdr:pic>
    <xdr:clientData/>
  </xdr:twoCellAnchor>
  <xdr:twoCellAnchor>
    <xdr:from>
      <xdr:col>1</xdr:col>
      <xdr:colOff>441325</xdr:colOff>
      <xdr:row>4</xdr:row>
      <xdr:rowOff>0</xdr:rowOff>
    </xdr:from>
    <xdr:to>
      <xdr:col>1</xdr:col>
      <xdr:colOff>568325</xdr:colOff>
      <xdr:row>4</xdr:row>
      <xdr:rowOff>127000</xdr:rowOff>
    </xdr:to>
    <xdr:pic macro="[15]!DesignIconClicked">
      <xdr:nvPicPr>
        <xdr:cNvPr id="596" name="BExF0HHBRQCHV8M8YPRVO4VMPD5B">
          <a:extLst>
            <a:ext uri="{FF2B5EF4-FFF2-40B4-BE49-F238E27FC236}">
              <a16:creationId xmlns:a16="http://schemas.microsoft.com/office/drawing/2014/main" id="{00000000-0008-0000-0000-000054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219200"/>
          <a:ext cx="127000" cy="127000"/>
        </a:xfrm>
        <a:prstGeom prst="rect">
          <a:avLst/>
        </a:prstGeom>
      </xdr:spPr>
    </xdr:pic>
    <xdr:clientData/>
  </xdr:twoCellAnchor>
  <xdr:twoCellAnchor>
    <xdr:from>
      <xdr:col>1</xdr:col>
      <xdr:colOff>441325</xdr:colOff>
      <xdr:row>123</xdr:row>
      <xdr:rowOff>0</xdr:rowOff>
    </xdr:from>
    <xdr:to>
      <xdr:col>1</xdr:col>
      <xdr:colOff>568325</xdr:colOff>
      <xdr:row>123</xdr:row>
      <xdr:rowOff>127000</xdr:rowOff>
    </xdr:to>
    <xdr:pic macro="[15]!DesignIconClicked">
      <xdr:nvPicPr>
        <xdr:cNvPr id="597" name="BExKRVPA965BJ1M3PJHG4DZENTQB">
          <a:extLst>
            <a:ext uri="{FF2B5EF4-FFF2-40B4-BE49-F238E27FC236}">
              <a16:creationId xmlns:a16="http://schemas.microsoft.com/office/drawing/2014/main" id="{00000000-0008-0000-0000-000055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3888700"/>
          <a:ext cx="127000" cy="127000"/>
        </a:xfrm>
        <a:prstGeom prst="rect">
          <a:avLst/>
        </a:prstGeom>
      </xdr:spPr>
    </xdr:pic>
    <xdr:clientData/>
  </xdr:twoCellAnchor>
  <xdr:twoCellAnchor>
    <xdr:from>
      <xdr:col>1</xdr:col>
      <xdr:colOff>441325</xdr:colOff>
      <xdr:row>128</xdr:row>
      <xdr:rowOff>0</xdr:rowOff>
    </xdr:from>
    <xdr:to>
      <xdr:col>1</xdr:col>
      <xdr:colOff>568325</xdr:colOff>
      <xdr:row>128</xdr:row>
      <xdr:rowOff>127000</xdr:rowOff>
    </xdr:to>
    <xdr:pic macro="[15]!DesignIconClicked">
      <xdr:nvPicPr>
        <xdr:cNvPr id="598" name="BExSAQX2L5AF9BTBAM6OXHB0546B">
          <a:extLst>
            <a:ext uri="{FF2B5EF4-FFF2-40B4-BE49-F238E27FC236}">
              <a16:creationId xmlns:a16="http://schemas.microsoft.com/office/drawing/2014/main" id="{00000000-0008-0000-0000-000056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4841200"/>
          <a:ext cx="127000" cy="127000"/>
        </a:xfrm>
        <a:prstGeom prst="rect">
          <a:avLst/>
        </a:prstGeom>
      </xdr:spPr>
    </xdr:pic>
    <xdr:clientData/>
  </xdr:twoCellAnchor>
  <xdr:twoCellAnchor>
    <xdr:from>
      <xdr:col>1</xdr:col>
      <xdr:colOff>441325</xdr:colOff>
      <xdr:row>166</xdr:row>
      <xdr:rowOff>0</xdr:rowOff>
    </xdr:from>
    <xdr:to>
      <xdr:col>1</xdr:col>
      <xdr:colOff>568325</xdr:colOff>
      <xdr:row>166</xdr:row>
      <xdr:rowOff>127000</xdr:rowOff>
    </xdr:to>
    <xdr:pic macro="[15]!DesignIconClicked">
      <xdr:nvPicPr>
        <xdr:cNvPr id="599" name="BExUAZN8MAZJXA6IRQCQCPKRC5BI">
          <a:extLst>
            <a:ext uri="{FF2B5EF4-FFF2-40B4-BE49-F238E27FC236}">
              <a16:creationId xmlns:a16="http://schemas.microsoft.com/office/drawing/2014/main" id="{00000000-0008-0000-0000-000057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2080200"/>
          <a:ext cx="127000" cy="127000"/>
        </a:xfrm>
        <a:prstGeom prst="rect">
          <a:avLst/>
        </a:prstGeom>
      </xdr:spPr>
    </xdr:pic>
    <xdr:clientData/>
  </xdr:twoCellAnchor>
  <xdr:twoCellAnchor>
    <xdr:from>
      <xdr:col>1</xdr:col>
      <xdr:colOff>441325</xdr:colOff>
      <xdr:row>174</xdr:row>
      <xdr:rowOff>0</xdr:rowOff>
    </xdr:from>
    <xdr:to>
      <xdr:col>1</xdr:col>
      <xdr:colOff>568325</xdr:colOff>
      <xdr:row>174</xdr:row>
      <xdr:rowOff>127000</xdr:rowOff>
    </xdr:to>
    <xdr:pic macro="[15]!DesignIconClicked">
      <xdr:nvPicPr>
        <xdr:cNvPr id="600" name="BExMQU9ZWTAD2QF1WP9298BBD1JT">
          <a:extLst>
            <a:ext uri="{FF2B5EF4-FFF2-40B4-BE49-F238E27FC236}">
              <a16:creationId xmlns:a16="http://schemas.microsoft.com/office/drawing/2014/main" id="{00000000-0008-0000-0000-000058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3604200"/>
          <a:ext cx="127000" cy="127000"/>
        </a:xfrm>
        <a:prstGeom prst="rect">
          <a:avLst/>
        </a:prstGeom>
      </xdr:spPr>
    </xdr:pic>
    <xdr:clientData/>
  </xdr:twoCellAnchor>
  <xdr:twoCellAnchor>
    <xdr:from>
      <xdr:col>1</xdr:col>
      <xdr:colOff>441325</xdr:colOff>
      <xdr:row>196</xdr:row>
      <xdr:rowOff>0</xdr:rowOff>
    </xdr:from>
    <xdr:to>
      <xdr:col>1</xdr:col>
      <xdr:colOff>568325</xdr:colOff>
      <xdr:row>196</xdr:row>
      <xdr:rowOff>127000</xdr:rowOff>
    </xdr:to>
    <xdr:pic macro="[15]!DesignIconClicked">
      <xdr:nvPicPr>
        <xdr:cNvPr id="601" name="BExGN006AM0HUUF9WWZXKPTE2VYT">
          <a:extLst>
            <a:ext uri="{FF2B5EF4-FFF2-40B4-BE49-F238E27FC236}">
              <a16:creationId xmlns:a16="http://schemas.microsoft.com/office/drawing/2014/main" id="{00000000-0008-0000-0000-000059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7795200"/>
          <a:ext cx="127000" cy="127000"/>
        </a:xfrm>
        <a:prstGeom prst="rect">
          <a:avLst/>
        </a:prstGeom>
      </xdr:spPr>
    </xdr:pic>
    <xdr:clientData/>
  </xdr:twoCellAnchor>
  <xdr:twoCellAnchor>
    <xdr:from>
      <xdr:col>1</xdr:col>
      <xdr:colOff>355600</xdr:colOff>
      <xdr:row>201</xdr:row>
      <xdr:rowOff>0</xdr:rowOff>
    </xdr:from>
    <xdr:to>
      <xdr:col>1</xdr:col>
      <xdr:colOff>482600</xdr:colOff>
      <xdr:row>201</xdr:row>
      <xdr:rowOff>127000</xdr:rowOff>
    </xdr:to>
    <xdr:pic macro="[15]!DesignIconClicked">
      <xdr:nvPicPr>
        <xdr:cNvPr id="602" name="BEx035W3X4AND0NY2DU65S8Q7RC1">
          <a:extLst>
            <a:ext uri="{FF2B5EF4-FFF2-40B4-BE49-F238E27FC236}">
              <a16:creationId xmlns:a16="http://schemas.microsoft.com/office/drawing/2014/main" id="{00000000-0008-0000-0000-00005A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8747700"/>
          <a:ext cx="127000" cy="127000"/>
        </a:xfrm>
        <a:prstGeom prst="rect">
          <a:avLst/>
        </a:prstGeom>
      </xdr:spPr>
    </xdr:pic>
    <xdr:clientData/>
  </xdr:twoCellAnchor>
  <xdr:twoCellAnchor>
    <xdr:from>
      <xdr:col>1</xdr:col>
      <xdr:colOff>269875</xdr:colOff>
      <xdr:row>203</xdr:row>
      <xdr:rowOff>0</xdr:rowOff>
    </xdr:from>
    <xdr:to>
      <xdr:col>1</xdr:col>
      <xdr:colOff>396875</xdr:colOff>
      <xdr:row>203</xdr:row>
      <xdr:rowOff>127000</xdr:rowOff>
    </xdr:to>
    <xdr:pic macro="[15]!DesignIconClicked">
      <xdr:nvPicPr>
        <xdr:cNvPr id="603" name="BExOA6M4J6BVAH1VSIIKS0LI8QXO">
          <a:extLst>
            <a:ext uri="{FF2B5EF4-FFF2-40B4-BE49-F238E27FC236}">
              <a16:creationId xmlns:a16="http://schemas.microsoft.com/office/drawing/2014/main" id="{00000000-0008-0000-0000-00005B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39128700"/>
          <a:ext cx="127000" cy="127000"/>
        </a:xfrm>
        <a:prstGeom prst="rect">
          <a:avLst/>
        </a:prstGeom>
      </xdr:spPr>
    </xdr:pic>
    <xdr:clientData/>
  </xdr:twoCellAnchor>
  <xdr:twoCellAnchor>
    <xdr:from>
      <xdr:col>1</xdr:col>
      <xdr:colOff>355600</xdr:colOff>
      <xdr:row>204</xdr:row>
      <xdr:rowOff>0</xdr:rowOff>
    </xdr:from>
    <xdr:to>
      <xdr:col>1</xdr:col>
      <xdr:colOff>482600</xdr:colOff>
      <xdr:row>204</xdr:row>
      <xdr:rowOff>127000</xdr:rowOff>
    </xdr:to>
    <xdr:pic macro="[15]!DesignIconClicked">
      <xdr:nvPicPr>
        <xdr:cNvPr id="604" name="BExS6XNJV42KLH69BOM8SN86C6AG">
          <a:extLst>
            <a:ext uri="{FF2B5EF4-FFF2-40B4-BE49-F238E27FC236}">
              <a16:creationId xmlns:a16="http://schemas.microsoft.com/office/drawing/2014/main" id="{00000000-0008-0000-0000-00005C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319200"/>
          <a:ext cx="127000" cy="127000"/>
        </a:xfrm>
        <a:prstGeom prst="rect">
          <a:avLst/>
        </a:prstGeom>
      </xdr:spPr>
    </xdr:pic>
    <xdr:clientData/>
  </xdr:twoCellAnchor>
  <xdr:twoCellAnchor>
    <xdr:from>
      <xdr:col>1</xdr:col>
      <xdr:colOff>355600</xdr:colOff>
      <xdr:row>206</xdr:row>
      <xdr:rowOff>0</xdr:rowOff>
    </xdr:from>
    <xdr:to>
      <xdr:col>1</xdr:col>
      <xdr:colOff>482600</xdr:colOff>
      <xdr:row>206</xdr:row>
      <xdr:rowOff>127000</xdr:rowOff>
    </xdr:to>
    <xdr:pic macro="[15]!DesignIconClicked">
      <xdr:nvPicPr>
        <xdr:cNvPr id="605" name="BEx3UBJ6Q9PZARZTYSZ1LSDRDM8L">
          <a:extLst>
            <a:ext uri="{FF2B5EF4-FFF2-40B4-BE49-F238E27FC236}">
              <a16:creationId xmlns:a16="http://schemas.microsoft.com/office/drawing/2014/main" id="{00000000-0008-0000-0000-00005D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700200"/>
          <a:ext cx="127000" cy="127000"/>
        </a:xfrm>
        <a:prstGeom prst="rect">
          <a:avLst/>
        </a:prstGeom>
      </xdr:spPr>
    </xdr:pic>
    <xdr:clientData/>
  </xdr:twoCellAnchor>
  <xdr:twoCellAnchor>
    <xdr:from>
      <xdr:col>1</xdr:col>
      <xdr:colOff>355600</xdr:colOff>
      <xdr:row>211</xdr:row>
      <xdr:rowOff>0</xdr:rowOff>
    </xdr:from>
    <xdr:to>
      <xdr:col>1</xdr:col>
      <xdr:colOff>482600</xdr:colOff>
      <xdr:row>211</xdr:row>
      <xdr:rowOff>127000</xdr:rowOff>
    </xdr:to>
    <xdr:pic macro="[15]!DesignIconClicked">
      <xdr:nvPicPr>
        <xdr:cNvPr id="606" name="BExS2TLU7W4YFAKSBLS33PIX7L9K">
          <a:extLst>
            <a:ext uri="{FF2B5EF4-FFF2-40B4-BE49-F238E27FC236}">
              <a16:creationId xmlns:a16="http://schemas.microsoft.com/office/drawing/2014/main" id="{00000000-0008-0000-0000-00005E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0652700"/>
          <a:ext cx="127000" cy="127000"/>
        </a:xfrm>
        <a:prstGeom prst="rect">
          <a:avLst/>
        </a:prstGeom>
      </xdr:spPr>
    </xdr:pic>
    <xdr:clientData/>
  </xdr:twoCellAnchor>
  <xdr:twoCellAnchor>
    <xdr:from>
      <xdr:col>1</xdr:col>
      <xdr:colOff>355600</xdr:colOff>
      <xdr:row>219</xdr:row>
      <xdr:rowOff>0</xdr:rowOff>
    </xdr:from>
    <xdr:to>
      <xdr:col>1</xdr:col>
      <xdr:colOff>482600</xdr:colOff>
      <xdr:row>219</xdr:row>
      <xdr:rowOff>127000</xdr:rowOff>
    </xdr:to>
    <xdr:pic macro="[15]!DesignIconClicked">
      <xdr:nvPicPr>
        <xdr:cNvPr id="607" name="BExF6RR735RBAANBNQ68JE10XCC9">
          <a:extLst>
            <a:ext uri="{FF2B5EF4-FFF2-40B4-BE49-F238E27FC236}">
              <a16:creationId xmlns:a16="http://schemas.microsoft.com/office/drawing/2014/main" id="{00000000-0008-0000-0000-00005F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176700"/>
          <a:ext cx="127000" cy="127000"/>
        </a:xfrm>
        <a:prstGeom prst="rect">
          <a:avLst/>
        </a:prstGeom>
      </xdr:spPr>
    </xdr:pic>
    <xdr:clientData/>
  </xdr:twoCellAnchor>
  <xdr:twoCellAnchor>
    <xdr:from>
      <xdr:col>1</xdr:col>
      <xdr:colOff>355600</xdr:colOff>
      <xdr:row>221</xdr:row>
      <xdr:rowOff>0</xdr:rowOff>
    </xdr:from>
    <xdr:to>
      <xdr:col>1</xdr:col>
      <xdr:colOff>482600</xdr:colOff>
      <xdr:row>221</xdr:row>
      <xdr:rowOff>127000</xdr:rowOff>
    </xdr:to>
    <xdr:pic macro="[15]!DesignIconClicked">
      <xdr:nvPicPr>
        <xdr:cNvPr id="608" name="BExGMQ9LPH6FGD41Q4DSVWO05G11">
          <a:extLst>
            <a:ext uri="{FF2B5EF4-FFF2-40B4-BE49-F238E27FC236}">
              <a16:creationId xmlns:a16="http://schemas.microsoft.com/office/drawing/2014/main" id="{00000000-0008-0000-0000-000060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557700"/>
          <a:ext cx="127000" cy="127000"/>
        </a:xfrm>
        <a:prstGeom prst="rect">
          <a:avLst/>
        </a:prstGeom>
      </xdr:spPr>
    </xdr:pic>
    <xdr:clientData/>
  </xdr:twoCellAnchor>
  <xdr:twoCellAnchor>
    <xdr:from>
      <xdr:col>1</xdr:col>
      <xdr:colOff>355600</xdr:colOff>
      <xdr:row>238</xdr:row>
      <xdr:rowOff>0</xdr:rowOff>
    </xdr:from>
    <xdr:to>
      <xdr:col>1</xdr:col>
      <xdr:colOff>482600</xdr:colOff>
      <xdr:row>238</xdr:row>
      <xdr:rowOff>127000</xdr:rowOff>
    </xdr:to>
    <xdr:pic macro="[15]!DesignIconClicked">
      <xdr:nvPicPr>
        <xdr:cNvPr id="609" name="BExGXWLYTYMYAZ7RQC6T5KU0TW8D">
          <a:extLst>
            <a:ext uri="{FF2B5EF4-FFF2-40B4-BE49-F238E27FC236}">
              <a16:creationId xmlns:a16="http://schemas.microsoft.com/office/drawing/2014/main" id="{00000000-0008-0000-0000-000061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5796200"/>
          <a:ext cx="127000" cy="127000"/>
        </a:xfrm>
        <a:prstGeom prst="rect">
          <a:avLst/>
        </a:prstGeom>
      </xdr:spPr>
    </xdr:pic>
    <xdr:clientData/>
  </xdr:twoCellAnchor>
  <xdr:twoCellAnchor>
    <xdr:from>
      <xdr:col>1</xdr:col>
      <xdr:colOff>355600</xdr:colOff>
      <xdr:row>240</xdr:row>
      <xdr:rowOff>0</xdr:rowOff>
    </xdr:from>
    <xdr:to>
      <xdr:col>1</xdr:col>
      <xdr:colOff>482600</xdr:colOff>
      <xdr:row>240</xdr:row>
      <xdr:rowOff>127000</xdr:rowOff>
    </xdr:to>
    <xdr:pic macro="[15]!DesignIconClicked">
      <xdr:nvPicPr>
        <xdr:cNvPr id="610" name="BExXZ1CNTG5AMHIIV3PVE7PQT2L7">
          <a:extLst>
            <a:ext uri="{FF2B5EF4-FFF2-40B4-BE49-F238E27FC236}">
              <a16:creationId xmlns:a16="http://schemas.microsoft.com/office/drawing/2014/main" id="{00000000-0008-0000-0000-000062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6177200"/>
          <a:ext cx="127000" cy="127000"/>
        </a:xfrm>
        <a:prstGeom prst="rect">
          <a:avLst/>
        </a:prstGeom>
      </xdr:spPr>
    </xdr:pic>
    <xdr:clientData/>
  </xdr:twoCellAnchor>
  <xdr:twoCellAnchor>
    <xdr:from>
      <xdr:col>1</xdr:col>
      <xdr:colOff>355600</xdr:colOff>
      <xdr:row>280</xdr:row>
      <xdr:rowOff>0</xdr:rowOff>
    </xdr:from>
    <xdr:to>
      <xdr:col>1</xdr:col>
      <xdr:colOff>482600</xdr:colOff>
      <xdr:row>280</xdr:row>
      <xdr:rowOff>127000</xdr:rowOff>
    </xdr:to>
    <xdr:pic macro="[15]!DesignIconClicked">
      <xdr:nvPicPr>
        <xdr:cNvPr id="611" name="BEx1GZDK6JTTZGOBDV7XZY19DSW2">
          <a:extLst>
            <a:ext uri="{FF2B5EF4-FFF2-40B4-BE49-F238E27FC236}">
              <a16:creationId xmlns:a16="http://schemas.microsoft.com/office/drawing/2014/main" id="{00000000-0008-0000-0000-000063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3797200"/>
          <a:ext cx="127000" cy="127000"/>
        </a:xfrm>
        <a:prstGeom prst="rect">
          <a:avLst/>
        </a:prstGeom>
      </xdr:spPr>
    </xdr:pic>
    <xdr:clientData/>
  </xdr:twoCellAnchor>
  <xdr:twoCellAnchor>
    <xdr:from>
      <xdr:col>1</xdr:col>
      <xdr:colOff>355600</xdr:colOff>
      <xdr:row>285</xdr:row>
      <xdr:rowOff>0</xdr:rowOff>
    </xdr:from>
    <xdr:to>
      <xdr:col>1</xdr:col>
      <xdr:colOff>482600</xdr:colOff>
      <xdr:row>285</xdr:row>
      <xdr:rowOff>127000</xdr:rowOff>
    </xdr:to>
    <xdr:pic macro="[15]!DesignIconClicked">
      <xdr:nvPicPr>
        <xdr:cNvPr id="612" name="BEx3CLMICOD92O3I95OTRHM8ICOY">
          <a:extLst>
            <a:ext uri="{FF2B5EF4-FFF2-40B4-BE49-F238E27FC236}">
              <a16:creationId xmlns:a16="http://schemas.microsoft.com/office/drawing/2014/main" id="{00000000-0008-0000-0000-000064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4749700"/>
          <a:ext cx="127000" cy="127000"/>
        </a:xfrm>
        <a:prstGeom prst="rect">
          <a:avLst/>
        </a:prstGeom>
      </xdr:spPr>
    </xdr:pic>
    <xdr:clientData/>
  </xdr:twoCellAnchor>
  <xdr:twoCellAnchor>
    <xdr:from>
      <xdr:col>1</xdr:col>
      <xdr:colOff>355600</xdr:colOff>
      <xdr:row>289</xdr:row>
      <xdr:rowOff>0</xdr:rowOff>
    </xdr:from>
    <xdr:to>
      <xdr:col>1</xdr:col>
      <xdr:colOff>482600</xdr:colOff>
      <xdr:row>289</xdr:row>
      <xdr:rowOff>127000</xdr:rowOff>
    </xdr:to>
    <xdr:pic macro="[15]!DesignIconClicked">
      <xdr:nvPicPr>
        <xdr:cNvPr id="613" name="BExF28KGMRGNPCBNWG0EYECME700">
          <a:extLst>
            <a:ext uri="{FF2B5EF4-FFF2-40B4-BE49-F238E27FC236}">
              <a16:creationId xmlns:a16="http://schemas.microsoft.com/office/drawing/2014/main" id="{00000000-0008-0000-0000-000065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5511700"/>
          <a:ext cx="127000" cy="127000"/>
        </a:xfrm>
        <a:prstGeom prst="rect">
          <a:avLst/>
        </a:prstGeom>
      </xdr:spPr>
    </xdr:pic>
    <xdr:clientData/>
  </xdr:twoCellAnchor>
  <xdr:twoCellAnchor>
    <xdr:from>
      <xdr:col>1</xdr:col>
      <xdr:colOff>184150</xdr:colOff>
      <xdr:row>291</xdr:row>
      <xdr:rowOff>0</xdr:rowOff>
    </xdr:from>
    <xdr:to>
      <xdr:col>1</xdr:col>
      <xdr:colOff>311150</xdr:colOff>
      <xdr:row>291</xdr:row>
      <xdr:rowOff>127000</xdr:rowOff>
    </xdr:to>
    <xdr:pic macro="[15]!DesignIconClicked">
      <xdr:nvPicPr>
        <xdr:cNvPr id="614" name="BExS6CTSN564VGOP78C3BUK5LNPR">
          <a:extLst>
            <a:ext uri="{FF2B5EF4-FFF2-40B4-BE49-F238E27FC236}">
              <a16:creationId xmlns:a16="http://schemas.microsoft.com/office/drawing/2014/main" id="{00000000-0008-0000-0000-000066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55892700"/>
          <a:ext cx="127000" cy="127000"/>
        </a:xfrm>
        <a:prstGeom prst="rect">
          <a:avLst/>
        </a:prstGeom>
      </xdr:spPr>
    </xdr:pic>
    <xdr:clientData/>
  </xdr:twoCellAnchor>
  <xdr:twoCellAnchor>
    <xdr:from>
      <xdr:col>1</xdr:col>
      <xdr:colOff>269875</xdr:colOff>
      <xdr:row>292</xdr:row>
      <xdr:rowOff>0</xdr:rowOff>
    </xdr:from>
    <xdr:to>
      <xdr:col>1</xdr:col>
      <xdr:colOff>396875</xdr:colOff>
      <xdr:row>292</xdr:row>
      <xdr:rowOff>127000</xdr:rowOff>
    </xdr:to>
    <xdr:pic macro="[15]!DesignIconClicked">
      <xdr:nvPicPr>
        <xdr:cNvPr id="615" name="BExTYXZFQRF1O5FCF6DACLMUAUVF">
          <a:extLst>
            <a:ext uri="{FF2B5EF4-FFF2-40B4-BE49-F238E27FC236}">
              <a16:creationId xmlns:a16="http://schemas.microsoft.com/office/drawing/2014/main" id="{00000000-0008-0000-0000-000067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56083200"/>
          <a:ext cx="127000" cy="127000"/>
        </a:xfrm>
        <a:prstGeom prst="rect">
          <a:avLst/>
        </a:prstGeom>
      </xdr:spPr>
    </xdr:pic>
    <xdr:clientData/>
  </xdr:twoCellAnchor>
  <xdr:twoCellAnchor>
    <xdr:from>
      <xdr:col>1</xdr:col>
      <xdr:colOff>355600</xdr:colOff>
      <xdr:row>293</xdr:row>
      <xdr:rowOff>0</xdr:rowOff>
    </xdr:from>
    <xdr:to>
      <xdr:col>1</xdr:col>
      <xdr:colOff>482600</xdr:colOff>
      <xdr:row>293</xdr:row>
      <xdr:rowOff>127000</xdr:rowOff>
    </xdr:to>
    <xdr:pic macro="[15]!DesignIconClicked">
      <xdr:nvPicPr>
        <xdr:cNvPr id="616" name="BEx1LAX8INSEPTAIG0US2G5EBXJU">
          <a:extLst>
            <a:ext uri="{FF2B5EF4-FFF2-40B4-BE49-F238E27FC236}">
              <a16:creationId xmlns:a16="http://schemas.microsoft.com/office/drawing/2014/main" id="{00000000-0008-0000-0000-000068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6273700"/>
          <a:ext cx="127000" cy="127000"/>
        </a:xfrm>
        <a:prstGeom prst="rect">
          <a:avLst/>
        </a:prstGeom>
      </xdr:spPr>
    </xdr:pic>
    <xdr:clientData/>
  </xdr:twoCellAnchor>
  <xdr:twoCellAnchor>
    <xdr:from>
      <xdr:col>1</xdr:col>
      <xdr:colOff>441325</xdr:colOff>
      <xdr:row>294</xdr:row>
      <xdr:rowOff>0</xdr:rowOff>
    </xdr:from>
    <xdr:to>
      <xdr:col>1</xdr:col>
      <xdr:colOff>568325</xdr:colOff>
      <xdr:row>294</xdr:row>
      <xdr:rowOff>127000</xdr:rowOff>
    </xdr:to>
    <xdr:pic macro="[15]!DesignIconClicked">
      <xdr:nvPicPr>
        <xdr:cNvPr id="617" name="BExIH8781G97HPD7UZD848SNFLCP">
          <a:extLst>
            <a:ext uri="{FF2B5EF4-FFF2-40B4-BE49-F238E27FC236}">
              <a16:creationId xmlns:a16="http://schemas.microsoft.com/office/drawing/2014/main" id="{00000000-0008-0000-0000-000069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6464200"/>
          <a:ext cx="127000" cy="127000"/>
        </a:xfrm>
        <a:prstGeom prst="rect">
          <a:avLst/>
        </a:prstGeom>
      </xdr:spPr>
    </xdr:pic>
    <xdr:clientData/>
  </xdr:twoCellAnchor>
  <xdr:twoCellAnchor>
    <xdr:from>
      <xdr:col>1</xdr:col>
      <xdr:colOff>441325</xdr:colOff>
      <xdr:row>306</xdr:row>
      <xdr:rowOff>0</xdr:rowOff>
    </xdr:from>
    <xdr:to>
      <xdr:col>1</xdr:col>
      <xdr:colOff>568325</xdr:colOff>
      <xdr:row>306</xdr:row>
      <xdr:rowOff>127000</xdr:rowOff>
    </xdr:to>
    <xdr:pic macro="[15]!DesignIconClicked">
      <xdr:nvPicPr>
        <xdr:cNvPr id="618" name="BExGUFHK20Q0MVXLK5R9DT8EXQ3D">
          <a:extLst>
            <a:ext uri="{FF2B5EF4-FFF2-40B4-BE49-F238E27FC236}">
              <a16:creationId xmlns:a16="http://schemas.microsoft.com/office/drawing/2014/main" id="{00000000-0008-0000-0000-00006A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8750200"/>
          <a:ext cx="127000" cy="127000"/>
        </a:xfrm>
        <a:prstGeom prst="rect">
          <a:avLst/>
        </a:prstGeom>
      </xdr:spPr>
    </xdr:pic>
    <xdr:clientData/>
  </xdr:twoCellAnchor>
  <xdr:twoCellAnchor>
    <xdr:from>
      <xdr:col>1</xdr:col>
      <xdr:colOff>441325</xdr:colOff>
      <xdr:row>308</xdr:row>
      <xdr:rowOff>0</xdr:rowOff>
    </xdr:from>
    <xdr:to>
      <xdr:col>1</xdr:col>
      <xdr:colOff>568325</xdr:colOff>
      <xdr:row>308</xdr:row>
      <xdr:rowOff>127000</xdr:rowOff>
    </xdr:to>
    <xdr:pic macro="[15]!DesignIconClicked">
      <xdr:nvPicPr>
        <xdr:cNvPr id="619" name="BExMCQL5F787J6NIEE4NBN5SZ4BU">
          <a:extLst>
            <a:ext uri="{FF2B5EF4-FFF2-40B4-BE49-F238E27FC236}">
              <a16:creationId xmlns:a16="http://schemas.microsoft.com/office/drawing/2014/main" id="{00000000-0008-0000-0000-00006B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9131200"/>
          <a:ext cx="127000" cy="127000"/>
        </a:xfrm>
        <a:prstGeom prst="rect">
          <a:avLst/>
        </a:prstGeom>
      </xdr:spPr>
    </xdr:pic>
    <xdr:clientData/>
  </xdr:twoCellAnchor>
  <xdr:twoCellAnchor>
    <xdr:from>
      <xdr:col>1</xdr:col>
      <xdr:colOff>441325</xdr:colOff>
      <xdr:row>349</xdr:row>
      <xdr:rowOff>0</xdr:rowOff>
    </xdr:from>
    <xdr:to>
      <xdr:col>1</xdr:col>
      <xdr:colOff>568325</xdr:colOff>
      <xdr:row>349</xdr:row>
      <xdr:rowOff>127000</xdr:rowOff>
    </xdr:to>
    <xdr:pic macro="[15]!DesignIconClicked">
      <xdr:nvPicPr>
        <xdr:cNvPr id="620" name="BExOCZGMP0R1620GYOAJHGCKYE6I">
          <a:extLst>
            <a:ext uri="{FF2B5EF4-FFF2-40B4-BE49-F238E27FC236}">
              <a16:creationId xmlns:a16="http://schemas.microsoft.com/office/drawing/2014/main" id="{00000000-0008-0000-0000-00006C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6941700"/>
          <a:ext cx="127000" cy="127000"/>
        </a:xfrm>
        <a:prstGeom prst="rect">
          <a:avLst/>
        </a:prstGeom>
      </xdr:spPr>
    </xdr:pic>
    <xdr:clientData/>
  </xdr:twoCellAnchor>
  <xdr:twoCellAnchor>
    <xdr:from>
      <xdr:col>1</xdr:col>
      <xdr:colOff>441325</xdr:colOff>
      <xdr:row>358</xdr:row>
      <xdr:rowOff>0</xdr:rowOff>
    </xdr:from>
    <xdr:to>
      <xdr:col>1</xdr:col>
      <xdr:colOff>568325</xdr:colOff>
      <xdr:row>358</xdr:row>
      <xdr:rowOff>127000</xdr:rowOff>
    </xdr:to>
    <xdr:pic macro="[15]!DesignIconClicked">
      <xdr:nvPicPr>
        <xdr:cNvPr id="621" name="BExOKBNBIZFKLJVL29JLXFE3Z26J">
          <a:extLst>
            <a:ext uri="{FF2B5EF4-FFF2-40B4-BE49-F238E27FC236}">
              <a16:creationId xmlns:a16="http://schemas.microsoft.com/office/drawing/2014/main" id="{00000000-0008-0000-0000-00006D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656200"/>
          <a:ext cx="127000" cy="127000"/>
        </a:xfrm>
        <a:prstGeom prst="rect">
          <a:avLst/>
        </a:prstGeom>
      </xdr:spPr>
    </xdr:pic>
    <xdr:clientData/>
  </xdr:twoCellAnchor>
  <xdr:twoCellAnchor>
    <xdr:from>
      <xdr:col>1</xdr:col>
      <xdr:colOff>441325</xdr:colOff>
      <xdr:row>360</xdr:row>
      <xdr:rowOff>0</xdr:rowOff>
    </xdr:from>
    <xdr:to>
      <xdr:col>1</xdr:col>
      <xdr:colOff>568325</xdr:colOff>
      <xdr:row>360</xdr:row>
      <xdr:rowOff>127000</xdr:rowOff>
    </xdr:to>
    <xdr:pic macro="[15]!DesignIconClicked">
      <xdr:nvPicPr>
        <xdr:cNvPr id="622" name="BExBCSILN138AE93WVCVBZKHSVM7">
          <a:extLst>
            <a:ext uri="{FF2B5EF4-FFF2-40B4-BE49-F238E27FC236}">
              <a16:creationId xmlns:a16="http://schemas.microsoft.com/office/drawing/2014/main" id="{00000000-0008-0000-0000-00006E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9037200"/>
          <a:ext cx="127000" cy="127000"/>
        </a:xfrm>
        <a:prstGeom prst="rect">
          <a:avLst/>
        </a:prstGeom>
      </xdr:spPr>
    </xdr:pic>
    <xdr:clientData/>
  </xdr:twoCellAnchor>
  <xdr:twoCellAnchor>
    <xdr:from>
      <xdr:col>1</xdr:col>
      <xdr:colOff>441325</xdr:colOff>
      <xdr:row>369</xdr:row>
      <xdr:rowOff>0</xdr:rowOff>
    </xdr:from>
    <xdr:to>
      <xdr:col>1</xdr:col>
      <xdr:colOff>568325</xdr:colOff>
      <xdr:row>369</xdr:row>
      <xdr:rowOff>127000</xdr:rowOff>
    </xdr:to>
    <xdr:pic macro="[15]!DesignIconClicked">
      <xdr:nvPicPr>
        <xdr:cNvPr id="623" name="BEx7AIX82YOEY4IK80H57QI6OBWB">
          <a:extLst>
            <a:ext uri="{FF2B5EF4-FFF2-40B4-BE49-F238E27FC236}">
              <a16:creationId xmlns:a16="http://schemas.microsoft.com/office/drawing/2014/main" id="{00000000-0008-0000-0000-00006F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0751700"/>
          <a:ext cx="127000" cy="127000"/>
        </a:xfrm>
        <a:prstGeom prst="rect">
          <a:avLst/>
        </a:prstGeom>
      </xdr:spPr>
    </xdr:pic>
    <xdr:clientData/>
  </xdr:twoCellAnchor>
  <xdr:twoCellAnchor>
    <xdr:from>
      <xdr:col>1</xdr:col>
      <xdr:colOff>441325</xdr:colOff>
      <xdr:row>373</xdr:row>
      <xdr:rowOff>0</xdr:rowOff>
    </xdr:from>
    <xdr:to>
      <xdr:col>1</xdr:col>
      <xdr:colOff>568325</xdr:colOff>
      <xdr:row>373</xdr:row>
      <xdr:rowOff>127000</xdr:rowOff>
    </xdr:to>
    <xdr:pic macro="[15]!DesignIconClicked">
      <xdr:nvPicPr>
        <xdr:cNvPr id="624" name="BExU0UM44BQEG0LBII21HTCEIVZ3">
          <a:extLst>
            <a:ext uri="{FF2B5EF4-FFF2-40B4-BE49-F238E27FC236}">
              <a16:creationId xmlns:a16="http://schemas.microsoft.com/office/drawing/2014/main" id="{00000000-0008-0000-0000-000070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1513700"/>
          <a:ext cx="127000" cy="127000"/>
        </a:xfrm>
        <a:prstGeom prst="rect">
          <a:avLst/>
        </a:prstGeom>
      </xdr:spPr>
    </xdr:pic>
    <xdr:clientData/>
  </xdr:twoCellAnchor>
  <xdr:twoCellAnchor>
    <xdr:from>
      <xdr:col>1</xdr:col>
      <xdr:colOff>269875</xdr:colOff>
      <xdr:row>385</xdr:row>
      <xdr:rowOff>0</xdr:rowOff>
    </xdr:from>
    <xdr:to>
      <xdr:col>1</xdr:col>
      <xdr:colOff>396875</xdr:colOff>
      <xdr:row>385</xdr:row>
      <xdr:rowOff>127000</xdr:rowOff>
    </xdr:to>
    <xdr:pic macro="[15]!DesignIconClicked">
      <xdr:nvPicPr>
        <xdr:cNvPr id="625" name="BExKT2ERH2H1T4ZX80KIV3F9CCTU">
          <a:extLst>
            <a:ext uri="{FF2B5EF4-FFF2-40B4-BE49-F238E27FC236}">
              <a16:creationId xmlns:a16="http://schemas.microsoft.com/office/drawing/2014/main" id="{00000000-0008-0000-0000-000071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73799700"/>
          <a:ext cx="127000" cy="127000"/>
        </a:xfrm>
        <a:prstGeom prst="rect">
          <a:avLst/>
        </a:prstGeom>
      </xdr:spPr>
    </xdr:pic>
    <xdr:clientData/>
  </xdr:twoCellAnchor>
  <xdr:twoCellAnchor>
    <xdr:from>
      <xdr:col>1</xdr:col>
      <xdr:colOff>355600</xdr:colOff>
      <xdr:row>386</xdr:row>
      <xdr:rowOff>0</xdr:rowOff>
    </xdr:from>
    <xdr:to>
      <xdr:col>1</xdr:col>
      <xdr:colOff>482600</xdr:colOff>
      <xdr:row>386</xdr:row>
      <xdr:rowOff>127000</xdr:rowOff>
    </xdr:to>
    <xdr:pic macro="[15]!DesignIconClicked">
      <xdr:nvPicPr>
        <xdr:cNvPr id="626" name="BExW8QBDAYMTGYONJ5VXQ9A3NDSM">
          <a:extLst>
            <a:ext uri="{FF2B5EF4-FFF2-40B4-BE49-F238E27FC236}">
              <a16:creationId xmlns:a16="http://schemas.microsoft.com/office/drawing/2014/main" id="{00000000-0008-0000-0000-000072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3990200"/>
          <a:ext cx="127000" cy="127000"/>
        </a:xfrm>
        <a:prstGeom prst="rect">
          <a:avLst/>
        </a:prstGeom>
      </xdr:spPr>
    </xdr:pic>
    <xdr:clientData/>
  </xdr:twoCellAnchor>
  <xdr:twoCellAnchor>
    <xdr:from>
      <xdr:col>1</xdr:col>
      <xdr:colOff>355600</xdr:colOff>
      <xdr:row>395</xdr:row>
      <xdr:rowOff>0</xdr:rowOff>
    </xdr:from>
    <xdr:to>
      <xdr:col>1</xdr:col>
      <xdr:colOff>482600</xdr:colOff>
      <xdr:row>395</xdr:row>
      <xdr:rowOff>127000</xdr:rowOff>
    </xdr:to>
    <xdr:pic macro="[15]!DesignIconClicked">
      <xdr:nvPicPr>
        <xdr:cNvPr id="627" name="BExB1YGDB0736NRZDO89HWFGE5T2">
          <a:extLst>
            <a:ext uri="{FF2B5EF4-FFF2-40B4-BE49-F238E27FC236}">
              <a16:creationId xmlns:a16="http://schemas.microsoft.com/office/drawing/2014/main" id="{00000000-0008-0000-0000-000073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5704700"/>
          <a:ext cx="127000" cy="127000"/>
        </a:xfrm>
        <a:prstGeom prst="rect">
          <a:avLst/>
        </a:prstGeom>
      </xdr:spPr>
    </xdr:pic>
    <xdr:clientData/>
  </xdr:twoCellAnchor>
  <xdr:twoCellAnchor>
    <xdr:from>
      <xdr:col>1</xdr:col>
      <xdr:colOff>355600</xdr:colOff>
      <xdr:row>397</xdr:row>
      <xdr:rowOff>0</xdr:rowOff>
    </xdr:from>
    <xdr:to>
      <xdr:col>1</xdr:col>
      <xdr:colOff>482600</xdr:colOff>
      <xdr:row>397</xdr:row>
      <xdr:rowOff>127000</xdr:rowOff>
    </xdr:to>
    <xdr:pic macro="[15]!DesignIconClicked">
      <xdr:nvPicPr>
        <xdr:cNvPr id="628" name="BExGLV3GYJLRSD77VVAFAQVBE6Q1">
          <a:extLst>
            <a:ext uri="{FF2B5EF4-FFF2-40B4-BE49-F238E27FC236}">
              <a16:creationId xmlns:a16="http://schemas.microsoft.com/office/drawing/2014/main" id="{00000000-0008-0000-0000-000074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6085700"/>
          <a:ext cx="127000" cy="127000"/>
        </a:xfrm>
        <a:prstGeom prst="rect">
          <a:avLst/>
        </a:prstGeom>
      </xdr:spPr>
    </xdr:pic>
    <xdr:clientData/>
  </xdr:twoCellAnchor>
  <xdr:twoCellAnchor>
    <xdr:from>
      <xdr:col>1</xdr:col>
      <xdr:colOff>355600</xdr:colOff>
      <xdr:row>402</xdr:row>
      <xdr:rowOff>0</xdr:rowOff>
    </xdr:from>
    <xdr:to>
      <xdr:col>1</xdr:col>
      <xdr:colOff>482600</xdr:colOff>
      <xdr:row>402</xdr:row>
      <xdr:rowOff>127000</xdr:rowOff>
    </xdr:to>
    <xdr:pic macro="[15]!DesignIconClicked">
      <xdr:nvPicPr>
        <xdr:cNvPr id="629" name="BExZMBLLJ0IKCZSH1TPKOOMVTDDV">
          <a:extLst>
            <a:ext uri="{FF2B5EF4-FFF2-40B4-BE49-F238E27FC236}">
              <a16:creationId xmlns:a16="http://schemas.microsoft.com/office/drawing/2014/main" id="{00000000-0008-0000-0000-000075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038200"/>
          <a:ext cx="127000" cy="127000"/>
        </a:xfrm>
        <a:prstGeom prst="rect">
          <a:avLst/>
        </a:prstGeom>
      </xdr:spPr>
    </xdr:pic>
    <xdr:clientData/>
  </xdr:twoCellAnchor>
  <xdr:twoCellAnchor>
    <xdr:from>
      <xdr:col>1</xdr:col>
      <xdr:colOff>355600</xdr:colOff>
      <xdr:row>404</xdr:row>
      <xdr:rowOff>0</xdr:rowOff>
    </xdr:from>
    <xdr:to>
      <xdr:col>1</xdr:col>
      <xdr:colOff>482600</xdr:colOff>
      <xdr:row>404</xdr:row>
      <xdr:rowOff>127000</xdr:rowOff>
    </xdr:to>
    <xdr:pic macro="[15]!DesignIconClicked">
      <xdr:nvPicPr>
        <xdr:cNvPr id="630" name="BExZQPJG1VYP9RM1OSMXN9Q1SNWD">
          <a:extLst>
            <a:ext uri="{FF2B5EF4-FFF2-40B4-BE49-F238E27FC236}">
              <a16:creationId xmlns:a16="http://schemas.microsoft.com/office/drawing/2014/main" id="{00000000-0008-0000-0000-000076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419200"/>
          <a:ext cx="127000" cy="127000"/>
        </a:xfrm>
        <a:prstGeom prst="rect">
          <a:avLst/>
        </a:prstGeom>
      </xdr:spPr>
    </xdr:pic>
    <xdr:clientData/>
  </xdr:twoCellAnchor>
  <xdr:twoCellAnchor>
    <xdr:from>
      <xdr:col>1</xdr:col>
      <xdr:colOff>355600</xdr:colOff>
      <xdr:row>407</xdr:row>
      <xdr:rowOff>0</xdr:rowOff>
    </xdr:from>
    <xdr:to>
      <xdr:col>1</xdr:col>
      <xdr:colOff>482600</xdr:colOff>
      <xdr:row>407</xdr:row>
      <xdr:rowOff>127000</xdr:rowOff>
    </xdr:to>
    <xdr:pic macro="[15]!DesignIconClicked">
      <xdr:nvPicPr>
        <xdr:cNvPr id="631" name="BExTT2E3TSOZUYBHNZ4K438ZOTXD">
          <a:extLst>
            <a:ext uri="{FF2B5EF4-FFF2-40B4-BE49-F238E27FC236}">
              <a16:creationId xmlns:a16="http://schemas.microsoft.com/office/drawing/2014/main" id="{00000000-0008-0000-0000-000077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990700"/>
          <a:ext cx="127000" cy="127000"/>
        </a:xfrm>
        <a:prstGeom prst="rect">
          <a:avLst/>
        </a:prstGeom>
      </xdr:spPr>
    </xdr:pic>
    <xdr:clientData/>
  </xdr:twoCellAnchor>
  <xdr:twoCellAnchor>
    <xdr:from>
      <xdr:col>1</xdr:col>
      <xdr:colOff>355600</xdr:colOff>
      <xdr:row>411</xdr:row>
      <xdr:rowOff>0</xdr:rowOff>
    </xdr:from>
    <xdr:to>
      <xdr:col>1</xdr:col>
      <xdr:colOff>482600</xdr:colOff>
      <xdr:row>411</xdr:row>
      <xdr:rowOff>127000</xdr:rowOff>
    </xdr:to>
    <xdr:pic macro="[15]!DesignIconClicked">
      <xdr:nvPicPr>
        <xdr:cNvPr id="632" name="BEx3QGBO36DQOEE5NXIT3UBE7RBZ">
          <a:extLst>
            <a:ext uri="{FF2B5EF4-FFF2-40B4-BE49-F238E27FC236}">
              <a16:creationId xmlns:a16="http://schemas.microsoft.com/office/drawing/2014/main" id="{00000000-0008-0000-0000-000078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8752700"/>
          <a:ext cx="127000" cy="127000"/>
        </a:xfrm>
        <a:prstGeom prst="rect">
          <a:avLst/>
        </a:prstGeom>
      </xdr:spPr>
    </xdr:pic>
    <xdr:clientData/>
  </xdr:twoCellAnchor>
  <xdr:twoCellAnchor>
    <xdr:from>
      <xdr:col>1</xdr:col>
      <xdr:colOff>355600</xdr:colOff>
      <xdr:row>415</xdr:row>
      <xdr:rowOff>0</xdr:rowOff>
    </xdr:from>
    <xdr:to>
      <xdr:col>1</xdr:col>
      <xdr:colOff>482600</xdr:colOff>
      <xdr:row>415</xdr:row>
      <xdr:rowOff>127000</xdr:rowOff>
    </xdr:to>
    <xdr:pic macro="[15]!DesignIconClicked">
      <xdr:nvPicPr>
        <xdr:cNvPr id="633" name="BEx1SQELDUL7D8H67SA2KSDNEOUV">
          <a:extLst>
            <a:ext uri="{FF2B5EF4-FFF2-40B4-BE49-F238E27FC236}">
              <a16:creationId xmlns:a16="http://schemas.microsoft.com/office/drawing/2014/main" id="{00000000-0008-0000-0000-00007902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9514700"/>
          <a:ext cx="127000" cy="127000"/>
        </a:xfrm>
        <a:prstGeom prst="rect">
          <a:avLst/>
        </a:prstGeom>
      </xdr:spPr>
    </xdr:pic>
    <xdr:clientData/>
  </xdr:twoCellAnchor>
  <xdr:oneCellAnchor>
    <xdr:from>
      <xdr:col>1</xdr:col>
      <xdr:colOff>19050</xdr:colOff>
      <xdr:row>0</xdr:row>
      <xdr:rowOff>9525</xdr:rowOff>
    </xdr:from>
    <xdr:ext cx="47625" cy="47625"/>
    <xdr:pic macro="[15]!DesignIconClicked">
      <xdr:nvPicPr>
        <xdr:cNvPr id="642" name="BExMO7VFCN4EL59982UR4AJ25JNJ" descr="XX6TINEJADZGKR0CTM7ZRT0RA" hidden="1">
          <a:extLst>
            <a:ext uri="{FF2B5EF4-FFF2-40B4-BE49-F238E27FC236}">
              <a16:creationId xmlns:a16="http://schemas.microsoft.com/office/drawing/2014/main" id="{7552CC8F-2A03-4B1D-A6D5-9E9B55B3441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macro="[15]!DesignIconClicked">
      <xdr:nvPicPr>
        <xdr:cNvPr id="643" name="BExU3EX5JJCXCII4YKUJBFBGIJR2" descr="OF5ZI9PI5WH36VPANJ2DYLNMI" hidden="1">
          <a:extLst>
            <a:ext uri="{FF2B5EF4-FFF2-40B4-BE49-F238E27FC236}">
              <a16:creationId xmlns:a16="http://schemas.microsoft.com/office/drawing/2014/main" id="{02DD9671-09BA-498A-BFFA-527E7ABCA986}"/>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macro="[15]!DesignIconClicked">
      <xdr:nvPicPr>
        <xdr:cNvPr id="644" name="BEx1KD7H6UB1VYCJ7O61P562EIUY" descr="IQGV9140X0K0UPBL8OGU3I44J" hidden="1">
          <a:extLst>
            <a:ext uri="{FF2B5EF4-FFF2-40B4-BE49-F238E27FC236}">
              <a16:creationId xmlns:a16="http://schemas.microsoft.com/office/drawing/2014/main" id="{6FD48FCB-9FB3-441F-B45D-E4690542830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macro="[15]!DesignIconClicked">
      <xdr:nvPicPr>
        <xdr:cNvPr id="645" name="BEx5BJQWS6YWHH4ZMSUAMD641V6Y" descr="ZTMFMXCIQSECDX38ALEFHUB00" hidden="1">
          <a:extLst>
            <a:ext uri="{FF2B5EF4-FFF2-40B4-BE49-F238E27FC236}">
              <a16:creationId xmlns:a16="http://schemas.microsoft.com/office/drawing/2014/main" id="{C0DDCE76-4D93-4D4F-BD40-1FDAB143C7C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macro="[15]!DesignIconClicked">
      <xdr:nvPicPr>
        <xdr:cNvPr id="646" name="BExVTO5Q8G2M7BPL4B2584LQS0R0" descr="OB6Q8NA4LZFE4GM9Y3V56BPMQ" hidden="1">
          <a:extLst>
            <a:ext uri="{FF2B5EF4-FFF2-40B4-BE49-F238E27FC236}">
              <a16:creationId xmlns:a16="http://schemas.microsoft.com/office/drawing/2014/main" id="{5FCE07E7-9B80-4A74-B3F4-1A1F8CF9614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643890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macro="[15]!DesignIconClicked">
      <xdr:nvPicPr>
        <xdr:cNvPr id="647" name="BExIFSCLN1G86X78PFLTSMRP0US5" descr="9JK4SPV4DG7VTCZIILWHXQU5J" hidden="1">
          <a:extLst>
            <a:ext uri="{FF2B5EF4-FFF2-40B4-BE49-F238E27FC236}">
              <a16:creationId xmlns:a16="http://schemas.microsoft.com/office/drawing/2014/main" id="{0B9FC492-A94F-4654-AB09-5D5F13661546}"/>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643890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macro="[15]!DesignIconClicked">
      <xdr:nvPicPr>
        <xdr:cNvPr id="648" name="BEx1I152WN2D3A85O2XN0DGXCWHN" descr="KHBZFMANRA4UMJR1AB4M5NJNT" hidden="1">
          <a:extLst>
            <a:ext uri="{FF2B5EF4-FFF2-40B4-BE49-F238E27FC236}">
              <a16:creationId xmlns:a16="http://schemas.microsoft.com/office/drawing/2014/main" id="{AA2C3A49-1117-408D-B7D6-EE423F00913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macro="[15]!DesignIconClicked">
      <xdr:nvPicPr>
        <xdr:cNvPr id="649" name="BExW9676P0SKCVKK25QCGHPA3PAD" descr="9A4PWZ20RMSRF0PNECCDM75CA" hidden="1">
          <a:extLst>
            <a:ext uri="{FF2B5EF4-FFF2-40B4-BE49-F238E27FC236}">
              <a16:creationId xmlns:a16="http://schemas.microsoft.com/office/drawing/2014/main" id="{04A64903-5283-49E3-98E6-FDF53C92B074}"/>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2</xdr:row>
      <xdr:rowOff>0</xdr:rowOff>
    </xdr:from>
    <xdr:ext cx="123825" cy="123825"/>
    <xdr:pic macro="[15]!DesignIconClicked">
      <xdr:nvPicPr>
        <xdr:cNvPr id="650" name="BExW253QPOZK9KW8BJC3LBXGCG2N" descr="Y5HX37BEUWSN1NEFJKZJXI3SX" hidden="1">
          <a:extLst>
            <a:ext uri="{FF2B5EF4-FFF2-40B4-BE49-F238E27FC236}">
              <a16:creationId xmlns:a16="http://schemas.microsoft.com/office/drawing/2014/main" id="{2CB99F41-0FF0-40F1-8378-F2146F8469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057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macro="[15]!DesignIconClicked">
      <xdr:nvPicPr>
        <xdr:cNvPr id="651" name="BExS5CPQ8P8JOQPK7ANNKHLSGOKU" hidden="1">
          <a:extLst>
            <a:ext uri="{FF2B5EF4-FFF2-40B4-BE49-F238E27FC236}">
              <a16:creationId xmlns:a16="http://schemas.microsoft.com/office/drawing/2014/main" id="{BDD7ED44-AD4E-4A6A-94CE-A45C175ABBD2}"/>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macro="[15]!DesignIconClicked">
      <xdr:nvPicPr>
        <xdr:cNvPr id="652" name="BExMM0AVUAIRNJLXB1FW8R0YB4ZZ" hidden="1">
          <a:extLst>
            <a:ext uri="{FF2B5EF4-FFF2-40B4-BE49-F238E27FC236}">
              <a16:creationId xmlns:a16="http://schemas.microsoft.com/office/drawing/2014/main" id="{1EC780C8-7A53-44BC-BD31-7FF0770CD52C}"/>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macro="[15]!DesignIconClicked">
      <xdr:nvPicPr>
        <xdr:cNvPr id="653" name="BExXZ7Y09CBS0XA7IPB3IRJ8RJM4" hidden="1">
          <a:extLst>
            <a:ext uri="{FF2B5EF4-FFF2-40B4-BE49-F238E27FC236}">
              <a16:creationId xmlns:a16="http://schemas.microsoft.com/office/drawing/2014/main" id="{1C86A00B-214E-4BDD-A96F-37BFFF5543D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macro="[15]!DesignIconClicked">
      <xdr:nvPicPr>
        <xdr:cNvPr id="654" name="BExQ7SXS9VUG7P6CACU2J7R2SGIZ" hidden="1">
          <a:extLst>
            <a:ext uri="{FF2B5EF4-FFF2-40B4-BE49-F238E27FC236}">
              <a16:creationId xmlns:a16="http://schemas.microsoft.com/office/drawing/2014/main" id="{D4B9FE64-F8B7-42D7-A607-0333E8FCC73A}"/>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macro="[15]!DesignIconClicked">
      <xdr:nvPicPr>
        <xdr:cNvPr id="655" name="BEx5AQZ4ETQ9LMY5EBWVH20Z7VXQ" hidden="1">
          <a:extLst>
            <a:ext uri="{FF2B5EF4-FFF2-40B4-BE49-F238E27FC236}">
              <a16:creationId xmlns:a16="http://schemas.microsoft.com/office/drawing/2014/main" id="{5122AC34-BC55-4E3C-AE34-611262C8841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33432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macro="[15]!DesignIconClicked">
      <xdr:nvPicPr>
        <xdr:cNvPr id="656" name="BExUBK0YZ5VYFY8TTITJGJU9S06A" hidden="1">
          <a:extLst>
            <a:ext uri="{FF2B5EF4-FFF2-40B4-BE49-F238E27FC236}">
              <a16:creationId xmlns:a16="http://schemas.microsoft.com/office/drawing/2014/main" id="{25AED740-B72B-479D-B834-B5B4E54011D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3432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macro="[15]!DesignIconClicked">
      <xdr:nvPicPr>
        <xdr:cNvPr id="657" name="BExUEZCSSJ7RN4J18I2NUIQR2FZS" hidden="1">
          <a:extLst>
            <a:ext uri="{FF2B5EF4-FFF2-40B4-BE49-F238E27FC236}">
              <a16:creationId xmlns:a16="http://schemas.microsoft.com/office/drawing/2014/main" id="{5EF57058-A843-4E3F-95E7-E18BEE09671C}"/>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644842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macro="[15]!DesignIconClicked">
      <xdr:nvPicPr>
        <xdr:cNvPr id="658" name="BExS3JDQWF7U3F5JTEVOE16ASIYK" hidden="1">
          <a:extLst>
            <a:ext uri="{FF2B5EF4-FFF2-40B4-BE49-F238E27FC236}">
              <a16:creationId xmlns:a16="http://schemas.microsoft.com/office/drawing/2014/main" id="{06FF06A6-029F-489E-A1AE-6B0583CE8B4F}"/>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644842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3</xdr:row>
      <xdr:rowOff>0</xdr:rowOff>
    </xdr:from>
    <xdr:ext cx="123825" cy="123825"/>
    <xdr:pic macro="[15]!DesignIconClicked">
      <xdr:nvPicPr>
        <xdr:cNvPr id="659" name="BEx973S463FCQVJ7QDFBUIU0WJ3F" descr="ZQTVYL8DCSADVT0QMRXFLU0TR" hidden="1">
          <a:extLst>
            <a:ext uri="{FF2B5EF4-FFF2-40B4-BE49-F238E27FC236}">
              <a16:creationId xmlns:a16="http://schemas.microsoft.com/office/drawing/2014/main" id="{7F6D1EC9-BB30-4DA6-947D-DCA9A21C5C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11</xdr:row>
      <xdr:rowOff>0</xdr:rowOff>
    </xdr:from>
    <xdr:ext cx="123825" cy="123825"/>
    <xdr:pic macro="[15]!DesignIconClicked">
      <xdr:nvPicPr>
        <xdr:cNvPr id="660" name="BExRZO0PLWWMCLGRH7EH6UXYWGAJ" descr="9D4GQ34QB727H10MA3SSAR2R9" hidden="1">
          <a:extLst>
            <a:ext uri="{FF2B5EF4-FFF2-40B4-BE49-F238E27FC236}">
              <a16:creationId xmlns:a16="http://schemas.microsoft.com/office/drawing/2014/main" id="{A10E396A-81D6-46C2-8ECF-F2B13CE3DDD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macro="[15]!DesignIconClicked">
      <xdr:nvPicPr>
        <xdr:cNvPr id="661" name="BExBDP6HNAAJUM39SE5G2C8BKNRQ" descr="1TM64TL2QIMYV7WYSV2VLGXY4" hidden="1">
          <a:extLst>
            <a:ext uri="{FF2B5EF4-FFF2-40B4-BE49-F238E27FC236}">
              <a16:creationId xmlns:a16="http://schemas.microsoft.com/office/drawing/2014/main" id="{30727BA2-E9BB-4D9B-951A-661AF003640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macro="[15]!DesignIconClicked">
      <xdr:nvPicPr>
        <xdr:cNvPr id="662" name="BExQEGJP61DL2NZY6LMBHBZ0J5YT" descr="D6ZNRZJ7EX4GZT9RO8LE0C905" hidden="1">
          <a:extLst>
            <a:ext uri="{FF2B5EF4-FFF2-40B4-BE49-F238E27FC236}">
              <a16:creationId xmlns:a16="http://schemas.microsoft.com/office/drawing/2014/main" id="{BA4E98B9-B8E6-4E28-9930-29E84886830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macro="[15]!DesignIconClicked">
      <xdr:nvPicPr>
        <xdr:cNvPr id="663" name="BExTY1BCS6HZIF6HI5491FGHDVAE" descr="MJ6976KI2UH1IE8M227DUYXMJ" hidden="1">
          <a:extLst>
            <a:ext uri="{FF2B5EF4-FFF2-40B4-BE49-F238E27FC236}">
              <a16:creationId xmlns:a16="http://schemas.microsoft.com/office/drawing/2014/main" id="{F3DB2413-4587-4F0C-97A2-423D899BCF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3095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664" name="BEx5FXJGJOT93D0J2IRJ3985IUMI" hidden="1">
          <a:extLst>
            <a:ext uri="{FF2B5EF4-FFF2-40B4-BE49-F238E27FC236}">
              <a16:creationId xmlns:a16="http://schemas.microsoft.com/office/drawing/2014/main" id="{53168AFB-D9E4-465D-8523-79F9D0B3A4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macro="[15]!DesignIconClicked">
      <xdr:nvPicPr>
        <xdr:cNvPr id="665" name="BEx3RTMHAR35NUAAK49TV6NU7EPA" descr="QFXLG4ZCXTRQSJYFCKJ58G9N8" hidden="1">
          <a:extLst>
            <a:ext uri="{FF2B5EF4-FFF2-40B4-BE49-F238E27FC236}">
              <a16:creationId xmlns:a16="http://schemas.microsoft.com/office/drawing/2014/main" id="{C6616444-3972-4B5F-88BD-2CACDE23FF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4</xdr:row>
      <xdr:rowOff>0</xdr:rowOff>
    </xdr:from>
    <xdr:ext cx="123825" cy="123825"/>
    <xdr:pic macro="[15]!DesignIconClicked">
      <xdr:nvPicPr>
        <xdr:cNvPr id="666" name="BExS8T38WLC2R738ZC7BDJQAKJAJ" descr="MRI962L5PB0E0YWXCIBN82VJH" hidden="1">
          <a:extLst>
            <a:ext uri="{FF2B5EF4-FFF2-40B4-BE49-F238E27FC236}">
              <a16:creationId xmlns:a16="http://schemas.microsoft.com/office/drawing/2014/main" id="{C5BBC974-6624-4EB4-96DD-343FA97FCD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77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667" name="BEx5F64BJ6DCM4EJH81D5ZFNPZ0V" descr="7DJ9FILZD2YPS6X1JBP9E76TU" hidden="1">
          <a:extLst>
            <a:ext uri="{FF2B5EF4-FFF2-40B4-BE49-F238E27FC236}">
              <a16:creationId xmlns:a16="http://schemas.microsoft.com/office/drawing/2014/main" id="{5AE26CC9-234F-4A5B-BEF3-F1DB6018FFA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668" name="BExQEXXHA3EEXR44LT6RKCDWM6ZT" hidden="1">
          <a:extLst>
            <a:ext uri="{FF2B5EF4-FFF2-40B4-BE49-F238E27FC236}">
              <a16:creationId xmlns:a16="http://schemas.microsoft.com/office/drawing/2014/main" id="{3F207789-A65B-4CDB-AB86-79876A85435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macro="[15]!DesignIconClicked">
      <xdr:nvPicPr>
        <xdr:cNvPr id="669" name="BEx1X6AMHV6ZK3UJB2BXIJTJHYJU" descr="OALR4L95ELQLZ1Y1LETHM1CS9" hidden="1">
          <a:extLst>
            <a:ext uri="{FF2B5EF4-FFF2-40B4-BE49-F238E27FC236}">
              <a16:creationId xmlns:a16="http://schemas.microsoft.com/office/drawing/2014/main" id="{AD10D0A9-1943-446B-9DA7-C504FCA032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77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macro="[15]!DesignIconClicked">
      <xdr:nvPicPr>
        <xdr:cNvPr id="670" name="BExSDIVCE09QKG3CT52PHCS6ZJ09" descr="9F076L7EQCF2COMMGCQG6BQGU" hidden="1">
          <a:extLst>
            <a:ext uri="{FF2B5EF4-FFF2-40B4-BE49-F238E27FC236}">
              <a16:creationId xmlns:a16="http://schemas.microsoft.com/office/drawing/2014/main" id="{8002DC5C-225C-4932-9072-0956D957E8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macro="[15]!DesignIconClicked">
      <xdr:nvPicPr>
        <xdr:cNvPr id="671" name="BEx1QZGQZBAWJ8591VXEIPUOVS7X" descr="MEW27CPIFG44B7E7HEQUUF5QF" hidden="1">
          <a:extLst>
            <a:ext uri="{FF2B5EF4-FFF2-40B4-BE49-F238E27FC236}">
              <a16:creationId xmlns:a16="http://schemas.microsoft.com/office/drawing/2014/main" id="{70BAA4D9-0DEF-4125-A916-EA894F12CE7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macro="[15]!DesignIconClicked">
      <xdr:nvPicPr>
        <xdr:cNvPr id="672" name="BExMF7LICJLPXSHM63A6EQ79YQKG" descr="U084VZL15IMB1OFRRAY6GVKAE" hidden="1">
          <a:extLst>
            <a:ext uri="{FF2B5EF4-FFF2-40B4-BE49-F238E27FC236}">
              <a16:creationId xmlns:a16="http://schemas.microsoft.com/office/drawing/2014/main" id="{AAA8759A-790E-445F-97E6-E6CAD70B2E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macro="[15]!DesignIconClicked">
      <xdr:nvPicPr>
        <xdr:cNvPr id="673" name="BExS343F8GCKP6HTF9Y97L133DX8" descr="ZRF0KB1IYQSNV63CTXT25G67G" hidden="1">
          <a:extLst>
            <a:ext uri="{FF2B5EF4-FFF2-40B4-BE49-F238E27FC236}">
              <a16:creationId xmlns:a16="http://schemas.microsoft.com/office/drawing/2014/main" id="{7CD55F83-363B-4CD1-9BA3-D432D9B17F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macro="[15]!DesignIconClicked">
      <xdr:nvPicPr>
        <xdr:cNvPr id="674" name="BExZMRC09W87CY4B73NPZMNH21AH" descr="78CUMI0OVLYJRSDRQ3V2YX812" hidden="1">
          <a:extLst>
            <a:ext uri="{FF2B5EF4-FFF2-40B4-BE49-F238E27FC236}">
              <a16:creationId xmlns:a16="http://schemas.microsoft.com/office/drawing/2014/main" id="{F49DE1C7-8C5C-4B52-9EF2-B2156B88020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9525</xdr:rowOff>
    </xdr:from>
    <xdr:ext cx="123825" cy="123825"/>
    <xdr:pic macro="[15]!DesignIconClicked">
      <xdr:nvPicPr>
        <xdr:cNvPr id="675" name="BExZXVFJ4DY4I24AARDT4AMP6EN1" descr="TXSMH2MTH86CYKA26740RQPUC" hidden="1">
          <a:extLst>
            <a:ext uri="{FF2B5EF4-FFF2-40B4-BE49-F238E27FC236}">
              <a16:creationId xmlns:a16="http://schemas.microsoft.com/office/drawing/2014/main" id="{89C0FDBE-7CE5-40A7-9483-2975B9B5273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7716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macro="[15]!DesignIconClicked">
      <xdr:nvPicPr>
        <xdr:cNvPr id="676" name="BExOCUIOFQWUGTBU5ESTW3EYEP5C" descr="9BNF49V0R6VVYPHEVMJ3ABDQZ" hidden="1">
          <a:extLst>
            <a:ext uri="{FF2B5EF4-FFF2-40B4-BE49-F238E27FC236}">
              <a16:creationId xmlns:a16="http://schemas.microsoft.com/office/drawing/2014/main" id="{F6816D3A-7083-4842-9C74-9C611BA28E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macro="[15]!DesignIconClicked">
      <xdr:nvPicPr>
        <xdr:cNvPr id="677" name="BExU65O9OE4B4MQ2A3OYH13M8BZJ" descr="3INNIMMPDBB0JF37L81M6ID21" hidden="1">
          <a:extLst>
            <a:ext uri="{FF2B5EF4-FFF2-40B4-BE49-F238E27FC236}">
              <a16:creationId xmlns:a16="http://schemas.microsoft.com/office/drawing/2014/main" id="{841ABA04-FEC0-4D81-B762-261F318807E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macro="[15]!DesignIconClicked">
      <xdr:nvPicPr>
        <xdr:cNvPr id="678" name="BExOPRCR0UW7TKXSV5WDTL348FGL" descr="S9JM17GP1802LHN4GT14BJYIC" hidden="1">
          <a:extLst>
            <a:ext uri="{FF2B5EF4-FFF2-40B4-BE49-F238E27FC236}">
              <a16:creationId xmlns:a16="http://schemas.microsoft.com/office/drawing/2014/main" id="{41546404-F0B9-4756-BC76-91CF0B7053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679" name="BEx5OESAY2W8SEGI3TSB65EHJ04B" descr="9CN2Y88X8WYV1HWZG1QILY9BK" hidden="1">
          <a:extLst>
            <a:ext uri="{FF2B5EF4-FFF2-40B4-BE49-F238E27FC236}">
              <a16:creationId xmlns:a16="http://schemas.microsoft.com/office/drawing/2014/main" id="{C4F95EA5-1C5B-4681-A73C-39098B42380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2</xdr:row>
      <xdr:rowOff>0</xdr:rowOff>
    </xdr:from>
    <xdr:ext cx="123825" cy="123825"/>
    <xdr:pic macro="[15]!DesignIconClicked">
      <xdr:nvPicPr>
        <xdr:cNvPr id="680" name="BExGMWEQ2BYRY9BAO5T1X850MJN1" descr="AZ9ST0XDIOP50HSUFO5V31BR0" hidden="1">
          <a:extLst>
            <a:ext uri="{FF2B5EF4-FFF2-40B4-BE49-F238E27FC236}">
              <a16:creationId xmlns:a16="http://schemas.microsoft.com/office/drawing/2014/main" id="{A6501EF7-50B6-4285-AEE2-55622679E4D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macro="[15]!DesignIconClicked">
      <xdr:nvPicPr>
        <xdr:cNvPr id="681" name="BExVR45GBJBGXXBWD5W5YGJTZ8SG">
          <a:extLst>
            <a:ext uri="{FF2B5EF4-FFF2-40B4-BE49-F238E27FC236}">
              <a16:creationId xmlns:a16="http://schemas.microsoft.com/office/drawing/2014/main" id="{EE8567B4-D2B9-4B7D-BFFF-E447B5750B7A}"/>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macro="[15]!DesignIconClicked">
      <xdr:nvPicPr>
        <xdr:cNvPr id="682" name="BEx3K0NKCBWELRLNTZNK9RX0W793">
          <a:extLst>
            <a:ext uri="{FF2B5EF4-FFF2-40B4-BE49-F238E27FC236}">
              <a16:creationId xmlns:a16="http://schemas.microsoft.com/office/drawing/2014/main" id="{3FFE2456-1A20-48A8-B094-10CF4335214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macro="[15]!DesignIconClicked">
      <xdr:nvPicPr>
        <xdr:cNvPr id="683" name="BExDBECMY1PATD14T2SL5O1FIIFF">
          <a:extLst>
            <a:ext uri="{FF2B5EF4-FFF2-40B4-BE49-F238E27FC236}">
              <a16:creationId xmlns:a16="http://schemas.microsoft.com/office/drawing/2014/main" id="{16BFC71C-E1FD-46EF-B954-883E09854DD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343275" y="2000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macro="[15]!DesignIconClicked">
      <xdr:nvPicPr>
        <xdr:cNvPr id="684" name="BExB2GABBJEDP6XX6HMXGK36ICBO">
          <a:extLst>
            <a:ext uri="{FF2B5EF4-FFF2-40B4-BE49-F238E27FC236}">
              <a16:creationId xmlns:a16="http://schemas.microsoft.com/office/drawing/2014/main" id="{9226CF46-AE60-4E49-A141-492A16A0469A}"/>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343275" y="276225"/>
          <a:ext cx="50800" cy="50800"/>
        </a:xfrm>
        <a:prstGeom prst="rect">
          <a:avLst/>
        </a:prstGeom>
      </xdr:spPr>
    </xdr:pic>
    <xdr:clientData/>
  </xdr:twoCellAnchor>
  <xdr:twoCellAnchor editAs="oneCell">
    <xdr:from>
      <xdr:col>3</xdr:col>
      <xdr:colOff>28575</xdr:colOff>
      <xdr:row>0</xdr:row>
      <xdr:rowOff>9525</xdr:rowOff>
    </xdr:from>
    <xdr:to>
      <xdr:col>3</xdr:col>
      <xdr:colOff>79375</xdr:colOff>
      <xdr:row>0</xdr:row>
      <xdr:rowOff>60325</xdr:rowOff>
    </xdr:to>
    <xdr:pic macro="[15]!DesignIconClicked">
      <xdr:nvPicPr>
        <xdr:cNvPr id="685" name="BEx5L6Y731SMM1A8OTP44MESGX8O">
          <a:extLst>
            <a:ext uri="{FF2B5EF4-FFF2-40B4-BE49-F238E27FC236}">
              <a16:creationId xmlns:a16="http://schemas.microsoft.com/office/drawing/2014/main" id="{89B93DCF-9838-48E0-A70C-C2D2146E81A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448425" y="200025"/>
          <a:ext cx="50800" cy="50800"/>
        </a:xfrm>
        <a:prstGeom prst="rect">
          <a:avLst/>
        </a:prstGeom>
      </xdr:spPr>
    </xdr:pic>
    <xdr:clientData fPrintsWithSheet="0"/>
  </xdr:twoCellAnchor>
  <xdr:twoCellAnchor editAs="oneCell">
    <xdr:from>
      <xdr:col>3</xdr:col>
      <xdr:colOff>28575</xdr:colOff>
      <xdr:row>0</xdr:row>
      <xdr:rowOff>85725</xdr:rowOff>
    </xdr:from>
    <xdr:to>
      <xdr:col>3</xdr:col>
      <xdr:colOff>79375</xdr:colOff>
      <xdr:row>0</xdr:row>
      <xdr:rowOff>136525</xdr:rowOff>
    </xdr:to>
    <xdr:pic macro="[15]!DesignIconClicked">
      <xdr:nvPicPr>
        <xdr:cNvPr id="686" name="BEx798BKCNGP4JMODG454KO4P38K">
          <a:extLst>
            <a:ext uri="{FF2B5EF4-FFF2-40B4-BE49-F238E27FC236}">
              <a16:creationId xmlns:a16="http://schemas.microsoft.com/office/drawing/2014/main" id="{8FFFFE66-B832-4FEA-9032-1B15D29D5AA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48425" y="2762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macro="[15]!DesignIconClicked">
      <xdr:nvPicPr>
        <xdr:cNvPr id="687" name="BExAY6ZMK7RR5F4H58DVTYXXDO6T">
          <a:extLst>
            <a:ext uri="{FF2B5EF4-FFF2-40B4-BE49-F238E27FC236}">
              <a16:creationId xmlns:a16="http://schemas.microsoft.com/office/drawing/2014/main" id="{5E5D0697-9B13-4925-94D0-30B417DC6841}"/>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540625" y="2000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macro="[15]!DesignIconClicked">
      <xdr:nvPicPr>
        <xdr:cNvPr id="688" name="BEx9FFXKIFGC9PEEXIQSUK24YCMT">
          <a:extLst>
            <a:ext uri="{FF2B5EF4-FFF2-40B4-BE49-F238E27FC236}">
              <a16:creationId xmlns:a16="http://schemas.microsoft.com/office/drawing/2014/main" id="{BA96E647-6AD8-4A38-A41A-8A0655F6ED1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540625" y="276225"/>
          <a:ext cx="50800" cy="50800"/>
        </a:xfrm>
        <a:prstGeom prst="rect">
          <a:avLst/>
        </a:prstGeom>
      </xdr:spPr>
    </xdr:pic>
    <xdr:clientData/>
  </xdr:twoCellAnchor>
  <xdr:twoCellAnchor editAs="oneCell">
    <xdr:from>
      <xdr:col>5</xdr:col>
      <xdr:colOff>22225</xdr:colOff>
      <xdr:row>0</xdr:row>
      <xdr:rowOff>9525</xdr:rowOff>
    </xdr:from>
    <xdr:to>
      <xdr:col>5</xdr:col>
      <xdr:colOff>73025</xdr:colOff>
      <xdr:row>0</xdr:row>
      <xdr:rowOff>60325</xdr:rowOff>
    </xdr:to>
    <xdr:pic macro="[15]!DesignIconClicked">
      <xdr:nvPicPr>
        <xdr:cNvPr id="689" name="BExU3USZ22T6Z4M876LM2L4RX7PD">
          <a:extLst>
            <a:ext uri="{FF2B5EF4-FFF2-40B4-BE49-F238E27FC236}">
              <a16:creationId xmlns:a16="http://schemas.microsoft.com/office/drawing/2014/main" id="{9C242948-2EC8-4EC0-BA2D-A2CEA4888FC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632825" y="200025"/>
          <a:ext cx="50800" cy="50800"/>
        </a:xfrm>
        <a:prstGeom prst="rect">
          <a:avLst/>
        </a:prstGeom>
      </xdr:spPr>
    </xdr:pic>
    <xdr:clientData fPrintsWithSheet="0"/>
  </xdr:twoCellAnchor>
  <xdr:twoCellAnchor editAs="oneCell">
    <xdr:from>
      <xdr:col>5</xdr:col>
      <xdr:colOff>22225</xdr:colOff>
      <xdr:row>0</xdr:row>
      <xdr:rowOff>85725</xdr:rowOff>
    </xdr:from>
    <xdr:to>
      <xdr:col>5</xdr:col>
      <xdr:colOff>73025</xdr:colOff>
      <xdr:row>0</xdr:row>
      <xdr:rowOff>136525</xdr:rowOff>
    </xdr:to>
    <xdr:pic macro="[15]!DesignIconClicked">
      <xdr:nvPicPr>
        <xdr:cNvPr id="690" name="BExF5VOPD75FD5WSIBAOP9PHKCFV">
          <a:extLst>
            <a:ext uri="{FF2B5EF4-FFF2-40B4-BE49-F238E27FC236}">
              <a16:creationId xmlns:a16="http://schemas.microsoft.com/office/drawing/2014/main" id="{2F92C4E8-CF7C-4E71-875B-C5372EA69BD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8632825" y="276225"/>
          <a:ext cx="50800" cy="50800"/>
        </a:xfrm>
        <a:prstGeom prst="rect">
          <a:avLst/>
        </a:prstGeom>
      </xdr:spPr>
    </xdr:pic>
    <xdr:clientData/>
  </xdr:twoCellAnchor>
  <xdr:twoCellAnchor editAs="oneCell">
    <xdr:from>
      <xdr:col>6</xdr:col>
      <xdr:colOff>25400</xdr:colOff>
      <xdr:row>0</xdr:row>
      <xdr:rowOff>9525</xdr:rowOff>
    </xdr:from>
    <xdr:to>
      <xdr:col>6</xdr:col>
      <xdr:colOff>76200</xdr:colOff>
      <xdr:row>0</xdr:row>
      <xdr:rowOff>60325</xdr:rowOff>
    </xdr:to>
    <xdr:pic macro="[15]!DesignIconClicked">
      <xdr:nvPicPr>
        <xdr:cNvPr id="691" name="BExIXDWZ5FJLQ96ULLD3Q947QNEU">
          <a:extLst>
            <a:ext uri="{FF2B5EF4-FFF2-40B4-BE49-F238E27FC236}">
              <a16:creationId xmlns:a16="http://schemas.microsoft.com/office/drawing/2014/main" id="{85500957-1F65-437D-9625-CD665FD7606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664700" y="200025"/>
          <a:ext cx="50800" cy="50800"/>
        </a:xfrm>
        <a:prstGeom prst="rect">
          <a:avLst/>
        </a:prstGeom>
      </xdr:spPr>
    </xdr:pic>
    <xdr:clientData fPrintsWithSheet="0"/>
  </xdr:twoCellAnchor>
  <xdr:twoCellAnchor editAs="oneCell">
    <xdr:from>
      <xdr:col>6</xdr:col>
      <xdr:colOff>25400</xdr:colOff>
      <xdr:row>0</xdr:row>
      <xdr:rowOff>85725</xdr:rowOff>
    </xdr:from>
    <xdr:to>
      <xdr:col>6</xdr:col>
      <xdr:colOff>76200</xdr:colOff>
      <xdr:row>0</xdr:row>
      <xdr:rowOff>136525</xdr:rowOff>
    </xdr:to>
    <xdr:pic macro="[15]!DesignIconClicked">
      <xdr:nvPicPr>
        <xdr:cNvPr id="692" name="BExU60VMNKEKM2NMIQUMP2MIWLQH">
          <a:extLst>
            <a:ext uri="{FF2B5EF4-FFF2-40B4-BE49-F238E27FC236}">
              <a16:creationId xmlns:a16="http://schemas.microsoft.com/office/drawing/2014/main" id="{C0111EA3-000D-4121-A434-6C6EC808F93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664700" y="276225"/>
          <a:ext cx="50800" cy="50800"/>
        </a:xfrm>
        <a:prstGeom prst="rect">
          <a:avLst/>
        </a:prstGeom>
      </xdr:spPr>
    </xdr:pic>
    <xdr:clientData/>
  </xdr:twoCellAnchor>
  <xdr:twoCellAnchor editAs="oneCell">
    <xdr:from>
      <xdr:col>7</xdr:col>
      <xdr:colOff>25400</xdr:colOff>
      <xdr:row>0</xdr:row>
      <xdr:rowOff>9525</xdr:rowOff>
    </xdr:from>
    <xdr:to>
      <xdr:col>7</xdr:col>
      <xdr:colOff>76200</xdr:colOff>
      <xdr:row>0</xdr:row>
      <xdr:rowOff>60325</xdr:rowOff>
    </xdr:to>
    <xdr:pic macro="[15]!DesignIconClicked">
      <xdr:nvPicPr>
        <xdr:cNvPr id="693" name="BExW2QDU15KEZMFKWMMPVMK0UZP2">
          <a:extLst>
            <a:ext uri="{FF2B5EF4-FFF2-40B4-BE49-F238E27FC236}">
              <a16:creationId xmlns:a16="http://schemas.microsoft.com/office/drawing/2014/main" id="{823F02D7-4730-4410-BD77-92A05C24322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693400" y="200025"/>
          <a:ext cx="50800" cy="50800"/>
        </a:xfrm>
        <a:prstGeom prst="rect">
          <a:avLst/>
        </a:prstGeom>
      </xdr:spPr>
    </xdr:pic>
    <xdr:clientData fPrintsWithSheet="0"/>
  </xdr:twoCellAnchor>
  <xdr:twoCellAnchor editAs="oneCell">
    <xdr:from>
      <xdr:col>7</xdr:col>
      <xdr:colOff>25400</xdr:colOff>
      <xdr:row>0</xdr:row>
      <xdr:rowOff>85725</xdr:rowOff>
    </xdr:from>
    <xdr:to>
      <xdr:col>7</xdr:col>
      <xdr:colOff>76200</xdr:colOff>
      <xdr:row>0</xdr:row>
      <xdr:rowOff>136525</xdr:rowOff>
    </xdr:to>
    <xdr:pic macro="[15]!DesignIconClicked">
      <xdr:nvPicPr>
        <xdr:cNvPr id="694" name="BExEULW5IKT1VFR1NV5UOWY40ZNW">
          <a:extLst>
            <a:ext uri="{FF2B5EF4-FFF2-40B4-BE49-F238E27FC236}">
              <a16:creationId xmlns:a16="http://schemas.microsoft.com/office/drawing/2014/main" id="{FD88F458-0DF0-4323-824B-9266DFD3C83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0693400" y="2762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macro="[15]!DesignIconClicked">
      <xdr:nvPicPr>
        <xdr:cNvPr id="695" name="BExCZN6B8BXR9TDAG0ZA5QBPZM8B">
          <a:extLst>
            <a:ext uri="{FF2B5EF4-FFF2-40B4-BE49-F238E27FC236}">
              <a16:creationId xmlns:a16="http://schemas.microsoft.com/office/drawing/2014/main" id="{2160F008-AD26-4538-B68B-14CB372AF7F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725275" y="2000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macro="[15]!DesignIconClicked">
      <xdr:nvPicPr>
        <xdr:cNvPr id="696" name="BExBB5X92VIDE9D4OEVXDXOWMQQD">
          <a:extLst>
            <a:ext uri="{FF2B5EF4-FFF2-40B4-BE49-F238E27FC236}">
              <a16:creationId xmlns:a16="http://schemas.microsoft.com/office/drawing/2014/main" id="{7E638E05-E32A-4177-B4FB-FE68EFCF847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725275" y="2762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macro="[15]!DesignIconClicked">
      <xdr:nvPicPr>
        <xdr:cNvPr id="697" name="BExY5NBAHCBISGCGXQB43B0J9AKX">
          <a:extLst>
            <a:ext uri="{FF2B5EF4-FFF2-40B4-BE49-F238E27FC236}">
              <a16:creationId xmlns:a16="http://schemas.microsoft.com/office/drawing/2014/main" id="{5F41DD8A-7BFD-44D5-9EC0-5AB7D05B8115}"/>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753975" y="2000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macro="[15]!DesignIconClicked">
      <xdr:nvPicPr>
        <xdr:cNvPr id="698" name="BEx955NIO56DMQV12CO2FWP0ILCW">
          <a:extLst>
            <a:ext uri="{FF2B5EF4-FFF2-40B4-BE49-F238E27FC236}">
              <a16:creationId xmlns:a16="http://schemas.microsoft.com/office/drawing/2014/main" id="{36C24ECC-054C-46E5-9F63-B57E6150399D}"/>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753975" y="276225"/>
          <a:ext cx="50800" cy="50800"/>
        </a:xfrm>
        <a:prstGeom prst="rect">
          <a:avLst/>
        </a:prstGeom>
      </xdr:spPr>
    </xdr:pic>
    <xdr:clientData/>
  </xdr:twoCellAnchor>
  <xdr:twoCellAnchor editAs="oneCell">
    <xdr:from>
      <xdr:col>10</xdr:col>
      <xdr:colOff>28575</xdr:colOff>
      <xdr:row>0</xdr:row>
      <xdr:rowOff>9525</xdr:rowOff>
    </xdr:from>
    <xdr:to>
      <xdr:col>10</xdr:col>
      <xdr:colOff>79375</xdr:colOff>
      <xdr:row>0</xdr:row>
      <xdr:rowOff>60325</xdr:rowOff>
    </xdr:to>
    <xdr:pic macro="[15]!DesignIconClicked">
      <xdr:nvPicPr>
        <xdr:cNvPr id="699" name="BExU5EZZ1EWIDP4O5EB5P1XIWMOO">
          <a:extLst>
            <a:ext uri="{FF2B5EF4-FFF2-40B4-BE49-F238E27FC236}">
              <a16:creationId xmlns:a16="http://schemas.microsoft.com/office/drawing/2014/main" id="{CEF90924-9401-45DB-8434-35774DB729A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935075" y="200025"/>
          <a:ext cx="50800" cy="50800"/>
        </a:xfrm>
        <a:prstGeom prst="rect">
          <a:avLst/>
        </a:prstGeom>
      </xdr:spPr>
    </xdr:pic>
    <xdr:clientData fPrintsWithSheet="0"/>
  </xdr:twoCellAnchor>
  <xdr:twoCellAnchor editAs="oneCell">
    <xdr:from>
      <xdr:col>10</xdr:col>
      <xdr:colOff>28575</xdr:colOff>
      <xdr:row>0</xdr:row>
      <xdr:rowOff>85725</xdr:rowOff>
    </xdr:from>
    <xdr:to>
      <xdr:col>10</xdr:col>
      <xdr:colOff>79375</xdr:colOff>
      <xdr:row>0</xdr:row>
      <xdr:rowOff>136525</xdr:rowOff>
    </xdr:to>
    <xdr:pic macro="[15]!DesignIconClicked">
      <xdr:nvPicPr>
        <xdr:cNvPr id="700" name="BEx3VJW27RVZWV5HNV5ZYHEN1EVY">
          <a:extLst>
            <a:ext uri="{FF2B5EF4-FFF2-40B4-BE49-F238E27FC236}">
              <a16:creationId xmlns:a16="http://schemas.microsoft.com/office/drawing/2014/main" id="{69D1E015-8BA7-47E6-AAF2-B44E4404B6F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935075" y="2762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macro="[15]!DesignIconClicked">
      <xdr:nvPicPr>
        <xdr:cNvPr id="701" name="BExB3FSU492LA1WID6OIWFRLLUXX">
          <a:extLst>
            <a:ext uri="{FF2B5EF4-FFF2-40B4-BE49-F238E27FC236}">
              <a16:creationId xmlns:a16="http://schemas.microsoft.com/office/drawing/2014/main" id="{4F0AE97F-5EB9-4B61-ABCA-F436AC677699}"/>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198725" y="2000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macro="[15]!DesignIconClicked">
      <xdr:nvPicPr>
        <xdr:cNvPr id="702" name="BExO72878B1E22YL17V5L2LUSIXC">
          <a:extLst>
            <a:ext uri="{FF2B5EF4-FFF2-40B4-BE49-F238E27FC236}">
              <a16:creationId xmlns:a16="http://schemas.microsoft.com/office/drawing/2014/main" id="{A29503B0-334F-4951-A126-1A811904B8F1}"/>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5198725" y="2762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macro="[15]!DesignIconClicked">
      <xdr:nvPicPr>
        <xdr:cNvPr id="703" name="BEx1SS1ULU53HT926AR39LQO7ZNU">
          <a:extLst>
            <a:ext uri="{FF2B5EF4-FFF2-40B4-BE49-F238E27FC236}">
              <a16:creationId xmlns:a16="http://schemas.microsoft.com/office/drawing/2014/main" id="{7B786B24-69EC-4F8F-B7FF-985877C20DF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6475075" y="2000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macro="[15]!DesignIconClicked">
      <xdr:nvPicPr>
        <xdr:cNvPr id="704" name="BExF1AEF3B04F5451MEANO3TDGYT">
          <a:extLst>
            <a:ext uri="{FF2B5EF4-FFF2-40B4-BE49-F238E27FC236}">
              <a16:creationId xmlns:a16="http://schemas.microsoft.com/office/drawing/2014/main" id="{FEBC88E7-BDDB-4135-9025-4A01016A922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6475075" y="276225"/>
          <a:ext cx="50800" cy="50800"/>
        </a:xfrm>
        <a:prstGeom prst="rect">
          <a:avLst/>
        </a:prstGeom>
      </xdr:spPr>
    </xdr:pic>
    <xdr:clientData/>
  </xdr:twoCellAnchor>
  <xdr:twoCellAnchor>
    <xdr:from>
      <xdr:col>1</xdr:col>
      <xdr:colOff>98425</xdr:colOff>
      <xdr:row>1</xdr:row>
      <xdr:rowOff>0</xdr:rowOff>
    </xdr:from>
    <xdr:to>
      <xdr:col>1</xdr:col>
      <xdr:colOff>225425</xdr:colOff>
      <xdr:row>1</xdr:row>
      <xdr:rowOff>127000</xdr:rowOff>
    </xdr:to>
    <xdr:pic macro="[15]!DesignIconClicked">
      <xdr:nvPicPr>
        <xdr:cNvPr id="705" name="BExMNOJEBDI127MQEB7LE9JX00QM">
          <a:extLst>
            <a:ext uri="{FF2B5EF4-FFF2-40B4-BE49-F238E27FC236}">
              <a16:creationId xmlns:a16="http://schemas.microsoft.com/office/drawing/2014/main" id="{AC52300A-19A8-474C-AF5D-ABB548FCCAF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0425" y="619125"/>
          <a:ext cx="127000" cy="127000"/>
        </a:xfrm>
        <a:prstGeom prst="rect">
          <a:avLst/>
        </a:prstGeom>
      </xdr:spPr>
    </xdr:pic>
    <xdr:clientData/>
  </xdr:twoCellAnchor>
  <xdr:twoCellAnchor>
    <xdr:from>
      <xdr:col>1</xdr:col>
      <xdr:colOff>184150</xdr:colOff>
      <xdr:row>2</xdr:row>
      <xdr:rowOff>0</xdr:rowOff>
    </xdr:from>
    <xdr:to>
      <xdr:col>1</xdr:col>
      <xdr:colOff>311150</xdr:colOff>
      <xdr:row>2</xdr:row>
      <xdr:rowOff>127000</xdr:rowOff>
    </xdr:to>
    <xdr:pic macro="[15]!DesignIconClicked">
      <xdr:nvPicPr>
        <xdr:cNvPr id="706" name="BExZOZ76K0SZNQKW4DWFUWP8G38V">
          <a:extLst>
            <a:ext uri="{FF2B5EF4-FFF2-40B4-BE49-F238E27FC236}">
              <a16:creationId xmlns:a16="http://schemas.microsoft.com/office/drawing/2014/main" id="{A3B1B708-5CB2-4D0A-9C57-C9D569BFD26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809625"/>
          <a:ext cx="127000" cy="127000"/>
        </a:xfrm>
        <a:prstGeom prst="rect">
          <a:avLst/>
        </a:prstGeom>
      </xdr:spPr>
    </xdr:pic>
    <xdr:clientData/>
  </xdr:twoCellAnchor>
  <xdr:twoCellAnchor>
    <xdr:from>
      <xdr:col>1</xdr:col>
      <xdr:colOff>269875</xdr:colOff>
      <xdr:row>3</xdr:row>
      <xdr:rowOff>0</xdr:rowOff>
    </xdr:from>
    <xdr:to>
      <xdr:col>1</xdr:col>
      <xdr:colOff>396875</xdr:colOff>
      <xdr:row>3</xdr:row>
      <xdr:rowOff>127000</xdr:rowOff>
    </xdr:to>
    <xdr:pic macro="[15]!DesignIconClicked">
      <xdr:nvPicPr>
        <xdr:cNvPr id="707" name="BExZKYG4BMH9NMHCLPL53I8EFQ89">
          <a:extLst>
            <a:ext uri="{FF2B5EF4-FFF2-40B4-BE49-F238E27FC236}">
              <a16:creationId xmlns:a16="http://schemas.microsoft.com/office/drawing/2014/main" id="{A47B3E93-EAE9-4BF2-9703-66E24DDFFA5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1000125"/>
          <a:ext cx="127000" cy="127000"/>
        </a:xfrm>
        <a:prstGeom prst="rect">
          <a:avLst/>
        </a:prstGeom>
      </xdr:spPr>
    </xdr:pic>
    <xdr:clientData/>
  </xdr:twoCellAnchor>
  <xdr:twoCellAnchor>
    <xdr:from>
      <xdr:col>1</xdr:col>
      <xdr:colOff>355600</xdr:colOff>
      <xdr:row>4</xdr:row>
      <xdr:rowOff>0</xdr:rowOff>
    </xdr:from>
    <xdr:to>
      <xdr:col>1</xdr:col>
      <xdr:colOff>482600</xdr:colOff>
      <xdr:row>4</xdr:row>
      <xdr:rowOff>127000</xdr:rowOff>
    </xdr:to>
    <xdr:pic macro="[15]!DesignIconClicked">
      <xdr:nvPicPr>
        <xdr:cNvPr id="708" name="BEx9I3ZDD35NG132FEVBMJ8L1DP8">
          <a:extLst>
            <a:ext uri="{FF2B5EF4-FFF2-40B4-BE49-F238E27FC236}">
              <a16:creationId xmlns:a16="http://schemas.microsoft.com/office/drawing/2014/main" id="{56941F72-01B7-4207-8714-4E887C0A91C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1190625"/>
          <a:ext cx="127000" cy="127000"/>
        </a:xfrm>
        <a:prstGeom prst="rect">
          <a:avLst/>
        </a:prstGeom>
      </xdr:spPr>
    </xdr:pic>
    <xdr:clientData/>
  </xdr:twoCellAnchor>
  <xdr:twoCellAnchor>
    <xdr:from>
      <xdr:col>1</xdr:col>
      <xdr:colOff>441325</xdr:colOff>
      <xdr:row>5</xdr:row>
      <xdr:rowOff>0</xdr:rowOff>
    </xdr:from>
    <xdr:to>
      <xdr:col>1</xdr:col>
      <xdr:colOff>568325</xdr:colOff>
      <xdr:row>5</xdr:row>
      <xdr:rowOff>127000</xdr:rowOff>
    </xdr:to>
    <xdr:pic macro="[15]!DesignIconClicked">
      <xdr:nvPicPr>
        <xdr:cNvPr id="709" name="BExAXFKHH55PIM7CEIOGI0RL70PI">
          <a:extLst>
            <a:ext uri="{FF2B5EF4-FFF2-40B4-BE49-F238E27FC236}">
              <a16:creationId xmlns:a16="http://schemas.microsoft.com/office/drawing/2014/main" id="{C8CD5FDD-0560-4DB4-BC65-3B5213E4634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1381125"/>
          <a:ext cx="127000" cy="127000"/>
        </a:xfrm>
        <a:prstGeom prst="rect">
          <a:avLst/>
        </a:prstGeom>
      </xdr:spPr>
    </xdr:pic>
    <xdr:clientData/>
  </xdr:twoCellAnchor>
  <xdr:twoCellAnchor>
    <xdr:from>
      <xdr:col>1</xdr:col>
      <xdr:colOff>441325</xdr:colOff>
      <xdr:row>126</xdr:row>
      <xdr:rowOff>0</xdr:rowOff>
    </xdr:from>
    <xdr:to>
      <xdr:col>1</xdr:col>
      <xdr:colOff>568325</xdr:colOff>
      <xdr:row>126</xdr:row>
      <xdr:rowOff>127000</xdr:rowOff>
    </xdr:to>
    <xdr:pic macro="[15]!DesignIconClicked">
      <xdr:nvPicPr>
        <xdr:cNvPr id="710" name="BEx7A9BYYT7YTOW2JCJXPBIV5O7W">
          <a:extLst>
            <a:ext uri="{FF2B5EF4-FFF2-40B4-BE49-F238E27FC236}">
              <a16:creationId xmlns:a16="http://schemas.microsoft.com/office/drawing/2014/main" id="{582A73D0-882E-4AD6-BB7B-F05BE853A2E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4431625"/>
          <a:ext cx="127000" cy="127000"/>
        </a:xfrm>
        <a:prstGeom prst="rect">
          <a:avLst/>
        </a:prstGeom>
      </xdr:spPr>
    </xdr:pic>
    <xdr:clientData/>
  </xdr:twoCellAnchor>
  <xdr:twoCellAnchor>
    <xdr:from>
      <xdr:col>1</xdr:col>
      <xdr:colOff>441325</xdr:colOff>
      <xdr:row>128</xdr:row>
      <xdr:rowOff>0</xdr:rowOff>
    </xdr:from>
    <xdr:to>
      <xdr:col>1</xdr:col>
      <xdr:colOff>568325</xdr:colOff>
      <xdr:row>128</xdr:row>
      <xdr:rowOff>127000</xdr:rowOff>
    </xdr:to>
    <xdr:pic macro="[15]!DesignIconClicked">
      <xdr:nvPicPr>
        <xdr:cNvPr id="711" name="BExSGD7RMYL6HKGBC2F3DNTZ58CU">
          <a:extLst>
            <a:ext uri="{FF2B5EF4-FFF2-40B4-BE49-F238E27FC236}">
              <a16:creationId xmlns:a16="http://schemas.microsoft.com/office/drawing/2014/main" id="{7BE25286-6E74-4716-BB1B-1C70E060B88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4812625"/>
          <a:ext cx="127000" cy="127000"/>
        </a:xfrm>
        <a:prstGeom prst="rect">
          <a:avLst/>
        </a:prstGeom>
      </xdr:spPr>
    </xdr:pic>
    <xdr:clientData/>
  </xdr:twoCellAnchor>
  <xdr:twoCellAnchor>
    <xdr:from>
      <xdr:col>1</xdr:col>
      <xdr:colOff>441325</xdr:colOff>
      <xdr:row>133</xdr:row>
      <xdr:rowOff>0</xdr:rowOff>
    </xdr:from>
    <xdr:to>
      <xdr:col>1</xdr:col>
      <xdr:colOff>568325</xdr:colOff>
      <xdr:row>133</xdr:row>
      <xdr:rowOff>127000</xdr:rowOff>
    </xdr:to>
    <xdr:pic macro="[15]!DesignIconClicked">
      <xdr:nvPicPr>
        <xdr:cNvPr id="712" name="BExGUDU346K3M28URYHLTO88O0I6">
          <a:extLst>
            <a:ext uri="{FF2B5EF4-FFF2-40B4-BE49-F238E27FC236}">
              <a16:creationId xmlns:a16="http://schemas.microsoft.com/office/drawing/2014/main" id="{5B50259F-BFA5-44DC-BC04-F35C863C328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25765125"/>
          <a:ext cx="127000" cy="127000"/>
        </a:xfrm>
        <a:prstGeom prst="rect">
          <a:avLst/>
        </a:prstGeom>
      </xdr:spPr>
    </xdr:pic>
    <xdr:clientData/>
  </xdr:twoCellAnchor>
  <xdr:twoCellAnchor>
    <xdr:from>
      <xdr:col>1</xdr:col>
      <xdr:colOff>441325</xdr:colOff>
      <xdr:row>170</xdr:row>
      <xdr:rowOff>0</xdr:rowOff>
    </xdr:from>
    <xdr:to>
      <xdr:col>1</xdr:col>
      <xdr:colOff>568325</xdr:colOff>
      <xdr:row>170</xdr:row>
      <xdr:rowOff>127000</xdr:rowOff>
    </xdr:to>
    <xdr:pic macro="[15]!DesignIconClicked">
      <xdr:nvPicPr>
        <xdr:cNvPr id="713" name="BExCRJPS87YUC5SK180S0R9WAFHF">
          <a:extLst>
            <a:ext uri="{FF2B5EF4-FFF2-40B4-BE49-F238E27FC236}">
              <a16:creationId xmlns:a16="http://schemas.microsoft.com/office/drawing/2014/main" id="{9821B934-7045-408A-8969-F666D4D17C6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2813625"/>
          <a:ext cx="127000" cy="127000"/>
        </a:xfrm>
        <a:prstGeom prst="rect">
          <a:avLst/>
        </a:prstGeom>
      </xdr:spPr>
    </xdr:pic>
    <xdr:clientData/>
  </xdr:twoCellAnchor>
  <xdr:twoCellAnchor>
    <xdr:from>
      <xdr:col>1</xdr:col>
      <xdr:colOff>441325</xdr:colOff>
      <xdr:row>178</xdr:row>
      <xdr:rowOff>0</xdr:rowOff>
    </xdr:from>
    <xdr:to>
      <xdr:col>1</xdr:col>
      <xdr:colOff>568325</xdr:colOff>
      <xdr:row>178</xdr:row>
      <xdr:rowOff>127000</xdr:rowOff>
    </xdr:to>
    <xdr:pic macro="[15]!DesignIconClicked">
      <xdr:nvPicPr>
        <xdr:cNvPr id="714" name="BEx1QWX3RLIVA74XQKI289NX6YE4">
          <a:extLst>
            <a:ext uri="{FF2B5EF4-FFF2-40B4-BE49-F238E27FC236}">
              <a16:creationId xmlns:a16="http://schemas.microsoft.com/office/drawing/2014/main" id="{A2BB69E0-D93B-49CE-A2CE-747D6385175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4337625"/>
          <a:ext cx="127000" cy="127000"/>
        </a:xfrm>
        <a:prstGeom prst="rect">
          <a:avLst/>
        </a:prstGeom>
      </xdr:spPr>
    </xdr:pic>
    <xdr:clientData/>
  </xdr:twoCellAnchor>
  <xdr:twoCellAnchor>
    <xdr:from>
      <xdr:col>1</xdr:col>
      <xdr:colOff>441325</xdr:colOff>
      <xdr:row>200</xdr:row>
      <xdr:rowOff>0</xdr:rowOff>
    </xdr:from>
    <xdr:to>
      <xdr:col>1</xdr:col>
      <xdr:colOff>568325</xdr:colOff>
      <xdr:row>200</xdr:row>
      <xdr:rowOff>127000</xdr:rowOff>
    </xdr:to>
    <xdr:pic macro="[15]!DesignIconClicked">
      <xdr:nvPicPr>
        <xdr:cNvPr id="715" name="BExQH099JYCLQFXAKMTPUHSXXCVV">
          <a:extLst>
            <a:ext uri="{FF2B5EF4-FFF2-40B4-BE49-F238E27FC236}">
              <a16:creationId xmlns:a16="http://schemas.microsoft.com/office/drawing/2014/main" id="{78FC8A7E-D73E-4B5B-A9E1-BA4891FF9C5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38528625"/>
          <a:ext cx="127000" cy="127000"/>
        </a:xfrm>
        <a:prstGeom prst="rect">
          <a:avLst/>
        </a:prstGeom>
      </xdr:spPr>
    </xdr:pic>
    <xdr:clientData/>
  </xdr:twoCellAnchor>
  <xdr:twoCellAnchor>
    <xdr:from>
      <xdr:col>1</xdr:col>
      <xdr:colOff>269875</xdr:colOff>
      <xdr:row>205</xdr:row>
      <xdr:rowOff>0</xdr:rowOff>
    </xdr:from>
    <xdr:to>
      <xdr:col>1</xdr:col>
      <xdr:colOff>396875</xdr:colOff>
      <xdr:row>205</xdr:row>
      <xdr:rowOff>127000</xdr:rowOff>
    </xdr:to>
    <xdr:pic macro="[15]!DesignIconClicked">
      <xdr:nvPicPr>
        <xdr:cNvPr id="716" name="BEx99N1IU3U2S1RHTNQHTTGFZH72">
          <a:extLst>
            <a:ext uri="{FF2B5EF4-FFF2-40B4-BE49-F238E27FC236}">
              <a16:creationId xmlns:a16="http://schemas.microsoft.com/office/drawing/2014/main" id="{360F5D39-F9D5-44C7-B899-9C18F4F4473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39481125"/>
          <a:ext cx="127000" cy="127000"/>
        </a:xfrm>
        <a:prstGeom prst="rect">
          <a:avLst/>
        </a:prstGeom>
      </xdr:spPr>
    </xdr:pic>
    <xdr:clientData/>
  </xdr:twoCellAnchor>
  <xdr:twoCellAnchor>
    <xdr:from>
      <xdr:col>1</xdr:col>
      <xdr:colOff>355600</xdr:colOff>
      <xdr:row>206</xdr:row>
      <xdr:rowOff>0</xdr:rowOff>
    </xdr:from>
    <xdr:to>
      <xdr:col>1</xdr:col>
      <xdr:colOff>482600</xdr:colOff>
      <xdr:row>206</xdr:row>
      <xdr:rowOff>127000</xdr:rowOff>
    </xdr:to>
    <xdr:pic macro="[15]!DesignIconClicked">
      <xdr:nvPicPr>
        <xdr:cNvPr id="717" name="BExY32ENUKS7Y4R39RYLT1820FFM">
          <a:extLst>
            <a:ext uri="{FF2B5EF4-FFF2-40B4-BE49-F238E27FC236}">
              <a16:creationId xmlns:a16="http://schemas.microsoft.com/office/drawing/2014/main" id="{23707B82-AD64-4965-9D9A-2F4D7493C76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39671625"/>
          <a:ext cx="127000" cy="127000"/>
        </a:xfrm>
        <a:prstGeom prst="rect">
          <a:avLst/>
        </a:prstGeom>
      </xdr:spPr>
    </xdr:pic>
    <xdr:clientData/>
  </xdr:twoCellAnchor>
  <xdr:twoCellAnchor>
    <xdr:from>
      <xdr:col>1</xdr:col>
      <xdr:colOff>355600</xdr:colOff>
      <xdr:row>208</xdr:row>
      <xdr:rowOff>0</xdr:rowOff>
    </xdr:from>
    <xdr:to>
      <xdr:col>1</xdr:col>
      <xdr:colOff>482600</xdr:colOff>
      <xdr:row>208</xdr:row>
      <xdr:rowOff>127000</xdr:rowOff>
    </xdr:to>
    <xdr:pic macro="[15]!DesignIconClicked">
      <xdr:nvPicPr>
        <xdr:cNvPr id="718" name="BEx59M2GCF4EUJAHVLIGAW324NXJ">
          <a:extLst>
            <a:ext uri="{FF2B5EF4-FFF2-40B4-BE49-F238E27FC236}">
              <a16:creationId xmlns:a16="http://schemas.microsoft.com/office/drawing/2014/main" id="{D04A1B01-F956-4809-92D2-B2470BE07B6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0052625"/>
          <a:ext cx="127000" cy="127000"/>
        </a:xfrm>
        <a:prstGeom prst="rect">
          <a:avLst/>
        </a:prstGeom>
      </xdr:spPr>
    </xdr:pic>
    <xdr:clientData/>
  </xdr:twoCellAnchor>
  <xdr:twoCellAnchor>
    <xdr:from>
      <xdr:col>1</xdr:col>
      <xdr:colOff>355600</xdr:colOff>
      <xdr:row>213</xdr:row>
      <xdr:rowOff>0</xdr:rowOff>
    </xdr:from>
    <xdr:to>
      <xdr:col>1</xdr:col>
      <xdr:colOff>482600</xdr:colOff>
      <xdr:row>213</xdr:row>
      <xdr:rowOff>127000</xdr:rowOff>
    </xdr:to>
    <xdr:pic macro="[15]!DesignIconClicked">
      <xdr:nvPicPr>
        <xdr:cNvPr id="719" name="BExODA3R60MJM9JH4QW79E76ZZF4">
          <a:extLst>
            <a:ext uri="{FF2B5EF4-FFF2-40B4-BE49-F238E27FC236}">
              <a16:creationId xmlns:a16="http://schemas.microsoft.com/office/drawing/2014/main" id="{54742690-9C7C-418B-B42B-63353EF5962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1005125"/>
          <a:ext cx="127000" cy="127000"/>
        </a:xfrm>
        <a:prstGeom prst="rect">
          <a:avLst/>
        </a:prstGeom>
      </xdr:spPr>
    </xdr:pic>
    <xdr:clientData/>
  </xdr:twoCellAnchor>
  <xdr:twoCellAnchor>
    <xdr:from>
      <xdr:col>1</xdr:col>
      <xdr:colOff>355600</xdr:colOff>
      <xdr:row>221</xdr:row>
      <xdr:rowOff>0</xdr:rowOff>
    </xdr:from>
    <xdr:to>
      <xdr:col>1</xdr:col>
      <xdr:colOff>482600</xdr:colOff>
      <xdr:row>221</xdr:row>
      <xdr:rowOff>127000</xdr:rowOff>
    </xdr:to>
    <xdr:pic macro="[15]!DesignIconClicked">
      <xdr:nvPicPr>
        <xdr:cNvPr id="720" name="BExTXLFHNE1ZWO73SY4IODU68PDF">
          <a:extLst>
            <a:ext uri="{FF2B5EF4-FFF2-40B4-BE49-F238E27FC236}">
              <a16:creationId xmlns:a16="http://schemas.microsoft.com/office/drawing/2014/main" id="{83ABF9A9-9833-45AF-88A0-8A36F7B9E2E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529125"/>
          <a:ext cx="127000" cy="127000"/>
        </a:xfrm>
        <a:prstGeom prst="rect">
          <a:avLst/>
        </a:prstGeom>
      </xdr:spPr>
    </xdr:pic>
    <xdr:clientData/>
  </xdr:twoCellAnchor>
  <xdr:twoCellAnchor>
    <xdr:from>
      <xdr:col>1</xdr:col>
      <xdr:colOff>355600</xdr:colOff>
      <xdr:row>223</xdr:row>
      <xdr:rowOff>0</xdr:rowOff>
    </xdr:from>
    <xdr:to>
      <xdr:col>1</xdr:col>
      <xdr:colOff>482600</xdr:colOff>
      <xdr:row>223</xdr:row>
      <xdr:rowOff>127000</xdr:rowOff>
    </xdr:to>
    <xdr:pic macro="[15]!DesignIconClicked">
      <xdr:nvPicPr>
        <xdr:cNvPr id="721" name="BExGSB2CRBOGM7CTG8RKFTFZP11P">
          <a:extLst>
            <a:ext uri="{FF2B5EF4-FFF2-40B4-BE49-F238E27FC236}">
              <a16:creationId xmlns:a16="http://schemas.microsoft.com/office/drawing/2014/main" id="{651EEC7A-801B-46A1-B0B1-28EDD9DCDEA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2910125"/>
          <a:ext cx="127000" cy="127000"/>
        </a:xfrm>
        <a:prstGeom prst="rect">
          <a:avLst/>
        </a:prstGeom>
      </xdr:spPr>
    </xdr:pic>
    <xdr:clientData/>
  </xdr:twoCellAnchor>
  <xdr:twoCellAnchor>
    <xdr:from>
      <xdr:col>1</xdr:col>
      <xdr:colOff>355600</xdr:colOff>
      <xdr:row>240</xdr:row>
      <xdr:rowOff>0</xdr:rowOff>
    </xdr:from>
    <xdr:to>
      <xdr:col>1</xdr:col>
      <xdr:colOff>482600</xdr:colOff>
      <xdr:row>240</xdr:row>
      <xdr:rowOff>127000</xdr:rowOff>
    </xdr:to>
    <xdr:pic macro="[15]!DesignIconClicked">
      <xdr:nvPicPr>
        <xdr:cNvPr id="722" name="BExMJXIXHZDHULWFUXPPZMSINCHK">
          <a:extLst>
            <a:ext uri="{FF2B5EF4-FFF2-40B4-BE49-F238E27FC236}">
              <a16:creationId xmlns:a16="http://schemas.microsoft.com/office/drawing/2014/main" id="{3B65AB82-F905-40EF-926A-72124C716E0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6148625"/>
          <a:ext cx="127000" cy="127000"/>
        </a:xfrm>
        <a:prstGeom prst="rect">
          <a:avLst/>
        </a:prstGeom>
      </xdr:spPr>
    </xdr:pic>
    <xdr:clientData/>
  </xdr:twoCellAnchor>
  <xdr:twoCellAnchor>
    <xdr:from>
      <xdr:col>1</xdr:col>
      <xdr:colOff>355600</xdr:colOff>
      <xdr:row>242</xdr:row>
      <xdr:rowOff>0</xdr:rowOff>
    </xdr:from>
    <xdr:to>
      <xdr:col>1</xdr:col>
      <xdr:colOff>482600</xdr:colOff>
      <xdr:row>242</xdr:row>
      <xdr:rowOff>127000</xdr:rowOff>
    </xdr:to>
    <xdr:pic macro="[15]!DesignIconClicked">
      <xdr:nvPicPr>
        <xdr:cNvPr id="723" name="BEx3N8SIOZKLXGX9O3WDP8CVICTM">
          <a:extLst>
            <a:ext uri="{FF2B5EF4-FFF2-40B4-BE49-F238E27FC236}">
              <a16:creationId xmlns:a16="http://schemas.microsoft.com/office/drawing/2014/main" id="{49C240B7-1F9E-461E-B403-A80FC33DCF6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46529625"/>
          <a:ext cx="127000" cy="127000"/>
        </a:xfrm>
        <a:prstGeom prst="rect">
          <a:avLst/>
        </a:prstGeom>
      </xdr:spPr>
    </xdr:pic>
    <xdr:clientData/>
  </xdr:twoCellAnchor>
  <xdr:twoCellAnchor>
    <xdr:from>
      <xdr:col>1</xdr:col>
      <xdr:colOff>355600</xdr:colOff>
      <xdr:row>281</xdr:row>
      <xdr:rowOff>0</xdr:rowOff>
    </xdr:from>
    <xdr:to>
      <xdr:col>1</xdr:col>
      <xdr:colOff>482600</xdr:colOff>
      <xdr:row>281</xdr:row>
      <xdr:rowOff>127000</xdr:rowOff>
    </xdr:to>
    <xdr:pic macro="[15]!DesignIconClicked">
      <xdr:nvPicPr>
        <xdr:cNvPr id="724" name="BExH01S8NEJ78SYCDWOQ3OGJLUEG">
          <a:extLst>
            <a:ext uri="{FF2B5EF4-FFF2-40B4-BE49-F238E27FC236}">
              <a16:creationId xmlns:a16="http://schemas.microsoft.com/office/drawing/2014/main" id="{B12C7B92-35F9-41E7-8DE8-D602C009826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3959125"/>
          <a:ext cx="127000" cy="127000"/>
        </a:xfrm>
        <a:prstGeom prst="rect">
          <a:avLst/>
        </a:prstGeom>
      </xdr:spPr>
    </xdr:pic>
    <xdr:clientData/>
  </xdr:twoCellAnchor>
  <xdr:twoCellAnchor>
    <xdr:from>
      <xdr:col>1</xdr:col>
      <xdr:colOff>355600</xdr:colOff>
      <xdr:row>286</xdr:row>
      <xdr:rowOff>0</xdr:rowOff>
    </xdr:from>
    <xdr:to>
      <xdr:col>1</xdr:col>
      <xdr:colOff>482600</xdr:colOff>
      <xdr:row>286</xdr:row>
      <xdr:rowOff>127000</xdr:rowOff>
    </xdr:to>
    <xdr:pic macro="[15]!DesignIconClicked">
      <xdr:nvPicPr>
        <xdr:cNvPr id="725" name="BEx3STFQVIVJBCLWPZ2LUAR4036E">
          <a:extLst>
            <a:ext uri="{FF2B5EF4-FFF2-40B4-BE49-F238E27FC236}">
              <a16:creationId xmlns:a16="http://schemas.microsoft.com/office/drawing/2014/main" id="{39CE3E2E-6833-4094-93C2-0294C5DC58D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4911625"/>
          <a:ext cx="127000" cy="127000"/>
        </a:xfrm>
        <a:prstGeom prst="rect">
          <a:avLst/>
        </a:prstGeom>
      </xdr:spPr>
    </xdr:pic>
    <xdr:clientData/>
  </xdr:twoCellAnchor>
  <xdr:twoCellAnchor>
    <xdr:from>
      <xdr:col>1</xdr:col>
      <xdr:colOff>355600</xdr:colOff>
      <xdr:row>291</xdr:row>
      <xdr:rowOff>0</xdr:rowOff>
    </xdr:from>
    <xdr:to>
      <xdr:col>1</xdr:col>
      <xdr:colOff>482600</xdr:colOff>
      <xdr:row>291</xdr:row>
      <xdr:rowOff>127000</xdr:rowOff>
    </xdr:to>
    <xdr:pic macro="[15]!DesignIconClicked">
      <xdr:nvPicPr>
        <xdr:cNvPr id="726" name="BExCWVITMIWP1YKW7TKYGQWOXEOK">
          <a:extLst>
            <a:ext uri="{FF2B5EF4-FFF2-40B4-BE49-F238E27FC236}">
              <a16:creationId xmlns:a16="http://schemas.microsoft.com/office/drawing/2014/main" id="{84CB421D-376E-4712-AEA9-DEB4F1862E9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5864125"/>
          <a:ext cx="127000" cy="127000"/>
        </a:xfrm>
        <a:prstGeom prst="rect">
          <a:avLst/>
        </a:prstGeom>
      </xdr:spPr>
    </xdr:pic>
    <xdr:clientData/>
  </xdr:twoCellAnchor>
  <xdr:twoCellAnchor>
    <xdr:from>
      <xdr:col>1</xdr:col>
      <xdr:colOff>184150</xdr:colOff>
      <xdr:row>293</xdr:row>
      <xdr:rowOff>0</xdr:rowOff>
    </xdr:from>
    <xdr:to>
      <xdr:col>1</xdr:col>
      <xdr:colOff>311150</xdr:colOff>
      <xdr:row>293</xdr:row>
      <xdr:rowOff>127000</xdr:rowOff>
    </xdr:to>
    <xdr:pic macro="[15]!DesignIconClicked">
      <xdr:nvPicPr>
        <xdr:cNvPr id="727" name="BExOM8A4BRJCI2EJ46AWKHA03K4H">
          <a:extLst>
            <a:ext uri="{FF2B5EF4-FFF2-40B4-BE49-F238E27FC236}">
              <a16:creationId xmlns:a16="http://schemas.microsoft.com/office/drawing/2014/main" id="{7AD755B5-BDCE-4C42-BD4B-CBA0834389A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46150" y="56245125"/>
          <a:ext cx="127000" cy="127000"/>
        </a:xfrm>
        <a:prstGeom prst="rect">
          <a:avLst/>
        </a:prstGeom>
      </xdr:spPr>
    </xdr:pic>
    <xdr:clientData/>
  </xdr:twoCellAnchor>
  <xdr:twoCellAnchor>
    <xdr:from>
      <xdr:col>1</xdr:col>
      <xdr:colOff>269875</xdr:colOff>
      <xdr:row>294</xdr:row>
      <xdr:rowOff>0</xdr:rowOff>
    </xdr:from>
    <xdr:to>
      <xdr:col>1</xdr:col>
      <xdr:colOff>396875</xdr:colOff>
      <xdr:row>294</xdr:row>
      <xdr:rowOff>127000</xdr:rowOff>
    </xdr:to>
    <xdr:pic macro="[15]!DesignIconClicked">
      <xdr:nvPicPr>
        <xdr:cNvPr id="728" name="BEx77BJD3CLHL8UBFSPTXUM94DW7">
          <a:extLst>
            <a:ext uri="{FF2B5EF4-FFF2-40B4-BE49-F238E27FC236}">
              <a16:creationId xmlns:a16="http://schemas.microsoft.com/office/drawing/2014/main" id="{C32C1386-8884-409B-9CC3-3F0C43C4D0D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56435625"/>
          <a:ext cx="127000" cy="127000"/>
        </a:xfrm>
        <a:prstGeom prst="rect">
          <a:avLst/>
        </a:prstGeom>
      </xdr:spPr>
    </xdr:pic>
    <xdr:clientData/>
  </xdr:twoCellAnchor>
  <xdr:twoCellAnchor>
    <xdr:from>
      <xdr:col>1</xdr:col>
      <xdr:colOff>355600</xdr:colOff>
      <xdr:row>295</xdr:row>
      <xdr:rowOff>0</xdr:rowOff>
    </xdr:from>
    <xdr:to>
      <xdr:col>1</xdr:col>
      <xdr:colOff>482600</xdr:colOff>
      <xdr:row>295</xdr:row>
      <xdr:rowOff>127000</xdr:rowOff>
    </xdr:to>
    <xdr:pic macro="[15]!DesignIconClicked">
      <xdr:nvPicPr>
        <xdr:cNvPr id="729" name="BEx7F5JZJJU9HN17EOOKOUUUQQT2">
          <a:extLst>
            <a:ext uri="{FF2B5EF4-FFF2-40B4-BE49-F238E27FC236}">
              <a16:creationId xmlns:a16="http://schemas.microsoft.com/office/drawing/2014/main" id="{AE9D438B-5B18-42BE-8671-0A801DD8B6B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56626125"/>
          <a:ext cx="127000" cy="127000"/>
        </a:xfrm>
        <a:prstGeom prst="rect">
          <a:avLst/>
        </a:prstGeom>
      </xdr:spPr>
    </xdr:pic>
    <xdr:clientData/>
  </xdr:twoCellAnchor>
  <xdr:twoCellAnchor>
    <xdr:from>
      <xdr:col>1</xdr:col>
      <xdr:colOff>441325</xdr:colOff>
      <xdr:row>296</xdr:row>
      <xdr:rowOff>0</xdr:rowOff>
    </xdr:from>
    <xdr:to>
      <xdr:col>1</xdr:col>
      <xdr:colOff>568325</xdr:colOff>
      <xdr:row>296</xdr:row>
      <xdr:rowOff>127000</xdr:rowOff>
    </xdr:to>
    <xdr:pic macro="[15]!DesignIconClicked">
      <xdr:nvPicPr>
        <xdr:cNvPr id="730" name="BEx00XPYFH9M2DCU7IBY0NGS6LZA">
          <a:extLst>
            <a:ext uri="{FF2B5EF4-FFF2-40B4-BE49-F238E27FC236}">
              <a16:creationId xmlns:a16="http://schemas.microsoft.com/office/drawing/2014/main" id="{967E6850-D2DF-45F8-9DD7-76CA72E4C10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6816625"/>
          <a:ext cx="127000" cy="127000"/>
        </a:xfrm>
        <a:prstGeom prst="rect">
          <a:avLst/>
        </a:prstGeom>
      </xdr:spPr>
    </xdr:pic>
    <xdr:clientData/>
  </xdr:twoCellAnchor>
  <xdr:twoCellAnchor>
    <xdr:from>
      <xdr:col>1</xdr:col>
      <xdr:colOff>441325</xdr:colOff>
      <xdr:row>306</xdr:row>
      <xdr:rowOff>0</xdr:rowOff>
    </xdr:from>
    <xdr:to>
      <xdr:col>1</xdr:col>
      <xdr:colOff>568325</xdr:colOff>
      <xdr:row>306</xdr:row>
      <xdr:rowOff>127000</xdr:rowOff>
    </xdr:to>
    <xdr:pic macro="[15]!DesignIconClicked">
      <xdr:nvPicPr>
        <xdr:cNvPr id="731" name="BExMHX5B4XY4790RSJAMOINA5EX2">
          <a:extLst>
            <a:ext uri="{FF2B5EF4-FFF2-40B4-BE49-F238E27FC236}">
              <a16:creationId xmlns:a16="http://schemas.microsoft.com/office/drawing/2014/main" id="{1AF4A533-8F5F-4F9B-9681-81D2706DDB5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8721625"/>
          <a:ext cx="127000" cy="127000"/>
        </a:xfrm>
        <a:prstGeom prst="rect">
          <a:avLst/>
        </a:prstGeom>
      </xdr:spPr>
    </xdr:pic>
    <xdr:clientData/>
  </xdr:twoCellAnchor>
  <xdr:twoCellAnchor>
    <xdr:from>
      <xdr:col>1</xdr:col>
      <xdr:colOff>441325</xdr:colOff>
      <xdr:row>308</xdr:row>
      <xdr:rowOff>0</xdr:rowOff>
    </xdr:from>
    <xdr:to>
      <xdr:col>1</xdr:col>
      <xdr:colOff>568325</xdr:colOff>
      <xdr:row>308</xdr:row>
      <xdr:rowOff>127000</xdr:rowOff>
    </xdr:to>
    <xdr:pic macro="[15]!DesignIconClicked">
      <xdr:nvPicPr>
        <xdr:cNvPr id="732" name="BExU5SSBMSN2Y4XW1UWUMZJ04F0D">
          <a:extLst>
            <a:ext uri="{FF2B5EF4-FFF2-40B4-BE49-F238E27FC236}">
              <a16:creationId xmlns:a16="http://schemas.microsoft.com/office/drawing/2014/main" id="{A5AB9144-92E1-4C00-A995-8C00B0FE723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59102625"/>
          <a:ext cx="127000" cy="127000"/>
        </a:xfrm>
        <a:prstGeom prst="rect">
          <a:avLst/>
        </a:prstGeom>
      </xdr:spPr>
    </xdr:pic>
    <xdr:clientData/>
  </xdr:twoCellAnchor>
  <xdr:twoCellAnchor>
    <xdr:from>
      <xdr:col>1</xdr:col>
      <xdr:colOff>441325</xdr:colOff>
      <xdr:row>349</xdr:row>
      <xdr:rowOff>0</xdr:rowOff>
    </xdr:from>
    <xdr:to>
      <xdr:col>1</xdr:col>
      <xdr:colOff>568325</xdr:colOff>
      <xdr:row>349</xdr:row>
      <xdr:rowOff>127000</xdr:rowOff>
    </xdr:to>
    <xdr:pic macro="[15]!DesignIconClicked">
      <xdr:nvPicPr>
        <xdr:cNvPr id="733" name="BEx7ABVM0RM0MO3PX7R535XVIOMM">
          <a:extLst>
            <a:ext uri="{FF2B5EF4-FFF2-40B4-BE49-F238E27FC236}">
              <a16:creationId xmlns:a16="http://schemas.microsoft.com/office/drawing/2014/main" id="{9C5DFFF5-6B57-45DC-AB9F-BAA7AA2DA8D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6913125"/>
          <a:ext cx="127000" cy="127000"/>
        </a:xfrm>
        <a:prstGeom prst="rect">
          <a:avLst/>
        </a:prstGeom>
      </xdr:spPr>
    </xdr:pic>
    <xdr:clientData/>
  </xdr:twoCellAnchor>
  <xdr:twoCellAnchor>
    <xdr:from>
      <xdr:col>1</xdr:col>
      <xdr:colOff>441325</xdr:colOff>
      <xdr:row>358</xdr:row>
      <xdr:rowOff>0</xdr:rowOff>
    </xdr:from>
    <xdr:to>
      <xdr:col>1</xdr:col>
      <xdr:colOff>568325</xdr:colOff>
      <xdr:row>358</xdr:row>
      <xdr:rowOff>127000</xdr:rowOff>
    </xdr:to>
    <xdr:pic macro="[15]!DesignIconClicked">
      <xdr:nvPicPr>
        <xdr:cNvPr id="734" name="BExXQMNK1I5EGPIWF42LXW0PE37U">
          <a:extLst>
            <a:ext uri="{FF2B5EF4-FFF2-40B4-BE49-F238E27FC236}">
              <a16:creationId xmlns:a16="http://schemas.microsoft.com/office/drawing/2014/main" id="{36E800D1-DC89-48CF-8605-CBB70BC3307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8627625"/>
          <a:ext cx="127000" cy="127000"/>
        </a:xfrm>
        <a:prstGeom prst="rect">
          <a:avLst/>
        </a:prstGeom>
      </xdr:spPr>
    </xdr:pic>
    <xdr:clientData/>
  </xdr:twoCellAnchor>
  <xdr:twoCellAnchor>
    <xdr:from>
      <xdr:col>1</xdr:col>
      <xdr:colOff>441325</xdr:colOff>
      <xdr:row>360</xdr:row>
      <xdr:rowOff>0</xdr:rowOff>
    </xdr:from>
    <xdr:to>
      <xdr:col>1</xdr:col>
      <xdr:colOff>568325</xdr:colOff>
      <xdr:row>360</xdr:row>
      <xdr:rowOff>127000</xdr:rowOff>
    </xdr:to>
    <xdr:pic macro="[15]!DesignIconClicked">
      <xdr:nvPicPr>
        <xdr:cNvPr id="735" name="BEx7FHUD3MJG0CFUH751055CDYOH">
          <a:extLst>
            <a:ext uri="{FF2B5EF4-FFF2-40B4-BE49-F238E27FC236}">
              <a16:creationId xmlns:a16="http://schemas.microsoft.com/office/drawing/2014/main" id="{BF4852AB-D65E-4338-AB51-6E35AA52A04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69008625"/>
          <a:ext cx="127000" cy="127000"/>
        </a:xfrm>
        <a:prstGeom prst="rect">
          <a:avLst/>
        </a:prstGeom>
      </xdr:spPr>
    </xdr:pic>
    <xdr:clientData/>
  </xdr:twoCellAnchor>
  <xdr:twoCellAnchor>
    <xdr:from>
      <xdr:col>1</xdr:col>
      <xdr:colOff>441325</xdr:colOff>
      <xdr:row>368</xdr:row>
      <xdr:rowOff>0</xdr:rowOff>
    </xdr:from>
    <xdr:to>
      <xdr:col>1</xdr:col>
      <xdr:colOff>568325</xdr:colOff>
      <xdr:row>368</xdr:row>
      <xdr:rowOff>127000</xdr:rowOff>
    </xdr:to>
    <xdr:pic macro="[15]!DesignIconClicked">
      <xdr:nvPicPr>
        <xdr:cNvPr id="736" name="BEx1X4CESLZJH0G3FVRQEWJW33F6">
          <a:extLst>
            <a:ext uri="{FF2B5EF4-FFF2-40B4-BE49-F238E27FC236}">
              <a16:creationId xmlns:a16="http://schemas.microsoft.com/office/drawing/2014/main" id="{AD7AB51D-247C-4B53-83F0-AB78FFE3B68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0532625"/>
          <a:ext cx="127000" cy="127000"/>
        </a:xfrm>
        <a:prstGeom prst="rect">
          <a:avLst/>
        </a:prstGeom>
      </xdr:spPr>
    </xdr:pic>
    <xdr:clientData/>
  </xdr:twoCellAnchor>
  <xdr:twoCellAnchor>
    <xdr:from>
      <xdr:col>1</xdr:col>
      <xdr:colOff>441325</xdr:colOff>
      <xdr:row>372</xdr:row>
      <xdr:rowOff>0</xdr:rowOff>
    </xdr:from>
    <xdr:to>
      <xdr:col>1</xdr:col>
      <xdr:colOff>568325</xdr:colOff>
      <xdr:row>372</xdr:row>
      <xdr:rowOff>127000</xdr:rowOff>
    </xdr:to>
    <xdr:pic macro="[15]!DesignIconClicked">
      <xdr:nvPicPr>
        <xdr:cNvPr id="737" name="BExIK3LIKH32J7PY6OHR15OVSW4F">
          <a:extLst>
            <a:ext uri="{FF2B5EF4-FFF2-40B4-BE49-F238E27FC236}">
              <a16:creationId xmlns:a16="http://schemas.microsoft.com/office/drawing/2014/main" id="{A1A1C6AE-D56A-47A6-A250-D098A392C9F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3325" y="71294625"/>
          <a:ext cx="127000" cy="127000"/>
        </a:xfrm>
        <a:prstGeom prst="rect">
          <a:avLst/>
        </a:prstGeom>
      </xdr:spPr>
    </xdr:pic>
    <xdr:clientData/>
  </xdr:twoCellAnchor>
  <xdr:twoCellAnchor>
    <xdr:from>
      <xdr:col>1</xdr:col>
      <xdr:colOff>269875</xdr:colOff>
      <xdr:row>384</xdr:row>
      <xdr:rowOff>0</xdr:rowOff>
    </xdr:from>
    <xdr:to>
      <xdr:col>1</xdr:col>
      <xdr:colOff>396875</xdr:colOff>
      <xdr:row>384</xdr:row>
      <xdr:rowOff>127000</xdr:rowOff>
    </xdr:to>
    <xdr:pic macro="[15]!DesignIconClicked">
      <xdr:nvPicPr>
        <xdr:cNvPr id="738" name="BExXV58QE8ZADROAJJLG2C0KSC4F">
          <a:extLst>
            <a:ext uri="{FF2B5EF4-FFF2-40B4-BE49-F238E27FC236}">
              <a16:creationId xmlns:a16="http://schemas.microsoft.com/office/drawing/2014/main" id="{46DC3659-2332-4769-A612-4C90A8906B4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73580625"/>
          <a:ext cx="127000" cy="127000"/>
        </a:xfrm>
        <a:prstGeom prst="rect">
          <a:avLst/>
        </a:prstGeom>
      </xdr:spPr>
    </xdr:pic>
    <xdr:clientData/>
  </xdr:twoCellAnchor>
  <xdr:twoCellAnchor>
    <xdr:from>
      <xdr:col>1</xdr:col>
      <xdr:colOff>355600</xdr:colOff>
      <xdr:row>385</xdr:row>
      <xdr:rowOff>0</xdr:rowOff>
    </xdr:from>
    <xdr:to>
      <xdr:col>1</xdr:col>
      <xdr:colOff>482600</xdr:colOff>
      <xdr:row>385</xdr:row>
      <xdr:rowOff>127000</xdr:rowOff>
    </xdr:to>
    <xdr:pic macro="[15]!DesignIconClicked">
      <xdr:nvPicPr>
        <xdr:cNvPr id="739" name="BExF0YV52W1BGO36JE1T2MUEQU1U">
          <a:extLst>
            <a:ext uri="{FF2B5EF4-FFF2-40B4-BE49-F238E27FC236}">
              <a16:creationId xmlns:a16="http://schemas.microsoft.com/office/drawing/2014/main" id="{B9BF417B-81CF-4595-80C8-2D9637D86D6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3771125"/>
          <a:ext cx="127000" cy="127000"/>
        </a:xfrm>
        <a:prstGeom prst="rect">
          <a:avLst/>
        </a:prstGeom>
      </xdr:spPr>
    </xdr:pic>
    <xdr:clientData/>
  </xdr:twoCellAnchor>
  <xdr:twoCellAnchor>
    <xdr:from>
      <xdr:col>1</xdr:col>
      <xdr:colOff>355600</xdr:colOff>
      <xdr:row>395</xdr:row>
      <xdr:rowOff>0</xdr:rowOff>
    </xdr:from>
    <xdr:to>
      <xdr:col>1</xdr:col>
      <xdr:colOff>482600</xdr:colOff>
      <xdr:row>395</xdr:row>
      <xdr:rowOff>127000</xdr:rowOff>
    </xdr:to>
    <xdr:pic macro="[15]!DesignIconClicked">
      <xdr:nvPicPr>
        <xdr:cNvPr id="740" name="BExMF9JPYDX650KBKH9WRAWN9CW0">
          <a:extLst>
            <a:ext uri="{FF2B5EF4-FFF2-40B4-BE49-F238E27FC236}">
              <a16:creationId xmlns:a16="http://schemas.microsoft.com/office/drawing/2014/main" id="{75E9F1C7-01BC-435A-8B0F-0409C28DAF7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5676125"/>
          <a:ext cx="127000" cy="127000"/>
        </a:xfrm>
        <a:prstGeom prst="rect">
          <a:avLst/>
        </a:prstGeom>
      </xdr:spPr>
    </xdr:pic>
    <xdr:clientData/>
  </xdr:twoCellAnchor>
  <xdr:twoCellAnchor>
    <xdr:from>
      <xdr:col>1</xdr:col>
      <xdr:colOff>355600</xdr:colOff>
      <xdr:row>397</xdr:row>
      <xdr:rowOff>0</xdr:rowOff>
    </xdr:from>
    <xdr:to>
      <xdr:col>1</xdr:col>
      <xdr:colOff>482600</xdr:colOff>
      <xdr:row>397</xdr:row>
      <xdr:rowOff>127000</xdr:rowOff>
    </xdr:to>
    <xdr:pic macro="[15]!DesignIconClicked">
      <xdr:nvPicPr>
        <xdr:cNvPr id="741" name="BEx7KUUJJBGP5GIDBYVUZN7A8HH0">
          <a:extLst>
            <a:ext uri="{FF2B5EF4-FFF2-40B4-BE49-F238E27FC236}">
              <a16:creationId xmlns:a16="http://schemas.microsoft.com/office/drawing/2014/main" id="{F2ED75B1-7C9F-4708-9FFF-4B6B99FD509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6057125"/>
          <a:ext cx="127000" cy="127000"/>
        </a:xfrm>
        <a:prstGeom prst="rect">
          <a:avLst/>
        </a:prstGeom>
      </xdr:spPr>
    </xdr:pic>
    <xdr:clientData/>
  </xdr:twoCellAnchor>
  <xdr:twoCellAnchor>
    <xdr:from>
      <xdr:col>1</xdr:col>
      <xdr:colOff>355600</xdr:colOff>
      <xdr:row>402</xdr:row>
      <xdr:rowOff>0</xdr:rowOff>
    </xdr:from>
    <xdr:to>
      <xdr:col>1</xdr:col>
      <xdr:colOff>482600</xdr:colOff>
      <xdr:row>402</xdr:row>
      <xdr:rowOff>127000</xdr:rowOff>
    </xdr:to>
    <xdr:pic macro="[15]!DesignIconClicked">
      <xdr:nvPicPr>
        <xdr:cNvPr id="742" name="BExU0X5QZVO75S18XO0VWK88Q4AA">
          <a:extLst>
            <a:ext uri="{FF2B5EF4-FFF2-40B4-BE49-F238E27FC236}">
              <a16:creationId xmlns:a16="http://schemas.microsoft.com/office/drawing/2014/main" id="{A858BBFE-41C2-4AD5-960D-5A032AF4C56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009625"/>
          <a:ext cx="127000" cy="127000"/>
        </a:xfrm>
        <a:prstGeom prst="rect">
          <a:avLst/>
        </a:prstGeom>
      </xdr:spPr>
    </xdr:pic>
    <xdr:clientData/>
  </xdr:twoCellAnchor>
  <xdr:twoCellAnchor>
    <xdr:from>
      <xdr:col>1</xdr:col>
      <xdr:colOff>355600</xdr:colOff>
      <xdr:row>404</xdr:row>
      <xdr:rowOff>0</xdr:rowOff>
    </xdr:from>
    <xdr:to>
      <xdr:col>1</xdr:col>
      <xdr:colOff>482600</xdr:colOff>
      <xdr:row>404</xdr:row>
      <xdr:rowOff>127000</xdr:rowOff>
    </xdr:to>
    <xdr:pic macro="[15]!DesignIconClicked">
      <xdr:nvPicPr>
        <xdr:cNvPr id="743" name="BExQFBPRK1SLVQ2DM82RDA6YYZ67">
          <a:extLst>
            <a:ext uri="{FF2B5EF4-FFF2-40B4-BE49-F238E27FC236}">
              <a16:creationId xmlns:a16="http://schemas.microsoft.com/office/drawing/2014/main" id="{61F9668F-A9FF-4DEE-A27D-8266D2858C77}"/>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390625"/>
          <a:ext cx="127000" cy="127000"/>
        </a:xfrm>
        <a:prstGeom prst="rect">
          <a:avLst/>
        </a:prstGeom>
      </xdr:spPr>
    </xdr:pic>
    <xdr:clientData/>
  </xdr:twoCellAnchor>
  <xdr:twoCellAnchor>
    <xdr:from>
      <xdr:col>1</xdr:col>
      <xdr:colOff>355600</xdr:colOff>
      <xdr:row>407</xdr:row>
      <xdr:rowOff>0</xdr:rowOff>
    </xdr:from>
    <xdr:to>
      <xdr:col>1</xdr:col>
      <xdr:colOff>482600</xdr:colOff>
      <xdr:row>407</xdr:row>
      <xdr:rowOff>127000</xdr:rowOff>
    </xdr:to>
    <xdr:pic macro="[15]!DesignIconClicked">
      <xdr:nvPicPr>
        <xdr:cNvPr id="744" name="BExGPM9GD7WTIUNIBG032I7934WP">
          <a:extLst>
            <a:ext uri="{FF2B5EF4-FFF2-40B4-BE49-F238E27FC236}">
              <a16:creationId xmlns:a16="http://schemas.microsoft.com/office/drawing/2014/main" id="{CA83BDB4-706D-482E-AF52-43D0E3F7667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7962125"/>
          <a:ext cx="127000" cy="127000"/>
        </a:xfrm>
        <a:prstGeom prst="rect">
          <a:avLst/>
        </a:prstGeom>
      </xdr:spPr>
    </xdr:pic>
    <xdr:clientData/>
  </xdr:twoCellAnchor>
  <xdr:twoCellAnchor>
    <xdr:from>
      <xdr:col>1</xdr:col>
      <xdr:colOff>355600</xdr:colOff>
      <xdr:row>411</xdr:row>
      <xdr:rowOff>0</xdr:rowOff>
    </xdr:from>
    <xdr:to>
      <xdr:col>1</xdr:col>
      <xdr:colOff>482600</xdr:colOff>
      <xdr:row>411</xdr:row>
      <xdr:rowOff>127000</xdr:rowOff>
    </xdr:to>
    <xdr:pic macro="[15]!DesignIconClicked">
      <xdr:nvPicPr>
        <xdr:cNvPr id="745" name="BEx1KVXQL7ZR213N3CPLB8RMOQXX">
          <a:extLst>
            <a:ext uri="{FF2B5EF4-FFF2-40B4-BE49-F238E27FC236}">
              <a16:creationId xmlns:a16="http://schemas.microsoft.com/office/drawing/2014/main" id="{7EC34606-460C-45F4-95F9-DE2162DC4EA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8724125"/>
          <a:ext cx="127000" cy="127000"/>
        </a:xfrm>
        <a:prstGeom prst="rect">
          <a:avLst/>
        </a:prstGeom>
      </xdr:spPr>
    </xdr:pic>
    <xdr:clientData/>
  </xdr:twoCellAnchor>
  <xdr:twoCellAnchor>
    <xdr:from>
      <xdr:col>1</xdr:col>
      <xdr:colOff>355600</xdr:colOff>
      <xdr:row>415</xdr:row>
      <xdr:rowOff>0</xdr:rowOff>
    </xdr:from>
    <xdr:to>
      <xdr:col>1</xdr:col>
      <xdr:colOff>482600</xdr:colOff>
      <xdr:row>415</xdr:row>
      <xdr:rowOff>127000</xdr:rowOff>
    </xdr:to>
    <xdr:pic macro="[15]!DesignIconClicked">
      <xdr:nvPicPr>
        <xdr:cNvPr id="746" name="BExW8S43OT68CJEJ0Z21TCIKW5NE">
          <a:extLst>
            <a:ext uri="{FF2B5EF4-FFF2-40B4-BE49-F238E27FC236}">
              <a16:creationId xmlns:a16="http://schemas.microsoft.com/office/drawing/2014/main" id="{98991B20-64B9-48E5-B815-0F82DCAECF8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17600" y="79486125"/>
          <a:ext cx="127000" cy="127000"/>
        </a:xfrm>
        <a:prstGeom prst="rect">
          <a:avLst/>
        </a:prstGeom>
      </xdr:spPr>
    </xdr:pic>
    <xdr:clientData/>
  </xdr:twoCellAnchor>
  <xdr:twoCellAnchor>
    <xdr:from>
      <xdr:col>1</xdr:col>
      <xdr:colOff>269875</xdr:colOff>
      <xdr:row>418</xdr:row>
      <xdr:rowOff>0</xdr:rowOff>
    </xdr:from>
    <xdr:to>
      <xdr:col>1</xdr:col>
      <xdr:colOff>396875</xdr:colOff>
      <xdr:row>418</xdr:row>
      <xdr:rowOff>127000</xdr:rowOff>
    </xdr:to>
    <xdr:pic macro="[15]!DesignIconClicked">
      <xdr:nvPicPr>
        <xdr:cNvPr id="747" name="BExF8E1QB2XQL9U35VSJ4O8EUAUR">
          <a:extLst>
            <a:ext uri="{FF2B5EF4-FFF2-40B4-BE49-F238E27FC236}">
              <a16:creationId xmlns:a16="http://schemas.microsoft.com/office/drawing/2014/main" id="{5939DA8C-B8E7-4309-8866-C4860D621ED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31875" y="80057625"/>
          <a:ext cx="127000" cy="127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19050</xdr:colOff>
      <xdr:row>0</xdr:row>
      <xdr:rowOff>9525</xdr:rowOff>
    </xdr:from>
    <xdr:ext cx="47625" cy="47625"/>
    <xdr:pic>
      <xdr:nvPicPr>
        <xdr:cNvPr id="2" name="BExMO7VFCN4EL59982UR4AJ25JNJ" descr="XX6TINEJADZGKR0CTM7ZRT0RA" hidden="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3" name="BExU3EX5JJCXCII4YKUJBFBGIJR2" descr="OF5ZI9PI5WH36VPANJ2DYLNMI" hidden="1">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4" name="BEx1KD7H6UB1VYCJ7O61P562EIUY" descr="IQGV9140X0K0UPBL8OGU3I44J" hidden="1">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5" name="BEx5BJQWS6YWHH4ZMSUAMD641V6Y" descr="ZTMFMXCIQSECDX38ALEFHUB00" hidden="1">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0</xdr:row>
      <xdr:rowOff>9525</xdr:rowOff>
    </xdr:from>
    <xdr:ext cx="47625" cy="47625"/>
    <xdr:pic>
      <xdr:nvPicPr>
        <xdr:cNvPr id="6" name="BExVTO5Q8G2M7BPL4B2584LQS0R0" descr="OB6Q8NA4LZFE4GM9Y3V56BPMQ" hidden="1">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0</xdr:row>
      <xdr:rowOff>85725</xdr:rowOff>
    </xdr:from>
    <xdr:ext cx="47625" cy="47625"/>
    <xdr:pic>
      <xdr:nvPicPr>
        <xdr:cNvPr id="7" name="BExIFSCLN1G86X78PFLTSMRP0US5" descr="9JK4SPV4DG7VTCZIILWHXQU5J" hidden="1">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9525</xdr:rowOff>
    </xdr:from>
    <xdr:ext cx="47625" cy="47625"/>
    <xdr:pic>
      <xdr:nvPicPr>
        <xdr:cNvPr id="8" name="BEx1I152WN2D3A85O2XN0DGXCWHN" descr="KHBZFMANRA4UMJR1AB4M5NJNT" hidden="1">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9" name="BExW9676P0SKCVKK25QCGHPA3PAD" descr="9A4PWZ20RMSRF0PNECCDM75CA" hidden="1">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4</xdr:row>
      <xdr:rowOff>0</xdr:rowOff>
    </xdr:from>
    <xdr:ext cx="123825" cy="123825"/>
    <xdr:pic>
      <xdr:nvPicPr>
        <xdr:cNvPr id="10" name="BExW253QPOZK9KW8BJC3LBXGCG2N" descr="Y5HX37BEUWSN1NEFJKZJXI3SX" hidden="1">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1" name="BExS5CPQ8P8JOQPK7ANNKHLSGOKU" hidden="1">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2" name="BExMM0AVUAIRNJLXB1FW8R0YB4ZZ" hidden="1">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0</xdr:row>
      <xdr:rowOff>9525</xdr:rowOff>
    </xdr:from>
    <xdr:ext cx="47625" cy="47625"/>
    <xdr:pic>
      <xdr:nvPicPr>
        <xdr:cNvPr id="13" name="BExXZ7Y09CBS0XA7IPB3IRJ8RJM4" hidden="1">
          <a:extLst>
            <a:ext uri="{FF2B5EF4-FFF2-40B4-BE49-F238E27FC236}">
              <a16:creationId xmlns:a16="http://schemas.microsoft.com/office/drawing/2014/main" id="{00000000-0008-0000-0300-00000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0</xdr:row>
      <xdr:rowOff>85725</xdr:rowOff>
    </xdr:from>
    <xdr:ext cx="47625" cy="47625"/>
    <xdr:pic>
      <xdr:nvPicPr>
        <xdr:cNvPr id="14" name="BExQ7SXS9VUG7P6CACU2J7R2SGIZ" hidden="1">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9525</xdr:rowOff>
    </xdr:from>
    <xdr:ext cx="47625" cy="47625"/>
    <xdr:pic>
      <xdr:nvPicPr>
        <xdr:cNvPr id="15" name="BEx5AQZ4ETQ9LMY5EBWVH20Z7VXQ" hidden="1">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0</xdr:row>
      <xdr:rowOff>85725</xdr:rowOff>
    </xdr:from>
    <xdr:ext cx="47625" cy="47625"/>
    <xdr:pic>
      <xdr:nvPicPr>
        <xdr:cNvPr id="16" name="BExUBK0YZ5VYFY8TTITJGJU9S06A" hidden="1">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9525</xdr:rowOff>
    </xdr:from>
    <xdr:ext cx="47625" cy="47625"/>
    <xdr:pic>
      <xdr:nvPicPr>
        <xdr:cNvPr id="17" name="BExUEZCSSJ7RN4J18I2NUIQR2FZS" hidden="1">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0</xdr:row>
      <xdr:rowOff>85725</xdr:rowOff>
    </xdr:from>
    <xdr:ext cx="47625" cy="47625"/>
    <xdr:pic>
      <xdr:nvPicPr>
        <xdr:cNvPr id="18" name="BExS3JDQWF7U3F5JTEVOE16ASIYK" hidden="1">
          <a:extLst>
            <a:ext uri="{FF2B5EF4-FFF2-40B4-BE49-F238E27FC236}">
              <a16:creationId xmlns:a16="http://schemas.microsoft.com/office/drawing/2014/main" id="{00000000-0008-0000-0300-00001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5</xdr:row>
      <xdr:rowOff>0</xdr:rowOff>
    </xdr:from>
    <xdr:ext cx="123825" cy="123825"/>
    <xdr:pic>
      <xdr:nvPicPr>
        <xdr:cNvPr id="19" name="BEx973S463FCQVJ7QDFBUIU0WJ3F" descr="ZQTVYL8DCSADVT0QMRXFLU0TR" hidden="1">
          <a:extLst>
            <a:ext uri="{FF2B5EF4-FFF2-40B4-BE49-F238E27FC236}">
              <a16:creationId xmlns:a16="http://schemas.microsoft.com/office/drawing/2014/main" id="{00000000-0008-0000-0300-000013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13</xdr:row>
      <xdr:rowOff>0</xdr:rowOff>
    </xdr:from>
    <xdr:ext cx="123825" cy="123825"/>
    <xdr:pic>
      <xdr:nvPicPr>
        <xdr:cNvPr id="20" name="BExRZO0PLWWMCLGRH7EH6UXYWGAJ" descr="9D4GQ34QB727H10MA3SSAR2R9" hidden="1">
          <a:extLst>
            <a:ext uri="{FF2B5EF4-FFF2-40B4-BE49-F238E27FC236}">
              <a16:creationId xmlns:a16="http://schemas.microsoft.com/office/drawing/2014/main" id="{00000000-0008-0000-0300-00001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xdr:nvPicPr>
        <xdr:cNvPr id="21" name="BExBDP6HNAAJUM39SE5G2C8BKNRQ" descr="1TM64TL2QIMYV7WYSV2VLGXY4" hidden="1">
          <a:extLst>
            <a:ext uri="{FF2B5EF4-FFF2-40B4-BE49-F238E27FC236}">
              <a16:creationId xmlns:a16="http://schemas.microsoft.com/office/drawing/2014/main" id="{00000000-0008-0000-0300-00001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15</xdr:row>
      <xdr:rowOff>0</xdr:rowOff>
    </xdr:from>
    <xdr:ext cx="123825" cy="123825"/>
    <xdr:pic>
      <xdr:nvPicPr>
        <xdr:cNvPr id="22" name="BExQEGJP61DL2NZY6LMBHBZ0J5YT" descr="D6ZNRZJ7EX4GZT9RO8LE0C905" hidden="1">
          <a:extLst>
            <a:ext uri="{FF2B5EF4-FFF2-40B4-BE49-F238E27FC236}">
              <a16:creationId xmlns:a16="http://schemas.microsoft.com/office/drawing/2014/main" id="{00000000-0008-0000-0300-00001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095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16</xdr:row>
      <xdr:rowOff>0</xdr:rowOff>
    </xdr:from>
    <xdr:ext cx="123825" cy="123825"/>
    <xdr:pic>
      <xdr:nvPicPr>
        <xdr:cNvPr id="23" name="BExTY1BCS6HZIF6HI5491FGHDVAE" descr="MJ6976KI2UH1IE8M227DUYXMJ" hidden="1">
          <a:extLst>
            <a:ext uri="{FF2B5EF4-FFF2-40B4-BE49-F238E27FC236}">
              <a16:creationId xmlns:a16="http://schemas.microsoft.com/office/drawing/2014/main" id="{00000000-0008-0000-0300-00001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286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24" name="BEx5FXJGJOT93D0J2IRJ3985IUMI" hidden="1">
          <a:extLst>
            <a:ext uri="{FF2B5EF4-FFF2-40B4-BE49-F238E27FC236}">
              <a16:creationId xmlns:a16="http://schemas.microsoft.com/office/drawing/2014/main" id="{00000000-0008-0000-0300-00001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25" name="BEx3RTMHAR35NUAAK49TV6NU7EPA" descr="QFXLG4ZCXTRQSJYFCKJ58G9N8" hidden="1">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6</xdr:row>
      <xdr:rowOff>0</xdr:rowOff>
    </xdr:from>
    <xdr:ext cx="123825" cy="123825"/>
    <xdr:pic>
      <xdr:nvPicPr>
        <xdr:cNvPr id="26" name="BExS8T38WLC2R738ZC7BDJQAKJAJ" descr="MRI962L5PB0E0YWXCIBN82VJH" hidden="1">
          <a:extLst>
            <a:ext uri="{FF2B5EF4-FFF2-40B4-BE49-F238E27FC236}">
              <a16:creationId xmlns:a16="http://schemas.microsoft.com/office/drawing/2014/main" id="{00000000-0008-0000-0300-00001A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27" name="BEx5F64BJ6DCM4EJH81D5ZFNPZ0V" descr="7DJ9FILZD2YPS6X1JBP9E76TU" hidden="1">
          <a:extLst>
            <a:ext uri="{FF2B5EF4-FFF2-40B4-BE49-F238E27FC236}">
              <a16:creationId xmlns:a16="http://schemas.microsoft.com/office/drawing/2014/main" id="{00000000-0008-0000-0300-00001B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28" name="BExQEXXHA3EEXR44LT6RKCDWM6ZT" hidden="1">
          <a:extLst>
            <a:ext uri="{FF2B5EF4-FFF2-40B4-BE49-F238E27FC236}">
              <a16:creationId xmlns:a16="http://schemas.microsoft.com/office/drawing/2014/main" id="{00000000-0008-0000-0300-00001C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8</xdr:row>
      <xdr:rowOff>0</xdr:rowOff>
    </xdr:from>
    <xdr:ext cx="123825" cy="123825"/>
    <xdr:pic>
      <xdr:nvPicPr>
        <xdr:cNvPr id="29" name="BEx1X6AMHV6ZK3UJB2BXIJTJHYJU" descr="OALR4L95ELQLZ1Y1LETHM1CS9" hidden="1">
          <a:extLst>
            <a:ext uri="{FF2B5EF4-FFF2-40B4-BE49-F238E27FC236}">
              <a16:creationId xmlns:a16="http://schemas.microsoft.com/office/drawing/2014/main" id="{00000000-0008-0000-0300-00001D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1</xdr:row>
      <xdr:rowOff>0</xdr:rowOff>
    </xdr:from>
    <xdr:ext cx="123825" cy="123825"/>
    <xdr:pic>
      <xdr:nvPicPr>
        <xdr:cNvPr id="30" name="BExSDIVCE09QKG3CT52PHCS6ZJ09" descr="9F076L7EQCF2COMMGCQG6BQGU" hidden="1">
          <a:extLst>
            <a:ext uri="{FF2B5EF4-FFF2-40B4-BE49-F238E27FC236}">
              <a16:creationId xmlns:a16="http://schemas.microsoft.com/office/drawing/2014/main" id="{00000000-0008-0000-0300-00001E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xdr:nvPicPr>
        <xdr:cNvPr id="31" name="BEx1QZGQZBAWJ8591VXEIPUOVS7X" descr="MEW27CPIFG44B7E7HEQUUF5QF" hidden="1">
          <a:extLst>
            <a:ext uri="{FF2B5EF4-FFF2-40B4-BE49-F238E27FC236}">
              <a16:creationId xmlns:a16="http://schemas.microsoft.com/office/drawing/2014/main" id="{00000000-0008-0000-0300-00001F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xdr:nvPicPr>
        <xdr:cNvPr id="32" name="BExMF7LICJLPXSHM63A6EQ79YQKG" descr="U084VZL15IMB1OFRRAY6GVKAE" hidden="1">
          <a:extLst>
            <a:ext uri="{FF2B5EF4-FFF2-40B4-BE49-F238E27FC236}">
              <a16:creationId xmlns:a16="http://schemas.microsoft.com/office/drawing/2014/main" id="{00000000-0008-0000-0300-000020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xdr:nvPicPr>
        <xdr:cNvPr id="33" name="BExS343F8GCKP6HTF9Y97L133DX8" descr="ZRF0KB1IYQSNV63CTXT25G67G" hidden="1">
          <a:extLst>
            <a:ext uri="{FF2B5EF4-FFF2-40B4-BE49-F238E27FC236}">
              <a16:creationId xmlns:a16="http://schemas.microsoft.com/office/drawing/2014/main" id="{00000000-0008-0000-0300-000021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xdr:nvPicPr>
        <xdr:cNvPr id="34" name="BExZMRC09W87CY4B73NPZMNH21AH" descr="78CUMI0OVLYJRSDRQ3V2YX812" hidden="1">
          <a:extLst>
            <a:ext uri="{FF2B5EF4-FFF2-40B4-BE49-F238E27FC236}">
              <a16:creationId xmlns:a16="http://schemas.microsoft.com/office/drawing/2014/main" id="{00000000-0008-0000-0300-000022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9525</xdr:rowOff>
    </xdr:from>
    <xdr:ext cx="123825" cy="123825"/>
    <xdr:pic>
      <xdr:nvPicPr>
        <xdr:cNvPr id="35" name="BExZXVFJ4DY4I24AARDT4AMP6EN1" descr="TXSMH2MTH86CYKA26740RQPUC" hidden="1">
          <a:extLst>
            <a:ext uri="{FF2B5EF4-FFF2-40B4-BE49-F238E27FC236}">
              <a16:creationId xmlns:a16="http://schemas.microsoft.com/office/drawing/2014/main" id="{00000000-0008-0000-0300-000023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621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0</xdr:rowOff>
    </xdr:from>
    <xdr:ext cx="123825" cy="123825"/>
    <xdr:pic>
      <xdr:nvPicPr>
        <xdr:cNvPr id="36" name="BExOCUIOFQWUGTBU5ESTW3EYEP5C" descr="9BNF49V0R6VVYPHEVMJ3ABDQZ" hidden="1">
          <a:extLst>
            <a:ext uri="{FF2B5EF4-FFF2-40B4-BE49-F238E27FC236}">
              <a16:creationId xmlns:a16="http://schemas.microsoft.com/office/drawing/2014/main" id="{00000000-0008-0000-0300-000024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62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xdr:nvPicPr>
        <xdr:cNvPr id="37" name="BExU65O9OE4B4MQ2A3OYH13M8BZJ" descr="3INNIMMPDBB0JF37L81M6ID21" hidden="1">
          <a:extLst>
            <a:ext uri="{FF2B5EF4-FFF2-40B4-BE49-F238E27FC236}">
              <a16:creationId xmlns:a16="http://schemas.microsoft.com/office/drawing/2014/main" id="{00000000-0008-0000-0300-000025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xdr:nvPicPr>
        <xdr:cNvPr id="38" name="BExOPRCR0UW7TKXSV5WDTL348FGL" descr="S9JM17GP1802LHN4GT14BJYIC" hidden="1">
          <a:extLst>
            <a:ext uri="{FF2B5EF4-FFF2-40B4-BE49-F238E27FC236}">
              <a16:creationId xmlns:a16="http://schemas.microsoft.com/office/drawing/2014/main" id="{00000000-0008-0000-0300-000026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xdr:nvPicPr>
        <xdr:cNvPr id="39" name="BEx5OESAY2W8SEGI3TSB65EHJ04B" descr="9CN2Y88X8WYV1HWZG1QILY9BK" hidden="1">
          <a:extLst>
            <a:ext uri="{FF2B5EF4-FFF2-40B4-BE49-F238E27FC236}">
              <a16:creationId xmlns:a16="http://schemas.microsoft.com/office/drawing/2014/main" id="{00000000-0008-0000-0300-000027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xdr:nvPicPr>
        <xdr:cNvPr id="40" name="BExGMWEQ2BYRY9BAO5T1X850MJN1" descr="AZ9ST0XDIOP50HSUFO5V31BR0" hidden="1">
          <a:extLst>
            <a:ext uri="{FF2B5EF4-FFF2-40B4-BE49-F238E27FC236}">
              <a16:creationId xmlns:a16="http://schemas.microsoft.com/office/drawing/2014/main" id="{00000000-0008-0000-0300-00002800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0</xdr:row>
      <xdr:rowOff>9525</xdr:rowOff>
    </xdr:from>
    <xdr:to>
      <xdr:col>1</xdr:col>
      <xdr:colOff>76200</xdr:colOff>
      <xdr:row>0</xdr:row>
      <xdr:rowOff>60325</xdr:rowOff>
    </xdr:to>
    <xdr:pic>
      <xdr:nvPicPr>
        <xdr:cNvPr id="41" name="BExKUHCZ8X5U855O3EZ3ADCYHQ4Q">
          <a:extLst>
            <a:ext uri="{FF2B5EF4-FFF2-40B4-BE49-F238E27FC236}">
              <a16:creationId xmlns:a16="http://schemas.microsoft.com/office/drawing/2014/main" id="{00000000-0008-0000-0300-000029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0</xdr:row>
      <xdr:rowOff>85725</xdr:rowOff>
    </xdr:from>
    <xdr:to>
      <xdr:col>1</xdr:col>
      <xdr:colOff>76200</xdr:colOff>
      <xdr:row>0</xdr:row>
      <xdr:rowOff>136525</xdr:rowOff>
    </xdr:to>
    <xdr:pic>
      <xdr:nvPicPr>
        <xdr:cNvPr id="42" name="BExZV7DIB4P4L9NVID33IIZ7ETO8">
          <a:extLst>
            <a:ext uri="{FF2B5EF4-FFF2-40B4-BE49-F238E27FC236}">
              <a16:creationId xmlns:a16="http://schemas.microsoft.com/office/drawing/2014/main" id="{00000000-0008-0000-0300-00002A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0</xdr:row>
      <xdr:rowOff>9525</xdr:rowOff>
    </xdr:from>
    <xdr:to>
      <xdr:col>2</xdr:col>
      <xdr:colOff>69850</xdr:colOff>
      <xdr:row>0</xdr:row>
      <xdr:rowOff>60325</xdr:rowOff>
    </xdr:to>
    <xdr:pic>
      <xdr:nvPicPr>
        <xdr:cNvPr id="43" name="BExIWKJQ6CC4IKMZBPPAXLALT92C">
          <a:extLst>
            <a:ext uri="{FF2B5EF4-FFF2-40B4-BE49-F238E27FC236}">
              <a16:creationId xmlns:a16="http://schemas.microsoft.com/office/drawing/2014/main" id="{00000000-0008-0000-0300-00002B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200025"/>
          <a:ext cx="50800" cy="50800"/>
        </a:xfrm>
        <a:prstGeom prst="rect">
          <a:avLst/>
        </a:prstGeom>
      </xdr:spPr>
    </xdr:pic>
    <xdr:clientData fPrintsWithSheet="0"/>
  </xdr:twoCellAnchor>
  <xdr:twoCellAnchor editAs="oneCell">
    <xdr:from>
      <xdr:col>2</xdr:col>
      <xdr:colOff>19050</xdr:colOff>
      <xdr:row>0</xdr:row>
      <xdr:rowOff>85725</xdr:rowOff>
    </xdr:from>
    <xdr:to>
      <xdr:col>2</xdr:col>
      <xdr:colOff>69850</xdr:colOff>
      <xdr:row>0</xdr:row>
      <xdr:rowOff>136525</xdr:rowOff>
    </xdr:to>
    <xdr:pic>
      <xdr:nvPicPr>
        <xdr:cNvPr id="44" name="BExXZ1I4MAJVQ8DOB3WBLJX4DX23">
          <a:extLst>
            <a:ext uri="{FF2B5EF4-FFF2-40B4-BE49-F238E27FC236}">
              <a16:creationId xmlns:a16="http://schemas.microsoft.com/office/drawing/2014/main" id="{00000000-0008-0000-0300-00002C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276225"/>
          <a:ext cx="50800" cy="50800"/>
        </a:xfrm>
        <a:prstGeom prst="rect">
          <a:avLst/>
        </a:prstGeom>
      </xdr:spPr>
    </xdr:pic>
    <xdr:clientData/>
  </xdr:twoCellAnchor>
  <xdr:twoCellAnchor editAs="oneCell">
    <xdr:from>
      <xdr:col>3</xdr:col>
      <xdr:colOff>22225</xdr:colOff>
      <xdr:row>0</xdr:row>
      <xdr:rowOff>9525</xdr:rowOff>
    </xdr:from>
    <xdr:to>
      <xdr:col>3</xdr:col>
      <xdr:colOff>73025</xdr:colOff>
      <xdr:row>0</xdr:row>
      <xdr:rowOff>60325</xdr:rowOff>
    </xdr:to>
    <xdr:pic>
      <xdr:nvPicPr>
        <xdr:cNvPr id="45" name="BEx9E1FL5KB7Y8BLWF5IGUI4V0II">
          <a:extLst>
            <a:ext uri="{FF2B5EF4-FFF2-40B4-BE49-F238E27FC236}">
              <a16:creationId xmlns:a16="http://schemas.microsoft.com/office/drawing/2014/main" id="{00000000-0008-0000-0300-00002D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200025"/>
          <a:ext cx="50800" cy="50800"/>
        </a:xfrm>
        <a:prstGeom prst="rect">
          <a:avLst/>
        </a:prstGeom>
      </xdr:spPr>
    </xdr:pic>
    <xdr:clientData fPrintsWithSheet="0"/>
  </xdr:twoCellAnchor>
  <xdr:twoCellAnchor editAs="oneCell">
    <xdr:from>
      <xdr:col>3</xdr:col>
      <xdr:colOff>22225</xdr:colOff>
      <xdr:row>0</xdr:row>
      <xdr:rowOff>85725</xdr:rowOff>
    </xdr:from>
    <xdr:to>
      <xdr:col>3</xdr:col>
      <xdr:colOff>73025</xdr:colOff>
      <xdr:row>0</xdr:row>
      <xdr:rowOff>136525</xdr:rowOff>
    </xdr:to>
    <xdr:pic>
      <xdr:nvPicPr>
        <xdr:cNvPr id="46" name="BExQEYOIH9D4ODDUNJM3QY8BOCN3">
          <a:extLst>
            <a:ext uri="{FF2B5EF4-FFF2-40B4-BE49-F238E27FC236}">
              <a16:creationId xmlns:a16="http://schemas.microsoft.com/office/drawing/2014/main" id="{00000000-0008-0000-0300-00002E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276225"/>
          <a:ext cx="50800" cy="50800"/>
        </a:xfrm>
        <a:prstGeom prst="rect">
          <a:avLst/>
        </a:prstGeom>
      </xdr:spPr>
    </xdr:pic>
    <xdr:clientData/>
  </xdr:twoCellAnchor>
  <xdr:twoCellAnchor editAs="oneCell">
    <xdr:from>
      <xdr:col>4</xdr:col>
      <xdr:colOff>25400</xdr:colOff>
      <xdr:row>0</xdr:row>
      <xdr:rowOff>9525</xdr:rowOff>
    </xdr:from>
    <xdr:to>
      <xdr:col>4</xdr:col>
      <xdr:colOff>76200</xdr:colOff>
      <xdr:row>0</xdr:row>
      <xdr:rowOff>60325</xdr:rowOff>
    </xdr:to>
    <xdr:pic>
      <xdr:nvPicPr>
        <xdr:cNvPr id="47" name="BExKH53ADSR2TNM6Z3LRXWG9JFX3">
          <a:extLst>
            <a:ext uri="{FF2B5EF4-FFF2-40B4-BE49-F238E27FC236}">
              <a16:creationId xmlns:a16="http://schemas.microsoft.com/office/drawing/2014/main" id="{00000000-0008-0000-0300-00002F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88200" y="200025"/>
          <a:ext cx="50800" cy="50800"/>
        </a:xfrm>
        <a:prstGeom prst="rect">
          <a:avLst/>
        </a:prstGeom>
      </xdr:spPr>
    </xdr:pic>
    <xdr:clientData fPrintsWithSheet="0"/>
  </xdr:twoCellAnchor>
  <xdr:twoCellAnchor editAs="oneCell">
    <xdr:from>
      <xdr:col>4</xdr:col>
      <xdr:colOff>25400</xdr:colOff>
      <xdr:row>0</xdr:row>
      <xdr:rowOff>85725</xdr:rowOff>
    </xdr:from>
    <xdr:to>
      <xdr:col>4</xdr:col>
      <xdr:colOff>76200</xdr:colOff>
      <xdr:row>0</xdr:row>
      <xdr:rowOff>136525</xdr:rowOff>
    </xdr:to>
    <xdr:pic>
      <xdr:nvPicPr>
        <xdr:cNvPr id="48" name="BExS36C9YNTWZ62POYLGT0F1U7TE">
          <a:extLst>
            <a:ext uri="{FF2B5EF4-FFF2-40B4-BE49-F238E27FC236}">
              <a16:creationId xmlns:a16="http://schemas.microsoft.com/office/drawing/2014/main" id="{00000000-0008-0000-0300-000030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88200" y="276225"/>
          <a:ext cx="50800" cy="50800"/>
        </a:xfrm>
        <a:prstGeom prst="rect">
          <a:avLst/>
        </a:prstGeom>
      </xdr:spPr>
    </xdr:pic>
    <xdr:clientData/>
  </xdr:twoCellAnchor>
  <xdr:twoCellAnchor editAs="oneCell">
    <xdr:from>
      <xdr:col>5</xdr:col>
      <xdr:colOff>28575</xdr:colOff>
      <xdr:row>0</xdr:row>
      <xdr:rowOff>9525</xdr:rowOff>
    </xdr:from>
    <xdr:to>
      <xdr:col>5</xdr:col>
      <xdr:colOff>79375</xdr:colOff>
      <xdr:row>0</xdr:row>
      <xdr:rowOff>60325</xdr:rowOff>
    </xdr:to>
    <xdr:pic>
      <xdr:nvPicPr>
        <xdr:cNvPr id="49" name="BEx7LZ5OCSQ4Q8SIJY8H2K8C27T7">
          <a:extLst>
            <a:ext uri="{FF2B5EF4-FFF2-40B4-BE49-F238E27FC236}">
              <a16:creationId xmlns:a16="http://schemas.microsoft.com/office/drawing/2014/main" id="{00000000-0008-0000-0300-000031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220075" y="200025"/>
          <a:ext cx="50800" cy="50800"/>
        </a:xfrm>
        <a:prstGeom prst="rect">
          <a:avLst/>
        </a:prstGeom>
      </xdr:spPr>
    </xdr:pic>
    <xdr:clientData fPrintsWithSheet="0"/>
  </xdr:twoCellAnchor>
  <xdr:twoCellAnchor editAs="oneCell">
    <xdr:from>
      <xdr:col>5</xdr:col>
      <xdr:colOff>28575</xdr:colOff>
      <xdr:row>0</xdr:row>
      <xdr:rowOff>85725</xdr:rowOff>
    </xdr:from>
    <xdr:to>
      <xdr:col>5</xdr:col>
      <xdr:colOff>79375</xdr:colOff>
      <xdr:row>0</xdr:row>
      <xdr:rowOff>136525</xdr:rowOff>
    </xdr:to>
    <xdr:pic>
      <xdr:nvPicPr>
        <xdr:cNvPr id="50" name="BEx7GUZOOWUPYD5VCY0DGQNJ56QT">
          <a:extLst>
            <a:ext uri="{FF2B5EF4-FFF2-40B4-BE49-F238E27FC236}">
              <a16:creationId xmlns:a16="http://schemas.microsoft.com/office/drawing/2014/main" id="{00000000-0008-0000-0300-000032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220075" y="276225"/>
          <a:ext cx="50800" cy="50800"/>
        </a:xfrm>
        <a:prstGeom prst="rect">
          <a:avLst/>
        </a:prstGeom>
      </xdr:spPr>
    </xdr:pic>
    <xdr:clientData/>
  </xdr:twoCellAnchor>
  <xdr:twoCellAnchor editAs="oneCell">
    <xdr:from>
      <xdr:col>6</xdr:col>
      <xdr:colOff>19050</xdr:colOff>
      <xdr:row>0</xdr:row>
      <xdr:rowOff>9525</xdr:rowOff>
    </xdr:from>
    <xdr:to>
      <xdr:col>6</xdr:col>
      <xdr:colOff>69850</xdr:colOff>
      <xdr:row>0</xdr:row>
      <xdr:rowOff>60325</xdr:rowOff>
    </xdr:to>
    <xdr:pic>
      <xdr:nvPicPr>
        <xdr:cNvPr id="51" name="BExCSS2N6QJNPJLZAESSV2I59291">
          <a:extLst>
            <a:ext uri="{FF2B5EF4-FFF2-40B4-BE49-F238E27FC236}">
              <a16:creationId xmlns:a16="http://schemas.microsoft.com/office/drawing/2014/main" id="{00000000-0008-0000-0300-000033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239250" y="200025"/>
          <a:ext cx="50800" cy="50800"/>
        </a:xfrm>
        <a:prstGeom prst="rect">
          <a:avLst/>
        </a:prstGeom>
      </xdr:spPr>
    </xdr:pic>
    <xdr:clientData fPrintsWithSheet="0"/>
  </xdr:twoCellAnchor>
  <xdr:twoCellAnchor editAs="oneCell">
    <xdr:from>
      <xdr:col>6</xdr:col>
      <xdr:colOff>19050</xdr:colOff>
      <xdr:row>0</xdr:row>
      <xdr:rowOff>85725</xdr:rowOff>
    </xdr:from>
    <xdr:to>
      <xdr:col>6</xdr:col>
      <xdr:colOff>69850</xdr:colOff>
      <xdr:row>0</xdr:row>
      <xdr:rowOff>136525</xdr:rowOff>
    </xdr:to>
    <xdr:pic>
      <xdr:nvPicPr>
        <xdr:cNvPr id="52" name="BExKJGPFGUIHRB0VKL5RP4UKXAR6">
          <a:extLst>
            <a:ext uri="{FF2B5EF4-FFF2-40B4-BE49-F238E27FC236}">
              <a16:creationId xmlns:a16="http://schemas.microsoft.com/office/drawing/2014/main" id="{00000000-0008-0000-0300-000034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239250" y="276225"/>
          <a:ext cx="50800" cy="50800"/>
        </a:xfrm>
        <a:prstGeom prst="rect">
          <a:avLst/>
        </a:prstGeom>
      </xdr:spPr>
    </xdr:pic>
    <xdr:clientData/>
  </xdr:twoCellAnchor>
  <xdr:twoCellAnchor editAs="oneCell">
    <xdr:from>
      <xdr:col>7</xdr:col>
      <xdr:colOff>19050</xdr:colOff>
      <xdr:row>0</xdr:row>
      <xdr:rowOff>9525</xdr:rowOff>
    </xdr:from>
    <xdr:to>
      <xdr:col>7</xdr:col>
      <xdr:colOff>69850</xdr:colOff>
      <xdr:row>0</xdr:row>
      <xdr:rowOff>60325</xdr:rowOff>
    </xdr:to>
    <xdr:pic>
      <xdr:nvPicPr>
        <xdr:cNvPr id="53" name="BExTZUNCBPPBWT4XGA8U9CN740TC">
          <a:extLst>
            <a:ext uri="{FF2B5EF4-FFF2-40B4-BE49-F238E27FC236}">
              <a16:creationId xmlns:a16="http://schemas.microsoft.com/office/drawing/2014/main" id="{00000000-0008-0000-0300-000035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210800" y="200025"/>
          <a:ext cx="50800" cy="50800"/>
        </a:xfrm>
        <a:prstGeom prst="rect">
          <a:avLst/>
        </a:prstGeom>
      </xdr:spPr>
    </xdr:pic>
    <xdr:clientData fPrintsWithSheet="0"/>
  </xdr:twoCellAnchor>
  <xdr:twoCellAnchor editAs="oneCell">
    <xdr:from>
      <xdr:col>7</xdr:col>
      <xdr:colOff>19050</xdr:colOff>
      <xdr:row>0</xdr:row>
      <xdr:rowOff>85725</xdr:rowOff>
    </xdr:from>
    <xdr:to>
      <xdr:col>7</xdr:col>
      <xdr:colOff>69850</xdr:colOff>
      <xdr:row>0</xdr:row>
      <xdr:rowOff>136525</xdr:rowOff>
    </xdr:to>
    <xdr:pic>
      <xdr:nvPicPr>
        <xdr:cNvPr id="54" name="BExMPDOHYMBVML3B8WMUS4E7FZH4">
          <a:extLst>
            <a:ext uri="{FF2B5EF4-FFF2-40B4-BE49-F238E27FC236}">
              <a16:creationId xmlns:a16="http://schemas.microsoft.com/office/drawing/2014/main" id="{00000000-0008-0000-0300-000036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210800" y="276225"/>
          <a:ext cx="50800" cy="50800"/>
        </a:xfrm>
        <a:prstGeom prst="rect">
          <a:avLst/>
        </a:prstGeom>
      </xdr:spPr>
    </xdr:pic>
    <xdr:clientData/>
  </xdr:twoCellAnchor>
  <xdr:twoCellAnchor editAs="oneCell">
    <xdr:from>
      <xdr:col>8</xdr:col>
      <xdr:colOff>28575</xdr:colOff>
      <xdr:row>0</xdr:row>
      <xdr:rowOff>9525</xdr:rowOff>
    </xdr:from>
    <xdr:to>
      <xdr:col>8</xdr:col>
      <xdr:colOff>79375</xdr:colOff>
      <xdr:row>0</xdr:row>
      <xdr:rowOff>60325</xdr:rowOff>
    </xdr:to>
    <xdr:pic>
      <xdr:nvPicPr>
        <xdr:cNvPr id="55" name="BEx025MJT6Q2OW6XI51I9CSYJ7TN">
          <a:extLst>
            <a:ext uri="{FF2B5EF4-FFF2-40B4-BE49-F238E27FC236}">
              <a16:creationId xmlns:a16="http://schemas.microsoft.com/office/drawing/2014/main" id="{00000000-0008-0000-0300-000037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191875" y="200025"/>
          <a:ext cx="50800" cy="50800"/>
        </a:xfrm>
        <a:prstGeom prst="rect">
          <a:avLst/>
        </a:prstGeom>
      </xdr:spPr>
    </xdr:pic>
    <xdr:clientData fPrintsWithSheet="0"/>
  </xdr:twoCellAnchor>
  <xdr:twoCellAnchor editAs="oneCell">
    <xdr:from>
      <xdr:col>8</xdr:col>
      <xdr:colOff>28575</xdr:colOff>
      <xdr:row>0</xdr:row>
      <xdr:rowOff>85725</xdr:rowOff>
    </xdr:from>
    <xdr:to>
      <xdr:col>8</xdr:col>
      <xdr:colOff>79375</xdr:colOff>
      <xdr:row>0</xdr:row>
      <xdr:rowOff>136525</xdr:rowOff>
    </xdr:to>
    <xdr:pic>
      <xdr:nvPicPr>
        <xdr:cNvPr id="56" name="BExGWPAXI77ARMLE2NR3GD7YIPP3">
          <a:extLst>
            <a:ext uri="{FF2B5EF4-FFF2-40B4-BE49-F238E27FC236}">
              <a16:creationId xmlns:a16="http://schemas.microsoft.com/office/drawing/2014/main" id="{00000000-0008-0000-0300-000038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191875" y="276225"/>
          <a:ext cx="50800" cy="50800"/>
        </a:xfrm>
        <a:prstGeom prst="rect">
          <a:avLst/>
        </a:prstGeom>
      </xdr:spPr>
    </xdr:pic>
    <xdr:clientData/>
  </xdr:twoCellAnchor>
  <xdr:twoCellAnchor editAs="oneCell">
    <xdr:from>
      <xdr:col>9</xdr:col>
      <xdr:colOff>28575</xdr:colOff>
      <xdr:row>0</xdr:row>
      <xdr:rowOff>9525</xdr:rowOff>
    </xdr:from>
    <xdr:to>
      <xdr:col>9</xdr:col>
      <xdr:colOff>79375</xdr:colOff>
      <xdr:row>0</xdr:row>
      <xdr:rowOff>60325</xdr:rowOff>
    </xdr:to>
    <xdr:pic>
      <xdr:nvPicPr>
        <xdr:cNvPr id="57" name="BExH05TZE7D8NFMJOHZKHS0VLS5R">
          <a:extLst>
            <a:ext uri="{FF2B5EF4-FFF2-40B4-BE49-F238E27FC236}">
              <a16:creationId xmlns:a16="http://schemas.microsoft.com/office/drawing/2014/main" id="{00000000-0008-0000-0300-000039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163425" y="200025"/>
          <a:ext cx="50800" cy="50800"/>
        </a:xfrm>
        <a:prstGeom prst="rect">
          <a:avLst/>
        </a:prstGeom>
      </xdr:spPr>
    </xdr:pic>
    <xdr:clientData fPrintsWithSheet="0"/>
  </xdr:twoCellAnchor>
  <xdr:twoCellAnchor editAs="oneCell">
    <xdr:from>
      <xdr:col>9</xdr:col>
      <xdr:colOff>28575</xdr:colOff>
      <xdr:row>0</xdr:row>
      <xdr:rowOff>85725</xdr:rowOff>
    </xdr:from>
    <xdr:to>
      <xdr:col>9</xdr:col>
      <xdr:colOff>79375</xdr:colOff>
      <xdr:row>0</xdr:row>
      <xdr:rowOff>136525</xdr:rowOff>
    </xdr:to>
    <xdr:pic>
      <xdr:nvPicPr>
        <xdr:cNvPr id="58" name="BExOKSKZJ7SJICTSCW1E4658ELJI">
          <a:extLst>
            <a:ext uri="{FF2B5EF4-FFF2-40B4-BE49-F238E27FC236}">
              <a16:creationId xmlns:a16="http://schemas.microsoft.com/office/drawing/2014/main" id="{00000000-0008-0000-0300-00003A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163425" y="276225"/>
          <a:ext cx="50800" cy="50800"/>
        </a:xfrm>
        <a:prstGeom prst="rect">
          <a:avLst/>
        </a:prstGeom>
      </xdr:spPr>
    </xdr:pic>
    <xdr:clientData/>
  </xdr:twoCellAnchor>
  <xdr:twoCellAnchor editAs="oneCell">
    <xdr:from>
      <xdr:col>11</xdr:col>
      <xdr:colOff>25400</xdr:colOff>
      <xdr:row>0</xdr:row>
      <xdr:rowOff>9525</xdr:rowOff>
    </xdr:from>
    <xdr:to>
      <xdr:col>11</xdr:col>
      <xdr:colOff>76200</xdr:colOff>
      <xdr:row>0</xdr:row>
      <xdr:rowOff>60325</xdr:rowOff>
    </xdr:to>
    <xdr:pic>
      <xdr:nvPicPr>
        <xdr:cNvPr id="59" name="BEx9B5A9HXQ5ZU7EIY9OAMP2I1Y0">
          <a:extLst>
            <a:ext uri="{FF2B5EF4-FFF2-40B4-BE49-F238E27FC236}">
              <a16:creationId xmlns:a16="http://schemas.microsoft.com/office/drawing/2014/main" id="{00000000-0008-0000-0300-00003B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255625" y="200025"/>
          <a:ext cx="50800" cy="50800"/>
        </a:xfrm>
        <a:prstGeom prst="rect">
          <a:avLst/>
        </a:prstGeom>
      </xdr:spPr>
    </xdr:pic>
    <xdr:clientData fPrintsWithSheet="0"/>
  </xdr:twoCellAnchor>
  <xdr:twoCellAnchor editAs="oneCell">
    <xdr:from>
      <xdr:col>11</xdr:col>
      <xdr:colOff>25400</xdr:colOff>
      <xdr:row>0</xdr:row>
      <xdr:rowOff>85725</xdr:rowOff>
    </xdr:from>
    <xdr:to>
      <xdr:col>11</xdr:col>
      <xdr:colOff>76200</xdr:colOff>
      <xdr:row>0</xdr:row>
      <xdr:rowOff>136525</xdr:rowOff>
    </xdr:to>
    <xdr:pic>
      <xdr:nvPicPr>
        <xdr:cNvPr id="60" name="BEx1MUNZ1O36R1HVE8PM2RZROGEL">
          <a:extLst>
            <a:ext uri="{FF2B5EF4-FFF2-40B4-BE49-F238E27FC236}">
              <a16:creationId xmlns:a16="http://schemas.microsoft.com/office/drawing/2014/main" id="{00000000-0008-0000-0300-00003C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255625" y="276225"/>
          <a:ext cx="50800" cy="50800"/>
        </a:xfrm>
        <a:prstGeom prst="rect">
          <a:avLst/>
        </a:prstGeom>
      </xdr:spPr>
    </xdr:pic>
    <xdr:clientData/>
  </xdr:twoCellAnchor>
  <xdr:twoCellAnchor editAs="oneCell">
    <xdr:from>
      <xdr:col>12</xdr:col>
      <xdr:colOff>25400</xdr:colOff>
      <xdr:row>0</xdr:row>
      <xdr:rowOff>9525</xdr:rowOff>
    </xdr:from>
    <xdr:to>
      <xdr:col>12</xdr:col>
      <xdr:colOff>76200</xdr:colOff>
      <xdr:row>0</xdr:row>
      <xdr:rowOff>60325</xdr:rowOff>
    </xdr:to>
    <xdr:pic>
      <xdr:nvPicPr>
        <xdr:cNvPr id="61" name="BExZXML4ZBIWAXJO6R4530Z1MRAJ">
          <a:extLst>
            <a:ext uri="{FF2B5EF4-FFF2-40B4-BE49-F238E27FC236}">
              <a16:creationId xmlns:a16="http://schemas.microsoft.com/office/drawing/2014/main" id="{00000000-0008-0000-0300-00003D00000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284325" y="200025"/>
          <a:ext cx="50800" cy="50800"/>
        </a:xfrm>
        <a:prstGeom prst="rect">
          <a:avLst/>
        </a:prstGeom>
      </xdr:spPr>
    </xdr:pic>
    <xdr:clientData fPrintsWithSheet="0"/>
  </xdr:twoCellAnchor>
  <xdr:twoCellAnchor editAs="oneCell">
    <xdr:from>
      <xdr:col>12</xdr:col>
      <xdr:colOff>25400</xdr:colOff>
      <xdr:row>0</xdr:row>
      <xdr:rowOff>85725</xdr:rowOff>
    </xdr:from>
    <xdr:to>
      <xdr:col>12</xdr:col>
      <xdr:colOff>76200</xdr:colOff>
      <xdr:row>0</xdr:row>
      <xdr:rowOff>136525</xdr:rowOff>
    </xdr:to>
    <xdr:pic>
      <xdr:nvPicPr>
        <xdr:cNvPr id="62" name="BExIZIHMIIHGF8JLQCARIBTGII4C">
          <a:extLst>
            <a:ext uri="{FF2B5EF4-FFF2-40B4-BE49-F238E27FC236}">
              <a16:creationId xmlns:a16="http://schemas.microsoft.com/office/drawing/2014/main" id="{00000000-0008-0000-0300-00003E0000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284325" y="276225"/>
          <a:ext cx="50800" cy="50800"/>
        </a:xfrm>
        <a:prstGeom prst="rect">
          <a:avLst/>
        </a:prstGeom>
      </xdr:spPr>
    </xdr:pic>
    <xdr:clientData/>
  </xdr:twoCellAnchor>
  <xdr:twoCellAnchor>
    <xdr:from>
      <xdr:col>1</xdr:col>
      <xdr:colOff>184150</xdr:colOff>
      <xdr:row>63</xdr:row>
      <xdr:rowOff>0</xdr:rowOff>
    </xdr:from>
    <xdr:to>
      <xdr:col>1</xdr:col>
      <xdr:colOff>311150</xdr:colOff>
      <xdr:row>63</xdr:row>
      <xdr:rowOff>127000</xdr:rowOff>
    </xdr:to>
    <xdr:pic>
      <xdr:nvPicPr>
        <xdr:cNvPr id="63" name="BEx79E5V7IDYA92TR8SVYX22P59F">
          <a:extLst>
            <a:ext uri="{FF2B5EF4-FFF2-40B4-BE49-F238E27FC236}">
              <a16:creationId xmlns:a16="http://schemas.microsoft.com/office/drawing/2014/main" id="{00000000-0008-0000-0300-00003F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2239625"/>
          <a:ext cx="127000" cy="127000"/>
        </a:xfrm>
        <a:prstGeom prst="rect">
          <a:avLst/>
        </a:prstGeom>
      </xdr:spPr>
    </xdr:pic>
    <xdr:clientData/>
  </xdr:twoCellAnchor>
  <xdr:twoCellAnchor>
    <xdr:from>
      <xdr:col>1</xdr:col>
      <xdr:colOff>184150</xdr:colOff>
      <xdr:row>91</xdr:row>
      <xdr:rowOff>0</xdr:rowOff>
    </xdr:from>
    <xdr:to>
      <xdr:col>1</xdr:col>
      <xdr:colOff>311150</xdr:colOff>
      <xdr:row>91</xdr:row>
      <xdr:rowOff>127000</xdr:rowOff>
    </xdr:to>
    <xdr:pic>
      <xdr:nvPicPr>
        <xdr:cNvPr id="64" name="BExUC3NKJZB1HUCWB04VI2FGOVCQ">
          <a:extLst>
            <a:ext uri="{FF2B5EF4-FFF2-40B4-BE49-F238E27FC236}">
              <a16:creationId xmlns:a16="http://schemas.microsoft.com/office/drawing/2014/main" id="{00000000-0008-0000-0300-000040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573625"/>
          <a:ext cx="127000" cy="127000"/>
        </a:xfrm>
        <a:prstGeom prst="rect">
          <a:avLst/>
        </a:prstGeom>
      </xdr:spPr>
    </xdr:pic>
    <xdr:clientData/>
  </xdr:twoCellAnchor>
  <xdr:twoCellAnchor>
    <xdr:from>
      <xdr:col>1</xdr:col>
      <xdr:colOff>184150</xdr:colOff>
      <xdr:row>104</xdr:row>
      <xdr:rowOff>0</xdr:rowOff>
    </xdr:from>
    <xdr:to>
      <xdr:col>1</xdr:col>
      <xdr:colOff>311150</xdr:colOff>
      <xdr:row>104</xdr:row>
      <xdr:rowOff>127000</xdr:rowOff>
    </xdr:to>
    <xdr:pic>
      <xdr:nvPicPr>
        <xdr:cNvPr id="65" name="BExONJ6NBFXXAE6QH278S727TBWL">
          <a:extLst>
            <a:ext uri="{FF2B5EF4-FFF2-40B4-BE49-F238E27FC236}">
              <a16:creationId xmlns:a16="http://schemas.microsoft.com/office/drawing/2014/main" id="{00000000-0008-0000-0300-00004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0050125"/>
          <a:ext cx="127000" cy="127000"/>
        </a:xfrm>
        <a:prstGeom prst="rect">
          <a:avLst/>
        </a:prstGeom>
      </xdr:spPr>
    </xdr:pic>
    <xdr:clientData/>
  </xdr:twoCellAnchor>
  <xdr:twoCellAnchor>
    <xdr:from>
      <xdr:col>1</xdr:col>
      <xdr:colOff>269875</xdr:colOff>
      <xdr:row>107</xdr:row>
      <xdr:rowOff>0</xdr:rowOff>
    </xdr:from>
    <xdr:to>
      <xdr:col>1</xdr:col>
      <xdr:colOff>396875</xdr:colOff>
      <xdr:row>107</xdr:row>
      <xdr:rowOff>127000</xdr:rowOff>
    </xdr:to>
    <xdr:pic>
      <xdr:nvPicPr>
        <xdr:cNvPr id="66" name="BExMP31E82ZEC9N2HCB4H4MWBMVQ">
          <a:extLst>
            <a:ext uri="{FF2B5EF4-FFF2-40B4-BE49-F238E27FC236}">
              <a16:creationId xmlns:a16="http://schemas.microsoft.com/office/drawing/2014/main" id="{00000000-0008-0000-0300-000042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621625"/>
          <a:ext cx="127000" cy="127000"/>
        </a:xfrm>
        <a:prstGeom prst="rect">
          <a:avLst/>
        </a:prstGeom>
      </xdr:spPr>
    </xdr:pic>
    <xdr:clientData/>
  </xdr:twoCellAnchor>
  <xdr:twoCellAnchor>
    <xdr:from>
      <xdr:col>1</xdr:col>
      <xdr:colOff>269875</xdr:colOff>
      <xdr:row>111</xdr:row>
      <xdr:rowOff>0</xdr:rowOff>
    </xdr:from>
    <xdr:to>
      <xdr:col>1</xdr:col>
      <xdr:colOff>396875</xdr:colOff>
      <xdr:row>111</xdr:row>
      <xdr:rowOff>127000</xdr:rowOff>
    </xdr:to>
    <xdr:pic>
      <xdr:nvPicPr>
        <xdr:cNvPr id="67" name="BExQD7AL25QDTQWX6PZM1O3APCDK">
          <a:extLst>
            <a:ext uri="{FF2B5EF4-FFF2-40B4-BE49-F238E27FC236}">
              <a16:creationId xmlns:a16="http://schemas.microsoft.com/office/drawing/2014/main" id="{00000000-0008-0000-0300-000043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383625"/>
          <a:ext cx="127000" cy="127000"/>
        </a:xfrm>
        <a:prstGeom prst="rect">
          <a:avLst/>
        </a:prstGeom>
      </xdr:spPr>
    </xdr:pic>
    <xdr:clientData/>
  </xdr:twoCellAnchor>
  <xdr:twoCellAnchor>
    <xdr:from>
      <xdr:col>1</xdr:col>
      <xdr:colOff>269875</xdr:colOff>
      <xdr:row>126</xdr:row>
      <xdr:rowOff>0</xdr:rowOff>
    </xdr:from>
    <xdr:to>
      <xdr:col>1</xdr:col>
      <xdr:colOff>396875</xdr:colOff>
      <xdr:row>126</xdr:row>
      <xdr:rowOff>127000</xdr:rowOff>
    </xdr:to>
    <xdr:pic>
      <xdr:nvPicPr>
        <xdr:cNvPr id="68" name="BExW5TKMTETHRVRHOOTWRL94T0MP">
          <a:extLst>
            <a:ext uri="{FF2B5EF4-FFF2-40B4-BE49-F238E27FC236}">
              <a16:creationId xmlns:a16="http://schemas.microsoft.com/office/drawing/2014/main" id="{00000000-0008-0000-0300-000044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4241125"/>
          <a:ext cx="127000" cy="127000"/>
        </a:xfrm>
        <a:prstGeom prst="rect">
          <a:avLst/>
        </a:prstGeom>
      </xdr:spPr>
    </xdr:pic>
    <xdr:clientData/>
  </xdr:twoCellAnchor>
  <xdr:twoCellAnchor>
    <xdr:from>
      <xdr:col>1</xdr:col>
      <xdr:colOff>184150</xdr:colOff>
      <xdr:row>127</xdr:row>
      <xdr:rowOff>0</xdr:rowOff>
    </xdr:from>
    <xdr:to>
      <xdr:col>1</xdr:col>
      <xdr:colOff>311150</xdr:colOff>
      <xdr:row>127</xdr:row>
      <xdr:rowOff>127000</xdr:rowOff>
    </xdr:to>
    <xdr:pic>
      <xdr:nvPicPr>
        <xdr:cNvPr id="69" name="BExXNK7UT4AI2PRCH6AB46QFQ1FV">
          <a:extLst>
            <a:ext uri="{FF2B5EF4-FFF2-40B4-BE49-F238E27FC236}">
              <a16:creationId xmlns:a16="http://schemas.microsoft.com/office/drawing/2014/main" id="{00000000-0008-0000-0300-000045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431625"/>
          <a:ext cx="127000" cy="127000"/>
        </a:xfrm>
        <a:prstGeom prst="rect">
          <a:avLst/>
        </a:prstGeom>
      </xdr:spPr>
    </xdr:pic>
    <xdr:clientData/>
  </xdr:twoCellAnchor>
  <xdr:twoCellAnchor>
    <xdr:from>
      <xdr:col>1</xdr:col>
      <xdr:colOff>184150</xdr:colOff>
      <xdr:row>129</xdr:row>
      <xdr:rowOff>0</xdr:rowOff>
    </xdr:from>
    <xdr:to>
      <xdr:col>1</xdr:col>
      <xdr:colOff>311150</xdr:colOff>
      <xdr:row>129</xdr:row>
      <xdr:rowOff>127000</xdr:rowOff>
    </xdr:to>
    <xdr:pic>
      <xdr:nvPicPr>
        <xdr:cNvPr id="70" name="BExQ8DBFCBLKXTRNY815KAPKW00P">
          <a:extLst>
            <a:ext uri="{FF2B5EF4-FFF2-40B4-BE49-F238E27FC236}">
              <a16:creationId xmlns:a16="http://schemas.microsoft.com/office/drawing/2014/main" id="{00000000-0008-0000-0300-000046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812625"/>
          <a:ext cx="127000" cy="127000"/>
        </a:xfrm>
        <a:prstGeom prst="rect">
          <a:avLst/>
        </a:prstGeom>
      </xdr:spPr>
    </xdr:pic>
    <xdr:clientData/>
  </xdr:twoCellAnchor>
  <xdr:twoCellAnchor>
    <xdr:from>
      <xdr:col>1</xdr:col>
      <xdr:colOff>184150</xdr:colOff>
      <xdr:row>204</xdr:row>
      <xdr:rowOff>0</xdr:rowOff>
    </xdr:from>
    <xdr:to>
      <xdr:col>1</xdr:col>
      <xdr:colOff>311150</xdr:colOff>
      <xdr:row>204</xdr:row>
      <xdr:rowOff>127000</xdr:rowOff>
    </xdr:to>
    <xdr:pic>
      <xdr:nvPicPr>
        <xdr:cNvPr id="71" name="BExQIRCG6KJE5QH04R79XJULMO61">
          <a:extLst>
            <a:ext uri="{FF2B5EF4-FFF2-40B4-BE49-F238E27FC236}">
              <a16:creationId xmlns:a16="http://schemas.microsoft.com/office/drawing/2014/main" id="{00000000-0008-0000-0300-000047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9100125"/>
          <a:ext cx="127000" cy="127000"/>
        </a:xfrm>
        <a:prstGeom prst="rect">
          <a:avLst/>
        </a:prstGeom>
      </xdr:spPr>
    </xdr:pic>
    <xdr:clientData/>
  </xdr:twoCellAnchor>
  <xdr:twoCellAnchor>
    <xdr:from>
      <xdr:col>1</xdr:col>
      <xdr:colOff>184150</xdr:colOff>
      <xdr:row>212</xdr:row>
      <xdr:rowOff>0</xdr:rowOff>
    </xdr:from>
    <xdr:to>
      <xdr:col>1</xdr:col>
      <xdr:colOff>311150</xdr:colOff>
      <xdr:row>212</xdr:row>
      <xdr:rowOff>127000</xdr:rowOff>
    </xdr:to>
    <xdr:pic>
      <xdr:nvPicPr>
        <xdr:cNvPr id="72" name="BExBCATZGA5Q8BRMEPBAZY4E2H1O">
          <a:extLst>
            <a:ext uri="{FF2B5EF4-FFF2-40B4-BE49-F238E27FC236}">
              <a16:creationId xmlns:a16="http://schemas.microsoft.com/office/drawing/2014/main" id="{00000000-0008-0000-0300-000048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624125"/>
          <a:ext cx="127000" cy="127000"/>
        </a:xfrm>
        <a:prstGeom prst="rect">
          <a:avLst/>
        </a:prstGeom>
      </xdr:spPr>
    </xdr:pic>
    <xdr:clientData/>
  </xdr:twoCellAnchor>
  <xdr:twoCellAnchor>
    <xdr:from>
      <xdr:col>1</xdr:col>
      <xdr:colOff>184150</xdr:colOff>
      <xdr:row>216</xdr:row>
      <xdr:rowOff>0</xdr:rowOff>
    </xdr:from>
    <xdr:to>
      <xdr:col>1</xdr:col>
      <xdr:colOff>311150</xdr:colOff>
      <xdr:row>216</xdr:row>
      <xdr:rowOff>127000</xdr:rowOff>
    </xdr:to>
    <xdr:pic>
      <xdr:nvPicPr>
        <xdr:cNvPr id="73" name="BEx7KENY5165YIDSO0SD9VVAC6AW">
          <a:extLst>
            <a:ext uri="{FF2B5EF4-FFF2-40B4-BE49-F238E27FC236}">
              <a16:creationId xmlns:a16="http://schemas.microsoft.com/office/drawing/2014/main" id="{00000000-0008-0000-0300-000049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386125"/>
          <a:ext cx="127000" cy="127000"/>
        </a:xfrm>
        <a:prstGeom prst="rect">
          <a:avLst/>
        </a:prstGeom>
      </xdr:spPr>
    </xdr:pic>
    <xdr:clientData/>
  </xdr:twoCellAnchor>
  <xdr:twoCellAnchor>
    <xdr:from>
      <xdr:col>1</xdr:col>
      <xdr:colOff>184150</xdr:colOff>
      <xdr:row>234</xdr:row>
      <xdr:rowOff>0</xdr:rowOff>
    </xdr:from>
    <xdr:to>
      <xdr:col>1</xdr:col>
      <xdr:colOff>311150</xdr:colOff>
      <xdr:row>234</xdr:row>
      <xdr:rowOff>127000</xdr:rowOff>
    </xdr:to>
    <xdr:pic>
      <xdr:nvPicPr>
        <xdr:cNvPr id="75" name="BEx59MD6YXGQM2XMGJB2NIOV1RK9">
          <a:extLst>
            <a:ext uri="{FF2B5EF4-FFF2-40B4-BE49-F238E27FC236}">
              <a16:creationId xmlns:a16="http://schemas.microsoft.com/office/drawing/2014/main" id="{00000000-0008-0000-0300-00004B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196125"/>
          <a:ext cx="127000" cy="127000"/>
        </a:xfrm>
        <a:prstGeom prst="rect">
          <a:avLst/>
        </a:prstGeom>
      </xdr:spPr>
    </xdr:pic>
    <xdr:clientData/>
  </xdr:twoCellAnchor>
  <xdr:twoCellAnchor>
    <xdr:from>
      <xdr:col>1</xdr:col>
      <xdr:colOff>184150</xdr:colOff>
      <xdr:row>238</xdr:row>
      <xdr:rowOff>0</xdr:rowOff>
    </xdr:from>
    <xdr:to>
      <xdr:col>1</xdr:col>
      <xdr:colOff>311150</xdr:colOff>
      <xdr:row>238</xdr:row>
      <xdr:rowOff>127000</xdr:rowOff>
    </xdr:to>
    <xdr:pic>
      <xdr:nvPicPr>
        <xdr:cNvPr id="76" name="BExKIO33TJSZWUU61MB2T9QENHW7">
          <a:extLst>
            <a:ext uri="{FF2B5EF4-FFF2-40B4-BE49-F238E27FC236}">
              <a16:creationId xmlns:a16="http://schemas.microsoft.com/office/drawing/2014/main" id="{00000000-0008-0000-0300-00004C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958125"/>
          <a:ext cx="127000" cy="127000"/>
        </a:xfrm>
        <a:prstGeom prst="rect">
          <a:avLst/>
        </a:prstGeom>
      </xdr:spPr>
    </xdr:pic>
    <xdr:clientData/>
  </xdr:twoCellAnchor>
  <xdr:twoCellAnchor>
    <xdr:from>
      <xdr:col>1</xdr:col>
      <xdr:colOff>184150</xdr:colOff>
      <xdr:row>241</xdr:row>
      <xdr:rowOff>0</xdr:rowOff>
    </xdr:from>
    <xdr:to>
      <xdr:col>1</xdr:col>
      <xdr:colOff>311150</xdr:colOff>
      <xdr:row>241</xdr:row>
      <xdr:rowOff>127000</xdr:rowOff>
    </xdr:to>
    <xdr:pic>
      <xdr:nvPicPr>
        <xdr:cNvPr id="77" name="BExD8J956K749ZP0EV99OHKPK8ES">
          <a:extLst>
            <a:ext uri="{FF2B5EF4-FFF2-40B4-BE49-F238E27FC236}">
              <a16:creationId xmlns:a16="http://schemas.microsoft.com/office/drawing/2014/main" id="{00000000-0008-0000-0300-00004D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529625"/>
          <a:ext cx="127000" cy="127000"/>
        </a:xfrm>
        <a:prstGeom prst="rect">
          <a:avLst/>
        </a:prstGeom>
      </xdr:spPr>
    </xdr:pic>
    <xdr:clientData/>
  </xdr:twoCellAnchor>
  <xdr:twoCellAnchor>
    <xdr:from>
      <xdr:col>1</xdr:col>
      <xdr:colOff>184150</xdr:colOff>
      <xdr:row>130</xdr:row>
      <xdr:rowOff>0</xdr:rowOff>
    </xdr:from>
    <xdr:to>
      <xdr:col>1</xdr:col>
      <xdr:colOff>311150</xdr:colOff>
      <xdr:row>130</xdr:row>
      <xdr:rowOff>127000</xdr:rowOff>
    </xdr:to>
    <xdr:pic>
      <xdr:nvPicPr>
        <xdr:cNvPr id="81" name="BExQ8DBFCBLKXTRNY815KAPKW00P">
          <a:extLst>
            <a:ext uri="{FF2B5EF4-FFF2-40B4-BE49-F238E27FC236}">
              <a16:creationId xmlns:a16="http://schemas.microsoft.com/office/drawing/2014/main" id="{00000000-0008-0000-0300-000051000000}"/>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869950" y="24622125"/>
          <a:ext cx="127000" cy="127000"/>
        </a:xfrm>
        <a:prstGeom prst="rect">
          <a:avLst/>
        </a:prstGeom>
      </xdr:spPr>
    </xdr:pic>
    <xdr:clientData/>
  </xdr:twoCellAnchor>
  <xdr:twoCellAnchor>
    <xdr:from>
      <xdr:col>1</xdr:col>
      <xdr:colOff>184150</xdr:colOff>
      <xdr:row>2</xdr:row>
      <xdr:rowOff>0</xdr:rowOff>
    </xdr:from>
    <xdr:to>
      <xdr:col>1</xdr:col>
      <xdr:colOff>311150</xdr:colOff>
      <xdr:row>2</xdr:row>
      <xdr:rowOff>127000</xdr:rowOff>
    </xdr:to>
    <xdr:pic>
      <xdr:nvPicPr>
        <xdr:cNvPr id="82" name="BExB3EAU6ASQ9PGEWRRYZ5N2GS40">
          <a:extLst>
            <a:ext uri="{FF2B5EF4-FFF2-40B4-BE49-F238E27FC236}">
              <a16:creationId xmlns:a16="http://schemas.microsoft.com/office/drawing/2014/main" id="{57C7CBFA-CE67-45D2-A44E-E45A85E3AFF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2910125"/>
          <a:ext cx="127000" cy="127000"/>
        </a:xfrm>
        <a:prstGeom prst="rect">
          <a:avLst/>
        </a:prstGeom>
      </xdr:spPr>
    </xdr:pic>
    <xdr:clientData/>
  </xdr:twoCellAnchor>
  <xdr:oneCellAnchor>
    <xdr:from>
      <xdr:col>1</xdr:col>
      <xdr:colOff>19050</xdr:colOff>
      <xdr:row>1</xdr:row>
      <xdr:rowOff>9525</xdr:rowOff>
    </xdr:from>
    <xdr:ext cx="47625" cy="47625"/>
    <xdr:pic macro="[15]!DesignIconClicked">
      <xdr:nvPicPr>
        <xdr:cNvPr id="74" name="BExMO7VFCN4EL59982UR4AJ25JNJ" descr="XX6TINEJADZGKR0CTM7ZRT0RA" hidden="1">
          <a:extLst>
            <a:ext uri="{FF2B5EF4-FFF2-40B4-BE49-F238E27FC236}">
              <a16:creationId xmlns:a16="http://schemas.microsoft.com/office/drawing/2014/main" id="{0586CC16-E16E-446A-981D-9AFDBE916C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macro="[15]!DesignIconClicked">
      <xdr:nvPicPr>
        <xdr:cNvPr id="83" name="BExU3EX5JJCXCII4YKUJBFBGIJR2" descr="OF5ZI9PI5WH36VPANJ2DYLNMI" hidden="1">
          <a:extLst>
            <a:ext uri="{FF2B5EF4-FFF2-40B4-BE49-F238E27FC236}">
              <a16:creationId xmlns:a16="http://schemas.microsoft.com/office/drawing/2014/main" id="{CCCA1682-1EB7-4EAD-A611-B260747AF3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macro="[15]!DesignIconClicked">
      <xdr:nvPicPr>
        <xdr:cNvPr id="84" name="BEx1KD7H6UB1VYCJ7O61P562EIUY" descr="IQGV9140X0K0UPBL8OGU3I44J" hidden="1">
          <a:extLst>
            <a:ext uri="{FF2B5EF4-FFF2-40B4-BE49-F238E27FC236}">
              <a16:creationId xmlns:a16="http://schemas.microsoft.com/office/drawing/2014/main" id="{922BBFED-83B9-42B7-8763-9B4F543901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macro="[15]!DesignIconClicked">
      <xdr:nvPicPr>
        <xdr:cNvPr id="85" name="BEx5BJQWS6YWHH4ZMSUAMD641V6Y" descr="ZTMFMXCIQSECDX38ALEFHUB00" hidden="1">
          <a:extLst>
            <a:ext uri="{FF2B5EF4-FFF2-40B4-BE49-F238E27FC236}">
              <a16:creationId xmlns:a16="http://schemas.microsoft.com/office/drawing/2014/main" id="{76F24D71-5D5E-464B-9E6D-00B82528B1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19050</xdr:colOff>
      <xdr:row>1</xdr:row>
      <xdr:rowOff>9525</xdr:rowOff>
    </xdr:from>
    <xdr:ext cx="47625" cy="47625"/>
    <xdr:pic macro="[15]!DesignIconClicked">
      <xdr:nvPicPr>
        <xdr:cNvPr id="86" name="BExVTO5Q8G2M7BPL4B2584LQS0R0" descr="OB6Q8NA4LZFE4GM9Y3V56BPMQ" hidden="1">
          <a:extLst>
            <a:ext uri="{FF2B5EF4-FFF2-40B4-BE49-F238E27FC236}">
              <a16:creationId xmlns:a16="http://schemas.microsoft.com/office/drawing/2014/main" id="{22A441F0-DE60-4B9C-ACAA-5306AC42B1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531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19050</xdr:colOff>
      <xdr:row>1</xdr:row>
      <xdr:rowOff>85725</xdr:rowOff>
    </xdr:from>
    <xdr:ext cx="47625" cy="47625"/>
    <xdr:pic macro="[15]!DesignIconClicked">
      <xdr:nvPicPr>
        <xdr:cNvPr id="87" name="BExIFSCLN1G86X78PFLTSMRP0US5" descr="9JK4SPV4DG7VTCZIILWHXQU5J" hidden="1">
          <a:extLst>
            <a:ext uri="{FF2B5EF4-FFF2-40B4-BE49-F238E27FC236}">
              <a16:creationId xmlns:a16="http://schemas.microsoft.com/office/drawing/2014/main" id="{A64271DE-DD0C-47F5-BF91-35F23A4E93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531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9525</xdr:rowOff>
    </xdr:from>
    <xdr:ext cx="47625" cy="47625"/>
    <xdr:pic macro="[15]!DesignIconClicked">
      <xdr:nvPicPr>
        <xdr:cNvPr id="88" name="BEx1I152WN2D3A85O2XN0DGXCWHN" descr="KHBZFMANRA4UMJR1AB4M5NJNT" hidden="1">
          <a:extLst>
            <a:ext uri="{FF2B5EF4-FFF2-40B4-BE49-F238E27FC236}">
              <a16:creationId xmlns:a16="http://schemas.microsoft.com/office/drawing/2014/main" id="{19CB366E-5FAC-47AB-8BFB-002E99337A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macro="[15]!DesignIconClicked">
      <xdr:nvPicPr>
        <xdr:cNvPr id="89" name="BExW9676P0SKCVKK25QCGHPA3PAD" descr="9A4PWZ20RMSRF0PNECCDM75CA" hidden="1">
          <a:extLst>
            <a:ext uri="{FF2B5EF4-FFF2-40B4-BE49-F238E27FC236}">
              <a16:creationId xmlns:a16="http://schemas.microsoft.com/office/drawing/2014/main" id="{0AA55E3D-D038-44F6-9AAF-01DE7DCAFDB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28575</xdr:colOff>
      <xdr:row>3</xdr:row>
      <xdr:rowOff>0</xdr:rowOff>
    </xdr:from>
    <xdr:ext cx="123825" cy="123825"/>
    <xdr:pic macro="[15]!DesignIconClicked">
      <xdr:nvPicPr>
        <xdr:cNvPr id="90" name="BExW253QPOZK9KW8BJC3LBXGCG2N" descr="Y5HX37BEUWSN1NEFJKZJXI3SX" hidden="1">
          <a:extLst>
            <a:ext uri="{FF2B5EF4-FFF2-40B4-BE49-F238E27FC236}">
              <a16:creationId xmlns:a16="http://schemas.microsoft.com/office/drawing/2014/main" id="{AE5A62F0-805D-44D0-86FC-17CDAA0BD69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057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macro="[15]!DesignIconClicked">
      <xdr:nvPicPr>
        <xdr:cNvPr id="91" name="BExS5CPQ8P8JOQPK7ANNKHLSGOKU" hidden="1">
          <a:extLst>
            <a:ext uri="{FF2B5EF4-FFF2-40B4-BE49-F238E27FC236}">
              <a16:creationId xmlns:a16="http://schemas.microsoft.com/office/drawing/2014/main" id="{F6A01A36-2850-4D88-BFE5-27154A85C0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macro="[15]!DesignIconClicked">
      <xdr:nvPicPr>
        <xdr:cNvPr id="92" name="BExMM0AVUAIRNJLXB1FW8R0YB4ZZ" hidden="1">
          <a:extLst>
            <a:ext uri="{FF2B5EF4-FFF2-40B4-BE49-F238E27FC236}">
              <a16:creationId xmlns:a16="http://schemas.microsoft.com/office/drawing/2014/main" id="{8580FDC9-FCF0-4A1E-803D-C04BB12CF3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19050</xdr:colOff>
      <xdr:row>1</xdr:row>
      <xdr:rowOff>9525</xdr:rowOff>
    </xdr:from>
    <xdr:ext cx="47625" cy="47625"/>
    <xdr:pic macro="[15]!DesignIconClicked">
      <xdr:nvPicPr>
        <xdr:cNvPr id="93" name="BExXZ7Y09CBS0XA7IPB3IRJ8RJM4" hidden="1">
          <a:extLst>
            <a:ext uri="{FF2B5EF4-FFF2-40B4-BE49-F238E27FC236}">
              <a16:creationId xmlns:a16="http://schemas.microsoft.com/office/drawing/2014/main" id="{B9AD207B-E867-4273-B16D-9842046EFE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19050</xdr:colOff>
      <xdr:row>1</xdr:row>
      <xdr:rowOff>85725</xdr:rowOff>
    </xdr:from>
    <xdr:ext cx="47625" cy="47625"/>
    <xdr:pic macro="[15]!DesignIconClicked">
      <xdr:nvPicPr>
        <xdr:cNvPr id="94" name="BExQ7SXS9VUG7P6CACU2J7R2SGIZ" hidden="1">
          <a:extLst>
            <a:ext uri="{FF2B5EF4-FFF2-40B4-BE49-F238E27FC236}">
              <a16:creationId xmlns:a16="http://schemas.microsoft.com/office/drawing/2014/main" id="{A4D97D32-8BF5-427C-B0A3-43B5A21F3C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81050"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9525</xdr:rowOff>
    </xdr:from>
    <xdr:ext cx="47625" cy="47625"/>
    <xdr:pic macro="[15]!DesignIconClicked">
      <xdr:nvPicPr>
        <xdr:cNvPr id="95" name="BEx5AQZ4ETQ9LMY5EBWVH20Z7VXQ" hidden="1">
          <a:extLst>
            <a:ext uri="{FF2B5EF4-FFF2-40B4-BE49-F238E27FC236}">
              <a16:creationId xmlns:a16="http://schemas.microsoft.com/office/drawing/2014/main" id="{A6F14483-4DC2-4519-B04F-FB3B0DF85D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4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2</xdr:col>
      <xdr:colOff>19050</xdr:colOff>
      <xdr:row>1</xdr:row>
      <xdr:rowOff>85725</xdr:rowOff>
    </xdr:from>
    <xdr:ext cx="47625" cy="47625"/>
    <xdr:pic macro="[15]!DesignIconClicked">
      <xdr:nvPicPr>
        <xdr:cNvPr id="96" name="BExUBK0YZ5VYFY8TTITJGJU9S06A" hidden="1">
          <a:extLst>
            <a:ext uri="{FF2B5EF4-FFF2-40B4-BE49-F238E27FC236}">
              <a16:creationId xmlns:a16="http://schemas.microsoft.com/office/drawing/2014/main" id="{72A44478-3975-4123-A019-ACA862CD5CF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114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9525</xdr:rowOff>
    </xdr:from>
    <xdr:ext cx="47625" cy="47625"/>
    <xdr:pic macro="[15]!DesignIconClicked">
      <xdr:nvPicPr>
        <xdr:cNvPr id="97" name="BExUEZCSSJ7RN4J18I2NUIQR2FZS" hidden="1">
          <a:extLst>
            <a:ext uri="{FF2B5EF4-FFF2-40B4-BE49-F238E27FC236}">
              <a16:creationId xmlns:a16="http://schemas.microsoft.com/office/drawing/2014/main" id="{BF6CCCE1-B848-490B-BC78-B8DCD63407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62675" y="2000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3</xdr:col>
      <xdr:colOff>28575</xdr:colOff>
      <xdr:row>1</xdr:row>
      <xdr:rowOff>85725</xdr:rowOff>
    </xdr:from>
    <xdr:ext cx="47625" cy="47625"/>
    <xdr:pic macro="[15]!DesignIconClicked">
      <xdr:nvPicPr>
        <xdr:cNvPr id="98" name="BExS3JDQWF7U3F5JTEVOE16ASIYK" hidden="1">
          <a:extLst>
            <a:ext uri="{FF2B5EF4-FFF2-40B4-BE49-F238E27FC236}">
              <a16:creationId xmlns:a16="http://schemas.microsoft.com/office/drawing/2014/main" id="{8AD7FC6F-153E-45FD-81C3-D5F0FBFEC59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162675" y="276225"/>
          <a:ext cx="47625" cy="476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fPrintsWithSheet="0"/>
  </xdr:oneCellAnchor>
  <xdr:oneCellAnchor>
    <xdr:from>
      <xdr:col>1</xdr:col>
      <xdr:colOff>47625</xdr:colOff>
      <xdr:row>4</xdr:row>
      <xdr:rowOff>0</xdr:rowOff>
    </xdr:from>
    <xdr:ext cx="123825" cy="123825"/>
    <xdr:pic macro="[15]!DesignIconClicked">
      <xdr:nvPicPr>
        <xdr:cNvPr id="99" name="BEx973S463FCQVJ7QDFBUIU0WJ3F" descr="ZQTVYL8DCSADVT0QMRXFLU0TR" hidden="1">
          <a:extLst>
            <a:ext uri="{FF2B5EF4-FFF2-40B4-BE49-F238E27FC236}">
              <a16:creationId xmlns:a16="http://schemas.microsoft.com/office/drawing/2014/main" id="{D2D17832-BEE0-4842-BB2D-8892BEFE20D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12</xdr:row>
      <xdr:rowOff>0</xdr:rowOff>
    </xdr:from>
    <xdr:ext cx="123825" cy="123825"/>
    <xdr:pic macro="[15]!DesignIconClicked">
      <xdr:nvPicPr>
        <xdr:cNvPr id="100" name="BExRZO0PLWWMCLGRH7EH6UXYWGAJ" descr="9D4GQ34QB727H10MA3SSAR2R9" hidden="1">
          <a:extLst>
            <a:ext uri="{FF2B5EF4-FFF2-40B4-BE49-F238E27FC236}">
              <a16:creationId xmlns:a16="http://schemas.microsoft.com/office/drawing/2014/main" id="{6F332D49-D823-4E1E-A04A-3105CF94109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13</xdr:row>
      <xdr:rowOff>0</xdr:rowOff>
    </xdr:from>
    <xdr:ext cx="123825" cy="123825"/>
    <xdr:pic macro="[15]!DesignIconClicked">
      <xdr:nvPicPr>
        <xdr:cNvPr id="101" name="BExBDP6HNAAJUM39SE5G2C8BKNRQ" descr="1TM64TL2QIMYV7WYSV2VLGXY4" hidden="1">
          <a:extLst>
            <a:ext uri="{FF2B5EF4-FFF2-40B4-BE49-F238E27FC236}">
              <a16:creationId xmlns:a16="http://schemas.microsoft.com/office/drawing/2014/main" id="{1ED1136A-304A-4BEC-A806-5518118BA6C9}"/>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714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14</xdr:row>
      <xdr:rowOff>0</xdr:rowOff>
    </xdr:from>
    <xdr:ext cx="123825" cy="123825"/>
    <xdr:pic macro="[15]!DesignIconClicked">
      <xdr:nvPicPr>
        <xdr:cNvPr id="102" name="BExQEGJP61DL2NZY6LMBHBZ0J5YT" descr="D6ZNRZJ7EX4GZT9RO8LE0C905" hidden="1">
          <a:extLst>
            <a:ext uri="{FF2B5EF4-FFF2-40B4-BE49-F238E27FC236}">
              <a16:creationId xmlns:a16="http://schemas.microsoft.com/office/drawing/2014/main" id="{2AB53F7D-4B83-4DA8-931D-BC660040E6D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905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15</xdr:row>
      <xdr:rowOff>0</xdr:rowOff>
    </xdr:from>
    <xdr:ext cx="123825" cy="123825"/>
    <xdr:pic macro="[15]!DesignIconClicked">
      <xdr:nvPicPr>
        <xdr:cNvPr id="103" name="BExTY1BCS6HZIF6HI5491FGHDVAE" descr="MJ6976KI2UH1IE8M227DUYXMJ" hidden="1">
          <a:extLst>
            <a:ext uri="{FF2B5EF4-FFF2-40B4-BE49-F238E27FC236}">
              <a16:creationId xmlns:a16="http://schemas.microsoft.com/office/drawing/2014/main" id="{C60A6E34-A17F-48BD-BA5F-3A41AFAED68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3095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104" name="BEx5FXJGJOT93D0J2IRJ3985IUMI" hidden="1">
          <a:extLst>
            <a:ext uri="{FF2B5EF4-FFF2-40B4-BE49-F238E27FC236}">
              <a16:creationId xmlns:a16="http://schemas.microsoft.com/office/drawing/2014/main" id="{BECF7392-F060-4310-9B5A-F4872F2847F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macro="[15]!DesignIconClicked">
      <xdr:nvPicPr>
        <xdr:cNvPr id="105" name="BEx3RTMHAR35NUAAK49TV6NU7EPA" descr="QFXLG4ZCXTRQSJYFCKJ58G9N8" hidden="1">
          <a:extLst>
            <a:ext uri="{FF2B5EF4-FFF2-40B4-BE49-F238E27FC236}">
              <a16:creationId xmlns:a16="http://schemas.microsoft.com/office/drawing/2014/main" id="{A43A73C6-2533-4BBF-8D93-0BBC9E1DE366}"/>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5</xdr:row>
      <xdr:rowOff>0</xdr:rowOff>
    </xdr:from>
    <xdr:ext cx="123825" cy="123825"/>
    <xdr:pic macro="[15]!DesignIconClicked">
      <xdr:nvPicPr>
        <xdr:cNvPr id="106" name="BExS8T38WLC2R738ZC7BDJQAKJAJ" descr="MRI962L5PB0E0YWXCIBN82VJH" hidden="1">
          <a:extLst>
            <a:ext uri="{FF2B5EF4-FFF2-40B4-BE49-F238E27FC236}">
              <a16:creationId xmlns:a16="http://schemas.microsoft.com/office/drawing/2014/main" id="{D33AD0FB-22E3-42FF-BC7F-4FF5E574BAD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477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107" name="BEx5F64BJ6DCM4EJH81D5ZFNPZ0V" descr="7DJ9FILZD2YPS6X1JBP9E76TU" hidden="1">
          <a:extLst>
            <a:ext uri="{FF2B5EF4-FFF2-40B4-BE49-F238E27FC236}">
              <a16:creationId xmlns:a16="http://schemas.microsoft.com/office/drawing/2014/main" id="{387B3E4E-E241-4254-AF53-B3F3A94FCFB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108" name="BExQEXXHA3EEXR44LT6RKCDWM6ZT" hidden="1">
          <a:extLst>
            <a:ext uri="{FF2B5EF4-FFF2-40B4-BE49-F238E27FC236}">
              <a16:creationId xmlns:a16="http://schemas.microsoft.com/office/drawing/2014/main" id="{63FE4172-124F-419C-805A-FA472484B86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85725</xdr:colOff>
      <xdr:row>7</xdr:row>
      <xdr:rowOff>0</xdr:rowOff>
    </xdr:from>
    <xdr:ext cx="123825" cy="123825"/>
    <xdr:pic macro="[15]!DesignIconClicked">
      <xdr:nvPicPr>
        <xdr:cNvPr id="109" name="BEx1X6AMHV6ZK3UJB2BXIJTJHYJU" descr="OALR4L95ELQLZ1Y1LETHM1CS9" hidden="1">
          <a:extLst>
            <a:ext uri="{FF2B5EF4-FFF2-40B4-BE49-F238E27FC236}">
              <a16:creationId xmlns:a16="http://schemas.microsoft.com/office/drawing/2014/main" id="{408C6FAF-DEE5-44B8-836D-410925059F4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477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9525</xdr:colOff>
      <xdr:row>2</xdr:row>
      <xdr:rowOff>0</xdr:rowOff>
    </xdr:from>
    <xdr:ext cx="123825" cy="123825"/>
    <xdr:pic macro="[15]!DesignIconClicked">
      <xdr:nvPicPr>
        <xdr:cNvPr id="110" name="BExSDIVCE09QKG3CT52PHCS6ZJ09" descr="9F076L7EQCF2COMMGCQG6BQGU" hidden="1">
          <a:extLst>
            <a:ext uri="{FF2B5EF4-FFF2-40B4-BE49-F238E27FC236}">
              <a16:creationId xmlns:a16="http://schemas.microsoft.com/office/drawing/2014/main" id="{0CDCFFC9-6E1C-4FB4-B730-D61B3E0A8B2B}"/>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71525" y="619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12</xdr:row>
      <xdr:rowOff>0</xdr:rowOff>
    </xdr:from>
    <xdr:ext cx="123825" cy="123825"/>
    <xdr:pic macro="[15]!DesignIconClicked">
      <xdr:nvPicPr>
        <xdr:cNvPr id="111" name="BEx1QZGQZBAWJ8591VXEIPUOVS7X" descr="MEW27CPIFG44B7E7HEQUUF5QF" hidden="1">
          <a:extLst>
            <a:ext uri="{FF2B5EF4-FFF2-40B4-BE49-F238E27FC236}">
              <a16:creationId xmlns:a16="http://schemas.microsoft.com/office/drawing/2014/main" id="{8420D168-2683-4134-8CF1-A574F03D742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524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11</xdr:row>
      <xdr:rowOff>0</xdr:rowOff>
    </xdr:from>
    <xdr:ext cx="123825" cy="123825"/>
    <xdr:pic macro="[15]!DesignIconClicked">
      <xdr:nvPicPr>
        <xdr:cNvPr id="112" name="BExMF7LICJLPXSHM63A6EQ79YQKG" descr="U084VZL15IMB1OFRRAY6GVKAE" hidden="1">
          <a:extLst>
            <a:ext uri="{FF2B5EF4-FFF2-40B4-BE49-F238E27FC236}">
              <a16:creationId xmlns:a16="http://schemas.microsoft.com/office/drawing/2014/main" id="{46B8CA75-E761-450E-944D-5D176595E5D3}"/>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333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10</xdr:row>
      <xdr:rowOff>0</xdr:rowOff>
    </xdr:from>
    <xdr:ext cx="123825" cy="123825"/>
    <xdr:pic macro="[15]!DesignIconClicked">
      <xdr:nvPicPr>
        <xdr:cNvPr id="113" name="BExS343F8GCKP6HTF9Y97L133DX8" descr="ZRF0KB1IYQSNV63CTXT25G67G" hidden="1">
          <a:extLst>
            <a:ext uri="{FF2B5EF4-FFF2-40B4-BE49-F238E27FC236}">
              <a16:creationId xmlns:a16="http://schemas.microsoft.com/office/drawing/2014/main" id="{993A83CD-D36B-4DAC-B9CB-3CACA77090D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2143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9</xdr:row>
      <xdr:rowOff>0</xdr:rowOff>
    </xdr:from>
    <xdr:ext cx="123825" cy="123825"/>
    <xdr:pic macro="[15]!DesignIconClicked">
      <xdr:nvPicPr>
        <xdr:cNvPr id="114" name="BExZMRC09W87CY4B73NPZMNH21AH" descr="78CUMI0OVLYJRSDRQ3V2YX812" hidden="1">
          <a:extLst>
            <a:ext uri="{FF2B5EF4-FFF2-40B4-BE49-F238E27FC236}">
              <a16:creationId xmlns:a16="http://schemas.microsoft.com/office/drawing/2014/main" id="{CEB58733-DE79-4152-A08E-A7ED997AAD16}"/>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952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8</xdr:row>
      <xdr:rowOff>9525</xdr:rowOff>
    </xdr:from>
    <xdr:ext cx="123825" cy="123825"/>
    <xdr:pic macro="[15]!DesignIconClicked">
      <xdr:nvPicPr>
        <xdr:cNvPr id="115" name="BExZXVFJ4DY4I24AARDT4AMP6EN1" descr="TXSMH2MTH86CYKA26740RQPUC" hidden="1">
          <a:extLst>
            <a:ext uri="{FF2B5EF4-FFF2-40B4-BE49-F238E27FC236}">
              <a16:creationId xmlns:a16="http://schemas.microsoft.com/office/drawing/2014/main" id="{B113F170-C31C-4AA6-862A-7AC1B0A10BA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771650"/>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7</xdr:row>
      <xdr:rowOff>0</xdr:rowOff>
    </xdr:from>
    <xdr:ext cx="123825" cy="123825"/>
    <xdr:pic macro="[15]!DesignIconClicked">
      <xdr:nvPicPr>
        <xdr:cNvPr id="116" name="BExOCUIOFQWUGTBU5ESTW3EYEP5C" descr="9BNF49V0R6VVYPHEVMJ3ABDQZ" hidden="1">
          <a:extLst>
            <a:ext uri="{FF2B5EF4-FFF2-40B4-BE49-F238E27FC236}">
              <a16:creationId xmlns:a16="http://schemas.microsoft.com/office/drawing/2014/main" id="{042F51AE-9F75-4D8C-9AD5-DC8F2AFAEB7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571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6</xdr:row>
      <xdr:rowOff>0</xdr:rowOff>
    </xdr:from>
    <xdr:ext cx="123825" cy="123825"/>
    <xdr:pic macro="[15]!DesignIconClicked">
      <xdr:nvPicPr>
        <xdr:cNvPr id="117" name="BExU65O9OE4B4MQ2A3OYH13M8BZJ" descr="3INNIMMPDBB0JF37L81M6ID21" hidden="1">
          <a:extLst>
            <a:ext uri="{FF2B5EF4-FFF2-40B4-BE49-F238E27FC236}">
              <a16:creationId xmlns:a16="http://schemas.microsoft.com/office/drawing/2014/main" id="{BD00C105-B445-46E5-8E0C-C9E79272D44E}"/>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381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5</xdr:row>
      <xdr:rowOff>0</xdr:rowOff>
    </xdr:from>
    <xdr:ext cx="123825" cy="123825"/>
    <xdr:pic macro="[15]!DesignIconClicked">
      <xdr:nvPicPr>
        <xdr:cNvPr id="118" name="BExOPRCR0UW7TKXSV5WDTL348FGL" descr="S9JM17GP1802LHN4GT14BJYIC" hidden="1">
          <a:extLst>
            <a:ext uri="{FF2B5EF4-FFF2-40B4-BE49-F238E27FC236}">
              <a16:creationId xmlns:a16="http://schemas.microsoft.com/office/drawing/2014/main" id="{09358D9D-B55C-4F70-B02B-D85DDB216F6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190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4</xdr:row>
      <xdr:rowOff>0</xdr:rowOff>
    </xdr:from>
    <xdr:ext cx="123825" cy="123825"/>
    <xdr:pic macro="[15]!DesignIconClicked">
      <xdr:nvPicPr>
        <xdr:cNvPr id="119" name="BEx5OESAY2W8SEGI3TSB65EHJ04B" descr="9CN2Y88X8WYV1HWZG1QILY9BK" hidden="1">
          <a:extLst>
            <a:ext uri="{FF2B5EF4-FFF2-40B4-BE49-F238E27FC236}">
              <a16:creationId xmlns:a16="http://schemas.microsoft.com/office/drawing/2014/main" id="{E6276C95-3AD2-4F8B-BFB8-370EB1ACF7AF}"/>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10001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1</xdr:col>
      <xdr:colOff>47625</xdr:colOff>
      <xdr:row>3</xdr:row>
      <xdr:rowOff>0</xdr:rowOff>
    </xdr:from>
    <xdr:ext cx="123825" cy="123825"/>
    <xdr:pic macro="[15]!DesignIconClicked">
      <xdr:nvPicPr>
        <xdr:cNvPr id="120" name="BExGMWEQ2BYRY9BAO5T1X850MJN1" descr="AZ9ST0XDIOP50HSUFO5V31BR0" hidden="1">
          <a:extLst>
            <a:ext uri="{FF2B5EF4-FFF2-40B4-BE49-F238E27FC236}">
              <a16:creationId xmlns:a16="http://schemas.microsoft.com/office/drawing/2014/main" id="{CA4ABDF0-A898-46B6-87C7-7614D3B9B2B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809625" y="809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editAs="oneCell">
    <xdr:from>
      <xdr:col>1</xdr:col>
      <xdr:colOff>25400</xdr:colOff>
      <xdr:row>1</xdr:row>
      <xdr:rowOff>9525</xdr:rowOff>
    </xdr:from>
    <xdr:to>
      <xdr:col>1</xdr:col>
      <xdr:colOff>76200</xdr:colOff>
      <xdr:row>1</xdr:row>
      <xdr:rowOff>60325</xdr:rowOff>
    </xdr:to>
    <xdr:pic macro="[15]!DesignIconClicked">
      <xdr:nvPicPr>
        <xdr:cNvPr id="121" name="BEx7GL93FO0M94KTXYZDA3WIYEKR">
          <a:extLst>
            <a:ext uri="{FF2B5EF4-FFF2-40B4-BE49-F238E27FC236}">
              <a16:creationId xmlns:a16="http://schemas.microsoft.com/office/drawing/2014/main" id="{0F936E70-924C-442C-8638-4E94B17B76C5}"/>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7400" y="200025"/>
          <a:ext cx="50800" cy="50800"/>
        </a:xfrm>
        <a:prstGeom prst="rect">
          <a:avLst/>
        </a:prstGeom>
      </xdr:spPr>
    </xdr:pic>
    <xdr:clientData fPrintsWithSheet="0"/>
  </xdr:twoCellAnchor>
  <xdr:twoCellAnchor editAs="oneCell">
    <xdr:from>
      <xdr:col>1</xdr:col>
      <xdr:colOff>25400</xdr:colOff>
      <xdr:row>1</xdr:row>
      <xdr:rowOff>85725</xdr:rowOff>
    </xdr:from>
    <xdr:to>
      <xdr:col>1</xdr:col>
      <xdr:colOff>76200</xdr:colOff>
      <xdr:row>1</xdr:row>
      <xdr:rowOff>136525</xdr:rowOff>
    </xdr:to>
    <xdr:pic macro="[15]!DesignIconClicked">
      <xdr:nvPicPr>
        <xdr:cNvPr id="122" name="BExO7HTAH4YW83635Z7RZ3EJJV9L">
          <a:extLst>
            <a:ext uri="{FF2B5EF4-FFF2-40B4-BE49-F238E27FC236}">
              <a16:creationId xmlns:a16="http://schemas.microsoft.com/office/drawing/2014/main" id="{D0A94F04-AB7C-463E-96D1-9864AC9915D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87400" y="276225"/>
          <a:ext cx="50800" cy="50800"/>
        </a:xfrm>
        <a:prstGeom prst="rect">
          <a:avLst/>
        </a:prstGeom>
      </xdr:spPr>
    </xdr:pic>
    <xdr:clientData/>
  </xdr:twoCellAnchor>
  <xdr:twoCellAnchor editAs="oneCell">
    <xdr:from>
      <xdr:col>2</xdr:col>
      <xdr:colOff>19050</xdr:colOff>
      <xdr:row>1</xdr:row>
      <xdr:rowOff>9525</xdr:rowOff>
    </xdr:from>
    <xdr:to>
      <xdr:col>2</xdr:col>
      <xdr:colOff>69850</xdr:colOff>
      <xdr:row>1</xdr:row>
      <xdr:rowOff>60325</xdr:rowOff>
    </xdr:to>
    <xdr:pic macro="[15]!DesignIconClicked">
      <xdr:nvPicPr>
        <xdr:cNvPr id="123" name="BExU6E7P0O5FD25Z4CTWRYKEN6VG">
          <a:extLst>
            <a:ext uri="{FF2B5EF4-FFF2-40B4-BE49-F238E27FC236}">
              <a16:creationId xmlns:a16="http://schemas.microsoft.com/office/drawing/2014/main" id="{4E64CA52-6150-43AB-B11E-90EFBFCE78D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114675" y="200025"/>
          <a:ext cx="50800" cy="50800"/>
        </a:xfrm>
        <a:prstGeom prst="rect">
          <a:avLst/>
        </a:prstGeom>
      </xdr:spPr>
    </xdr:pic>
    <xdr:clientData fPrintsWithSheet="0"/>
  </xdr:twoCellAnchor>
  <xdr:twoCellAnchor editAs="oneCell">
    <xdr:from>
      <xdr:col>2</xdr:col>
      <xdr:colOff>19050</xdr:colOff>
      <xdr:row>1</xdr:row>
      <xdr:rowOff>85725</xdr:rowOff>
    </xdr:from>
    <xdr:to>
      <xdr:col>2</xdr:col>
      <xdr:colOff>69850</xdr:colOff>
      <xdr:row>1</xdr:row>
      <xdr:rowOff>136525</xdr:rowOff>
    </xdr:to>
    <xdr:pic macro="[15]!DesignIconClicked">
      <xdr:nvPicPr>
        <xdr:cNvPr id="124" name="BExQ9G4N0RTYAYFC3SXFHO354H0D">
          <a:extLst>
            <a:ext uri="{FF2B5EF4-FFF2-40B4-BE49-F238E27FC236}">
              <a16:creationId xmlns:a16="http://schemas.microsoft.com/office/drawing/2014/main" id="{AF03B60C-FB20-401E-9AEE-7AFF81BFE04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114675" y="276225"/>
          <a:ext cx="50800" cy="50800"/>
        </a:xfrm>
        <a:prstGeom prst="rect">
          <a:avLst/>
        </a:prstGeom>
      </xdr:spPr>
    </xdr:pic>
    <xdr:clientData/>
  </xdr:twoCellAnchor>
  <xdr:twoCellAnchor editAs="oneCell">
    <xdr:from>
      <xdr:col>3</xdr:col>
      <xdr:colOff>22225</xdr:colOff>
      <xdr:row>1</xdr:row>
      <xdr:rowOff>9525</xdr:rowOff>
    </xdr:from>
    <xdr:to>
      <xdr:col>3</xdr:col>
      <xdr:colOff>73025</xdr:colOff>
      <xdr:row>1</xdr:row>
      <xdr:rowOff>60325</xdr:rowOff>
    </xdr:to>
    <xdr:pic macro="[15]!DesignIconClicked">
      <xdr:nvPicPr>
        <xdr:cNvPr id="125" name="BExCX4D7LM8YFUBKBHVWDH7NAVFI">
          <a:extLst>
            <a:ext uri="{FF2B5EF4-FFF2-40B4-BE49-F238E27FC236}">
              <a16:creationId xmlns:a16="http://schemas.microsoft.com/office/drawing/2014/main" id="{5CB01E52-4B7B-4A2E-9E1E-4323F575EB40}"/>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156325" y="200025"/>
          <a:ext cx="50800" cy="50800"/>
        </a:xfrm>
        <a:prstGeom prst="rect">
          <a:avLst/>
        </a:prstGeom>
      </xdr:spPr>
    </xdr:pic>
    <xdr:clientData fPrintsWithSheet="0"/>
  </xdr:twoCellAnchor>
  <xdr:twoCellAnchor editAs="oneCell">
    <xdr:from>
      <xdr:col>3</xdr:col>
      <xdr:colOff>22225</xdr:colOff>
      <xdr:row>1</xdr:row>
      <xdr:rowOff>85725</xdr:rowOff>
    </xdr:from>
    <xdr:to>
      <xdr:col>3</xdr:col>
      <xdr:colOff>73025</xdr:colOff>
      <xdr:row>1</xdr:row>
      <xdr:rowOff>136525</xdr:rowOff>
    </xdr:to>
    <xdr:pic macro="[15]!DesignIconClicked">
      <xdr:nvPicPr>
        <xdr:cNvPr id="126" name="BExEYBUZLME5BO48EIC2Y120E9LT">
          <a:extLst>
            <a:ext uri="{FF2B5EF4-FFF2-40B4-BE49-F238E27FC236}">
              <a16:creationId xmlns:a16="http://schemas.microsoft.com/office/drawing/2014/main" id="{B7D0B2A3-5D7B-43BE-91F9-319D9EDE6B77}"/>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156325" y="276225"/>
          <a:ext cx="50800" cy="50800"/>
        </a:xfrm>
        <a:prstGeom prst="rect">
          <a:avLst/>
        </a:prstGeom>
      </xdr:spPr>
    </xdr:pic>
    <xdr:clientData/>
  </xdr:twoCellAnchor>
  <xdr:twoCellAnchor editAs="oneCell">
    <xdr:from>
      <xdr:col>4</xdr:col>
      <xdr:colOff>19050</xdr:colOff>
      <xdr:row>1</xdr:row>
      <xdr:rowOff>9525</xdr:rowOff>
    </xdr:from>
    <xdr:to>
      <xdr:col>4</xdr:col>
      <xdr:colOff>69850</xdr:colOff>
      <xdr:row>1</xdr:row>
      <xdr:rowOff>60325</xdr:rowOff>
    </xdr:to>
    <xdr:pic macro="[15]!DesignIconClicked">
      <xdr:nvPicPr>
        <xdr:cNvPr id="127" name="BExD8AEXD7AF9SHUG3CF182GP5L0">
          <a:extLst>
            <a:ext uri="{FF2B5EF4-FFF2-40B4-BE49-F238E27FC236}">
              <a16:creationId xmlns:a16="http://schemas.microsoft.com/office/drawing/2014/main" id="{5D3702E6-810F-4C16-95F4-3DD50A650AFF}"/>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124700" y="200025"/>
          <a:ext cx="50800" cy="50800"/>
        </a:xfrm>
        <a:prstGeom prst="rect">
          <a:avLst/>
        </a:prstGeom>
      </xdr:spPr>
    </xdr:pic>
    <xdr:clientData fPrintsWithSheet="0"/>
  </xdr:twoCellAnchor>
  <xdr:twoCellAnchor editAs="oneCell">
    <xdr:from>
      <xdr:col>4</xdr:col>
      <xdr:colOff>19050</xdr:colOff>
      <xdr:row>1</xdr:row>
      <xdr:rowOff>85725</xdr:rowOff>
    </xdr:from>
    <xdr:to>
      <xdr:col>4</xdr:col>
      <xdr:colOff>69850</xdr:colOff>
      <xdr:row>1</xdr:row>
      <xdr:rowOff>136525</xdr:rowOff>
    </xdr:to>
    <xdr:pic macro="[15]!DesignIconClicked">
      <xdr:nvPicPr>
        <xdr:cNvPr id="128" name="BExEQ3WLS5ZWZJM6WCWEXP3YW5AU">
          <a:extLst>
            <a:ext uri="{FF2B5EF4-FFF2-40B4-BE49-F238E27FC236}">
              <a16:creationId xmlns:a16="http://schemas.microsoft.com/office/drawing/2014/main" id="{40EB3C08-81AE-4AE5-B583-3B15BFCD394D}"/>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124700" y="276225"/>
          <a:ext cx="50800" cy="50800"/>
        </a:xfrm>
        <a:prstGeom prst="rect">
          <a:avLst/>
        </a:prstGeom>
      </xdr:spPr>
    </xdr:pic>
    <xdr:clientData/>
  </xdr:twoCellAnchor>
  <xdr:twoCellAnchor editAs="oneCell">
    <xdr:from>
      <xdr:col>5</xdr:col>
      <xdr:colOff>22225</xdr:colOff>
      <xdr:row>1</xdr:row>
      <xdr:rowOff>9525</xdr:rowOff>
    </xdr:from>
    <xdr:to>
      <xdr:col>5</xdr:col>
      <xdr:colOff>73025</xdr:colOff>
      <xdr:row>1</xdr:row>
      <xdr:rowOff>60325</xdr:rowOff>
    </xdr:to>
    <xdr:pic macro="[15]!DesignIconClicked">
      <xdr:nvPicPr>
        <xdr:cNvPr id="129" name="BExD35751RP5ZTM2DATILTFPHPII">
          <a:extLst>
            <a:ext uri="{FF2B5EF4-FFF2-40B4-BE49-F238E27FC236}">
              <a16:creationId xmlns:a16="http://schemas.microsoft.com/office/drawing/2014/main" id="{267FDF3C-9B38-4A09-911E-8483FBE00181}"/>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156575" y="200025"/>
          <a:ext cx="50800" cy="50800"/>
        </a:xfrm>
        <a:prstGeom prst="rect">
          <a:avLst/>
        </a:prstGeom>
      </xdr:spPr>
    </xdr:pic>
    <xdr:clientData fPrintsWithSheet="0"/>
  </xdr:twoCellAnchor>
  <xdr:twoCellAnchor editAs="oneCell">
    <xdr:from>
      <xdr:col>5</xdr:col>
      <xdr:colOff>22225</xdr:colOff>
      <xdr:row>1</xdr:row>
      <xdr:rowOff>85725</xdr:rowOff>
    </xdr:from>
    <xdr:to>
      <xdr:col>5</xdr:col>
      <xdr:colOff>73025</xdr:colOff>
      <xdr:row>1</xdr:row>
      <xdr:rowOff>136525</xdr:rowOff>
    </xdr:to>
    <xdr:pic macro="[15]!DesignIconClicked">
      <xdr:nvPicPr>
        <xdr:cNvPr id="130" name="BEx76H4BIUIP20Q8VS9G4LLWBE7L">
          <a:extLst>
            <a:ext uri="{FF2B5EF4-FFF2-40B4-BE49-F238E27FC236}">
              <a16:creationId xmlns:a16="http://schemas.microsoft.com/office/drawing/2014/main" id="{3770F1DE-E443-41F9-A23E-9A6EA1348C94}"/>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156575" y="276225"/>
          <a:ext cx="50800" cy="50800"/>
        </a:xfrm>
        <a:prstGeom prst="rect">
          <a:avLst/>
        </a:prstGeom>
      </xdr:spPr>
    </xdr:pic>
    <xdr:clientData/>
  </xdr:twoCellAnchor>
  <xdr:twoCellAnchor editAs="oneCell">
    <xdr:from>
      <xdr:col>6</xdr:col>
      <xdr:colOff>31750</xdr:colOff>
      <xdr:row>1</xdr:row>
      <xdr:rowOff>9525</xdr:rowOff>
    </xdr:from>
    <xdr:to>
      <xdr:col>6</xdr:col>
      <xdr:colOff>82550</xdr:colOff>
      <xdr:row>1</xdr:row>
      <xdr:rowOff>60325</xdr:rowOff>
    </xdr:to>
    <xdr:pic macro="[15]!DesignIconClicked">
      <xdr:nvPicPr>
        <xdr:cNvPr id="131" name="BEx7D3TUHTZFTJLQ0BNIU92L21AG">
          <a:extLst>
            <a:ext uri="{FF2B5EF4-FFF2-40B4-BE49-F238E27FC236}">
              <a16:creationId xmlns:a16="http://schemas.microsoft.com/office/drawing/2014/main" id="{9978EF6A-67B4-4E51-8AAB-087E13FC980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9137650" y="200025"/>
          <a:ext cx="50800" cy="50800"/>
        </a:xfrm>
        <a:prstGeom prst="rect">
          <a:avLst/>
        </a:prstGeom>
      </xdr:spPr>
    </xdr:pic>
    <xdr:clientData fPrintsWithSheet="0"/>
  </xdr:twoCellAnchor>
  <xdr:twoCellAnchor editAs="oneCell">
    <xdr:from>
      <xdr:col>6</xdr:col>
      <xdr:colOff>31750</xdr:colOff>
      <xdr:row>1</xdr:row>
      <xdr:rowOff>85725</xdr:rowOff>
    </xdr:from>
    <xdr:to>
      <xdr:col>6</xdr:col>
      <xdr:colOff>82550</xdr:colOff>
      <xdr:row>1</xdr:row>
      <xdr:rowOff>136525</xdr:rowOff>
    </xdr:to>
    <xdr:pic macro="[15]!DesignIconClicked">
      <xdr:nvPicPr>
        <xdr:cNvPr id="132" name="BExU81PCYVV4J0XW8XRY5Z6G6JIY">
          <a:extLst>
            <a:ext uri="{FF2B5EF4-FFF2-40B4-BE49-F238E27FC236}">
              <a16:creationId xmlns:a16="http://schemas.microsoft.com/office/drawing/2014/main" id="{44279970-1B92-4BA9-9F97-BE5269B27600}"/>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137650" y="276225"/>
          <a:ext cx="50800" cy="50800"/>
        </a:xfrm>
        <a:prstGeom prst="rect">
          <a:avLst/>
        </a:prstGeom>
      </xdr:spPr>
    </xdr:pic>
    <xdr:clientData/>
  </xdr:twoCellAnchor>
  <xdr:twoCellAnchor editAs="oneCell">
    <xdr:from>
      <xdr:col>7</xdr:col>
      <xdr:colOff>31750</xdr:colOff>
      <xdr:row>1</xdr:row>
      <xdr:rowOff>9525</xdr:rowOff>
    </xdr:from>
    <xdr:to>
      <xdr:col>7</xdr:col>
      <xdr:colOff>82550</xdr:colOff>
      <xdr:row>1</xdr:row>
      <xdr:rowOff>60325</xdr:rowOff>
    </xdr:to>
    <xdr:pic macro="[15]!DesignIconClicked">
      <xdr:nvPicPr>
        <xdr:cNvPr id="133" name="BEx7G3VB0AVUJ9V2HYNR1XE1S7ZE">
          <a:extLst>
            <a:ext uri="{FF2B5EF4-FFF2-40B4-BE49-F238E27FC236}">
              <a16:creationId xmlns:a16="http://schemas.microsoft.com/office/drawing/2014/main" id="{DDB97840-C7BF-40FD-A9E6-D46A27A8E9B9}"/>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109200" y="200025"/>
          <a:ext cx="50800" cy="50800"/>
        </a:xfrm>
        <a:prstGeom prst="rect">
          <a:avLst/>
        </a:prstGeom>
      </xdr:spPr>
    </xdr:pic>
    <xdr:clientData fPrintsWithSheet="0"/>
  </xdr:twoCellAnchor>
  <xdr:twoCellAnchor editAs="oneCell">
    <xdr:from>
      <xdr:col>7</xdr:col>
      <xdr:colOff>31750</xdr:colOff>
      <xdr:row>1</xdr:row>
      <xdr:rowOff>85725</xdr:rowOff>
    </xdr:from>
    <xdr:to>
      <xdr:col>7</xdr:col>
      <xdr:colOff>82550</xdr:colOff>
      <xdr:row>1</xdr:row>
      <xdr:rowOff>136525</xdr:rowOff>
    </xdr:to>
    <xdr:pic macro="[15]!DesignIconClicked">
      <xdr:nvPicPr>
        <xdr:cNvPr id="134" name="BExZVKEXWVT29X8O1CDQELMOE1UU">
          <a:extLst>
            <a:ext uri="{FF2B5EF4-FFF2-40B4-BE49-F238E27FC236}">
              <a16:creationId xmlns:a16="http://schemas.microsoft.com/office/drawing/2014/main" id="{E94978C2-B3D2-4CC0-8A6C-A6F017D8E24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109200" y="276225"/>
          <a:ext cx="50800" cy="50800"/>
        </a:xfrm>
        <a:prstGeom prst="rect">
          <a:avLst/>
        </a:prstGeom>
      </xdr:spPr>
    </xdr:pic>
    <xdr:clientData/>
  </xdr:twoCellAnchor>
  <xdr:twoCellAnchor editAs="oneCell">
    <xdr:from>
      <xdr:col>8</xdr:col>
      <xdr:colOff>28575</xdr:colOff>
      <xdr:row>1</xdr:row>
      <xdr:rowOff>9525</xdr:rowOff>
    </xdr:from>
    <xdr:to>
      <xdr:col>8</xdr:col>
      <xdr:colOff>79375</xdr:colOff>
      <xdr:row>1</xdr:row>
      <xdr:rowOff>60325</xdr:rowOff>
    </xdr:to>
    <xdr:pic macro="[15]!DesignIconClicked">
      <xdr:nvPicPr>
        <xdr:cNvPr id="135" name="BEx7B1SV2A9COK0GEE098R0SXAME">
          <a:extLst>
            <a:ext uri="{FF2B5EF4-FFF2-40B4-BE49-F238E27FC236}">
              <a16:creationId xmlns:a16="http://schemas.microsoft.com/office/drawing/2014/main" id="{19319080-7F37-47CB-BB4A-C8F7C6C0F992}"/>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077575" y="200025"/>
          <a:ext cx="50800" cy="50800"/>
        </a:xfrm>
        <a:prstGeom prst="rect">
          <a:avLst/>
        </a:prstGeom>
      </xdr:spPr>
    </xdr:pic>
    <xdr:clientData fPrintsWithSheet="0"/>
  </xdr:twoCellAnchor>
  <xdr:twoCellAnchor editAs="oneCell">
    <xdr:from>
      <xdr:col>8</xdr:col>
      <xdr:colOff>28575</xdr:colOff>
      <xdr:row>1</xdr:row>
      <xdr:rowOff>85725</xdr:rowOff>
    </xdr:from>
    <xdr:to>
      <xdr:col>8</xdr:col>
      <xdr:colOff>79375</xdr:colOff>
      <xdr:row>1</xdr:row>
      <xdr:rowOff>136525</xdr:rowOff>
    </xdr:to>
    <xdr:pic macro="[15]!DesignIconClicked">
      <xdr:nvPicPr>
        <xdr:cNvPr id="136" name="BExMOTLL6BFQNXIT7AEVXBHLCLC8">
          <a:extLst>
            <a:ext uri="{FF2B5EF4-FFF2-40B4-BE49-F238E27FC236}">
              <a16:creationId xmlns:a16="http://schemas.microsoft.com/office/drawing/2014/main" id="{EB96321E-5B18-47EA-B211-1D493057CD76}"/>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077575" y="276225"/>
          <a:ext cx="50800" cy="50800"/>
        </a:xfrm>
        <a:prstGeom prst="rect">
          <a:avLst/>
        </a:prstGeom>
      </xdr:spPr>
    </xdr:pic>
    <xdr:clientData/>
  </xdr:twoCellAnchor>
  <xdr:twoCellAnchor editAs="oneCell">
    <xdr:from>
      <xdr:col>9</xdr:col>
      <xdr:colOff>28575</xdr:colOff>
      <xdr:row>1</xdr:row>
      <xdr:rowOff>9525</xdr:rowOff>
    </xdr:from>
    <xdr:to>
      <xdr:col>9</xdr:col>
      <xdr:colOff>79375</xdr:colOff>
      <xdr:row>1</xdr:row>
      <xdr:rowOff>60325</xdr:rowOff>
    </xdr:to>
    <xdr:pic macro="[15]!DesignIconClicked">
      <xdr:nvPicPr>
        <xdr:cNvPr id="137" name="BExGS57UN99DHG68XG67S27QBAOR">
          <a:extLst>
            <a:ext uri="{FF2B5EF4-FFF2-40B4-BE49-F238E27FC236}">
              <a16:creationId xmlns:a16="http://schemas.microsoft.com/office/drawing/2014/main" id="{6F295F62-B7A8-4873-9E90-10B7F3D4FB53}"/>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1963400" y="200025"/>
          <a:ext cx="50800" cy="50800"/>
        </a:xfrm>
        <a:prstGeom prst="rect">
          <a:avLst/>
        </a:prstGeom>
      </xdr:spPr>
    </xdr:pic>
    <xdr:clientData fPrintsWithSheet="0"/>
  </xdr:twoCellAnchor>
  <xdr:twoCellAnchor editAs="oneCell">
    <xdr:from>
      <xdr:col>9</xdr:col>
      <xdr:colOff>28575</xdr:colOff>
      <xdr:row>1</xdr:row>
      <xdr:rowOff>85725</xdr:rowOff>
    </xdr:from>
    <xdr:to>
      <xdr:col>9</xdr:col>
      <xdr:colOff>79375</xdr:colOff>
      <xdr:row>1</xdr:row>
      <xdr:rowOff>136525</xdr:rowOff>
    </xdr:to>
    <xdr:pic macro="[15]!DesignIconClicked">
      <xdr:nvPicPr>
        <xdr:cNvPr id="138" name="BExKPG6UJUC5R5XQTPFSZTK0KJKL">
          <a:extLst>
            <a:ext uri="{FF2B5EF4-FFF2-40B4-BE49-F238E27FC236}">
              <a16:creationId xmlns:a16="http://schemas.microsoft.com/office/drawing/2014/main" id="{B7ED4E34-9252-4DBC-9D64-F156F5444B82}"/>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963400" y="276225"/>
          <a:ext cx="50800" cy="50800"/>
        </a:xfrm>
        <a:prstGeom prst="rect">
          <a:avLst/>
        </a:prstGeom>
      </xdr:spPr>
    </xdr:pic>
    <xdr:clientData/>
  </xdr:twoCellAnchor>
  <xdr:twoCellAnchor editAs="oneCell">
    <xdr:from>
      <xdr:col>10</xdr:col>
      <xdr:colOff>25400</xdr:colOff>
      <xdr:row>1</xdr:row>
      <xdr:rowOff>9525</xdr:rowOff>
    </xdr:from>
    <xdr:to>
      <xdr:col>10</xdr:col>
      <xdr:colOff>76200</xdr:colOff>
      <xdr:row>1</xdr:row>
      <xdr:rowOff>60325</xdr:rowOff>
    </xdr:to>
    <xdr:pic macro="[15]!DesignIconClicked">
      <xdr:nvPicPr>
        <xdr:cNvPr id="139" name="BExW2QDU3I1JPPPB8E5JVK88QGXK">
          <a:extLst>
            <a:ext uri="{FF2B5EF4-FFF2-40B4-BE49-F238E27FC236}">
              <a16:creationId xmlns:a16="http://schemas.microsoft.com/office/drawing/2014/main" id="{49ECFFA9-A42A-4330-AC4F-713F42DDDA4C}"/>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055600" y="200025"/>
          <a:ext cx="50800" cy="50800"/>
        </a:xfrm>
        <a:prstGeom prst="rect">
          <a:avLst/>
        </a:prstGeom>
      </xdr:spPr>
    </xdr:pic>
    <xdr:clientData fPrintsWithSheet="0"/>
  </xdr:twoCellAnchor>
  <xdr:twoCellAnchor editAs="oneCell">
    <xdr:from>
      <xdr:col>10</xdr:col>
      <xdr:colOff>25400</xdr:colOff>
      <xdr:row>1</xdr:row>
      <xdr:rowOff>85725</xdr:rowOff>
    </xdr:from>
    <xdr:to>
      <xdr:col>10</xdr:col>
      <xdr:colOff>76200</xdr:colOff>
      <xdr:row>1</xdr:row>
      <xdr:rowOff>136525</xdr:rowOff>
    </xdr:to>
    <xdr:pic macro="[15]!DesignIconClicked">
      <xdr:nvPicPr>
        <xdr:cNvPr id="140" name="BEx1XU4CCAIBS3O3B5JLSADCU78E">
          <a:extLst>
            <a:ext uri="{FF2B5EF4-FFF2-40B4-BE49-F238E27FC236}">
              <a16:creationId xmlns:a16="http://schemas.microsoft.com/office/drawing/2014/main" id="{1A6A7B02-A8B9-4154-BD03-46E3F88E10EF}"/>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055600" y="276225"/>
          <a:ext cx="50800" cy="50800"/>
        </a:xfrm>
        <a:prstGeom prst="rect">
          <a:avLst/>
        </a:prstGeom>
      </xdr:spPr>
    </xdr:pic>
    <xdr:clientData/>
  </xdr:twoCellAnchor>
  <xdr:twoCellAnchor editAs="oneCell">
    <xdr:from>
      <xdr:col>11</xdr:col>
      <xdr:colOff>28575</xdr:colOff>
      <xdr:row>1</xdr:row>
      <xdr:rowOff>9525</xdr:rowOff>
    </xdr:from>
    <xdr:to>
      <xdr:col>11</xdr:col>
      <xdr:colOff>79375</xdr:colOff>
      <xdr:row>1</xdr:row>
      <xdr:rowOff>60325</xdr:rowOff>
    </xdr:to>
    <xdr:pic macro="[15]!DesignIconClicked">
      <xdr:nvPicPr>
        <xdr:cNvPr id="141" name="BExAXHNZVUUFLXF666W6PMOOKXU0">
          <a:extLst>
            <a:ext uri="{FF2B5EF4-FFF2-40B4-BE49-F238E27FC236}">
              <a16:creationId xmlns:a16="http://schemas.microsoft.com/office/drawing/2014/main" id="{1885BA15-4DDE-4E74-A17B-6355DD8B3775}"/>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087475" y="200025"/>
          <a:ext cx="50800" cy="50800"/>
        </a:xfrm>
        <a:prstGeom prst="rect">
          <a:avLst/>
        </a:prstGeom>
      </xdr:spPr>
    </xdr:pic>
    <xdr:clientData fPrintsWithSheet="0"/>
  </xdr:twoCellAnchor>
  <xdr:twoCellAnchor editAs="oneCell">
    <xdr:from>
      <xdr:col>11</xdr:col>
      <xdr:colOff>28575</xdr:colOff>
      <xdr:row>1</xdr:row>
      <xdr:rowOff>85725</xdr:rowOff>
    </xdr:from>
    <xdr:to>
      <xdr:col>11</xdr:col>
      <xdr:colOff>79375</xdr:colOff>
      <xdr:row>1</xdr:row>
      <xdr:rowOff>136525</xdr:rowOff>
    </xdr:to>
    <xdr:pic macro="[15]!DesignIconClicked">
      <xdr:nvPicPr>
        <xdr:cNvPr id="142" name="BEx99MAG3OFN5JG4JNDMFBV9UYRU">
          <a:extLst>
            <a:ext uri="{FF2B5EF4-FFF2-40B4-BE49-F238E27FC236}">
              <a16:creationId xmlns:a16="http://schemas.microsoft.com/office/drawing/2014/main" id="{BCFDDB68-1F80-4B5A-B755-D29D32F28943}"/>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4087475" y="276225"/>
          <a:ext cx="50800" cy="50800"/>
        </a:xfrm>
        <a:prstGeom prst="rect">
          <a:avLst/>
        </a:prstGeom>
      </xdr:spPr>
    </xdr:pic>
    <xdr:clientData/>
  </xdr:twoCellAnchor>
  <xdr:twoCellAnchor editAs="oneCell">
    <xdr:from>
      <xdr:col>12</xdr:col>
      <xdr:colOff>28575</xdr:colOff>
      <xdr:row>1</xdr:row>
      <xdr:rowOff>9525</xdr:rowOff>
    </xdr:from>
    <xdr:to>
      <xdr:col>12</xdr:col>
      <xdr:colOff>79375</xdr:colOff>
      <xdr:row>1</xdr:row>
      <xdr:rowOff>60325</xdr:rowOff>
    </xdr:to>
    <xdr:pic macro="[15]!DesignIconClicked">
      <xdr:nvPicPr>
        <xdr:cNvPr id="143" name="BExKK3MRNHQWT6466W3TW4D72UAW">
          <a:extLst>
            <a:ext uri="{FF2B5EF4-FFF2-40B4-BE49-F238E27FC236}">
              <a16:creationId xmlns:a16="http://schemas.microsoft.com/office/drawing/2014/main" id="{358230A8-FE79-47A0-90AF-9D6293BB56CE}"/>
            </a:ext>
          </a:extLst>
        </xdr:cNvPr>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5078075" y="200025"/>
          <a:ext cx="50800" cy="50800"/>
        </a:xfrm>
        <a:prstGeom prst="rect">
          <a:avLst/>
        </a:prstGeom>
      </xdr:spPr>
    </xdr:pic>
    <xdr:clientData fPrintsWithSheet="0"/>
  </xdr:twoCellAnchor>
  <xdr:twoCellAnchor editAs="oneCell">
    <xdr:from>
      <xdr:col>12</xdr:col>
      <xdr:colOff>28575</xdr:colOff>
      <xdr:row>1</xdr:row>
      <xdr:rowOff>85725</xdr:rowOff>
    </xdr:from>
    <xdr:to>
      <xdr:col>12</xdr:col>
      <xdr:colOff>79375</xdr:colOff>
      <xdr:row>1</xdr:row>
      <xdr:rowOff>136525</xdr:rowOff>
    </xdr:to>
    <xdr:pic macro="[15]!DesignIconClicked">
      <xdr:nvPicPr>
        <xdr:cNvPr id="144" name="BEx1QE6PWALK1ZDAFBI0HC0Y7W3N">
          <a:extLst>
            <a:ext uri="{FF2B5EF4-FFF2-40B4-BE49-F238E27FC236}">
              <a16:creationId xmlns:a16="http://schemas.microsoft.com/office/drawing/2014/main" id="{8E7B7865-5D71-4F03-B991-3A8347E98A9C}"/>
            </a:ext>
          </a:extLst>
        </xdr:cNvPr>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078075" y="276225"/>
          <a:ext cx="50800" cy="50800"/>
        </a:xfrm>
        <a:prstGeom prst="rect">
          <a:avLst/>
        </a:prstGeom>
      </xdr:spPr>
    </xdr:pic>
    <xdr:clientData/>
  </xdr:twoCellAnchor>
  <xdr:twoCellAnchor>
    <xdr:from>
      <xdr:col>1</xdr:col>
      <xdr:colOff>184150</xdr:colOff>
      <xdr:row>64</xdr:row>
      <xdr:rowOff>0</xdr:rowOff>
    </xdr:from>
    <xdr:to>
      <xdr:col>1</xdr:col>
      <xdr:colOff>311150</xdr:colOff>
      <xdr:row>64</xdr:row>
      <xdr:rowOff>127000</xdr:rowOff>
    </xdr:to>
    <xdr:pic macro="[15]!DesignIconClicked">
      <xdr:nvPicPr>
        <xdr:cNvPr id="145" name="BEx1PJX3T9PDF10RY9GPSXCYGO5D">
          <a:extLst>
            <a:ext uri="{FF2B5EF4-FFF2-40B4-BE49-F238E27FC236}">
              <a16:creationId xmlns:a16="http://schemas.microsoft.com/office/drawing/2014/main" id="{76BE270E-34A4-4D87-8A86-BB215BBDB1B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2430125"/>
          <a:ext cx="127000" cy="127000"/>
        </a:xfrm>
        <a:prstGeom prst="rect">
          <a:avLst/>
        </a:prstGeom>
      </xdr:spPr>
    </xdr:pic>
    <xdr:clientData/>
  </xdr:twoCellAnchor>
  <xdr:twoCellAnchor>
    <xdr:from>
      <xdr:col>1</xdr:col>
      <xdr:colOff>184150</xdr:colOff>
      <xdr:row>92</xdr:row>
      <xdr:rowOff>0</xdr:rowOff>
    </xdr:from>
    <xdr:to>
      <xdr:col>1</xdr:col>
      <xdr:colOff>311150</xdr:colOff>
      <xdr:row>92</xdr:row>
      <xdr:rowOff>127000</xdr:rowOff>
    </xdr:to>
    <xdr:pic macro="[15]!DesignIconClicked">
      <xdr:nvPicPr>
        <xdr:cNvPr id="146" name="BEx3B5RUZP67MP0VOFXHQQZ96QDU">
          <a:extLst>
            <a:ext uri="{FF2B5EF4-FFF2-40B4-BE49-F238E27FC236}">
              <a16:creationId xmlns:a16="http://schemas.microsoft.com/office/drawing/2014/main" id="{E007F1DF-1601-4156-9B0A-DF2257504F5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17764125"/>
          <a:ext cx="127000" cy="127000"/>
        </a:xfrm>
        <a:prstGeom prst="rect">
          <a:avLst/>
        </a:prstGeom>
      </xdr:spPr>
    </xdr:pic>
    <xdr:clientData/>
  </xdr:twoCellAnchor>
  <xdr:twoCellAnchor>
    <xdr:from>
      <xdr:col>1</xdr:col>
      <xdr:colOff>184150</xdr:colOff>
      <xdr:row>105</xdr:row>
      <xdr:rowOff>0</xdr:rowOff>
    </xdr:from>
    <xdr:to>
      <xdr:col>1</xdr:col>
      <xdr:colOff>311150</xdr:colOff>
      <xdr:row>105</xdr:row>
      <xdr:rowOff>127000</xdr:rowOff>
    </xdr:to>
    <xdr:pic macro="[15]!DesignIconClicked">
      <xdr:nvPicPr>
        <xdr:cNvPr id="147" name="BExQ47GSKLXR4WYT2EPMJ95ZYDMR">
          <a:extLst>
            <a:ext uri="{FF2B5EF4-FFF2-40B4-BE49-F238E27FC236}">
              <a16:creationId xmlns:a16="http://schemas.microsoft.com/office/drawing/2014/main" id="{DE134CEF-2E69-4647-8460-B9EB20DAC07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0240625"/>
          <a:ext cx="127000" cy="127000"/>
        </a:xfrm>
        <a:prstGeom prst="rect">
          <a:avLst/>
        </a:prstGeom>
      </xdr:spPr>
    </xdr:pic>
    <xdr:clientData/>
  </xdr:twoCellAnchor>
  <xdr:twoCellAnchor>
    <xdr:from>
      <xdr:col>1</xdr:col>
      <xdr:colOff>269875</xdr:colOff>
      <xdr:row>108</xdr:row>
      <xdr:rowOff>0</xdr:rowOff>
    </xdr:from>
    <xdr:to>
      <xdr:col>1</xdr:col>
      <xdr:colOff>396875</xdr:colOff>
      <xdr:row>108</xdr:row>
      <xdr:rowOff>127000</xdr:rowOff>
    </xdr:to>
    <xdr:pic macro="[15]!DesignIconClicked">
      <xdr:nvPicPr>
        <xdr:cNvPr id="148" name="BExGWQSVXBC5NS3T01OYKWBZGRVL">
          <a:extLst>
            <a:ext uri="{FF2B5EF4-FFF2-40B4-BE49-F238E27FC236}">
              <a16:creationId xmlns:a16="http://schemas.microsoft.com/office/drawing/2014/main" id="{40F7225A-E1E0-4710-A82E-6CB6F0654D9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0812125"/>
          <a:ext cx="127000" cy="127000"/>
        </a:xfrm>
        <a:prstGeom prst="rect">
          <a:avLst/>
        </a:prstGeom>
      </xdr:spPr>
    </xdr:pic>
    <xdr:clientData/>
  </xdr:twoCellAnchor>
  <xdr:twoCellAnchor>
    <xdr:from>
      <xdr:col>1</xdr:col>
      <xdr:colOff>269875</xdr:colOff>
      <xdr:row>112</xdr:row>
      <xdr:rowOff>0</xdr:rowOff>
    </xdr:from>
    <xdr:to>
      <xdr:col>1</xdr:col>
      <xdr:colOff>396875</xdr:colOff>
      <xdr:row>112</xdr:row>
      <xdr:rowOff>127000</xdr:rowOff>
    </xdr:to>
    <xdr:pic macro="[15]!DesignIconClicked">
      <xdr:nvPicPr>
        <xdr:cNvPr id="149" name="BExB779K3QAC1WJQXBE8FR6YAB42">
          <a:extLst>
            <a:ext uri="{FF2B5EF4-FFF2-40B4-BE49-F238E27FC236}">
              <a16:creationId xmlns:a16="http://schemas.microsoft.com/office/drawing/2014/main" id="{A3A17782-3136-4B4A-81BC-66E67423B536}"/>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1574125"/>
          <a:ext cx="127000" cy="127000"/>
        </a:xfrm>
        <a:prstGeom prst="rect">
          <a:avLst/>
        </a:prstGeom>
      </xdr:spPr>
    </xdr:pic>
    <xdr:clientData/>
  </xdr:twoCellAnchor>
  <xdr:twoCellAnchor>
    <xdr:from>
      <xdr:col>1</xdr:col>
      <xdr:colOff>269875</xdr:colOff>
      <xdr:row>126</xdr:row>
      <xdr:rowOff>0</xdr:rowOff>
    </xdr:from>
    <xdr:to>
      <xdr:col>1</xdr:col>
      <xdr:colOff>396875</xdr:colOff>
      <xdr:row>126</xdr:row>
      <xdr:rowOff>127000</xdr:rowOff>
    </xdr:to>
    <xdr:pic macro="[15]!DesignIconClicked">
      <xdr:nvPicPr>
        <xdr:cNvPr id="150" name="BExKH9L4AXA6XL5OYRB68HE23T93">
          <a:extLst>
            <a:ext uri="{FF2B5EF4-FFF2-40B4-BE49-F238E27FC236}">
              <a16:creationId xmlns:a16="http://schemas.microsoft.com/office/drawing/2014/main" id="{DEF4420F-D8B5-4DA9-9196-4C816230E66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1031875" y="24241125"/>
          <a:ext cx="127000" cy="127000"/>
        </a:xfrm>
        <a:prstGeom prst="rect">
          <a:avLst/>
        </a:prstGeom>
      </xdr:spPr>
    </xdr:pic>
    <xdr:clientData/>
  </xdr:twoCellAnchor>
  <xdr:twoCellAnchor>
    <xdr:from>
      <xdr:col>1</xdr:col>
      <xdr:colOff>184150</xdr:colOff>
      <xdr:row>127</xdr:row>
      <xdr:rowOff>0</xdr:rowOff>
    </xdr:from>
    <xdr:to>
      <xdr:col>1</xdr:col>
      <xdr:colOff>311150</xdr:colOff>
      <xdr:row>127</xdr:row>
      <xdr:rowOff>127000</xdr:rowOff>
    </xdr:to>
    <xdr:pic macro="[15]!DesignIconClicked">
      <xdr:nvPicPr>
        <xdr:cNvPr id="151" name="BExMH2A5AN32PN5PRK13NGXLB3RC">
          <a:extLst>
            <a:ext uri="{FF2B5EF4-FFF2-40B4-BE49-F238E27FC236}">
              <a16:creationId xmlns:a16="http://schemas.microsoft.com/office/drawing/2014/main" id="{490E3EAA-876F-4A07-AE22-4B1B97424B2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24431625"/>
          <a:ext cx="127000" cy="127000"/>
        </a:xfrm>
        <a:prstGeom prst="rect">
          <a:avLst/>
        </a:prstGeom>
      </xdr:spPr>
    </xdr:pic>
    <xdr:clientData/>
  </xdr:twoCellAnchor>
  <xdr:twoCellAnchor>
    <xdr:from>
      <xdr:col>1</xdr:col>
      <xdr:colOff>184150</xdr:colOff>
      <xdr:row>202</xdr:row>
      <xdr:rowOff>0</xdr:rowOff>
    </xdr:from>
    <xdr:to>
      <xdr:col>1</xdr:col>
      <xdr:colOff>311150</xdr:colOff>
      <xdr:row>202</xdr:row>
      <xdr:rowOff>127000</xdr:rowOff>
    </xdr:to>
    <xdr:pic macro="[15]!DesignIconClicked">
      <xdr:nvPicPr>
        <xdr:cNvPr id="152" name="BEx3RMKV0NU023XNQ498OCLB41NK">
          <a:extLst>
            <a:ext uri="{FF2B5EF4-FFF2-40B4-BE49-F238E27FC236}">
              <a16:creationId xmlns:a16="http://schemas.microsoft.com/office/drawing/2014/main" id="{0C240E82-E5A7-464F-91E4-0651C5F9BAEE}"/>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38719125"/>
          <a:ext cx="127000" cy="127000"/>
        </a:xfrm>
        <a:prstGeom prst="rect">
          <a:avLst/>
        </a:prstGeom>
      </xdr:spPr>
    </xdr:pic>
    <xdr:clientData/>
  </xdr:twoCellAnchor>
  <xdr:twoCellAnchor>
    <xdr:from>
      <xdr:col>1</xdr:col>
      <xdr:colOff>184150</xdr:colOff>
      <xdr:row>210</xdr:row>
      <xdr:rowOff>0</xdr:rowOff>
    </xdr:from>
    <xdr:to>
      <xdr:col>1</xdr:col>
      <xdr:colOff>311150</xdr:colOff>
      <xdr:row>210</xdr:row>
      <xdr:rowOff>127000</xdr:rowOff>
    </xdr:to>
    <xdr:pic macro="[15]!DesignIconClicked">
      <xdr:nvPicPr>
        <xdr:cNvPr id="153" name="BExH0TYGGH6V353CUU2NL013FRNE">
          <a:extLst>
            <a:ext uri="{FF2B5EF4-FFF2-40B4-BE49-F238E27FC236}">
              <a16:creationId xmlns:a16="http://schemas.microsoft.com/office/drawing/2014/main" id="{E3B2B9E1-913A-4140-82E9-AF36E653E297}"/>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243125"/>
          <a:ext cx="127000" cy="127000"/>
        </a:xfrm>
        <a:prstGeom prst="rect">
          <a:avLst/>
        </a:prstGeom>
      </xdr:spPr>
    </xdr:pic>
    <xdr:clientData/>
  </xdr:twoCellAnchor>
  <xdr:twoCellAnchor>
    <xdr:from>
      <xdr:col>1</xdr:col>
      <xdr:colOff>184150</xdr:colOff>
      <xdr:row>213</xdr:row>
      <xdr:rowOff>0</xdr:rowOff>
    </xdr:from>
    <xdr:to>
      <xdr:col>1</xdr:col>
      <xdr:colOff>311150</xdr:colOff>
      <xdr:row>213</xdr:row>
      <xdr:rowOff>127000</xdr:rowOff>
    </xdr:to>
    <xdr:pic macro="[15]!DesignIconClicked">
      <xdr:nvPicPr>
        <xdr:cNvPr id="154" name="BExET8W5QFPKM60GY6Z5XK053B4Y">
          <a:extLst>
            <a:ext uri="{FF2B5EF4-FFF2-40B4-BE49-F238E27FC236}">
              <a16:creationId xmlns:a16="http://schemas.microsoft.com/office/drawing/2014/main" id="{A9563856-E88B-44F8-9289-65484B14C34B}"/>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0814625"/>
          <a:ext cx="127000" cy="127000"/>
        </a:xfrm>
        <a:prstGeom prst="rect">
          <a:avLst/>
        </a:prstGeom>
      </xdr:spPr>
    </xdr:pic>
    <xdr:clientData/>
  </xdr:twoCellAnchor>
  <xdr:twoCellAnchor>
    <xdr:from>
      <xdr:col>1</xdr:col>
      <xdr:colOff>184150</xdr:colOff>
      <xdr:row>219</xdr:row>
      <xdr:rowOff>0</xdr:rowOff>
    </xdr:from>
    <xdr:to>
      <xdr:col>1</xdr:col>
      <xdr:colOff>311150</xdr:colOff>
      <xdr:row>219</xdr:row>
      <xdr:rowOff>127000</xdr:rowOff>
    </xdr:to>
    <xdr:pic macro="[15]!DesignIconClicked">
      <xdr:nvPicPr>
        <xdr:cNvPr id="155" name="BExOI72T0WPO7ONBJ4RNZN7X3MD3">
          <a:extLst>
            <a:ext uri="{FF2B5EF4-FFF2-40B4-BE49-F238E27FC236}">
              <a16:creationId xmlns:a16="http://schemas.microsoft.com/office/drawing/2014/main" id="{434A88AC-227E-425A-9E55-22340FDFE14C}"/>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1957625"/>
          <a:ext cx="127000" cy="127000"/>
        </a:xfrm>
        <a:prstGeom prst="rect">
          <a:avLst/>
        </a:prstGeom>
      </xdr:spPr>
    </xdr:pic>
    <xdr:clientData/>
  </xdr:twoCellAnchor>
  <xdr:twoCellAnchor>
    <xdr:from>
      <xdr:col>1</xdr:col>
      <xdr:colOff>184150</xdr:colOff>
      <xdr:row>230</xdr:row>
      <xdr:rowOff>0</xdr:rowOff>
    </xdr:from>
    <xdr:to>
      <xdr:col>1</xdr:col>
      <xdr:colOff>311150</xdr:colOff>
      <xdr:row>230</xdr:row>
      <xdr:rowOff>127000</xdr:rowOff>
    </xdr:to>
    <xdr:pic macro="[15]!DesignIconClicked">
      <xdr:nvPicPr>
        <xdr:cNvPr id="156" name="BExU8I1AUMZSROSJM7GCZSMV2OQQ">
          <a:extLst>
            <a:ext uri="{FF2B5EF4-FFF2-40B4-BE49-F238E27FC236}">
              <a16:creationId xmlns:a16="http://schemas.microsoft.com/office/drawing/2014/main" id="{83CF82F7-933D-4E1E-95E0-62E444AE006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053125"/>
          <a:ext cx="127000" cy="127000"/>
        </a:xfrm>
        <a:prstGeom prst="rect">
          <a:avLst/>
        </a:prstGeom>
      </xdr:spPr>
    </xdr:pic>
    <xdr:clientData/>
  </xdr:twoCellAnchor>
  <xdr:twoCellAnchor>
    <xdr:from>
      <xdr:col>1</xdr:col>
      <xdr:colOff>184150</xdr:colOff>
      <xdr:row>232</xdr:row>
      <xdr:rowOff>0</xdr:rowOff>
    </xdr:from>
    <xdr:to>
      <xdr:col>1</xdr:col>
      <xdr:colOff>311150</xdr:colOff>
      <xdr:row>232</xdr:row>
      <xdr:rowOff>127000</xdr:rowOff>
    </xdr:to>
    <xdr:pic macro="[15]!DesignIconClicked">
      <xdr:nvPicPr>
        <xdr:cNvPr id="157" name="BExW7Z1I027PD665U7DVJC1QG63C">
          <a:extLst>
            <a:ext uri="{FF2B5EF4-FFF2-40B4-BE49-F238E27FC236}">
              <a16:creationId xmlns:a16="http://schemas.microsoft.com/office/drawing/2014/main" id="{3B2F563C-703B-4773-BF22-9F05E9087FA2}"/>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4434125"/>
          <a:ext cx="127000" cy="127000"/>
        </a:xfrm>
        <a:prstGeom prst="rect">
          <a:avLst/>
        </a:prstGeom>
      </xdr:spPr>
    </xdr:pic>
    <xdr:clientData/>
  </xdr:twoCellAnchor>
  <xdr:twoCellAnchor>
    <xdr:from>
      <xdr:col>1</xdr:col>
      <xdr:colOff>184150</xdr:colOff>
      <xdr:row>235</xdr:row>
      <xdr:rowOff>0</xdr:rowOff>
    </xdr:from>
    <xdr:to>
      <xdr:col>1</xdr:col>
      <xdr:colOff>311150</xdr:colOff>
      <xdr:row>235</xdr:row>
      <xdr:rowOff>127000</xdr:rowOff>
    </xdr:to>
    <xdr:pic macro="[15]!DesignIconClicked">
      <xdr:nvPicPr>
        <xdr:cNvPr id="158" name="BExKMQHL6A51YBEXM6TH1QTU565N">
          <a:extLst>
            <a:ext uri="{FF2B5EF4-FFF2-40B4-BE49-F238E27FC236}">
              <a16:creationId xmlns:a16="http://schemas.microsoft.com/office/drawing/2014/main" id="{F3B46F47-112D-4172-AF76-279ADF4D9F59}"/>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005625"/>
          <a:ext cx="127000" cy="127000"/>
        </a:xfrm>
        <a:prstGeom prst="rect">
          <a:avLst/>
        </a:prstGeom>
      </xdr:spPr>
    </xdr:pic>
    <xdr:clientData/>
  </xdr:twoCellAnchor>
  <xdr:twoCellAnchor>
    <xdr:from>
      <xdr:col>1</xdr:col>
      <xdr:colOff>184150</xdr:colOff>
      <xdr:row>238</xdr:row>
      <xdr:rowOff>0</xdr:rowOff>
    </xdr:from>
    <xdr:to>
      <xdr:col>1</xdr:col>
      <xdr:colOff>311150</xdr:colOff>
      <xdr:row>238</xdr:row>
      <xdr:rowOff>127000</xdr:rowOff>
    </xdr:to>
    <xdr:pic macro="[15]!DesignIconClicked">
      <xdr:nvPicPr>
        <xdr:cNvPr id="159" name="BExZZ1ZNSGXJY1PDOSCNJVFBRSNV">
          <a:extLst>
            <a:ext uri="{FF2B5EF4-FFF2-40B4-BE49-F238E27FC236}">
              <a16:creationId xmlns:a16="http://schemas.microsoft.com/office/drawing/2014/main" id="{8715FCBA-53D7-42E6-904C-ABFA5FFEAFBF}"/>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5577125"/>
          <a:ext cx="127000" cy="127000"/>
        </a:xfrm>
        <a:prstGeom prst="rect">
          <a:avLst/>
        </a:prstGeom>
      </xdr:spPr>
    </xdr:pic>
    <xdr:clientData/>
  </xdr:twoCellAnchor>
  <xdr:twoCellAnchor>
    <xdr:from>
      <xdr:col>1</xdr:col>
      <xdr:colOff>184150</xdr:colOff>
      <xdr:row>243</xdr:row>
      <xdr:rowOff>0</xdr:rowOff>
    </xdr:from>
    <xdr:to>
      <xdr:col>1</xdr:col>
      <xdr:colOff>311150</xdr:colOff>
      <xdr:row>243</xdr:row>
      <xdr:rowOff>127000</xdr:rowOff>
    </xdr:to>
    <xdr:pic macro="[15]!DesignIconClicked">
      <xdr:nvPicPr>
        <xdr:cNvPr id="160" name="BExCV1FZXS1N8UTE4M1KPTMU9ST0">
          <a:extLst>
            <a:ext uri="{FF2B5EF4-FFF2-40B4-BE49-F238E27FC236}">
              <a16:creationId xmlns:a16="http://schemas.microsoft.com/office/drawing/2014/main" id="{C8F27C66-BC2F-4028-8A30-8D2D5D001423}"/>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529625"/>
          <a:ext cx="127000" cy="127000"/>
        </a:xfrm>
        <a:prstGeom prst="rect">
          <a:avLst/>
        </a:prstGeom>
      </xdr:spPr>
    </xdr:pic>
    <xdr:clientData/>
  </xdr:twoCellAnchor>
  <xdr:twoCellAnchor>
    <xdr:from>
      <xdr:col>1</xdr:col>
      <xdr:colOff>184150</xdr:colOff>
      <xdr:row>245</xdr:row>
      <xdr:rowOff>0</xdr:rowOff>
    </xdr:from>
    <xdr:to>
      <xdr:col>1</xdr:col>
      <xdr:colOff>311150</xdr:colOff>
      <xdr:row>245</xdr:row>
      <xdr:rowOff>127000</xdr:rowOff>
    </xdr:to>
    <xdr:pic macro="[15]!DesignIconClicked">
      <xdr:nvPicPr>
        <xdr:cNvPr id="161" name="BExMJOOPG383064TPB3R1I9JDXA6">
          <a:extLst>
            <a:ext uri="{FF2B5EF4-FFF2-40B4-BE49-F238E27FC236}">
              <a16:creationId xmlns:a16="http://schemas.microsoft.com/office/drawing/2014/main" id="{1728B069-5E07-402D-B415-DCF5A6D23A74}"/>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946150" y="46910625"/>
          <a:ext cx="127000" cy="127000"/>
        </a:xfrm>
        <a:prstGeom prst="rect">
          <a:avLst/>
        </a:prstGeom>
      </xdr:spPr>
    </xdr:pic>
    <xdr:clientData/>
  </xdr:twoCellAnchor>
  <xdr:twoCellAnchor>
    <xdr:from>
      <xdr:col>1</xdr:col>
      <xdr:colOff>98425</xdr:colOff>
      <xdr:row>246</xdr:row>
      <xdr:rowOff>0</xdr:rowOff>
    </xdr:from>
    <xdr:to>
      <xdr:col>1</xdr:col>
      <xdr:colOff>225425</xdr:colOff>
      <xdr:row>246</xdr:row>
      <xdr:rowOff>127000</xdr:rowOff>
    </xdr:to>
    <xdr:pic macro="[15]!DesignIconClicked">
      <xdr:nvPicPr>
        <xdr:cNvPr id="162" name="BEx3PHK2XRZ69OF2HPIB8S9DLI9S">
          <a:extLst>
            <a:ext uri="{FF2B5EF4-FFF2-40B4-BE49-F238E27FC236}">
              <a16:creationId xmlns:a16="http://schemas.microsoft.com/office/drawing/2014/main" id="{15507EBF-82C8-4219-8D80-0865146C7FB5}"/>
            </a:ext>
          </a:extLst>
        </xdr:cNvPr>
        <xdr:cNvPicPr>
          <a:picLocks/>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flipV="1">
          <a:off x="860425" y="47101125"/>
          <a:ext cx="127000" cy="127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10</xdr:col>
      <xdr:colOff>379960</xdr:colOff>
      <xdr:row>69</xdr:row>
      <xdr:rowOff>3619</xdr:rowOff>
    </xdr:to>
    <xdr:pic>
      <xdr:nvPicPr>
        <xdr:cNvPr id="2" name="Imagen 1">
          <a:extLst>
            <a:ext uri="{FF2B5EF4-FFF2-40B4-BE49-F238E27FC236}">
              <a16:creationId xmlns:a16="http://schemas.microsoft.com/office/drawing/2014/main" id="{D7DCF34C-021C-4787-B1B5-007B44B95F70}"/>
            </a:ext>
          </a:extLst>
        </xdr:cNvPr>
        <xdr:cNvPicPr>
          <a:picLocks noChangeAspect="1"/>
        </xdr:cNvPicPr>
      </xdr:nvPicPr>
      <xdr:blipFill>
        <a:blip xmlns:r="http://schemas.openxmlformats.org/officeDocument/2006/relationships" r:embed="rId1"/>
        <a:stretch>
          <a:fillRect/>
        </a:stretch>
      </xdr:blipFill>
      <xdr:spPr>
        <a:xfrm>
          <a:off x="771525" y="9001125"/>
          <a:ext cx="11676610" cy="18324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423767</xdr:colOff>
      <xdr:row>8</xdr:row>
      <xdr:rowOff>8282</xdr:rowOff>
    </xdr:from>
    <xdr:to>
      <xdr:col>7</xdr:col>
      <xdr:colOff>654326</xdr:colOff>
      <xdr:row>14</xdr:row>
      <xdr:rowOff>91109</xdr:rowOff>
    </xdr:to>
    <xdr:pic>
      <xdr:nvPicPr>
        <xdr:cNvPr id="2" name="Imagen 1">
          <a:extLst>
            <a:ext uri="{FF2B5EF4-FFF2-40B4-BE49-F238E27FC236}">
              <a16:creationId xmlns:a16="http://schemas.microsoft.com/office/drawing/2014/main" id="{9CA1E14F-85E7-2D91-4AE7-7430C7C3C70F}"/>
            </a:ext>
          </a:extLst>
        </xdr:cNvPr>
        <xdr:cNvPicPr>
          <a:picLocks noChangeAspect="1"/>
        </xdr:cNvPicPr>
      </xdr:nvPicPr>
      <xdr:blipFill>
        <a:blip xmlns:r="http://schemas.openxmlformats.org/officeDocument/2006/relationships" r:embed="rId1"/>
        <a:stretch>
          <a:fillRect/>
        </a:stretch>
      </xdr:blipFill>
      <xdr:spPr>
        <a:xfrm>
          <a:off x="5078593" y="1176130"/>
          <a:ext cx="2118994" cy="11761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441325</xdr:colOff>
      <xdr:row>22</xdr:row>
      <xdr:rowOff>0</xdr:rowOff>
    </xdr:from>
    <xdr:to>
      <xdr:col>1</xdr:col>
      <xdr:colOff>568325</xdr:colOff>
      <xdr:row>22</xdr:row>
      <xdr:rowOff>127000</xdr:rowOff>
    </xdr:to>
    <xdr:pic>
      <xdr:nvPicPr>
        <xdr:cNvPr id="2" name="BExXPEWB5H8K6D4MWZDPFGR90EWU">
          <a:extLst>
            <a:ext uri="{FF2B5EF4-FFF2-40B4-BE49-F238E27FC236}">
              <a16:creationId xmlns:a16="http://schemas.microsoft.com/office/drawing/2014/main" id="{00000000-0008-0000-18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3325" y="69799200"/>
          <a:ext cx="127000" cy="127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9</xdr:col>
      <xdr:colOff>355600</xdr:colOff>
      <xdr:row>4</xdr:row>
      <xdr:rowOff>0</xdr:rowOff>
    </xdr:from>
    <xdr:to>
      <xdr:col>9</xdr:col>
      <xdr:colOff>482600</xdr:colOff>
      <xdr:row>4</xdr:row>
      <xdr:rowOff>127000</xdr:rowOff>
    </xdr:to>
    <xdr:pic>
      <xdr:nvPicPr>
        <xdr:cNvPr id="2" name="BExXMV1IQ5WZKHG2D17T686G1JGU">
          <a:extLst>
            <a:ext uri="{FF2B5EF4-FFF2-40B4-BE49-F238E27FC236}">
              <a16:creationId xmlns:a16="http://schemas.microsoft.com/office/drawing/2014/main" id="{00000000-0008-0000-1D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54178200"/>
          <a:ext cx="127000" cy="127000"/>
        </a:xfrm>
        <a:prstGeom prst="rect">
          <a:avLst/>
        </a:prstGeom>
      </xdr:spPr>
    </xdr:pic>
    <xdr:clientData/>
  </xdr:twoCellAnchor>
  <xdr:twoCellAnchor>
    <xdr:from>
      <xdr:col>9</xdr:col>
      <xdr:colOff>184150</xdr:colOff>
      <xdr:row>6</xdr:row>
      <xdr:rowOff>0</xdr:rowOff>
    </xdr:from>
    <xdr:to>
      <xdr:col>9</xdr:col>
      <xdr:colOff>311150</xdr:colOff>
      <xdr:row>6</xdr:row>
      <xdr:rowOff>127000</xdr:rowOff>
    </xdr:to>
    <xdr:pic>
      <xdr:nvPicPr>
        <xdr:cNvPr id="3" name="BExIIJK0IIUWBU41NZY0GFPQ0ZBG">
          <a:extLst>
            <a:ext uri="{FF2B5EF4-FFF2-40B4-BE49-F238E27FC236}">
              <a16:creationId xmlns:a16="http://schemas.microsoft.com/office/drawing/2014/main" id="{00000000-0008-0000-1D00-000003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6150" y="54559200"/>
          <a:ext cx="127000" cy="127000"/>
        </a:xfrm>
        <a:prstGeom prst="rect">
          <a:avLst/>
        </a:prstGeom>
      </xdr:spPr>
    </xdr:pic>
    <xdr:clientData/>
  </xdr:twoCellAnchor>
  <xdr:twoCellAnchor>
    <xdr:from>
      <xdr:col>9</xdr:col>
      <xdr:colOff>355600</xdr:colOff>
      <xdr:row>5</xdr:row>
      <xdr:rowOff>0</xdr:rowOff>
    </xdr:from>
    <xdr:to>
      <xdr:col>9</xdr:col>
      <xdr:colOff>482600</xdr:colOff>
      <xdr:row>5</xdr:row>
      <xdr:rowOff>127000</xdr:rowOff>
    </xdr:to>
    <xdr:pic>
      <xdr:nvPicPr>
        <xdr:cNvPr id="4" name="BExXMV1IQ5WZKHG2D17T686G1JGU">
          <a:extLst>
            <a:ext uri="{FF2B5EF4-FFF2-40B4-BE49-F238E27FC236}">
              <a16:creationId xmlns:a16="http://schemas.microsoft.com/office/drawing/2014/main" id="{00000000-0008-0000-1D00-000004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7600" y="54368700"/>
          <a:ext cx="127000" cy="127000"/>
        </a:xfrm>
        <a:prstGeom prst="rect">
          <a:avLst/>
        </a:prstGeom>
      </xdr:spPr>
    </xdr:pic>
    <xdr:clientData/>
  </xdr:twoCellAnchor>
  <xdr:twoCellAnchor editAs="oneCell">
    <xdr:from>
      <xdr:col>14</xdr:col>
      <xdr:colOff>0</xdr:colOff>
      <xdr:row>19</xdr:row>
      <xdr:rowOff>0</xdr:rowOff>
    </xdr:from>
    <xdr:to>
      <xdr:col>38</xdr:col>
      <xdr:colOff>760844</xdr:colOff>
      <xdr:row>19</xdr:row>
      <xdr:rowOff>952381</xdr:rowOff>
    </xdr:to>
    <xdr:pic>
      <xdr:nvPicPr>
        <xdr:cNvPr id="6" name="Imagen 5">
          <a:extLst>
            <a:ext uri="{FF2B5EF4-FFF2-40B4-BE49-F238E27FC236}">
              <a16:creationId xmlns:a16="http://schemas.microsoft.com/office/drawing/2014/main" id="{ACC91C7B-44B5-0DB1-40E8-5F597397DAA5}"/>
            </a:ext>
          </a:extLst>
        </xdr:cNvPr>
        <xdr:cNvPicPr>
          <a:picLocks noChangeAspect="1"/>
        </xdr:cNvPicPr>
      </xdr:nvPicPr>
      <xdr:blipFill>
        <a:blip xmlns:r="http://schemas.openxmlformats.org/officeDocument/2006/relationships" r:embed="rId2"/>
        <a:stretch>
          <a:fillRect/>
        </a:stretch>
      </xdr:blipFill>
      <xdr:spPr>
        <a:xfrm>
          <a:off x="16087725" y="3981450"/>
          <a:ext cx="9247619" cy="952381"/>
        </a:xfrm>
        <a:prstGeom prst="rect">
          <a:avLst/>
        </a:prstGeom>
      </xdr:spPr>
    </xdr:pic>
    <xdr:clientData/>
  </xdr:twoCellAnchor>
  <xdr:twoCellAnchor editAs="oneCell">
    <xdr:from>
      <xdr:col>28</xdr:col>
      <xdr:colOff>704850</xdr:colOff>
      <xdr:row>27</xdr:row>
      <xdr:rowOff>66675</xdr:rowOff>
    </xdr:from>
    <xdr:to>
      <xdr:col>40</xdr:col>
      <xdr:colOff>113217</xdr:colOff>
      <xdr:row>34</xdr:row>
      <xdr:rowOff>18921</xdr:rowOff>
    </xdr:to>
    <xdr:pic>
      <xdr:nvPicPr>
        <xdr:cNvPr id="8" name="Imagen 7">
          <a:extLst>
            <a:ext uri="{FF2B5EF4-FFF2-40B4-BE49-F238E27FC236}">
              <a16:creationId xmlns:a16="http://schemas.microsoft.com/office/drawing/2014/main" id="{76E2B06D-60E1-50F6-C55C-46611E2C76D8}"/>
            </a:ext>
          </a:extLst>
        </xdr:cNvPr>
        <xdr:cNvPicPr>
          <a:picLocks noChangeAspect="1"/>
        </xdr:cNvPicPr>
      </xdr:nvPicPr>
      <xdr:blipFill>
        <a:blip xmlns:r="http://schemas.openxmlformats.org/officeDocument/2006/relationships" r:embed="rId3"/>
        <a:stretch>
          <a:fillRect/>
        </a:stretch>
      </xdr:blipFill>
      <xdr:spPr>
        <a:xfrm>
          <a:off x="17059275" y="6153150"/>
          <a:ext cx="8666667" cy="102857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3</xdr:col>
      <xdr:colOff>28575</xdr:colOff>
      <xdr:row>0</xdr:row>
      <xdr:rowOff>0</xdr:rowOff>
    </xdr:from>
    <xdr:ext cx="123825" cy="123825"/>
    <xdr:pic>
      <xdr:nvPicPr>
        <xdr:cNvPr id="2" name="BExW253QPOZK9KW8BJC3LBXGCG2N" descr="Y5HX37BEUWSN1NEFJKZJXI3SX" hidden="1">
          <a:extLst>
            <a:ext uri="{FF2B5EF4-FFF2-40B4-BE49-F238E27FC236}">
              <a16:creationId xmlns:a16="http://schemas.microsoft.com/office/drawing/2014/main" id="{50611204-006E-4F87-A23B-16966FE6F7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 name="BEx973S463FCQVJ7QDFBUIU0WJ3F" descr="ZQTVYL8DCSADVT0QMRXFLU0TR" hidden="1">
          <a:extLst>
            <a:ext uri="{FF2B5EF4-FFF2-40B4-BE49-F238E27FC236}">
              <a16:creationId xmlns:a16="http://schemas.microsoft.com/office/drawing/2014/main" id="{01727DDB-FD29-43EE-AC97-42ABAD6C5C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 name="BEx5FXJGJOT93D0J2IRJ3985IUMI" hidden="1">
          <a:extLst>
            <a:ext uri="{FF2B5EF4-FFF2-40B4-BE49-F238E27FC236}">
              <a16:creationId xmlns:a16="http://schemas.microsoft.com/office/drawing/2014/main" id="{5EC0DDDC-8AC7-4D4E-8F63-6128915076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5" name="BExS8T38WLC2R738ZC7BDJQAKJAJ" descr="MRI962L5PB0E0YWXCIBN82VJH" hidden="1">
          <a:extLst>
            <a:ext uri="{FF2B5EF4-FFF2-40B4-BE49-F238E27FC236}">
              <a16:creationId xmlns:a16="http://schemas.microsoft.com/office/drawing/2014/main" id="{CA3279ED-B83C-416D-8FAD-CC28AFE670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 name="BEx5F64BJ6DCM4EJH81D5ZFNPZ0V" descr="7DJ9FILZD2YPS6X1JBP9E76TU" hidden="1">
          <a:extLst>
            <a:ext uri="{FF2B5EF4-FFF2-40B4-BE49-F238E27FC236}">
              <a16:creationId xmlns:a16="http://schemas.microsoft.com/office/drawing/2014/main" id="{22ED868D-1F66-42A7-AB05-694724B5A56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 name="BExQEXXHA3EEXR44LT6RKCDWM6ZT" hidden="1">
          <a:extLst>
            <a:ext uri="{FF2B5EF4-FFF2-40B4-BE49-F238E27FC236}">
              <a16:creationId xmlns:a16="http://schemas.microsoft.com/office/drawing/2014/main" id="{F50B784F-EFAF-4C71-970F-58F0C8AA94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 name="BExU65O9OE4B4MQ2A3OYH13M8BZJ" descr="3INNIMMPDBB0JF37L81M6ID21" hidden="1">
          <a:extLst>
            <a:ext uri="{FF2B5EF4-FFF2-40B4-BE49-F238E27FC236}">
              <a16:creationId xmlns:a16="http://schemas.microsoft.com/office/drawing/2014/main" id="{914DB490-F00B-4238-8A21-88539E3A205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 name="BExOPRCR0UW7TKXSV5WDTL348FGL" descr="S9JM17GP1802LHN4GT14BJYIC" hidden="1">
          <a:extLst>
            <a:ext uri="{FF2B5EF4-FFF2-40B4-BE49-F238E27FC236}">
              <a16:creationId xmlns:a16="http://schemas.microsoft.com/office/drawing/2014/main" id="{E9FB3EDC-9D8B-40F4-A5F6-47307CF826B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0" name="BEx5OESAY2W8SEGI3TSB65EHJ04B" descr="9CN2Y88X8WYV1HWZG1QILY9BK" hidden="1">
          <a:extLst>
            <a:ext uri="{FF2B5EF4-FFF2-40B4-BE49-F238E27FC236}">
              <a16:creationId xmlns:a16="http://schemas.microsoft.com/office/drawing/2014/main" id="{177218F9-772D-4489-B9A3-BDC922A80F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1" name="BExGMWEQ2BYRY9BAO5T1X850MJN1" descr="AZ9ST0XDIOP50HSUFO5V31BR0" hidden="1">
          <a:extLst>
            <a:ext uri="{FF2B5EF4-FFF2-40B4-BE49-F238E27FC236}">
              <a16:creationId xmlns:a16="http://schemas.microsoft.com/office/drawing/2014/main" id="{DC64EEEE-180E-4E5A-981B-D665169F4C4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12" name="BExW253QPOZK9KW8BJC3LBXGCG2N" descr="Y5HX37BEUWSN1NEFJKZJXI3SX" hidden="1">
          <a:extLst>
            <a:ext uri="{FF2B5EF4-FFF2-40B4-BE49-F238E27FC236}">
              <a16:creationId xmlns:a16="http://schemas.microsoft.com/office/drawing/2014/main" id="{F2FB0F30-21BD-4137-8D97-0C7688B284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3" name="BEx973S463FCQVJ7QDFBUIU0WJ3F" descr="ZQTVYL8DCSADVT0QMRXFLU0TR" hidden="1">
          <a:extLst>
            <a:ext uri="{FF2B5EF4-FFF2-40B4-BE49-F238E27FC236}">
              <a16:creationId xmlns:a16="http://schemas.microsoft.com/office/drawing/2014/main" id="{0D880E65-7C3E-47A3-B776-81B91D45D9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14" name="BExRZO0PLWWMCLGRH7EH6UXYWGAJ" descr="9D4GQ34QB727H10MA3SSAR2R9" hidden="1">
          <a:extLst>
            <a:ext uri="{FF2B5EF4-FFF2-40B4-BE49-F238E27FC236}">
              <a16:creationId xmlns:a16="http://schemas.microsoft.com/office/drawing/2014/main" id="{55E53AF9-4B3A-4E24-9D08-B7201960BB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5" name="BExBDP6HNAAJUM39SE5G2C8BKNRQ" descr="1TM64TL2QIMYV7WYSV2VLGXY4" hidden="1">
          <a:extLst>
            <a:ext uri="{FF2B5EF4-FFF2-40B4-BE49-F238E27FC236}">
              <a16:creationId xmlns:a16="http://schemas.microsoft.com/office/drawing/2014/main" id="{BB3B483D-EB83-468F-A40F-1E8484666F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6" name="BExQEGJP61DL2NZY6LMBHBZ0J5YT" descr="D6ZNRZJ7EX4GZT9RO8LE0C905" hidden="1">
          <a:extLst>
            <a:ext uri="{FF2B5EF4-FFF2-40B4-BE49-F238E27FC236}">
              <a16:creationId xmlns:a16="http://schemas.microsoft.com/office/drawing/2014/main" id="{AA6AA1A9-58D1-40C3-BC93-EDCFFE40CF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7" name="BExTY1BCS6HZIF6HI5491FGHDVAE" descr="MJ6976KI2UH1IE8M227DUYXMJ" hidden="1">
          <a:extLst>
            <a:ext uri="{FF2B5EF4-FFF2-40B4-BE49-F238E27FC236}">
              <a16:creationId xmlns:a16="http://schemas.microsoft.com/office/drawing/2014/main" id="{6C0356B0-E4D9-42DA-A583-F4065A56C8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8" name="BEx5FXJGJOT93D0J2IRJ3985IUMI" hidden="1">
          <a:extLst>
            <a:ext uri="{FF2B5EF4-FFF2-40B4-BE49-F238E27FC236}">
              <a16:creationId xmlns:a16="http://schemas.microsoft.com/office/drawing/2014/main" id="{30E3BC04-843C-4007-8249-AF0A61645A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19" name="BExS8T38WLC2R738ZC7BDJQAKJAJ" descr="MRI962L5PB0E0YWXCIBN82VJH" hidden="1">
          <a:extLst>
            <a:ext uri="{FF2B5EF4-FFF2-40B4-BE49-F238E27FC236}">
              <a16:creationId xmlns:a16="http://schemas.microsoft.com/office/drawing/2014/main" id="{AB69A69F-409C-401A-9CBE-262A68CD644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 name="BEx5F64BJ6DCM4EJH81D5ZFNPZ0V" descr="7DJ9FILZD2YPS6X1JBP9E76TU" hidden="1">
          <a:extLst>
            <a:ext uri="{FF2B5EF4-FFF2-40B4-BE49-F238E27FC236}">
              <a16:creationId xmlns:a16="http://schemas.microsoft.com/office/drawing/2014/main" id="{ABC5C213-00ED-4714-AA94-59FF3A2244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 name="BExQEXXHA3EEXR44LT6RKCDWM6ZT" hidden="1">
          <a:extLst>
            <a:ext uri="{FF2B5EF4-FFF2-40B4-BE49-F238E27FC236}">
              <a16:creationId xmlns:a16="http://schemas.microsoft.com/office/drawing/2014/main" id="{20517521-6BB1-40AE-91E6-41E89DE724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2" name="BEx1X6AMHV6ZK3UJB2BXIJTJHYJU" descr="OALR4L95ELQLZ1Y1LETHM1CS9" hidden="1">
          <a:extLst>
            <a:ext uri="{FF2B5EF4-FFF2-40B4-BE49-F238E27FC236}">
              <a16:creationId xmlns:a16="http://schemas.microsoft.com/office/drawing/2014/main" id="{F3DE0512-4848-46AD-B47A-6BDCE7773B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 name="BEx1QZGQZBAWJ8591VXEIPUOVS7X" descr="MEW27CPIFG44B7E7HEQUUF5QF" hidden="1">
          <a:extLst>
            <a:ext uri="{FF2B5EF4-FFF2-40B4-BE49-F238E27FC236}">
              <a16:creationId xmlns:a16="http://schemas.microsoft.com/office/drawing/2014/main" id="{85E98BDD-0DB9-45F2-9ABA-09E3F476B8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 name="BExMF7LICJLPXSHM63A6EQ79YQKG" descr="U084VZL15IMB1OFRRAY6GVKAE" hidden="1">
          <a:extLst>
            <a:ext uri="{FF2B5EF4-FFF2-40B4-BE49-F238E27FC236}">
              <a16:creationId xmlns:a16="http://schemas.microsoft.com/office/drawing/2014/main" id="{71D377EE-72AA-4B68-B7EF-2095D2B4FC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 name="BExS343F8GCKP6HTF9Y97L133DX8" descr="ZRF0KB1IYQSNV63CTXT25G67G" hidden="1">
          <a:extLst>
            <a:ext uri="{FF2B5EF4-FFF2-40B4-BE49-F238E27FC236}">
              <a16:creationId xmlns:a16="http://schemas.microsoft.com/office/drawing/2014/main" id="{334789C8-086C-4E87-896C-6A05D188849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 name="BExZMRC09W87CY4B73NPZMNH21AH" descr="78CUMI0OVLYJRSDRQ3V2YX812" hidden="1">
          <a:extLst>
            <a:ext uri="{FF2B5EF4-FFF2-40B4-BE49-F238E27FC236}">
              <a16:creationId xmlns:a16="http://schemas.microsoft.com/office/drawing/2014/main" id="{37A05F70-143E-436F-88F1-41388C2FC6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7" name="BExZXVFJ4DY4I24AARDT4AMP6EN1" descr="TXSMH2MTH86CYKA26740RQPUC" hidden="1">
          <a:extLst>
            <a:ext uri="{FF2B5EF4-FFF2-40B4-BE49-F238E27FC236}">
              <a16:creationId xmlns:a16="http://schemas.microsoft.com/office/drawing/2014/main" id="{F60F9770-4E26-4C62-AA38-0D8352CFA05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 name="BExOCUIOFQWUGTBU5ESTW3EYEP5C" descr="9BNF49V0R6VVYPHEVMJ3ABDQZ" hidden="1">
          <a:extLst>
            <a:ext uri="{FF2B5EF4-FFF2-40B4-BE49-F238E27FC236}">
              <a16:creationId xmlns:a16="http://schemas.microsoft.com/office/drawing/2014/main" id="{89BAABF0-C5CA-4370-8373-8BFC97F919E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9" name="BExU65O9OE4B4MQ2A3OYH13M8BZJ" descr="3INNIMMPDBB0JF37L81M6ID21" hidden="1">
          <a:extLst>
            <a:ext uri="{FF2B5EF4-FFF2-40B4-BE49-F238E27FC236}">
              <a16:creationId xmlns:a16="http://schemas.microsoft.com/office/drawing/2014/main" id="{045F2F8E-22F6-483C-B060-1CA6DAB3F3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0" name="BExOPRCR0UW7TKXSV5WDTL348FGL" descr="S9JM17GP1802LHN4GT14BJYIC" hidden="1">
          <a:extLst>
            <a:ext uri="{FF2B5EF4-FFF2-40B4-BE49-F238E27FC236}">
              <a16:creationId xmlns:a16="http://schemas.microsoft.com/office/drawing/2014/main" id="{64FE6CD8-FD07-4101-9466-E9CAB472BE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1" name="BEx5OESAY2W8SEGI3TSB65EHJ04B" descr="9CN2Y88X8WYV1HWZG1QILY9BK" hidden="1">
          <a:extLst>
            <a:ext uri="{FF2B5EF4-FFF2-40B4-BE49-F238E27FC236}">
              <a16:creationId xmlns:a16="http://schemas.microsoft.com/office/drawing/2014/main" id="{72BB4699-5262-4ADA-818E-540917473A0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2" name="BExGMWEQ2BYRY9BAO5T1X850MJN1" descr="AZ9ST0XDIOP50HSUFO5V31BR0" hidden="1">
          <a:extLst>
            <a:ext uri="{FF2B5EF4-FFF2-40B4-BE49-F238E27FC236}">
              <a16:creationId xmlns:a16="http://schemas.microsoft.com/office/drawing/2014/main" id="{D834EEEB-7D1A-43E6-8F63-B68F859A748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33" name="BExW253QPOZK9KW8BJC3LBXGCG2N" descr="Y5HX37BEUWSN1NEFJKZJXI3SX" hidden="1">
          <a:extLst>
            <a:ext uri="{FF2B5EF4-FFF2-40B4-BE49-F238E27FC236}">
              <a16:creationId xmlns:a16="http://schemas.microsoft.com/office/drawing/2014/main" id="{02D05A1B-13D6-475E-AB9E-CBA52CF68E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4" name="BEx973S463FCQVJ7QDFBUIU0WJ3F" descr="ZQTVYL8DCSADVT0QMRXFLU0TR" hidden="1">
          <a:extLst>
            <a:ext uri="{FF2B5EF4-FFF2-40B4-BE49-F238E27FC236}">
              <a16:creationId xmlns:a16="http://schemas.microsoft.com/office/drawing/2014/main" id="{A6986364-2C40-4104-855C-AD2AFE42E0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5" name="BExRZO0PLWWMCLGRH7EH6UXYWGAJ" descr="9D4GQ34QB727H10MA3SSAR2R9" hidden="1">
          <a:extLst>
            <a:ext uri="{FF2B5EF4-FFF2-40B4-BE49-F238E27FC236}">
              <a16:creationId xmlns:a16="http://schemas.microsoft.com/office/drawing/2014/main" id="{628C7251-3D7E-48E5-ADBB-9F47170FCDA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6" name="BExBDP6HNAAJUM39SE5G2C8BKNRQ" descr="1TM64TL2QIMYV7WYSV2VLGXY4" hidden="1">
          <a:extLst>
            <a:ext uri="{FF2B5EF4-FFF2-40B4-BE49-F238E27FC236}">
              <a16:creationId xmlns:a16="http://schemas.microsoft.com/office/drawing/2014/main" id="{30182F2A-4722-4F88-A5E4-E9C81B4532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 name="BExQEGJP61DL2NZY6LMBHBZ0J5YT" descr="D6ZNRZJ7EX4GZT9RO8LE0C905" hidden="1">
          <a:extLst>
            <a:ext uri="{FF2B5EF4-FFF2-40B4-BE49-F238E27FC236}">
              <a16:creationId xmlns:a16="http://schemas.microsoft.com/office/drawing/2014/main" id="{833C4E20-B7CC-4369-8B72-46F566B703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 name="BExTY1BCS6HZIF6HI5491FGHDVAE" descr="MJ6976KI2UH1IE8M227DUYXMJ" hidden="1">
          <a:extLst>
            <a:ext uri="{FF2B5EF4-FFF2-40B4-BE49-F238E27FC236}">
              <a16:creationId xmlns:a16="http://schemas.microsoft.com/office/drawing/2014/main" id="{043EA182-FDF0-426D-8EF5-2F1791AE74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 name="BEx5FXJGJOT93D0J2IRJ3985IUMI" hidden="1">
          <a:extLst>
            <a:ext uri="{FF2B5EF4-FFF2-40B4-BE49-F238E27FC236}">
              <a16:creationId xmlns:a16="http://schemas.microsoft.com/office/drawing/2014/main" id="{0ADF19C1-3E98-442C-A4F6-5CF078DE4E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0" name="BExS8T38WLC2R738ZC7BDJQAKJAJ" descr="MRI962L5PB0E0YWXCIBN82VJH" hidden="1">
          <a:extLst>
            <a:ext uri="{FF2B5EF4-FFF2-40B4-BE49-F238E27FC236}">
              <a16:creationId xmlns:a16="http://schemas.microsoft.com/office/drawing/2014/main" id="{3C194F6C-C8C9-4E53-BD5F-6EB85C582A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 name="BEx5F64BJ6DCM4EJH81D5ZFNPZ0V" descr="7DJ9FILZD2YPS6X1JBP9E76TU" hidden="1">
          <a:extLst>
            <a:ext uri="{FF2B5EF4-FFF2-40B4-BE49-F238E27FC236}">
              <a16:creationId xmlns:a16="http://schemas.microsoft.com/office/drawing/2014/main" id="{35F13FB9-DD5D-41EF-9D79-9634E344E63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 name="BExQEXXHA3EEXR44LT6RKCDWM6ZT" hidden="1">
          <a:extLst>
            <a:ext uri="{FF2B5EF4-FFF2-40B4-BE49-F238E27FC236}">
              <a16:creationId xmlns:a16="http://schemas.microsoft.com/office/drawing/2014/main" id="{B5B96A47-71B0-4D99-B780-DE9CFCA5205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3" name="BEx1X6AMHV6ZK3UJB2BXIJTJHYJU" descr="OALR4L95ELQLZ1Y1LETHM1CS9" hidden="1">
          <a:extLst>
            <a:ext uri="{FF2B5EF4-FFF2-40B4-BE49-F238E27FC236}">
              <a16:creationId xmlns:a16="http://schemas.microsoft.com/office/drawing/2014/main" id="{2B13BDC4-F396-4C32-ABE5-3BAAC61627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 name="BEx1QZGQZBAWJ8591VXEIPUOVS7X" descr="MEW27CPIFG44B7E7HEQUUF5QF" hidden="1">
          <a:extLst>
            <a:ext uri="{FF2B5EF4-FFF2-40B4-BE49-F238E27FC236}">
              <a16:creationId xmlns:a16="http://schemas.microsoft.com/office/drawing/2014/main" id="{13A30EB3-7D52-456B-BB46-027B9148A8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 name="BExMF7LICJLPXSHM63A6EQ79YQKG" descr="U084VZL15IMB1OFRRAY6GVKAE" hidden="1">
          <a:extLst>
            <a:ext uri="{FF2B5EF4-FFF2-40B4-BE49-F238E27FC236}">
              <a16:creationId xmlns:a16="http://schemas.microsoft.com/office/drawing/2014/main" id="{1D571591-9805-4365-B778-8E20427AA37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 name="BExS343F8GCKP6HTF9Y97L133DX8" descr="ZRF0KB1IYQSNV63CTXT25G67G" hidden="1">
          <a:extLst>
            <a:ext uri="{FF2B5EF4-FFF2-40B4-BE49-F238E27FC236}">
              <a16:creationId xmlns:a16="http://schemas.microsoft.com/office/drawing/2014/main" id="{D7C22460-73A6-434D-B08A-0E5F5A4FDC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 name="BExZMRC09W87CY4B73NPZMNH21AH" descr="78CUMI0OVLYJRSDRQ3V2YX812" hidden="1">
          <a:extLst>
            <a:ext uri="{FF2B5EF4-FFF2-40B4-BE49-F238E27FC236}">
              <a16:creationId xmlns:a16="http://schemas.microsoft.com/office/drawing/2014/main" id="{A34EFD92-2E2A-4460-8952-ABD3A3B57E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8" name="BExZXVFJ4DY4I24AARDT4AMP6EN1" descr="TXSMH2MTH86CYKA26740RQPUC" hidden="1">
          <a:extLst>
            <a:ext uri="{FF2B5EF4-FFF2-40B4-BE49-F238E27FC236}">
              <a16:creationId xmlns:a16="http://schemas.microsoft.com/office/drawing/2014/main" id="{E0FB5AAC-ABA0-4B63-80F4-18CC9BBB22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9" name="BExOCUIOFQWUGTBU5ESTW3EYEP5C" descr="9BNF49V0R6VVYPHEVMJ3ABDQZ" hidden="1">
          <a:extLst>
            <a:ext uri="{FF2B5EF4-FFF2-40B4-BE49-F238E27FC236}">
              <a16:creationId xmlns:a16="http://schemas.microsoft.com/office/drawing/2014/main" id="{6B3CD8A7-BEEB-43D4-A347-289B4D7288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0" name="BExU65O9OE4B4MQ2A3OYH13M8BZJ" descr="3INNIMMPDBB0JF37L81M6ID21" hidden="1">
          <a:extLst>
            <a:ext uri="{FF2B5EF4-FFF2-40B4-BE49-F238E27FC236}">
              <a16:creationId xmlns:a16="http://schemas.microsoft.com/office/drawing/2014/main" id="{D934DD19-76E1-42D9-9FB0-74E8FBF06D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1" name="BExOPRCR0UW7TKXSV5WDTL348FGL" descr="S9JM17GP1802LHN4GT14BJYIC" hidden="1">
          <a:extLst>
            <a:ext uri="{FF2B5EF4-FFF2-40B4-BE49-F238E27FC236}">
              <a16:creationId xmlns:a16="http://schemas.microsoft.com/office/drawing/2014/main" id="{3B75383A-7ED8-4724-9F8D-16F1100405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2" name="BEx5OESAY2W8SEGI3TSB65EHJ04B" descr="9CN2Y88X8WYV1HWZG1QILY9BK" hidden="1">
          <a:extLst>
            <a:ext uri="{FF2B5EF4-FFF2-40B4-BE49-F238E27FC236}">
              <a16:creationId xmlns:a16="http://schemas.microsoft.com/office/drawing/2014/main" id="{D7E52038-8F46-48C2-85FE-E1D98A93785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3" name="BExGMWEQ2BYRY9BAO5T1X850MJN1" descr="AZ9ST0XDIOP50HSUFO5V31BR0" hidden="1">
          <a:extLst>
            <a:ext uri="{FF2B5EF4-FFF2-40B4-BE49-F238E27FC236}">
              <a16:creationId xmlns:a16="http://schemas.microsoft.com/office/drawing/2014/main" id="{11A03751-0216-4078-9B9F-A66B2C0A6D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54" name="BExW253QPOZK9KW8BJC3LBXGCG2N" descr="Y5HX37BEUWSN1NEFJKZJXI3SX" hidden="1">
          <a:extLst>
            <a:ext uri="{FF2B5EF4-FFF2-40B4-BE49-F238E27FC236}">
              <a16:creationId xmlns:a16="http://schemas.microsoft.com/office/drawing/2014/main" id="{3163ED28-2034-450A-9383-3224FE04CE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5" name="BEx973S463FCQVJ7QDFBUIU0WJ3F" descr="ZQTVYL8DCSADVT0QMRXFLU0TR" hidden="1">
          <a:extLst>
            <a:ext uri="{FF2B5EF4-FFF2-40B4-BE49-F238E27FC236}">
              <a16:creationId xmlns:a16="http://schemas.microsoft.com/office/drawing/2014/main" id="{71869176-144D-45D8-AD89-65591A1CDC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56" name="BExRZO0PLWWMCLGRH7EH6UXYWGAJ" descr="9D4GQ34QB727H10MA3SSAR2R9" hidden="1">
          <a:extLst>
            <a:ext uri="{FF2B5EF4-FFF2-40B4-BE49-F238E27FC236}">
              <a16:creationId xmlns:a16="http://schemas.microsoft.com/office/drawing/2014/main" id="{316C01C8-68BF-4D1D-B22B-CD57ADA6056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7" name="BExBDP6HNAAJUM39SE5G2C8BKNRQ" descr="1TM64TL2QIMYV7WYSV2VLGXY4" hidden="1">
          <a:extLst>
            <a:ext uri="{FF2B5EF4-FFF2-40B4-BE49-F238E27FC236}">
              <a16:creationId xmlns:a16="http://schemas.microsoft.com/office/drawing/2014/main" id="{A4A16BB3-7315-49B3-A82B-87FEAEFECE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8" name="BExQEGJP61DL2NZY6LMBHBZ0J5YT" descr="D6ZNRZJ7EX4GZT9RO8LE0C905" hidden="1">
          <a:extLst>
            <a:ext uri="{FF2B5EF4-FFF2-40B4-BE49-F238E27FC236}">
              <a16:creationId xmlns:a16="http://schemas.microsoft.com/office/drawing/2014/main" id="{69E39FBD-94BD-4FCB-95B0-F9AF42A03A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59" name="BExTY1BCS6HZIF6HI5491FGHDVAE" descr="MJ6976KI2UH1IE8M227DUYXMJ" hidden="1">
          <a:extLst>
            <a:ext uri="{FF2B5EF4-FFF2-40B4-BE49-F238E27FC236}">
              <a16:creationId xmlns:a16="http://schemas.microsoft.com/office/drawing/2014/main" id="{28B54DF7-AAD0-4661-8DF2-155A3C3BB0E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0" name="BEx5FXJGJOT93D0J2IRJ3985IUMI" hidden="1">
          <a:extLst>
            <a:ext uri="{FF2B5EF4-FFF2-40B4-BE49-F238E27FC236}">
              <a16:creationId xmlns:a16="http://schemas.microsoft.com/office/drawing/2014/main" id="{4F836DD4-6B63-46D9-AA3D-E564D8868C9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61" name="BEx3RTMHAR35NUAAK49TV6NU7EPA" descr="QFXLG4ZCXTRQSJYFCKJ58G9N8" hidden="1">
          <a:extLst>
            <a:ext uri="{FF2B5EF4-FFF2-40B4-BE49-F238E27FC236}">
              <a16:creationId xmlns:a16="http://schemas.microsoft.com/office/drawing/2014/main" id="{C81DFA16-53EF-4CA7-B62C-2997144848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62" name="BExS8T38WLC2R738ZC7BDJQAKJAJ" descr="MRI962L5PB0E0YWXCIBN82VJH" hidden="1">
          <a:extLst>
            <a:ext uri="{FF2B5EF4-FFF2-40B4-BE49-F238E27FC236}">
              <a16:creationId xmlns:a16="http://schemas.microsoft.com/office/drawing/2014/main" id="{4D3B52D0-3911-4B06-85EA-8340261DBF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3" name="BEx5F64BJ6DCM4EJH81D5ZFNPZ0V" descr="7DJ9FILZD2YPS6X1JBP9E76TU" hidden="1">
          <a:extLst>
            <a:ext uri="{FF2B5EF4-FFF2-40B4-BE49-F238E27FC236}">
              <a16:creationId xmlns:a16="http://schemas.microsoft.com/office/drawing/2014/main" id="{66E85F68-1FAC-41C1-86CF-9961ECECB8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4" name="BExQEXXHA3EEXR44LT6RKCDWM6ZT" hidden="1">
          <a:extLst>
            <a:ext uri="{FF2B5EF4-FFF2-40B4-BE49-F238E27FC236}">
              <a16:creationId xmlns:a16="http://schemas.microsoft.com/office/drawing/2014/main" id="{66C6E7F2-DA95-4BCC-A8FB-4FB7EC7E7CB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65" name="BEx1X6AMHV6ZK3UJB2BXIJTJHYJU" descr="OALR4L95ELQLZ1Y1LETHM1CS9" hidden="1">
          <a:extLst>
            <a:ext uri="{FF2B5EF4-FFF2-40B4-BE49-F238E27FC236}">
              <a16:creationId xmlns:a16="http://schemas.microsoft.com/office/drawing/2014/main" id="{D3B06902-3A14-4186-B0E7-7F8D2344D6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66" name="BExSDIVCE09QKG3CT52PHCS6ZJ09" descr="9F076L7EQCF2COMMGCQG6BQGU" hidden="1">
          <a:extLst>
            <a:ext uri="{FF2B5EF4-FFF2-40B4-BE49-F238E27FC236}">
              <a16:creationId xmlns:a16="http://schemas.microsoft.com/office/drawing/2014/main" id="{A3D4284D-853D-419F-AB8E-B96DC61B85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7" name="BEx1QZGQZBAWJ8591VXEIPUOVS7X" descr="MEW27CPIFG44B7E7HEQUUF5QF" hidden="1">
          <a:extLst>
            <a:ext uri="{FF2B5EF4-FFF2-40B4-BE49-F238E27FC236}">
              <a16:creationId xmlns:a16="http://schemas.microsoft.com/office/drawing/2014/main" id="{F3558F95-3BFD-4066-924A-3E713937C07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8" name="BExMF7LICJLPXSHM63A6EQ79YQKG" descr="U084VZL15IMB1OFRRAY6GVKAE" hidden="1">
          <a:extLst>
            <a:ext uri="{FF2B5EF4-FFF2-40B4-BE49-F238E27FC236}">
              <a16:creationId xmlns:a16="http://schemas.microsoft.com/office/drawing/2014/main" id="{282CA8F1-F03E-45D8-92E2-3FBCADE5125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69" name="BExS343F8GCKP6HTF9Y97L133DX8" descr="ZRF0KB1IYQSNV63CTXT25G67G" hidden="1">
          <a:extLst>
            <a:ext uri="{FF2B5EF4-FFF2-40B4-BE49-F238E27FC236}">
              <a16:creationId xmlns:a16="http://schemas.microsoft.com/office/drawing/2014/main" id="{5A9986D7-052F-45EF-B379-B4DAEF345A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0" name="BExZMRC09W87CY4B73NPZMNH21AH" descr="78CUMI0OVLYJRSDRQ3V2YX812" hidden="1">
          <a:extLst>
            <a:ext uri="{FF2B5EF4-FFF2-40B4-BE49-F238E27FC236}">
              <a16:creationId xmlns:a16="http://schemas.microsoft.com/office/drawing/2014/main" id="{4FF5AB56-7F79-49AC-94E6-99B5531528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71" name="BExZXVFJ4DY4I24AARDT4AMP6EN1" descr="TXSMH2MTH86CYKA26740RQPUC" hidden="1">
          <a:extLst>
            <a:ext uri="{FF2B5EF4-FFF2-40B4-BE49-F238E27FC236}">
              <a16:creationId xmlns:a16="http://schemas.microsoft.com/office/drawing/2014/main" id="{B7F14D2C-2441-464A-97E9-1AC42F8561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2" name="BExOCUIOFQWUGTBU5ESTW3EYEP5C" descr="9BNF49V0R6VVYPHEVMJ3ABDQZ" hidden="1">
          <a:extLst>
            <a:ext uri="{FF2B5EF4-FFF2-40B4-BE49-F238E27FC236}">
              <a16:creationId xmlns:a16="http://schemas.microsoft.com/office/drawing/2014/main" id="{5A78934A-68F5-4ED2-9A7B-B55E52A2774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3" name="BExU65O9OE4B4MQ2A3OYH13M8BZJ" descr="3INNIMMPDBB0JF37L81M6ID21" hidden="1">
          <a:extLst>
            <a:ext uri="{FF2B5EF4-FFF2-40B4-BE49-F238E27FC236}">
              <a16:creationId xmlns:a16="http://schemas.microsoft.com/office/drawing/2014/main" id="{B4547B9A-2126-4233-A20D-6D38CC72F0C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4" name="BExOPRCR0UW7TKXSV5WDTL348FGL" descr="S9JM17GP1802LHN4GT14BJYIC" hidden="1">
          <a:extLst>
            <a:ext uri="{FF2B5EF4-FFF2-40B4-BE49-F238E27FC236}">
              <a16:creationId xmlns:a16="http://schemas.microsoft.com/office/drawing/2014/main" id="{2E5D7B34-FDB4-439A-BA4E-60087D51F3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5" name="BEx5OESAY2W8SEGI3TSB65EHJ04B" descr="9CN2Y88X8WYV1HWZG1QILY9BK" hidden="1">
          <a:extLst>
            <a:ext uri="{FF2B5EF4-FFF2-40B4-BE49-F238E27FC236}">
              <a16:creationId xmlns:a16="http://schemas.microsoft.com/office/drawing/2014/main" id="{2B7E1F5E-23AA-49F0-818C-1D8D8C1454B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6" name="BExGMWEQ2BYRY9BAO5T1X850MJN1" descr="AZ9ST0XDIOP50HSUFO5V31BR0" hidden="1">
          <a:extLst>
            <a:ext uri="{FF2B5EF4-FFF2-40B4-BE49-F238E27FC236}">
              <a16:creationId xmlns:a16="http://schemas.microsoft.com/office/drawing/2014/main" id="{AA85B6C2-8F9A-4A35-BD32-B3C40EEAC2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77" name="BExW253QPOZK9KW8BJC3LBXGCG2N" descr="Y5HX37BEUWSN1NEFJKZJXI3SX" hidden="1">
          <a:extLst>
            <a:ext uri="{FF2B5EF4-FFF2-40B4-BE49-F238E27FC236}">
              <a16:creationId xmlns:a16="http://schemas.microsoft.com/office/drawing/2014/main" id="{F3F0BD41-6242-473B-AB50-00519172F2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78" name="BEx973S463FCQVJ7QDFBUIU0WJ3F" descr="ZQTVYL8DCSADVT0QMRXFLU0TR" hidden="1">
          <a:extLst>
            <a:ext uri="{FF2B5EF4-FFF2-40B4-BE49-F238E27FC236}">
              <a16:creationId xmlns:a16="http://schemas.microsoft.com/office/drawing/2014/main" id="{FE6E218B-FC05-41E1-AAC0-DA0AD53458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79" name="BExRZO0PLWWMCLGRH7EH6UXYWGAJ" descr="9D4GQ34QB727H10MA3SSAR2R9" hidden="1">
          <a:extLst>
            <a:ext uri="{FF2B5EF4-FFF2-40B4-BE49-F238E27FC236}">
              <a16:creationId xmlns:a16="http://schemas.microsoft.com/office/drawing/2014/main" id="{AFA65A94-F392-4FD4-B706-037AAF295D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0" name="BExBDP6HNAAJUM39SE5G2C8BKNRQ" descr="1TM64TL2QIMYV7WYSV2VLGXY4" hidden="1">
          <a:extLst>
            <a:ext uri="{FF2B5EF4-FFF2-40B4-BE49-F238E27FC236}">
              <a16:creationId xmlns:a16="http://schemas.microsoft.com/office/drawing/2014/main" id="{D31449D9-67A4-4CC7-8299-07A43B4222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1" name="BExQEGJP61DL2NZY6LMBHBZ0J5YT" descr="D6ZNRZJ7EX4GZT9RO8LE0C905" hidden="1">
          <a:extLst>
            <a:ext uri="{FF2B5EF4-FFF2-40B4-BE49-F238E27FC236}">
              <a16:creationId xmlns:a16="http://schemas.microsoft.com/office/drawing/2014/main" id="{1CEE2623-D573-4261-AB64-7B3B83A5E3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2" name="BExTY1BCS6HZIF6HI5491FGHDVAE" descr="MJ6976KI2UH1IE8M227DUYXMJ" hidden="1">
          <a:extLst>
            <a:ext uri="{FF2B5EF4-FFF2-40B4-BE49-F238E27FC236}">
              <a16:creationId xmlns:a16="http://schemas.microsoft.com/office/drawing/2014/main" id="{4ED92140-1F6B-403D-AE69-FB48ACD39B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3" name="BEx5FXJGJOT93D0J2IRJ3985IUMI" hidden="1">
          <a:extLst>
            <a:ext uri="{FF2B5EF4-FFF2-40B4-BE49-F238E27FC236}">
              <a16:creationId xmlns:a16="http://schemas.microsoft.com/office/drawing/2014/main" id="{90110698-7156-4AEF-8650-1EBF72E57E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84" name="BEx3RTMHAR35NUAAK49TV6NU7EPA" descr="QFXLG4ZCXTRQSJYFCKJ58G9N8" hidden="1">
          <a:extLst>
            <a:ext uri="{FF2B5EF4-FFF2-40B4-BE49-F238E27FC236}">
              <a16:creationId xmlns:a16="http://schemas.microsoft.com/office/drawing/2014/main" id="{F50087E6-899D-4C70-AABC-9FDC347658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85" name="BExS8T38WLC2R738ZC7BDJQAKJAJ" descr="MRI962L5PB0E0YWXCIBN82VJH" hidden="1">
          <a:extLst>
            <a:ext uri="{FF2B5EF4-FFF2-40B4-BE49-F238E27FC236}">
              <a16:creationId xmlns:a16="http://schemas.microsoft.com/office/drawing/2014/main" id="{0E29C4E4-67E0-4BA7-A0D6-AD5D7142FCC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6" name="BEx5F64BJ6DCM4EJH81D5ZFNPZ0V" descr="7DJ9FILZD2YPS6X1JBP9E76TU" hidden="1">
          <a:extLst>
            <a:ext uri="{FF2B5EF4-FFF2-40B4-BE49-F238E27FC236}">
              <a16:creationId xmlns:a16="http://schemas.microsoft.com/office/drawing/2014/main" id="{80E1CA1B-2421-491B-9620-7E12C498EB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87" name="BExQEXXHA3EEXR44LT6RKCDWM6ZT" hidden="1">
          <a:extLst>
            <a:ext uri="{FF2B5EF4-FFF2-40B4-BE49-F238E27FC236}">
              <a16:creationId xmlns:a16="http://schemas.microsoft.com/office/drawing/2014/main" id="{B84A8CDB-3348-4AA6-A53F-0338E289BBA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88" name="BEx1X6AMHV6ZK3UJB2BXIJTJHYJU" descr="OALR4L95ELQLZ1Y1LETHM1CS9" hidden="1">
          <a:extLst>
            <a:ext uri="{FF2B5EF4-FFF2-40B4-BE49-F238E27FC236}">
              <a16:creationId xmlns:a16="http://schemas.microsoft.com/office/drawing/2014/main" id="{DDDBAA41-C9BA-43A3-82A6-16DFE26CF5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89" name="BExSDIVCE09QKG3CT52PHCS6ZJ09" descr="9F076L7EQCF2COMMGCQG6BQGU" hidden="1">
          <a:extLst>
            <a:ext uri="{FF2B5EF4-FFF2-40B4-BE49-F238E27FC236}">
              <a16:creationId xmlns:a16="http://schemas.microsoft.com/office/drawing/2014/main" id="{46FFD971-7DBF-4141-9F0D-576D57BAF45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0" name="BEx1QZGQZBAWJ8591VXEIPUOVS7X" descr="MEW27CPIFG44B7E7HEQUUF5QF" hidden="1">
          <a:extLst>
            <a:ext uri="{FF2B5EF4-FFF2-40B4-BE49-F238E27FC236}">
              <a16:creationId xmlns:a16="http://schemas.microsoft.com/office/drawing/2014/main" id="{B411A3A5-91FD-438B-887D-C3C17CB5B9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1" name="BExMF7LICJLPXSHM63A6EQ79YQKG" descr="U084VZL15IMB1OFRRAY6GVKAE" hidden="1">
          <a:extLst>
            <a:ext uri="{FF2B5EF4-FFF2-40B4-BE49-F238E27FC236}">
              <a16:creationId xmlns:a16="http://schemas.microsoft.com/office/drawing/2014/main" id="{BE079345-A260-412F-BB04-F627E3F5A43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2" name="BExS343F8GCKP6HTF9Y97L133DX8" descr="ZRF0KB1IYQSNV63CTXT25G67G" hidden="1">
          <a:extLst>
            <a:ext uri="{FF2B5EF4-FFF2-40B4-BE49-F238E27FC236}">
              <a16:creationId xmlns:a16="http://schemas.microsoft.com/office/drawing/2014/main" id="{D185609E-467B-4751-84EC-837888930C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3" name="BExZMRC09W87CY4B73NPZMNH21AH" descr="78CUMI0OVLYJRSDRQ3V2YX812" hidden="1">
          <a:extLst>
            <a:ext uri="{FF2B5EF4-FFF2-40B4-BE49-F238E27FC236}">
              <a16:creationId xmlns:a16="http://schemas.microsoft.com/office/drawing/2014/main" id="{2AF8B043-F262-447B-9DAA-30D9726649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94" name="BExZXVFJ4DY4I24AARDT4AMP6EN1" descr="TXSMH2MTH86CYKA26740RQPUC" hidden="1">
          <a:extLst>
            <a:ext uri="{FF2B5EF4-FFF2-40B4-BE49-F238E27FC236}">
              <a16:creationId xmlns:a16="http://schemas.microsoft.com/office/drawing/2014/main" id="{4195D2ED-8911-4B5E-B3BE-B79608908D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5" name="BExOCUIOFQWUGTBU5ESTW3EYEP5C" descr="9BNF49V0R6VVYPHEVMJ3ABDQZ" hidden="1">
          <a:extLst>
            <a:ext uri="{FF2B5EF4-FFF2-40B4-BE49-F238E27FC236}">
              <a16:creationId xmlns:a16="http://schemas.microsoft.com/office/drawing/2014/main" id="{32A66FC1-2DED-48DB-A777-27C44CD293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6" name="BExU65O9OE4B4MQ2A3OYH13M8BZJ" descr="3INNIMMPDBB0JF37L81M6ID21" hidden="1">
          <a:extLst>
            <a:ext uri="{FF2B5EF4-FFF2-40B4-BE49-F238E27FC236}">
              <a16:creationId xmlns:a16="http://schemas.microsoft.com/office/drawing/2014/main" id="{22BAAE85-D479-4ADC-95DF-4E6E61EC6A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7" name="BExOPRCR0UW7TKXSV5WDTL348FGL" descr="S9JM17GP1802LHN4GT14BJYIC" hidden="1">
          <a:extLst>
            <a:ext uri="{FF2B5EF4-FFF2-40B4-BE49-F238E27FC236}">
              <a16:creationId xmlns:a16="http://schemas.microsoft.com/office/drawing/2014/main" id="{F7133D0C-5054-444C-BC62-49E60C1D5D2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8" name="BEx5OESAY2W8SEGI3TSB65EHJ04B" descr="9CN2Y88X8WYV1HWZG1QILY9BK" hidden="1">
          <a:extLst>
            <a:ext uri="{FF2B5EF4-FFF2-40B4-BE49-F238E27FC236}">
              <a16:creationId xmlns:a16="http://schemas.microsoft.com/office/drawing/2014/main" id="{DAAFB7FC-3F54-457A-8B38-1593D23B3E7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99" name="BExGMWEQ2BYRY9BAO5T1X850MJN1" descr="AZ9ST0XDIOP50HSUFO5V31BR0" hidden="1">
          <a:extLst>
            <a:ext uri="{FF2B5EF4-FFF2-40B4-BE49-F238E27FC236}">
              <a16:creationId xmlns:a16="http://schemas.microsoft.com/office/drawing/2014/main" id="{21137AE5-256C-448B-A540-C4FB44DBAC4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100" name="BExW253QPOZK9KW8BJC3LBXGCG2N" descr="Y5HX37BEUWSN1NEFJKZJXI3SX" hidden="1">
          <a:extLst>
            <a:ext uri="{FF2B5EF4-FFF2-40B4-BE49-F238E27FC236}">
              <a16:creationId xmlns:a16="http://schemas.microsoft.com/office/drawing/2014/main" id="{6A35CEBE-2734-456B-8591-AAA6063A02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1" name="BEx973S463FCQVJ7QDFBUIU0WJ3F" descr="ZQTVYL8DCSADVT0QMRXFLU0TR" hidden="1">
          <a:extLst>
            <a:ext uri="{FF2B5EF4-FFF2-40B4-BE49-F238E27FC236}">
              <a16:creationId xmlns:a16="http://schemas.microsoft.com/office/drawing/2014/main" id="{66F19371-2FE7-4C9E-9135-E720FA8A51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02" name="BExRZO0PLWWMCLGRH7EH6UXYWGAJ" descr="9D4GQ34QB727H10MA3SSAR2R9" hidden="1">
          <a:extLst>
            <a:ext uri="{FF2B5EF4-FFF2-40B4-BE49-F238E27FC236}">
              <a16:creationId xmlns:a16="http://schemas.microsoft.com/office/drawing/2014/main" id="{DCD4970E-F2F9-404B-BDCB-4008A873AE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3" name="BExBDP6HNAAJUM39SE5G2C8BKNRQ" descr="1TM64TL2QIMYV7WYSV2VLGXY4" hidden="1">
          <a:extLst>
            <a:ext uri="{FF2B5EF4-FFF2-40B4-BE49-F238E27FC236}">
              <a16:creationId xmlns:a16="http://schemas.microsoft.com/office/drawing/2014/main" id="{9562BD27-997E-4E68-BC9A-6B3DAD2303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4" name="BExQEGJP61DL2NZY6LMBHBZ0J5YT" descr="D6ZNRZJ7EX4GZT9RO8LE0C905" hidden="1">
          <a:extLst>
            <a:ext uri="{FF2B5EF4-FFF2-40B4-BE49-F238E27FC236}">
              <a16:creationId xmlns:a16="http://schemas.microsoft.com/office/drawing/2014/main" id="{5C472AC5-6EC3-43D9-9707-6A3D6812238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5" name="BExTY1BCS6HZIF6HI5491FGHDVAE" descr="MJ6976KI2UH1IE8M227DUYXMJ" hidden="1">
          <a:extLst>
            <a:ext uri="{FF2B5EF4-FFF2-40B4-BE49-F238E27FC236}">
              <a16:creationId xmlns:a16="http://schemas.microsoft.com/office/drawing/2014/main" id="{61952D0F-59E8-4239-82E7-38BAC3729E8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6" name="BEx5FXJGJOT93D0J2IRJ3985IUMI" hidden="1">
          <a:extLst>
            <a:ext uri="{FF2B5EF4-FFF2-40B4-BE49-F238E27FC236}">
              <a16:creationId xmlns:a16="http://schemas.microsoft.com/office/drawing/2014/main" id="{1E3D2CF1-B3C3-41A6-A2FE-D0D068319E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07" name="BExS8T38WLC2R738ZC7BDJQAKJAJ" descr="MRI962L5PB0E0YWXCIBN82VJH" hidden="1">
          <a:extLst>
            <a:ext uri="{FF2B5EF4-FFF2-40B4-BE49-F238E27FC236}">
              <a16:creationId xmlns:a16="http://schemas.microsoft.com/office/drawing/2014/main" id="{F44B18F7-4EF7-483F-82A5-B5CE67DF9C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8" name="BEx5F64BJ6DCM4EJH81D5ZFNPZ0V" descr="7DJ9FILZD2YPS6X1JBP9E76TU" hidden="1">
          <a:extLst>
            <a:ext uri="{FF2B5EF4-FFF2-40B4-BE49-F238E27FC236}">
              <a16:creationId xmlns:a16="http://schemas.microsoft.com/office/drawing/2014/main" id="{9F94B567-1CBE-4C0E-91D5-E547827775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09" name="BExQEXXHA3EEXR44LT6RKCDWM6ZT" hidden="1">
          <a:extLst>
            <a:ext uri="{FF2B5EF4-FFF2-40B4-BE49-F238E27FC236}">
              <a16:creationId xmlns:a16="http://schemas.microsoft.com/office/drawing/2014/main" id="{3BDD6D58-689C-494C-BE9D-2FF56BEC01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10" name="BEx1X6AMHV6ZK3UJB2BXIJTJHYJU" descr="OALR4L95ELQLZ1Y1LETHM1CS9" hidden="1">
          <a:extLst>
            <a:ext uri="{FF2B5EF4-FFF2-40B4-BE49-F238E27FC236}">
              <a16:creationId xmlns:a16="http://schemas.microsoft.com/office/drawing/2014/main" id="{DD7CCF56-7399-4450-99E2-0A6911A361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1" name="BEx1QZGQZBAWJ8591VXEIPUOVS7X" descr="MEW27CPIFG44B7E7HEQUUF5QF" hidden="1">
          <a:extLst>
            <a:ext uri="{FF2B5EF4-FFF2-40B4-BE49-F238E27FC236}">
              <a16:creationId xmlns:a16="http://schemas.microsoft.com/office/drawing/2014/main" id="{9F37CF05-8944-4561-99B6-AF5BF4F715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2" name="BExMF7LICJLPXSHM63A6EQ79YQKG" descr="U084VZL15IMB1OFRRAY6GVKAE" hidden="1">
          <a:extLst>
            <a:ext uri="{FF2B5EF4-FFF2-40B4-BE49-F238E27FC236}">
              <a16:creationId xmlns:a16="http://schemas.microsoft.com/office/drawing/2014/main" id="{B627EBB6-DDA5-476E-9D69-43EAF2039A7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3" name="BExS343F8GCKP6HTF9Y97L133DX8" descr="ZRF0KB1IYQSNV63CTXT25G67G" hidden="1">
          <a:extLst>
            <a:ext uri="{FF2B5EF4-FFF2-40B4-BE49-F238E27FC236}">
              <a16:creationId xmlns:a16="http://schemas.microsoft.com/office/drawing/2014/main" id="{CA148E38-299D-46E6-A406-92001C2DED8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4" name="BExZMRC09W87CY4B73NPZMNH21AH" descr="78CUMI0OVLYJRSDRQ3V2YX812" hidden="1">
          <a:extLst>
            <a:ext uri="{FF2B5EF4-FFF2-40B4-BE49-F238E27FC236}">
              <a16:creationId xmlns:a16="http://schemas.microsoft.com/office/drawing/2014/main" id="{1E519CBE-EC16-46D9-8585-79EF9DF0A9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115" name="BExZXVFJ4DY4I24AARDT4AMP6EN1" descr="TXSMH2MTH86CYKA26740RQPUC" hidden="1">
          <a:extLst>
            <a:ext uri="{FF2B5EF4-FFF2-40B4-BE49-F238E27FC236}">
              <a16:creationId xmlns:a16="http://schemas.microsoft.com/office/drawing/2014/main" id="{17DBE032-E8C8-4B08-9014-9D75C77F7D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6" name="BExOCUIOFQWUGTBU5ESTW3EYEP5C" descr="9BNF49V0R6VVYPHEVMJ3ABDQZ" hidden="1">
          <a:extLst>
            <a:ext uri="{FF2B5EF4-FFF2-40B4-BE49-F238E27FC236}">
              <a16:creationId xmlns:a16="http://schemas.microsoft.com/office/drawing/2014/main" id="{40A32E8B-82E6-4A08-A917-74FCCBBD33A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7" name="BExU65O9OE4B4MQ2A3OYH13M8BZJ" descr="3INNIMMPDBB0JF37L81M6ID21" hidden="1">
          <a:extLst>
            <a:ext uri="{FF2B5EF4-FFF2-40B4-BE49-F238E27FC236}">
              <a16:creationId xmlns:a16="http://schemas.microsoft.com/office/drawing/2014/main" id="{B51CA7CE-2F73-40B5-9336-5D93A20E1C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8" name="BExOPRCR0UW7TKXSV5WDTL348FGL" descr="S9JM17GP1802LHN4GT14BJYIC" hidden="1">
          <a:extLst>
            <a:ext uri="{FF2B5EF4-FFF2-40B4-BE49-F238E27FC236}">
              <a16:creationId xmlns:a16="http://schemas.microsoft.com/office/drawing/2014/main" id="{AFCA8D1F-E80E-4F38-9D2C-54AC0AA8F1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19" name="BEx5OESAY2W8SEGI3TSB65EHJ04B" descr="9CN2Y88X8WYV1HWZG1QILY9BK" hidden="1">
          <a:extLst>
            <a:ext uri="{FF2B5EF4-FFF2-40B4-BE49-F238E27FC236}">
              <a16:creationId xmlns:a16="http://schemas.microsoft.com/office/drawing/2014/main" id="{F16522C4-9883-4BAF-9709-0DE7CF794D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0" name="BExGMWEQ2BYRY9BAO5T1X850MJN1" descr="AZ9ST0XDIOP50HSUFO5V31BR0" hidden="1">
          <a:extLst>
            <a:ext uri="{FF2B5EF4-FFF2-40B4-BE49-F238E27FC236}">
              <a16:creationId xmlns:a16="http://schemas.microsoft.com/office/drawing/2014/main" id="{22ECB61A-68FE-4EDF-8445-C921B48506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3</xdr:col>
      <xdr:colOff>355600</xdr:colOff>
      <xdr:row>28</xdr:row>
      <xdr:rowOff>0</xdr:rowOff>
    </xdr:from>
    <xdr:to>
      <xdr:col>3</xdr:col>
      <xdr:colOff>482600</xdr:colOff>
      <xdr:row>28</xdr:row>
      <xdr:rowOff>127000</xdr:rowOff>
    </xdr:to>
    <xdr:pic macro="[15]!DesignIconClicked">
      <xdr:nvPicPr>
        <xdr:cNvPr id="121" name="BExF4QS0GX4E8WQAY1KP0OTWHZAA">
          <a:extLst>
            <a:ext uri="{FF2B5EF4-FFF2-40B4-BE49-F238E27FC236}">
              <a16:creationId xmlns:a16="http://schemas.microsoft.com/office/drawing/2014/main" id="{D46565A7-2383-4983-8DE5-30CBBA36B2D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27125" y="428625"/>
          <a:ext cx="127000" cy="127000"/>
        </a:xfrm>
        <a:prstGeom prst="rect">
          <a:avLst/>
        </a:prstGeom>
      </xdr:spPr>
    </xdr:pic>
    <xdr:clientData/>
  </xdr:twoCellAnchor>
  <xdr:oneCellAnchor>
    <xdr:from>
      <xdr:col>3</xdr:col>
      <xdr:colOff>28575</xdr:colOff>
      <xdr:row>0</xdr:row>
      <xdr:rowOff>0</xdr:rowOff>
    </xdr:from>
    <xdr:ext cx="123825" cy="123825"/>
    <xdr:pic macro="[15]!DesignIconClicked">
      <xdr:nvPicPr>
        <xdr:cNvPr id="122" name="BExW253QPOZK9KW8BJC3LBXGCG2N" descr="Y5HX37BEUWSN1NEFJKZJXI3SX" hidden="1">
          <a:extLst>
            <a:ext uri="{FF2B5EF4-FFF2-40B4-BE49-F238E27FC236}">
              <a16:creationId xmlns:a16="http://schemas.microsoft.com/office/drawing/2014/main" id="{E5BB954A-EE32-413A-9D57-1000ADE68A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3" name="BEx973S463FCQVJ7QDFBUIU0WJ3F" descr="ZQTVYL8DCSADVT0QMRXFLU0TR" hidden="1">
          <a:extLst>
            <a:ext uri="{FF2B5EF4-FFF2-40B4-BE49-F238E27FC236}">
              <a16:creationId xmlns:a16="http://schemas.microsoft.com/office/drawing/2014/main" id="{55441133-A3FA-43AB-8BAF-1592C6EEB5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24" name="BExRZO0PLWWMCLGRH7EH6UXYWGAJ" descr="9D4GQ34QB727H10MA3SSAR2R9" hidden="1">
          <a:extLst>
            <a:ext uri="{FF2B5EF4-FFF2-40B4-BE49-F238E27FC236}">
              <a16:creationId xmlns:a16="http://schemas.microsoft.com/office/drawing/2014/main" id="{25F023F8-A29B-40C6-A81A-0605BC61BA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5" name="BExBDP6HNAAJUM39SE5G2C8BKNRQ" descr="1TM64TL2QIMYV7WYSV2VLGXY4" hidden="1">
          <a:extLst>
            <a:ext uri="{FF2B5EF4-FFF2-40B4-BE49-F238E27FC236}">
              <a16:creationId xmlns:a16="http://schemas.microsoft.com/office/drawing/2014/main" id="{2B38D143-E488-47EB-BDD7-386130732A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6" name="BExQEGJP61DL2NZY6LMBHBZ0J5YT" descr="D6ZNRZJ7EX4GZT9RO8LE0C905" hidden="1">
          <a:extLst>
            <a:ext uri="{FF2B5EF4-FFF2-40B4-BE49-F238E27FC236}">
              <a16:creationId xmlns:a16="http://schemas.microsoft.com/office/drawing/2014/main" id="{C57DD94E-60B0-444B-B8E7-A3401FE75F3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7" name="BExTY1BCS6HZIF6HI5491FGHDVAE" descr="MJ6976KI2UH1IE8M227DUYXMJ" hidden="1">
          <a:extLst>
            <a:ext uri="{FF2B5EF4-FFF2-40B4-BE49-F238E27FC236}">
              <a16:creationId xmlns:a16="http://schemas.microsoft.com/office/drawing/2014/main" id="{863003FD-21F9-46ED-8ADB-96156AF5B8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28" name="BEx5FXJGJOT93D0J2IRJ3985IUMI" hidden="1">
          <a:extLst>
            <a:ext uri="{FF2B5EF4-FFF2-40B4-BE49-F238E27FC236}">
              <a16:creationId xmlns:a16="http://schemas.microsoft.com/office/drawing/2014/main" id="{2A0C513D-FA3F-4A2D-A089-07011E95F4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29" name="BExS8T38WLC2R738ZC7BDJQAKJAJ" descr="MRI962L5PB0E0YWXCIBN82VJH" hidden="1">
          <a:extLst>
            <a:ext uri="{FF2B5EF4-FFF2-40B4-BE49-F238E27FC236}">
              <a16:creationId xmlns:a16="http://schemas.microsoft.com/office/drawing/2014/main" id="{5D01B7F5-BB58-404A-94C9-2893518BE92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0" name="BEx5F64BJ6DCM4EJH81D5ZFNPZ0V" descr="7DJ9FILZD2YPS6X1JBP9E76TU" hidden="1">
          <a:extLst>
            <a:ext uri="{FF2B5EF4-FFF2-40B4-BE49-F238E27FC236}">
              <a16:creationId xmlns:a16="http://schemas.microsoft.com/office/drawing/2014/main" id="{3260F53B-42CD-4656-AFBF-221710BF87C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1" name="BExQEXXHA3EEXR44LT6RKCDWM6ZT" hidden="1">
          <a:extLst>
            <a:ext uri="{FF2B5EF4-FFF2-40B4-BE49-F238E27FC236}">
              <a16:creationId xmlns:a16="http://schemas.microsoft.com/office/drawing/2014/main" id="{80A9AF11-BB52-42D7-8E25-6FBEA7FDE7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32" name="BEx1X6AMHV6ZK3UJB2BXIJTJHYJU" descr="OALR4L95ELQLZ1Y1LETHM1CS9" hidden="1">
          <a:extLst>
            <a:ext uri="{FF2B5EF4-FFF2-40B4-BE49-F238E27FC236}">
              <a16:creationId xmlns:a16="http://schemas.microsoft.com/office/drawing/2014/main" id="{C96C0689-0542-4433-BE5D-3053184CC2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3" name="BEx1QZGQZBAWJ8591VXEIPUOVS7X" descr="MEW27CPIFG44B7E7HEQUUF5QF" hidden="1">
          <a:extLst>
            <a:ext uri="{FF2B5EF4-FFF2-40B4-BE49-F238E27FC236}">
              <a16:creationId xmlns:a16="http://schemas.microsoft.com/office/drawing/2014/main" id="{181299E6-E6A4-463B-9BF1-5DB09C122E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4" name="BExMF7LICJLPXSHM63A6EQ79YQKG" descr="U084VZL15IMB1OFRRAY6GVKAE" hidden="1">
          <a:extLst>
            <a:ext uri="{FF2B5EF4-FFF2-40B4-BE49-F238E27FC236}">
              <a16:creationId xmlns:a16="http://schemas.microsoft.com/office/drawing/2014/main" id="{45340F33-CBD2-47B4-9B47-122FE27D02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5" name="BExS343F8GCKP6HTF9Y97L133DX8" descr="ZRF0KB1IYQSNV63CTXT25G67G" hidden="1">
          <a:extLst>
            <a:ext uri="{FF2B5EF4-FFF2-40B4-BE49-F238E27FC236}">
              <a16:creationId xmlns:a16="http://schemas.microsoft.com/office/drawing/2014/main" id="{6CAC0173-2EB5-41EE-82E4-C76E8E247FF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6" name="BExZMRC09W87CY4B73NPZMNH21AH" descr="78CUMI0OVLYJRSDRQ3V2YX812" hidden="1">
          <a:extLst>
            <a:ext uri="{FF2B5EF4-FFF2-40B4-BE49-F238E27FC236}">
              <a16:creationId xmlns:a16="http://schemas.microsoft.com/office/drawing/2014/main" id="{7B1DFFDA-34F8-4D35-8E3C-5F5775623A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137" name="BExZXVFJ4DY4I24AARDT4AMP6EN1" descr="TXSMH2MTH86CYKA26740RQPUC" hidden="1">
          <a:extLst>
            <a:ext uri="{FF2B5EF4-FFF2-40B4-BE49-F238E27FC236}">
              <a16:creationId xmlns:a16="http://schemas.microsoft.com/office/drawing/2014/main" id="{53418930-5EE2-4E4F-B781-18F380F75C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8" name="BExOCUIOFQWUGTBU5ESTW3EYEP5C" descr="9BNF49V0R6VVYPHEVMJ3ABDQZ" hidden="1">
          <a:extLst>
            <a:ext uri="{FF2B5EF4-FFF2-40B4-BE49-F238E27FC236}">
              <a16:creationId xmlns:a16="http://schemas.microsoft.com/office/drawing/2014/main" id="{29B7969A-97FA-44A3-A892-FAFF722D67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39" name="BExU65O9OE4B4MQ2A3OYH13M8BZJ" descr="3INNIMMPDBB0JF37L81M6ID21" hidden="1">
          <a:extLst>
            <a:ext uri="{FF2B5EF4-FFF2-40B4-BE49-F238E27FC236}">
              <a16:creationId xmlns:a16="http://schemas.microsoft.com/office/drawing/2014/main" id="{41543083-5CE9-4DEB-8F15-AFF2B1BC9B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0" name="BExOPRCR0UW7TKXSV5WDTL348FGL" descr="S9JM17GP1802LHN4GT14BJYIC" hidden="1">
          <a:extLst>
            <a:ext uri="{FF2B5EF4-FFF2-40B4-BE49-F238E27FC236}">
              <a16:creationId xmlns:a16="http://schemas.microsoft.com/office/drawing/2014/main" id="{49CE19E5-B440-4A0D-BB88-33C2F128503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1" name="BEx5OESAY2W8SEGI3TSB65EHJ04B" descr="9CN2Y88X8WYV1HWZG1QILY9BK" hidden="1">
          <a:extLst>
            <a:ext uri="{FF2B5EF4-FFF2-40B4-BE49-F238E27FC236}">
              <a16:creationId xmlns:a16="http://schemas.microsoft.com/office/drawing/2014/main" id="{79237F54-601A-4227-AB35-476D9B6A11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2" name="BExGMWEQ2BYRY9BAO5T1X850MJN1" descr="AZ9ST0XDIOP50HSUFO5V31BR0" hidden="1">
          <a:extLst>
            <a:ext uri="{FF2B5EF4-FFF2-40B4-BE49-F238E27FC236}">
              <a16:creationId xmlns:a16="http://schemas.microsoft.com/office/drawing/2014/main" id="{CBE53767-88B2-48B1-8E80-FE0CC253D49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3</xdr:col>
      <xdr:colOff>355600</xdr:colOff>
      <xdr:row>28</xdr:row>
      <xdr:rowOff>0</xdr:rowOff>
    </xdr:from>
    <xdr:to>
      <xdr:col>3</xdr:col>
      <xdr:colOff>482600</xdr:colOff>
      <xdr:row>28</xdr:row>
      <xdr:rowOff>127000</xdr:rowOff>
    </xdr:to>
    <xdr:pic macro="[15]!DesignIconClicked">
      <xdr:nvPicPr>
        <xdr:cNvPr id="143" name="BExF4QS0GX4E8WQAY1KP0OTWHZAA">
          <a:extLst>
            <a:ext uri="{FF2B5EF4-FFF2-40B4-BE49-F238E27FC236}">
              <a16:creationId xmlns:a16="http://schemas.microsoft.com/office/drawing/2014/main" id="{2E653697-644A-430A-AACF-FA9276FF501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27125" y="428625"/>
          <a:ext cx="127000" cy="127000"/>
        </a:xfrm>
        <a:prstGeom prst="rect">
          <a:avLst/>
        </a:prstGeom>
      </xdr:spPr>
    </xdr:pic>
    <xdr:clientData/>
  </xdr:twoCellAnchor>
  <xdr:oneCellAnchor>
    <xdr:from>
      <xdr:col>3</xdr:col>
      <xdr:colOff>28575</xdr:colOff>
      <xdr:row>0</xdr:row>
      <xdr:rowOff>0</xdr:rowOff>
    </xdr:from>
    <xdr:ext cx="123825" cy="123825"/>
    <xdr:pic macro="[15]!DesignIconClicked">
      <xdr:nvPicPr>
        <xdr:cNvPr id="144" name="BExW253QPOZK9KW8BJC3LBXGCG2N" descr="Y5HX37BEUWSN1NEFJKZJXI3SX" hidden="1">
          <a:extLst>
            <a:ext uri="{FF2B5EF4-FFF2-40B4-BE49-F238E27FC236}">
              <a16:creationId xmlns:a16="http://schemas.microsoft.com/office/drawing/2014/main" id="{3DE21402-6576-4E85-98F6-C49383DEEE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5" name="BEx973S463FCQVJ7QDFBUIU0WJ3F" descr="ZQTVYL8DCSADVT0QMRXFLU0TR" hidden="1">
          <a:extLst>
            <a:ext uri="{FF2B5EF4-FFF2-40B4-BE49-F238E27FC236}">
              <a16:creationId xmlns:a16="http://schemas.microsoft.com/office/drawing/2014/main" id="{88C55537-F295-4F85-8D46-26687FC5F8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46" name="BExRZO0PLWWMCLGRH7EH6UXYWGAJ" descr="9D4GQ34QB727H10MA3SSAR2R9" hidden="1">
          <a:extLst>
            <a:ext uri="{FF2B5EF4-FFF2-40B4-BE49-F238E27FC236}">
              <a16:creationId xmlns:a16="http://schemas.microsoft.com/office/drawing/2014/main" id="{5FD78853-601F-4E32-8812-BAB73159CD9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7" name="BExBDP6HNAAJUM39SE5G2C8BKNRQ" descr="1TM64TL2QIMYV7WYSV2VLGXY4" hidden="1">
          <a:extLst>
            <a:ext uri="{FF2B5EF4-FFF2-40B4-BE49-F238E27FC236}">
              <a16:creationId xmlns:a16="http://schemas.microsoft.com/office/drawing/2014/main" id="{CEDA203A-CE6F-45C5-B448-32F99AAEF43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8" name="BExQEGJP61DL2NZY6LMBHBZ0J5YT" descr="D6ZNRZJ7EX4GZT9RO8LE0C905" hidden="1">
          <a:extLst>
            <a:ext uri="{FF2B5EF4-FFF2-40B4-BE49-F238E27FC236}">
              <a16:creationId xmlns:a16="http://schemas.microsoft.com/office/drawing/2014/main" id="{8CEFBB60-56E2-4B16-B409-1D1754F0F96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49" name="BExTY1BCS6HZIF6HI5491FGHDVAE" descr="MJ6976KI2UH1IE8M227DUYXMJ" hidden="1">
          <a:extLst>
            <a:ext uri="{FF2B5EF4-FFF2-40B4-BE49-F238E27FC236}">
              <a16:creationId xmlns:a16="http://schemas.microsoft.com/office/drawing/2014/main" id="{7C46F57A-534F-4BD6-BA64-E7AB181EFC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0" name="BEx5FXJGJOT93D0J2IRJ3985IUMI" hidden="1">
          <a:extLst>
            <a:ext uri="{FF2B5EF4-FFF2-40B4-BE49-F238E27FC236}">
              <a16:creationId xmlns:a16="http://schemas.microsoft.com/office/drawing/2014/main" id="{8DC2B53B-A2B6-49BA-A52D-B1385178A2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51" name="BExS8T38WLC2R738ZC7BDJQAKJAJ" descr="MRI962L5PB0E0YWXCIBN82VJH" hidden="1">
          <a:extLst>
            <a:ext uri="{FF2B5EF4-FFF2-40B4-BE49-F238E27FC236}">
              <a16:creationId xmlns:a16="http://schemas.microsoft.com/office/drawing/2014/main" id="{5291887F-CC20-4103-93B9-A5544AE7738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2" name="BEx5F64BJ6DCM4EJH81D5ZFNPZ0V" descr="7DJ9FILZD2YPS6X1JBP9E76TU" hidden="1">
          <a:extLst>
            <a:ext uri="{FF2B5EF4-FFF2-40B4-BE49-F238E27FC236}">
              <a16:creationId xmlns:a16="http://schemas.microsoft.com/office/drawing/2014/main" id="{71065476-13AD-47DE-93DA-E6C6D5ADEA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3" name="BExQEXXHA3EEXR44LT6RKCDWM6ZT" hidden="1">
          <a:extLst>
            <a:ext uri="{FF2B5EF4-FFF2-40B4-BE49-F238E27FC236}">
              <a16:creationId xmlns:a16="http://schemas.microsoft.com/office/drawing/2014/main" id="{FB65A2B3-8759-4092-9E8E-60796797AA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54" name="BEx1X6AMHV6ZK3UJB2BXIJTJHYJU" descr="OALR4L95ELQLZ1Y1LETHM1CS9" hidden="1">
          <a:extLst>
            <a:ext uri="{FF2B5EF4-FFF2-40B4-BE49-F238E27FC236}">
              <a16:creationId xmlns:a16="http://schemas.microsoft.com/office/drawing/2014/main" id="{E6153394-F047-4C04-9C18-093F77CB66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5" name="BEx1QZGQZBAWJ8591VXEIPUOVS7X" descr="MEW27CPIFG44B7E7HEQUUF5QF" hidden="1">
          <a:extLst>
            <a:ext uri="{FF2B5EF4-FFF2-40B4-BE49-F238E27FC236}">
              <a16:creationId xmlns:a16="http://schemas.microsoft.com/office/drawing/2014/main" id="{EFA9BDF3-26F5-43D7-B276-208AD8D17C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6" name="BExMF7LICJLPXSHM63A6EQ79YQKG" descr="U084VZL15IMB1OFRRAY6GVKAE" hidden="1">
          <a:extLst>
            <a:ext uri="{FF2B5EF4-FFF2-40B4-BE49-F238E27FC236}">
              <a16:creationId xmlns:a16="http://schemas.microsoft.com/office/drawing/2014/main" id="{0F7D7A0A-D6DA-4DD3-94D9-377C1EEA301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7" name="BExS343F8GCKP6HTF9Y97L133DX8" descr="ZRF0KB1IYQSNV63CTXT25G67G" hidden="1">
          <a:extLst>
            <a:ext uri="{FF2B5EF4-FFF2-40B4-BE49-F238E27FC236}">
              <a16:creationId xmlns:a16="http://schemas.microsoft.com/office/drawing/2014/main" id="{DEED2995-266E-4F1E-BA36-350C424AB9B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58" name="BExZMRC09W87CY4B73NPZMNH21AH" descr="78CUMI0OVLYJRSDRQ3V2YX812" hidden="1">
          <a:extLst>
            <a:ext uri="{FF2B5EF4-FFF2-40B4-BE49-F238E27FC236}">
              <a16:creationId xmlns:a16="http://schemas.microsoft.com/office/drawing/2014/main" id="{BEC494DD-80C7-4B39-9269-4160890A7C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159" name="BExZXVFJ4DY4I24AARDT4AMP6EN1" descr="TXSMH2MTH86CYKA26740RQPUC" hidden="1">
          <a:extLst>
            <a:ext uri="{FF2B5EF4-FFF2-40B4-BE49-F238E27FC236}">
              <a16:creationId xmlns:a16="http://schemas.microsoft.com/office/drawing/2014/main" id="{78ABC2A1-5CDB-4A69-A726-14221BB97BF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0" name="BExOCUIOFQWUGTBU5ESTW3EYEP5C" descr="9BNF49V0R6VVYPHEVMJ3ABDQZ" hidden="1">
          <a:extLst>
            <a:ext uri="{FF2B5EF4-FFF2-40B4-BE49-F238E27FC236}">
              <a16:creationId xmlns:a16="http://schemas.microsoft.com/office/drawing/2014/main" id="{75E51591-FC96-48F6-8151-563DAA6055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1" name="BExU65O9OE4B4MQ2A3OYH13M8BZJ" descr="3INNIMMPDBB0JF37L81M6ID21" hidden="1">
          <a:extLst>
            <a:ext uri="{FF2B5EF4-FFF2-40B4-BE49-F238E27FC236}">
              <a16:creationId xmlns:a16="http://schemas.microsoft.com/office/drawing/2014/main" id="{8C39EF99-C26D-4B27-A899-AF7F1389DD3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2" name="BExOPRCR0UW7TKXSV5WDTL348FGL" descr="S9JM17GP1802LHN4GT14BJYIC" hidden="1">
          <a:extLst>
            <a:ext uri="{FF2B5EF4-FFF2-40B4-BE49-F238E27FC236}">
              <a16:creationId xmlns:a16="http://schemas.microsoft.com/office/drawing/2014/main" id="{FF74000F-C179-4527-902D-86C60179866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3" name="BEx5OESAY2W8SEGI3TSB65EHJ04B" descr="9CN2Y88X8WYV1HWZG1QILY9BK" hidden="1">
          <a:extLst>
            <a:ext uri="{FF2B5EF4-FFF2-40B4-BE49-F238E27FC236}">
              <a16:creationId xmlns:a16="http://schemas.microsoft.com/office/drawing/2014/main" id="{30AF0DF1-C3AF-4A72-9384-8B9676309DC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4" name="BExGMWEQ2BYRY9BAO5T1X850MJN1" descr="AZ9ST0XDIOP50HSUFO5V31BR0" hidden="1">
          <a:extLst>
            <a:ext uri="{FF2B5EF4-FFF2-40B4-BE49-F238E27FC236}">
              <a16:creationId xmlns:a16="http://schemas.microsoft.com/office/drawing/2014/main" id="{417B8754-BF14-47AA-AB34-ACAFD4556D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3</xdr:col>
      <xdr:colOff>355600</xdr:colOff>
      <xdr:row>28</xdr:row>
      <xdr:rowOff>0</xdr:rowOff>
    </xdr:from>
    <xdr:to>
      <xdr:col>3</xdr:col>
      <xdr:colOff>482600</xdr:colOff>
      <xdr:row>28</xdr:row>
      <xdr:rowOff>127000</xdr:rowOff>
    </xdr:to>
    <xdr:pic macro="[15]!DesignIconClicked">
      <xdr:nvPicPr>
        <xdr:cNvPr id="165" name="BEx1GZDK6JTTZGOBDV7XZY19DSW2">
          <a:extLst>
            <a:ext uri="{FF2B5EF4-FFF2-40B4-BE49-F238E27FC236}">
              <a16:creationId xmlns:a16="http://schemas.microsoft.com/office/drawing/2014/main" id="{51C8D9DC-0276-462F-B64E-9563D1B8DEB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27125" y="428625"/>
          <a:ext cx="127000" cy="127000"/>
        </a:xfrm>
        <a:prstGeom prst="rect">
          <a:avLst/>
        </a:prstGeom>
      </xdr:spPr>
    </xdr:pic>
    <xdr:clientData/>
  </xdr:twoCellAnchor>
  <xdr:oneCellAnchor>
    <xdr:from>
      <xdr:col>3</xdr:col>
      <xdr:colOff>28575</xdr:colOff>
      <xdr:row>0</xdr:row>
      <xdr:rowOff>0</xdr:rowOff>
    </xdr:from>
    <xdr:ext cx="123825" cy="123825"/>
    <xdr:pic macro="[15]!DesignIconClicked">
      <xdr:nvPicPr>
        <xdr:cNvPr id="166" name="BExW253QPOZK9KW8BJC3LBXGCG2N" descr="Y5HX37BEUWSN1NEFJKZJXI3SX" hidden="1">
          <a:extLst>
            <a:ext uri="{FF2B5EF4-FFF2-40B4-BE49-F238E27FC236}">
              <a16:creationId xmlns:a16="http://schemas.microsoft.com/office/drawing/2014/main" id="{A611BB25-6541-4DA0-9879-E46C54B0DA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7" name="BEx973S463FCQVJ7QDFBUIU0WJ3F" descr="ZQTVYL8DCSADVT0QMRXFLU0TR" hidden="1">
          <a:extLst>
            <a:ext uri="{FF2B5EF4-FFF2-40B4-BE49-F238E27FC236}">
              <a16:creationId xmlns:a16="http://schemas.microsoft.com/office/drawing/2014/main" id="{208587DC-8361-4E80-85ED-6B191450E1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68" name="BExRZO0PLWWMCLGRH7EH6UXYWGAJ" descr="9D4GQ34QB727H10MA3SSAR2R9" hidden="1">
          <a:extLst>
            <a:ext uri="{FF2B5EF4-FFF2-40B4-BE49-F238E27FC236}">
              <a16:creationId xmlns:a16="http://schemas.microsoft.com/office/drawing/2014/main" id="{9F782A05-BED4-4BDC-BD67-721DDCDA5B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69" name="BExBDP6HNAAJUM39SE5G2C8BKNRQ" descr="1TM64TL2QIMYV7WYSV2VLGXY4" hidden="1">
          <a:extLst>
            <a:ext uri="{FF2B5EF4-FFF2-40B4-BE49-F238E27FC236}">
              <a16:creationId xmlns:a16="http://schemas.microsoft.com/office/drawing/2014/main" id="{DB0C802E-C165-45F0-B829-133CCCD869D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0" name="BExQEGJP61DL2NZY6LMBHBZ0J5YT" descr="D6ZNRZJ7EX4GZT9RO8LE0C905" hidden="1">
          <a:extLst>
            <a:ext uri="{FF2B5EF4-FFF2-40B4-BE49-F238E27FC236}">
              <a16:creationId xmlns:a16="http://schemas.microsoft.com/office/drawing/2014/main" id="{28F6E7ED-F9ED-45AC-A9A8-AC7CE2EB880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1" name="BExTY1BCS6HZIF6HI5491FGHDVAE" descr="MJ6976KI2UH1IE8M227DUYXMJ" hidden="1">
          <a:extLst>
            <a:ext uri="{FF2B5EF4-FFF2-40B4-BE49-F238E27FC236}">
              <a16:creationId xmlns:a16="http://schemas.microsoft.com/office/drawing/2014/main" id="{6025D229-43C0-4583-9E90-6F23FA93B5F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2" name="BEx5FXJGJOT93D0J2IRJ3985IUMI" hidden="1">
          <a:extLst>
            <a:ext uri="{FF2B5EF4-FFF2-40B4-BE49-F238E27FC236}">
              <a16:creationId xmlns:a16="http://schemas.microsoft.com/office/drawing/2014/main" id="{18CA8298-DA41-473B-9450-5DE00FB0E46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173" name="BEx3RTMHAR35NUAAK49TV6NU7EPA" descr="QFXLG4ZCXTRQSJYFCKJ58G9N8" hidden="1">
          <a:extLst>
            <a:ext uri="{FF2B5EF4-FFF2-40B4-BE49-F238E27FC236}">
              <a16:creationId xmlns:a16="http://schemas.microsoft.com/office/drawing/2014/main" id="{B6229E80-48F7-480C-822F-9C252DF443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74" name="BExS8T38WLC2R738ZC7BDJQAKJAJ" descr="MRI962L5PB0E0YWXCIBN82VJH" hidden="1">
          <a:extLst>
            <a:ext uri="{FF2B5EF4-FFF2-40B4-BE49-F238E27FC236}">
              <a16:creationId xmlns:a16="http://schemas.microsoft.com/office/drawing/2014/main" id="{DC2986B7-02B7-460F-A7A7-71C5C548F9D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5" name="BEx5F64BJ6DCM4EJH81D5ZFNPZ0V" descr="7DJ9FILZD2YPS6X1JBP9E76TU" hidden="1">
          <a:extLst>
            <a:ext uri="{FF2B5EF4-FFF2-40B4-BE49-F238E27FC236}">
              <a16:creationId xmlns:a16="http://schemas.microsoft.com/office/drawing/2014/main" id="{DE2AB804-A451-470F-9821-85E83AB72E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6" name="BExQEXXHA3EEXR44LT6RKCDWM6ZT" hidden="1">
          <a:extLst>
            <a:ext uri="{FF2B5EF4-FFF2-40B4-BE49-F238E27FC236}">
              <a16:creationId xmlns:a16="http://schemas.microsoft.com/office/drawing/2014/main" id="{8936B061-4E20-4875-91D4-7D67934A0C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177" name="BEx1X6AMHV6ZK3UJB2BXIJTJHYJU" descr="OALR4L95ELQLZ1Y1LETHM1CS9" hidden="1">
          <a:extLst>
            <a:ext uri="{FF2B5EF4-FFF2-40B4-BE49-F238E27FC236}">
              <a16:creationId xmlns:a16="http://schemas.microsoft.com/office/drawing/2014/main" id="{239F3209-AF1F-4FD7-997C-E96DF2FDC3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178" name="BExSDIVCE09QKG3CT52PHCS6ZJ09" descr="9F076L7EQCF2COMMGCQG6BQGU" hidden="1">
          <a:extLst>
            <a:ext uri="{FF2B5EF4-FFF2-40B4-BE49-F238E27FC236}">
              <a16:creationId xmlns:a16="http://schemas.microsoft.com/office/drawing/2014/main" id="{98CC2377-A482-40E0-A350-6B2CDFF3BA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79" name="BEx1QZGQZBAWJ8591VXEIPUOVS7X" descr="MEW27CPIFG44B7E7HEQUUF5QF" hidden="1">
          <a:extLst>
            <a:ext uri="{FF2B5EF4-FFF2-40B4-BE49-F238E27FC236}">
              <a16:creationId xmlns:a16="http://schemas.microsoft.com/office/drawing/2014/main" id="{FCF60AC2-9DA5-463D-B4A3-55F62E71E7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0" name="BExMF7LICJLPXSHM63A6EQ79YQKG" descr="U084VZL15IMB1OFRRAY6GVKAE" hidden="1">
          <a:extLst>
            <a:ext uri="{FF2B5EF4-FFF2-40B4-BE49-F238E27FC236}">
              <a16:creationId xmlns:a16="http://schemas.microsoft.com/office/drawing/2014/main" id="{41A06634-002D-4F55-9130-FBA25B229BB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1" name="BExS343F8GCKP6HTF9Y97L133DX8" descr="ZRF0KB1IYQSNV63CTXT25G67G" hidden="1">
          <a:extLst>
            <a:ext uri="{FF2B5EF4-FFF2-40B4-BE49-F238E27FC236}">
              <a16:creationId xmlns:a16="http://schemas.microsoft.com/office/drawing/2014/main" id="{4A43D0D1-BB87-4BAE-8E7E-585A93F1665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2" name="BExZMRC09W87CY4B73NPZMNH21AH" descr="78CUMI0OVLYJRSDRQ3V2YX812" hidden="1">
          <a:extLst>
            <a:ext uri="{FF2B5EF4-FFF2-40B4-BE49-F238E27FC236}">
              <a16:creationId xmlns:a16="http://schemas.microsoft.com/office/drawing/2014/main" id="{E116FDA4-84FB-473E-B871-B173D45007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183" name="BExZXVFJ4DY4I24AARDT4AMP6EN1" descr="TXSMH2MTH86CYKA26740RQPUC" hidden="1">
          <a:extLst>
            <a:ext uri="{FF2B5EF4-FFF2-40B4-BE49-F238E27FC236}">
              <a16:creationId xmlns:a16="http://schemas.microsoft.com/office/drawing/2014/main" id="{164AB70C-AAF2-4090-BB8D-CC39EFE949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4" name="BExOCUIOFQWUGTBU5ESTW3EYEP5C" descr="9BNF49V0R6VVYPHEVMJ3ABDQZ" hidden="1">
          <a:extLst>
            <a:ext uri="{FF2B5EF4-FFF2-40B4-BE49-F238E27FC236}">
              <a16:creationId xmlns:a16="http://schemas.microsoft.com/office/drawing/2014/main" id="{9D8631F4-AD70-4F19-A799-D0E5A1BCC8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5" name="BExU65O9OE4B4MQ2A3OYH13M8BZJ" descr="3INNIMMPDBB0JF37L81M6ID21" hidden="1">
          <a:extLst>
            <a:ext uri="{FF2B5EF4-FFF2-40B4-BE49-F238E27FC236}">
              <a16:creationId xmlns:a16="http://schemas.microsoft.com/office/drawing/2014/main" id="{DB33B8D8-4BC4-4C9D-A34F-8EB0302929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6" name="BExOPRCR0UW7TKXSV5WDTL348FGL" descr="S9JM17GP1802LHN4GT14BJYIC" hidden="1">
          <a:extLst>
            <a:ext uri="{FF2B5EF4-FFF2-40B4-BE49-F238E27FC236}">
              <a16:creationId xmlns:a16="http://schemas.microsoft.com/office/drawing/2014/main" id="{E6A15CCE-A854-4B91-A0D8-345E9BA1CE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7" name="BEx5OESAY2W8SEGI3TSB65EHJ04B" descr="9CN2Y88X8WYV1HWZG1QILY9BK" hidden="1">
          <a:extLst>
            <a:ext uri="{FF2B5EF4-FFF2-40B4-BE49-F238E27FC236}">
              <a16:creationId xmlns:a16="http://schemas.microsoft.com/office/drawing/2014/main" id="{FEB49051-858D-4137-ADFC-C6542A6B076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188" name="BExGMWEQ2BYRY9BAO5T1X850MJN1" descr="AZ9ST0XDIOP50HSUFO5V31BR0" hidden="1">
          <a:extLst>
            <a:ext uri="{FF2B5EF4-FFF2-40B4-BE49-F238E27FC236}">
              <a16:creationId xmlns:a16="http://schemas.microsoft.com/office/drawing/2014/main" id="{8C58FC0B-15BA-4705-892B-AF3FA6C8543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189" name="BExW253QPOZK9KW8BJC3LBXGCG2N" descr="Y5HX37BEUWSN1NEFJKZJXI3SX" hidden="1">
          <a:extLst>
            <a:ext uri="{FF2B5EF4-FFF2-40B4-BE49-F238E27FC236}">
              <a16:creationId xmlns:a16="http://schemas.microsoft.com/office/drawing/2014/main" id="{81E39C9E-DA80-4214-88B5-7232400B86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0" name="BEx973S463FCQVJ7QDFBUIU0WJ3F" descr="ZQTVYL8DCSADVT0QMRXFLU0TR" hidden="1">
          <a:extLst>
            <a:ext uri="{FF2B5EF4-FFF2-40B4-BE49-F238E27FC236}">
              <a16:creationId xmlns:a16="http://schemas.microsoft.com/office/drawing/2014/main" id="{9CF96937-EBDC-4284-AF9C-8A6C8DD313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1" name="BEx5FXJGJOT93D0J2IRJ3985IUMI" hidden="1">
          <a:extLst>
            <a:ext uri="{FF2B5EF4-FFF2-40B4-BE49-F238E27FC236}">
              <a16:creationId xmlns:a16="http://schemas.microsoft.com/office/drawing/2014/main" id="{4154124F-F3E3-413B-96CF-ADF870689E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192" name="BExS8T38WLC2R738ZC7BDJQAKJAJ" descr="MRI962L5PB0E0YWXCIBN82VJH" hidden="1">
          <a:extLst>
            <a:ext uri="{FF2B5EF4-FFF2-40B4-BE49-F238E27FC236}">
              <a16:creationId xmlns:a16="http://schemas.microsoft.com/office/drawing/2014/main" id="{61137F7E-BD59-4B7A-A108-9F294BBEF9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3" name="BEx5F64BJ6DCM4EJH81D5ZFNPZ0V" descr="7DJ9FILZD2YPS6X1JBP9E76TU" hidden="1">
          <a:extLst>
            <a:ext uri="{FF2B5EF4-FFF2-40B4-BE49-F238E27FC236}">
              <a16:creationId xmlns:a16="http://schemas.microsoft.com/office/drawing/2014/main" id="{9E95EC5E-EFED-4347-9170-2C74CF48D66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4" name="BExQEXXHA3EEXR44LT6RKCDWM6ZT" hidden="1">
          <a:extLst>
            <a:ext uri="{FF2B5EF4-FFF2-40B4-BE49-F238E27FC236}">
              <a16:creationId xmlns:a16="http://schemas.microsoft.com/office/drawing/2014/main" id="{2F1D77FC-B5BE-483F-B914-11802E10CF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5" name="BExU65O9OE4B4MQ2A3OYH13M8BZJ" descr="3INNIMMPDBB0JF37L81M6ID21" hidden="1">
          <a:extLst>
            <a:ext uri="{FF2B5EF4-FFF2-40B4-BE49-F238E27FC236}">
              <a16:creationId xmlns:a16="http://schemas.microsoft.com/office/drawing/2014/main" id="{116A9474-0AC2-4412-B0B5-51064705E1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6" name="BExOPRCR0UW7TKXSV5WDTL348FGL" descr="S9JM17GP1802LHN4GT14BJYIC" hidden="1">
          <a:extLst>
            <a:ext uri="{FF2B5EF4-FFF2-40B4-BE49-F238E27FC236}">
              <a16:creationId xmlns:a16="http://schemas.microsoft.com/office/drawing/2014/main" id="{A99BFB83-0796-45DA-A400-42451A4A3B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7" name="BEx5OESAY2W8SEGI3TSB65EHJ04B" descr="9CN2Y88X8WYV1HWZG1QILY9BK" hidden="1">
          <a:extLst>
            <a:ext uri="{FF2B5EF4-FFF2-40B4-BE49-F238E27FC236}">
              <a16:creationId xmlns:a16="http://schemas.microsoft.com/office/drawing/2014/main" id="{50405991-993B-4103-B6B6-1A4ED5BA4A4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198" name="BExGMWEQ2BYRY9BAO5T1X850MJN1" descr="AZ9ST0XDIOP50HSUFO5V31BR0" hidden="1">
          <a:extLst>
            <a:ext uri="{FF2B5EF4-FFF2-40B4-BE49-F238E27FC236}">
              <a16:creationId xmlns:a16="http://schemas.microsoft.com/office/drawing/2014/main" id="{F603BB9D-E3A8-4221-86DA-AEE20AD0408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199" name="BExW253QPOZK9KW8BJC3LBXGCG2N" descr="Y5HX37BEUWSN1NEFJKZJXI3SX" hidden="1">
          <a:extLst>
            <a:ext uri="{FF2B5EF4-FFF2-40B4-BE49-F238E27FC236}">
              <a16:creationId xmlns:a16="http://schemas.microsoft.com/office/drawing/2014/main" id="{30FF2B7C-04CC-4A38-A764-08F6BFC15C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0" name="BEx973S463FCQVJ7QDFBUIU0WJ3F" descr="ZQTVYL8DCSADVT0QMRXFLU0TR" hidden="1">
          <a:extLst>
            <a:ext uri="{FF2B5EF4-FFF2-40B4-BE49-F238E27FC236}">
              <a16:creationId xmlns:a16="http://schemas.microsoft.com/office/drawing/2014/main" id="{6AF82DDB-5E2D-434A-8D27-A3BF7EEF7E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01" name="BExRZO0PLWWMCLGRH7EH6UXYWGAJ" descr="9D4GQ34QB727H10MA3SSAR2R9" hidden="1">
          <a:extLst>
            <a:ext uri="{FF2B5EF4-FFF2-40B4-BE49-F238E27FC236}">
              <a16:creationId xmlns:a16="http://schemas.microsoft.com/office/drawing/2014/main" id="{2D89210A-A96B-470F-9FEB-9E48A33B8FB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2" name="BExBDP6HNAAJUM39SE5G2C8BKNRQ" descr="1TM64TL2QIMYV7WYSV2VLGXY4" hidden="1">
          <a:extLst>
            <a:ext uri="{FF2B5EF4-FFF2-40B4-BE49-F238E27FC236}">
              <a16:creationId xmlns:a16="http://schemas.microsoft.com/office/drawing/2014/main" id="{6DC3D4FC-EC43-48A6-8811-96367A4D3C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3" name="BExQEGJP61DL2NZY6LMBHBZ0J5YT" descr="D6ZNRZJ7EX4GZT9RO8LE0C905" hidden="1">
          <a:extLst>
            <a:ext uri="{FF2B5EF4-FFF2-40B4-BE49-F238E27FC236}">
              <a16:creationId xmlns:a16="http://schemas.microsoft.com/office/drawing/2014/main" id="{5E6A7743-3015-4832-B486-0EF793B648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4" name="BExTY1BCS6HZIF6HI5491FGHDVAE" descr="MJ6976KI2UH1IE8M227DUYXMJ" hidden="1">
          <a:extLst>
            <a:ext uri="{FF2B5EF4-FFF2-40B4-BE49-F238E27FC236}">
              <a16:creationId xmlns:a16="http://schemas.microsoft.com/office/drawing/2014/main" id="{DC4FB016-77D5-479A-944D-C2D636EA42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5" name="BEx5FXJGJOT93D0J2IRJ3985IUMI" hidden="1">
          <a:extLst>
            <a:ext uri="{FF2B5EF4-FFF2-40B4-BE49-F238E27FC236}">
              <a16:creationId xmlns:a16="http://schemas.microsoft.com/office/drawing/2014/main" id="{A46F8323-DDD4-4A58-A5A8-D865D29B56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06" name="BExS8T38WLC2R738ZC7BDJQAKJAJ" descr="MRI962L5PB0E0YWXCIBN82VJH" hidden="1">
          <a:extLst>
            <a:ext uri="{FF2B5EF4-FFF2-40B4-BE49-F238E27FC236}">
              <a16:creationId xmlns:a16="http://schemas.microsoft.com/office/drawing/2014/main" id="{EF73EB98-A10A-46C1-BCD4-391BAA6527F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7" name="BEx5F64BJ6DCM4EJH81D5ZFNPZ0V" descr="7DJ9FILZD2YPS6X1JBP9E76TU" hidden="1">
          <a:extLst>
            <a:ext uri="{FF2B5EF4-FFF2-40B4-BE49-F238E27FC236}">
              <a16:creationId xmlns:a16="http://schemas.microsoft.com/office/drawing/2014/main" id="{CBFCF66E-FD1D-4945-8A35-2F86413DC7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08" name="BExQEXXHA3EEXR44LT6RKCDWM6ZT" hidden="1">
          <a:extLst>
            <a:ext uri="{FF2B5EF4-FFF2-40B4-BE49-F238E27FC236}">
              <a16:creationId xmlns:a16="http://schemas.microsoft.com/office/drawing/2014/main" id="{567E0E1F-8858-4AD7-B78D-26744FB5431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09" name="BEx1X6AMHV6ZK3UJB2BXIJTJHYJU" descr="OALR4L95ELQLZ1Y1LETHM1CS9" hidden="1">
          <a:extLst>
            <a:ext uri="{FF2B5EF4-FFF2-40B4-BE49-F238E27FC236}">
              <a16:creationId xmlns:a16="http://schemas.microsoft.com/office/drawing/2014/main" id="{0BE5B478-EA0E-42C3-819D-3C4D2DD0AC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0" name="BEx1QZGQZBAWJ8591VXEIPUOVS7X" descr="MEW27CPIFG44B7E7HEQUUF5QF" hidden="1">
          <a:extLst>
            <a:ext uri="{FF2B5EF4-FFF2-40B4-BE49-F238E27FC236}">
              <a16:creationId xmlns:a16="http://schemas.microsoft.com/office/drawing/2014/main" id="{55169FA3-31AC-4D31-87A9-A92DC21743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1" name="BExMF7LICJLPXSHM63A6EQ79YQKG" descr="U084VZL15IMB1OFRRAY6GVKAE" hidden="1">
          <a:extLst>
            <a:ext uri="{FF2B5EF4-FFF2-40B4-BE49-F238E27FC236}">
              <a16:creationId xmlns:a16="http://schemas.microsoft.com/office/drawing/2014/main" id="{0F43921F-A2AC-4074-8C5C-A746C68A15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2" name="BExS343F8GCKP6HTF9Y97L133DX8" descr="ZRF0KB1IYQSNV63CTXT25G67G" hidden="1">
          <a:extLst>
            <a:ext uri="{FF2B5EF4-FFF2-40B4-BE49-F238E27FC236}">
              <a16:creationId xmlns:a16="http://schemas.microsoft.com/office/drawing/2014/main" id="{BF6001C2-7435-4602-ADE7-82C9F0B778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3" name="BExZMRC09W87CY4B73NPZMNH21AH" descr="78CUMI0OVLYJRSDRQ3V2YX812" hidden="1">
          <a:extLst>
            <a:ext uri="{FF2B5EF4-FFF2-40B4-BE49-F238E27FC236}">
              <a16:creationId xmlns:a16="http://schemas.microsoft.com/office/drawing/2014/main" id="{8E42E54D-E50C-4E40-B37E-3963AD2A9B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14" name="BExZXVFJ4DY4I24AARDT4AMP6EN1" descr="TXSMH2MTH86CYKA26740RQPUC" hidden="1">
          <a:extLst>
            <a:ext uri="{FF2B5EF4-FFF2-40B4-BE49-F238E27FC236}">
              <a16:creationId xmlns:a16="http://schemas.microsoft.com/office/drawing/2014/main" id="{23CB7B4B-B184-4F38-84FF-0E33A95B1F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5" name="BExOCUIOFQWUGTBU5ESTW3EYEP5C" descr="9BNF49V0R6VVYPHEVMJ3ABDQZ" hidden="1">
          <a:extLst>
            <a:ext uri="{FF2B5EF4-FFF2-40B4-BE49-F238E27FC236}">
              <a16:creationId xmlns:a16="http://schemas.microsoft.com/office/drawing/2014/main" id="{554822A5-9E43-42CA-ADB8-5B0E003740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6" name="BExU65O9OE4B4MQ2A3OYH13M8BZJ" descr="3INNIMMPDBB0JF37L81M6ID21" hidden="1">
          <a:extLst>
            <a:ext uri="{FF2B5EF4-FFF2-40B4-BE49-F238E27FC236}">
              <a16:creationId xmlns:a16="http://schemas.microsoft.com/office/drawing/2014/main" id="{864EA04A-3C58-4D88-84B4-8116C5C69E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7" name="BExOPRCR0UW7TKXSV5WDTL348FGL" descr="S9JM17GP1802LHN4GT14BJYIC" hidden="1">
          <a:extLst>
            <a:ext uri="{FF2B5EF4-FFF2-40B4-BE49-F238E27FC236}">
              <a16:creationId xmlns:a16="http://schemas.microsoft.com/office/drawing/2014/main" id="{E0397E17-BF8A-4568-8F43-2E5E4C2183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8" name="BEx5OESAY2W8SEGI3TSB65EHJ04B" descr="9CN2Y88X8WYV1HWZG1QILY9BK" hidden="1">
          <a:extLst>
            <a:ext uri="{FF2B5EF4-FFF2-40B4-BE49-F238E27FC236}">
              <a16:creationId xmlns:a16="http://schemas.microsoft.com/office/drawing/2014/main" id="{159C6E6C-9021-4EEB-B6E1-86B8EDFE773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19" name="BExGMWEQ2BYRY9BAO5T1X850MJN1" descr="AZ9ST0XDIOP50HSUFO5V31BR0" hidden="1">
          <a:extLst>
            <a:ext uri="{FF2B5EF4-FFF2-40B4-BE49-F238E27FC236}">
              <a16:creationId xmlns:a16="http://schemas.microsoft.com/office/drawing/2014/main" id="{F8F6912E-FBA2-4694-9099-621AB058CB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220" name="BExW253QPOZK9KW8BJC3LBXGCG2N" descr="Y5HX37BEUWSN1NEFJKZJXI3SX" hidden="1">
          <a:extLst>
            <a:ext uri="{FF2B5EF4-FFF2-40B4-BE49-F238E27FC236}">
              <a16:creationId xmlns:a16="http://schemas.microsoft.com/office/drawing/2014/main" id="{BA238B53-C9CD-4E56-AF18-E5771717D6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1" name="BEx973S463FCQVJ7QDFBUIU0WJ3F" descr="ZQTVYL8DCSADVT0QMRXFLU0TR" hidden="1">
          <a:extLst>
            <a:ext uri="{FF2B5EF4-FFF2-40B4-BE49-F238E27FC236}">
              <a16:creationId xmlns:a16="http://schemas.microsoft.com/office/drawing/2014/main" id="{B8F85AE4-FAE6-4F1B-83B2-D10E4BE8EA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22" name="BExRZO0PLWWMCLGRH7EH6UXYWGAJ" descr="9D4GQ34QB727H10MA3SSAR2R9" hidden="1">
          <a:extLst>
            <a:ext uri="{FF2B5EF4-FFF2-40B4-BE49-F238E27FC236}">
              <a16:creationId xmlns:a16="http://schemas.microsoft.com/office/drawing/2014/main" id="{1631F8F7-343F-4659-8649-1CB3AEEA23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3" name="BExBDP6HNAAJUM39SE5G2C8BKNRQ" descr="1TM64TL2QIMYV7WYSV2VLGXY4" hidden="1">
          <a:extLst>
            <a:ext uri="{FF2B5EF4-FFF2-40B4-BE49-F238E27FC236}">
              <a16:creationId xmlns:a16="http://schemas.microsoft.com/office/drawing/2014/main" id="{402549CE-32A2-4627-8437-33DAAF7650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4" name="BExQEGJP61DL2NZY6LMBHBZ0J5YT" descr="D6ZNRZJ7EX4GZT9RO8LE0C905" hidden="1">
          <a:extLst>
            <a:ext uri="{FF2B5EF4-FFF2-40B4-BE49-F238E27FC236}">
              <a16:creationId xmlns:a16="http://schemas.microsoft.com/office/drawing/2014/main" id="{8D13AC56-9B98-4720-94FA-B3B281E6F10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5" name="BExTY1BCS6HZIF6HI5491FGHDVAE" descr="MJ6976KI2UH1IE8M227DUYXMJ" hidden="1">
          <a:extLst>
            <a:ext uri="{FF2B5EF4-FFF2-40B4-BE49-F238E27FC236}">
              <a16:creationId xmlns:a16="http://schemas.microsoft.com/office/drawing/2014/main" id="{0903B39F-F371-4DEA-A29F-BB6DD036F50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6" name="BEx5FXJGJOT93D0J2IRJ3985IUMI" hidden="1">
          <a:extLst>
            <a:ext uri="{FF2B5EF4-FFF2-40B4-BE49-F238E27FC236}">
              <a16:creationId xmlns:a16="http://schemas.microsoft.com/office/drawing/2014/main" id="{F5B097F4-41D3-4805-B841-37D400E008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27" name="BExS8T38WLC2R738ZC7BDJQAKJAJ" descr="MRI962L5PB0E0YWXCIBN82VJH" hidden="1">
          <a:extLst>
            <a:ext uri="{FF2B5EF4-FFF2-40B4-BE49-F238E27FC236}">
              <a16:creationId xmlns:a16="http://schemas.microsoft.com/office/drawing/2014/main" id="{4FA640E4-4067-442B-A53E-1093D930C6B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8" name="BEx5F64BJ6DCM4EJH81D5ZFNPZ0V" descr="7DJ9FILZD2YPS6X1JBP9E76TU" hidden="1">
          <a:extLst>
            <a:ext uri="{FF2B5EF4-FFF2-40B4-BE49-F238E27FC236}">
              <a16:creationId xmlns:a16="http://schemas.microsoft.com/office/drawing/2014/main" id="{19A82A07-B3B6-40A4-8E70-FC9C9E6170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29" name="BExQEXXHA3EEXR44LT6RKCDWM6ZT" hidden="1">
          <a:extLst>
            <a:ext uri="{FF2B5EF4-FFF2-40B4-BE49-F238E27FC236}">
              <a16:creationId xmlns:a16="http://schemas.microsoft.com/office/drawing/2014/main" id="{9F7633C3-E901-4F68-A95C-D6333C16E17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30" name="BEx1X6AMHV6ZK3UJB2BXIJTJHYJU" descr="OALR4L95ELQLZ1Y1LETHM1CS9" hidden="1">
          <a:extLst>
            <a:ext uri="{FF2B5EF4-FFF2-40B4-BE49-F238E27FC236}">
              <a16:creationId xmlns:a16="http://schemas.microsoft.com/office/drawing/2014/main" id="{3F5093E5-AD75-48B9-BD8C-8124FB637A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1" name="BEx1QZGQZBAWJ8591VXEIPUOVS7X" descr="MEW27CPIFG44B7E7HEQUUF5QF" hidden="1">
          <a:extLst>
            <a:ext uri="{FF2B5EF4-FFF2-40B4-BE49-F238E27FC236}">
              <a16:creationId xmlns:a16="http://schemas.microsoft.com/office/drawing/2014/main" id="{5CA42748-AD05-4D14-B128-F6BBF5B741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2" name="BExMF7LICJLPXSHM63A6EQ79YQKG" descr="U084VZL15IMB1OFRRAY6GVKAE" hidden="1">
          <a:extLst>
            <a:ext uri="{FF2B5EF4-FFF2-40B4-BE49-F238E27FC236}">
              <a16:creationId xmlns:a16="http://schemas.microsoft.com/office/drawing/2014/main" id="{1E02B024-53E8-4E29-ADB8-4D18D7E599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3" name="BExS343F8GCKP6HTF9Y97L133DX8" descr="ZRF0KB1IYQSNV63CTXT25G67G" hidden="1">
          <a:extLst>
            <a:ext uri="{FF2B5EF4-FFF2-40B4-BE49-F238E27FC236}">
              <a16:creationId xmlns:a16="http://schemas.microsoft.com/office/drawing/2014/main" id="{0F1D0713-90FE-46DB-B584-AEB7660FBB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4" name="BExZMRC09W87CY4B73NPZMNH21AH" descr="78CUMI0OVLYJRSDRQ3V2YX812" hidden="1">
          <a:extLst>
            <a:ext uri="{FF2B5EF4-FFF2-40B4-BE49-F238E27FC236}">
              <a16:creationId xmlns:a16="http://schemas.microsoft.com/office/drawing/2014/main" id="{8D92DA6E-E5EC-4C85-AF3E-DAC46CC1B7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35" name="BExZXVFJ4DY4I24AARDT4AMP6EN1" descr="TXSMH2MTH86CYKA26740RQPUC" hidden="1">
          <a:extLst>
            <a:ext uri="{FF2B5EF4-FFF2-40B4-BE49-F238E27FC236}">
              <a16:creationId xmlns:a16="http://schemas.microsoft.com/office/drawing/2014/main" id="{85E56307-2BBF-4B80-BB2F-93DB9F6F52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6" name="BExOCUIOFQWUGTBU5ESTW3EYEP5C" descr="9BNF49V0R6VVYPHEVMJ3ABDQZ" hidden="1">
          <a:extLst>
            <a:ext uri="{FF2B5EF4-FFF2-40B4-BE49-F238E27FC236}">
              <a16:creationId xmlns:a16="http://schemas.microsoft.com/office/drawing/2014/main" id="{C400178B-0F90-4263-BCF9-967F888A2A2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7" name="BExU65O9OE4B4MQ2A3OYH13M8BZJ" descr="3INNIMMPDBB0JF37L81M6ID21" hidden="1">
          <a:extLst>
            <a:ext uri="{FF2B5EF4-FFF2-40B4-BE49-F238E27FC236}">
              <a16:creationId xmlns:a16="http://schemas.microsoft.com/office/drawing/2014/main" id="{DF863514-E9AB-4413-AEFE-3B2F1086C8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8" name="BExOPRCR0UW7TKXSV5WDTL348FGL" descr="S9JM17GP1802LHN4GT14BJYIC" hidden="1">
          <a:extLst>
            <a:ext uri="{FF2B5EF4-FFF2-40B4-BE49-F238E27FC236}">
              <a16:creationId xmlns:a16="http://schemas.microsoft.com/office/drawing/2014/main" id="{5A4F2EC9-0B3D-4505-8C71-962206B0C6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39" name="BEx5OESAY2W8SEGI3TSB65EHJ04B" descr="9CN2Y88X8WYV1HWZG1QILY9BK" hidden="1">
          <a:extLst>
            <a:ext uri="{FF2B5EF4-FFF2-40B4-BE49-F238E27FC236}">
              <a16:creationId xmlns:a16="http://schemas.microsoft.com/office/drawing/2014/main" id="{7FA8A540-C36A-41CF-A891-D7B4300383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0" name="BExGMWEQ2BYRY9BAO5T1X850MJN1" descr="AZ9ST0XDIOP50HSUFO5V31BR0" hidden="1">
          <a:extLst>
            <a:ext uri="{FF2B5EF4-FFF2-40B4-BE49-F238E27FC236}">
              <a16:creationId xmlns:a16="http://schemas.microsoft.com/office/drawing/2014/main" id="{2A325B29-A4C3-4993-BB39-74F4E23F79A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3</xdr:col>
      <xdr:colOff>184150</xdr:colOff>
      <xdr:row>29</xdr:row>
      <xdr:rowOff>0</xdr:rowOff>
    </xdr:from>
    <xdr:to>
      <xdr:col>3</xdr:col>
      <xdr:colOff>311150</xdr:colOff>
      <xdr:row>29</xdr:row>
      <xdr:rowOff>127000</xdr:rowOff>
    </xdr:to>
    <xdr:pic>
      <xdr:nvPicPr>
        <xdr:cNvPr id="241" name="BExIIJK0IIUWBU41NZY0GFPQ0ZBG">
          <a:extLst>
            <a:ext uri="{FF2B5EF4-FFF2-40B4-BE49-F238E27FC236}">
              <a16:creationId xmlns:a16="http://schemas.microsoft.com/office/drawing/2014/main" id="{E398C0D0-B790-462F-A942-F3A7A86B3C2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55675" y="428625"/>
          <a:ext cx="127000" cy="127000"/>
        </a:xfrm>
        <a:prstGeom prst="rect">
          <a:avLst/>
        </a:prstGeom>
      </xdr:spPr>
    </xdr:pic>
    <xdr:clientData/>
  </xdr:twoCellAnchor>
  <xdr:oneCellAnchor>
    <xdr:from>
      <xdr:col>3</xdr:col>
      <xdr:colOff>28575</xdr:colOff>
      <xdr:row>0</xdr:row>
      <xdr:rowOff>0</xdr:rowOff>
    </xdr:from>
    <xdr:ext cx="123825" cy="123825"/>
    <xdr:pic>
      <xdr:nvPicPr>
        <xdr:cNvPr id="242" name="BExW253QPOZK9KW8BJC3LBXGCG2N" descr="Y5HX37BEUWSN1NEFJKZJXI3SX" hidden="1">
          <a:extLst>
            <a:ext uri="{FF2B5EF4-FFF2-40B4-BE49-F238E27FC236}">
              <a16:creationId xmlns:a16="http://schemas.microsoft.com/office/drawing/2014/main" id="{61A5A3D8-3E54-4FBF-85C3-CA21C242D4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3" name="BEx973S463FCQVJ7QDFBUIU0WJ3F" descr="ZQTVYL8DCSADVT0QMRXFLU0TR" hidden="1">
          <a:extLst>
            <a:ext uri="{FF2B5EF4-FFF2-40B4-BE49-F238E27FC236}">
              <a16:creationId xmlns:a16="http://schemas.microsoft.com/office/drawing/2014/main" id="{DC17F5FD-76E9-40B7-BD35-805F65B280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44" name="BExRZO0PLWWMCLGRH7EH6UXYWGAJ" descr="9D4GQ34QB727H10MA3SSAR2R9" hidden="1">
          <a:extLst>
            <a:ext uri="{FF2B5EF4-FFF2-40B4-BE49-F238E27FC236}">
              <a16:creationId xmlns:a16="http://schemas.microsoft.com/office/drawing/2014/main" id="{446ACDB9-0A74-4817-B92F-C0999D1DE0C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5" name="BExBDP6HNAAJUM39SE5G2C8BKNRQ" descr="1TM64TL2QIMYV7WYSV2VLGXY4" hidden="1">
          <a:extLst>
            <a:ext uri="{FF2B5EF4-FFF2-40B4-BE49-F238E27FC236}">
              <a16:creationId xmlns:a16="http://schemas.microsoft.com/office/drawing/2014/main" id="{36A91435-CE20-4BBE-8F65-5A66FB4D07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6" name="BExQEGJP61DL2NZY6LMBHBZ0J5YT" descr="D6ZNRZJ7EX4GZT9RO8LE0C905" hidden="1">
          <a:extLst>
            <a:ext uri="{FF2B5EF4-FFF2-40B4-BE49-F238E27FC236}">
              <a16:creationId xmlns:a16="http://schemas.microsoft.com/office/drawing/2014/main" id="{F55AB715-322D-4DF5-B044-D1C85D710A5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7" name="BExTY1BCS6HZIF6HI5491FGHDVAE" descr="MJ6976KI2UH1IE8M227DUYXMJ" hidden="1">
          <a:extLst>
            <a:ext uri="{FF2B5EF4-FFF2-40B4-BE49-F238E27FC236}">
              <a16:creationId xmlns:a16="http://schemas.microsoft.com/office/drawing/2014/main" id="{81AF8F31-6A64-4717-A0F5-162C20FC50E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48" name="BEx5FXJGJOT93D0J2IRJ3985IUMI" hidden="1">
          <a:extLst>
            <a:ext uri="{FF2B5EF4-FFF2-40B4-BE49-F238E27FC236}">
              <a16:creationId xmlns:a16="http://schemas.microsoft.com/office/drawing/2014/main" id="{8B62823E-F102-41D4-B0B9-3F7B3BBAA95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49" name="BEx3RTMHAR35NUAAK49TV6NU7EPA" descr="QFXLG4ZCXTRQSJYFCKJ58G9N8" hidden="1">
          <a:extLst>
            <a:ext uri="{FF2B5EF4-FFF2-40B4-BE49-F238E27FC236}">
              <a16:creationId xmlns:a16="http://schemas.microsoft.com/office/drawing/2014/main" id="{8884EFE7-F019-4729-98A8-E0E8C58884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50" name="BExS8T38WLC2R738ZC7BDJQAKJAJ" descr="MRI962L5PB0E0YWXCIBN82VJH" hidden="1">
          <a:extLst>
            <a:ext uri="{FF2B5EF4-FFF2-40B4-BE49-F238E27FC236}">
              <a16:creationId xmlns:a16="http://schemas.microsoft.com/office/drawing/2014/main" id="{1B26A138-3D45-42FE-8F1F-C9A8143990E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1" name="BEx5F64BJ6DCM4EJH81D5ZFNPZ0V" descr="7DJ9FILZD2YPS6X1JBP9E76TU" hidden="1">
          <a:extLst>
            <a:ext uri="{FF2B5EF4-FFF2-40B4-BE49-F238E27FC236}">
              <a16:creationId xmlns:a16="http://schemas.microsoft.com/office/drawing/2014/main" id="{AC6CB499-331F-4D1C-AD0B-948C2125E6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2" name="BExQEXXHA3EEXR44LT6RKCDWM6ZT" hidden="1">
          <a:extLst>
            <a:ext uri="{FF2B5EF4-FFF2-40B4-BE49-F238E27FC236}">
              <a16:creationId xmlns:a16="http://schemas.microsoft.com/office/drawing/2014/main" id="{071262DB-9F61-4EDD-B5B0-AD5CAFB568F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53" name="BEx1X6AMHV6ZK3UJB2BXIJTJHYJU" descr="OALR4L95ELQLZ1Y1LETHM1CS9" hidden="1">
          <a:extLst>
            <a:ext uri="{FF2B5EF4-FFF2-40B4-BE49-F238E27FC236}">
              <a16:creationId xmlns:a16="http://schemas.microsoft.com/office/drawing/2014/main" id="{CEC41976-11DC-4D4D-AD57-6E0FDAFD57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54" name="BExSDIVCE09QKG3CT52PHCS6ZJ09" descr="9F076L7EQCF2COMMGCQG6BQGU" hidden="1">
          <a:extLst>
            <a:ext uri="{FF2B5EF4-FFF2-40B4-BE49-F238E27FC236}">
              <a16:creationId xmlns:a16="http://schemas.microsoft.com/office/drawing/2014/main" id="{1DFAC3B1-7385-4AD3-AC35-E85A325257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5" name="BEx1QZGQZBAWJ8591VXEIPUOVS7X" descr="MEW27CPIFG44B7E7HEQUUF5QF" hidden="1">
          <a:extLst>
            <a:ext uri="{FF2B5EF4-FFF2-40B4-BE49-F238E27FC236}">
              <a16:creationId xmlns:a16="http://schemas.microsoft.com/office/drawing/2014/main" id="{E1952B83-8D08-46CA-BDB7-55A06472E4E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6" name="BExMF7LICJLPXSHM63A6EQ79YQKG" descr="U084VZL15IMB1OFRRAY6GVKAE" hidden="1">
          <a:extLst>
            <a:ext uri="{FF2B5EF4-FFF2-40B4-BE49-F238E27FC236}">
              <a16:creationId xmlns:a16="http://schemas.microsoft.com/office/drawing/2014/main" id="{BBF400AE-DE0F-4219-913F-3BC80B2903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7" name="BExS343F8GCKP6HTF9Y97L133DX8" descr="ZRF0KB1IYQSNV63CTXT25G67G" hidden="1">
          <a:extLst>
            <a:ext uri="{FF2B5EF4-FFF2-40B4-BE49-F238E27FC236}">
              <a16:creationId xmlns:a16="http://schemas.microsoft.com/office/drawing/2014/main" id="{B559B308-6992-4795-8450-C2140A80D5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58" name="BExZMRC09W87CY4B73NPZMNH21AH" descr="78CUMI0OVLYJRSDRQ3V2YX812" hidden="1">
          <a:extLst>
            <a:ext uri="{FF2B5EF4-FFF2-40B4-BE49-F238E27FC236}">
              <a16:creationId xmlns:a16="http://schemas.microsoft.com/office/drawing/2014/main" id="{10EF82BA-91E8-4A58-AC49-A35980F157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59" name="BExZXVFJ4DY4I24AARDT4AMP6EN1" descr="TXSMH2MTH86CYKA26740RQPUC" hidden="1">
          <a:extLst>
            <a:ext uri="{FF2B5EF4-FFF2-40B4-BE49-F238E27FC236}">
              <a16:creationId xmlns:a16="http://schemas.microsoft.com/office/drawing/2014/main" id="{4770DE72-C620-47AD-B1DE-232BE9187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0" name="BExOCUIOFQWUGTBU5ESTW3EYEP5C" descr="9BNF49V0R6VVYPHEVMJ3ABDQZ" hidden="1">
          <a:extLst>
            <a:ext uri="{FF2B5EF4-FFF2-40B4-BE49-F238E27FC236}">
              <a16:creationId xmlns:a16="http://schemas.microsoft.com/office/drawing/2014/main" id="{70D20653-0A79-4A23-BAE6-7B06C109E0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1" name="BExU65O9OE4B4MQ2A3OYH13M8BZJ" descr="3INNIMMPDBB0JF37L81M6ID21" hidden="1">
          <a:extLst>
            <a:ext uri="{FF2B5EF4-FFF2-40B4-BE49-F238E27FC236}">
              <a16:creationId xmlns:a16="http://schemas.microsoft.com/office/drawing/2014/main" id="{F9CE417A-FEF3-4B17-9FEA-39261AAEA3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2" name="BExOPRCR0UW7TKXSV5WDTL348FGL" descr="S9JM17GP1802LHN4GT14BJYIC" hidden="1">
          <a:extLst>
            <a:ext uri="{FF2B5EF4-FFF2-40B4-BE49-F238E27FC236}">
              <a16:creationId xmlns:a16="http://schemas.microsoft.com/office/drawing/2014/main" id="{CA193124-9D3E-42D4-B55C-7EF48740F0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3" name="BEx5OESAY2W8SEGI3TSB65EHJ04B" descr="9CN2Y88X8WYV1HWZG1QILY9BK" hidden="1">
          <a:extLst>
            <a:ext uri="{FF2B5EF4-FFF2-40B4-BE49-F238E27FC236}">
              <a16:creationId xmlns:a16="http://schemas.microsoft.com/office/drawing/2014/main" id="{A2E2EE2A-03EB-49C2-8134-C666D66E29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4" name="BExGMWEQ2BYRY9BAO5T1X850MJN1" descr="AZ9ST0XDIOP50HSUFO5V31BR0" hidden="1">
          <a:extLst>
            <a:ext uri="{FF2B5EF4-FFF2-40B4-BE49-F238E27FC236}">
              <a16:creationId xmlns:a16="http://schemas.microsoft.com/office/drawing/2014/main" id="{82942030-CE6E-402A-910D-04686A1C10A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265" name="BExW253QPOZK9KW8BJC3LBXGCG2N" descr="Y5HX37BEUWSN1NEFJKZJXI3SX" hidden="1">
          <a:extLst>
            <a:ext uri="{FF2B5EF4-FFF2-40B4-BE49-F238E27FC236}">
              <a16:creationId xmlns:a16="http://schemas.microsoft.com/office/drawing/2014/main" id="{0D664A0E-104E-425B-8C9E-DA9E05AFB1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6" name="BEx973S463FCQVJ7QDFBUIU0WJ3F" descr="ZQTVYL8DCSADVT0QMRXFLU0TR" hidden="1">
          <a:extLst>
            <a:ext uri="{FF2B5EF4-FFF2-40B4-BE49-F238E27FC236}">
              <a16:creationId xmlns:a16="http://schemas.microsoft.com/office/drawing/2014/main" id="{0759E83B-A13F-49DF-8587-5796156250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67" name="BExRZO0PLWWMCLGRH7EH6UXYWGAJ" descr="9D4GQ34QB727H10MA3SSAR2R9" hidden="1">
          <a:extLst>
            <a:ext uri="{FF2B5EF4-FFF2-40B4-BE49-F238E27FC236}">
              <a16:creationId xmlns:a16="http://schemas.microsoft.com/office/drawing/2014/main" id="{D4D2FBF9-8722-4DAD-A73C-E9B4AFCC3F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8" name="BExBDP6HNAAJUM39SE5G2C8BKNRQ" descr="1TM64TL2QIMYV7WYSV2VLGXY4" hidden="1">
          <a:extLst>
            <a:ext uri="{FF2B5EF4-FFF2-40B4-BE49-F238E27FC236}">
              <a16:creationId xmlns:a16="http://schemas.microsoft.com/office/drawing/2014/main" id="{D35F8C26-0764-4AA8-8B2D-92C2320CF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69" name="BExQEGJP61DL2NZY6LMBHBZ0J5YT" descr="D6ZNRZJ7EX4GZT9RO8LE0C905" hidden="1">
          <a:extLst>
            <a:ext uri="{FF2B5EF4-FFF2-40B4-BE49-F238E27FC236}">
              <a16:creationId xmlns:a16="http://schemas.microsoft.com/office/drawing/2014/main" id="{5E2F3404-CCBA-49A1-9ED3-E8F2535B4B2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0" name="BExTY1BCS6HZIF6HI5491FGHDVAE" descr="MJ6976KI2UH1IE8M227DUYXMJ" hidden="1">
          <a:extLst>
            <a:ext uri="{FF2B5EF4-FFF2-40B4-BE49-F238E27FC236}">
              <a16:creationId xmlns:a16="http://schemas.microsoft.com/office/drawing/2014/main" id="{17380ABF-CDEB-4935-9910-B361CB91784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1" name="BEx5FXJGJOT93D0J2IRJ3985IUMI" hidden="1">
          <a:extLst>
            <a:ext uri="{FF2B5EF4-FFF2-40B4-BE49-F238E27FC236}">
              <a16:creationId xmlns:a16="http://schemas.microsoft.com/office/drawing/2014/main" id="{CF6FAFC8-54B9-401B-BAA8-ADD73B38F6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72" name="BEx3RTMHAR35NUAAK49TV6NU7EPA" descr="QFXLG4ZCXTRQSJYFCKJ58G9N8" hidden="1">
          <a:extLst>
            <a:ext uri="{FF2B5EF4-FFF2-40B4-BE49-F238E27FC236}">
              <a16:creationId xmlns:a16="http://schemas.microsoft.com/office/drawing/2014/main" id="{B814AA56-71B5-489E-AC37-ABC9F68A63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73" name="BExS8T38WLC2R738ZC7BDJQAKJAJ" descr="MRI962L5PB0E0YWXCIBN82VJH" hidden="1">
          <a:extLst>
            <a:ext uri="{FF2B5EF4-FFF2-40B4-BE49-F238E27FC236}">
              <a16:creationId xmlns:a16="http://schemas.microsoft.com/office/drawing/2014/main" id="{4110EBF8-51E3-499F-A795-A680B14406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4" name="BEx5F64BJ6DCM4EJH81D5ZFNPZ0V" descr="7DJ9FILZD2YPS6X1JBP9E76TU" hidden="1">
          <a:extLst>
            <a:ext uri="{FF2B5EF4-FFF2-40B4-BE49-F238E27FC236}">
              <a16:creationId xmlns:a16="http://schemas.microsoft.com/office/drawing/2014/main" id="{4A87ECAF-FAA2-443E-BBE5-AEEE109E54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5" name="BExQEXXHA3EEXR44LT6RKCDWM6ZT" hidden="1">
          <a:extLst>
            <a:ext uri="{FF2B5EF4-FFF2-40B4-BE49-F238E27FC236}">
              <a16:creationId xmlns:a16="http://schemas.microsoft.com/office/drawing/2014/main" id="{3B195BDE-4228-4587-9006-73D9C5B902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276" name="BEx1X6AMHV6ZK3UJB2BXIJTJHYJU" descr="OALR4L95ELQLZ1Y1LETHM1CS9" hidden="1">
          <a:extLst>
            <a:ext uri="{FF2B5EF4-FFF2-40B4-BE49-F238E27FC236}">
              <a16:creationId xmlns:a16="http://schemas.microsoft.com/office/drawing/2014/main" id="{5EDB4DBA-0D17-4744-A17D-8A394523A8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277" name="BExSDIVCE09QKG3CT52PHCS6ZJ09" descr="9F076L7EQCF2COMMGCQG6BQGU" hidden="1">
          <a:extLst>
            <a:ext uri="{FF2B5EF4-FFF2-40B4-BE49-F238E27FC236}">
              <a16:creationId xmlns:a16="http://schemas.microsoft.com/office/drawing/2014/main" id="{9BFE6849-EA98-4EA4-BD60-937E7DDE56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8" name="BEx1QZGQZBAWJ8591VXEIPUOVS7X" descr="MEW27CPIFG44B7E7HEQUUF5QF" hidden="1">
          <a:extLst>
            <a:ext uri="{FF2B5EF4-FFF2-40B4-BE49-F238E27FC236}">
              <a16:creationId xmlns:a16="http://schemas.microsoft.com/office/drawing/2014/main" id="{310007B0-F8C5-4B49-89A1-527400E4203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79" name="BExMF7LICJLPXSHM63A6EQ79YQKG" descr="U084VZL15IMB1OFRRAY6GVKAE" hidden="1">
          <a:extLst>
            <a:ext uri="{FF2B5EF4-FFF2-40B4-BE49-F238E27FC236}">
              <a16:creationId xmlns:a16="http://schemas.microsoft.com/office/drawing/2014/main" id="{11231779-E319-4D6B-8C8A-4CC8D70D341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0" name="BExS343F8GCKP6HTF9Y97L133DX8" descr="ZRF0KB1IYQSNV63CTXT25G67G" hidden="1">
          <a:extLst>
            <a:ext uri="{FF2B5EF4-FFF2-40B4-BE49-F238E27FC236}">
              <a16:creationId xmlns:a16="http://schemas.microsoft.com/office/drawing/2014/main" id="{45CB5491-E74D-41E3-BCEF-B3A39A41E50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1" name="BExZMRC09W87CY4B73NPZMNH21AH" descr="78CUMI0OVLYJRSDRQ3V2YX812" hidden="1">
          <a:extLst>
            <a:ext uri="{FF2B5EF4-FFF2-40B4-BE49-F238E27FC236}">
              <a16:creationId xmlns:a16="http://schemas.microsoft.com/office/drawing/2014/main" id="{7F0FAF95-8371-4117-8EBE-D06D4C179A5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282" name="BExZXVFJ4DY4I24AARDT4AMP6EN1" descr="TXSMH2MTH86CYKA26740RQPUC" hidden="1">
          <a:extLst>
            <a:ext uri="{FF2B5EF4-FFF2-40B4-BE49-F238E27FC236}">
              <a16:creationId xmlns:a16="http://schemas.microsoft.com/office/drawing/2014/main" id="{3B41899D-AE1D-474B-B193-B69AEFC749B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3" name="BExOCUIOFQWUGTBU5ESTW3EYEP5C" descr="9BNF49V0R6VVYPHEVMJ3ABDQZ" hidden="1">
          <a:extLst>
            <a:ext uri="{FF2B5EF4-FFF2-40B4-BE49-F238E27FC236}">
              <a16:creationId xmlns:a16="http://schemas.microsoft.com/office/drawing/2014/main" id="{7A590B75-3285-4291-8CF7-FF76B0595A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4" name="BExU65O9OE4B4MQ2A3OYH13M8BZJ" descr="3INNIMMPDBB0JF37L81M6ID21" hidden="1">
          <a:extLst>
            <a:ext uri="{FF2B5EF4-FFF2-40B4-BE49-F238E27FC236}">
              <a16:creationId xmlns:a16="http://schemas.microsoft.com/office/drawing/2014/main" id="{5B014C69-688C-47A7-98B4-EE24A2CF590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5" name="BExOPRCR0UW7TKXSV5WDTL348FGL" descr="S9JM17GP1802LHN4GT14BJYIC" hidden="1">
          <a:extLst>
            <a:ext uri="{FF2B5EF4-FFF2-40B4-BE49-F238E27FC236}">
              <a16:creationId xmlns:a16="http://schemas.microsoft.com/office/drawing/2014/main" id="{BDB87E5E-C6BF-4389-89BF-7722386E60E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6" name="BEx5OESAY2W8SEGI3TSB65EHJ04B" descr="9CN2Y88X8WYV1HWZG1QILY9BK" hidden="1">
          <a:extLst>
            <a:ext uri="{FF2B5EF4-FFF2-40B4-BE49-F238E27FC236}">
              <a16:creationId xmlns:a16="http://schemas.microsoft.com/office/drawing/2014/main" id="{5F5DB4DE-A33A-4D29-9513-414D3AFD2AB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287" name="BExGMWEQ2BYRY9BAO5T1X850MJN1" descr="AZ9ST0XDIOP50HSUFO5V31BR0" hidden="1">
          <a:extLst>
            <a:ext uri="{FF2B5EF4-FFF2-40B4-BE49-F238E27FC236}">
              <a16:creationId xmlns:a16="http://schemas.microsoft.com/office/drawing/2014/main" id="{67C245DC-BBE3-439E-A6F5-A20488A4953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288" name="BExW253QPOZK9KW8BJC3LBXGCG2N" descr="Y5HX37BEUWSN1NEFJKZJXI3SX" hidden="1">
          <a:extLst>
            <a:ext uri="{FF2B5EF4-FFF2-40B4-BE49-F238E27FC236}">
              <a16:creationId xmlns:a16="http://schemas.microsoft.com/office/drawing/2014/main" id="{5EAAB19B-4F03-401D-97CC-B73B39B50E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89" name="BEx973S463FCQVJ7QDFBUIU0WJ3F" descr="ZQTVYL8DCSADVT0QMRXFLU0TR" hidden="1">
          <a:extLst>
            <a:ext uri="{FF2B5EF4-FFF2-40B4-BE49-F238E27FC236}">
              <a16:creationId xmlns:a16="http://schemas.microsoft.com/office/drawing/2014/main" id="{0D175448-1FD7-4582-B596-0031F40A12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290" name="BExRZO0PLWWMCLGRH7EH6UXYWGAJ" descr="9D4GQ34QB727H10MA3SSAR2R9" hidden="1">
          <a:extLst>
            <a:ext uri="{FF2B5EF4-FFF2-40B4-BE49-F238E27FC236}">
              <a16:creationId xmlns:a16="http://schemas.microsoft.com/office/drawing/2014/main" id="{EB7B4531-12D4-4964-B34D-5447B7612C5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1" name="BExBDP6HNAAJUM39SE5G2C8BKNRQ" descr="1TM64TL2QIMYV7WYSV2VLGXY4" hidden="1">
          <a:extLst>
            <a:ext uri="{FF2B5EF4-FFF2-40B4-BE49-F238E27FC236}">
              <a16:creationId xmlns:a16="http://schemas.microsoft.com/office/drawing/2014/main" id="{E998FCD6-76DC-4942-9700-1A2FF3DE519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2" name="BExQEGJP61DL2NZY6LMBHBZ0J5YT" descr="D6ZNRZJ7EX4GZT9RO8LE0C905" hidden="1">
          <a:extLst>
            <a:ext uri="{FF2B5EF4-FFF2-40B4-BE49-F238E27FC236}">
              <a16:creationId xmlns:a16="http://schemas.microsoft.com/office/drawing/2014/main" id="{0767EC03-F5F2-49FD-BD64-352B19C5BB1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3" name="BExTY1BCS6HZIF6HI5491FGHDVAE" descr="MJ6976KI2UH1IE8M227DUYXMJ" hidden="1">
          <a:extLst>
            <a:ext uri="{FF2B5EF4-FFF2-40B4-BE49-F238E27FC236}">
              <a16:creationId xmlns:a16="http://schemas.microsoft.com/office/drawing/2014/main" id="{091302FA-D59B-4A95-96D0-F3E485A21AE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4" name="BEx5FXJGJOT93D0J2IRJ3985IUMI" hidden="1">
          <a:extLst>
            <a:ext uri="{FF2B5EF4-FFF2-40B4-BE49-F238E27FC236}">
              <a16:creationId xmlns:a16="http://schemas.microsoft.com/office/drawing/2014/main" id="{BA12CABE-7948-4D32-8F9F-2058D61736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295" name="BExS8T38WLC2R738ZC7BDJQAKJAJ" descr="MRI962L5PB0E0YWXCIBN82VJH" hidden="1">
          <a:extLst>
            <a:ext uri="{FF2B5EF4-FFF2-40B4-BE49-F238E27FC236}">
              <a16:creationId xmlns:a16="http://schemas.microsoft.com/office/drawing/2014/main" id="{46CD5B92-74A9-40C6-A919-9383D639C87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6" name="BEx5F64BJ6DCM4EJH81D5ZFNPZ0V" descr="7DJ9FILZD2YPS6X1JBP9E76TU" hidden="1">
          <a:extLst>
            <a:ext uri="{FF2B5EF4-FFF2-40B4-BE49-F238E27FC236}">
              <a16:creationId xmlns:a16="http://schemas.microsoft.com/office/drawing/2014/main" id="{41793D59-EAFA-4A25-A391-7D883AAFAF7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7" name="BExQEXXHA3EEXR44LT6RKCDWM6ZT" hidden="1">
          <a:extLst>
            <a:ext uri="{FF2B5EF4-FFF2-40B4-BE49-F238E27FC236}">
              <a16:creationId xmlns:a16="http://schemas.microsoft.com/office/drawing/2014/main" id="{3A49D183-E670-4CF9-83D9-AEBDFE55EC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298" name="BEx1X6AMHV6ZK3UJB2BXIJTJHYJU" descr="OALR4L95ELQLZ1Y1LETHM1CS9" hidden="1">
          <a:extLst>
            <a:ext uri="{FF2B5EF4-FFF2-40B4-BE49-F238E27FC236}">
              <a16:creationId xmlns:a16="http://schemas.microsoft.com/office/drawing/2014/main" id="{9053DCB0-FC12-4F44-9B9F-8AD27543B8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299" name="BEx1QZGQZBAWJ8591VXEIPUOVS7X" descr="MEW27CPIFG44B7E7HEQUUF5QF" hidden="1">
          <a:extLst>
            <a:ext uri="{FF2B5EF4-FFF2-40B4-BE49-F238E27FC236}">
              <a16:creationId xmlns:a16="http://schemas.microsoft.com/office/drawing/2014/main" id="{2716FB28-A3B2-440D-B065-2039995456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0" name="BExMF7LICJLPXSHM63A6EQ79YQKG" descr="U084VZL15IMB1OFRRAY6GVKAE" hidden="1">
          <a:extLst>
            <a:ext uri="{FF2B5EF4-FFF2-40B4-BE49-F238E27FC236}">
              <a16:creationId xmlns:a16="http://schemas.microsoft.com/office/drawing/2014/main" id="{8FC8083E-3060-4F81-BBF3-9A077B0669B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1" name="BExS343F8GCKP6HTF9Y97L133DX8" descr="ZRF0KB1IYQSNV63CTXT25G67G" hidden="1">
          <a:extLst>
            <a:ext uri="{FF2B5EF4-FFF2-40B4-BE49-F238E27FC236}">
              <a16:creationId xmlns:a16="http://schemas.microsoft.com/office/drawing/2014/main" id="{1C00FE2D-DE0C-4574-8FA0-EBF0FCADC9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2" name="BExZMRC09W87CY4B73NPZMNH21AH" descr="78CUMI0OVLYJRSDRQ3V2YX812" hidden="1">
          <a:extLst>
            <a:ext uri="{FF2B5EF4-FFF2-40B4-BE49-F238E27FC236}">
              <a16:creationId xmlns:a16="http://schemas.microsoft.com/office/drawing/2014/main" id="{BAC74EEB-322C-4760-A2AF-67BB1C38720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303" name="BExZXVFJ4DY4I24AARDT4AMP6EN1" descr="TXSMH2MTH86CYKA26740RQPUC" hidden="1">
          <a:extLst>
            <a:ext uri="{FF2B5EF4-FFF2-40B4-BE49-F238E27FC236}">
              <a16:creationId xmlns:a16="http://schemas.microsoft.com/office/drawing/2014/main" id="{9ECDF092-73C8-4AE0-9F20-A853D4F1AA6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4" name="BExOCUIOFQWUGTBU5ESTW3EYEP5C" descr="9BNF49V0R6VVYPHEVMJ3ABDQZ" hidden="1">
          <a:extLst>
            <a:ext uri="{FF2B5EF4-FFF2-40B4-BE49-F238E27FC236}">
              <a16:creationId xmlns:a16="http://schemas.microsoft.com/office/drawing/2014/main" id="{F4A35FEE-2EAE-46D0-A234-40EA60C809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5" name="BExU65O9OE4B4MQ2A3OYH13M8BZJ" descr="3INNIMMPDBB0JF37L81M6ID21" hidden="1">
          <a:extLst>
            <a:ext uri="{FF2B5EF4-FFF2-40B4-BE49-F238E27FC236}">
              <a16:creationId xmlns:a16="http://schemas.microsoft.com/office/drawing/2014/main" id="{A8FC5EE9-B579-4A3C-BE9E-57CEBFBA85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6" name="BExOPRCR0UW7TKXSV5WDTL348FGL" descr="S9JM17GP1802LHN4GT14BJYIC" hidden="1">
          <a:extLst>
            <a:ext uri="{FF2B5EF4-FFF2-40B4-BE49-F238E27FC236}">
              <a16:creationId xmlns:a16="http://schemas.microsoft.com/office/drawing/2014/main" id="{A9941797-065B-4161-A46E-E68ACF1AC1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7" name="BEx5OESAY2W8SEGI3TSB65EHJ04B" descr="9CN2Y88X8WYV1HWZG1QILY9BK" hidden="1">
          <a:extLst>
            <a:ext uri="{FF2B5EF4-FFF2-40B4-BE49-F238E27FC236}">
              <a16:creationId xmlns:a16="http://schemas.microsoft.com/office/drawing/2014/main" id="{690457E2-51A4-480D-B164-00A8CE30D6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08" name="BExGMWEQ2BYRY9BAO5T1X850MJN1" descr="AZ9ST0XDIOP50HSUFO5V31BR0" hidden="1">
          <a:extLst>
            <a:ext uri="{FF2B5EF4-FFF2-40B4-BE49-F238E27FC236}">
              <a16:creationId xmlns:a16="http://schemas.microsoft.com/office/drawing/2014/main" id="{C24BA93D-5030-446B-BF19-D45C51210A0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309" name="BExW253QPOZK9KW8BJC3LBXGCG2N" descr="Y5HX37BEUWSN1NEFJKZJXI3SX" hidden="1">
          <a:extLst>
            <a:ext uri="{FF2B5EF4-FFF2-40B4-BE49-F238E27FC236}">
              <a16:creationId xmlns:a16="http://schemas.microsoft.com/office/drawing/2014/main" id="{676B9D83-ABB2-4163-8CE6-7ED7932DD5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0" name="BEx973S463FCQVJ7QDFBUIU0WJ3F" descr="ZQTVYL8DCSADVT0QMRXFLU0TR" hidden="1">
          <a:extLst>
            <a:ext uri="{FF2B5EF4-FFF2-40B4-BE49-F238E27FC236}">
              <a16:creationId xmlns:a16="http://schemas.microsoft.com/office/drawing/2014/main" id="{ECF00C5E-7F92-4F38-AC01-84BE50B315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11" name="BExRZO0PLWWMCLGRH7EH6UXYWGAJ" descr="9D4GQ34QB727H10MA3SSAR2R9" hidden="1">
          <a:extLst>
            <a:ext uri="{FF2B5EF4-FFF2-40B4-BE49-F238E27FC236}">
              <a16:creationId xmlns:a16="http://schemas.microsoft.com/office/drawing/2014/main" id="{7D1FB64E-9BD9-4646-B2B6-287FE6B070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2" name="BExBDP6HNAAJUM39SE5G2C8BKNRQ" descr="1TM64TL2QIMYV7WYSV2VLGXY4" hidden="1">
          <a:extLst>
            <a:ext uri="{FF2B5EF4-FFF2-40B4-BE49-F238E27FC236}">
              <a16:creationId xmlns:a16="http://schemas.microsoft.com/office/drawing/2014/main" id="{A6846576-927B-4BCD-8DDA-5199915B31E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3" name="BExQEGJP61DL2NZY6LMBHBZ0J5YT" descr="D6ZNRZJ7EX4GZT9RO8LE0C905" hidden="1">
          <a:extLst>
            <a:ext uri="{FF2B5EF4-FFF2-40B4-BE49-F238E27FC236}">
              <a16:creationId xmlns:a16="http://schemas.microsoft.com/office/drawing/2014/main" id="{B8236347-EE92-49FF-96F0-7FB40ED784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4" name="BExTY1BCS6HZIF6HI5491FGHDVAE" descr="MJ6976KI2UH1IE8M227DUYXMJ" hidden="1">
          <a:extLst>
            <a:ext uri="{FF2B5EF4-FFF2-40B4-BE49-F238E27FC236}">
              <a16:creationId xmlns:a16="http://schemas.microsoft.com/office/drawing/2014/main" id="{F5C2F7A3-F43E-438B-828A-8B50A82E466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5" name="BEx5FXJGJOT93D0J2IRJ3985IUMI" hidden="1">
          <a:extLst>
            <a:ext uri="{FF2B5EF4-FFF2-40B4-BE49-F238E27FC236}">
              <a16:creationId xmlns:a16="http://schemas.microsoft.com/office/drawing/2014/main" id="{93F02AA2-81BE-4550-BB6C-74880CF132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16" name="BExS8T38WLC2R738ZC7BDJQAKJAJ" descr="MRI962L5PB0E0YWXCIBN82VJH" hidden="1">
          <a:extLst>
            <a:ext uri="{FF2B5EF4-FFF2-40B4-BE49-F238E27FC236}">
              <a16:creationId xmlns:a16="http://schemas.microsoft.com/office/drawing/2014/main" id="{25EA6C12-8E9B-46A8-9ED2-38A7AC893A6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7" name="BEx5F64BJ6DCM4EJH81D5ZFNPZ0V" descr="7DJ9FILZD2YPS6X1JBP9E76TU" hidden="1">
          <a:extLst>
            <a:ext uri="{FF2B5EF4-FFF2-40B4-BE49-F238E27FC236}">
              <a16:creationId xmlns:a16="http://schemas.microsoft.com/office/drawing/2014/main" id="{5C726A82-DA1A-4B57-9D16-93CB70B3DF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18" name="BExQEXXHA3EEXR44LT6RKCDWM6ZT" hidden="1">
          <a:extLst>
            <a:ext uri="{FF2B5EF4-FFF2-40B4-BE49-F238E27FC236}">
              <a16:creationId xmlns:a16="http://schemas.microsoft.com/office/drawing/2014/main" id="{F3207039-1A7E-4FEE-B177-F8B9B1FA95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19" name="BEx1X6AMHV6ZK3UJB2BXIJTJHYJU" descr="OALR4L95ELQLZ1Y1LETHM1CS9" hidden="1">
          <a:extLst>
            <a:ext uri="{FF2B5EF4-FFF2-40B4-BE49-F238E27FC236}">
              <a16:creationId xmlns:a16="http://schemas.microsoft.com/office/drawing/2014/main" id="{BB8E034D-0807-4E0A-8622-CB080D51D2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0" name="BEx1QZGQZBAWJ8591VXEIPUOVS7X" descr="MEW27CPIFG44B7E7HEQUUF5QF" hidden="1">
          <a:extLst>
            <a:ext uri="{FF2B5EF4-FFF2-40B4-BE49-F238E27FC236}">
              <a16:creationId xmlns:a16="http://schemas.microsoft.com/office/drawing/2014/main" id="{C87B97B7-F448-4CD5-B547-A2D672EFB4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1" name="BExMF7LICJLPXSHM63A6EQ79YQKG" descr="U084VZL15IMB1OFRRAY6GVKAE" hidden="1">
          <a:extLst>
            <a:ext uri="{FF2B5EF4-FFF2-40B4-BE49-F238E27FC236}">
              <a16:creationId xmlns:a16="http://schemas.microsoft.com/office/drawing/2014/main" id="{407957C5-939D-4D53-B13B-D5A9DCEC73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2" name="BExS343F8GCKP6HTF9Y97L133DX8" descr="ZRF0KB1IYQSNV63CTXT25G67G" hidden="1">
          <a:extLst>
            <a:ext uri="{FF2B5EF4-FFF2-40B4-BE49-F238E27FC236}">
              <a16:creationId xmlns:a16="http://schemas.microsoft.com/office/drawing/2014/main" id="{33F23C18-F08D-4F7F-BB2F-1FD28E1A15F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3" name="BExZMRC09W87CY4B73NPZMNH21AH" descr="78CUMI0OVLYJRSDRQ3V2YX812" hidden="1">
          <a:extLst>
            <a:ext uri="{FF2B5EF4-FFF2-40B4-BE49-F238E27FC236}">
              <a16:creationId xmlns:a16="http://schemas.microsoft.com/office/drawing/2014/main" id="{54FCFB74-5D5B-434E-9694-E70B79C5528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324" name="BExZXVFJ4DY4I24AARDT4AMP6EN1" descr="TXSMH2MTH86CYKA26740RQPUC" hidden="1">
          <a:extLst>
            <a:ext uri="{FF2B5EF4-FFF2-40B4-BE49-F238E27FC236}">
              <a16:creationId xmlns:a16="http://schemas.microsoft.com/office/drawing/2014/main" id="{DAD67392-716B-4791-8BBC-E777E008655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5" name="BExOCUIOFQWUGTBU5ESTW3EYEP5C" descr="9BNF49V0R6VVYPHEVMJ3ABDQZ" hidden="1">
          <a:extLst>
            <a:ext uri="{FF2B5EF4-FFF2-40B4-BE49-F238E27FC236}">
              <a16:creationId xmlns:a16="http://schemas.microsoft.com/office/drawing/2014/main" id="{67B264F9-EC3A-4ACC-85CD-6241374EC10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6" name="BExU65O9OE4B4MQ2A3OYH13M8BZJ" descr="3INNIMMPDBB0JF37L81M6ID21" hidden="1">
          <a:extLst>
            <a:ext uri="{FF2B5EF4-FFF2-40B4-BE49-F238E27FC236}">
              <a16:creationId xmlns:a16="http://schemas.microsoft.com/office/drawing/2014/main" id="{C1BCCE0F-B1AB-4511-9A50-A1D4066D51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7" name="BExOPRCR0UW7TKXSV5WDTL348FGL" descr="S9JM17GP1802LHN4GT14BJYIC" hidden="1">
          <a:extLst>
            <a:ext uri="{FF2B5EF4-FFF2-40B4-BE49-F238E27FC236}">
              <a16:creationId xmlns:a16="http://schemas.microsoft.com/office/drawing/2014/main" id="{D0044170-B9B9-4122-832A-769C8B7AAD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8" name="BEx5OESAY2W8SEGI3TSB65EHJ04B" descr="9CN2Y88X8WYV1HWZG1QILY9BK" hidden="1">
          <a:extLst>
            <a:ext uri="{FF2B5EF4-FFF2-40B4-BE49-F238E27FC236}">
              <a16:creationId xmlns:a16="http://schemas.microsoft.com/office/drawing/2014/main" id="{86AC429A-4DD5-4006-9E6F-4A085DA14C3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29" name="BExGMWEQ2BYRY9BAO5T1X850MJN1" descr="AZ9ST0XDIOP50HSUFO5V31BR0" hidden="1">
          <a:extLst>
            <a:ext uri="{FF2B5EF4-FFF2-40B4-BE49-F238E27FC236}">
              <a16:creationId xmlns:a16="http://schemas.microsoft.com/office/drawing/2014/main" id="{C43453EC-205C-4F93-BB6D-D1BAD60200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330" name="BExW253QPOZK9KW8BJC3LBXGCG2N" descr="Y5HX37BEUWSN1NEFJKZJXI3SX" hidden="1">
          <a:extLst>
            <a:ext uri="{FF2B5EF4-FFF2-40B4-BE49-F238E27FC236}">
              <a16:creationId xmlns:a16="http://schemas.microsoft.com/office/drawing/2014/main" id="{035B0806-2E0E-48C3-AF1C-0D82B9AC9F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1" name="BEx973S463FCQVJ7QDFBUIU0WJ3F" descr="ZQTVYL8DCSADVT0QMRXFLU0TR" hidden="1">
          <a:extLst>
            <a:ext uri="{FF2B5EF4-FFF2-40B4-BE49-F238E27FC236}">
              <a16:creationId xmlns:a16="http://schemas.microsoft.com/office/drawing/2014/main" id="{B4265C26-FFE8-40E4-AB3A-179257E2BA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32" name="BExRZO0PLWWMCLGRH7EH6UXYWGAJ" descr="9D4GQ34QB727H10MA3SSAR2R9" hidden="1">
          <a:extLst>
            <a:ext uri="{FF2B5EF4-FFF2-40B4-BE49-F238E27FC236}">
              <a16:creationId xmlns:a16="http://schemas.microsoft.com/office/drawing/2014/main" id="{014E6EB9-36C4-4EA6-B03B-15B10BDB202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3" name="BExBDP6HNAAJUM39SE5G2C8BKNRQ" descr="1TM64TL2QIMYV7WYSV2VLGXY4" hidden="1">
          <a:extLst>
            <a:ext uri="{FF2B5EF4-FFF2-40B4-BE49-F238E27FC236}">
              <a16:creationId xmlns:a16="http://schemas.microsoft.com/office/drawing/2014/main" id="{D92EF5B6-5806-4054-A0B3-DBEE1E40C0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4" name="BExQEGJP61DL2NZY6LMBHBZ0J5YT" descr="D6ZNRZJ7EX4GZT9RO8LE0C905" hidden="1">
          <a:extLst>
            <a:ext uri="{FF2B5EF4-FFF2-40B4-BE49-F238E27FC236}">
              <a16:creationId xmlns:a16="http://schemas.microsoft.com/office/drawing/2014/main" id="{6ED6B384-7B28-42B0-8779-240F9549F2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5" name="BExTY1BCS6HZIF6HI5491FGHDVAE" descr="MJ6976KI2UH1IE8M227DUYXMJ" hidden="1">
          <a:extLst>
            <a:ext uri="{FF2B5EF4-FFF2-40B4-BE49-F238E27FC236}">
              <a16:creationId xmlns:a16="http://schemas.microsoft.com/office/drawing/2014/main" id="{4E99E946-855D-4315-9452-8BFD6DA989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6" name="BEx5FXJGJOT93D0J2IRJ3985IUMI" hidden="1">
          <a:extLst>
            <a:ext uri="{FF2B5EF4-FFF2-40B4-BE49-F238E27FC236}">
              <a16:creationId xmlns:a16="http://schemas.microsoft.com/office/drawing/2014/main" id="{2F4AB487-E356-45AF-A76C-43448047350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37" name="BExS8T38WLC2R738ZC7BDJQAKJAJ" descr="MRI962L5PB0E0YWXCIBN82VJH" hidden="1">
          <a:extLst>
            <a:ext uri="{FF2B5EF4-FFF2-40B4-BE49-F238E27FC236}">
              <a16:creationId xmlns:a16="http://schemas.microsoft.com/office/drawing/2014/main" id="{9E724AC0-4976-445D-AAF9-9EF2D7A1FD1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8" name="BEx5F64BJ6DCM4EJH81D5ZFNPZ0V" descr="7DJ9FILZD2YPS6X1JBP9E76TU" hidden="1">
          <a:extLst>
            <a:ext uri="{FF2B5EF4-FFF2-40B4-BE49-F238E27FC236}">
              <a16:creationId xmlns:a16="http://schemas.microsoft.com/office/drawing/2014/main" id="{3BE78332-B67C-493B-B024-F66CE90AFF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39" name="BExQEXXHA3EEXR44LT6RKCDWM6ZT" hidden="1">
          <a:extLst>
            <a:ext uri="{FF2B5EF4-FFF2-40B4-BE49-F238E27FC236}">
              <a16:creationId xmlns:a16="http://schemas.microsoft.com/office/drawing/2014/main" id="{94F1E13D-017C-4D24-9A84-3BAC598B28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40" name="BEx1X6AMHV6ZK3UJB2BXIJTJHYJU" descr="OALR4L95ELQLZ1Y1LETHM1CS9" hidden="1">
          <a:extLst>
            <a:ext uri="{FF2B5EF4-FFF2-40B4-BE49-F238E27FC236}">
              <a16:creationId xmlns:a16="http://schemas.microsoft.com/office/drawing/2014/main" id="{8C5112CC-A0F8-462B-81E0-97190A28C1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1" name="BEx1QZGQZBAWJ8591VXEIPUOVS7X" descr="MEW27CPIFG44B7E7HEQUUF5QF" hidden="1">
          <a:extLst>
            <a:ext uri="{FF2B5EF4-FFF2-40B4-BE49-F238E27FC236}">
              <a16:creationId xmlns:a16="http://schemas.microsoft.com/office/drawing/2014/main" id="{C361DAEB-8C56-46DD-88A3-FCF3E810DC4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2" name="BExMF7LICJLPXSHM63A6EQ79YQKG" descr="U084VZL15IMB1OFRRAY6GVKAE" hidden="1">
          <a:extLst>
            <a:ext uri="{FF2B5EF4-FFF2-40B4-BE49-F238E27FC236}">
              <a16:creationId xmlns:a16="http://schemas.microsoft.com/office/drawing/2014/main" id="{0C9A47CF-ECFE-4F76-9CAB-6CC840479E5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3" name="BExS343F8GCKP6HTF9Y97L133DX8" descr="ZRF0KB1IYQSNV63CTXT25G67G" hidden="1">
          <a:extLst>
            <a:ext uri="{FF2B5EF4-FFF2-40B4-BE49-F238E27FC236}">
              <a16:creationId xmlns:a16="http://schemas.microsoft.com/office/drawing/2014/main" id="{4B1D825E-3448-4216-8BD1-54EBED0A0C9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4" name="BExZMRC09W87CY4B73NPZMNH21AH" descr="78CUMI0OVLYJRSDRQ3V2YX812" hidden="1">
          <a:extLst>
            <a:ext uri="{FF2B5EF4-FFF2-40B4-BE49-F238E27FC236}">
              <a16:creationId xmlns:a16="http://schemas.microsoft.com/office/drawing/2014/main" id="{A205AD90-DD82-4346-9BC7-A7BFE8FFC6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345" name="BExZXVFJ4DY4I24AARDT4AMP6EN1" descr="TXSMH2MTH86CYKA26740RQPUC" hidden="1">
          <a:extLst>
            <a:ext uri="{FF2B5EF4-FFF2-40B4-BE49-F238E27FC236}">
              <a16:creationId xmlns:a16="http://schemas.microsoft.com/office/drawing/2014/main" id="{3221FD3B-8ED2-44B9-931A-B0CB6354070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6" name="BExOCUIOFQWUGTBU5ESTW3EYEP5C" descr="9BNF49V0R6VVYPHEVMJ3ABDQZ" hidden="1">
          <a:extLst>
            <a:ext uri="{FF2B5EF4-FFF2-40B4-BE49-F238E27FC236}">
              <a16:creationId xmlns:a16="http://schemas.microsoft.com/office/drawing/2014/main" id="{EF4BF7C0-69C3-4FE4-8E52-729B8C08F17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7" name="BExU65O9OE4B4MQ2A3OYH13M8BZJ" descr="3INNIMMPDBB0JF37L81M6ID21" hidden="1">
          <a:extLst>
            <a:ext uri="{FF2B5EF4-FFF2-40B4-BE49-F238E27FC236}">
              <a16:creationId xmlns:a16="http://schemas.microsoft.com/office/drawing/2014/main" id="{2EAEEFFB-1988-4574-8B89-D7439FA16D4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8" name="BExOPRCR0UW7TKXSV5WDTL348FGL" descr="S9JM17GP1802LHN4GT14BJYIC" hidden="1">
          <a:extLst>
            <a:ext uri="{FF2B5EF4-FFF2-40B4-BE49-F238E27FC236}">
              <a16:creationId xmlns:a16="http://schemas.microsoft.com/office/drawing/2014/main" id="{C3E51330-A7D4-40A6-A223-6B34C99CF55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49" name="BEx5OESAY2W8SEGI3TSB65EHJ04B" descr="9CN2Y88X8WYV1HWZG1QILY9BK" hidden="1">
          <a:extLst>
            <a:ext uri="{FF2B5EF4-FFF2-40B4-BE49-F238E27FC236}">
              <a16:creationId xmlns:a16="http://schemas.microsoft.com/office/drawing/2014/main" id="{89F39953-B356-47E3-94B6-2ABC5ECDC8E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0" name="BExGMWEQ2BYRY9BAO5T1X850MJN1" descr="AZ9ST0XDIOP50HSUFO5V31BR0" hidden="1">
          <a:extLst>
            <a:ext uri="{FF2B5EF4-FFF2-40B4-BE49-F238E27FC236}">
              <a16:creationId xmlns:a16="http://schemas.microsoft.com/office/drawing/2014/main" id="{F3152A09-1F7D-4089-B76B-AC9827F0E6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351" name="BExW253QPOZK9KW8BJC3LBXGCG2N" descr="Y5HX37BEUWSN1NEFJKZJXI3SX" hidden="1">
          <a:extLst>
            <a:ext uri="{FF2B5EF4-FFF2-40B4-BE49-F238E27FC236}">
              <a16:creationId xmlns:a16="http://schemas.microsoft.com/office/drawing/2014/main" id="{DC2C6FAB-9695-4736-A595-D9BAC74E55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2" name="BEx973S463FCQVJ7QDFBUIU0WJ3F" descr="ZQTVYL8DCSADVT0QMRXFLU0TR" hidden="1">
          <a:extLst>
            <a:ext uri="{FF2B5EF4-FFF2-40B4-BE49-F238E27FC236}">
              <a16:creationId xmlns:a16="http://schemas.microsoft.com/office/drawing/2014/main" id="{33088527-18BA-40F8-84C6-788780233B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53" name="BExRZO0PLWWMCLGRH7EH6UXYWGAJ" descr="9D4GQ34QB727H10MA3SSAR2R9" hidden="1">
          <a:extLst>
            <a:ext uri="{FF2B5EF4-FFF2-40B4-BE49-F238E27FC236}">
              <a16:creationId xmlns:a16="http://schemas.microsoft.com/office/drawing/2014/main" id="{26599A8A-A3A6-495A-BB14-16AD33EEF16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4" name="BExBDP6HNAAJUM39SE5G2C8BKNRQ" descr="1TM64TL2QIMYV7WYSV2VLGXY4" hidden="1">
          <a:extLst>
            <a:ext uri="{FF2B5EF4-FFF2-40B4-BE49-F238E27FC236}">
              <a16:creationId xmlns:a16="http://schemas.microsoft.com/office/drawing/2014/main" id="{F34216A7-8DCF-4479-8036-80EA194298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5" name="BExQEGJP61DL2NZY6LMBHBZ0J5YT" descr="D6ZNRZJ7EX4GZT9RO8LE0C905" hidden="1">
          <a:extLst>
            <a:ext uri="{FF2B5EF4-FFF2-40B4-BE49-F238E27FC236}">
              <a16:creationId xmlns:a16="http://schemas.microsoft.com/office/drawing/2014/main" id="{D7033A8D-415B-4776-8355-0712B499F4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6" name="BExTY1BCS6HZIF6HI5491FGHDVAE" descr="MJ6976KI2UH1IE8M227DUYXMJ" hidden="1">
          <a:extLst>
            <a:ext uri="{FF2B5EF4-FFF2-40B4-BE49-F238E27FC236}">
              <a16:creationId xmlns:a16="http://schemas.microsoft.com/office/drawing/2014/main" id="{3F181B8A-7F6E-40C0-BF53-5C6B856B0F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57" name="BEx5FXJGJOT93D0J2IRJ3985IUMI" hidden="1">
          <a:extLst>
            <a:ext uri="{FF2B5EF4-FFF2-40B4-BE49-F238E27FC236}">
              <a16:creationId xmlns:a16="http://schemas.microsoft.com/office/drawing/2014/main" id="{901D8B82-9302-46BA-812E-DBF8F91F6C7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358" name="BEx3RTMHAR35NUAAK49TV6NU7EPA" descr="QFXLG4ZCXTRQSJYFCKJ58G9N8" hidden="1">
          <a:extLst>
            <a:ext uri="{FF2B5EF4-FFF2-40B4-BE49-F238E27FC236}">
              <a16:creationId xmlns:a16="http://schemas.microsoft.com/office/drawing/2014/main" id="{BE430577-1761-4803-9F37-318DF57338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59" name="BExS8T38WLC2R738ZC7BDJQAKJAJ" descr="MRI962L5PB0E0YWXCIBN82VJH" hidden="1">
          <a:extLst>
            <a:ext uri="{FF2B5EF4-FFF2-40B4-BE49-F238E27FC236}">
              <a16:creationId xmlns:a16="http://schemas.microsoft.com/office/drawing/2014/main" id="{6A47B00A-4AB9-4B63-9CF8-3B1D462872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0" name="BEx5F64BJ6DCM4EJH81D5ZFNPZ0V" descr="7DJ9FILZD2YPS6X1JBP9E76TU" hidden="1">
          <a:extLst>
            <a:ext uri="{FF2B5EF4-FFF2-40B4-BE49-F238E27FC236}">
              <a16:creationId xmlns:a16="http://schemas.microsoft.com/office/drawing/2014/main" id="{B8596B23-3A7D-4511-B108-5E150E50A2E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1" name="BExQEXXHA3EEXR44LT6RKCDWM6ZT" hidden="1">
          <a:extLst>
            <a:ext uri="{FF2B5EF4-FFF2-40B4-BE49-F238E27FC236}">
              <a16:creationId xmlns:a16="http://schemas.microsoft.com/office/drawing/2014/main" id="{A8B86D90-19A9-4366-9281-AA3510A17B2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362" name="BEx1X6AMHV6ZK3UJB2BXIJTJHYJU" descr="OALR4L95ELQLZ1Y1LETHM1CS9" hidden="1">
          <a:extLst>
            <a:ext uri="{FF2B5EF4-FFF2-40B4-BE49-F238E27FC236}">
              <a16:creationId xmlns:a16="http://schemas.microsoft.com/office/drawing/2014/main" id="{D01AC99A-6C44-4829-8799-564AA61BED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363" name="BExSDIVCE09QKG3CT52PHCS6ZJ09" descr="9F076L7EQCF2COMMGCQG6BQGU" hidden="1">
          <a:extLst>
            <a:ext uri="{FF2B5EF4-FFF2-40B4-BE49-F238E27FC236}">
              <a16:creationId xmlns:a16="http://schemas.microsoft.com/office/drawing/2014/main" id="{3CEFAB08-5A1B-4ABF-A038-7DB4ECAADA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4" name="BEx1QZGQZBAWJ8591VXEIPUOVS7X" descr="MEW27CPIFG44B7E7HEQUUF5QF" hidden="1">
          <a:extLst>
            <a:ext uri="{FF2B5EF4-FFF2-40B4-BE49-F238E27FC236}">
              <a16:creationId xmlns:a16="http://schemas.microsoft.com/office/drawing/2014/main" id="{88AFDEB1-C736-447E-A1F1-477F6A8187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5" name="BExMF7LICJLPXSHM63A6EQ79YQKG" descr="U084VZL15IMB1OFRRAY6GVKAE" hidden="1">
          <a:extLst>
            <a:ext uri="{FF2B5EF4-FFF2-40B4-BE49-F238E27FC236}">
              <a16:creationId xmlns:a16="http://schemas.microsoft.com/office/drawing/2014/main" id="{5512D693-8A00-4D5B-A3C6-28DDB6F3DAD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6" name="BExS343F8GCKP6HTF9Y97L133DX8" descr="ZRF0KB1IYQSNV63CTXT25G67G" hidden="1">
          <a:extLst>
            <a:ext uri="{FF2B5EF4-FFF2-40B4-BE49-F238E27FC236}">
              <a16:creationId xmlns:a16="http://schemas.microsoft.com/office/drawing/2014/main" id="{7BBD1C42-54CC-4BE6-963B-1C6A8F790D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7" name="BExZMRC09W87CY4B73NPZMNH21AH" descr="78CUMI0OVLYJRSDRQ3V2YX812" hidden="1">
          <a:extLst>
            <a:ext uri="{FF2B5EF4-FFF2-40B4-BE49-F238E27FC236}">
              <a16:creationId xmlns:a16="http://schemas.microsoft.com/office/drawing/2014/main" id="{A8394A71-4738-43DB-9705-706FE25675A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368" name="BExZXVFJ4DY4I24AARDT4AMP6EN1" descr="TXSMH2MTH86CYKA26740RQPUC" hidden="1">
          <a:extLst>
            <a:ext uri="{FF2B5EF4-FFF2-40B4-BE49-F238E27FC236}">
              <a16:creationId xmlns:a16="http://schemas.microsoft.com/office/drawing/2014/main" id="{424B5D4F-0BD5-4D5E-8AAD-BD5DB326BF8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69" name="BExOCUIOFQWUGTBU5ESTW3EYEP5C" descr="9BNF49V0R6VVYPHEVMJ3ABDQZ" hidden="1">
          <a:extLst>
            <a:ext uri="{FF2B5EF4-FFF2-40B4-BE49-F238E27FC236}">
              <a16:creationId xmlns:a16="http://schemas.microsoft.com/office/drawing/2014/main" id="{2E4A3E5F-690D-4B49-80D9-C562CC4D0C4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70" name="BExU65O9OE4B4MQ2A3OYH13M8BZJ" descr="3INNIMMPDBB0JF37L81M6ID21" hidden="1">
          <a:extLst>
            <a:ext uri="{FF2B5EF4-FFF2-40B4-BE49-F238E27FC236}">
              <a16:creationId xmlns:a16="http://schemas.microsoft.com/office/drawing/2014/main" id="{70880B7D-E5FF-4BD2-BE94-F919DE6B66B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71" name="BExOPRCR0UW7TKXSV5WDTL348FGL" descr="S9JM17GP1802LHN4GT14BJYIC" hidden="1">
          <a:extLst>
            <a:ext uri="{FF2B5EF4-FFF2-40B4-BE49-F238E27FC236}">
              <a16:creationId xmlns:a16="http://schemas.microsoft.com/office/drawing/2014/main" id="{9B8D0B09-E83E-45E3-9815-B19490143C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72" name="BEx5OESAY2W8SEGI3TSB65EHJ04B" descr="9CN2Y88X8WYV1HWZG1QILY9BK" hidden="1">
          <a:extLst>
            <a:ext uri="{FF2B5EF4-FFF2-40B4-BE49-F238E27FC236}">
              <a16:creationId xmlns:a16="http://schemas.microsoft.com/office/drawing/2014/main" id="{C205732A-9CC1-45B9-94FE-8ED48A5E61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373" name="BExGMWEQ2BYRY9BAO5T1X850MJN1" descr="AZ9ST0XDIOP50HSUFO5V31BR0" hidden="1">
          <a:extLst>
            <a:ext uri="{FF2B5EF4-FFF2-40B4-BE49-F238E27FC236}">
              <a16:creationId xmlns:a16="http://schemas.microsoft.com/office/drawing/2014/main" id="{2758AD18-31DE-42B8-BB07-3A10CD5ECCC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374" name="BExW253QPOZK9KW8BJC3LBXGCG2N" descr="Y5HX37BEUWSN1NEFJKZJXI3SX" hidden="1">
          <a:extLst>
            <a:ext uri="{FF2B5EF4-FFF2-40B4-BE49-F238E27FC236}">
              <a16:creationId xmlns:a16="http://schemas.microsoft.com/office/drawing/2014/main" id="{41B3A8A9-7FD1-4476-8182-3D4B870B07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5" name="BEx973S463FCQVJ7QDFBUIU0WJ3F" descr="ZQTVYL8DCSADVT0QMRXFLU0TR" hidden="1">
          <a:extLst>
            <a:ext uri="{FF2B5EF4-FFF2-40B4-BE49-F238E27FC236}">
              <a16:creationId xmlns:a16="http://schemas.microsoft.com/office/drawing/2014/main" id="{CA06776F-F754-40E5-9D3F-550FDBD6BD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6" name="BEx5FXJGJOT93D0J2IRJ3985IUMI" hidden="1">
          <a:extLst>
            <a:ext uri="{FF2B5EF4-FFF2-40B4-BE49-F238E27FC236}">
              <a16:creationId xmlns:a16="http://schemas.microsoft.com/office/drawing/2014/main" id="{A24E9569-6FAD-4D34-95B2-46729C00098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77" name="BExS8T38WLC2R738ZC7BDJQAKJAJ" descr="MRI962L5PB0E0YWXCIBN82VJH" hidden="1">
          <a:extLst>
            <a:ext uri="{FF2B5EF4-FFF2-40B4-BE49-F238E27FC236}">
              <a16:creationId xmlns:a16="http://schemas.microsoft.com/office/drawing/2014/main" id="{F8D39E1E-5128-464A-981C-FF5FCE63D2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8" name="BEx5F64BJ6DCM4EJH81D5ZFNPZ0V" descr="7DJ9FILZD2YPS6X1JBP9E76TU" hidden="1">
          <a:extLst>
            <a:ext uri="{FF2B5EF4-FFF2-40B4-BE49-F238E27FC236}">
              <a16:creationId xmlns:a16="http://schemas.microsoft.com/office/drawing/2014/main" id="{207874FE-F9D2-45F6-8DCE-0157742D6DC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79" name="BExQEXXHA3EEXR44LT6RKCDWM6ZT" hidden="1">
          <a:extLst>
            <a:ext uri="{FF2B5EF4-FFF2-40B4-BE49-F238E27FC236}">
              <a16:creationId xmlns:a16="http://schemas.microsoft.com/office/drawing/2014/main" id="{7F7FAB2E-CA42-4008-8B54-BA207DE0C37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0" name="BExU65O9OE4B4MQ2A3OYH13M8BZJ" descr="3INNIMMPDBB0JF37L81M6ID21" hidden="1">
          <a:extLst>
            <a:ext uri="{FF2B5EF4-FFF2-40B4-BE49-F238E27FC236}">
              <a16:creationId xmlns:a16="http://schemas.microsoft.com/office/drawing/2014/main" id="{3F7E76D5-8019-49EB-8273-749075106A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1" name="BExOPRCR0UW7TKXSV5WDTL348FGL" descr="S9JM17GP1802LHN4GT14BJYIC" hidden="1">
          <a:extLst>
            <a:ext uri="{FF2B5EF4-FFF2-40B4-BE49-F238E27FC236}">
              <a16:creationId xmlns:a16="http://schemas.microsoft.com/office/drawing/2014/main" id="{78501967-7A1D-4F59-98A6-00CB8BDD91E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2" name="BEx5OESAY2W8SEGI3TSB65EHJ04B" descr="9CN2Y88X8WYV1HWZG1QILY9BK" hidden="1">
          <a:extLst>
            <a:ext uri="{FF2B5EF4-FFF2-40B4-BE49-F238E27FC236}">
              <a16:creationId xmlns:a16="http://schemas.microsoft.com/office/drawing/2014/main" id="{8B61EE38-016F-4A02-A399-27A93F0BAAA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3" name="BExGMWEQ2BYRY9BAO5T1X850MJN1" descr="AZ9ST0XDIOP50HSUFO5V31BR0" hidden="1">
          <a:extLst>
            <a:ext uri="{FF2B5EF4-FFF2-40B4-BE49-F238E27FC236}">
              <a16:creationId xmlns:a16="http://schemas.microsoft.com/office/drawing/2014/main" id="{4B773090-3713-4C37-BD77-7D730220D5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384" name="BExW253QPOZK9KW8BJC3LBXGCG2N" descr="Y5HX37BEUWSN1NEFJKZJXI3SX" hidden="1">
          <a:extLst>
            <a:ext uri="{FF2B5EF4-FFF2-40B4-BE49-F238E27FC236}">
              <a16:creationId xmlns:a16="http://schemas.microsoft.com/office/drawing/2014/main" id="{CA3C679C-0E2C-4268-A929-6C66C6C6CC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5" name="BEx973S463FCQVJ7QDFBUIU0WJ3F" descr="ZQTVYL8DCSADVT0QMRXFLU0TR" hidden="1">
          <a:extLst>
            <a:ext uri="{FF2B5EF4-FFF2-40B4-BE49-F238E27FC236}">
              <a16:creationId xmlns:a16="http://schemas.microsoft.com/office/drawing/2014/main" id="{C211E027-A6E4-422D-97F0-DCC65FA0AD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86" name="BExRZO0PLWWMCLGRH7EH6UXYWGAJ" descr="9D4GQ34QB727H10MA3SSAR2R9" hidden="1">
          <a:extLst>
            <a:ext uri="{FF2B5EF4-FFF2-40B4-BE49-F238E27FC236}">
              <a16:creationId xmlns:a16="http://schemas.microsoft.com/office/drawing/2014/main" id="{6B53A0FE-27E9-41C0-8496-B56F3B7D23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7" name="BExBDP6HNAAJUM39SE5G2C8BKNRQ" descr="1TM64TL2QIMYV7WYSV2VLGXY4" hidden="1">
          <a:extLst>
            <a:ext uri="{FF2B5EF4-FFF2-40B4-BE49-F238E27FC236}">
              <a16:creationId xmlns:a16="http://schemas.microsoft.com/office/drawing/2014/main" id="{673B92FC-08EA-47B8-911C-0385841D02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8" name="BExQEGJP61DL2NZY6LMBHBZ0J5YT" descr="D6ZNRZJ7EX4GZT9RO8LE0C905" hidden="1">
          <a:extLst>
            <a:ext uri="{FF2B5EF4-FFF2-40B4-BE49-F238E27FC236}">
              <a16:creationId xmlns:a16="http://schemas.microsoft.com/office/drawing/2014/main" id="{5A86E933-CD82-4895-9530-2977F7153DB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89" name="BExTY1BCS6HZIF6HI5491FGHDVAE" descr="MJ6976KI2UH1IE8M227DUYXMJ" hidden="1">
          <a:extLst>
            <a:ext uri="{FF2B5EF4-FFF2-40B4-BE49-F238E27FC236}">
              <a16:creationId xmlns:a16="http://schemas.microsoft.com/office/drawing/2014/main" id="{B67E109E-43F5-4F8D-A720-B7BF1F2E10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0" name="BEx5FXJGJOT93D0J2IRJ3985IUMI" hidden="1">
          <a:extLst>
            <a:ext uri="{FF2B5EF4-FFF2-40B4-BE49-F238E27FC236}">
              <a16:creationId xmlns:a16="http://schemas.microsoft.com/office/drawing/2014/main" id="{DCF2FEE6-4A5E-4E96-BB14-833CD52030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91" name="BExS8T38WLC2R738ZC7BDJQAKJAJ" descr="MRI962L5PB0E0YWXCIBN82VJH" hidden="1">
          <a:extLst>
            <a:ext uri="{FF2B5EF4-FFF2-40B4-BE49-F238E27FC236}">
              <a16:creationId xmlns:a16="http://schemas.microsoft.com/office/drawing/2014/main" id="{53ADD5DA-ED5B-4064-A2DD-B5BDB68661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2" name="BEx5F64BJ6DCM4EJH81D5ZFNPZ0V" descr="7DJ9FILZD2YPS6X1JBP9E76TU" hidden="1">
          <a:extLst>
            <a:ext uri="{FF2B5EF4-FFF2-40B4-BE49-F238E27FC236}">
              <a16:creationId xmlns:a16="http://schemas.microsoft.com/office/drawing/2014/main" id="{DFE4E9F9-7D07-4C70-B43C-CD1FE74DE1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3" name="BExQEXXHA3EEXR44LT6RKCDWM6ZT" hidden="1">
          <a:extLst>
            <a:ext uri="{FF2B5EF4-FFF2-40B4-BE49-F238E27FC236}">
              <a16:creationId xmlns:a16="http://schemas.microsoft.com/office/drawing/2014/main" id="{786C4CEE-8847-4986-A8AB-7DF60DD7B0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394" name="BEx1X6AMHV6ZK3UJB2BXIJTJHYJU" descr="OALR4L95ELQLZ1Y1LETHM1CS9" hidden="1">
          <a:extLst>
            <a:ext uri="{FF2B5EF4-FFF2-40B4-BE49-F238E27FC236}">
              <a16:creationId xmlns:a16="http://schemas.microsoft.com/office/drawing/2014/main" id="{27EC038E-6753-494C-9E39-191A92B119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5" name="BEx1QZGQZBAWJ8591VXEIPUOVS7X" descr="MEW27CPIFG44B7E7HEQUUF5QF" hidden="1">
          <a:extLst>
            <a:ext uri="{FF2B5EF4-FFF2-40B4-BE49-F238E27FC236}">
              <a16:creationId xmlns:a16="http://schemas.microsoft.com/office/drawing/2014/main" id="{500D5127-4849-4868-8A4E-C70B636EE2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6" name="BExMF7LICJLPXSHM63A6EQ79YQKG" descr="U084VZL15IMB1OFRRAY6GVKAE" hidden="1">
          <a:extLst>
            <a:ext uri="{FF2B5EF4-FFF2-40B4-BE49-F238E27FC236}">
              <a16:creationId xmlns:a16="http://schemas.microsoft.com/office/drawing/2014/main" id="{B1494D3A-0B42-4786-855F-8B65A79698B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7" name="BExS343F8GCKP6HTF9Y97L133DX8" descr="ZRF0KB1IYQSNV63CTXT25G67G" hidden="1">
          <a:extLst>
            <a:ext uri="{FF2B5EF4-FFF2-40B4-BE49-F238E27FC236}">
              <a16:creationId xmlns:a16="http://schemas.microsoft.com/office/drawing/2014/main" id="{FC292654-3F30-4BDF-9F2D-13FE5AC741E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398" name="BExZMRC09W87CY4B73NPZMNH21AH" descr="78CUMI0OVLYJRSDRQ3V2YX812" hidden="1">
          <a:extLst>
            <a:ext uri="{FF2B5EF4-FFF2-40B4-BE49-F238E27FC236}">
              <a16:creationId xmlns:a16="http://schemas.microsoft.com/office/drawing/2014/main" id="{D973D5FE-6263-47CD-AC16-B3A30DC3354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399" name="BExZXVFJ4DY4I24AARDT4AMP6EN1" descr="TXSMH2MTH86CYKA26740RQPUC" hidden="1">
          <a:extLst>
            <a:ext uri="{FF2B5EF4-FFF2-40B4-BE49-F238E27FC236}">
              <a16:creationId xmlns:a16="http://schemas.microsoft.com/office/drawing/2014/main" id="{02CA2CAC-5856-4B3C-AAFF-BF407B12B7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0" name="BExOCUIOFQWUGTBU5ESTW3EYEP5C" descr="9BNF49V0R6VVYPHEVMJ3ABDQZ" hidden="1">
          <a:extLst>
            <a:ext uri="{FF2B5EF4-FFF2-40B4-BE49-F238E27FC236}">
              <a16:creationId xmlns:a16="http://schemas.microsoft.com/office/drawing/2014/main" id="{1E941E66-398D-4875-9DE1-63D8E4CE9A2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1" name="BExU65O9OE4B4MQ2A3OYH13M8BZJ" descr="3INNIMMPDBB0JF37L81M6ID21" hidden="1">
          <a:extLst>
            <a:ext uri="{FF2B5EF4-FFF2-40B4-BE49-F238E27FC236}">
              <a16:creationId xmlns:a16="http://schemas.microsoft.com/office/drawing/2014/main" id="{9DA48B4F-15C4-491E-AB93-7E50EC54B60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2" name="BExOPRCR0UW7TKXSV5WDTL348FGL" descr="S9JM17GP1802LHN4GT14BJYIC" hidden="1">
          <a:extLst>
            <a:ext uri="{FF2B5EF4-FFF2-40B4-BE49-F238E27FC236}">
              <a16:creationId xmlns:a16="http://schemas.microsoft.com/office/drawing/2014/main" id="{0C52C58A-8B69-4603-9EBB-18BC8D610D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3" name="BEx5OESAY2W8SEGI3TSB65EHJ04B" descr="9CN2Y88X8WYV1HWZG1QILY9BK" hidden="1">
          <a:extLst>
            <a:ext uri="{FF2B5EF4-FFF2-40B4-BE49-F238E27FC236}">
              <a16:creationId xmlns:a16="http://schemas.microsoft.com/office/drawing/2014/main" id="{03D82A7C-DF2C-43A2-948F-DE7FBAAA29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4" name="BExGMWEQ2BYRY9BAO5T1X850MJN1" descr="AZ9ST0XDIOP50HSUFO5V31BR0" hidden="1">
          <a:extLst>
            <a:ext uri="{FF2B5EF4-FFF2-40B4-BE49-F238E27FC236}">
              <a16:creationId xmlns:a16="http://schemas.microsoft.com/office/drawing/2014/main" id="{1CC8A170-E277-4943-A6FC-D35C0CE153D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3</xdr:col>
      <xdr:colOff>355600</xdr:colOff>
      <xdr:row>31</xdr:row>
      <xdr:rowOff>0</xdr:rowOff>
    </xdr:from>
    <xdr:to>
      <xdr:col>3</xdr:col>
      <xdr:colOff>482600</xdr:colOff>
      <xdr:row>31</xdr:row>
      <xdr:rowOff>127000</xdr:rowOff>
    </xdr:to>
    <xdr:pic>
      <xdr:nvPicPr>
        <xdr:cNvPr id="405" name="BExVRP4POS9WY41KNU0OWN69XSNO">
          <a:extLst>
            <a:ext uri="{FF2B5EF4-FFF2-40B4-BE49-F238E27FC236}">
              <a16:creationId xmlns:a16="http://schemas.microsoft.com/office/drawing/2014/main" id="{FDF14192-6517-48A0-9333-BE0478E1AF83}"/>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27125" y="428625"/>
          <a:ext cx="127000" cy="127000"/>
        </a:xfrm>
        <a:prstGeom prst="rect">
          <a:avLst/>
        </a:prstGeom>
      </xdr:spPr>
    </xdr:pic>
    <xdr:clientData/>
  </xdr:twoCellAnchor>
  <xdr:oneCellAnchor>
    <xdr:from>
      <xdr:col>3</xdr:col>
      <xdr:colOff>28575</xdr:colOff>
      <xdr:row>0</xdr:row>
      <xdr:rowOff>0</xdr:rowOff>
    </xdr:from>
    <xdr:ext cx="123825" cy="123825"/>
    <xdr:pic>
      <xdr:nvPicPr>
        <xdr:cNvPr id="406" name="BExW253QPOZK9KW8BJC3LBXGCG2N" descr="Y5HX37BEUWSN1NEFJKZJXI3SX" hidden="1">
          <a:extLst>
            <a:ext uri="{FF2B5EF4-FFF2-40B4-BE49-F238E27FC236}">
              <a16:creationId xmlns:a16="http://schemas.microsoft.com/office/drawing/2014/main" id="{FB5E1938-2DE1-4ECD-BC0A-0C6F83AB27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7" name="BEx973S463FCQVJ7QDFBUIU0WJ3F" descr="ZQTVYL8DCSADVT0QMRXFLU0TR" hidden="1">
          <a:extLst>
            <a:ext uri="{FF2B5EF4-FFF2-40B4-BE49-F238E27FC236}">
              <a16:creationId xmlns:a16="http://schemas.microsoft.com/office/drawing/2014/main" id="{2C42FB68-C081-4238-BA1D-63E8D77D12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08" name="BExRZO0PLWWMCLGRH7EH6UXYWGAJ" descr="9D4GQ34QB727H10MA3SSAR2R9" hidden="1">
          <a:extLst>
            <a:ext uri="{FF2B5EF4-FFF2-40B4-BE49-F238E27FC236}">
              <a16:creationId xmlns:a16="http://schemas.microsoft.com/office/drawing/2014/main" id="{38AF8DC8-1BCC-4081-9620-895FACFA349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09" name="BExBDP6HNAAJUM39SE5G2C8BKNRQ" descr="1TM64TL2QIMYV7WYSV2VLGXY4" hidden="1">
          <a:extLst>
            <a:ext uri="{FF2B5EF4-FFF2-40B4-BE49-F238E27FC236}">
              <a16:creationId xmlns:a16="http://schemas.microsoft.com/office/drawing/2014/main" id="{6FE0DE64-411C-4B1C-93FC-A8BA5DB3E78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0" name="BExQEGJP61DL2NZY6LMBHBZ0J5YT" descr="D6ZNRZJ7EX4GZT9RO8LE0C905" hidden="1">
          <a:extLst>
            <a:ext uri="{FF2B5EF4-FFF2-40B4-BE49-F238E27FC236}">
              <a16:creationId xmlns:a16="http://schemas.microsoft.com/office/drawing/2014/main" id="{B8C996E9-0700-4602-BBEC-C24D937F3F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1" name="BExTY1BCS6HZIF6HI5491FGHDVAE" descr="MJ6976KI2UH1IE8M227DUYXMJ" hidden="1">
          <a:extLst>
            <a:ext uri="{FF2B5EF4-FFF2-40B4-BE49-F238E27FC236}">
              <a16:creationId xmlns:a16="http://schemas.microsoft.com/office/drawing/2014/main" id="{2B60E6A8-FBE6-4671-B577-8D6BFF6E3F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2" name="BEx5FXJGJOT93D0J2IRJ3985IUMI" hidden="1">
          <a:extLst>
            <a:ext uri="{FF2B5EF4-FFF2-40B4-BE49-F238E27FC236}">
              <a16:creationId xmlns:a16="http://schemas.microsoft.com/office/drawing/2014/main" id="{AEB202E7-07CA-4CB5-B554-5DA0786CFEB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13" name="BExS8T38WLC2R738ZC7BDJQAKJAJ" descr="MRI962L5PB0E0YWXCIBN82VJH" hidden="1">
          <a:extLst>
            <a:ext uri="{FF2B5EF4-FFF2-40B4-BE49-F238E27FC236}">
              <a16:creationId xmlns:a16="http://schemas.microsoft.com/office/drawing/2014/main" id="{D5388589-B923-41A7-8083-AB85BB0A799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4" name="BEx5F64BJ6DCM4EJH81D5ZFNPZ0V" descr="7DJ9FILZD2YPS6X1JBP9E76TU" hidden="1">
          <a:extLst>
            <a:ext uri="{FF2B5EF4-FFF2-40B4-BE49-F238E27FC236}">
              <a16:creationId xmlns:a16="http://schemas.microsoft.com/office/drawing/2014/main" id="{3EDDE1B0-69C9-4C6E-81AA-BF1C4ADB263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5" name="BExQEXXHA3EEXR44LT6RKCDWM6ZT" hidden="1">
          <a:extLst>
            <a:ext uri="{FF2B5EF4-FFF2-40B4-BE49-F238E27FC236}">
              <a16:creationId xmlns:a16="http://schemas.microsoft.com/office/drawing/2014/main" id="{587118AF-4118-4286-ACCF-1AD5EDC6FC3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16" name="BEx1X6AMHV6ZK3UJB2BXIJTJHYJU" descr="OALR4L95ELQLZ1Y1LETHM1CS9" hidden="1">
          <a:extLst>
            <a:ext uri="{FF2B5EF4-FFF2-40B4-BE49-F238E27FC236}">
              <a16:creationId xmlns:a16="http://schemas.microsoft.com/office/drawing/2014/main" id="{5DA3D4A8-2412-4AB4-8C26-F422F1FFC9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7" name="BEx1QZGQZBAWJ8591VXEIPUOVS7X" descr="MEW27CPIFG44B7E7HEQUUF5QF" hidden="1">
          <a:extLst>
            <a:ext uri="{FF2B5EF4-FFF2-40B4-BE49-F238E27FC236}">
              <a16:creationId xmlns:a16="http://schemas.microsoft.com/office/drawing/2014/main" id="{BBC31870-96A5-47AF-B701-B6482F7288A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8" name="BExMF7LICJLPXSHM63A6EQ79YQKG" descr="U084VZL15IMB1OFRRAY6GVKAE" hidden="1">
          <a:extLst>
            <a:ext uri="{FF2B5EF4-FFF2-40B4-BE49-F238E27FC236}">
              <a16:creationId xmlns:a16="http://schemas.microsoft.com/office/drawing/2014/main" id="{9CB5903E-6417-4FF2-80A0-F6D7E2194C2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19" name="BExS343F8GCKP6HTF9Y97L133DX8" descr="ZRF0KB1IYQSNV63CTXT25G67G" hidden="1">
          <a:extLst>
            <a:ext uri="{FF2B5EF4-FFF2-40B4-BE49-F238E27FC236}">
              <a16:creationId xmlns:a16="http://schemas.microsoft.com/office/drawing/2014/main" id="{F8361507-D025-4C8D-9048-560C25999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0" name="BExZMRC09W87CY4B73NPZMNH21AH" descr="78CUMI0OVLYJRSDRQ3V2YX812" hidden="1">
          <a:extLst>
            <a:ext uri="{FF2B5EF4-FFF2-40B4-BE49-F238E27FC236}">
              <a16:creationId xmlns:a16="http://schemas.microsoft.com/office/drawing/2014/main" id="{BE8FB89D-8A47-4CD6-8C27-2C971C414A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21" name="BExZXVFJ4DY4I24AARDT4AMP6EN1" descr="TXSMH2MTH86CYKA26740RQPUC" hidden="1">
          <a:extLst>
            <a:ext uri="{FF2B5EF4-FFF2-40B4-BE49-F238E27FC236}">
              <a16:creationId xmlns:a16="http://schemas.microsoft.com/office/drawing/2014/main" id="{212ED997-B688-4571-B346-4A22FE76FFF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2" name="BExOCUIOFQWUGTBU5ESTW3EYEP5C" descr="9BNF49V0R6VVYPHEVMJ3ABDQZ" hidden="1">
          <a:extLst>
            <a:ext uri="{FF2B5EF4-FFF2-40B4-BE49-F238E27FC236}">
              <a16:creationId xmlns:a16="http://schemas.microsoft.com/office/drawing/2014/main" id="{05AD2BAD-B429-4B33-A30C-628FB945691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3" name="BExU65O9OE4B4MQ2A3OYH13M8BZJ" descr="3INNIMMPDBB0JF37L81M6ID21" hidden="1">
          <a:extLst>
            <a:ext uri="{FF2B5EF4-FFF2-40B4-BE49-F238E27FC236}">
              <a16:creationId xmlns:a16="http://schemas.microsoft.com/office/drawing/2014/main" id="{3BB04E12-5E02-4266-995F-DA2285F853B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4" name="BExOPRCR0UW7TKXSV5WDTL348FGL" descr="S9JM17GP1802LHN4GT14BJYIC" hidden="1">
          <a:extLst>
            <a:ext uri="{FF2B5EF4-FFF2-40B4-BE49-F238E27FC236}">
              <a16:creationId xmlns:a16="http://schemas.microsoft.com/office/drawing/2014/main" id="{AA0C6AD5-7A92-4A62-AEA9-F23766C193D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5" name="BEx5OESAY2W8SEGI3TSB65EHJ04B" descr="9CN2Y88X8WYV1HWZG1QILY9BK" hidden="1">
          <a:extLst>
            <a:ext uri="{FF2B5EF4-FFF2-40B4-BE49-F238E27FC236}">
              <a16:creationId xmlns:a16="http://schemas.microsoft.com/office/drawing/2014/main" id="{E69E407D-D8A8-428B-8307-BE9BE618B2B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6" name="BExGMWEQ2BYRY9BAO5T1X850MJN1" descr="AZ9ST0XDIOP50HSUFO5V31BR0" hidden="1">
          <a:extLst>
            <a:ext uri="{FF2B5EF4-FFF2-40B4-BE49-F238E27FC236}">
              <a16:creationId xmlns:a16="http://schemas.microsoft.com/office/drawing/2014/main" id="{417D5722-AD73-45E4-966C-FE7E9BB2C89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427" name="BExW253QPOZK9KW8BJC3LBXGCG2N" descr="Y5HX37BEUWSN1NEFJKZJXI3SX" hidden="1">
          <a:extLst>
            <a:ext uri="{FF2B5EF4-FFF2-40B4-BE49-F238E27FC236}">
              <a16:creationId xmlns:a16="http://schemas.microsoft.com/office/drawing/2014/main" id="{BBBEF256-0EFA-479D-A697-E613EEB804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28" name="BEx973S463FCQVJ7QDFBUIU0WJ3F" descr="ZQTVYL8DCSADVT0QMRXFLU0TR" hidden="1">
          <a:extLst>
            <a:ext uri="{FF2B5EF4-FFF2-40B4-BE49-F238E27FC236}">
              <a16:creationId xmlns:a16="http://schemas.microsoft.com/office/drawing/2014/main" id="{8F52A3AA-8D69-44BA-8DE6-512CD784A0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29" name="BExRZO0PLWWMCLGRH7EH6UXYWGAJ" descr="9D4GQ34QB727H10MA3SSAR2R9" hidden="1">
          <a:extLst>
            <a:ext uri="{FF2B5EF4-FFF2-40B4-BE49-F238E27FC236}">
              <a16:creationId xmlns:a16="http://schemas.microsoft.com/office/drawing/2014/main" id="{D9879CC5-286A-487D-A877-8CB6923B818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0" name="BExBDP6HNAAJUM39SE5G2C8BKNRQ" descr="1TM64TL2QIMYV7WYSV2VLGXY4" hidden="1">
          <a:extLst>
            <a:ext uri="{FF2B5EF4-FFF2-40B4-BE49-F238E27FC236}">
              <a16:creationId xmlns:a16="http://schemas.microsoft.com/office/drawing/2014/main" id="{A24CACD7-65E2-479A-8D05-1549CF45DF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1" name="BExQEGJP61DL2NZY6LMBHBZ0J5YT" descr="D6ZNRZJ7EX4GZT9RO8LE0C905" hidden="1">
          <a:extLst>
            <a:ext uri="{FF2B5EF4-FFF2-40B4-BE49-F238E27FC236}">
              <a16:creationId xmlns:a16="http://schemas.microsoft.com/office/drawing/2014/main" id="{1EC6B3AD-8DD7-44E2-9B9C-ACDB520A475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2" name="BExTY1BCS6HZIF6HI5491FGHDVAE" descr="MJ6976KI2UH1IE8M227DUYXMJ" hidden="1">
          <a:extLst>
            <a:ext uri="{FF2B5EF4-FFF2-40B4-BE49-F238E27FC236}">
              <a16:creationId xmlns:a16="http://schemas.microsoft.com/office/drawing/2014/main" id="{85CE0DF8-C8BF-456A-8434-C0FD9874A98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3" name="BEx5FXJGJOT93D0J2IRJ3985IUMI" hidden="1">
          <a:extLst>
            <a:ext uri="{FF2B5EF4-FFF2-40B4-BE49-F238E27FC236}">
              <a16:creationId xmlns:a16="http://schemas.microsoft.com/office/drawing/2014/main" id="{EB7F7BBE-9EAF-4CA2-BC33-3BCE5CB36C9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34" name="BEx3RTMHAR35NUAAK49TV6NU7EPA" descr="QFXLG4ZCXTRQSJYFCKJ58G9N8" hidden="1">
          <a:extLst>
            <a:ext uri="{FF2B5EF4-FFF2-40B4-BE49-F238E27FC236}">
              <a16:creationId xmlns:a16="http://schemas.microsoft.com/office/drawing/2014/main" id="{43DF955D-188C-4EF4-B11E-D5CEDCD799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35" name="BExS8T38WLC2R738ZC7BDJQAKJAJ" descr="MRI962L5PB0E0YWXCIBN82VJH" hidden="1">
          <a:extLst>
            <a:ext uri="{FF2B5EF4-FFF2-40B4-BE49-F238E27FC236}">
              <a16:creationId xmlns:a16="http://schemas.microsoft.com/office/drawing/2014/main" id="{FDDCE528-1CEB-4A98-A73E-B49BDF17D0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6" name="BEx5F64BJ6DCM4EJH81D5ZFNPZ0V" descr="7DJ9FILZD2YPS6X1JBP9E76TU" hidden="1">
          <a:extLst>
            <a:ext uri="{FF2B5EF4-FFF2-40B4-BE49-F238E27FC236}">
              <a16:creationId xmlns:a16="http://schemas.microsoft.com/office/drawing/2014/main" id="{DC674F03-D683-4DAF-8C77-BFB99837F0F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37" name="BExQEXXHA3EEXR44LT6RKCDWM6ZT" hidden="1">
          <a:extLst>
            <a:ext uri="{FF2B5EF4-FFF2-40B4-BE49-F238E27FC236}">
              <a16:creationId xmlns:a16="http://schemas.microsoft.com/office/drawing/2014/main" id="{F6634B1F-9A04-4778-988B-FA06A6858DE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38" name="BEx1X6AMHV6ZK3UJB2BXIJTJHYJU" descr="OALR4L95ELQLZ1Y1LETHM1CS9" hidden="1">
          <a:extLst>
            <a:ext uri="{FF2B5EF4-FFF2-40B4-BE49-F238E27FC236}">
              <a16:creationId xmlns:a16="http://schemas.microsoft.com/office/drawing/2014/main" id="{6EA9EDB9-DF34-4BCA-8D1E-08FAAD3E27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39" name="BExSDIVCE09QKG3CT52PHCS6ZJ09" descr="9F076L7EQCF2COMMGCQG6BQGU" hidden="1">
          <a:extLst>
            <a:ext uri="{FF2B5EF4-FFF2-40B4-BE49-F238E27FC236}">
              <a16:creationId xmlns:a16="http://schemas.microsoft.com/office/drawing/2014/main" id="{4041C539-7D23-4EE4-95AE-E8FE9B5AE8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0" name="BEx1QZGQZBAWJ8591VXEIPUOVS7X" descr="MEW27CPIFG44B7E7HEQUUF5QF" hidden="1">
          <a:extLst>
            <a:ext uri="{FF2B5EF4-FFF2-40B4-BE49-F238E27FC236}">
              <a16:creationId xmlns:a16="http://schemas.microsoft.com/office/drawing/2014/main" id="{9052518A-3B59-4941-B511-82909A5A0B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1" name="BExMF7LICJLPXSHM63A6EQ79YQKG" descr="U084VZL15IMB1OFRRAY6GVKAE" hidden="1">
          <a:extLst>
            <a:ext uri="{FF2B5EF4-FFF2-40B4-BE49-F238E27FC236}">
              <a16:creationId xmlns:a16="http://schemas.microsoft.com/office/drawing/2014/main" id="{C61E7F10-54F8-450E-AB95-6313108849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2" name="BExS343F8GCKP6HTF9Y97L133DX8" descr="ZRF0KB1IYQSNV63CTXT25G67G" hidden="1">
          <a:extLst>
            <a:ext uri="{FF2B5EF4-FFF2-40B4-BE49-F238E27FC236}">
              <a16:creationId xmlns:a16="http://schemas.microsoft.com/office/drawing/2014/main" id="{601ACB5C-9EF6-4DB5-878D-CFF36CE444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3" name="BExZMRC09W87CY4B73NPZMNH21AH" descr="78CUMI0OVLYJRSDRQ3V2YX812" hidden="1">
          <a:extLst>
            <a:ext uri="{FF2B5EF4-FFF2-40B4-BE49-F238E27FC236}">
              <a16:creationId xmlns:a16="http://schemas.microsoft.com/office/drawing/2014/main" id="{2E88A08A-9A97-413A-B0C5-8AE86ADB1D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44" name="BExZXVFJ4DY4I24AARDT4AMP6EN1" descr="TXSMH2MTH86CYKA26740RQPUC" hidden="1">
          <a:extLst>
            <a:ext uri="{FF2B5EF4-FFF2-40B4-BE49-F238E27FC236}">
              <a16:creationId xmlns:a16="http://schemas.microsoft.com/office/drawing/2014/main" id="{D5FFF4F7-CD4A-4387-96F9-0617917D1D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5" name="BExOCUIOFQWUGTBU5ESTW3EYEP5C" descr="9BNF49V0R6VVYPHEVMJ3ABDQZ" hidden="1">
          <a:extLst>
            <a:ext uri="{FF2B5EF4-FFF2-40B4-BE49-F238E27FC236}">
              <a16:creationId xmlns:a16="http://schemas.microsoft.com/office/drawing/2014/main" id="{A798D50A-8312-4935-A859-B6C38841032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6" name="BExU65O9OE4B4MQ2A3OYH13M8BZJ" descr="3INNIMMPDBB0JF37L81M6ID21" hidden="1">
          <a:extLst>
            <a:ext uri="{FF2B5EF4-FFF2-40B4-BE49-F238E27FC236}">
              <a16:creationId xmlns:a16="http://schemas.microsoft.com/office/drawing/2014/main" id="{C1BABE4A-2E73-40F8-8904-D91FB4AE23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7" name="BExOPRCR0UW7TKXSV5WDTL348FGL" descr="S9JM17GP1802LHN4GT14BJYIC" hidden="1">
          <a:extLst>
            <a:ext uri="{FF2B5EF4-FFF2-40B4-BE49-F238E27FC236}">
              <a16:creationId xmlns:a16="http://schemas.microsoft.com/office/drawing/2014/main" id="{F72E1819-1FAA-4221-BDB0-F1E57275837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8" name="BEx5OESAY2W8SEGI3TSB65EHJ04B" descr="9CN2Y88X8WYV1HWZG1QILY9BK" hidden="1">
          <a:extLst>
            <a:ext uri="{FF2B5EF4-FFF2-40B4-BE49-F238E27FC236}">
              <a16:creationId xmlns:a16="http://schemas.microsoft.com/office/drawing/2014/main" id="{7160644E-4B96-481A-A8C5-2E4F2DEFD9A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49" name="BExGMWEQ2BYRY9BAO5T1X850MJN1" descr="AZ9ST0XDIOP50HSUFO5V31BR0" hidden="1">
          <a:extLst>
            <a:ext uri="{FF2B5EF4-FFF2-40B4-BE49-F238E27FC236}">
              <a16:creationId xmlns:a16="http://schemas.microsoft.com/office/drawing/2014/main" id="{10CBD804-B200-4E59-B98D-FDE37A99D8A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xdr:nvPicPr>
        <xdr:cNvPr id="450" name="BExW253QPOZK9KW8BJC3LBXGCG2N" descr="Y5HX37BEUWSN1NEFJKZJXI3SX" hidden="1">
          <a:extLst>
            <a:ext uri="{FF2B5EF4-FFF2-40B4-BE49-F238E27FC236}">
              <a16:creationId xmlns:a16="http://schemas.microsoft.com/office/drawing/2014/main" id="{A6199C55-76EA-44D3-855C-1CB5122DAA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1" name="BEx973S463FCQVJ7QDFBUIU0WJ3F" descr="ZQTVYL8DCSADVT0QMRXFLU0TR" hidden="1">
          <a:extLst>
            <a:ext uri="{FF2B5EF4-FFF2-40B4-BE49-F238E27FC236}">
              <a16:creationId xmlns:a16="http://schemas.microsoft.com/office/drawing/2014/main" id="{36D3B890-18BB-4A9A-9097-9FE88E9348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52" name="BExRZO0PLWWMCLGRH7EH6UXYWGAJ" descr="9D4GQ34QB727H10MA3SSAR2R9" hidden="1">
          <a:extLst>
            <a:ext uri="{FF2B5EF4-FFF2-40B4-BE49-F238E27FC236}">
              <a16:creationId xmlns:a16="http://schemas.microsoft.com/office/drawing/2014/main" id="{3459D607-49B8-4328-AB5C-34E8BD023B4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3" name="BExBDP6HNAAJUM39SE5G2C8BKNRQ" descr="1TM64TL2QIMYV7WYSV2VLGXY4" hidden="1">
          <a:extLst>
            <a:ext uri="{FF2B5EF4-FFF2-40B4-BE49-F238E27FC236}">
              <a16:creationId xmlns:a16="http://schemas.microsoft.com/office/drawing/2014/main" id="{58509FD1-081E-41F2-BE0A-389824EBE8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4" name="BExQEGJP61DL2NZY6LMBHBZ0J5YT" descr="D6ZNRZJ7EX4GZT9RO8LE0C905" hidden="1">
          <a:extLst>
            <a:ext uri="{FF2B5EF4-FFF2-40B4-BE49-F238E27FC236}">
              <a16:creationId xmlns:a16="http://schemas.microsoft.com/office/drawing/2014/main" id="{18B492FD-6B08-47F3-BB50-8FACDA72128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5" name="BExTY1BCS6HZIF6HI5491FGHDVAE" descr="MJ6976KI2UH1IE8M227DUYXMJ" hidden="1">
          <a:extLst>
            <a:ext uri="{FF2B5EF4-FFF2-40B4-BE49-F238E27FC236}">
              <a16:creationId xmlns:a16="http://schemas.microsoft.com/office/drawing/2014/main" id="{5808A24A-6DB0-4B9D-B154-41B74D8CA15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6" name="BEx5FXJGJOT93D0J2IRJ3985IUMI" hidden="1">
          <a:extLst>
            <a:ext uri="{FF2B5EF4-FFF2-40B4-BE49-F238E27FC236}">
              <a16:creationId xmlns:a16="http://schemas.microsoft.com/office/drawing/2014/main" id="{6FB09E33-3E03-44E2-994A-0D1FF19CC5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57" name="BEx3RTMHAR35NUAAK49TV6NU7EPA" descr="QFXLG4ZCXTRQSJYFCKJ58G9N8" hidden="1">
          <a:extLst>
            <a:ext uri="{FF2B5EF4-FFF2-40B4-BE49-F238E27FC236}">
              <a16:creationId xmlns:a16="http://schemas.microsoft.com/office/drawing/2014/main" id="{F2F5C37C-76A3-48A0-B6EE-3371D720F2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58" name="BExS8T38WLC2R738ZC7BDJQAKJAJ" descr="MRI962L5PB0E0YWXCIBN82VJH" hidden="1">
          <a:extLst>
            <a:ext uri="{FF2B5EF4-FFF2-40B4-BE49-F238E27FC236}">
              <a16:creationId xmlns:a16="http://schemas.microsoft.com/office/drawing/2014/main" id="{8DF62168-58C8-4F50-8FE9-B230234EA7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59" name="BEx5F64BJ6DCM4EJH81D5ZFNPZ0V" descr="7DJ9FILZD2YPS6X1JBP9E76TU" hidden="1">
          <a:extLst>
            <a:ext uri="{FF2B5EF4-FFF2-40B4-BE49-F238E27FC236}">
              <a16:creationId xmlns:a16="http://schemas.microsoft.com/office/drawing/2014/main" id="{2890CF54-8D6C-4923-8509-05AB5037F6F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0" name="BExQEXXHA3EEXR44LT6RKCDWM6ZT" hidden="1">
          <a:extLst>
            <a:ext uri="{FF2B5EF4-FFF2-40B4-BE49-F238E27FC236}">
              <a16:creationId xmlns:a16="http://schemas.microsoft.com/office/drawing/2014/main" id="{71196A58-20D8-4C7B-8449-5BBDCBD5DC0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xdr:nvPicPr>
        <xdr:cNvPr id="461" name="BEx1X6AMHV6ZK3UJB2BXIJTJHYJU" descr="OALR4L95ELQLZ1Y1LETHM1CS9" hidden="1">
          <a:extLst>
            <a:ext uri="{FF2B5EF4-FFF2-40B4-BE49-F238E27FC236}">
              <a16:creationId xmlns:a16="http://schemas.microsoft.com/office/drawing/2014/main" id="{8ACC4FDE-4BD8-4722-9AEB-464CFF90F5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xdr:nvPicPr>
        <xdr:cNvPr id="462" name="BExSDIVCE09QKG3CT52PHCS6ZJ09" descr="9F076L7EQCF2COMMGCQG6BQGU" hidden="1">
          <a:extLst>
            <a:ext uri="{FF2B5EF4-FFF2-40B4-BE49-F238E27FC236}">
              <a16:creationId xmlns:a16="http://schemas.microsoft.com/office/drawing/2014/main" id="{725DF07D-4437-4B12-BFA6-813ED35961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3" name="BEx1QZGQZBAWJ8591VXEIPUOVS7X" descr="MEW27CPIFG44B7E7HEQUUF5QF" hidden="1">
          <a:extLst>
            <a:ext uri="{FF2B5EF4-FFF2-40B4-BE49-F238E27FC236}">
              <a16:creationId xmlns:a16="http://schemas.microsoft.com/office/drawing/2014/main" id="{188B8C3C-3E21-49E5-A230-6757EACC2B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4" name="BExMF7LICJLPXSHM63A6EQ79YQKG" descr="U084VZL15IMB1OFRRAY6GVKAE" hidden="1">
          <a:extLst>
            <a:ext uri="{FF2B5EF4-FFF2-40B4-BE49-F238E27FC236}">
              <a16:creationId xmlns:a16="http://schemas.microsoft.com/office/drawing/2014/main" id="{5B2B9C01-1952-457D-A056-9F914CC3BB1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5" name="BExS343F8GCKP6HTF9Y97L133DX8" descr="ZRF0KB1IYQSNV63CTXT25G67G" hidden="1">
          <a:extLst>
            <a:ext uri="{FF2B5EF4-FFF2-40B4-BE49-F238E27FC236}">
              <a16:creationId xmlns:a16="http://schemas.microsoft.com/office/drawing/2014/main" id="{ACD3B8D0-8C35-4729-908B-B4B2099AABC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6" name="BExZMRC09W87CY4B73NPZMNH21AH" descr="78CUMI0OVLYJRSDRQ3V2YX812" hidden="1">
          <a:extLst>
            <a:ext uri="{FF2B5EF4-FFF2-40B4-BE49-F238E27FC236}">
              <a16:creationId xmlns:a16="http://schemas.microsoft.com/office/drawing/2014/main" id="{E0FED89E-78AD-477D-A5C9-AD018774B37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xdr:nvPicPr>
        <xdr:cNvPr id="467" name="BExZXVFJ4DY4I24AARDT4AMP6EN1" descr="TXSMH2MTH86CYKA26740RQPUC" hidden="1">
          <a:extLst>
            <a:ext uri="{FF2B5EF4-FFF2-40B4-BE49-F238E27FC236}">
              <a16:creationId xmlns:a16="http://schemas.microsoft.com/office/drawing/2014/main" id="{7CD0D691-7110-40B9-BE57-617E351A9B3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8" name="BExOCUIOFQWUGTBU5ESTW3EYEP5C" descr="9BNF49V0R6VVYPHEVMJ3ABDQZ" hidden="1">
          <a:extLst>
            <a:ext uri="{FF2B5EF4-FFF2-40B4-BE49-F238E27FC236}">
              <a16:creationId xmlns:a16="http://schemas.microsoft.com/office/drawing/2014/main" id="{3E53509D-10F3-4023-A5EC-EDA33CED687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69" name="BExU65O9OE4B4MQ2A3OYH13M8BZJ" descr="3INNIMMPDBB0JF37L81M6ID21" hidden="1">
          <a:extLst>
            <a:ext uri="{FF2B5EF4-FFF2-40B4-BE49-F238E27FC236}">
              <a16:creationId xmlns:a16="http://schemas.microsoft.com/office/drawing/2014/main" id="{7376432F-1961-4299-927E-037E14FB3B1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0" name="BExOPRCR0UW7TKXSV5WDTL348FGL" descr="S9JM17GP1802LHN4GT14BJYIC" hidden="1">
          <a:extLst>
            <a:ext uri="{FF2B5EF4-FFF2-40B4-BE49-F238E27FC236}">
              <a16:creationId xmlns:a16="http://schemas.microsoft.com/office/drawing/2014/main" id="{7C930FF1-CADD-4414-A9E7-00B505FE997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1" name="BEx5OESAY2W8SEGI3TSB65EHJ04B" descr="9CN2Y88X8WYV1HWZG1QILY9BK" hidden="1">
          <a:extLst>
            <a:ext uri="{FF2B5EF4-FFF2-40B4-BE49-F238E27FC236}">
              <a16:creationId xmlns:a16="http://schemas.microsoft.com/office/drawing/2014/main" id="{462837FC-E767-450F-9B7D-906B84D37D7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xdr:nvPicPr>
        <xdr:cNvPr id="472" name="BExGMWEQ2BYRY9BAO5T1X850MJN1" descr="AZ9ST0XDIOP50HSUFO5V31BR0" hidden="1">
          <a:extLst>
            <a:ext uri="{FF2B5EF4-FFF2-40B4-BE49-F238E27FC236}">
              <a16:creationId xmlns:a16="http://schemas.microsoft.com/office/drawing/2014/main" id="{1C4A8818-4364-4CC9-8DE8-650A31E4ABD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28575</xdr:colOff>
      <xdr:row>0</xdr:row>
      <xdr:rowOff>0</xdr:rowOff>
    </xdr:from>
    <xdr:ext cx="123825" cy="123825"/>
    <xdr:pic macro="[15]!DesignIconClicked">
      <xdr:nvPicPr>
        <xdr:cNvPr id="473" name="BExW253QPOZK9KW8BJC3LBXGCG2N" descr="Y5HX37BEUWSN1NEFJKZJXI3SX" hidden="1">
          <a:extLst>
            <a:ext uri="{FF2B5EF4-FFF2-40B4-BE49-F238E27FC236}">
              <a16:creationId xmlns:a16="http://schemas.microsoft.com/office/drawing/2014/main" id="{AFD3CA0A-BE1B-48CC-86A0-D26A50A639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4" name="BEx973S463FCQVJ7QDFBUIU0WJ3F" descr="ZQTVYL8DCSADVT0QMRXFLU0TR" hidden="1">
          <a:extLst>
            <a:ext uri="{FF2B5EF4-FFF2-40B4-BE49-F238E27FC236}">
              <a16:creationId xmlns:a16="http://schemas.microsoft.com/office/drawing/2014/main" id="{B02949D8-06EE-44EA-B2F1-FD83C5D42A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475" name="BExRZO0PLWWMCLGRH7EH6UXYWGAJ" descr="9D4GQ34QB727H10MA3SSAR2R9" hidden="1">
          <a:extLst>
            <a:ext uri="{FF2B5EF4-FFF2-40B4-BE49-F238E27FC236}">
              <a16:creationId xmlns:a16="http://schemas.microsoft.com/office/drawing/2014/main" id="{53844A06-B124-4034-A15B-BD77A366B94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6" name="BExBDP6HNAAJUM39SE5G2C8BKNRQ" descr="1TM64TL2QIMYV7WYSV2VLGXY4" hidden="1">
          <a:extLst>
            <a:ext uri="{FF2B5EF4-FFF2-40B4-BE49-F238E27FC236}">
              <a16:creationId xmlns:a16="http://schemas.microsoft.com/office/drawing/2014/main" id="{5EBB925E-5D08-4B45-8816-0B52BCA07C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7" name="BExQEGJP61DL2NZY6LMBHBZ0J5YT" descr="D6ZNRZJ7EX4GZT9RO8LE0C905" hidden="1">
          <a:extLst>
            <a:ext uri="{FF2B5EF4-FFF2-40B4-BE49-F238E27FC236}">
              <a16:creationId xmlns:a16="http://schemas.microsoft.com/office/drawing/2014/main" id="{46378BBA-4FD8-4A21-A2FC-2F004C4E61B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8" name="BExTY1BCS6HZIF6HI5491FGHDVAE" descr="MJ6976KI2UH1IE8M227DUYXMJ" hidden="1">
          <a:extLst>
            <a:ext uri="{FF2B5EF4-FFF2-40B4-BE49-F238E27FC236}">
              <a16:creationId xmlns:a16="http://schemas.microsoft.com/office/drawing/2014/main" id="{BEF8586C-B803-4CA3-86A3-B63D14327C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79" name="BEx5FXJGJOT93D0J2IRJ3985IUMI" hidden="1">
          <a:extLst>
            <a:ext uri="{FF2B5EF4-FFF2-40B4-BE49-F238E27FC236}">
              <a16:creationId xmlns:a16="http://schemas.microsoft.com/office/drawing/2014/main" id="{2DF25B20-3BB2-40C1-99EE-6EA0D5B57F7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480" name="BExS8T38WLC2R738ZC7BDJQAKJAJ" descr="MRI962L5PB0E0YWXCIBN82VJH" hidden="1">
          <a:extLst>
            <a:ext uri="{FF2B5EF4-FFF2-40B4-BE49-F238E27FC236}">
              <a16:creationId xmlns:a16="http://schemas.microsoft.com/office/drawing/2014/main" id="{329985E5-142A-40AB-97E5-943709D0B8E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1" name="BEx5F64BJ6DCM4EJH81D5ZFNPZ0V" descr="7DJ9FILZD2YPS6X1JBP9E76TU" hidden="1">
          <a:extLst>
            <a:ext uri="{FF2B5EF4-FFF2-40B4-BE49-F238E27FC236}">
              <a16:creationId xmlns:a16="http://schemas.microsoft.com/office/drawing/2014/main" id="{E546F037-1121-4D4D-91F2-AFD475DF51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2" name="BExQEXXHA3EEXR44LT6RKCDWM6ZT" hidden="1">
          <a:extLst>
            <a:ext uri="{FF2B5EF4-FFF2-40B4-BE49-F238E27FC236}">
              <a16:creationId xmlns:a16="http://schemas.microsoft.com/office/drawing/2014/main" id="{C6FAF05D-0FC9-4C75-AD95-E168C78072D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483" name="BEx1X6AMHV6ZK3UJB2BXIJTJHYJU" descr="OALR4L95ELQLZ1Y1LETHM1CS9" hidden="1">
          <a:extLst>
            <a:ext uri="{FF2B5EF4-FFF2-40B4-BE49-F238E27FC236}">
              <a16:creationId xmlns:a16="http://schemas.microsoft.com/office/drawing/2014/main" id="{736A44F6-FDA6-434E-BFB0-11F8FAFBEF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4" name="BEx1QZGQZBAWJ8591VXEIPUOVS7X" descr="MEW27CPIFG44B7E7HEQUUF5QF" hidden="1">
          <a:extLst>
            <a:ext uri="{FF2B5EF4-FFF2-40B4-BE49-F238E27FC236}">
              <a16:creationId xmlns:a16="http://schemas.microsoft.com/office/drawing/2014/main" id="{30DACD73-AB8A-46B1-9EA1-4E2B3B437C5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5" name="BExMF7LICJLPXSHM63A6EQ79YQKG" descr="U084VZL15IMB1OFRRAY6GVKAE" hidden="1">
          <a:extLst>
            <a:ext uri="{FF2B5EF4-FFF2-40B4-BE49-F238E27FC236}">
              <a16:creationId xmlns:a16="http://schemas.microsoft.com/office/drawing/2014/main" id="{9B3A892A-444A-4C47-96CB-42DB6B16E2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6" name="BExS343F8GCKP6HTF9Y97L133DX8" descr="ZRF0KB1IYQSNV63CTXT25G67G" hidden="1">
          <a:extLst>
            <a:ext uri="{FF2B5EF4-FFF2-40B4-BE49-F238E27FC236}">
              <a16:creationId xmlns:a16="http://schemas.microsoft.com/office/drawing/2014/main" id="{8940CDC6-44A7-4174-8873-381F00E83DE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7" name="BExZMRC09W87CY4B73NPZMNH21AH" descr="78CUMI0OVLYJRSDRQ3V2YX812" hidden="1">
          <a:extLst>
            <a:ext uri="{FF2B5EF4-FFF2-40B4-BE49-F238E27FC236}">
              <a16:creationId xmlns:a16="http://schemas.microsoft.com/office/drawing/2014/main" id="{8061A714-F40C-4390-8456-387890A0758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488" name="BExZXVFJ4DY4I24AARDT4AMP6EN1" descr="TXSMH2MTH86CYKA26740RQPUC" hidden="1">
          <a:extLst>
            <a:ext uri="{FF2B5EF4-FFF2-40B4-BE49-F238E27FC236}">
              <a16:creationId xmlns:a16="http://schemas.microsoft.com/office/drawing/2014/main" id="{A834F146-FEED-4A14-8174-DE2AFCC9581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89" name="BExOCUIOFQWUGTBU5ESTW3EYEP5C" descr="9BNF49V0R6VVYPHEVMJ3ABDQZ" hidden="1">
          <a:extLst>
            <a:ext uri="{FF2B5EF4-FFF2-40B4-BE49-F238E27FC236}">
              <a16:creationId xmlns:a16="http://schemas.microsoft.com/office/drawing/2014/main" id="{39D65105-9DEC-401B-9C5A-F2101139872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0" name="BExU65O9OE4B4MQ2A3OYH13M8BZJ" descr="3INNIMMPDBB0JF37L81M6ID21" hidden="1">
          <a:extLst>
            <a:ext uri="{FF2B5EF4-FFF2-40B4-BE49-F238E27FC236}">
              <a16:creationId xmlns:a16="http://schemas.microsoft.com/office/drawing/2014/main" id="{B8B1C366-97C8-4070-A67A-1938F989A9D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1" name="BExOPRCR0UW7TKXSV5WDTL348FGL" descr="S9JM17GP1802LHN4GT14BJYIC" hidden="1">
          <a:extLst>
            <a:ext uri="{FF2B5EF4-FFF2-40B4-BE49-F238E27FC236}">
              <a16:creationId xmlns:a16="http://schemas.microsoft.com/office/drawing/2014/main" id="{A229843A-9182-4AA0-8D22-893349BDDE1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2" name="BEx5OESAY2W8SEGI3TSB65EHJ04B" descr="9CN2Y88X8WYV1HWZG1QILY9BK" hidden="1">
          <a:extLst>
            <a:ext uri="{FF2B5EF4-FFF2-40B4-BE49-F238E27FC236}">
              <a16:creationId xmlns:a16="http://schemas.microsoft.com/office/drawing/2014/main" id="{AF711685-085F-4ACF-82AA-960ADEF6507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3" name="BExGMWEQ2BYRY9BAO5T1X850MJN1" descr="AZ9ST0XDIOP50HSUFO5V31BR0" hidden="1">
          <a:extLst>
            <a:ext uri="{FF2B5EF4-FFF2-40B4-BE49-F238E27FC236}">
              <a16:creationId xmlns:a16="http://schemas.microsoft.com/office/drawing/2014/main" id="{28E08B54-FB24-49BE-8AF7-550F32B664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3</xdr:col>
      <xdr:colOff>441325</xdr:colOff>
      <xdr:row>31</xdr:row>
      <xdr:rowOff>0</xdr:rowOff>
    </xdr:from>
    <xdr:to>
      <xdr:col>3</xdr:col>
      <xdr:colOff>568325</xdr:colOff>
      <xdr:row>31</xdr:row>
      <xdr:rowOff>127000</xdr:rowOff>
    </xdr:to>
    <xdr:pic macro="[15]!DesignIconClicked">
      <xdr:nvPicPr>
        <xdr:cNvPr id="494" name="BExKGJNRM53KTYUIF7D68MZ1EUV9">
          <a:extLst>
            <a:ext uri="{FF2B5EF4-FFF2-40B4-BE49-F238E27FC236}">
              <a16:creationId xmlns:a16="http://schemas.microsoft.com/office/drawing/2014/main" id="{A1D72922-9F87-407A-AC43-AC26B0A0A65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12850" y="428625"/>
          <a:ext cx="127000" cy="127000"/>
        </a:xfrm>
        <a:prstGeom prst="rect">
          <a:avLst/>
        </a:prstGeom>
      </xdr:spPr>
    </xdr:pic>
    <xdr:clientData/>
  </xdr:twoCellAnchor>
  <xdr:oneCellAnchor>
    <xdr:from>
      <xdr:col>3</xdr:col>
      <xdr:colOff>28575</xdr:colOff>
      <xdr:row>0</xdr:row>
      <xdr:rowOff>0</xdr:rowOff>
    </xdr:from>
    <xdr:ext cx="123825" cy="123825"/>
    <xdr:pic macro="[15]!DesignIconClicked">
      <xdr:nvPicPr>
        <xdr:cNvPr id="495" name="BExW253QPOZK9KW8BJC3LBXGCG2N" descr="Y5HX37BEUWSN1NEFJKZJXI3SX" hidden="1">
          <a:extLst>
            <a:ext uri="{FF2B5EF4-FFF2-40B4-BE49-F238E27FC236}">
              <a16:creationId xmlns:a16="http://schemas.microsoft.com/office/drawing/2014/main" id="{5226E69E-245D-4B09-B36B-347FD3C56A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6" name="BEx973S463FCQVJ7QDFBUIU0WJ3F" descr="ZQTVYL8DCSADVT0QMRXFLU0TR" hidden="1">
          <a:extLst>
            <a:ext uri="{FF2B5EF4-FFF2-40B4-BE49-F238E27FC236}">
              <a16:creationId xmlns:a16="http://schemas.microsoft.com/office/drawing/2014/main" id="{F6999E20-B755-4A46-9220-6C9A2F9D1F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497" name="BExRZO0PLWWMCLGRH7EH6UXYWGAJ" descr="9D4GQ34QB727H10MA3SSAR2R9" hidden="1">
          <a:extLst>
            <a:ext uri="{FF2B5EF4-FFF2-40B4-BE49-F238E27FC236}">
              <a16:creationId xmlns:a16="http://schemas.microsoft.com/office/drawing/2014/main" id="{BE9CCB88-4F41-444C-8ADE-D448583E8FD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8" name="BExBDP6HNAAJUM39SE5G2C8BKNRQ" descr="1TM64TL2QIMYV7WYSV2VLGXY4" hidden="1">
          <a:extLst>
            <a:ext uri="{FF2B5EF4-FFF2-40B4-BE49-F238E27FC236}">
              <a16:creationId xmlns:a16="http://schemas.microsoft.com/office/drawing/2014/main" id="{D3940A40-7AAE-458B-B1F7-EFF7F3151F3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499" name="BExQEGJP61DL2NZY6LMBHBZ0J5YT" descr="D6ZNRZJ7EX4GZT9RO8LE0C905" hidden="1">
          <a:extLst>
            <a:ext uri="{FF2B5EF4-FFF2-40B4-BE49-F238E27FC236}">
              <a16:creationId xmlns:a16="http://schemas.microsoft.com/office/drawing/2014/main" id="{066F0467-1341-41B8-B63A-05D4D33C07A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0" name="BExTY1BCS6HZIF6HI5491FGHDVAE" descr="MJ6976KI2UH1IE8M227DUYXMJ" hidden="1">
          <a:extLst>
            <a:ext uri="{FF2B5EF4-FFF2-40B4-BE49-F238E27FC236}">
              <a16:creationId xmlns:a16="http://schemas.microsoft.com/office/drawing/2014/main" id="{095D6123-7C7C-400E-BD34-66A56B65337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1" name="BEx5FXJGJOT93D0J2IRJ3985IUMI" hidden="1">
          <a:extLst>
            <a:ext uri="{FF2B5EF4-FFF2-40B4-BE49-F238E27FC236}">
              <a16:creationId xmlns:a16="http://schemas.microsoft.com/office/drawing/2014/main" id="{29373528-046E-41FE-99BC-4F818A8E058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02" name="BExS8T38WLC2R738ZC7BDJQAKJAJ" descr="MRI962L5PB0E0YWXCIBN82VJH" hidden="1">
          <a:extLst>
            <a:ext uri="{FF2B5EF4-FFF2-40B4-BE49-F238E27FC236}">
              <a16:creationId xmlns:a16="http://schemas.microsoft.com/office/drawing/2014/main" id="{83BCBC79-B9F8-45DB-84D4-EF7EC5C7A2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3" name="BEx5F64BJ6DCM4EJH81D5ZFNPZ0V" descr="7DJ9FILZD2YPS6X1JBP9E76TU" hidden="1">
          <a:extLst>
            <a:ext uri="{FF2B5EF4-FFF2-40B4-BE49-F238E27FC236}">
              <a16:creationId xmlns:a16="http://schemas.microsoft.com/office/drawing/2014/main" id="{C6E5E447-D0C8-436D-A465-701ECC0652C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4" name="BExQEXXHA3EEXR44LT6RKCDWM6ZT" hidden="1">
          <a:extLst>
            <a:ext uri="{FF2B5EF4-FFF2-40B4-BE49-F238E27FC236}">
              <a16:creationId xmlns:a16="http://schemas.microsoft.com/office/drawing/2014/main" id="{EC23C0C6-ACC8-4E32-B56D-DB3A49DBE26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05" name="BEx1X6AMHV6ZK3UJB2BXIJTJHYJU" descr="OALR4L95ELQLZ1Y1LETHM1CS9" hidden="1">
          <a:extLst>
            <a:ext uri="{FF2B5EF4-FFF2-40B4-BE49-F238E27FC236}">
              <a16:creationId xmlns:a16="http://schemas.microsoft.com/office/drawing/2014/main" id="{C28B700A-FFC9-469C-B891-04C65729E7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6" name="BEx1QZGQZBAWJ8591VXEIPUOVS7X" descr="MEW27CPIFG44B7E7HEQUUF5QF" hidden="1">
          <a:extLst>
            <a:ext uri="{FF2B5EF4-FFF2-40B4-BE49-F238E27FC236}">
              <a16:creationId xmlns:a16="http://schemas.microsoft.com/office/drawing/2014/main" id="{DCD20277-5434-4C29-963B-8EDE9CA9317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7" name="BExMF7LICJLPXSHM63A6EQ79YQKG" descr="U084VZL15IMB1OFRRAY6GVKAE" hidden="1">
          <a:extLst>
            <a:ext uri="{FF2B5EF4-FFF2-40B4-BE49-F238E27FC236}">
              <a16:creationId xmlns:a16="http://schemas.microsoft.com/office/drawing/2014/main" id="{321CD607-77D1-4A98-BD4C-8D3B79DB6A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8" name="BExS343F8GCKP6HTF9Y97L133DX8" descr="ZRF0KB1IYQSNV63CTXT25G67G" hidden="1">
          <a:extLst>
            <a:ext uri="{FF2B5EF4-FFF2-40B4-BE49-F238E27FC236}">
              <a16:creationId xmlns:a16="http://schemas.microsoft.com/office/drawing/2014/main" id="{11DFF6CD-3F23-4774-BFCA-322BB5AD901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09" name="BExZMRC09W87CY4B73NPZMNH21AH" descr="78CUMI0OVLYJRSDRQ3V2YX812" hidden="1">
          <a:extLst>
            <a:ext uri="{FF2B5EF4-FFF2-40B4-BE49-F238E27FC236}">
              <a16:creationId xmlns:a16="http://schemas.microsoft.com/office/drawing/2014/main" id="{696BF0EB-BEC4-4101-8D91-B61CA8511D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510" name="BExZXVFJ4DY4I24AARDT4AMP6EN1" descr="TXSMH2MTH86CYKA26740RQPUC" hidden="1">
          <a:extLst>
            <a:ext uri="{FF2B5EF4-FFF2-40B4-BE49-F238E27FC236}">
              <a16:creationId xmlns:a16="http://schemas.microsoft.com/office/drawing/2014/main" id="{A1C76B4B-EF34-4FEA-971C-867E5993CBC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1" name="BExOCUIOFQWUGTBU5ESTW3EYEP5C" descr="9BNF49V0R6VVYPHEVMJ3ABDQZ" hidden="1">
          <a:extLst>
            <a:ext uri="{FF2B5EF4-FFF2-40B4-BE49-F238E27FC236}">
              <a16:creationId xmlns:a16="http://schemas.microsoft.com/office/drawing/2014/main" id="{F58DACE7-372F-4B9C-A674-EAC7D4CCF2C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2" name="BExU65O9OE4B4MQ2A3OYH13M8BZJ" descr="3INNIMMPDBB0JF37L81M6ID21" hidden="1">
          <a:extLst>
            <a:ext uri="{FF2B5EF4-FFF2-40B4-BE49-F238E27FC236}">
              <a16:creationId xmlns:a16="http://schemas.microsoft.com/office/drawing/2014/main" id="{EDACEBD6-71EC-4CF2-9120-8D3A388D0FD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3" name="BExOPRCR0UW7TKXSV5WDTL348FGL" descr="S9JM17GP1802LHN4GT14BJYIC" hidden="1">
          <a:extLst>
            <a:ext uri="{FF2B5EF4-FFF2-40B4-BE49-F238E27FC236}">
              <a16:creationId xmlns:a16="http://schemas.microsoft.com/office/drawing/2014/main" id="{B0F5191F-4CD8-423A-AA30-D170DF57356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4" name="BEx5OESAY2W8SEGI3TSB65EHJ04B" descr="9CN2Y88X8WYV1HWZG1QILY9BK" hidden="1">
          <a:extLst>
            <a:ext uri="{FF2B5EF4-FFF2-40B4-BE49-F238E27FC236}">
              <a16:creationId xmlns:a16="http://schemas.microsoft.com/office/drawing/2014/main" id="{DF501EE8-5AF8-44A3-95CC-B901E9CD25C7}"/>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5" name="BExGMWEQ2BYRY9BAO5T1X850MJN1" descr="AZ9ST0XDIOP50HSUFO5V31BR0" hidden="1">
          <a:extLst>
            <a:ext uri="{FF2B5EF4-FFF2-40B4-BE49-F238E27FC236}">
              <a16:creationId xmlns:a16="http://schemas.microsoft.com/office/drawing/2014/main" id="{98256264-9AA4-4A51-8680-FF5E0E033AA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3</xdr:col>
      <xdr:colOff>441325</xdr:colOff>
      <xdr:row>31</xdr:row>
      <xdr:rowOff>0</xdr:rowOff>
    </xdr:from>
    <xdr:to>
      <xdr:col>3</xdr:col>
      <xdr:colOff>568325</xdr:colOff>
      <xdr:row>31</xdr:row>
      <xdr:rowOff>127000</xdr:rowOff>
    </xdr:to>
    <xdr:pic macro="[15]!DesignIconClicked">
      <xdr:nvPicPr>
        <xdr:cNvPr id="516" name="BExKGJNRM53KTYUIF7D68MZ1EUV9">
          <a:extLst>
            <a:ext uri="{FF2B5EF4-FFF2-40B4-BE49-F238E27FC236}">
              <a16:creationId xmlns:a16="http://schemas.microsoft.com/office/drawing/2014/main" id="{EE244B5B-F45F-416B-9F3E-7334A706789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12850" y="428625"/>
          <a:ext cx="127000" cy="127000"/>
        </a:xfrm>
        <a:prstGeom prst="rect">
          <a:avLst/>
        </a:prstGeom>
      </xdr:spPr>
    </xdr:pic>
    <xdr:clientData/>
  </xdr:twoCellAnchor>
  <xdr:oneCellAnchor>
    <xdr:from>
      <xdr:col>3</xdr:col>
      <xdr:colOff>28575</xdr:colOff>
      <xdr:row>0</xdr:row>
      <xdr:rowOff>0</xdr:rowOff>
    </xdr:from>
    <xdr:ext cx="123825" cy="123825"/>
    <xdr:pic macro="[15]!DesignIconClicked">
      <xdr:nvPicPr>
        <xdr:cNvPr id="517" name="BExW253QPOZK9KW8BJC3LBXGCG2N" descr="Y5HX37BEUWSN1NEFJKZJXI3SX" hidden="1">
          <a:extLst>
            <a:ext uri="{FF2B5EF4-FFF2-40B4-BE49-F238E27FC236}">
              <a16:creationId xmlns:a16="http://schemas.microsoft.com/office/drawing/2014/main" id="{95871008-EF5B-4DB1-87A2-0A8E4FF902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18" name="BEx973S463FCQVJ7QDFBUIU0WJ3F" descr="ZQTVYL8DCSADVT0QMRXFLU0TR" hidden="1">
          <a:extLst>
            <a:ext uri="{FF2B5EF4-FFF2-40B4-BE49-F238E27FC236}">
              <a16:creationId xmlns:a16="http://schemas.microsoft.com/office/drawing/2014/main" id="{E37AE312-6739-4488-97D6-5A92909C57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19" name="BExRZO0PLWWMCLGRH7EH6UXYWGAJ" descr="9D4GQ34QB727H10MA3SSAR2R9" hidden="1">
          <a:extLst>
            <a:ext uri="{FF2B5EF4-FFF2-40B4-BE49-F238E27FC236}">
              <a16:creationId xmlns:a16="http://schemas.microsoft.com/office/drawing/2014/main" id="{1DABB00F-AA8B-49B4-8095-6C18E3D6457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0" name="BExBDP6HNAAJUM39SE5G2C8BKNRQ" descr="1TM64TL2QIMYV7WYSV2VLGXY4" hidden="1">
          <a:extLst>
            <a:ext uri="{FF2B5EF4-FFF2-40B4-BE49-F238E27FC236}">
              <a16:creationId xmlns:a16="http://schemas.microsoft.com/office/drawing/2014/main" id="{67DA5FA3-31DF-4DC3-8EF4-2E842488BCD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1" name="BExQEGJP61DL2NZY6LMBHBZ0J5YT" descr="D6ZNRZJ7EX4GZT9RO8LE0C905" hidden="1">
          <a:extLst>
            <a:ext uri="{FF2B5EF4-FFF2-40B4-BE49-F238E27FC236}">
              <a16:creationId xmlns:a16="http://schemas.microsoft.com/office/drawing/2014/main" id="{465B243B-00AC-473D-9C92-175F91DC48D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2" name="BExTY1BCS6HZIF6HI5491FGHDVAE" descr="MJ6976KI2UH1IE8M227DUYXMJ" hidden="1">
          <a:extLst>
            <a:ext uri="{FF2B5EF4-FFF2-40B4-BE49-F238E27FC236}">
              <a16:creationId xmlns:a16="http://schemas.microsoft.com/office/drawing/2014/main" id="{9AC7DACB-DB0B-4588-8750-0EE99973575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3" name="BEx5FXJGJOT93D0J2IRJ3985IUMI" hidden="1">
          <a:extLst>
            <a:ext uri="{FF2B5EF4-FFF2-40B4-BE49-F238E27FC236}">
              <a16:creationId xmlns:a16="http://schemas.microsoft.com/office/drawing/2014/main" id="{370EF539-1355-47D4-A677-4A29633EB5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24" name="BExS8T38WLC2R738ZC7BDJQAKJAJ" descr="MRI962L5PB0E0YWXCIBN82VJH" hidden="1">
          <a:extLst>
            <a:ext uri="{FF2B5EF4-FFF2-40B4-BE49-F238E27FC236}">
              <a16:creationId xmlns:a16="http://schemas.microsoft.com/office/drawing/2014/main" id="{D7E0758A-5C00-44F5-9DB1-23D3BB89B06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5" name="BEx5F64BJ6DCM4EJH81D5ZFNPZ0V" descr="7DJ9FILZD2YPS6X1JBP9E76TU" hidden="1">
          <a:extLst>
            <a:ext uri="{FF2B5EF4-FFF2-40B4-BE49-F238E27FC236}">
              <a16:creationId xmlns:a16="http://schemas.microsoft.com/office/drawing/2014/main" id="{7100AED5-7172-40BB-9574-9E65FF2088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6" name="BExQEXXHA3EEXR44LT6RKCDWM6ZT" hidden="1">
          <a:extLst>
            <a:ext uri="{FF2B5EF4-FFF2-40B4-BE49-F238E27FC236}">
              <a16:creationId xmlns:a16="http://schemas.microsoft.com/office/drawing/2014/main" id="{5E9E6E74-A11E-4301-AEBC-FDE848AAD16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27" name="BEx1X6AMHV6ZK3UJB2BXIJTJHYJU" descr="OALR4L95ELQLZ1Y1LETHM1CS9" hidden="1">
          <a:extLst>
            <a:ext uri="{FF2B5EF4-FFF2-40B4-BE49-F238E27FC236}">
              <a16:creationId xmlns:a16="http://schemas.microsoft.com/office/drawing/2014/main" id="{17DAE68B-5F36-422C-BC38-498FA2A4FA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8" name="BEx1QZGQZBAWJ8591VXEIPUOVS7X" descr="MEW27CPIFG44B7E7HEQUUF5QF" hidden="1">
          <a:extLst>
            <a:ext uri="{FF2B5EF4-FFF2-40B4-BE49-F238E27FC236}">
              <a16:creationId xmlns:a16="http://schemas.microsoft.com/office/drawing/2014/main" id="{AB80987F-6691-4646-A9E7-F5C100690C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29" name="BExMF7LICJLPXSHM63A6EQ79YQKG" descr="U084VZL15IMB1OFRRAY6GVKAE" hidden="1">
          <a:extLst>
            <a:ext uri="{FF2B5EF4-FFF2-40B4-BE49-F238E27FC236}">
              <a16:creationId xmlns:a16="http://schemas.microsoft.com/office/drawing/2014/main" id="{C836CF3B-E29E-4C27-9053-973BD1168AF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0" name="BExS343F8GCKP6HTF9Y97L133DX8" descr="ZRF0KB1IYQSNV63CTXT25G67G" hidden="1">
          <a:extLst>
            <a:ext uri="{FF2B5EF4-FFF2-40B4-BE49-F238E27FC236}">
              <a16:creationId xmlns:a16="http://schemas.microsoft.com/office/drawing/2014/main" id="{AE40BCBF-39AF-4074-A267-20403DD425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1" name="BExZMRC09W87CY4B73NPZMNH21AH" descr="78CUMI0OVLYJRSDRQ3V2YX812" hidden="1">
          <a:extLst>
            <a:ext uri="{FF2B5EF4-FFF2-40B4-BE49-F238E27FC236}">
              <a16:creationId xmlns:a16="http://schemas.microsoft.com/office/drawing/2014/main" id="{EF753CF8-4660-4BEC-8D9C-BE429E53FBA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532" name="BExZXVFJ4DY4I24AARDT4AMP6EN1" descr="TXSMH2MTH86CYKA26740RQPUC" hidden="1">
          <a:extLst>
            <a:ext uri="{FF2B5EF4-FFF2-40B4-BE49-F238E27FC236}">
              <a16:creationId xmlns:a16="http://schemas.microsoft.com/office/drawing/2014/main" id="{5F8A9C1A-4E2F-4F72-98D4-DE7F9E17064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3" name="BExOCUIOFQWUGTBU5ESTW3EYEP5C" descr="9BNF49V0R6VVYPHEVMJ3ABDQZ" hidden="1">
          <a:extLst>
            <a:ext uri="{FF2B5EF4-FFF2-40B4-BE49-F238E27FC236}">
              <a16:creationId xmlns:a16="http://schemas.microsoft.com/office/drawing/2014/main" id="{344D7AA1-F131-4FE9-B022-4433E83614D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4" name="BExU65O9OE4B4MQ2A3OYH13M8BZJ" descr="3INNIMMPDBB0JF37L81M6ID21" hidden="1">
          <a:extLst>
            <a:ext uri="{FF2B5EF4-FFF2-40B4-BE49-F238E27FC236}">
              <a16:creationId xmlns:a16="http://schemas.microsoft.com/office/drawing/2014/main" id="{6B0A0C44-3BDF-47A4-959B-4482C0B76A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5" name="BExOPRCR0UW7TKXSV5WDTL348FGL" descr="S9JM17GP1802LHN4GT14BJYIC" hidden="1">
          <a:extLst>
            <a:ext uri="{FF2B5EF4-FFF2-40B4-BE49-F238E27FC236}">
              <a16:creationId xmlns:a16="http://schemas.microsoft.com/office/drawing/2014/main" id="{BAEA3360-D3BB-43E3-B89A-F62BB288B18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6" name="BEx5OESAY2W8SEGI3TSB65EHJ04B" descr="9CN2Y88X8WYV1HWZG1QILY9BK" hidden="1">
          <a:extLst>
            <a:ext uri="{FF2B5EF4-FFF2-40B4-BE49-F238E27FC236}">
              <a16:creationId xmlns:a16="http://schemas.microsoft.com/office/drawing/2014/main" id="{9121538B-A0DF-468D-AE6B-805165E3681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37" name="BExGMWEQ2BYRY9BAO5T1X850MJN1" descr="AZ9ST0XDIOP50HSUFO5V31BR0" hidden="1">
          <a:extLst>
            <a:ext uri="{FF2B5EF4-FFF2-40B4-BE49-F238E27FC236}">
              <a16:creationId xmlns:a16="http://schemas.microsoft.com/office/drawing/2014/main" id="{E90367FE-1071-4E1E-9A26-DD9F3083524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3</xdr:col>
      <xdr:colOff>441325</xdr:colOff>
      <xdr:row>31</xdr:row>
      <xdr:rowOff>0</xdr:rowOff>
    </xdr:from>
    <xdr:to>
      <xdr:col>3</xdr:col>
      <xdr:colOff>568325</xdr:colOff>
      <xdr:row>31</xdr:row>
      <xdr:rowOff>127000</xdr:rowOff>
    </xdr:to>
    <xdr:pic macro="[15]!DesignIconClicked">
      <xdr:nvPicPr>
        <xdr:cNvPr id="538" name="BEx7AIX82YOEY4IK80H57QI6OBWB">
          <a:extLst>
            <a:ext uri="{FF2B5EF4-FFF2-40B4-BE49-F238E27FC236}">
              <a16:creationId xmlns:a16="http://schemas.microsoft.com/office/drawing/2014/main" id="{37FC66E5-570A-490F-BC29-A6BAEC5F147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12850" y="428625"/>
          <a:ext cx="127000" cy="127000"/>
        </a:xfrm>
        <a:prstGeom prst="rect">
          <a:avLst/>
        </a:prstGeom>
      </xdr:spPr>
    </xdr:pic>
    <xdr:clientData/>
  </xdr:twoCellAnchor>
  <xdr:oneCellAnchor>
    <xdr:from>
      <xdr:col>3</xdr:col>
      <xdr:colOff>28575</xdr:colOff>
      <xdr:row>0</xdr:row>
      <xdr:rowOff>0</xdr:rowOff>
    </xdr:from>
    <xdr:ext cx="123825" cy="123825"/>
    <xdr:pic macro="[15]!DesignIconClicked">
      <xdr:nvPicPr>
        <xdr:cNvPr id="539" name="BExW253QPOZK9KW8BJC3LBXGCG2N" descr="Y5HX37BEUWSN1NEFJKZJXI3SX" hidden="1">
          <a:extLst>
            <a:ext uri="{FF2B5EF4-FFF2-40B4-BE49-F238E27FC236}">
              <a16:creationId xmlns:a16="http://schemas.microsoft.com/office/drawing/2014/main" id="{4C79E5DA-DAEE-4083-8670-3BE5F61EB2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0" name="BEx973S463FCQVJ7QDFBUIU0WJ3F" descr="ZQTVYL8DCSADVT0QMRXFLU0TR" hidden="1">
          <a:extLst>
            <a:ext uri="{FF2B5EF4-FFF2-40B4-BE49-F238E27FC236}">
              <a16:creationId xmlns:a16="http://schemas.microsoft.com/office/drawing/2014/main" id="{00CB3DE6-FD7D-43AB-8F84-29DC5B072F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41" name="BExRZO0PLWWMCLGRH7EH6UXYWGAJ" descr="9D4GQ34QB727H10MA3SSAR2R9" hidden="1">
          <a:extLst>
            <a:ext uri="{FF2B5EF4-FFF2-40B4-BE49-F238E27FC236}">
              <a16:creationId xmlns:a16="http://schemas.microsoft.com/office/drawing/2014/main" id="{39C837A6-8FFD-4B55-8BCC-48926B4D049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2" name="BExBDP6HNAAJUM39SE5G2C8BKNRQ" descr="1TM64TL2QIMYV7WYSV2VLGXY4" hidden="1">
          <a:extLst>
            <a:ext uri="{FF2B5EF4-FFF2-40B4-BE49-F238E27FC236}">
              <a16:creationId xmlns:a16="http://schemas.microsoft.com/office/drawing/2014/main" id="{6B8B66D7-2038-404F-B724-FEDE80E00FB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3" name="BExQEGJP61DL2NZY6LMBHBZ0J5YT" descr="D6ZNRZJ7EX4GZT9RO8LE0C905" hidden="1">
          <a:extLst>
            <a:ext uri="{FF2B5EF4-FFF2-40B4-BE49-F238E27FC236}">
              <a16:creationId xmlns:a16="http://schemas.microsoft.com/office/drawing/2014/main" id="{7F42F6E3-94C8-4CC9-B892-8F31DD6A449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4" name="BExTY1BCS6HZIF6HI5491FGHDVAE" descr="MJ6976KI2UH1IE8M227DUYXMJ" hidden="1">
          <a:extLst>
            <a:ext uri="{FF2B5EF4-FFF2-40B4-BE49-F238E27FC236}">
              <a16:creationId xmlns:a16="http://schemas.microsoft.com/office/drawing/2014/main" id="{AA4AB636-2991-4FBC-89ED-1ADE0435FB3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5" name="BEx5FXJGJOT93D0J2IRJ3985IUMI" hidden="1">
          <a:extLst>
            <a:ext uri="{FF2B5EF4-FFF2-40B4-BE49-F238E27FC236}">
              <a16:creationId xmlns:a16="http://schemas.microsoft.com/office/drawing/2014/main" id="{3A83CF53-9E83-4001-9A27-13DC20820C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546" name="BEx3RTMHAR35NUAAK49TV6NU7EPA" descr="QFXLG4ZCXTRQSJYFCKJ58G9N8" hidden="1">
          <a:extLst>
            <a:ext uri="{FF2B5EF4-FFF2-40B4-BE49-F238E27FC236}">
              <a16:creationId xmlns:a16="http://schemas.microsoft.com/office/drawing/2014/main" id="{3E9CC2AE-E0CB-445F-886C-5355742A28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47" name="BExS8T38WLC2R738ZC7BDJQAKJAJ" descr="MRI962L5PB0E0YWXCIBN82VJH" hidden="1">
          <a:extLst>
            <a:ext uri="{FF2B5EF4-FFF2-40B4-BE49-F238E27FC236}">
              <a16:creationId xmlns:a16="http://schemas.microsoft.com/office/drawing/2014/main" id="{DEFDBD48-2A82-4A70-B987-3E3067192205}"/>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8" name="BEx5F64BJ6DCM4EJH81D5ZFNPZ0V" descr="7DJ9FILZD2YPS6X1JBP9E76TU" hidden="1">
          <a:extLst>
            <a:ext uri="{FF2B5EF4-FFF2-40B4-BE49-F238E27FC236}">
              <a16:creationId xmlns:a16="http://schemas.microsoft.com/office/drawing/2014/main" id="{972E9B76-1256-4770-AF3B-ECDEC42988D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49" name="BExQEXXHA3EEXR44LT6RKCDWM6ZT" hidden="1">
          <a:extLst>
            <a:ext uri="{FF2B5EF4-FFF2-40B4-BE49-F238E27FC236}">
              <a16:creationId xmlns:a16="http://schemas.microsoft.com/office/drawing/2014/main" id="{1CD009DF-44F1-4968-9B85-5A20B730E2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85725</xdr:colOff>
      <xdr:row>0</xdr:row>
      <xdr:rowOff>0</xdr:rowOff>
    </xdr:from>
    <xdr:ext cx="123825" cy="123825"/>
    <xdr:pic macro="[15]!DesignIconClicked">
      <xdr:nvPicPr>
        <xdr:cNvPr id="550" name="BEx1X6AMHV6ZK3UJB2BXIJTJHYJU" descr="OALR4L95ELQLZ1Y1LETHM1CS9" hidden="1">
          <a:extLst>
            <a:ext uri="{FF2B5EF4-FFF2-40B4-BE49-F238E27FC236}">
              <a16:creationId xmlns:a16="http://schemas.microsoft.com/office/drawing/2014/main" id="{E4D35E93-56C8-4E16-9D7F-A1E6B4464D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9525</xdr:colOff>
      <xdr:row>0</xdr:row>
      <xdr:rowOff>0</xdr:rowOff>
    </xdr:from>
    <xdr:ext cx="123825" cy="123825"/>
    <xdr:pic macro="[15]!DesignIconClicked">
      <xdr:nvPicPr>
        <xdr:cNvPr id="551" name="BExSDIVCE09QKG3CT52PHCS6ZJ09" descr="9F076L7EQCF2COMMGCQG6BQGU" hidden="1">
          <a:extLst>
            <a:ext uri="{FF2B5EF4-FFF2-40B4-BE49-F238E27FC236}">
              <a16:creationId xmlns:a16="http://schemas.microsoft.com/office/drawing/2014/main" id="{A81F3A33-907B-4B44-85BC-A6175ACBB7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10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2" name="BEx1QZGQZBAWJ8591VXEIPUOVS7X" descr="MEW27CPIFG44B7E7HEQUUF5QF" hidden="1">
          <a:extLst>
            <a:ext uri="{FF2B5EF4-FFF2-40B4-BE49-F238E27FC236}">
              <a16:creationId xmlns:a16="http://schemas.microsoft.com/office/drawing/2014/main" id="{164B9406-D470-482E-A111-78903444C8F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3" name="BExMF7LICJLPXSHM63A6EQ79YQKG" descr="U084VZL15IMB1OFRRAY6GVKAE" hidden="1">
          <a:extLst>
            <a:ext uri="{FF2B5EF4-FFF2-40B4-BE49-F238E27FC236}">
              <a16:creationId xmlns:a16="http://schemas.microsoft.com/office/drawing/2014/main" id="{3417E086-03E3-4502-9FC7-3C7C67DA2AD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4" name="BExS343F8GCKP6HTF9Y97L133DX8" descr="ZRF0KB1IYQSNV63CTXT25G67G" hidden="1">
          <a:extLst>
            <a:ext uri="{FF2B5EF4-FFF2-40B4-BE49-F238E27FC236}">
              <a16:creationId xmlns:a16="http://schemas.microsoft.com/office/drawing/2014/main" id="{E0E38ECF-D352-4229-8355-A8F9F8A0081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5" name="BExZMRC09W87CY4B73NPZMNH21AH" descr="78CUMI0OVLYJRSDRQ3V2YX812" hidden="1">
          <a:extLst>
            <a:ext uri="{FF2B5EF4-FFF2-40B4-BE49-F238E27FC236}">
              <a16:creationId xmlns:a16="http://schemas.microsoft.com/office/drawing/2014/main" id="{7E068D96-6FDB-403C-842C-0584F82A1D9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9525</xdr:rowOff>
    </xdr:from>
    <xdr:ext cx="123825" cy="123825"/>
    <xdr:pic macro="[15]!DesignIconClicked">
      <xdr:nvPicPr>
        <xdr:cNvPr id="556" name="BExZXVFJ4DY4I24AARDT4AMP6EN1" descr="TXSMH2MTH86CYKA26740RQPUC" hidden="1">
          <a:extLst>
            <a:ext uri="{FF2B5EF4-FFF2-40B4-BE49-F238E27FC236}">
              <a16:creationId xmlns:a16="http://schemas.microsoft.com/office/drawing/2014/main" id="{03F0B815-2C7D-4FCD-BBE6-CF5CBF5B15F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7" name="BExOCUIOFQWUGTBU5ESTW3EYEP5C" descr="9BNF49V0R6VVYPHEVMJ3ABDQZ" hidden="1">
          <a:extLst>
            <a:ext uri="{FF2B5EF4-FFF2-40B4-BE49-F238E27FC236}">
              <a16:creationId xmlns:a16="http://schemas.microsoft.com/office/drawing/2014/main" id="{65CC3BEA-D953-42B2-87C7-C7037C2FA3C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8" name="BExU65O9OE4B4MQ2A3OYH13M8BZJ" descr="3INNIMMPDBB0JF37L81M6ID21" hidden="1">
          <a:extLst>
            <a:ext uri="{FF2B5EF4-FFF2-40B4-BE49-F238E27FC236}">
              <a16:creationId xmlns:a16="http://schemas.microsoft.com/office/drawing/2014/main" id="{61B1B102-1827-40EC-9AF7-1530DA7ABF6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59" name="BExOPRCR0UW7TKXSV5WDTL348FGL" descr="S9JM17GP1802LHN4GT14BJYIC" hidden="1">
          <a:extLst>
            <a:ext uri="{FF2B5EF4-FFF2-40B4-BE49-F238E27FC236}">
              <a16:creationId xmlns:a16="http://schemas.microsoft.com/office/drawing/2014/main" id="{5CC1EF11-1A90-4D9F-88E4-6A65AAC1130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60" name="BEx5OESAY2W8SEGI3TSB65EHJ04B" descr="9CN2Y88X8WYV1HWZG1QILY9BK" hidden="1">
          <a:extLst>
            <a:ext uri="{FF2B5EF4-FFF2-40B4-BE49-F238E27FC236}">
              <a16:creationId xmlns:a16="http://schemas.microsoft.com/office/drawing/2014/main" id="{F50C9097-1BEE-451E-A107-9F98AC4447B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oneCellAnchor>
    <xdr:from>
      <xdr:col>3</xdr:col>
      <xdr:colOff>47625</xdr:colOff>
      <xdr:row>0</xdr:row>
      <xdr:rowOff>0</xdr:rowOff>
    </xdr:from>
    <xdr:ext cx="123825" cy="123825"/>
    <xdr:pic macro="[15]!DesignIconClicked">
      <xdr:nvPicPr>
        <xdr:cNvPr id="561" name="BExGMWEQ2BYRY9BAO5T1X850MJN1" descr="AZ9ST0XDIOP50HSUFO5V31BR0" hidden="1">
          <a:extLst>
            <a:ext uri="{FF2B5EF4-FFF2-40B4-BE49-F238E27FC236}">
              <a16:creationId xmlns:a16="http://schemas.microsoft.com/office/drawing/2014/main" id="{E75EE585-25CC-4550-BFC2-69FC14C71CE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9150" y="428625"/>
          <a:ext cx="123825" cy="123825"/>
        </a:xfrm>
        <a:prstGeom prst="rect">
          <a:avLst/>
        </a:prstGeom>
        <a:noFill/>
        <a:ln w="9525" cap="flat" cmpd="sng" algn="ctr">
          <a:noFill/>
          <a:prstDash val="solid"/>
          <a:miter lim="800000"/>
          <a:headEnd type="none" w="med" len="med"/>
          <a:tailEnd type="none" w="med" len="med"/>
        </a:ln>
        <a:effectLst/>
      </xdr:spPr>
      <xdr:style>
        <a:lnRef idx="2">
          <a:schemeClr val="accent1"/>
        </a:lnRef>
        <a:fillRef idx="1">
          <a:schemeClr val="accent1"/>
        </a:fillRef>
        <a:effectRef idx="0">
          <a:schemeClr val="accent1"/>
        </a:effectRef>
        <a:fontRef idx="minor">
          <a:schemeClr val="lt1"/>
        </a:fontRef>
      </xdr:style>
    </xdr:pic>
    <xdr:clientData/>
  </xdr:oneCellAnchor>
  <xdr:twoCellAnchor>
    <xdr:from>
      <xdr:col>3</xdr:col>
      <xdr:colOff>355600</xdr:colOff>
      <xdr:row>32</xdr:row>
      <xdr:rowOff>0</xdr:rowOff>
    </xdr:from>
    <xdr:to>
      <xdr:col>3</xdr:col>
      <xdr:colOff>482600</xdr:colOff>
      <xdr:row>32</xdr:row>
      <xdr:rowOff>127000</xdr:rowOff>
    </xdr:to>
    <xdr:pic>
      <xdr:nvPicPr>
        <xdr:cNvPr id="562" name="BEx1OPHW0H08V8DDVUBGWGBRZ2W1">
          <a:extLst>
            <a:ext uri="{FF2B5EF4-FFF2-40B4-BE49-F238E27FC236}">
              <a16:creationId xmlns:a16="http://schemas.microsoft.com/office/drawing/2014/main" id="{70414CFB-A1B5-47C2-A200-04BC594AC07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27125" y="619125"/>
          <a:ext cx="127000" cy="127000"/>
        </a:xfrm>
        <a:prstGeom prst="rect">
          <a:avLst/>
        </a:prstGeom>
      </xdr:spPr>
    </xdr:pic>
    <xdr:clientData/>
  </xdr:twoCellAnchor>
  <xdr:twoCellAnchor>
    <xdr:from>
      <xdr:col>3</xdr:col>
      <xdr:colOff>441325</xdr:colOff>
      <xdr:row>32</xdr:row>
      <xdr:rowOff>0</xdr:rowOff>
    </xdr:from>
    <xdr:to>
      <xdr:col>3</xdr:col>
      <xdr:colOff>568325</xdr:colOff>
      <xdr:row>32</xdr:row>
      <xdr:rowOff>127000</xdr:rowOff>
    </xdr:to>
    <xdr:pic macro="[15]!DesignIconClicked">
      <xdr:nvPicPr>
        <xdr:cNvPr id="563" name="BExUCPJ8ZKULOUDWCQ2IH7DH6136">
          <a:extLst>
            <a:ext uri="{FF2B5EF4-FFF2-40B4-BE49-F238E27FC236}">
              <a16:creationId xmlns:a16="http://schemas.microsoft.com/office/drawing/2014/main" id="{1B754AE9-982B-4030-8D0F-7740FCDBF13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12850" y="619125"/>
          <a:ext cx="127000" cy="127000"/>
        </a:xfrm>
        <a:prstGeom prst="rect">
          <a:avLst/>
        </a:prstGeom>
      </xdr:spPr>
    </xdr:pic>
    <xdr:clientData/>
  </xdr:twoCellAnchor>
  <xdr:twoCellAnchor>
    <xdr:from>
      <xdr:col>3</xdr:col>
      <xdr:colOff>441325</xdr:colOff>
      <xdr:row>32</xdr:row>
      <xdr:rowOff>0</xdr:rowOff>
    </xdr:from>
    <xdr:to>
      <xdr:col>3</xdr:col>
      <xdr:colOff>568325</xdr:colOff>
      <xdr:row>32</xdr:row>
      <xdr:rowOff>127000</xdr:rowOff>
    </xdr:to>
    <xdr:pic macro="[15]!DesignIconClicked">
      <xdr:nvPicPr>
        <xdr:cNvPr id="564" name="BExUCPJ8ZKULOUDWCQ2IH7DH6136">
          <a:extLst>
            <a:ext uri="{FF2B5EF4-FFF2-40B4-BE49-F238E27FC236}">
              <a16:creationId xmlns:a16="http://schemas.microsoft.com/office/drawing/2014/main" id="{7A2F98F1-354A-4D87-82B5-DA7B518279F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12850" y="619125"/>
          <a:ext cx="127000" cy="127000"/>
        </a:xfrm>
        <a:prstGeom prst="rect">
          <a:avLst/>
        </a:prstGeom>
      </xdr:spPr>
    </xdr:pic>
    <xdr:clientData/>
  </xdr:twoCellAnchor>
  <xdr:twoCellAnchor>
    <xdr:from>
      <xdr:col>3</xdr:col>
      <xdr:colOff>441325</xdr:colOff>
      <xdr:row>32</xdr:row>
      <xdr:rowOff>0</xdr:rowOff>
    </xdr:from>
    <xdr:to>
      <xdr:col>3</xdr:col>
      <xdr:colOff>568325</xdr:colOff>
      <xdr:row>32</xdr:row>
      <xdr:rowOff>127000</xdr:rowOff>
    </xdr:to>
    <xdr:pic macro="[15]!DesignIconClicked">
      <xdr:nvPicPr>
        <xdr:cNvPr id="565" name="BExU0UM44BQEG0LBII21HTCEIVZ3">
          <a:extLst>
            <a:ext uri="{FF2B5EF4-FFF2-40B4-BE49-F238E27FC236}">
              <a16:creationId xmlns:a16="http://schemas.microsoft.com/office/drawing/2014/main" id="{84D922D9-A0A2-41C1-A09E-246FB1B4CEC6}"/>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12850" y="619125"/>
          <a:ext cx="127000" cy="127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ja%20de%20c&#225;lculo%20en%20Basis%20(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92.168.8.41\financiero\2009\Informes\Version%20PR\EF%20mens.PR%2009%20IFR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acuello\Mis%20documentos\2012\RECURSOS%20HUMANOS\IPAS_JUNIO-2012_tabla_mort_2009-v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cvalenciac\Desktop\00-Resultados%20Iniciales%20GRUPO%20(prueb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svs.cl/Users/chenriqu/Desktop/Libro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rvnas\00_gci\Users\bcorvalan\Desktop\junio_2018\eeff_MT.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C:\Program%20Files%20(x86)\Common%20Files\SAP%20Shared\BW\BExAnalyzer.xla" TargetMode="External"/><Relationship Id="rId1" Type="http://schemas.openxmlformats.org/officeDocument/2006/relationships/externalLinkPath" Target="file:///C:\Program%20Files%20(x86)\Common%20Files\SAP%20Shared\BW\BExAnalyzer.xla"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Srvnas\00_gci\E&#176;F&#176;\2024\III%20Trimestre\01%20Estados%20Financieros\AA\01%20Fecu%20AA%203T24%20v0%20-%20DA.xlsx" TargetMode="External"/><Relationship Id="rId1" Type="http://schemas.openxmlformats.org/officeDocument/2006/relationships/externalLinkPath" Target="file:///\\Srvnas\00_gci\E&#176;F&#176;\2024\III%20Trimestre\01%20Estados%20Financieros\AA\01%20Fecu%20AA%203T24%20v0%20-%20DA.xlsx"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2%20Junio%202024\01%20Envio%20Fecu\01%20Estados%20Financieros\Fecu%20IAM%202T2024_Auditores_19-08.xlsx" TargetMode="External"/><Relationship Id="rId1" Type="http://schemas.openxmlformats.org/officeDocument/2006/relationships/externalLinkPath" Target="/SISTEMA-CONSOLIDACION/FECU%20%20IFRS/FECUS%20A&#209;O%202024/2%20Junio%202024/01%20Envio%20Fecu/01%20Estados%20Financieros/Fecu%20IAM%202T2024_Auditores_19-08.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3\2%20Junio%202023\01%20Estados%20Financieros%20IAM\01%20Fecu%20AA%202T23v1_AA.xlsx" TargetMode="External"/><Relationship Id="rId1" Type="http://schemas.openxmlformats.org/officeDocument/2006/relationships/externalLinkPath" Target="file:///C:\Users\jpalacio\AppData\Local\Microsoft\Windows\INetCache\Content.Outlook\UV3KROGL\01%20Fecu%20AA%202T23v1_AA.xlsx"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file:///\\Srvnas\00_gci\E&#176;F&#176;\2024\III%20Trimestre\01%20Estados%20Financieros\AA\01%20Fecu%20AA%203T24%20v1.xlsx" TargetMode="External"/><Relationship Id="rId1" Type="http://schemas.openxmlformats.org/officeDocument/2006/relationships/externalLinkPath" Target="file:///\\Srvnas\00_gci\E&#176;F&#176;\2024\III%20Trimestre\01%20Estados%20Financieros\AA\01%20Fecu%20AA%203T24%20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disco04\Documents%20and%20Settings\acuello\Mis%20documentos\2005\balance%2005\diciembre%202005\ANALISIS-%20diciembre-2005.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2\1.%20Mar-2022\01%20Hoja%20de%20trabajo%20Iam\01%20Fecu_IAM_Mar22.xlsx" TargetMode="External"/><Relationship Id="rId1" Type="http://schemas.openxmlformats.org/officeDocument/2006/relationships/externalLinkPath" Target="file:///C:\SISTEMA-CONSOLIDACION\FECU%20%20IFRS\FECUS%20A&#209;O%202022\1.%20Mar-2022\01%20Hoja%20de%20trabajo%20Iam\01%20Fecu_IAM_Mar22.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2\2.%20Jun-2022\01%20hoja%20de%20trabajo%20IAM\01%20Fecu_IAM_Junio_v0_22_08.xlsx" TargetMode="External"/><Relationship Id="rId1" Type="http://schemas.openxmlformats.org/officeDocument/2006/relationships/externalLinkPath" Target="file:///C:\SISTEMA-CONSOLIDACION\FECU%20%20IFRS\FECUS%20A&#209;O%202022\2.%20Jun-2022\01%20hoja%20de%20trabajo%20IAM\01%20Fecu_IAM_Junio_v0_22_08.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SISTEMA-CONSOLIDACION\CIERRE%20MENSUAL\2021\12%20Dic-2021\Cierre%20Real\Ajustes%20Locales\Eliminaci&#243;n%20de%20Patrimonio\VPP%20Dic-21.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2\3.%20Sep-2022\01%20Hoja%20de%20trabajo%20IAM\01%20Fecu_IAM_Sept_vf_e.xlsx" TargetMode="External"/><Relationship Id="rId1" Type="http://schemas.openxmlformats.org/officeDocument/2006/relationships/externalLinkPath" Target="file:///C:\SISTEMA-CONSOLIDACION\FECU%20%20IFRS\FECUS%20A&#209;O%202022\3.%20Sep-2022\01%20Hoja%20de%20trabajo%20IAM\01%20Fecu_IAM_Sept_vf_e.xlsx" TargetMode="External"/></Relationships>
</file>

<file path=xl/externalLinks/_rels/externalLink24.xml.rels><?xml version="1.0" encoding="UTF-8" standalone="yes"?>
<Relationships xmlns="http://schemas.openxmlformats.org/package/2006/relationships"><Relationship Id="rId2" Type="http://schemas.openxmlformats.org/officeDocument/2006/relationships/externalLinkPath" Target="file:///\\Srvnas\00_gci\E&#176;F&#176;\2024\I%20Trimestre\07%20XBRL\01%20Fecu%20AA%201T24%20V2.xlsx" TargetMode="External"/><Relationship Id="rId1" Type="http://schemas.openxmlformats.org/officeDocument/2006/relationships/externalLinkPath" Target="file:///\\Srvnas\00_gci\E&#176;F&#176;\2024\I%20Trimestre\07%20XBRL\01%20Fecu%20AA%201T24%20V2.xlsx"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file:///\\Srvnas\00_gci\E&#176;F&#176;\2023\IV%20Trimestre\01%20Estados%20Financieros\Word%20y%20excel\01%20Fecu%20AA%204T23%20v1.xlsx" TargetMode="External"/><Relationship Id="rId1" Type="http://schemas.openxmlformats.org/officeDocument/2006/relationships/externalLinkPath" Target="file:///\\Srvnas\00_gci\E&#176;F&#176;\2023\IV%20Trimestre\01%20Estados%20Financieros\Word%20y%20excel\01%20Fecu%20AA%204T23%20v1.xlsx"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3\4%20Diciembre%202023\01%20Fecu%20AA%204T23%20v2_01_02_2023.xlsx" TargetMode="External"/><Relationship Id="rId1" Type="http://schemas.openxmlformats.org/officeDocument/2006/relationships/externalLinkPath" Target="/SISTEMA-CONSOLIDACION/FECU%20%20IFRS/FECUS%20A&#209;O%202023/4%20Diciembre%202023/01%20EEFF%20Fecu%20IAM/01%20Fecu%20AA%204T23%20v2_01_02_2023.xlsx"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file:///\\Srvnas\00_gci\E&#176;F&#176;\2024\I%20Trimestre\01%20Estados%20Financieros\AA\01%20Fecu%20AA%201T24%20V1.xlsx" TargetMode="External"/><Relationship Id="rId1" Type="http://schemas.openxmlformats.org/officeDocument/2006/relationships/externalLinkPath" Target="file:///\\Srvnas\00_gci\E&#176;F&#176;\2024\I%20Trimestre\01%20Estados%20Financieros\AA\01%20Fecu%20AA%201T24%20V1.xlsx"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file:///\\Srvnas\00_gci\E&#176;F&#176;\2024\III%20Trimestre\02%20Notas\Nota%20de%20Riesgo%20de%20Cr&#233;dito__09_24_KGB.xlsx" TargetMode="External"/><Relationship Id="rId1" Type="http://schemas.openxmlformats.org/officeDocument/2006/relationships/externalLinkPath" Target="file:///\\Srvnas\00_gci\E&#176;F&#176;\2024\III%20Trimestre\02%20Notas\Nota%20de%20Riesgo%20de%20Cr&#233;dito__09_24_KGB.xlsx"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file:///\\Srvnas\00_gci\E&#176;F&#176;\2024\I%20Trimestre\01%20Estados%20Financieros\AA\01%20Fecu%20AA%201T24%20V0.xlsx" TargetMode="External"/><Relationship Id="rId1" Type="http://schemas.openxmlformats.org/officeDocument/2006/relationships/externalLinkPath" Target="file:///\\srvnas\00_GCI\E&#176;F&#176;\2024\I%20Trimestre\01%20Estados%20Financieros\AA\01%20Fecu%20AA%201T24%20V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itan\S_Reuniones\HOME\MESACON\AUXILIAR%20OPERATIVO%20DIVISAS\CONTAB%20MANUALES\Swap%20Fanalca%20revisado.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file:///\\Srvnas\00_gci\E&#176;F&#176;\2024\III%20Trimestre\01%20Estados%20Financieros\AA\01%20Fecu%20AA%203T24.xlsx" TargetMode="External"/><Relationship Id="rId1" Type="http://schemas.openxmlformats.org/officeDocument/2006/relationships/externalLinkPath" Target="file:///\\Srvnas\00_gci\E&#176;F&#176;\2024\III%20Trimestre\01%20Estados%20Financieros\AA\01%20Fecu%20AA%203T24.xlsx"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3%20Septiembre%202024\Notas\NOTA%206%20FECU.xlsx" TargetMode="External"/><Relationship Id="rId1" Type="http://schemas.openxmlformats.org/officeDocument/2006/relationships/externalLinkPath" Target="/SISTEMA-CONSOLIDACION/FECU%20%20IFRS/FECUS%20A&#209;O%202024/3%20Septiembre%202024/03%20XBRL/Notas/NOTA%206%20FECU.xlsx"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file:///\\srvnas\00_GCI\E&#176;F&#176;\2023\I%20Trimestre\01%20Estados%20Financieros\Word%20y%20excel\01%20Fecu%20AA%201T23v0.xlsx" TargetMode="External"/><Relationship Id="rId1" Type="http://schemas.openxmlformats.org/officeDocument/2006/relationships/externalLinkPath" Target="file:///\\Srvnas\00_gci\E&#176;F&#176;\2023\I%20Trimestre\01%20Estados%20Financieros\Word%20y%20excel\01%20Fecu%20AA%201T23v0.xlsx"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file:///\\Srvnas\00_gci\E&#176;F&#176;\2024\II%20Trimestre\02%20Notas\Baff\PDF%202024%2006%205200%20IAM.xlsx" TargetMode="External"/><Relationship Id="rId1" Type="http://schemas.openxmlformats.org/officeDocument/2006/relationships/externalLinkPath" Target="file:///\\Srvnas\00_gci\E&#176;F&#176;\2024\II%20Trimestre\02%20Notas\Baff\PDF%202024%2006%205200%20IAM.xlsx"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file:///\\Srvnas\00_gci\E&#176;F&#176;\2023\II%20Trimestre\02%20Notas\Baff\PDF%202023%2006%205200%20IAM.xlsx" TargetMode="External"/><Relationship Id="rId1" Type="http://schemas.openxmlformats.org/officeDocument/2006/relationships/externalLinkPath" Target="file:///\\Srvnas\00_gci\E&#176;F&#176;\2023\II%20Trimestre\02%20Notas\Baff\PDF%202023%2006%205200%20IAM.xlsx"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file:///\\Srvnas\00_gci\E&#176;F&#176;\2023\III%20Trimestre\02%20Notas\BAFF\PDF%202023%2009%205200%20IAM.xlsx" TargetMode="External"/><Relationship Id="rId1" Type="http://schemas.openxmlformats.org/officeDocument/2006/relationships/externalLinkPath" Target="file:///\\Srvnas\00_gci\E&#176;F&#176;\2023\III%20Trimestre\02%20Notas\BAFF\PDF%202023%2009%205200%20IAM.xlsx"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file:///\\Srvnas\00_gci\E&#176;F&#176;\2024\I%20Trimestre\01%20Estados%20Financieros\AA\01%20Fecu%20AA%201T24%20V2.xlsx" TargetMode="External"/><Relationship Id="rId1" Type="http://schemas.openxmlformats.org/officeDocument/2006/relationships/externalLinkPath" Target="file:///\\Srvnas\00_gci\E&#176;F&#176;\2024\I%20Trimestre\01%20Estados%20Financieros\AA\01%20Fecu%20AA%201T24%20V2.xlsx" TargetMode="External"/></Relationships>
</file>

<file path=xl/externalLinks/_rels/externalLink37.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2%20Junio%202024\Notas\Fecu%20IAM%201T2024_09_05_PAS_ID.xlsx" TargetMode="External"/><Relationship Id="rId1" Type="http://schemas.openxmlformats.org/officeDocument/2006/relationships/externalLinkPath" Target="/SISTEMA-CONSOLIDACION/FECU%20%20IFRS/FECUS%20A&#209;O%202024/2%20Junio%202024/01%20Envio%20Fecu/01%20Estados%20Financieros/Notas/Fecu%20IAM%201T2024_09_05_PAS_ID.xlsx"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3%20Septiembre%202024\Notas\Nota%20Fecu%20IAM%203T2024_Septiembre_Impuestos%20JdlH.xlsx" TargetMode="External"/><Relationship Id="rId1" Type="http://schemas.openxmlformats.org/officeDocument/2006/relationships/externalLinkPath" Target="/SISTEMA-CONSOLIDACION/FECU%20%20IFRS/FECUS%20A&#209;O%202024/3%20Septiembre%202024/03%20XBRL/Notas/Nota%20Fecu%20IAM%203T2024_Septiembre_Impuestos%20JdlH.xlsx"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file:///\\Srvnas\00_gci\E&#176;F&#176;\2023\II%20Trimestre\01%20Estados%20Financieros\Word%20y%20excel\01%20Fecu%20AA%202T23v3.xlsx" TargetMode="External"/><Relationship Id="rId1" Type="http://schemas.openxmlformats.org/officeDocument/2006/relationships/externalLinkPath" Target="file:///\\Srvnas\00_gci\E&#176;F&#176;\2023\II%20Trimestre\01%20Estados%20Financieros\Word%20y%20excel\01%20Fecu%20AA%202T23v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cuello\Mis%20documentos\2005\balance%2005\diciembre%202005\ANALISIS-%20diciembre-2005.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2%20Junio%202024\01%20Fecu%20AA%202T24%20-%20Emiliano.xlsx" TargetMode="External"/><Relationship Id="rId1" Type="http://schemas.openxmlformats.org/officeDocument/2006/relationships/externalLinkPath" Target="/SISTEMA-CONSOLIDACION/FECU%20%20IFRS/FECUS%20A&#209;O%202024/2%20Junio%202024/01%20Envio%20Fecu/01%20Estados%20Financieros/01%20Fecu%20AA%202T24%20-%20Emiliano.xlsx" TargetMode="External"/></Relationships>
</file>

<file path=xl/externalLinks/_rels/externalLink41.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Fecu\01%20Fecu%20AA%201T24%20V1_23_04.xlsx" TargetMode="External"/><Relationship Id="rId1" Type="http://schemas.openxmlformats.org/officeDocument/2006/relationships/externalLinkPath" Target="/SISTEMA-CONSOLIDACION/FECU%20%20IFRS/FECUS%20A&#209;O%202024/XBRL/01%20Fecu%20AA%201T24%20V1_23_04.xlsx" TargetMode="External"/></Relationships>
</file>

<file path=xl/externalLinks/_rels/externalLink42.xml.rels><?xml version="1.0" encoding="UTF-8" standalone="yes"?>
<Relationships xmlns="http://schemas.openxmlformats.org/package/2006/relationships"><Relationship Id="rId2" Type="http://schemas.openxmlformats.org/officeDocument/2006/relationships/externalLinkPath" Target="file:///\\Srvnas\00_gci\E&#176;F&#176;\2024\III%20Trimestre\02%20Notas\Beneficios%20a%20los%20empleados\Nota%20Beneficios%20al%20personal%20Grupo%2030-09-2024.xlsx" TargetMode="External"/><Relationship Id="rId1" Type="http://schemas.openxmlformats.org/officeDocument/2006/relationships/externalLinkPath" Target="file:///\\Srvnas\00_gci\E&#176;F&#176;\2024\III%20Trimestre\02%20Notas\Beneficios%20a%20los%20empleados\Nota%20Beneficios%20al%20personal%20Grupo%2030-09-2024.xlsx" TargetMode="External"/></Relationships>
</file>

<file path=xl/externalLinks/_rels/externalLink43.xml.rels><?xml version="1.0" encoding="UTF-8" standalone="yes"?>
<Relationships xmlns="http://schemas.openxmlformats.org/package/2006/relationships"><Relationship Id="rId2" Type="http://schemas.openxmlformats.org/officeDocument/2006/relationships/externalLinkPath" Target="file:///\\Srvnas\00_gci\E&#176;F&#176;\2024\III%20Trimestre\02%20Notas\Consolidacion\Nota%2026%20Otros%20ingresos%20y%20gastos%20AA%20092024_KFH.xlsx" TargetMode="External"/><Relationship Id="rId1" Type="http://schemas.openxmlformats.org/officeDocument/2006/relationships/externalLinkPath" Target="file:///\\Srvnas\00_gci\E&#176;F&#176;\2024\III%20Trimestre\02%20Notas\Consolidacion\Nota%2026%20Otros%20ingresos%20y%20gastos%20AA%20092024_KFH.xlsx" TargetMode="External"/></Relationships>
</file>

<file path=xl/externalLinks/_rels/externalLink44.xml.rels><?xml version="1.0" encoding="UTF-8" standalone="yes"?>
<Relationships xmlns="http://schemas.openxmlformats.org/package/2006/relationships"><Relationship Id="rId2" Type="http://schemas.openxmlformats.org/officeDocument/2006/relationships/externalLinkPath" Target="file:///C:\Users\jpalacio\AppData\Local\Microsoft\Windows\INetCache\Content.Outlook\UV3KROGL\DA.xlsx" TargetMode="External"/><Relationship Id="rId1" Type="http://schemas.openxmlformats.org/officeDocument/2006/relationships/externalLinkPath" Target="file:///C:\Users\jpalacio\AppData\Local\Microsoft\Windows\INetCache\Content.Outlook\UV3KROGL\DA.xlsx"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3%20Septiembre%202024\Notas\Nota_Estados%20financieros%20de%20sociedades%20filiales%20-%20Iam_Septiembre_2024.xlsx" TargetMode="External"/><Relationship Id="rId1" Type="http://schemas.openxmlformats.org/officeDocument/2006/relationships/externalLinkPath" Target="/SISTEMA-CONSOLIDACION/FECU%20%20IFRS/FECUS%20A&#209;O%202024/3%20Septiembre%202024/03%20XBRL/Notas/Nota_Estados%20financieros%20de%20sociedades%20filiales%20-%20Iam_Septiembre_2024.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SISTEMA-CONSOLIDACION\FECU%20%20IFRS\FECUS%20A&#209;O%202019\1.Marzo%202019\Hoja%20de%20trabajo%20Iam\Cuadros_Fecu_IAM_Mar19.xlsx"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CIERRE%20MENSUAL\2023\12%20-%20Diciembre%202023\Flujo%20de%20caja%20detallado\Estado%20Flujo%20de%20Efectivo%20FECU%20122023.xlsx" TargetMode="External"/><Relationship Id="rId1" Type="http://schemas.openxmlformats.org/officeDocument/2006/relationships/externalLinkPath" Target="/SISTEMA-CONSOLIDACION/CIERRE%20MENSUAL/2023/12%20-%20Diciembre%202023/Flujo%20de%20caja%20detallado/Estado%20Flujo%20de%20Efectivo%20FECU%20122023.xlsx" TargetMode="External"/></Relationships>
</file>

<file path=xl/externalLinks/_rels/externalLink48.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3%20Septiembre%202024\Notas\FLUJO%20EFECTIVO%20IAM%2009-2024.xlsx" TargetMode="External"/><Relationship Id="rId1" Type="http://schemas.openxmlformats.org/officeDocument/2006/relationships/externalLinkPath" Target="/SISTEMA-CONSOLIDACION/FECU%20%20IFRS/FECUS%20A&#209;O%202024/3%20Septiembre%202024/03%20XBRL/Notas/FLUJO%20EFECTIVO%20IAM%2009-2024.xlsx" TargetMode="External"/></Relationships>
</file>

<file path=xl/externalLinks/_rels/externalLink49.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Notas\FLUJO%20EFECTIVO%20IAM%2003.2024.xlsx" TargetMode="External"/><Relationship Id="rId1" Type="http://schemas.openxmlformats.org/officeDocument/2006/relationships/externalLinkPath" Target="/SISTEMA-CONSOLIDACION/FECU%20%20IFRS/FECUS%20A&#209;O%202024/XBRL/Notas/FLUJO%20EFECTIVO%20IAM%2003.202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vsamboni\AppData\Local\Microsoft\Windows\Temporary%20Internet%20Files\Content.Outlook\2B3XWOD5\gadier\Riopaila\PROYIVA2002.xls" TargetMode="External"/></Relationships>
</file>

<file path=xl/externalLinks/_rels/externalLink50.xml.rels><?xml version="1.0" encoding="UTF-8" standalone="yes"?>
<Relationships xmlns="http://schemas.openxmlformats.org/package/2006/relationships"><Relationship Id="rId2" Type="http://schemas.openxmlformats.org/officeDocument/2006/relationships/externalLinkPath" Target="file:///\\Srvnas\00_gci\E&#176;F&#176;\2024\II%20Trimestre\01%20Estados%20Financieros\AA\01%20Fecu%20AA%202T24v1.xlsx" TargetMode="External"/><Relationship Id="rId1" Type="http://schemas.openxmlformats.org/officeDocument/2006/relationships/externalLinkPath" Target="file:///\\Srvnas\00_gci\E&#176;F&#176;\2024\II%20Trimestre\01%20Estados%20Financieros\AA\01%20Fecu%20AA%202T24v1.xlsx" TargetMode="External"/></Relationships>
</file>

<file path=xl/externalLinks/_rels/externalLink51.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2%20Junio%202024\01%20Fecu%20AA%202T24.xlsx" TargetMode="External"/><Relationship Id="rId1" Type="http://schemas.openxmlformats.org/officeDocument/2006/relationships/externalLinkPath" Target="/SISTEMA-CONSOLIDACION/FECU%20%20IFRS/FECUS%20A&#209;O%202024/2%20Junio%202024/01%20Envio%20Fecu/01%20Estados%20Financieros/01%20Fecu%20AA%202T24.xlsx" TargetMode="External"/></Relationships>
</file>

<file path=xl/externalLinks/_rels/externalLink52.xml.rels><?xml version="1.0" encoding="UTF-8" standalone="yes"?>
<Relationships xmlns="http://schemas.openxmlformats.org/package/2006/relationships"><Relationship Id="rId2" Type="http://schemas.openxmlformats.org/officeDocument/2006/relationships/externalLinkPath" Target="file:///\\ntdisco04\Sistema%20de%20Consolidacion\SISTEMA-CONSOLIDACION\FECU%20%20IFRS\FECUS%20A&#209;O%202024\3%20Septiembre%202024\Anteriores\Copia%20de%20Nota%20Fecu%20IAM%203T2024_Septiembre_v1.xlsx" TargetMode="External"/><Relationship Id="rId1" Type="http://schemas.openxmlformats.org/officeDocument/2006/relationships/externalLinkPath" Target="/SISTEMA-CONSOLIDACION/FECU%20%20IFRS/FECUS%20A&#209;O%202024/3%20Septiembre%202024/Anteriores/Copia%20de%20Nota%20Fecu%20IAM%203T2024_Septiembre_v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tan\S_Reuniones\windows\TEMP\Rotacion%20No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disco04\IR%20y%20Estudios%20Financieros\Users\bcorvalan\Desktop\envios%202014-2013\ENVIO%20MARZOV2\Of_498_03_2014%20V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EAD\Balance%20EAD\A&#241;o%202006\Balance%2012_2006%20(preliminar).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8540%20Cuentas%20de%20orden%20-%20Cedula%20sumaria%20y%20prueba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Hoja3"/>
      <sheetName val="Hoja1"/>
      <sheetName val="rli-resu"/>
      <sheetName val="AF Tributario"/>
      <sheetName val="Data"/>
      <sheetName val="Param"/>
      <sheetName val="ANALISIS"/>
      <sheetName val="May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e-Real"/>
      <sheetName val="Caja-Real"/>
      <sheetName val="Operativos-Real"/>
      <sheetName val="ER-Real"/>
      <sheetName val="Bce-Ppto"/>
      <sheetName val="ER-Ppto"/>
      <sheetName val="Caja-Ppto"/>
      <sheetName val="Operativos-Ppto"/>
      <sheetName val="ER-Ppto Trim"/>
      <sheetName val="301-30"/>
      <sheetName val="Inputs - Act &amp; F'cast"/>
      <sheetName val="RLI"/>
      <sheetName val="Exámen de Patrim."/>
      <sheetName val="C-CPIT2007"/>
      <sheetName val="CPI_1104"/>
      <sheetName val="CONSOLIDACION miles de pesos"/>
    </sheetNames>
    <sheetDataSet>
      <sheetData sheetId="0"/>
      <sheetData sheetId="1">
        <row r="5">
          <cell r="A5">
            <v>0</v>
          </cell>
        </row>
      </sheetData>
      <sheetData sheetId="2">
        <row r="5">
          <cell r="A5">
            <v>0</v>
          </cell>
        </row>
      </sheetData>
      <sheetData sheetId="3">
        <row r="5">
          <cell r="A5">
            <v>0</v>
          </cell>
        </row>
        <row r="9">
          <cell r="A9" t="str">
            <v>Aguas Andinas</v>
          </cell>
        </row>
        <row r="10">
          <cell r="A10" t="str">
            <v>Aguas Cordillera Consolidada</v>
          </cell>
        </row>
        <row r="11">
          <cell r="A11" t="str">
            <v>Gestión y Servicios</v>
          </cell>
        </row>
        <row r="12">
          <cell r="A12" t="str">
            <v>Ecoriles</v>
          </cell>
        </row>
        <row r="13">
          <cell r="A13" t="str">
            <v>Aguas Manquehue</v>
          </cell>
        </row>
        <row r="14">
          <cell r="A14" t="str">
            <v>Iberaguas</v>
          </cell>
        </row>
        <row r="15">
          <cell r="A15" t="str">
            <v>Grupo Aguas</v>
          </cell>
        </row>
        <row r="16">
          <cell r="A16" t="str">
            <v>Essal</v>
          </cell>
        </row>
        <row r="17">
          <cell r="A17" t="str">
            <v>Aguas Cordillera Ind</v>
          </cell>
        </row>
        <row r="18">
          <cell r="A18" t="str">
            <v>Aguas Los Dominicos</v>
          </cell>
        </row>
        <row r="19">
          <cell r="A19" t="str">
            <v>Resultado Materiales Mantención</v>
          </cell>
        </row>
        <row r="20">
          <cell r="A20" t="str">
            <v>Iberaguas Consolidado</v>
          </cell>
        </row>
        <row r="21">
          <cell r="A21" t="str">
            <v>Análisis Ambientales</v>
          </cell>
        </row>
      </sheetData>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TD_Resumen"/>
      <sheetName val="Personal"/>
      <sheetName val="Cuadro_NIC19"/>
      <sheetName val="Base"/>
      <sheetName val="Acerca de IAS"/>
      <sheetName val="tabla"/>
      <sheetName val="Hoja1"/>
      <sheetName val="Hoja2"/>
      <sheetName val="Hoja3"/>
      <sheetName val="Bajas"/>
    </sheetNames>
    <sheetDataSet>
      <sheetData sheetId="0"/>
      <sheetData sheetId="1"/>
      <sheetData sheetId="2"/>
      <sheetData sheetId="3"/>
      <sheetData sheetId="4" refreshError="1">
        <row r="6">
          <cell r="A6">
            <v>17150996</v>
          </cell>
          <cell r="B6" t="str">
            <v>17150996</v>
          </cell>
          <cell r="C6" t="str">
            <v>LLANOS VERGARA JUAN JOSE</v>
          </cell>
          <cell r="D6">
            <v>1000</v>
          </cell>
          <cell r="G6" t="str">
            <v>M</v>
          </cell>
          <cell r="H6">
            <v>32623</v>
          </cell>
          <cell r="I6">
            <v>40274</v>
          </cell>
          <cell r="J6">
            <v>2.2356164383561645</v>
          </cell>
          <cell r="K6">
            <v>446143</v>
          </cell>
          <cell r="L6">
            <v>446143</v>
          </cell>
          <cell r="M6">
            <v>446143</v>
          </cell>
          <cell r="O6">
            <v>1679771.2109589041</v>
          </cell>
          <cell r="P6">
            <v>0</v>
          </cell>
          <cell r="Q6">
            <v>1679771.2109589041</v>
          </cell>
        </row>
        <row r="7">
          <cell r="A7">
            <v>15438766</v>
          </cell>
          <cell r="B7" t="str">
            <v>15438766</v>
          </cell>
          <cell r="C7" t="str">
            <v>BIAVA OCARES VICTOR ALVARO</v>
          </cell>
          <cell r="D7">
            <v>1000</v>
          </cell>
          <cell r="G7" t="str">
            <v>M</v>
          </cell>
          <cell r="H7">
            <v>30108</v>
          </cell>
          <cell r="I7">
            <v>38967</v>
          </cell>
          <cell r="J7">
            <v>5.816438356164384</v>
          </cell>
          <cell r="K7">
            <v>319470</v>
          </cell>
          <cell r="L7">
            <v>319470</v>
          </cell>
          <cell r="M7">
            <v>319470</v>
          </cell>
          <cell r="O7">
            <v>3301947.8498630142</v>
          </cell>
          <cell r="P7">
            <v>0</v>
          </cell>
          <cell r="Q7">
            <v>3301947.8498630142</v>
          </cell>
        </row>
        <row r="8">
          <cell r="A8">
            <v>9773800</v>
          </cell>
          <cell r="B8" t="str">
            <v>09773800</v>
          </cell>
          <cell r="C8" t="str">
            <v>DIAZ VASQUEZ CLAUDIO ANTONIO</v>
          </cell>
          <cell r="D8">
            <v>1000</v>
          </cell>
          <cell r="G8" t="str">
            <v>M</v>
          </cell>
          <cell r="H8">
            <v>23186</v>
          </cell>
          <cell r="I8">
            <v>39097</v>
          </cell>
          <cell r="J8">
            <v>5.4602739726027396</v>
          </cell>
          <cell r="K8">
            <v>319470</v>
          </cell>
          <cell r="L8">
            <v>319470</v>
          </cell>
          <cell r="M8">
            <v>319470</v>
          </cell>
          <cell r="O8">
            <v>3099756.0361643834</v>
          </cell>
          <cell r="P8">
            <v>0</v>
          </cell>
          <cell r="Q8">
            <v>3099756.0361643834</v>
          </cell>
        </row>
        <row r="9">
          <cell r="A9">
            <v>6578442</v>
          </cell>
          <cell r="B9" t="str">
            <v>06578442</v>
          </cell>
          <cell r="C9" t="str">
            <v>GOMEZ SILVA MANUEL RICARDO</v>
          </cell>
          <cell r="D9">
            <v>1000</v>
          </cell>
          <cell r="G9" t="str">
            <v>M</v>
          </cell>
          <cell r="H9">
            <v>19822</v>
          </cell>
          <cell r="I9">
            <v>39311</v>
          </cell>
          <cell r="J9">
            <v>4.8739726027397259</v>
          </cell>
          <cell r="K9">
            <v>319922</v>
          </cell>
          <cell r="L9">
            <v>319922</v>
          </cell>
          <cell r="M9">
            <v>319922</v>
          </cell>
          <cell r="O9">
            <v>2770111.6060273973</v>
          </cell>
          <cell r="P9">
            <v>0</v>
          </cell>
          <cell r="Q9">
            <v>2770111.6060273973</v>
          </cell>
        </row>
        <row r="10">
          <cell r="A10">
            <v>13667837</v>
          </cell>
          <cell r="B10" t="str">
            <v>13667837</v>
          </cell>
          <cell r="C10" t="str">
            <v>BAHAMONDES CASTILLO CRISTIAN A</v>
          </cell>
          <cell r="D10">
            <v>1000</v>
          </cell>
          <cell r="G10" t="str">
            <v>M</v>
          </cell>
          <cell r="H10">
            <v>28082</v>
          </cell>
          <cell r="I10">
            <v>39856</v>
          </cell>
          <cell r="J10">
            <v>3.3808219178082193</v>
          </cell>
          <cell r="K10">
            <v>336341</v>
          </cell>
          <cell r="L10">
            <v>336341</v>
          </cell>
          <cell r="M10">
            <v>336341</v>
          </cell>
          <cell r="O10">
            <v>2001971.7860273973</v>
          </cell>
          <cell r="P10">
            <v>0</v>
          </cell>
          <cell r="Q10">
            <v>2001971.7860273973</v>
          </cell>
        </row>
        <row r="11">
          <cell r="A11">
            <v>15241540</v>
          </cell>
          <cell r="B11" t="str">
            <v>15241540</v>
          </cell>
          <cell r="C11" t="str">
            <v>MARIPAN MARIPAN ELFRIS SABINO</v>
          </cell>
          <cell r="D11">
            <v>1000</v>
          </cell>
          <cell r="G11" t="str">
            <v>M</v>
          </cell>
          <cell r="H11">
            <v>27915</v>
          </cell>
          <cell r="I11">
            <v>36994</v>
          </cell>
          <cell r="J11">
            <v>11.221917808219178</v>
          </cell>
          <cell r="K11">
            <v>336797</v>
          </cell>
          <cell r="L11">
            <v>336797</v>
          </cell>
          <cell r="M11">
            <v>336797</v>
          </cell>
          <cell r="O11">
            <v>6652538.5994520551</v>
          </cell>
          <cell r="P11">
            <v>250275</v>
          </cell>
          <cell r="Q11">
            <v>6652538.5994520551</v>
          </cell>
        </row>
        <row r="12">
          <cell r="A12">
            <v>10202939</v>
          </cell>
          <cell r="B12" t="str">
            <v>10202939</v>
          </cell>
          <cell r="C12" t="str">
            <v>BUSTOS GARRIDO CARLOS ATRISIO</v>
          </cell>
          <cell r="D12">
            <v>1000</v>
          </cell>
          <cell r="G12" t="str">
            <v>M</v>
          </cell>
          <cell r="H12">
            <v>23450</v>
          </cell>
          <cell r="I12">
            <v>39280</v>
          </cell>
          <cell r="J12">
            <v>4.9589041095890414</v>
          </cell>
          <cell r="K12">
            <v>339746</v>
          </cell>
          <cell r="L12">
            <v>339746</v>
          </cell>
          <cell r="M12">
            <v>339746</v>
          </cell>
          <cell r="O12">
            <v>2960924.9479452055</v>
          </cell>
          <cell r="P12">
            <v>0</v>
          </cell>
          <cell r="Q12">
            <v>2960924.9479452055</v>
          </cell>
        </row>
        <row r="13">
          <cell r="A13">
            <v>13556757</v>
          </cell>
          <cell r="B13" t="str">
            <v>13556757</v>
          </cell>
          <cell r="C13" t="str">
            <v>SEPULVEDA ORELLANA MARTINO JES</v>
          </cell>
          <cell r="D13">
            <v>1000</v>
          </cell>
          <cell r="G13" t="str">
            <v>M</v>
          </cell>
          <cell r="H13">
            <v>29205</v>
          </cell>
          <cell r="I13">
            <v>36994</v>
          </cell>
          <cell r="J13">
            <v>11.221917808219178</v>
          </cell>
          <cell r="K13">
            <v>361516</v>
          </cell>
          <cell r="L13">
            <v>361516</v>
          </cell>
          <cell r="M13">
            <v>361516</v>
          </cell>
          <cell r="O13">
            <v>7054760.7495890409</v>
          </cell>
          <cell r="P13">
            <v>234521</v>
          </cell>
          <cell r="Q13">
            <v>7054760.7495890409</v>
          </cell>
        </row>
        <row r="14">
          <cell r="A14">
            <v>12268660</v>
          </cell>
          <cell r="B14" t="str">
            <v>12268660</v>
          </cell>
          <cell r="C14" t="str">
            <v>PADILLA ORMAZABAL ISMAELA</v>
          </cell>
          <cell r="D14">
            <v>1000</v>
          </cell>
          <cell r="G14" t="str">
            <v>F</v>
          </cell>
          <cell r="H14">
            <v>26375</v>
          </cell>
          <cell r="I14">
            <v>34465</v>
          </cell>
          <cell r="J14">
            <v>18.150684931506849</v>
          </cell>
          <cell r="K14">
            <v>361525</v>
          </cell>
          <cell r="L14">
            <v>361525</v>
          </cell>
          <cell r="M14">
            <v>361525</v>
          </cell>
          <cell r="O14">
            <v>9891623.1198630128</v>
          </cell>
          <cell r="P14">
            <v>928261</v>
          </cell>
          <cell r="Q14">
            <v>9891623.1198630128</v>
          </cell>
        </row>
        <row r="15">
          <cell r="A15">
            <v>14570111</v>
          </cell>
          <cell r="B15" t="str">
            <v>14570111</v>
          </cell>
          <cell r="C15" t="str">
            <v>DIAZ ESPINOZA MARCELO ANDRES</v>
          </cell>
          <cell r="D15">
            <v>1000</v>
          </cell>
          <cell r="G15" t="str">
            <v>M</v>
          </cell>
          <cell r="H15">
            <v>28978</v>
          </cell>
          <cell r="I15">
            <v>39600</v>
          </cell>
          <cell r="J15">
            <v>4.0821917808219181</v>
          </cell>
          <cell r="K15">
            <v>361534</v>
          </cell>
          <cell r="L15">
            <v>361534</v>
          </cell>
          <cell r="M15">
            <v>361534</v>
          </cell>
          <cell r="O15">
            <v>2566413.5561643839</v>
          </cell>
          <cell r="P15">
            <v>0</v>
          </cell>
          <cell r="Q15">
            <v>2566413.5561643839</v>
          </cell>
        </row>
        <row r="16">
          <cell r="A16">
            <v>15894288</v>
          </cell>
          <cell r="B16" t="str">
            <v>15894288</v>
          </cell>
          <cell r="C16" t="str">
            <v>MOYANO ORELLANA BORIS ALFREDO</v>
          </cell>
          <cell r="D16">
            <v>1000</v>
          </cell>
          <cell r="G16" t="str">
            <v>M</v>
          </cell>
          <cell r="H16">
            <v>31071</v>
          </cell>
          <cell r="I16">
            <v>40105</v>
          </cell>
          <cell r="J16">
            <v>2.6986301369863015</v>
          </cell>
          <cell r="K16">
            <v>364514</v>
          </cell>
          <cell r="L16">
            <v>364514</v>
          </cell>
          <cell r="M16">
            <v>364514</v>
          </cell>
          <cell r="O16">
            <v>1708249.6082191782</v>
          </cell>
          <cell r="P16">
            <v>0</v>
          </cell>
          <cell r="Q16">
            <v>1708249.6082191782</v>
          </cell>
        </row>
        <row r="17">
          <cell r="A17">
            <v>14180316</v>
          </cell>
          <cell r="B17" t="str">
            <v>14180316</v>
          </cell>
          <cell r="C17" t="str">
            <v>GUTIERREZ CAMP GABRIEL ESTEBAN</v>
          </cell>
          <cell r="D17">
            <v>1000</v>
          </cell>
          <cell r="G17" t="str">
            <v>M</v>
          </cell>
          <cell r="H17">
            <v>29467</v>
          </cell>
          <cell r="I17">
            <v>38967</v>
          </cell>
          <cell r="J17">
            <v>5.816438356164384</v>
          </cell>
          <cell r="K17">
            <v>369626</v>
          </cell>
          <cell r="L17">
            <v>369626</v>
          </cell>
          <cell r="M17">
            <v>369626</v>
          </cell>
          <cell r="O17">
            <v>3724955.3090410964</v>
          </cell>
          <cell r="P17">
            <v>0</v>
          </cell>
          <cell r="Q17">
            <v>3724955.3090410964</v>
          </cell>
        </row>
        <row r="18">
          <cell r="A18">
            <v>12471699</v>
          </cell>
          <cell r="B18" t="str">
            <v>12471699</v>
          </cell>
          <cell r="C18" t="str">
            <v>POBLETE CORTES LORENA IVONNE</v>
          </cell>
          <cell r="D18">
            <v>1000</v>
          </cell>
          <cell r="G18" t="str">
            <v>F</v>
          </cell>
          <cell r="H18">
            <v>26748</v>
          </cell>
          <cell r="I18">
            <v>37316</v>
          </cell>
          <cell r="J18">
            <v>10.33972602739726</v>
          </cell>
          <cell r="K18">
            <v>374884</v>
          </cell>
          <cell r="L18">
            <v>374884</v>
          </cell>
          <cell r="M18">
            <v>374884</v>
          </cell>
          <cell r="O18">
            <v>6700583.9720547944</v>
          </cell>
          <cell r="P18">
            <v>0</v>
          </cell>
          <cell r="Q18">
            <v>6700583.9720547944</v>
          </cell>
        </row>
        <row r="19">
          <cell r="A19">
            <v>14259427</v>
          </cell>
          <cell r="B19" t="str">
            <v>14259427</v>
          </cell>
          <cell r="C19" t="str">
            <v>SALGADO CASTRO CARLOS ALBERTO</v>
          </cell>
          <cell r="D19">
            <v>1000</v>
          </cell>
          <cell r="G19" t="str">
            <v>M</v>
          </cell>
          <cell r="H19">
            <v>27337</v>
          </cell>
          <cell r="I19">
            <v>36283</v>
          </cell>
          <cell r="J19">
            <v>13.169863013698631</v>
          </cell>
          <cell r="K19">
            <v>375346</v>
          </cell>
          <cell r="L19">
            <v>375346</v>
          </cell>
          <cell r="M19">
            <v>375346</v>
          </cell>
          <cell r="O19">
            <v>8239756.0772602744</v>
          </cell>
          <cell r="P19">
            <v>637885</v>
          </cell>
          <cell r="Q19">
            <v>8239756.0772602744</v>
          </cell>
        </row>
        <row r="20">
          <cell r="A20">
            <v>9233833</v>
          </cell>
          <cell r="B20" t="str">
            <v>09233833</v>
          </cell>
          <cell r="C20" t="str">
            <v>RODRIGUEZ BLANCO BRUNO ORLANDO</v>
          </cell>
          <cell r="D20">
            <v>1000</v>
          </cell>
          <cell r="G20" t="str">
            <v>M</v>
          </cell>
          <cell r="H20">
            <v>23378</v>
          </cell>
          <cell r="I20">
            <v>36269</v>
          </cell>
          <cell r="J20">
            <v>13.208219178082192</v>
          </cell>
          <cell r="K20">
            <v>377374</v>
          </cell>
          <cell r="L20">
            <v>377374</v>
          </cell>
          <cell r="M20">
            <v>377374</v>
          </cell>
          <cell r="O20">
            <v>8303478.2936986312</v>
          </cell>
          <cell r="P20">
            <v>600733</v>
          </cell>
          <cell r="Q20">
            <v>8303478.2936986312</v>
          </cell>
        </row>
        <row r="21">
          <cell r="A21">
            <v>14343094</v>
          </cell>
          <cell r="B21" t="str">
            <v>14343094</v>
          </cell>
          <cell r="C21" t="str">
            <v>SEPULVEDA BRAVO ANDRES ANTONIO</v>
          </cell>
          <cell r="D21">
            <v>1000</v>
          </cell>
          <cell r="G21" t="str">
            <v>M</v>
          </cell>
          <cell r="H21">
            <v>28333</v>
          </cell>
          <cell r="I21">
            <v>36528</v>
          </cell>
          <cell r="J21">
            <v>12.498630136986302</v>
          </cell>
          <cell r="K21">
            <v>378106</v>
          </cell>
          <cell r="L21">
            <v>378106</v>
          </cell>
          <cell r="M21">
            <v>378106</v>
          </cell>
          <cell r="O21">
            <v>8158038.3704109583</v>
          </cell>
          <cell r="P21">
            <v>957485</v>
          </cell>
          <cell r="Q21">
            <v>8158038.3704109583</v>
          </cell>
        </row>
        <row r="22">
          <cell r="A22">
            <v>12407939</v>
          </cell>
          <cell r="B22" t="str">
            <v>12407939</v>
          </cell>
          <cell r="C22" t="str">
            <v>MIRANDA QUIROZ BERNARDO ANTONI</v>
          </cell>
          <cell r="D22">
            <v>1000</v>
          </cell>
          <cell r="G22" t="str">
            <v>M</v>
          </cell>
          <cell r="H22">
            <v>26830</v>
          </cell>
          <cell r="I22">
            <v>36724</v>
          </cell>
          <cell r="J22">
            <v>11.961643835616439</v>
          </cell>
          <cell r="K22">
            <v>378568</v>
          </cell>
          <cell r="L22">
            <v>378568</v>
          </cell>
          <cell r="M22">
            <v>378568</v>
          </cell>
          <cell r="O22">
            <v>7815552.6767123286</v>
          </cell>
          <cell r="P22">
            <v>640157</v>
          </cell>
          <cell r="Q22">
            <v>7815552.6767123286</v>
          </cell>
        </row>
        <row r="23">
          <cell r="A23">
            <v>13944033</v>
          </cell>
          <cell r="B23" t="str">
            <v>13944033</v>
          </cell>
          <cell r="C23" t="str">
            <v>RAMIREZ ZAMORANO SERGIO ORLAND</v>
          </cell>
          <cell r="D23">
            <v>1000</v>
          </cell>
          <cell r="G23" t="str">
            <v>M</v>
          </cell>
          <cell r="H23">
            <v>29550</v>
          </cell>
          <cell r="I23">
            <v>37697</v>
          </cell>
          <cell r="J23">
            <v>9.2958904109589042</v>
          </cell>
          <cell r="K23">
            <v>379142</v>
          </cell>
          <cell r="L23">
            <v>379142</v>
          </cell>
          <cell r="M23">
            <v>379142</v>
          </cell>
          <cell r="O23">
            <v>6081527.6778082186</v>
          </cell>
          <cell r="P23">
            <v>0</v>
          </cell>
          <cell r="Q23">
            <v>6081527.6778082186</v>
          </cell>
        </row>
        <row r="24">
          <cell r="A24">
            <v>10351989</v>
          </cell>
          <cell r="B24" t="str">
            <v>10351989</v>
          </cell>
          <cell r="C24" t="str">
            <v>MOYANO ROJAS SERGIO ENRIQUE</v>
          </cell>
          <cell r="D24">
            <v>1000</v>
          </cell>
          <cell r="G24" t="str">
            <v>M</v>
          </cell>
          <cell r="H24">
            <v>23888</v>
          </cell>
          <cell r="I24">
            <v>36815</v>
          </cell>
          <cell r="J24">
            <v>11.712328767123287</v>
          </cell>
          <cell r="K24">
            <v>379435</v>
          </cell>
          <cell r="L24">
            <v>379435</v>
          </cell>
          <cell r="M24">
            <v>379435</v>
          </cell>
          <cell r="O24">
            <v>7667378.229452054</v>
          </cell>
          <cell r="P24">
            <v>633222</v>
          </cell>
          <cell r="Q24">
            <v>7667378.229452054</v>
          </cell>
        </row>
        <row r="25">
          <cell r="A25">
            <v>13258612</v>
          </cell>
          <cell r="B25" t="str">
            <v>13258612</v>
          </cell>
          <cell r="C25" t="str">
            <v>OLIVARES MONASTERIO FRANCISCO</v>
          </cell>
          <cell r="D25">
            <v>1000</v>
          </cell>
          <cell r="G25" t="str">
            <v>M</v>
          </cell>
          <cell r="H25">
            <v>28123</v>
          </cell>
          <cell r="I25">
            <v>36283</v>
          </cell>
          <cell r="J25">
            <v>13.169863013698631</v>
          </cell>
          <cell r="K25">
            <v>381626</v>
          </cell>
          <cell r="L25">
            <v>381626</v>
          </cell>
          <cell r="M25">
            <v>381626</v>
          </cell>
          <cell r="O25">
            <v>8359680.8498630133</v>
          </cell>
          <cell r="P25">
            <v>648562</v>
          </cell>
          <cell r="Q25">
            <v>8359680.8498630133</v>
          </cell>
        </row>
        <row r="26">
          <cell r="A26">
            <v>12902827</v>
          </cell>
          <cell r="B26" t="str">
            <v>12902827</v>
          </cell>
          <cell r="C26" t="str">
            <v>ZAMBRANO MOYA XIMENA ANDREA</v>
          </cell>
          <cell r="D26">
            <v>1000</v>
          </cell>
          <cell r="G26" t="str">
            <v>F</v>
          </cell>
          <cell r="H26">
            <v>27389</v>
          </cell>
          <cell r="I26">
            <v>35309</v>
          </cell>
          <cell r="J26">
            <v>15.838356164383562</v>
          </cell>
          <cell r="K26">
            <v>383536</v>
          </cell>
          <cell r="L26">
            <v>383536</v>
          </cell>
          <cell r="M26">
            <v>383536</v>
          </cell>
          <cell r="O26">
            <v>9556094.6057534236</v>
          </cell>
          <cell r="P26">
            <v>916541</v>
          </cell>
          <cell r="Q26">
            <v>9556094.6057534236</v>
          </cell>
        </row>
        <row r="27">
          <cell r="A27">
            <v>10627357</v>
          </cell>
          <cell r="B27" t="str">
            <v>10627357</v>
          </cell>
          <cell r="C27" t="str">
            <v>BAEZA BASTIAS MANUEL ORLANDO</v>
          </cell>
          <cell r="D27">
            <v>1000</v>
          </cell>
          <cell r="G27" t="str">
            <v>M</v>
          </cell>
          <cell r="H27">
            <v>25117</v>
          </cell>
          <cell r="I27">
            <v>36739</v>
          </cell>
          <cell r="J27">
            <v>11.920547945205479</v>
          </cell>
          <cell r="K27">
            <v>384532</v>
          </cell>
          <cell r="L27">
            <v>384532</v>
          </cell>
          <cell r="M27">
            <v>384532</v>
          </cell>
          <cell r="O27">
            <v>7891787.773424658</v>
          </cell>
          <cell r="P27">
            <v>635296</v>
          </cell>
          <cell r="Q27">
            <v>7891787.773424658</v>
          </cell>
        </row>
        <row r="28">
          <cell r="A28">
            <v>13292978</v>
          </cell>
          <cell r="B28" t="str">
            <v>13292978</v>
          </cell>
          <cell r="C28" t="str">
            <v>VENEGAS PASACHE CRISTIAN GUSTA</v>
          </cell>
          <cell r="D28">
            <v>1000</v>
          </cell>
          <cell r="G28" t="str">
            <v>M</v>
          </cell>
          <cell r="H28">
            <v>27698</v>
          </cell>
          <cell r="I28">
            <v>36994</v>
          </cell>
          <cell r="J28">
            <v>11.221917808219178</v>
          </cell>
          <cell r="K28">
            <v>385162</v>
          </cell>
          <cell r="L28">
            <v>385162</v>
          </cell>
          <cell r="M28">
            <v>385162</v>
          </cell>
          <cell r="O28">
            <v>7439523.2789041093</v>
          </cell>
          <cell r="P28">
            <v>248467</v>
          </cell>
          <cell r="Q28">
            <v>7439523.2789041093</v>
          </cell>
        </row>
        <row r="29">
          <cell r="A29">
            <v>8242770</v>
          </cell>
          <cell r="B29" t="str">
            <v>08242770</v>
          </cell>
          <cell r="C29" t="str">
            <v>BASAURE MORAN JUAN CARLOS</v>
          </cell>
          <cell r="D29">
            <v>1000</v>
          </cell>
          <cell r="G29" t="str">
            <v>M</v>
          </cell>
          <cell r="H29">
            <v>22118</v>
          </cell>
          <cell r="I29">
            <v>36269</v>
          </cell>
          <cell r="J29">
            <v>13.208219178082192</v>
          </cell>
          <cell r="K29">
            <v>385172</v>
          </cell>
          <cell r="L29">
            <v>385172</v>
          </cell>
          <cell r="M29">
            <v>385172</v>
          </cell>
          <cell r="O29">
            <v>8452824.9487671237</v>
          </cell>
          <cell r="P29">
            <v>645698</v>
          </cell>
          <cell r="Q29">
            <v>8452824.9487671237</v>
          </cell>
        </row>
        <row r="30">
          <cell r="A30">
            <v>14246592</v>
          </cell>
          <cell r="B30" t="str">
            <v>14246592</v>
          </cell>
          <cell r="C30" t="str">
            <v>VASQUEZ VASQUEZ FRANCISCO ALEJ</v>
          </cell>
          <cell r="D30">
            <v>1000</v>
          </cell>
          <cell r="G30" t="str">
            <v>M</v>
          </cell>
          <cell r="H30">
            <v>27265</v>
          </cell>
          <cell r="I30">
            <v>36759</v>
          </cell>
          <cell r="J30">
            <v>11.865753424657534</v>
          </cell>
          <cell r="K30">
            <v>385740</v>
          </cell>
          <cell r="L30">
            <v>385740</v>
          </cell>
          <cell r="M30">
            <v>385740</v>
          </cell>
          <cell r="O30">
            <v>7876296.0846575331</v>
          </cell>
          <cell r="P30">
            <v>659787</v>
          </cell>
          <cell r="Q30">
            <v>7876296.0846575331</v>
          </cell>
        </row>
        <row r="31">
          <cell r="A31">
            <v>10504483</v>
          </cell>
          <cell r="B31" t="str">
            <v>10504483</v>
          </cell>
          <cell r="C31" t="str">
            <v>CONTRERAS PARDO JUAN MANUEL</v>
          </cell>
          <cell r="D31">
            <v>1000</v>
          </cell>
          <cell r="G31" t="str">
            <v>M</v>
          </cell>
          <cell r="H31">
            <v>24020</v>
          </cell>
          <cell r="I31">
            <v>34701</v>
          </cell>
          <cell r="J31">
            <v>17.504109589041096</v>
          </cell>
          <cell r="K31">
            <v>387446</v>
          </cell>
          <cell r="L31">
            <v>387446</v>
          </cell>
          <cell r="M31">
            <v>387446</v>
          </cell>
          <cell r="O31">
            <v>10129357.044931507</v>
          </cell>
          <cell r="P31">
            <v>1033080</v>
          </cell>
          <cell r="Q31">
            <v>10129357.044931507</v>
          </cell>
        </row>
        <row r="32">
          <cell r="A32">
            <v>9451952</v>
          </cell>
          <cell r="B32" t="str">
            <v>09451952</v>
          </cell>
          <cell r="C32" t="str">
            <v>NAVARRO CARO LUIS FERNANDO</v>
          </cell>
          <cell r="D32">
            <v>1000</v>
          </cell>
          <cell r="G32" t="str">
            <v>M</v>
          </cell>
          <cell r="H32">
            <v>23549</v>
          </cell>
          <cell r="I32">
            <v>36528</v>
          </cell>
          <cell r="J32">
            <v>12.498630136986302</v>
          </cell>
          <cell r="K32">
            <v>388166</v>
          </cell>
          <cell r="L32">
            <v>388166</v>
          </cell>
          <cell r="M32">
            <v>388166</v>
          </cell>
          <cell r="O32">
            <v>8340355.8882191777</v>
          </cell>
          <cell r="P32">
            <v>954380</v>
          </cell>
          <cell r="Q32">
            <v>8340355.8882191777</v>
          </cell>
        </row>
        <row r="33">
          <cell r="A33">
            <v>14187806</v>
          </cell>
          <cell r="B33" t="str">
            <v>14187806</v>
          </cell>
          <cell r="C33" t="str">
            <v>TAPIA FUENTES MARCO ANTONIO</v>
          </cell>
          <cell r="D33">
            <v>1000</v>
          </cell>
          <cell r="G33" t="str">
            <v>M</v>
          </cell>
          <cell r="H33">
            <v>29863</v>
          </cell>
          <cell r="I33">
            <v>36994</v>
          </cell>
          <cell r="J33">
            <v>11.221917808219178</v>
          </cell>
          <cell r="K33">
            <v>388244</v>
          </cell>
          <cell r="L33">
            <v>388244</v>
          </cell>
          <cell r="M33">
            <v>388244</v>
          </cell>
          <cell r="O33">
            <v>7489672.9073972609</v>
          </cell>
          <cell r="P33">
            <v>251483</v>
          </cell>
          <cell r="Q33">
            <v>7489672.9073972609</v>
          </cell>
        </row>
        <row r="34">
          <cell r="A34">
            <v>12682873</v>
          </cell>
          <cell r="B34" t="str">
            <v>12682873</v>
          </cell>
          <cell r="C34" t="str">
            <v>MOYA SOUPER JUAN CARLOS</v>
          </cell>
          <cell r="D34">
            <v>1000</v>
          </cell>
          <cell r="G34" t="str">
            <v>M</v>
          </cell>
          <cell r="H34">
            <v>27080</v>
          </cell>
          <cell r="I34">
            <v>36994</v>
          </cell>
          <cell r="J34">
            <v>11.221917808219178</v>
          </cell>
          <cell r="K34">
            <v>389861</v>
          </cell>
          <cell r="L34">
            <v>389861</v>
          </cell>
          <cell r="M34">
            <v>389861</v>
          </cell>
          <cell r="O34">
            <v>7515984.3769863006</v>
          </cell>
          <cell r="P34">
            <v>237184</v>
          </cell>
          <cell r="Q34">
            <v>7515984.3769863006</v>
          </cell>
        </row>
        <row r="35">
          <cell r="A35">
            <v>9051591</v>
          </cell>
          <cell r="B35" t="str">
            <v>09051591</v>
          </cell>
          <cell r="C35" t="str">
            <v>SALFATE SANCHEZ EDUARDO ESTEBA</v>
          </cell>
          <cell r="D35">
            <v>1000</v>
          </cell>
          <cell r="G35" t="str">
            <v>M</v>
          </cell>
          <cell r="H35">
            <v>23104</v>
          </cell>
          <cell r="I35">
            <v>35499</v>
          </cell>
          <cell r="J35">
            <v>15.317808219178081</v>
          </cell>
          <cell r="K35">
            <v>391783</v>
          </cell>
          <cell r="L35">
            <v>391783</v>
          </cell>
          <cell r="M35">
            <v>391783</v>
          </cell>
          <cell r="O35">
            <v>9345564.4760273974</v>
          </cell>
          <cell r="P35">
            <v>652022</v>
          </cell>
          <cell r="Q35">
            <v>9345564.4760273974</v>
          </cell>
        </row>
        <row r="36">
          <cell r="A36">
            <v>14496494</v>
          </cell>
          <cell r="B36" t="str">
            <v>14496494</v>
          </cell>
          <cell r="C36" t="str">
            <v>TUAINE COFRE JORGE BRAIN</v>
          </cell>
          <cell r="D36">
            <v>1000</v>
          </cell>
          <cell r="G36" t="str">
            <v>M</v>
          </cell>
          <cell r="H36">
            <v>28437</v>
          </cell>
          <cell r="I36">
            <v>37326</v>
          </cell>
          <cell r="J36">
            <v>10.312328767123288</v>
          </cell>
          <cell r="K36">
            <v>394996</v>
          </cell>
          <cell r="L36">
            <v>394996</v>
          </cell>
          <cell r="M36">
            <v>394996</v>
          </cell>
          <cell r="O36">
            <v>6983561.6339726029</v>
          </cell>
          <cell r="P36">
            <v>0</v>
          </cell>
          <cell r="Q36">
            <v>6983561.6339726029</v>
          </cell>
        </row>
        <row r="37">
          <cell r="A37">
            <v>12861338</v>
          </cell>
          <cell r="B37" t="str">
            <v>12861338</v>
          </cell>
          <cell r="C37" t="str">
            <v>DIAZ JARA GONZALO ELIAS</v>
          </cell>
          <cell r="D37">
            <v>1000</v>
          </cell>
          <cell r="G37" t="str">
            <v>M</v>
          </cell>
          <cell r="H37">
            <v>27737</v>
          </cell>
          <cell r="I37">
            <v>36850</v>
          </cell>
          <cell r="J37">
            <v>11.616438356164384</v>
          </cell>
          <cell r="K37">
            <v>395085</v>
          </cell>
          <cell r="L37">
            <v>395085</v>
          </cell>
          <cell r="M37">
            <v>395085</v>
          </cell>
          <cell r="O37">
            <v>7868210.3999999994</v>
          </cell>
          <cell r="P37">
            <v>664185</v>
          </cell>
          <cell r="Q37">
            <v>7868210.3999999994</v>
          </cell>
        </row>
        <row r="38">
          <cell r="A38">
            <v>15480698</v>
          </cell>
          <cell r="B38" t="str">
            <v>15480698</v>
          </cell>
          <cell r="C38" t="str">
            <v>ITURRIAGA QUINCHA ANDY RICHARD</v>
          </cell>
          <cell r="D38">
            <v>1000</v>
          </cell>
          <cell r="G38" t="str">
            <v>M</v>
          </cell>
          <cell r="H38">
            <v>29980</v>
          </cell>
          <cell r="I38">
            <v>36269</v>
          </cell>
          <cell r="J38">
            <v>13.208219178082192</v>
          </cell>
          <cell r="K38">
            <v>398902</v>
          </cell>
          <cell r="L38">
            <v>398902</v>
          </cell>
          <cell r="M38">
            <v>398902</v>
          </cell>
          <cell r="O38">
            <v>8715780.7802739721</v>
          </cell>
          <cell r="P38">
            <v>674156</v>
          </cell>
          <cell r="Q38">
            <v>8715780.7802739721</v>
          </cell>
        </row>
        <row r="39">
          <cell r="A39">
            <v>13280106</v>
          </cell>
          <cell r="B39" t="str">
            <v>13280106</v>
          </cell>
          <cell r="C39" t="str">
            <v>CORREA NAVARRO ESTEBAN DAVID</v>
          </cell>
          <cell r="D39">
            <v>1000</v>
          </cell>
          <cell r="G39" t="str">
            <v>M</v>
          </cell>
          <cell r="H39">
            <v>28380</v>
          </cell>
          <cell r="I39">
            <v>36994</v>
          </cell>
          <cell r="J39">
            <v>11.221917808219178</v>
          </cell>
          <cell r="K39">
            <v>399808</v>
          </cell>
          <cell r="L39">
            <v>399808</v>
          </cell>
          <cell r="M39">
            <v>399808</v>
          </cell>
          <cell r="O39">
            <v>7677839.7808219166</v>
          </cell>
          <cell r="P39">
            <v>233883</v>
          </cell>
          <cell r="Q39">
            <v>7677839.7808219166</v>
          </cell>
        </row>
        <row r="40">
          <cell r="A40">
            <v>12353780</v>
          </cell>
          <cell r="B40" t="str">
            <v>12353780</v>
          </cell>
          <cell r="C40" t="str">
            <v>AGUILERA GONZALEZ SONIA EVELYN</v>
          </cell>
          <cell r="D40">
            <v>1000</v>
          </cell>
          <cell r="G40" t="str">
            <v>F</v>
          </cell>
          <cell r="H40">
            <v>26563</v>
          </cell>
          <cell r="I40">
            <v>36782</v>
          </cell>
          <cell r="J40">
            <v>11.802739726027397</v>
          </cell>
          <cell r="K40">
            <v>400057</v>
          </cell>
          <cell r="L40">
            <v>400057</v>
          </cell>
          <cell r="M40">
            <v>400057</v>
          </cell>
          <cell r="O40">
            <v>8079489.3517808216</v>
          </cell>
          <cell r="P40">
            <v>687233</v>
          </cell>
          <cell r="Q40">
            <v>8079489.3517808216</v>
          </cell>
        </row>
        <row r="41">
          <cell r="A41">
            <v>13483278</v>
          </cell>
          <cell r="B41" t="str">
            <v>13483278</v>
          </cell>
          <cell r="C41" t="str">
            <v>SAEZ PIÑA SERGIO ANDRES</v>
          </cell>
          <cell r="D41">
            <v>1000</v>
          </cell>
          <cell r="G41" t="str">
            <v>M</v>
          </cell>
          <cell r="H41">
            <v>28714</v>
          </cell>
          <cell r="I41">
            <v>36994</v>
          </cell>
          <cell r="J41">
            <v>11.221917808219178</v>
          </cell>
          <cell r="K41">
            <v>401826</v>
          </cell>
          <cell r="L41">
            <v>401826</v>
          </cell>
          <cell r="M41">
            <v>401826</v>
          </cell>
          <cell r="O41">
            <v>7710676.2345205471</v>
          </cell>
          <cell r="P41">
            <v>247108</v>
          </cell>
          <cell r="Q41">
            <v>7710676.2345205471</v>
          </cell>
        </row>
        <row r="42">
          <cell r="A42">
            <v>12875560</v>
          </cell>
          <cell r="B42" t="str">
            <v>12875560</v>
          </cell>
          <cell r="C42" t="str">
            <v>CAMPOS RODRIGUEZ CARLOS MAURIC</v>
          </cell>
          <cell r="D42">
            <v>1000</v>
          </cell>
          <cell r="G42" t="str">
            <v>M</v>
          </cell>
          <cell r="H42">
            <v>27468</v>
          </cell>
          <cell r="I42">
            <v>36269</v>
          </cell>
          <cell r="J42">
            <v>13.208219178082192</v>
          </cell>
          <cell r="K42">
            <v>401852</v>
          </cell>
          <cell r="L42">
            <v>401852</v>
          </cell>
          <cell r="M42">
            <v>401852</v>
          </cell>
          <cell r="O42">
            <v>8772278.9378082193</v>
          </cell>
          <cell r="P42">
            <v>644937</v>
          </cell>
          <cell r="Q42">
            <v>8772278.9378082193</v>
          </cell>
        </row>
        <row r="43">
          <cell r="A43">
            <v>13636000</v>
          </cell>
          <cell r="B43" t="str">
            <v>13636000</v>
          </cell>
          <cell r="C43" t="str">
            <v>PALAVECINO VALDES HECTOR FRANC</v>
          </cell>
          <cell r="D43">
            <v>1000</v>
          </cell>
          <cell r="G43" t="str">
            <v>M</v>
          </cell>
          <cell r="H43">
            <v>29143</v>
          </cell>
          <cell r="I43">
            <v>36851</v>
          </cell>
          <cell r="J43">
            <v>11.613698630136986</v>
          </cell>
          <cell r="K43">
            <v>402226</v>
          </cell>
          <cell r="L43">
            <v>402226</v>
          </cell>
          <cell r="M43">
            <v>402226</v>
          </cell>
          <cell r="O43">
            <v>7986608.1517808205</v>
          </cell>
          <cell r="P43">
            <v>535723</v>
          </cell>
          <cell r="Q43">
            <v>7986608.1517808205</v>
          </cell>
        </row>
        <row r="44">
          <cell r="A44">
            <v>13682357</v>
          </cell>
          <cell r="B44" t="str">
            <v>13682357</v>
          </cell>
          <cell r="C44" t="str">
            <v>PEREZ VALDES MANUEL ANTONIO</v>
          </cell>
          <cell r="D44">
            <v>1000</v>
          </cell>
          <cell r="G44" t="str">
            <v>M</v>
          </cell>
          <cell r="H44">
            <v>29067</v>
          </cell>
          <cell r="I44">
            <v>36283</v>
          </cell>
          <cell r="J44">
            <v>13.169863013698631</v>
          </cell>
          <cell r="K44">
            <v>403963</v>
          </cell>
          <cell r="L44">
            <v>403963</v>
          </cell>
          <cell r="M44">
            <v>403963</v>
          </cell>
          <cell r="O44">
            <v>8786234.9335616454</v>
          </cell>
          <cell r="P44">
            <v>637885</v>
          </cell>
          <cell r="Q44">
            <v>8786234.9335616454</v>
          </cell>
        </row>
        <row r="45">
          <cell r="A45">
            <v>9573275</v>
          </cell>
          <cell r="B45" t="str">
            <v>09573275</v>
          </cell>
          <cell r="C45" t="str">
            <v>RETAMALES PIÑA PEDRO ANTONIO</v>
          </cell>
          <cell r="D45">
            <v>1000</v>
          </cell>
          <cell r="G45" t="str">
            <v>M</v>
          </cell>
          <cell r="H45">
            <v>23702</v>
          </cell>
          <cell r="I45">
            <v>34429</v>
          </cell>
          <cell r="J45">
            <v>18.24931506849315</v>
          </cell>
          <cell r="K45">
            <v>404278</v>
          </cell>
          <cell r="L45">
            <v>404278</v>
          </cell>
          <cell r="M45">
            <v>404278</v>
          </cell>
          <cell r="O45">
            <v>10981231.942465752</v>
          </cell>
          <cell r="P45">
            <v>1007183</v>
          </cell>
          <cell r="Q45">
            <v>10981231.942465752</v>
          </cell>
        </row>
        <row r="46">
          <cell r="A46">
            <v>10492202</v>
          </cell>
          <cell r="B46" t="str">
            <v>10492202</v>
          </cell>
          <cell r="C46" t="str">
            <v>FARIAS LOPEZ DANIEL ALVARO</v>
          </cell>
          <cell r="D46">
            <v>1000</v>
          </cell>
          <cell r="G46" t="str">
            <v>M</v>
          </cell>
          <cell r="H46">
            <v>26341</v>
          </cell>
          <cell r="I46">
            <v>36994</v>
          </cell>
          <cell r="J46">
            <v>11.221917808219178</v>
          </cell>
          <cell r="K46">
            <v>407740</v>
          </cell>
          <cell r="L46">
            <v>407740</v>
          </cell>
          <cell r="M46">
            <v>407740</v>
          </cell>
          <cell r="O46">
            <v>7806907.5463013696</v>
          </cell>
          <cell r="P46">
            <v>235671</v>
          </cell>
          <cell r="Q46">
            <v>7806907.5463013696</v>
          </cell>
        </row>
        <row r="47">
          <cell r="A47">
            <v>14577657</v>
          </cell>
          <cell r="B47" t="str">
            <v>14577657</v>
          </cell>
          <cell r="C47" t="str">
            <v>CORNEJO HIDALGO ALEXIS ULISES</v>
          </cell>
          <cell r="D47">
            <v>1000</v>
          </cell>
          <cell r="G47" t="str">
            <v>M</v>
          </cell>
          <cell r="H47">
            <v>29554</v>
          </cell>
          <cell r="I47">
            <v>37718</v>
          </cell>
          <cell r="J47">
            <v>9.2383561643835623</v>
          </cell>
          <cell r="K47">
            <v>411319</v>
          </cell>
          <cell r="L47">
            <v>411319</v>
          </cell>
          <cell r="M47">
            <v>411319</v>
          </cell>
          <cell r="O47">
            <v>6474918.5572602749</v>
          </cell>
          <cell r="P47">
            <v>0</v>
          </cell>
          <cell r="Q47">
            <v>6474918.5572602749</v>
          </cell>
        </row>
        <row r="48">
          <cell r="A48">
            <v>16527602</v>
          </cell>
          <cell r="B48" t="str">
            <v>16527602</v>
          </cell>
          <cell r="C48" t="str">
            <v>GARATE DIAZ RICARDO ESTEBAN</v>
          </cell>
          <cell r="D48">
            <v>1000</v>
          </cell>
          <cell r="G48" t="str">
            <v>M</v>
          </cell>
          <cell r="H48">
            <v>31666</v>
          </cell>
          <cell r="I48">
            <v>40280</v>
          </cell>
          <cell r="J48">
            <v>2.2191780821917808</v>
          </cell>
          <cell r="K48">
            <v>414480</v>
          </cell>
          <cell r="L48">
            <v>414480</v>
          </cell>
          <cell r="M48">
            <v>414480</v>
          </cell>
          <cell r="O48">
            <v>1565534.4904109589</v>
          </cell>
          <cell r="P48">
            <v>0</v>
          </cell>
          <cell r="Q48">
            <v>1565534.4904109589</v>
          </cell>
        </row>
        <row r="49">
          <cell r="A49">
            <v>15665702</v>
          </cell>
          <cell r="B49" t="str">
            <v>15665702</v>
          </cell>
          <cell r="C49" t="str">
            <v>QUINTANA PUAS CRISTOBAL ELIECE</v>
          </cell>
          <cell r="D49">
            <v>1000</v>
          </cell>
          <cell r="G49" t="str">
            <v>M</v>
          </cell>
          <cell r="H49">
            <v>30679</v>
          </cell>
          <cell r="I49">
            <v>40280</v>
          </cell>
          <cell r="J49">
            <v>2.2191780821917808</v>
          </cell>
          <cell r="K49">
            <v>414480</v>
          </cell>
          <cell r="L49">
            <v>414480</v>
          </cell>
          <cell r="M49">
            <v>414480</v>
          </cell>
          <cell r="O49">
            <v>1565534.4904109589</v>
          </cell>
          <cell r="P49">
            <v>0</v>
          </cell>
          <cell r="Q49">
            <v>1565534.4904109589</v>
          </cell>
        </row>
        <row r="50">
          <cell r="A50">
            <v>15178464</v>
          </cell>
          <cell r="B50" t="str">
            <v>15178464</v>
          </cell>
          <cell r="C50" t="str">
            <v>LEMA ORREGO CRISTIAN DOMINGO</v>
          </cell>
          <cell r="D50">
            <v>1000</v>
          </cell>
          <cell r="G50" t="str">
            <v>M</v>
          </cell>
          <cell r="H50">
            <v>30276</v>
          </cell>
          <cell r="I50">
            <v>40280</v>
          </cell>
          <cell r="J50">
            <v>2.2191780821917808</v>
          </cell>
          <cell r="K50">
            <v>414480</v>
          </cell>
          <cell r="L50">
            <v>414480</v>
          </cell>
          <cell r="M50">
            <v>414480</v>
          </cell>
          <cell r="O50">
            <v>1565534.4904109589</v>
          </cell>
          <cell r="P50">
            <v>0</v>
          </cell>
          <cell r="Q50">
            <v>1565534.4904109589</v>
          </cell>
        </row>
        <row r="51">
          <cell r="A51">
            <v>16441430</v>
          </cell>
          <cell r="B51" t="str">
            <v>16441430</v>
          </cell>
          <cell r="C51" t="str">
            <v>DURAN MEJIAS BETZABET CLAUDIA</v>
          </cell>
          <cell r="D51">
            <v>1000</v>
          </cell>
          <cell r="G51" t="str">
            <v>F</v>
          </cell>
          <cell r="H51">
            <v>31718</v>
          </cell>
          <cell r="I51">
            <v>40280</v>
          </cell>
          <cell r="J51">
            <v>2.2191780821917808</v>
          </cell>
          <cell r="K51">
            <v>414480</v>
          </cell>
          <cell r="L51">
            <v>414480</v>
          </cell>
          <cell r="M51">
            <v>414480</v>
          </cell>
          <cell r="O51">
            <v>1565534.4904109589</v>
          </cell>
          <cell r="P51">
            <v>0</v>
          </cell>
          <cell r="Q51">
            <v>1565534.4904109589</v>
          </cell>
        </row>
        <row r="52">
          <cell r="A52">
            <v>16127065</v>
          </cell>
          <cell r="B52" t="str">
            <v>16127065</v>
          </cell>
          <cell r="C52" t="str">
            <v>LECAROS CARREÑO ROBERTO ANDRES</v>
          </cell>
          <cell r="D52">
            <v>1000</v>
          </cell>
          <cell r="G52" t="str">
            <v>M</v>
          </cell>
          <cell r="H52">
            <v>31329</v>
          </cell>
          <cell r="I52">
            <v>39052</v>
          </cell>
          <cell r="J52">
            <v>5.5835616438356164</v>
          </cell>
          <cell r="K52">
            <v>414917</v>
          </cell>
          <cell r="L52">
            <v>414917</v>
          </cell>
          <cell r="M52">
            <v>414917</v>
          </cell>
          <cell r="O52">
            <v>3942500.1120547941</v>
          </cell>
          <cell r="P52">
            <v>0</v>
          </cell>
          <cell r="Q52">
            <v>3942500.1120547941</v>
          </cell>
        </row>
        <row r="53">
          <cell r="A53">
            <v>15429452</v>
          </cell>
          <cell r="B53" t="str">
            <v>15429452</v>
          </cell>
          <cell r="C53" t="str">
            <v>CHAVEZ ALLENDE RUBEN DARIO</v>
          </cell>
          <cell r="D53">
            <v>1000</v>
          </cell>
          <cell r="G53" t="str">
            <v>M</v>
          </cell>
          <cell r="H53">
            <v>29989</v>
          </cell>
          <cell r="I53">
            <v>38985</v>
          </cell>
          <cell r="J53">
            <v>5.7671232876712333</v>
          </cell>
          <cell r="K53">
            <v>414917</v>
          </cell>
          <cell r="L53">
            <v>414917</v>
          </cell>
          <cell r="M53">
            <v>414917</v>
          </cell>
          <cell r="O53">
            <v>4072111.2541095894</v>
          </cell>
          <cell r="P53">
            <v>0</v>
          </cell>
          <cell r="Q53">
            <v>4072111.2541095894</v>
          </cell>
        </row>
        <row r="54">
          <cell r="A54">
            <v>13904722</v>
          </cell>
          <cell r="B54" t="str">
            <v>13904722</v>
          </cell>
          <cell r="C54" t="str">
            <v>GONZALEZ CATALAN GUILLERMO ENR</v>
          </cell>
          <cell r="D54">
            <v>1000</v>
          </cell>
          <cell r="G54" t="str">
            <v>M</v>
          </cell>
          <cell r="H54">
            <v>29370</v>
          </cell>
          <cell r="I54">
            <v>38961</v>
          </cell>
          <cell r="J54">
            <v>5.8328767123287673</v>
          </cell>
          <cell r="K54">
            <v>414917</v>
          </cell>
          <cell r="L54">
            <v>414917</v>
          </cell>
          <cell r="M54">
            <v>414917</v>
          </cell>
          <cell r="O54">
            <v>4118539.125890411</v>
          </cell>
          <cell r="P54">
            <v>0</v>
          </cell>
          <cell r="Q54">
            <v>4118539.125890411</v>
          </cell>
        </row>
        <row r="55">
          <cell r="A55">
            <v>13466174</v>
          </cell>
          <cell r="B55" t="str">
            <v>13466174</v>
          </cell>
          <cell r="C55" t="str">
            <v>CUBILLOS SANTIBAÑEZ RODRIGO AN</v>
          </cell>
          <cell r="D55">
            <v>1000</v>
          </cell>
          <cell r="G55" t="str">
            <v>M</v>
          </cell>
          <cell r="H55">
            <v>28596</v>
          </cell>
          <cell r="I55">
            <v>38961</v>
          </cell>
          <cell r="J55">
            <v>5.8328767123287673</v>
          </cell>
          <cell r="K55">
            <v>414917</v>
          </cell>
          <cell r="L55">
            <v>414917</v>
          </cell>
          <cell r="M55">
            <v>414917</v>
          </cell>
          <cell r="O55">
            <v>4118539.125890411</v>
          </cell>
          <cell r="P55">
            <v>0</v>
          </cell>
          <cell r="Q55">
            <v>4118539.125890411</v>
          </cell>
        </row>
        <row r="56">
          <cell r="A56">
            <v>11338186</v>
          </cell>
          <cell r="B56" t="str">
            <v>11338186</v>
          </cell>
          <cell r="C56" t="str">
            <v>BRAVO BRAVO CLAUDIO RAUL</v>
          </cell>
          <cell r="D56">
            <v>1000</v>
          </cell>
          <cell r="G56" t="str">
            <v>M</v>
          </cell>
          <cell r="H56">
            <v>24877</v>
          </cell>
          <cell r="I56">
            <v>38961</v>
          </cell>
          <cell r="J56">
            <v>5.8328767123287673</v>
          </cell>
          <cell r="K56">
            <v>414917</v>
          </cell>
          <cell r="L56">
            <v>414917</v>
          </cell>
          <cell r="M56">
            <v>414917</v>
          </cell>
          <cell r="O56">
            <v>4118539.125890411</v>
          </cell>
          <cell r="P56">
            <v>0</v>
          </cell>
          <cell r="Q56">
            <v>4118539.125890411</v>
          </cell>
        </row>
        <row r="57">
          <cell r="A57">
            <v>10519424</v>
          </cell>
          <cell r="B57" t="str">
            <v>10519424</v>
          </cell>
          <cell r="C57" t="str">
            <v>GAMBOA FIERRO JUAN CARLOS</v>
          </cell>
          <cell r="D57">
            <v>1000</v>
          </cell>
          <cell r="G57" t="str">
            <v>M</v>
          </cell>
          <cell r="H57">
            <v>24610</v>
          </cell>
          <cell r="I57">
            <v>38985</v>
          </cell>
          <cell r="J57">
            <v>5.7671232876712333</v>
          </cell>
          <cell r="K57">
            <v>414917</v>
          </cell>
          <cell r="L57">
            <v>414917</v>
          </cell>
          <cell r="M57">
            <v>414917</v>
          </cell>
          <cell r="O57">
            <v>4072111.2541095894</v>
          </cell>
          <cell r="P57">
            <v>0</v>
          </cell>
          <cell r="Q57">
            <v>4072111.2541095894</v>
          </cell>
        </row>
        <row r="58">
          <cell r="A58">
            <v>12670776</v>
          </cell>
          <cell r="B58" t="str">
            <v>12670776</v>
          </cell>
          <cell r="C58" t="str">
            <v>FUENTES SILVA HECTOR RODRIGO</v>
          </cell>
          <cell r="D58">
            <v>1000</v>
          </cell>
          <cell r="G58" t="str">
            <v>M</v>
          </cell>
          <cell r="H58">
            <v>26980</v>
          </cell>
          <cell r="I58">
            <v>36269</v>
          </cell>
          <cell r="J58">
            <v>13.208219178082192</v>
          </cell>
          <cell r="K58">
            <v>416299</v>
          </cell>
          <cell r="L58">
            <v>416299</v>
          </cell>
          <cell r="M58">
            <v>416299</v>
          </cell>
          <cell r="O58">
            <v>9048966.6943835616</v>
          </cell>
          <cell r="P58">
            <v>604547</v>
          </cell>
          <cell r="Q58">
            <v>9048966.6943835616</v>
          </cell>
        </row>
        <row r="59">
          <cell r="A59">
            <v>12409841</v>
          </cell>
          <cell r="B59" t="str">
            <v>12409841</v>
          </cell>
          <cell r="C59" t="str">
            <v>RODRIGUEZ MUÑOZ GUSTAVO CARLOS</v>
          </cell>
          <cell r="D59">
            <v>1000</v>
          </cell>
          <cell r="G59" t="str">
            <v>M</v>
          </cell>
          <cell r="H59">
            <v>26944</v>
          </cell>
          <cell r="I59">
            <v>36994</v>
          </cell>
          <cell r="J59">
            <v>11.221917808219178</v>
          </cell>
          <cell r="K59">
            <v>420456</v>
          </cell>
          <cell r="L59">
            <v>420456</v>
          </cell>
          <cell r="M59">
            <v>420456</v>
          </cell>
          <cell r="O59">
            <v>8013819.5112328772</v>
          </cell>
          <cell r="P59">
            <v>249912</v>
          </cell>
          <cell r="Q59">
            <v>8013819.5112328772</v>
          </cell>
        </row>
        <row r="60">
          <cell r="A60">
            <v>13665224</v>
          </cell>
          <cell r="B60" t="str">
            <v>13665224</v>
          </cell>
          <cell r="C60" t="str">
            <v>CABELLO ULLOA PATRICIO ARTURO</v>
          </cell>
          <cell r="D60">
            <v>1000</v>
          </cell>
          <cell r="G60" t="str">
            <v>M</v>
          </cell>
          <cell r="H60">
            <v>28974</v>
          </cell>
          <cell r="I60">
            <v>39143</v>
          </cell>
          <cell r="J60">
            <v>5.3342465753424655</v>
          </cell>
          <cell r="K60">
            <v>420852</v>
          </cell>
          <cell r="L60">
            <v>420852</v>
          </cell>
          <cell r="M60">
            <v>420852</v>
          </cell>
          <cell r="O60">
            <v>3812366.290684931</v>
          </cell>
          <cell r="P60">
            <v>0</v>
          </cell>
          <cell r="Q60">
            <v>3812366.290684931</v>
          </cell>
        </row>
        <row r="61">
          <cell r="A61">
            <v>11789351</v>
          </cell>
          <cell r="B61" t="str">
            <v>11789351</v>
          </cell>
          <cell r="C61" t="str">
            <v>GUTIERREZ ESPINOZA JUAN LEODAN</v>
          </cell>
          <cell r="D61">
            <v>1000</v>
          </cell>
          <cell r="G61" t="str">
            <v>M</v>
          </cell>
          <cell r="H61">
            <v>25933</v>
          </cell>
          <cell r="I61">
            <v>35829</v>
          </cell>
          <cell r="J61">
            <v>14.413698630136986</v>
          </cell>
          <cell r="K61">
            <v>421734</v>
          </cell>
          <cell r="L61">
            <v>421734</v>
          </cell>
          <cell r="M61">
            <v>421734</v>
          </cell>
          <cell r="O61">
            <v>9680418.7594520543</v>
          </cell>
          <cell r="P61">
            <v>676398</v>
          </cell>
          <cell r="Q61">
            <v>9680418.7594520543</v>
          </cell>
        </row>
        <row r="62">
          <cell r="A62">
            <v>7552171</v>
          </cell>
          <cell r="B62" t="str">
            <v>07552171</v>
          </cell>
          <cell r="C62" t="str">
            <v>ARROYO CONCHA JORGE HIPOLITO</v>
          </cell>
          <cell r="D62">
            <v>1000</v>
          </cell>
          <cell r="G62" t="str">
            <v>M</v>
          </cell>
          <cell r="H62">
            <v>20910</v>
          </cell>
          <cell r="I62">
            <v>35716</v>
          </cell>
          <cell r="J62">
            <v>14.723287671232876</v>
          </cell>
          <cell r="K62">
            <v>422577</v>
          </cell>
          <cell r="L62">
            <v>422577</v>
          </cell>
          <cell r="M62">
            <v>422577</v>
          </cell>
          <cell r="O62">
            <v>9937105.8457534239</v>
          </cell>
          <cell r="P62">
            <v>910290</v>
          </cell>
          <cell r="Q62">
            <v>9937105.8457534239</v>
          </cell>
        </row>
        <row r="63">
          <cell r="A63">
            <v>13367199</v>
          </cell>
          <cell r="B63" t="str">
            <v>13367199</v>
          </cell>
          <cell r="C63" t="str">
            <v>PONCE VILLARROEL JONATHAN</v>
          </cell>
          <cell r="D63">
            <v>1000</v>
          </cell>
          <cell r="G63" t="str">
            <v>M</v>
          </cell>
          <cell r="H63">
            <v>28658</v>
          </cell>
          <cell r="I63">
            <v>39118</v>
          </cell>
          <cell r="J63">
            <v>5.4027397260273968</v>
          </cell>
          <cell r="K63">
            <v>426550</v>
          </cell>
          <cell r="L63">
            <v>426550</v>
          </cell>
          <cell r="M63">
            <v>426550</v>
          </cell>
          <cell r="O63">
            <v>3905956.0679452051</v>
          </cell>
          <cell r="P63">
            <v>0</v>
          </cell>
          <cell r="Q63">
            <v>3905956.0679452051</v>
          </cell>
        </row>
        <row r="64">
          <cell r="A64">
            <v>12412669</v>
          </cell>
          <cell r="B64" t="str">
            <v>12412669</v>
          </cell>
          <cell r="C64" t="str">
            <v>ROMANINI MONTENEGRO LIZA  MARI</v>
          </cell>
          <cell r="D64">
            <v>1000</v>
          </cell>
          <cell r="G64" t="str">
            <v>F</v>
          </cell>
          <cell r="H64">
            <v>26979</v>
          </cell>
          <cell r="I64">
            <v>38733</v>
          </cell>
          <cell r="J64">
            <v>6.4575342465753423</v>
          </cell>
          <cell r="K64">
            <v>427163</v>
          </cell>
          <cell r="L64">
            <v>427163</v>
          </cell>
          <cell r="M64">
            <v>427163</v>
          </cell>
          <cell r="O64">
            <v>4674268.4061643835</v>
          </cell>
          <cell r="P64">
            <v>0</v>
          </cell>
          <cell r="Q64">
            <v>4674268.4061643835</v>
          </cell>
        </row>
        <row r="65">
          <cell r="A65">
            <v>12236652</v>
          </cell>
          <cell r="B65" t="str">
            <v>12236652</v>
          </cell>
          <cell r="C65" t="str">
            <v>ARMIJO GARCIA DANIEL ANTOLIN</v>
          </cell>
          <cell r="D65">
            <v>1000</v>
          </cell>
          <cell r="G65" t="str">
            <v>M</v>
          </cell>
          <cell r="H65">
            <v>26515</v>
          </cell>
          <cell r="I65">
            <v>38007</v>
          </cell>
          <cell r="J65">
            <v>8.4465753424657528</v>
          </cell>
          <cell r="K65">
            <v>432881</v>
          </cell>
          <cell r="L65">
            <v>432881</v>
          </cell>
          <cell r="M65">
            <v>432881</v>
          </cell>
          <cell r="O65">
            <v>6184061.7343835616</v>
          </cell>
          <cell r="P65">
            <v>0</v>
          </cell>
          <cell r="Q65">
            <v>6184061.7343835616</v>
          </cell>
        </row>
        <row r="66">
          <cell r="A66">
            <v>11841186</v>
          </cell>
          <cell r="B66" t="str">
            <v>11841186</v>
          </cell>
          <cell r="C66" t="str">
            <v>CONTRERAS SAAVEDRA ABEL MOISES</v>
          </cell>
          <cell r="D66">
            <v>1000</v>
          </cell>
          <cell r="G66" t="str">
            <v>M</v>
          </cell>
          <cell r="H66">
            <v>26122</v>
          </cell>
          <cell r="I66">
            <v>35711</v>
          </cell>
          <cell r="J66">
            <v>14.736986301369862</v>
          </cell>
          <cell r="K66">
            <v>433416</v>
          </cell>
          <cell r="L66">
            <v>433416</v>
          </cell>
          <cell r="M66">
            <v>433416</v>
          </cell>
          <cell r="O66">
            <v>10098321.05178082</v>
          </cell>
          <cell r="P66">
            <v>1044607</v>
          </cell>
          <cell r="Q66">
            <v>10098321.05178082</v>
          </cell>
        </row>
        <row r="67">
          <cell r="A67">
            <v>12658296</v>
          </cell>
          <cell r="B67" t="str">
            <v>12658296</v>
          </cell>
          <cell r="C67" t="str">
            <v>GONZALEZ BASUALTO EDUARDO MAUR</v>
          </cell>
          <cell r="D67">
            <v>1000</v>
          </cell>
          <cell r="G67" t="str">
            <v>M</v>
          </cell>
          <cell r="H67">
            <v>27283</v>
          </cell>
          <cell r="I67">
            <v>39188</v>
          </cell>
          <cell r="J67">
            <v>5.2109589041095887</v>
          </cell>
          <cell r="K67">
            <v>433634</v>
          </cell>
          <cell r="L67">
            <v>433634</v>
          </cell>
          <cell r="M67">
            <v>433634</v>
          </cell>
          <cell r="O67">
            <v>3820832.4394520544</v>
          </cell>
          <cell r="P67">
            <v>0</v>
          </cell>
          <cell r="Q67">
            <v>3820832.4394520544</v>
          </cell>
        </row>
        <row r="68">
          <cell r="A68">
            <v>9968821</v>
          </cell>
          <cell r="B68" t="str">
            <v>09968821</v>
          </cell>
          <cell r="C68" t="str">
            <v>MUÑOZ MORALES FLORIDOR DANIEL</v>
          </cell>
          <cell r="D68">
            <v>1000</v>
          </cell>
          <cell r="G68" t="str">
            <v>M</v>
          </cell>
          <cell r="H68">
            <v>23480</v>
          </cell>
          <cell r="I68">
            <v>36780</v>
          </cell>
          <cell r="J68">
            <v>11.808219178082192</v>
          </cell>
          <cell r="K68">
            <v>433640</v>
          </cell>
          <cell r="L68">
            <v>433640</v>
          </cell>
          <cell r="M68">
            <v>433640</v>
          </cell>
          <cell r="O68">
            <v>8658245.6410958897</v>
          </cell>
          <cell r="P68">
            <v>739489</v>
          </cell>
          <cell r="Q68">
            <v>8658245.6410958897</v>
          </cell>
        </row>
        <row r="69">
          <cell r="A69">
            <v>9389239</v>
          </cell>
          <cell r="B69" t="str">
            <v>09389239</v>
          </cell>
          <cell r="C69" t="str">
            <v>CIUDAD CACERES OSVALDO RIGOBER</v>
          </cell>
          <cell r="D69">
            <v>1000</v>
          </cell>
          <cell r="G69" t="str">
            <v>M</v>
          </cell>
          <cell r="H69">
            <v>22678</v>
          </cell>
          <cell r="I69">
            <v>36780</v>
          </cell>
          <cell r="J69">
            <v>11.808219178082192</v>
          </cell>
          <cell r="K69">
            <v>433640</v>
          </cell>
          <cell r="L69">
            <v>433640</v>
          </cell>
          <cell r="M69">
            <v>433640</v>
          </cell>
          <cell r="O69">
            <v>8658245.6410958897</v>
          </cell>
          <cell r="P69">
            <v>739306</v>
          </cell>
          <cell r="Q69">
            <v>8658245.6410958897</v>
          </cell>
        </row>
        <row r="70">
          <cell r="A70">
            <v>16030552</v>
          </cell>
          <cell r="B70" t="str">
            <v>16030552</v>
          </cell>
          <cell r="C70" t="str">
            <v>OSORIO ESPINOZA FELIPE</v>
          </cell>
          <cell r="D70">
            <v>1000</v>
          </cell>
          <cell r="G70" t="str">
            <v>M</v>
          </cell>
          <cell r="H70">
            <v>31002</v>
          </cell>
          <cell r="I70">
            <v>39449</v>
          </cell>
          <cell r="J70">
            <v>4.4958904109589044</v>
          </cell>
          <cell r="K70">
            <v>434446</v>
          </cell>
          <cell r="L70">
            <v>434446</v>
          </cell>
          <cell r="M70">
            <v>434446</v>
          </cell>
          <cell r="O70">
            <v>3301816.0865753423</v>
          </cell>
          <cell r="P70">
            <v>0</v>
          </cell>
          <cell r="Q70">
            <v>3301816.0865753423</v>
          </cell>
        </row>
        <row r="71">
          <cell r="A71">
            <v>13298921</v>
          </cell>
          <cell r="B71" t="str">
            <v>13298921</v>
          </cell>
          <cell r="C71" t="str">
            <v>ZAPATA ALFARO JUAN MARCELO</v>
          </cell>
          <cell r="D71">
            <v>1000</v>
          </cell>
          <cell r="G71" t="str">
            <v>M</v>
          </cell>
          <cell r="H71">
            <v>28450</v>
          </cell>
          <cell r="I71">
            <v>36994</v>
          </cell>
          <cell r="J71">
            <v>11.221917808219178</v>
          </cell>
          <cell r="K71">
            <v>435526</v>
          </cell>
          <cell r="L71">
            <v>435526</v>
          </cell>
          <cell r="M71">
            <v>435526</v>
          </cell>
          <cell r="O71">
            <v>8259035.2482191771</v>
          </cell>
          <cell r="P71">
            <v>247737</v>
          </cell>
          <cell r="Q71">
            <v>8259035.2482191771</v>
          </cell>
        </row>
        <row r="72">
          <cell r="A72">
            <v>8897603</v>
          </cell>
          <cell r="B72" t="str">
            <v>08897603</v>
          </cell>
          <cell r="C72" t="str">
            <v>DIAZ RIOS ALFONSO ARTURO</v>
          </cell>
          <cell r="D72">
            <v>1000</v>
          </cell>
          <cell r="G72" t="str">
            <v>M</v>
          </cell>
          <cell r="H72">
            <v>23828</v>
          </cell>
          <cell r="I72">
            <v>34731</v>
          </cell>
          <cell r="J72">
            <v>17.421917808219177</v>
          </cell>
          <cell r="K72">
            <v>437735</v>
          </cell>
          <cell r="L72">
            <v>437735</v>
          </cell>
          <cell r="M72">
            <v>437735</v>
          </cell>
          <cell r="O72">
            <v>11131497.842054792</v>
          </cell>
          <cell r="P72">
            <v>1071041</v>
          </cell>
          <cell r="Q72">
            <v>11131497.842054792</v>
          </cell>
        </row>
        <row r="73">
          <cell r="A73">
            <v>13960871</v>
          </cell>
          <cell r="B73" t="str">
            <v>13960871</v>
          </cell>
          <cell r="C73" t="str">
            <v>NAVARRETE SANDOVAL MAURICIO RE</v>
          </cell>
          <cell r="D73">
            <v>1000</v>
          </cell>
          <cell r="G73" t="str">
            <v>M</v>
          </cell>
          <cell r="H73">
            <v>29287</v>
          </cell>
          <cell r="I73">
            <v>36994</v>
          </cell>
          <cell r="J73">
            <v>11.221917808219178</v>
          </cell>
          <cell r="K73">
            <v>438586</v>
          </cell>
          <cell r="L73">
            <v>438586</v>
          </cell>
          <cell r="M73">
            <v>438586</v>
          </cell>
          <cell r="O73">
            <v>8308826.8975342466</v>
          </cell>
          <cell r="P73">
            <v>251501</v>
          </cell>
          <cell r="Q73">
            <v>8308826.8975342466</v>
          </cell>
        </row>
        <row r="74">
          <cell r="A74">
            <v>12602616</v>
          </cell>
          <cell r="B74" t="str">
            <v>12602616</v>
          </cell>
          <cell r="C74" t="str">
            <v>PINO ZARATE GERMAN ALEJANDRO</v>
          </cell>
          <cell r="D74">
            <v>1000</v>
          </cell>
          <cell r="G74" t="str">
            <v>M</v>
          </cell>
          <cell r="H74">
            <v>27087</v>
          </cell>
          <cell r="I74">
            <v>39449</v>
          </cell>
          <cell r="J74">
            <v>4.4958904109589044</v>
          </cell>
          <cell r="K74">
            <v>438714</v>
          </cell>
          <cell r="L74">
            <v>438714</v>
          </cell>
          <cell r="M74">
            <v>438714</v>
          </cell>
          <cell r="O74">
            <v>3329639.3539726026</v>
          </cell>
          <cell r="P74">
            <v>0</v>
          </cell>
          <cell r="Q74">
            <v>3329639.3539726026</v>
          </cell>
        </row>
        <row r="75">
          <cell r="A75">
            <v>15464547</v>
          </cell>
          <cell r="B75" t="str">
            <v>15464547</v>
          </cell>
          <cell r="C75" t="str">
            <v>HERMOSILLA VELIZ EDUARDO ESTEB</v>
          </cell>
          <cell r="D75">
            <v>1000</v>
          </cell>
          <cell r="G75" t="str">
            <v>M</v>
          </cell>
          <cell r="H75">
            <v>30339</v>
          </cell>
          <cell r="I75">
            <v>37834</v>
          </cell>
          <cell r="J75">
            <v>8.9205479452054792</v>
          </cell>
          <cell r="K75">
            <v>439166</v>
          </cell>
          <cell r="L75">
            <v>439166</v>
          </cell>
          <cell r="M75">
            <v>439166</v>
          </cell>
          <cell r="O75">
            <v>6612370.4372602738</v>
          </cell>
          <cell r="P75">
            <v>0</v>
          </cell>
          <cell r="Q75">
            <v>6612370.4372602738</v>
          </cell>
        </row>
        <row r="76">
          <cell r="A76">
            <v>13200235</v>
          </cell>
          <cell r="B76" t="str">
            <v>13200235</v>
          </cell>
          <cell r="C76" t="str">
            <v>QUILAQUEO RIVERA CRISTIAN SEGU</v>
          </cell>
          <cell r="D76">
            <v>1000</v>
          </cell>
          <cell r="G76" t="str">
            <v>M</v>
          </cell>
          <cell r="H76">
            <v>28101</v>
          </cell>
          <cell r="I76">
            <v>36619</v>
          </cell>
          <cell r="J76">
            <v>12.24931506849315</v>
          </cell>
          <cell r="K76">
            <v>440714</v>
          </cell>
          <cell r="L76">
            <v>440714</v>
          </cell>
          <cell r="M76">
            <v>440714</v>
          </cell>
          <cell r="O76">
            <v>9107319.206027396</v>
          </cell>
          <cell r="P76">
            <v>666398</v>
          </cell>
          <cell r="Q76">
            <v>9107319.206027396</v>
          </cell>
        </row>
        <row r="77">
          <cell r="A77">
            <v>16415805</v>
          </cell>
          <cell r="B77" t="str">
            <v>16415805</v>
          </cell>
          <cell r="C77" t="str">
            <v>GARAY VALENZUELA HELMUTH EDUAR</v>
          </cell>
          <cell r="D77">
            <v>1000</v>
          </cell>
          <cell r="G77" t="str">
            <v>M</v>
          </cell>
          <cell r="H77">
            <v>31571</v>
          </cell>
          <cell r="I77">
            <v>40392</v>
          </cell>
          <cell r="J77">
            <v>1.9123287671232876</v>
          </cell>
          <cell r="K77">
            <v>440852</v>
          </cell>
          <cell r="L77">
            <v>440852</v>
          </cell>
          <cell r="M77">
            <v>440852</v>
          </cell>
          <cell r="O77">
            <v>1422191.8284931506</v>
          </cell>
          <cell r="P77">
            <v>0</v>
          </cell>
          <cell r="Q77">
            <v>1422191.8284931506</v>
          </cell>
        </row>
        <row r="78">
          <cell r="A78">
            <v>13054361</v>
          </cell>
          <cell r="B78" t="str">
            <v>13054361</v>
          </cell>
          <cell r="C78" t="str">
            <v>HERNANDEZ OJEDA PAOLA ANDREA</v>
          </cell>
          <cell r="D78">
            <v>1000</v>
          </cell>
          <cell r="G78" t="str">
            <v>F</v>
          </cell>
          <cell r="H78">
            <v>27837</v>
          </cell>
          <cell r="I78">
            <v>39280</v>
          </cell>
          <cell r="J78">
            <v>4.9589041095890414</v>
          </cell>
          <cell r="K78">
            <v>441015</v>
          </cell>
          <cell r="L78">
            <v>441015</v>
          </cell>
          <cell r="M78">
            <v>441015</v>
          </cell>
          <cell r="O78">
            <v>3689090.6753424662</v>
          </cell>
          <cell r="P78">
            <v>0</v>
          </cell>
          <cell r="Q78">
            <v>3689090.6753424662</v>
          </cell>
        </row>
        <row r="79">
          <cell r="A79">
            <v>9907890</v>
          </cell>
          <cell r="B79" t="str">
            <v>09907890</v>
          </cell>
          <cell r="C79" t="str">
            <v>APABLAZA CASTILLO IVAN ANDRES</v>
          </cell>
          <cell r="D79">
            <v>1000</v>
          </cell>
          <cell r="G79" t="str">
            <v>M</v>
          </cell>
          <cell r="H79">
            <v>25539</v>
          </cell>
          <cell r="I79">
            <v>39244</v>
          </cell>
          <cell r="J79">
            <v>5.0575342465753428</v>
          </cell>
          <cell r="K79">
            <v>441015</v>
          </cell>
          <cell r="L79">
            <v>441015</v>
          </cell>
          <cell r="M79">
            <v>441015</v>
          </cell>
          <cell r="O79">
            <v>3762464.8545205486</v>
          </cell>
          <cell r="P79">
            <v>0</v>
          </cell>
          <cell r="Q79">
            <v>3762464.8545205486</v>
          </cell>
        </row>
        <row r="80">
          <cell r="A80">
            <v>10736499</v>
          </cell>
          <cell r="B80" t="str">
            <v>10736499</v>
          </cell>
          <cell r="C80" t="str">
            <v>TILLERIA HERNANDEZ JACOB HERIB</v>
          </cell>
          <cell r="D80">
            <v>1000</v>
          </cell>
          <cell r="G80" t="str">
            <v>M</v>
          </cell>
          <cell r="H80">
            <v>25061</v>
          </cell>
          <cell r="I80">
            <v>38985</v>
          </cell>
          <cell r="J80">
            <v>5.7671232876712333</v>
          </cell>
          <cell r="K80">
            <v>441490</v>
          </cell>
          <cell r="L80">
            <v>441490</v>
          </cell>
          <cell r="M80">
            <v>441490</v>
          </cell>
          <cell r="O80">
            <v>4294323.416438356</v>
          </cell>
          <cell r="P80">
            <v>0</v>
          </cell>
          <cell r="Q80">
            <v>4294323.416438356</v>
          </cell>
        </row>
        <row r="81">
          <cell r="A81">
            <v>9678390</v>
          </cell>
          <cell r="B81" t="str">
            <v>09678390</v>
          </cell>
          <cell r="C81" t="str">
            <v>CRUZ POBLETE REINALDO ESTEBAN</v>
          </cell>
          <cell r="D81">
            <v>1000</v>
          </cell>
          <cell r="G81" t="str">
            <v>M</v>
          </cell>
          <cell r="H81">
            <v>23285</v>
          </cell>
          <cell r="I81">
            <v>34701</v>
          </cell>
          <cell r="J81">
            <v>17.504109589041096</v>
          </cell>
          <cell r="K81">
            <v>441895</v>
          </cell>
          <cell r="L81">
            <v>441895</v>
          </cell>
          <cell r="M81">
            <v>441895</v>
          </cell>
          <cell r="O81">
            <v>11273257.876301371</v>
          </cell>
          <cell r="P81">
            <v>1003818</v>
          </cell>
          <cell r="Q81">
            <v>11273257.876301371</v>
          </cell>
        </row>
        <row r="82">
          <cell r="A82">
            <v>13074058</v>
          </cell>
          <cell r="B82" t="str">
            <v>13074058</v>
          </cell>
          <cell r="C82" t="str">
            <v>CONTRERAS TAPIA JOSE DANILO</v>
          </cell>
          <cell r="D82">
            <v>1000</v>
          </cell>
          <cell r="G82" t="str">
            <v>M</v>
          </cell>
          <cell r="H82">
            <v>27955</v>
          </cell>
          <cell r="I82">
            <v>39722</v>
          </cell>
          <cell r="J82">
            <v>3.7479452054794522</v>
          </cell>
          <cell r="K82">
            <v>442587</v>
          </cell>
          <cell r="L82">
            <v>442587</v>
          </cell>
          <cell r="M82">
            <v>442587</v>
          </cell>
          <cell r="O82">
            <v>2796761.8750684932</v>
          </cell>
          <cell r="P82">
            <v>0</v>
          </cell>
          <cell r="Q82">
            <v>2796761.8750684932</v>
          </cell>
        </row>
        <row r="83">
          <cell r="A83">
            <v>9401231</v>
          </cell>
          <cell r="B83" t="str">
            <v>09401231</v>
          </cell>
          <cell r="C83" t="str">
            <v>CAÑAS MONROY MARCO ANTONIO</v>
          </cell>
          <cell r="D83">
            <v>1000</v>
          </cell>
          <cell r="G83" t="str">
            <v>M</v>
          </cell>
          <cell r="H83">
            <v>22685</v>
          </cell>
          <cell r="I83">
            <v>33239</v>
          </cell>
          <cell r="J83">
            <v>21.509589041095889</v>
          </cell>
          <cell r="K83">
            <v>443410</v>
          </cell>
          <cell r="L83">
            <v>443410</v>
          </cell>
          <cell r="M83">
            <v>443410</v>
          </cell>
          <cell r="O83">
            <v>12701663.001095889</v>
          </cell>
          <cell r="P83">
            <v>1062884</v>
          </cell>
          <cell r="Q83">
            <v>12701663.001095889</v>
          </cell>
        </row>
        <row r="84">
          <cell r="A84">
            <v>15118899</v>
          </cell>
          <cell r="B84" t="str">
            <v>15118899</v>
          </cell>
          <cell r="C84" t="str">
            <v>BECERRA IBARRA PATRICIO BLADIM</v>
          </cell>
          <cell r="D84">
            <v>1000</v>
          </cell>
          <cell r="G84" t="str">
            <v>M</v>
          </cell>
          <cell r="H84">
            <v>30321</v>
          </cell>
          <cell r="I84">
            <v>40280</v>
          </cell>
          <cell r="J84">
            <v>2.2191780821917808</v>
          </cell>
          <cell r="K84">
            <v>444531</v>
          </cell>
          <cell r="L84">
            <v>444531</v>
          </cell>
          <cell r="M84">
            <v>444531</v>
          </cell>
          <cell r="O84">
            <v>1662232.8452054793</v>
          </cell>
          <cell r="P84">
            <v>0</v>
          </cell>
          <cell r="Q84">
            <v>1662232.8452054793</v>
          </cell>
        </row>
        <row r="85">
          <cell r="A85">
            <v>15331269</v>
          </cell>
          <cell r="B85" t="str">
            <v>15331269</v>
          </cell>
          <cell r="C85" t="str">
            <v>RAVEST OYARCE PATRICIO EDUARDO</v>
          </cell>
          <cell r="D85">
            <v>1000</v>
          </cell>
          <cell r="G85" t="str">
            <v>M</v>
          </cell>
          <cell r="H85">
            <v>30114</v>
          </cell>
          <cell r="I85">
            <v>40280</v>
          </cell>
          <cell r="J85">
            <v>2.2191780821917808</v>
          </cell>
          <cell r="K85">
            <v>444531</v>
          </cell>
          <cell r="L85">
            <v>444531</v>
          </cell>
          <cell r="M85">
            <v>444531</v>
          </cell>
          <cell r="O85">
            <v>1662232.8452054793</v>
          </cell>
          <cell r="P85">
            <v>0</v>
          </cell>
          <cell r="Q85">
            <v>1662232.8452054793</v>
          </cell>
        </row>
        <row r="86">
          <cell r="A86">
            <v>16644419</v>
          </cell>
          <cell r="B86" t="str">
            <v>16644419</v>
          </cell>
          <cell r="C86" t="str">
            <v>CORREA CORREA CRISTIAN ANDRES</v>
          </cell>
          <cell r="D86">
            <v>1000</v>
          </cell>
          <cell r="G86" t="str">
            <v>M</v>
          </cell>
          <cell r="H86">
            <v>32001</v>
          </cell>
          <cell r="I86">
            <v>40280</v>
          </cell>
          <cell r="J86">
            <v>2.2191780821917808</v>
          </cell>
          <cell r="K86">
            <v>444577</v>
          </cell>
          <cell r="L86">
            <v>444577</v>
          </cell>
          <cell r="M86">
            <v>444577</v>
          </cell>
          <cell r="O86">
            <v>1662380.8643835615</v>
          </cell>
          <cell r="P86">
            <v>0</v>
          </cell>
          <cell r="Q86">
            <v>1662380.8643835615</v>
          </cell>
        </row>
        <row r="87">
          <cell r="A87">
            <v>15386464</v>
          </cell>
          <cell r="B87" t="str">
            <v>15386464</v>
          </cell>
          <cell r="C87" t="str">
            <v>VILLARROEL HERRERA CRISTIAN EN</v>
          </cell>
          <cell r="D87">
            <v>1000</v>
          </cell>
          <cell r="G87" t="str">
            <v>M</v>
          </cell>
          <cell r="H87">
            <v>31183</v>
          </cell>
          <cell r="I87">
            <v>40280</v>
          </cell>
          <cell r="J87">
            <v>2.2191780821917808</v>
          </cell>
          <cell r="K87">
            <v>444577</v>
          </cell>
          <cell r="L87">
            <v>444577</v>
          </cell>
          <cell r="M87">
            <v>444577</v>
          </cell>
          <cell r="O87">
            <v>1662380.8643835615</v>
          </cell>
          <cell r="P87">
            <v>0</v>
          </cell>
          <cell r="Q87">
            <v>1662380.8643835615</v>
          </cell>
        </row>
        <row r="88">
          <cell r="A88">
            <v>14002632</v>
          </cell>
          <cell r="B88" t="str">
            <v>14002632</v>
          </cell>
          <cell r="C88" t="str">
            <v>GOMEZ PLAZA HERNAN ENRIQUE</v>
          </cell>
          <cell r="D88">
            <v>1000</v>
          </cell>
          <cell r="G88" t="str">
            <v>M</v>
          </cell>
          <cell r="H88">
            <v>29878</v>
          </cell>
          <cell r="I88">
            <v>39484</v>
          </cell>
          <cell r="J88">
            <v>4.4000000000000004</v>
          </cell>
          <cell r="K88">
            <v>445308</v>
          </cell>
          <cell r="L88">
            <v>445308</v>
          </cell>
          <cell r="M88">
            <v>445308</v>
          </cell>
          <cell r="O88">
            <v>3300693</v>
          </cell>
          <cell r="P88">
            <v>0</v>
          </cell>
          <cell r="Q88">
            <v>3300693</v>
          </cell>
        </row>
        <row r="89">
          <cell r="A89">
            <v>11601964</v>
          </cell>
          <cell r="B89" t="str">
            <v>11601964</v>
          </cell>
          <cell r="C89" t="str">
            <v>MUÑOZ PEREIRA LUIS ADRIANO</v>
          </cell>
          <cell r="D89">
            <v>1000</v>
          </cell>
          <cell r="G89" t="str">
            <v>M</v>
          </cell>
          <cell r="H89">
            <v>25665</v>
          </cell>
          <cell r="I89">
            <v>34151</v>
          </cell>
          <cell r="J89">
            <v>19.010958904109589</v>
          </cell>
          <cell r="K89">
            <v>445884</v>
          </cell>
          <cell r="L89">
            <v>445884</v>
          </cell>
          <cell r="M89">
            <v>445884</v>
          </cell>
          <cell r="O89">
            <v>11847750.356986303</v>
          </cell>
          <cell r="P89">
            <v>1061699</v>
          </cell>
          <cell r="Q89">
            <v>11847750.356986303</v>
          </cell>
        </row>
        <row r="90">
          <cell r="A90">
            <v>17150996</v>
          </cell>
          <cell r="B90" t="str">
            <v>17150996</v>
          </cell>
          <cell r="C90" t="str">
            <v>LLANOS VERGARA JUAN JOSE</v>
          </cell>
          <cell r="D90">
            <v>1000</v>
          </cell>
          <cell r="G90" t="str">
            <v>M</v>
          </cell>
          <cell r="H90">
            <v>32623</v>
          </cell>
          <cell r="I90">
            <v>40274</v>
          </cell>
          <cell r="J90">
            <v>2.2356164383561645</v>
          </cell>
          <cell r="K90">
            <v>446143</v>
          </cell>
          <cell r="L90">
            <v>446143</v>
          </cell>
          <cell r="M90">
            <v>446143</v>
          </cell>
          <cell r="O90">
            <v>1679771.2109589041</v>
          </cell>
          <cell r="P90">
            <v>0</v>
          </cell>
          <cell r="Q90">
            <v>1679771.2109589041</v>
          </cell>
        </row>
        <row r="91">
          <cell r="A91">
            <v>15092831</v>
          </cell>
          <cell r="B91" t="str">
            <v>15092831</v>
          </cell>
          <cell r="C91" t="str">
            <v>ESPINOZA OLAVE MANUEL ALBERTO</v>
          </cell>
          <cell r="D91">
            <v>1000</v>
          </cell>
          <cell r="G91" t="str">
            <v>M</v>
          </cell>
          <cell r="H91">
            <v>30514</v>
          </cell>
          <cell r="I91">
            <v>39783</v>
          </cell>
          <cell r="J91">
            <v>3.580821917808219</v>
          </cell>
          <cell r="K91">
            <v>446242</v>
          </cell>
          <cell r="L91">
            <v>446242</v>
          </cell>
          <cell r="M91">
            <v>446242</v>
          </cell>
          <cell r="O91">
            <v>2691029.9249315066</v>
          </cell>
          <cell r="P91">
            <v>0</v>
          </cell>
          <cell r="Q91">
            <v>2691029.9249315066</v>
          </cell>
        </row>
        <row r="92">
          <cell r="A92">
            <v>9023357</v>
          </cell>
          <cell r="B92" t="str">
            <v>09023357</v>
          </cell>
          <cell r="C92" t="str">
            <v>MENDOZA MEDEL RAUL ENRIQUE</v>
          </cell>
          <cell r="D92">
            <v>1000</v>
          </cell>
          <cell r="G92" t="str">
            <v>M</v>
          </cell>
          <cell r="H92">
            <v>23657</v>
          </cell>
          <cell r="I92">
            <v>34274</v>
          </cell>
          <cell r="J92">
            <v>18.673972602739727</v>
          </cell>
          <cell r="K92">
            <v>446361</v>
          </cell>
          <cell r="L92">
            <v>446361</v>
          </cell>
          <cell r="M92">
            <v>446361</v>
          </cell>
          <cell r="O92">
            <v>11831519.957808221</v>
          </cell>
          <cell r="P92">
            <v>1091072</v>
          </cell>
          <cell r="Q92">
            <v>11831519.957808221</v>
          </cell>
        </row>
        <row r="93">
          <cell r="A93">
            <v>15777160</v>
          </cell>
          <cell r="B93" t="str">
            <v>15777160</v>
          </cell>
          <cell r="C93" t="str">
            <v>QUEZADA PADILLA IVAN ANDRES</v>
          </cell>
          <cell r="D93">
            <v>1000</v>
          </cell>
          <cell r="G93" t="str">
            <v>M</v>
          </cell>
          <cell r="H93">
            <v>30820</v>
          </cell>
          <cell r="I93">
            <v>38961</v>
          </cell>
          <cell r="J93">
            <v>5.8328767123287673</v>
          </cell>
          <cell r="K93">
            <v>446616</v>
          </cell>
          <cell r="L93">
            <v>446616</v>
          </cell>
          <cell r="M93">
            <v>446616</v>
          </cell>
          <cell r="O93">
            <v>4386638.8463013694</v>
          </cell>
          <cell r="P93">
            <v>0</v>
          </cell>
          <cell r="Q93">
            <v>4386638.8463013694</v>
          </cell>
        </row>
        <row r="94">
          <cell r="A94">
            <v>10893877</v>
          </cell>
          <cell r="B94" t="str">
            <v>10893877</v>
          </cell>
          <cell r="C94" t="str">
            <v>ARANDA FARIAS CRISTIAN ENRIQUE</v>
          </cell>
          <cell r="D94">
            <v>1000</v>
          </cell>
          <cell r="G94" t="str">
            <v>M</v>
          </cell>
          <cell r="H94">
            <v>25195</v>
          </cell>
          <cell r="I94">
            <v>36800</v>
          </cell>
          <cell r="J94">
            <v>11.753424657534246</v>
          </cell>
          <cell r="K94">
            <v>446708</v>
          </cell>
          <cell r="L94">
            <v>446708</v>
          </cell>
          <cell r="M94">
            <v>446708</v>
          </cell>
          <cell r="O94">
            <v>8840779.1095890403</v>
          </cell>
          <cell r="P94">
            <v>634980</v>
          </cell>
          <cell r="Q94">
            <v>8840779.1095890403</v>
          </cell>
        </row>
        <row r="95">
          <cell r="A95">
            <v>13459079</v>
          </cell>
          <cell r="B95" t="str">
            <v>13459079</v>
          </cell>
          <cell r="C95" t="str">
            <v>ALLENDES GUTIERREZ CARLOS JESU</v>
          </cell>
          <cell r="D95">
            <v>1000</v>
          </cell>
          <cell r="G95" t="str">
            <v>M</v>
          </cell>
          <cell r="H95">
            <v>28827</v>
          </cell>
          <cell r="I95">
            <v>36283</v>
          </cell>
          <cell r="J95">
            <v>13.169863013698631</v>
          </cell>
          <cell r="K95">
            <v>446890</v>
          </cell>
          <cell r="L95">
            <v>446890</v>
          </cell>
          <cell r="M95">
            <v>446890</v>
          </cell>
          <cell r="O95">
            <v>9605981.8624657542</v>
          </cell>
          <cell r="P95">
            <v>648562</v>
          </cell>
          <cell r="Q95">
            <v>9605981.8624657542</v>
          </cell>
        </row>
        <row r="96">
          <cell r="A96">
            <v>10943159</v>
          </cell>
          <cell r="B96" t="str">
            <v>10943159</v>
          </cell>
          <cell r="C96" t="str">
            <v>TORRES MORALES MAURICIO HERNAN</v>
          </cell>
          <cell r="D96">
            <v>1000</v>
          </cell>
          <cell r="G96" t="str">
            <v>M</v>
          </cell>
          <cell r="H96">
            <v>25708</v>
          </cell>
          <cell r="I96">
            <v>40364</v>
          </cell>
          <cell r="J96">
            <v>1.989041095890411</v>
          </cell>
          <cell r="K96">
            <v>447037</v>
          </cell>
          <cell r="L96">
            <v>447037</v>
          </cell>
          <cell r="M96">
            <v>447037</v>
          </cell>
          <cell r="O96">
            <v>1497080.721369863</v>
          </cell>
          <cell r="P96">
            <v>0</v>
          </cell>
          <cell r="Q96">
            <v>1497080.721369863</v>
          </cell>
        </row>
        <row r="97">
          <cell r="A97">
            <v>7513556</v>
          </cell>
          <cell r="B97" t="str">
            <v>07513556</v>
          </cell>
          <cell r="C97" t="str">
            <v>LOYOLA RUNGE MANUEL PATRICIO</v>
          </cell>
          <cell r="D97">
            <v>1000</v>
          </cell>
          <cell r="G97" t="str">
            <v>M</v>
          </cell>
          <cell r="H97">
            <v>21057</v>
          </cell>
          <cell r="I97">
            <v>39084</v>
          </cell>
          <cell r="J97">
            <v>5.4958904109589044</v>
          </cell>
          <cell r="K97">
            <v>448206</v>
          </cell>
          <cell r="L97">
            <v>448206</v>
          </cell>
          <cell r="M97">
            <v>448206</v>
          </cell>
          <cell r="O97">
            <v>4145877.6920547946</v>
          </cell>
          <cell r="P97">
            <v>0</v>
          </cell>
          <cell r="Q97">
            <v>4145877.6920547946</v>
          </cell>
        </row>
        <row r="98">
          <cell r="A98">
            <v>14005043</v>
          </cell>
          <cell r="B98" t="str">
            <v>14005043</v>
          </cell>
          <cell r="C98" t="str">
            <v>DIAZ PIZARRO JOSE ANTONIO</v>
          </cell>
          <cell r="D98">
            <v>1000</v>
          </cell>
          <cell r="G98" t="str">
            <v>M</v>
          </cell>
          <cell r="H98">
            <v>29650</v>
          </cell>
          <cell r="I98">
            <v>39146</v>
          </cell>
          <cell r="J98">
            <v>5.3260273972602743</v>
          </cell>
          <cell r="K98">
            <v>448429</v>
          </cell>
          <cell r="L98">
            <v>448429</v>
          </cell>
          <cell r="M98">
            <v>448429</v>
          </cell>
          <cell r="O98">
            <v>4019462.0679452051</v>
          </cell>
          <cell r="P98">
            <v>0</v>
          </cell>
          <cell r="Q98">
            <v>4019462.0679452051</v>
          </cell>
        </row>
        <row r="99">
          <cell r="A99">
            <v>13187847</v>
          </cell>
          <cell r="B99" t="str">
            <v>13187847</v>
          </cell>
          <cell r="C99" t="str">
            <v>JIMENEZ BARAHONA CRISTIAN ANDR</v>
          </cell>
          <cell r="D99">
            <v>1000</v>
          </cell>
          <cell r="G99" t="str">
            <v>M</v>
          </cell>
          <cell r="H99">
            <v>28193</v>
          </cell>
          <cell r="I99">
            <v>39142</v>
          </cell>
          <cell r="J99">
            <v>5.3369863013698629</v>
          </cell>
          <cell r="K99">
            <v>448429</v>
          </cell>
          <cell r="L99">
            <v>448429</v>
          </cell>
          <cell r="M99">
            <v>448429</v>
          </cell>
          <cell r="O99">
            <v>4027732.5660273973</v>
          </cell>
          <cell r="P99">
            <v>0</v>
          </cell>
          <cell r="Q99">
            <v>4027732.5660273973</v>
          </cell>
        </row>
        <row r="100">
          <cell r="A100">
            <v>13208512</v>
          </cell>
          <cell r="B100" t="str">
            <v>13208512</v>
          </cell>
          <cell r="C100" t="str">
            <v>TORRES CERDA IGNACIO</v>
          </cell>
          <cell r="D100">
            <v>1000</v>
          </cell>
          <cell r="G100" t="str">
            <v>M</v>
          </cell>
          <cell r="H100">
            <v>28124</v>
          </cell>
          <cell r="I100">
            <v>39119</v>
          </cell>
          <cell r="J100">
            <v>5.4</v>
          </cell>
          <cell r="K100">
            <v>448429</v>
          </cell>
          <cell r="L100">
            <v>448429</v>
          </cell>
          <cell r="M100">
            <v>448429</v>
          </cell>
          <cell r="O100">
            <v>4075287.9300000006</v>
          </cell>
          <cell r="P100">
            <v>0</v>
          </cell>
          <cell r="Q100">
            <v>4075287.9300000006</v>
          </cell>
        </row>
        <row r="101">
          <cell r="A101">
            <v>9747141</v>
          </cell>
          <cell r="B101" t="str">
            <v>09747141</v>
          </cell>
          <cell r="C101" t="str">
            <v>MOLINA DONOSO CRISTIAN BALTAZA</v>
          </cell>
          <cell r="D101">
            <v>1000</v>
          </cell>
          <cell r="G101" t="str">
            <v>M</v>
          </cell>
          <cell r="H101">
            <v>25193</v>
          </cell>
          <cell r="I101">
            <v>39449</v>
          </cell>
          <cell r="J101">
            <v>4.4958904109589044</v>
          </cell>
          <cell r="K101">
            <v>449425</v>
          </cell>
          <cell r="L101">
            <v>449425</v>
          </cell>
          <cell r="M101">
            <v>449425</v>
          </cell>
          <cell r="O101">
            <v>3399464.803150685</v>
          </cell>
          <cell r="P101">
            <v>0</v>
          </cell>
          <cell r="Q101">
            <v>3399464.803150685</v>
          </cell>
        </row>
        <row r="102">
          <cell r="A102">
            <v>9458527</v>
          </cell>
          <cell r="B102" t="str">
            <v>09458527</v>
          </cell>
          <cell r="C102" t="str">
            <v>SALINAS JIMENEZ JUAN</v>
          </cell>
          <cell r="D102">
            <v>1000</v>
          </cell>
          <cell r="G102" t="str">
            <v>M</v>
          </cell>
          <cell r="H102">
            <v>23578</v>
          </cell>
          <cell r="I102">
            <v>39118</v>
          </cell>
          <cell r="J102">
            <v>5.4027397260273968</v>
          </cell>
          <cell r="K102">
            <v>449461</v>
          </cell>
          <cell r="L102">
            <v>449461</v>
          </cell>
          <cell r="M102">
            <v>449461</v>
          </cell>
          <cell r="O102">
            <v>4085440.2142465748</v>
          </cell>
          <cell r="P102">
            <v>0</v>
          </cell>
          <cell r="Q102">
            <v>4085440.2142465748</v>
          </cell>
        </row>
        <row r="103">
          <cell r="A103">
            <v>7310193</v>
          </cell>
          <cell r="B103" t="str">
            <v>07310193</v>
          </cell>
          <cell r="C103" t="str">
            <v>SOTO CASTRO PABLO ENRIQUE</v>
          </cell>
          <cell r="D103">
            <v>1000</v>
          </cell>
          <cell r="G103" t="str">
            <v>M</v>
          </cell>
          <cell r="H103">
            <v>21937</v>
          </cell>
          <cell r="I103">
            <v>34182</v>
          </cell>
          <cell r="J103">
            <v>18.926027397260274</v>
          </cell>
          <cell r="K103">
            <v>449684</v>
          </cell>
          <cell r="L103">
            <v>449684</v>
          </cell>
          <cell r="M103">
            <v>449684</v>
          </cell>
          <cell r="O103">
            <v>12181922.82630137</v>
          </cell>
          <cell r="P103">
            <v>1120312</v>
          </cell>
          <cell r="Q103">
            <v>12181922.82630137</v>
          </cell>
        </row>
        <row r="104">
          <cell r="A104">
            <v>12807974</v>
          </cell>
          <cell r="B104" t="str">
            <v>12807974</v>
          </cell>
          <cell r="C104" t="str">
            <v>MARTINEZ CARVAJAL JOSE MIGUEL</v>
          </cell>
          <cell r="D104">
            <v>1000</v>
          </cell>
          <cell r="G104" t="str">
            <v>M</v>
          </cell>
          <cell r="H104">
            <v>27369</v>
          </cell>
          <cell r="I104">
            <v>37326</v>
          </cell>
          <cell r="J104">
            <v>10.312328767123288</v>
          </cell>
          <cell r="K104">
            <v>450653</v>
          </cell>
          <cell r="L104">
            <v>450653</v>
          </cell>
          <cell r="M104">
            <v>450653</v>
          </cell>
          <cell r="O104">
            <v>7815793.8931506854</v>
          </cell>
          <cell r="P104">
            <v>0</v>
          </cell>
          <cell r="Q104">
            <v>7815793.8931506854</v>
          </cell>
        </row>
        <row r="105">
          <cell r="A105">
            <v>16520530</v>
          </cell>
          <cell r="B105" t="str">
            <v>16520530</v>
          </cell>
          <cell r="C105" t="str">
            <v>MEDINA CARRASCO ANDRES FERNAND</v>
          </cell>
          <cell r="D105">
            <v>1000</v>
          </cell>
          <cell r="G105" t="str">
            <v>M</v>
          </cell>
          <cell r="H105">
            <v>31831</v>
          </cell>
          <cell r="I105">
            <v>40324</v>
          </cell>
          <cell r="J105">
            <v>2.0986301369863014</v>
          </cell>
          <cell r="K105">
            <v>451106</v>
          </cell>
          <cell r="L105">
            <v>451106</v>
          </cell>
          <cell r="M105">
            <v>451106</v>
          </cell>
          <cell r="O105">
            <v>1591946.5304109589</v>
          </cell>
          <cell r="P105">
            <v>0</v>
          </cell>
          <cell r="Q105">
            <v>1591946.5304109589</v>
          </cell>
        </row>
        <row r="106">
          <cell r="A106">
            <v>13459584</v>
          </cell>
          <cell r="B106" t="str">
            <v>13459584</v>
          </cell>
          <cell r="C106" t="str">
            <v>GONZALEZ CORREA ROBERTO RAUL</v>
          </cell>
          <cell r="D106">
            <v>1000</v>
          </cell>
          <cell r="G106" t="str">
            <v>M</v>
          </cell>
          <cell r="H106">
            <v>27625</v>
          </cell>
          <cell r="I106">
            <v>40289</v>
          </cell>
          <cell r="J106">
            <v>2.1945205479452055</v>
          </cell>
          <cell r="K106">
            <v>451106</v>
          </cell>
          <cell r="L106">
            <v>451106</v>
          </cell>
          <cell r="M106">
            <v>451106</v>
          </cell>
          <cell r="O106">
            <v>1664685.6016438357</v>
          </cell>
          <cell r="P106">
            <v>0</v>
          </cell>
          <cell r="Q106">
            <v>1664685.6016438357</v>
          </cell>
        </row>
        <row r="107">
          <cell r="A107">
            <v>15368553</v>
          </cell>
          <cell r="B107" t="str">
            <v>15368553</v>
          </cell>
          <cell r="C107" t="str">
            <v>MARTINOTTI JARA FELIPE ANDRES</v>
          </cell>
          <cell r="D107">
            <v>1000</v>
          </cell>
          <cell r="G107" t="str">
            <v>M</v>
          </cell>
          <cell r="H107">
            <v>30382</v>
          </cell>
          <cell r="I107">
            <v>39539</v>
          </cell>
          <cell r="J107">
            <v>4.2493150684931509</v>
          </cell>
          <cell r="K107">
            <v>451238</v>
          </cell>
          <cell r="L107">
            <v>451238</v>
          </cell>
          <cell r="M107">
            <v>451238</v>
          </cell>
          <cell r="O107">
            <v>3224193.3041095892</v>
          </cell>
          <cell r="P107">
            <v>0</v>
          </cell>
          <cell r="Q107">
            <v>3224193.3041095892</v>
          </cell>
        </row>
        <row r="108">
          <cell r="A108">
            <v>15899770</v>
          </cell>
          <cell r="B108" t="str">
            <v>15899770</v>
          </cell>
          <cell r="C108" t="str">
            <v>ROJAS VEGA CAROLINA DEL PILAR</v>
          </cell>
          <cell r="D108">
            <v>1000</v>
          </cell>
          <cell r="G108" t="str">
            <v>F</v>
          </cell>
          <cell r="H108">
            <v>30930</v>
          </cell>
          <cell r="I108">
            <v>39539</v>
          </cell>
          <cell r="J108">
            <v>4.2493150684931509</v>
          </cell>
          <cell r="K108">
            <v>451238</v>
          </cell>
          <cell r="L108">
            <v>451238</v>
          </cell>
          <cell r="M108">
            <v>451238</v>
          </cell>
          <cell r="O108">
            <v>3224193.3041095892</v>
          </cell>
          <cell r="P108">
            <v>0</v>
          </cell>
          <cell r="Q108">
            <v>3224193.3041095892</v>
          </cell>
        </row>
        <row r="109">
          <cell r="A109">
            <v>12681764</v>
          </cell>
          <cell r="B109" t="str">
            <v>12681764</v>
          </cell>
          <cell r="C109" t="str">
            <v>GODOY GARCES ARMANDO ENRIQUE</v>
          </cell>
          <cell r="D109">
            <v>1000</v>
          </cell>
          <cell r="G109" t="str">
            <v>M</v>
          </cell>
          <cell r="H109">
            <v>27008</v>
          </cell>
          <cell r="I109">
            <v>39053</v>
          </cell>
          <cell r="J109">
            <v>5.580821917808219</v>
          </cell>
          <cell r="K109">
            <v>451266</v>
          </cell>
          <cell r="L109">
            <v>451266</v>
          </cell>
          <cell r="M109">
            <v>451266</v>
          </cell>
          <cell r="O109">
            <v>4234708.6964383563</v>
          </cell>
          <cell r="P109">
            <v>0</v>
          </cell>
          <cell r="Q109">
            <v>4234708.6964383563</v>
          </cell>
        </row>
        <row r="110">
          <cell r="A110">
            <v>10523104</v>
          </cell>
          <cell r="B110" t="str">
            <v>10523104</v>
          </cell>
          <cell r="C110" t="str">
            <v>FARIAS CELIS JUAN CARLOS</v>
          </cell>
          <cell r="D110">
            <v>1000</v>
          </cell>
          <cell r="G110" t="str">
            <v>M</v>
          </cell>
          <cell r="H110">
            <v>24813</v>
          </cell>
          <cell r="I110">
            <v>33695</v>
          </cell>
          <cell r="J110">
            <v>20.260273972602739</v>
          </cell>
          <cell r="K110">
            <v>451842</v>
          </cell>
          <cell r="L110">
            <v>451842</v>
          </cell>
          <cell r="M110">
            <v>451842</v>
          </cell>
          <cell r="O110">
            <v>12650240.386301368</v>
          </cell>
          <cell r="P110">
            <v>1165141</v>
          </cell>
          <cell r="Q110">
            <v>12650240.386301368</v>
          </cell>
        </row>
        <row r="111">
          <cell r="A111">
            <v>15889177</v>
          </cell>
          <cell r="B111" t="str">
            <v>15889177</v>
          </cell>
          <cell r="C111" t="str">
            <v>CASTRO MUÑOZ PATRICIO</v>
          </cell>
          <cell r="D111">
            <v>1000</v>
          </cell>
          <cell r="G111" t="str">
            <v>M</v>
          </cell>
          <cell r="H111">
            <v>30903</v>
          </cell>
          <cell r="I111">
            <v>38475</v>
          </cell>
          <cell r="J111">
            <v>7.1643835616438354</v>
          </cell>
          <cell r="K111">
            <v>452259</v>
          </cell>
          <cell r="L111">
            <v>452259</v>
          </cell>
          <cell r="M111">
            <v>452259</v>
          </cell>
          <cell r="O111">
            <v>5446625.5253424654</v>
          </cell>
          <cell r="P111">
            <v>0</v>
          </cell>
          <cell r="Q111">
            <v>5446625.5253424654</v>
          </cell>
        </row>
        <row r="112">
          <cell r="A112">
            <v>16700472</v>
          </cell>
          <cell r="B112" t="str">
            <v>16700472</v>
          </cell>
          <cell r="C112" t="str">
            <v>DELGADO PEREZ ROMUALDO ANDRES</v>
          </cell>
          <cell r="D112">
            <v>1000</v>
          </cell>
          <cell r="G112" t="str">
            <v>M</v>
          </cell>
          <cell r="H112">
            <v>31968</v>
          </cell>
          <cell r="I112">
            <v>39006</v>
          </cell>
          <cell r="J112">
            <v>5.7095890410958905</v>
          </cell>
          <cell r="K112">
            <v>452820</v>
          </cell>
          <cell r="L112">
            <v>452820</v>
          </cell>
          <cell r="M112">
            <v>452820</v>
          </cell>
          <cell r="O112">
            <v>4345282.1687671235</v>
          </cell>
          <cell r="P112">
            <v>0</v>
          </cell>
          <cell r="Q112">
            <v>4345282.1687671235</v>
          </cell>
        </row>
        <row r="113">
          <cell r="A113">
            <v>13714738</v>
          </cell>
          <cell r="B113" t="str">
            <v>13714738</v>
          </cell>
          <cell r="C113" t="str">
            <v>NUÑEZ NAVARRETE ANGELO BERNABE</v>
          </cell>
          <cell r="D113">
            <v>1000</v>
          </cell>
          <cell r="G113" t="str">
            <v>M</v>
          </cell>
          <cell r="H113">
            <v>29105</v>
          </cell>
          <cell r="I113">
            <v>39006</v>
          </cell>
          <cell r="J113">
            <v>5.7095890410958905</v>
          </cell>
          <cell r="K113">
            <v>452820</v>
          </cell>
          <cell r="L113">
            <v>452820</v>
          </cell>
          <cell r="M113">
            <v>452820</v>
          </cell>
          <cell r="O113">
            <v>4345282.1687671235</v>
          </cell>
          <cell r="P113">
            <v>0</v>
          </cell>
          <cell r="Q113">
            <v>4345282.1687671235</v>
          </cell>
        </row>
        <row r="114">
          <cell r="A114">
            <v>14339660</v>
          </cell>
          <cell r="B114" t="str">
            <v>14339660</v>
          </cell>
          <cell r="C114" t="str">
            <v>CISTERNA KRUGER PATRICIO ALEXA</v>
          </cell>
          <cell r="D114">
            <v>1000</v>
          </cell>
          <cell r="G114" t="str">
            <v>M</v>
          </cell>
          <cell r="H114">
            <v>28289</v>
          </cell>
          <cell r="I114">
            <v>37316</v>
          </cell>
          <cell r="J114">
            <v>10.33972602739726</v>
          </cell>
          <cell r="K114">
            <v>453653</v>
          </cell>
          <cell r="L114">
            <v>453653</v>
          </cell>
          <cell r="M114">
            <v>453653</v>
          </cell>
          <cell r="O114">
            <v>7881536.2972602732</v>
          </cell>
          <cell r="P114">
            <v>0</v>
          </cell>
          <cell r="Q114">
            <v>7881536.2972602732</v>
          </cell>
        </row>
        <row r="115">
          <cell r="A115">
            <v>14276055</v>
          </cell>
          <cell r="B115" t="str">
            <v>14276055</v>
          </cell>
          <cell r="C115" t="str">
            <v>ARENAS ROMERO MARCELO ANDRES</v>
          </cell>
          <cell r="D115">
            <v>1000</v>
          </cell>
          <cell r="G115" t="str">
            <v>M</v>
          </cell>
          <cell r="H115">
            <v>26291</v>
          </cell>
          <cell r="I115">
            <v>37865</v>
          </cell>
          <cell r="J115">
            <v>8.8356164383561637</v>
          </cell>
          <cell r="K115">
            <v>453992</v>
          </cell>
          <cell r="L115">
            <v>453992</v>
          </cell>
          <cell r="M115">
            <v>453992</v>
          </cell>
          <cell r="O115">
            <v>6739360.2534246566</v>
          </cell>
          <cell r="P115">
            <v>0</v>
          </cell>
          <cell r="Q115">
            <v>6739360.2534246566</v>
          </cell>
        </row>
        <row r="116">
          <cell r="A116">
            <v>7573683</v>
          </cell>
          <cell r="B116" t="str">
            <v>07573683</v>
          </cell>
          <cell r="C116" t="str">
            <v>GATICA CARTER JOSE</v>
          </cell>
          <cell r="D116">
            <v>1000</v>
          </cell>
          <cell r="G116" t="str">
            <v>M</v>
          </cell>
          <cell r="H116">
            <v>20300</v>
          </cell>
          <cell r="I116">
            <v>33178</v>
          </cell>
          <cell r="J116">
            <v>21.676712328767124</v>
          </cell>
          <cell r="K116">
            <v>454063</v>
          </cell>
          <cell r="L116">
            <v>454063</v>
          </cell>
          <cell r="M116">
            <v>454063</v>
          </cell>
          <cell r="O116">
            <v>13376821.772602739</v>
          </cell>
          <cell r="P116">
            <v>1144404</v>
          </cell>
          <cell r="Q116">
            <v>13376821.772602739</v>
          </cell>
        </row>
        <row r="117">
          <cell r="A117">
            <v>13070715</v>
          </cell>
          <cell r="B117" t="str">
            <v>13070715</v>
          </cell>
          <cell r="C117" t="str">
            <v>URETA PONCE VICTOR HUGO</v>
          </cell>
          <cell r="D117">
            <v>1000</v>
          </cell>
          <cell r="G117" t="str">
            <v>M</v>
          </cell>
          <cell r="H117">
            <v>27711</v>
          </cell>
          <cell r="I117">
            <v>37754</v>
          </cell>
          <cell r="J117">
            <v>9.1397260273972609</v>
          </cell>
          <cell r="K117">
            <v>454121</v>
          </cell>
          <cell r="L117">
            <v>454121</v>
          </cell>
          <cell r="M117">
            <v>454121</v>
          </cell>
          <cell r="O117">
            <v>6973029.2153424658</v>
          </cell>
          <cell r="P117">
            <v>0</v>
          </cell>
          <cell r="Q117">
            <v>6973029.2153424658</v>
          </cell>
        </row>
        <row r="118">
          <cell r="A118">
            <v>8356383</v>
          </cell>
          <cell r="B118" t="str">
            <v>08356383</v>
          </cell>
          <cell r="C118" t="str">
            <v>ROZAS RAMOS ANDRES ELEODORO</v>
          </cell>
          <cell r="D118">
            <v>1000</v>
          </cell>
          <cell r="G118" t="str">
            <v>M</v>
          </cell>
          <cell r="H118">
            <v>21302</v>
          </cell>
          <cell r="I118">
            <v>34284</v>
          </cell>
          <cell r="J118">
            <v>18.646575342465752</v>
          </cell>
          <cell r="K118">
            <v>454739</v>
          </cell>
          <cell r="L118">
            <v>454739</v>
          </cell>
          <cell r="M118">
            <v>454739</v>
          </cell>
          <cell r="O118">
            <v>12186516.327945203</v>
          </cell>
          <cell r="P118">
            <v>1037274</v>
          </cell>
          <cell r="Q118">
            <v>12186516.327945203</v>
          </cell>
        </row>
        <row r="119">
          <cell r="A119">
            <v>9071547</v>
          </cell>
          <cell r="B119" t="str">
            <v>09071547</v>
          </cell>
          <cell r="C119" t="str">
            <v>MERINO GRANT JORGE ORLANDO</v>
          </cell>
          <cell r="D119">
            <v>1000</v>
          </cell>
          <cell r="G119" t="str">
            <v>M</v>
          </cell>
          <cell r="H119">
            <v>25226</v>
          </cell>
          <cell r="I119">
            <v>38819</v>
          </cell>
          <cell r="J119">
            <v>6.2219178082191782</v>
          </cell>
          <cell r="K119">
            <v>457202</v>
          </cell>
          <cell r="L119">
            <v>457202</v>
          </cell>
          <cell r="M119">
            <v>457202</v>
          </cell>
          <cell r="O119">
            <v>4774723.3693150682</v>
          </cell>
          <cell r="P119">
            <v>0</v>
          </cell>
          <cell r="Q119">
            <v>4774723.3693150682</v>
          </cell>
        </row>
        <row r="120">
          <cell r="A120">
            <v>13127017</v>
          </cell>
          <cell r="B120" t="str">
            <v>13127017</v>
          </cell>
          <cell r="C120" t="str">
            <v>ORELLANA MELLA VICTOR HUMBERTO</v>
          </cell>
          <cell r="D120">
            <v>1000</v>
          </cell>
          <cell r="G120" t="str">
            <v>M</v>
          </cell>
          <cell r="H120">
            <v>28279</v>
          </cell>
          <cell r="I120">
            <v>39664</v>
          </cell>
          <cell r="J120">
            <v>3.9068493150684933</v>
          </cell>
          <cell r="K120">
            <v>458475</v>
          </cell>
          <cell r="L120">
            <v>458475</v>
          </cell>
          <cell r="M120">
            <v>458475</v>
          </cell>
          <cell r="O120">
            <v>3005342.4682191783</v>
          </cell>
          <cell r="P120">
            <v>0</v>
          </cell>
          <cell r="Q120">
            <v>3005342.4682191783</v>
          </cell>
        </row>
        <row r="121">
          <cell r="A121">
            <v>11740300</v>
          </cell>
          <cell r="B121" t="str">
            <v>11740300</v>
          </cell>
          <cell r="C121" t="str">
            <v>IBACETA CONTRERAS VICTOR ROLAN</v>
          </cell>
          <cell r="D121">
            <v>1000</v>
          </cell>
          <cell r="G121" t="str">
            <v>M</v>
          </cell>
          <cell r="H121">
            <v>26229</v>
          </cell>
          <cell r="I121">
            <v>39664</v>
          </cell>
          <cell r="J121">
            <v>3.9068493150684933</v>
          </cell>
          <cell r="K121">
            <v>458475</v>
          </cell>
          <cell r="L121">
            <v>458475</v>
          </cell>
          <cell r="M121">
            <v>458475</v>
          </cell>
          <cell r="O121">
            <v>3005342.4682191783</v>
          </cell>
          <cell r="P121">
            <v>0</v>
          </cell>
          <cell r="Q121">
            <v>3005342.4682191783</v>
          </cell>
        </row>
        <row r="122">
          <cell r="A122">
            <v>13055378</v>
          </cell>
          <cell r="B122" t="str">
            <v>13055378</v>
          </cell>
          <cell r="C122" t="str">
            <v>MENDEZ MOYA ASTRID ANDREA</v>
          </cell>
          <cell r="D122">
            <v>1000</v>
          </cell>
          <cell r="G122" t="str">
            <v>F</v>
          </cell>
          <cell r="H122">
            <v>27914</v>
          </cell>
          <cell r="I122">
            <v>39646</v>
          </cell>
          <cell r="J122">
            <v>3.956164383561644</v>
          </cell>
          <cell r="K122">
            <v>458853</v>
          </cell>
          <cell r="L122">
            <v>458853</v>
          </cell>
          <cell r="M122">
            <v>458853</v>
          </cell>
          <cell r="O122">
            <v>3045446.44109589</v>
          </cell>
          <cell r="P122">
            <v>0</v>
          </cell>
          <cell r="Q122">
            <v>3045446.44109589</v>
          </cell>
        </row>
        <row r="123">
          <cell r="A123">
            <v>8258669</v>
          </cell>
          <cell r="B123" t="str">
            <v>08258669</v>
          </cell>
          <cell r="C123" t="str">
            <v>INOSTROZA ACOSTA DAVID ANTONIO</v>
          </cell>
          <cell r="D123">
            <v>1000</v>
          </cell>
          <cell r="G123" t="str">
            <v>M</v>
          </cell>
          <cell r="H123">
            <v>21547</v>
          </cell>
          <cell r="I123">
            <v>36780</v>
          </cell>
          <cell r="J123">
            <v>11.808219178082192</v>
          </cell>
          <cell r="K123">
            <v>458909</v>
          </cell>
          <cell r="L123">
            <v>458909</v>
          </cell>
          <cell r="M123">
            <v>458909</v>
          </cell>
          <cell r="O123">
            <v>9090899.382191781</v>
          </cell>
          <cell r="P123">
            <v>770269</v>
          </cell>
          <cell r="Q123">
            <v>9090899.382191781</v>
          </cell>
        </row>
        <row r="124">
          <cell r="A124">
            <v>16748068</v>
          </cell>
          <cell r="B124" t="str">
            <v>16748068</v>
          </cell>
          <cell r="C124" t="str">
            <v>SCHIAVONE SERRA BENJAMIN</v>
          </cell>
          <cell r="D124">
            <v>1000</v>
          </cell>
          <cell r="G124" t="str">
            <v>M</v>
          </cell>
          <cell r="H124">
            <v>31862</v>
          </cell>
          <cell r="I124">
            <v>40350</v>
          </cell>
          <cell r="J124">
            <v>2.0273972602739727</v>
          </cell>
          <cell r="K124">
            <v>459445</v>
          </cell>
          <cell r="L124">
            <v>459445</v>
          </cell>
          <cell r="M124">
            <v>459445</v>
          </cell>
          <cell r="O124">
            <v>1562426.1671232875</v>
          </cell>
          <cell r="P124">
            <v>0</v>
          </cell>
          <cell r="Q124">
            <v>1562426.1671232875</v>
          </cell>
        </row>
        <row r="125">
          <cell r="A125">
            <v>13704181</v>
          </cell>
          <cell r="B125" t="str">
            <v>13704181</v>
          </cell>
          <cell r="C125" t="str">
            <v>BASTIAS GONZALEZ LUIS ALEXIS</v>
          </cell>
          <cell r="D125">
            <v>1000</v>
          </cell>
          <cell r="G125" t="str">
            <v>M</v>
          </cell>
          <cell r="H125">
            <v>29040</v>
          </cell>
          <cell r="I125">
            <v>36994</v>
          </cell>
          <cell r="J125">
            <v>11.221917808219178</v>
          </cell>
          <cell r="K125">
            <v>462321</v>
          </cell>
          <cell r="L125">
            <v>462321</v>
          </cell>
          <cell r="M125">
            <v>462321</v>
          </cell>
          <cell r="O125">
            <v>8695037.6153424662</v>
          </cell>
          <cell r="P125">
            <v>235671</v>
          </cell>
          <cell r="Q125">
            <v>8695037.6153424662</v>
          </cell>
        </row>
        <row r="126">
          <cell r="A126">
            <v>12540771</v>
          </cell>
          <cell r="B126" t="str">
            <v>12540771</v>
          </cell>
          <cell r="C126" t="str">
            <v>MUÑOZ REDLICH JORGE EDUARDO</v>
          </cell>
          <cell r="D126">
            <v>1000</v>
          </cell>
          <cell r="G126" t="str">
            <v>M</v>
          </cell>
          <cell r="H126">
            <v>26859</v>
          </cell>
          <cell r="I126">
            <v>36724</v>
          </cell>
          <cell r="J126">
            <v>11.961643835616439</v>
          </cell>
          <cell r="K126">
            <v>463029</v>
          </cell>
          <cell r="L126">
            <v>463029</v>
          </cell>
          <cell r="M126">
            <v>463029</v>
          </cell>
          <cell r="O126">
            <v>9280476.656712329</v>
          </cell>
          <cell r="P126">
            <v>672373</v>
          </cell>
          <cell r="Q126">
            <v>9280476.656712329</v>
          </cell>
        </row>
        <row r="127">
          <cell r="A127">
            <v>12272174</v>
          </cell>
          <cell r="B127" t="str">
            <v>12272174</v>
          </cell>
          <cell r="C127" t="str">
            <v>PARDO LEIVA MAURICIO FABIAN</v>
          </cell>
          <cell r="D127">
            <v>1000</v>
          </cell>
          <cell r="G127" t="str">
            <v>M</v>
          </cell>
          <cell r="H127">
            <v>26550</v>
          </cell>
          <cell r="I127">
            <v>39052</v>
          </cell>
          <cell r="J127">
            <v>5.5835616438356164</v>
          </cell>
          <cell r="K127">
            <v>463342</v>
          </cell>
          <cell r="L127">
            <v>463342</v>
          </cell>
          <cell r="M127">
            <v>463342</v>
          </cell>
          <cell r="O127">
            <v>4334556.8723287676</v>
          </cell>
          <cell r="P127">
            <v>0</v>
          </cell>
          <cell r="Q127">
            <v>4334556.8723287676</v>
          </cell>
        </row>
        <row r="128">
          <cell r="A128">
            <v>13827823</v>
          </cell>
          <cell r="B128" t="str">
            <v>13827823</v>
          </cell>
          <cell r="C128" t="str">
            <v>VALENZUELA SILVA CLAUDIO ALEJA</v>
          </cell>
          <cell r="D128">
            <v>1000</v>
          </cell>
          <cell r="G128" t="str">
            <v>M</v>
          </cell>
          <cell r="H128">
            <v>29480</v>
          </cell>
          <cell r="I128">
            <v>39595</v>
          </cell>
          <cell r="J128">
            <v>4.095890410958904</v>
          </cell>
          <cell r="K128">
            <v>463487</v>
          </cell>
          <cell r="L128">
            <v>463487</v>
          </cell>
          <cell r="M128">
            <v>463487</v>
          </cell>
          <cell r="O128">
            <v>3180528.7390410956</v>
          </cell>
          <cell r="P128">
            <v>0</v>
          </cell>
          <cell r="Q128">
            <v>3180528.7390410956</v>
          </cell>
        </row>
        <row r="129">
          <cell r="A129">
            <v>15970998</v>
          </cell>
          <cell r="B129" t="str">
            <v>15970998</v>
          </cell>
          <cell r="C129" t="str">
            <v>TAPIA BURGOS CRISTIAN ANDRES</v>
          </cell>
          <cell r="D129">
            <v>1000</v>
          </cell>
          <cell r="G129" t="str">
            <v>M</v>
          </cell>
          <cell r="H129">
            <v>31072</v>
          </cell>
          <cell r="I129">
            <v>40280</v>
          </cell>
          <cell r="J129">
            <v>2.2191780821917808</v>
          </cell>
          <cell r="K129">
            <v>463491</v>
          </cell>
          <cell r="L129">
            <v>463491</v>
          </cell>
          <cell r="M129">
            <v>463491</v>
          </cell>
          <cell r="O129">
            <v>1723242.4890410958</v>
          </cell>
          <cell r="P129">
            <v>0</v>
          </cell>
          <cell r="Q129">
            <v>1723242.4890410958</v>
          </cell>
        </row>
        <row r="130">
          <cell r="A130">
            <v>16092429</v>
          </cell>
          <cell r="B130" t="str">
            <v>16092429</v>
          </cell>
          <cell r="C130" t="str">
            <v>HUALA VARELA ANTONIO DE JESUS</v>
          </cell>
          <cell r="D130">
            <v>1000</v>
          </cell>
          <cell r="G130" t="str">
            <v>M</v>
          </cell>
          <cell r="H130">
            <v>31248</v>
          </cell>
          <cell r="I130">
            <v>40280</v>
          </cell>
          <cell r="J130">
            <v>2.2191780821917808</v>
          </cell>
          <cell r="K130">
            <v>463491</v>
          </cell>
          <cell r="L130">
            <v>463491</v>
          </cell>
          <cell r="M130">
            <v>463491</v>
          </cell>
          <cell r="O130">
            <v>1723242.4890410958</v>
          </cell>
          <cell r="P130">
            <v>0</v>
          </cell>
          <cell r="Q130">
            <v>1723242.4890410958</v>
          </cell>
        </row>
        <row r="131">
          <cell r="A131">
            <v>15633891</v>
          </cell>
          <cell r="B131" t="str">
            <v>15633891</v>
          </cell>
          <cell r="C131" t="str">
            <v>PUGA CORDOVA GONZALO ALEJANDRO</v>
          </cell>
          <cell r="D131">
            <v>1000</v>
          </cell>
          <cell r="G131" t="str">
            <v>M</v>
          </cell>
          <cell r="H131">
            <v>30550</v>
          </cell>
          <cell r="I131">
            <v>40280</v>
          </cell>
          <cell r="J131">
            <v>2.2191780821917808</v>
          </cell>
          <cell r="K131">
            <v>463491</v>
          </cell>
          <cell r="L131">
            <v>463491</v>
          </cell>
          <cell r="M131">
            <v>463491</v>
          </cell>
          <cell r="O131">
            <v>1723242.4890410958</v>
          </cell>
          <cell r="P131">
            <v>0</v>
          </cell>
          <cell r="Q131">
            <v>1723242.4890410958</v>
          </cell>
        </row>
        <row r="132">
          <cell r="A132">
            <v>12896417</v>
          </cell>
          <cell r="B132" t="str">
            <v>12896417</v>
          </cell>
          <cell r="C132" t="str">
            <v>CASTRO SAN MARTIN SANDRA PATRI</v>
          </cell>
          <cell r="D132">
            <v>1000</v>
          </cell>
          <cell r="G132" t="str">
            <v>F</v>
          </cell>
          <cell r="H132">
            <v>27279</v>
          </cell>
          <cell r="I132">
            <v>38261</v>
          </cell>
          <cell r="J132">
            <v>7.7506849315068491</v>
          </cell>
          <cell r="K132">
            <v>465445</v>
          </cell>
          <cell r="L132">
            <v>465445</v>
          </cell>
          <cell r="M132">
            <v>465445</v>
          </cell>
          <cell r="O132">
            <v>6040543.9680821914</v>
          </cell>
          <cell r="P132">
            <v>0</v>
          </cell>
          <cell r="Q132">
            <v>6040543.9680821914</v>
          </cell>
        </row>
        <row r="133">
          <cell r="A133">
            <v>9151294</v>
          </cell>
          <cell r="B133" t="str">
            <v>09151294</v>
          </cell>
          <cell r="C133" t="str">
            <v>SILVA JAUREGUI PATRICIA ERIKA</v>
          </cell>
          <cell r="D133">
            <v>1000</v>
          </cell>
          <cell r="G133" t="str">
            <v>F</v>
          </cell>
          <cell r="H133">
            <v>22230</v>
          </cell>
          <cell r="I133">
            <v>38231</v>
          </cell>
          <cell r="J133">
            <v>7.8328767123287673</v>
          </cell>
          <cell r="K133">
            <v>465445</v>
          </cell>
          <cell r="L133">
            <v>465445</v>
          </cell>
          <cell r="M133">
            <v>465445</v>
          </cell>
          <cell r="O133">
            <v>6104600.6379452059</v>
          </cell>
          <cell r="P133">
            <v>0</v>
          </cell>
          <cell r="Q133">
            <v>6104600.6379452059</v>
          </cell>
        </row>
        <row r="134">
          <cell r="A134">
            <v>13822615</v>
          </cell>
          <cell r="B134" t="str">
            <v>13822615</v>
          </cell>
          <cell r="C134" t="str">
            <v>AROS ANGULO EMERZON ETUIN</v>
          </cell>
          <cell r="D134">
            <v>1000</v>
          </cell>
          <cell r="G134" t="str">
            <v>M</v>
          </cell>
          <cell r="H134">
            <v>29467</v>
          </cell>
          <cell r="I134">
            <v>39939</v>
          </cell>
          <cell r="J134">
            <v>3.1534246575342464</v>
          </cell>
          <cell r="K134">
            <v>466818</v>
          </cell>
          <cell r="L134">
            <v>466818</v>
          </cell>
          <cell r="M134">
            <v>466818</v>
          </cell>
          <cell r="O134">
            <v>2463918.895890411</v>
          </cell>
          <cell r="P134">
            <v>0</v>
          </cell>
          <cell r="Q134">
            <v>2463918.895890411</v>
          </cell>
        </row>
        <row r="135">
          <cell r="A135">
            <v>12037295</v>
          </cell>
          <cell r="B135" t="str">
            <v>12037295</v>
          </cell>
          <cell r="C135" t="str">
            <v>VERA GARRIGA MAURICIO GUILLERM</v>
          </cell>
          <cell r="D135">
            <v>1000</v>
          </cell>
          <cell r="G135" t="str">
            <v>M</v>
          </cell>
          <cell r="H135">
            <v>25894</v>
          </cell>
          <cell r="I135">
            <v>39084</v>
          </cell>
          <cell r="J135">
            <v>5.4958904109589044</v>
          </cell>
          <cell r="K135">
            <v>467276</v>
          </cell>
          <cell r="L135">
            <v>467276</v>
          </cell>
          <cell r="M135">
            <v>467276</v>
          </cell>
          <cell r="O135">
            <v>4297847.3057534248</v>
          </cell>
          <cell r="P135">
            <v>0</v>
          </cell>
          <cell r="Q135">
            <v>4297847.3057534248</v>
          </cell>
        </row>
        <row r="136">
          <cell r="A136">
            <v>11434860</v>
          </cell>
          <cell r="B136" t="str">
            <v>11434860</v>
          </cell>
          <cell r="C136" t="str">
            <v>NEIRA ALFARO HERNESTO DEL CARM</v>
          </cell>
          <cell r="D136">
            <v>1000</v>
          </cell>
          <cell r="G136" t="str">
            <v>M</v>
          </cell>
          <cell r="H136">
            <v>25478</v>
          </cell>
          <cell r="I136">
            <v>33490</v>
          </cell>
          <cell r="J136">
            <v>20.82191780821918</v>
          </cell>
          <cell r="K136">
            <v>467559</v>
          </cell>
          <cell r="L136">
            <v>467559</v>
          </cell>
          <cell r="M136">
            <v>467559</v>
          </cell>
          <cell r="O136">
            <v>13147567.123287672</v>
          </cell>
          <cell r="P136">
            <v>1120015</v>
          </cell>
          <cell r="Q136">
            <v>13147567.123287672</v>
          </cell>
        </row>
        <row r="137">
          <cell r="A137">
            <v>6869754</v>
          </cell>
          <cell r="B137" t="str">
            <v>06869754</v>
          </cell>
          <cell r="C137" t="str">
            <v>CAMPOS MOYA JORGE ANTONIO</v>
          </cell>
          <cell r="D137">
            <v>1000</v>
          </cell>
          <cell r="G137" t="str">
            <v>M</v>
          </cell>
          <cell r="H137">
            <v>21772</v>
          </cell>
          <cell r="I137">
            <v>33573</v>
          </cell>
          <cell r="J137">
            <v>20.594520547945205</v>
          </cell>
          <cell r="K137">
            <v>467593</v>
          </cell>
          <cell r="L137">
            <v>467593</v>
          </cell>
          <cell r="M137">
            <v>467593</v>
          </cell>
          <cell r="O137">
            <v>12856029.939041095</v>
          </cell>
          <cell r="P137">
            <v>1114218</v>
          </cell>
          <cell r="Q137">
            <v>12856029.939041095</v>
          </cell>
        </row>
        <row r="138">
          <cell r="A138">
            <v>10282041</v>
          </cell>
          <cell r="B138" t="str">
            <v>10282041</v>
          </cell>
          <cell r="C138" t="str">
            <v>VIDAL ZUÑIGA JORGE SEGUNDO</v>
          </cell>
          <cell r="D138">
            <v>1000</v>
          </cell>
          <cell r="G138" t="str">
            <v>M</v>
          </cell>
          <cell r="H138">
            <v>31292</v>
          </cell>
          <cell r="I138">
            <v>39508</v>
          </cell>
          <cell r="J138">
            <v>4.3342465753424655</v>
          </cell>
          <cell r="K138">
            <v>468114</v>
          </cell>
          <cell r="L138">
            <v>468114</v>
          </cell>
          <cell r="M138">
            <v>468114</v>
          </cell>
          <cell r="O138">
            <v>3394695.4750684928</v>
          </cell>
          <cell r="P138">
            <v>0</v>
          </cell>
          <cell r="Q138">
            <v>3394695.4750684928</v>
          </cell>
        </row>
        <row r="139">
          <cell r="A139">
            <v>12389341</v>
          </cell>
          <cell r="B139" t="str">
            <v>12389341</v>
          </cell>
          <cell r="C139" t="str">
            <v>DELGADO ALARCON MARGOT ALICIA</v>
          </cell>
          <cell r="D139">
            <v>1000</v>
          </cell>
          <cell r="G139" t="str">
            <v>F</v>
          </cell>
          <cell r="H139">
            <v>26808</v>
          </cell>
          <cell r="I139">
            <v>34090</v>
          </cell>
          <cell r="J139">
            <v>19.17808219178082</v>
          </cell>
          <cell r="K139">
            <v>468536</v>
          </cell>
          <cell r="L139">
            <v>468536</v>
          </cell>
          <cell r="M139">
            <v>468536</v>
          </cell>
          <cell r="O139">
            <v>13027669.506849313</v>
          </cell>
          <cell r="P139">
            <v>1030328</v>
          </cell>
          <cell r="Q139">
            <v>13027669.506849313</v>
          </cell>
        </row>
        <row r="140">
          <cell r="A140">
            <v>6872038</v>
          </cell>
          <cell r="B140" t="str">
            <v>06872038</v>
          </cell>
          <cell r="C140" t="str">
            <v>ASMURU MOLINA RICARDO FERNANDO</v>
          </cell>
          <cell r="D140">
            <v>1000</v>
          </cell>
          <cell r="G140" t="str">
            <v>M</v>
          </cell>
          <cell r="H140">
            <v>20491</v>
          </cell>
          <cell r="I140">
            <v>34121</v>
          </cell>
          <cell r="J140">
            <v>19.093150684931508</v>
          </cell>
          <cell r="K140">
            <v>469541</v>
          </cell>
          <cell r="L140">
            <v>469541</v>
          </cell>
          <cell r="M140">
            <v>469541</v>
          </cell>
          <cell r="O140">
            <v>12740833.449726028</v>
          </cell>
          <cell r="P140">
            <v>1106201</v>
          </cell>
          <cell r="Q140">
            <v>12740833.449726028</v>
          </cell>
        </row>
        <row r="141">
          <cell r="A141">
            <v>14595544</v>
          </cell>
          <cell r="B141" t="str">
            <v>14595544</v>
          </cell>
          <cell r="C141" t="str">
            <v>CORNEJO GODOY EMILIO ALEJANDRO</v>
          </cell>
          <cell r="D141">
            <v>1000</v>
          </cell>
          <cell r="G141" t="str">
            <v>M</v>
          </cell>
          <cell r="H141">
            <v>29539</v>
          </cell>
          <cell r="I141">
            <v>39457</v>
          </cell>
          <cell r="J141">
            <v>4.4739726027397264</v>
          </cell>
          <cell r="K141">
            <v>470875</v>
          </cell>
          <cell r="L141">
            <v>470875</v>
          </cell>
          <cell r="M141">
            <v>470875</v>
          </cell>
          <cell r="O141">
            <v>3522043.886164384</v>
          </cell>
          <cell r="P141">
            <v>0</v>
          </cell>
          <cell r="Q141">
            <v>3522043.886164384</v>
          </cell>
        </row>
        <row r="142">
          <cell r="A142">
            <v>15509393</v>
          </cell>
          <cell r="B142" t="str">
            <v>15509393</v>
          </cell>
          <cell r="C142" t="str">
            <v>LAGOS BECERRA LILI KATHERINE</v>
          </cell>
          <cell r="D142">
            <v>1000</v>
          </cell>
          <cell r="G142" t="str">
            <v>F</v>
          </cell>
          <cell r="H142">
            <v>30115</v>
          </cell>
          <cell r="I142">
            <v>39622</v>
          </cell>
          <cell r="J142">
            <v>4.021917808219178</v>
          </cell>
          <cell r="K142">
            <v>470988</v>
          </cell>
          <cell r="L142">
            <v>470988</v>
          </cell>
          <cell r="M142">
            <v>470988</v>
          </cell>
          <cell r="O142">
            <v>3166831.9397260272</v>
          </cell>
          <cell r="P142">
            <v>0</v>
          </cell>
          <cell r="Q142">
            <v>3166831.9397260272</v>
          </cell>
        </row>
        <row r="143">
          <cell r="A143">
            <v>14090092</v>
          </cell>
          <cell r="B143" t="str">
            <v>14090092</v>
          </cell>
          <cell r="C143" t="str">
            <v>GARRIDO LLANOS CLAUDIO ROBERTO</v>
          </cell>
          <cell r="D143">
            <v>1000</v>
          </cell>
          <cell r="G143" t="str">
            <v>M</v>
          </cell>
          <cell r="H143">
            <v>29604</v>
          </cell>
          <cell r="I143">
            <v>36822</v>
          </cell>
          <cell r="J143">
            <v>11.693150684931506</v>
          </cell>
          <cell r="K143">
            <v>471411</v>
          </cell>
          <cell r="L143">
            <v>471411</v>
          </cell>
          <cell r="M143">
            <v>471411</v>
          </cell>
          <cell r="O143">
            <v>9214282.8378082179</v>
          </cell>
          <cell r="P143">
            <v>534330</v>
          </cell>
          <cell r="Q143">
            <v>9214282.8378082179</v>
          </cell>
        </row>
        <row r="144">
          <cell r="A144">
            <v>13441124</v>
          </cell>
          <cell r="B144" t="str">
            <v>13441124</v>
          </cell>
          <cell r="C144" t="str">
            <v>HIDALGO SALAS ALFONSINA DE LAS</v>
          </cell>
          <cell r="D144">
            <v>1000</v>
          </cell>
          <cell r="G144" t="str">
            <v>F</v>
          </cell>
          <cell r="H144">
            <v>28430</v>
          </cell>
          <cell r="I144">
            <v>39272</v>
          </cell>
          <cell r="J144">
            <v>4.9808219178082194</v>
          </cell>
          <cell r="K144">
            <v>472438</v>
          </cell>
          <cell r="L144">
            <v>472438</v>
          </cell>
          <cell r="M144">
            <v>472438</v>
          </cell>
          <cell r="O144">
            <v>3932338.9808219178</v>
          </cell>
          <cell r="P144">
            <v>0</v>
          </cell>
          <cell r="Q144">
            <v>3932338.9808219178</v>
          </cell>
        </row>
        <row r="145">
          <cell r="A145">
            <v>10737253</v>
          </cell>
          <cell r="B145" t="str">
            <v>10737253</v>
          </cell>
          <cell r="C145" t="str">
            <v>HEWSTONE ROSALES PEDRO MANUEL</v>
          </cell>
          <cell r="D145">
            <v>1000</v>
          </cell>
          <cell r="G145" t="str">
            <v>M</v>
          </cell>
          <cell r="H145">
            <v>24382</v>
          </cell>
          <cell r="I145">
            <v>34372</v>
          </cell>
          <cell r="J145">
            <v>18.405479452054795</v>
          </cell>
          <cell r="K145">
            <v>473567</v>
          </cell>
          <cell r="L145">
            <v>473567</v>
          </cell>
          <cell r="M145">
            <v>473567</v>
          </cell>
          <cell r="O145">
            <v>12265779.095616439</v>
          </cell>
          <cell r="P145">
            <v>709977</v>
          </cell>
          <cell r="Q145">
            <v>12265779.095616439</v>
          </cell>
        </row>
        <row r="146">
          <cell r="A146">
            <v>13696117</v>
          </cell>
          <cell r="B146" t="str">
            <v>13696117</v>
          </cell>
          <cell r="C146" t="str">
            <v>NAHUEL CURIVIL ABEL ANTONIO</v>
          </cell>
          <cell r="D146">
            <v>1000</v>
          </cell>
          <cell r="G146" t="str">
            <v>M</v>
          </cell>
          <cell r="H146">
            <v>29139</v>
          </cell>
          <cell r="I146">
            <v>39608</v>
          </cell>
          <cell r="J146">
            <v>4.0602739726027401</v>
          </cell>
          <cell r="K146">
            <v>474687</v>
          </cell>
          <cell r="L146">
            <v>474687</v>
          </cell>
          <cell r="M146">
            <v>474687</v>
          </cell>
          <cell r="O146">
            <v>3218810.8167123287</v>
          </cell>
          <cell r="P146">
            <v>0</v>
          </cell>
          <cell r="Q146">
            <v>3218810.8167123287</v>
          </cell>
        </row>
        <row r="147">
          <cell r="A147">
            <v>10716622</v>
          </cell>
          <cell r="B147" t="str">
            <v>10716622</v>
          </cell>
          <cell r="C147" t="str">
            <v>ZUÑIGA CASTEL LEONARDO MARCELO</v>
          </cell>
          <cell r="D147">
            <v>1000</v>
          </cell>
          <cell r="G147" t="str">
            <v>M</v>
          </cell>
          <cell r="H147">
            <v>24860</v>
          </cell>
          <cell r="I147">
            <v>36283</v>
          </cell>
          <cell r="J147">
            <v>13.169863013698631</v>
          </cell>
          <cell r="K147">
            <v>476313</v>
          </cell>
          <cell r="L147">
            <v>476313</v>
          </cell>
          <cell r="M147">
            <v>476313</v>
          </cell>
          <cell r="O147">
            <v>10167852.337671233</v>
          </cell>
          <cell r="P147">
            <v>760646</v>
          </cell>
          <cell r="Q147">
            <v>10167852.337671233</v>
          </cell>
        </row>
        <row r="148">
          <cell r="A148">
            <v>9900455</v>
          </cell>
          <cell r="B148" t="str">
            <v>09900455</v>
          </cell>
          <cell r="C148" t="str">
            <v>RODRIGUEZ CALDERA ROMMY MARCEL</v>
          </cell>
          <cell r="D148">
            <v>1000</v>
          </cell>
          <cell r="G148" t="str">
            <v>F</v>
          </cell>
          <cell r="H148">
            <v>23445</v>
          </cell>
          <cell r="I148">
            <v>34709</v>
          </cell>
          <cell r="J148">
            <v>17.482191780821918</v>
          </cell>
          <cell r="K148">
            <v>476871</v>
          </cell>
          <cell r="L148">
            <v>476871</v>
          </cell>
          <cell r="M148">
            <v>476871</v>
          </cell>
          <cell r="O148">
            <v>12018046.388630137</v>
          </cell>
          <cell r="P148">
            <v>1183006</v>
          </cell>
          <cell r="Q148">
            <v>12018046.388630137</v>
          </cell>
        </row>
        <row r="149">
          <cell r="A149">
            <v>15340238</v>
          </cell>
          <cell r="B149" t="str">
            <v>15340238</v>
          </cell>
          <cell r="C149" t="str">
            <v>MUÑOZ LORCA RODOLFO ANTONIO</v>
          </cell>
          <cell r="D149">
            <v>1000</v>
          </cell>
          <cell r="G149" t="str">
            <v>M</v>
          </cell>
          <cell r="H149">
            <v>30385</v>
          </cell>
          <cell r="I149">
            <v>39919</v>
          </cell>
          <cell r="J149">
            <v>3.2082191780821918</v>
          </cell>
          <cell r="K149">
            <v>477149</v>
          </cell>
          <cell r="L149">
            <v>477149</v>
          </cell>
          <cell r="M149">
            <v>477149</v>
          </cell>
          <cell r="O149">
            <v>2554791.3930136985</v>
          </cell>
          <cell r="P149">
            <v>0</v>
          </cell>
          <cell r="Q149">
            <v>2554791.3930136985</v>
          </cell>
        </row>
        <row r="150">
          <cell r="A150">
            <v>15470951</v>
          </cell>
          <cell r="B150" t="str">
            <v>15470951</v>
          </cell>
          <cell r="C150" t="str">
            <v>VALENZUELA INOSTROZA JOSE MIGU</v>
          </cell>
          <cell r="D150">
            <v>1000</v>
          </cell>
          <cell r="G150" t="str">
            <v>M</v>
          </cell>
          <cell r="H150">
            <v>30146</v>
          </cell>
          <cell r="I150">
            <v>39826</v>
          </cell>
          <cell r="J150">
            <v>3.463013698630137</v>
          </cell>
          <cell r="K150">
            <v>477149</v>
          </cell>
          <cell r="L150">
            <v>477149</v>
          </cell>
          <cell r="M150">
            <v>477149</v>
          </cell>
          <cell r="O150">
            <v>2757691.1364383562</v>
          </cell>
          <cell r="P150">
            <v>0</v>
          </cell>
          <cell r="Q150">
            <v>2757691.1364383562</v>
          </cell>
        </row>
        <row r="151">
          <cell r="A151">
            <v>10972406</v>
          </cell>
          <cell r="B151" t="str">
            <v>10972406</v>
          </cell>
          <cell r="C151" t="str">
            <v>CASTILLO GATICA MABEL ALEJANDR</v>
          </cell>
          <cell r="D151">
            <v>1000</v>
          </cell>
          <cell r="G151" t="str">
            <v>F</v>
          </cell>
          <cell r="H151">
            <v>29791</v>
          </cell>
          <cell r="I151">
            <v>39916</v>
          </cell>
          <cell r="J151">
            <v>3.2164383561643834</v>
          </cell>
          <cell r="K151">
            <v>477149</v>
          </cell>
          <cell r="L151">
            <v>477149</v>
          </cell>
          <cell r="M151">
            <v>477149</v>
          </cell>
          <cell r="O151">
            <v>2561336.5460273973</v>
          </cell>
          <cell r="P151">
            <v>0</v>
          </cell>
          <cell r="Q151">
            <v>2561336.5460273973</v>
          </cell>
        </row>
        <row r="152">
          <cell r="A152">
            <v>13876060</v>
          </cell>
          <cell r="B152" t="str">
            <v>13876060</v>
          </cell>
          <cell r="C152" t="str">
            <v>PEZOA SAN MARTIN PAULA ALEJAND</v>
          </cell>
          <cell r="D152">
            <v>1000</v>
          </cell>
          <cell r="G152" t="str">
            <v>F</v>
          </cell>
          <cell r="H152">
            <v>29510</v>
          </cell>
          <cell r="I152">
            <v>39916</v>
          </cell>
          <cell r="J152">
            <v>3.2164383561643834</v>
          </cell>
          <cell r="K152">
            <v>477149</v>
          </cell>
          <cell r="L152">
            <v>477149</v>
          </cell>
          <cell r="M152">
            <v>477149</v>
          </cell>
          <cell r="O152">
            <v>2561336.5460273973</v>
          </cell>
          <cell r="P152">
            <v>0</v>
          </cell>
          <cell r="Q152">
            <v>2561336.5460273973</v>
          </cell>
        </row>
        <row r="153">
          <cell r="A153">
            <v>12471196</v>
          </cell>
          <cell r="B153" t="str">
            <v>12471196</v>
          </cell>
          <cell r="C153" t="str">
            <v>FANTA VALDIVIA RENE MAURICIO</v>
          </cell>
          <cell r="D153">
            <v>1000</v>
          </cell>
          <cell r="G153" t="str">
            <v>M</v>
          </cell>
          <cell r="H153">
            <v>26766</v>
          </cell>
          <cell r="I153">
            <v>39916</v>
          </cell>
          <cell r="J153">
            <v>3.2164383561643834</v>
          </cell>
          <cell r="K153">
            <v>477149</v>
          </cell>
          <cell r="L153">
            <v>477149</v>
          </cell>
          <cell r="M153">
            <v>477149</v>
          </cell>
          <cell r="O153">
            <v>2561336.5460273973</v>
          </cell>
          <cell r="P153">
            <v>0</v>
          </cell>
          <cell r="Q153">
            <v>2561336.5460273973</v>
          </cell>
        </row>
        <row r="154">
          <cell r="A154">
            <v>9024830</v>
          </cell>
          <cell r="B154" t="str">
            <v>09024830</v>
          </cell>
          <cell r="C154" t="str">
            <v>PARDO ALVAREZ HUBERTO FRANCISC</v>
          </cell>
          <cell r="D154">
            <v>1000</v>
          </cell>
          <cell r="G154" t="str">
            <v>M</v>
          </cell>
          <cell r="H154">
            <v>22151</v>
          </cell>
          <cell r="I154">
            <v>38991</v>
          </cell>
          <cell r="J154">
            <v>5.7506849315068491</v>
          </cell>
          <cell r="K154">
            <v>477394</v>
          </cell>
          <cell r="L154">
            <v>477394</v>
          </cell>
          <cell r="M154">
            <v>477394</v>
          </cell>
          <cell r="O154">
            <v>4581468.3227397259</v>
          </cell>
          <cell r="P154">
            <v>0</v>
          </cell>
          <cell r="Q154">
            <v>4581468.3227397259</v>
          </cell>
        </row>
        <row r="155">
          <cell r="A155">
            <v>7671423</v>
          </cell>
          <cell r="B155" t="str">
            <v>07671423</v>
          </cell>
          <cell r="C155" t="str">
            <v>FLORES POQUE OLGA DE LAS MERCE</v>
          </cell>
          <cell r="D155">
            <v>1000</v>
          </cell>
          <cell r="G155" t="str">
            <v>F</v>
          </cell>
          <cell r="H155">
            <v>21378</v>
          </cell>
          <cell r="I155">
            <v>34943</v>
          </cell>
          <cell r="J155">
            <v>16.841095890410958</v>
          </cell>
          <cell r="K155">
            <v>479767</v>
          </cell>
          <cell r="L155">
            <v>479767</v>
          </cell>
          <cell r="M155">
            <v>479767</v>
          </cell>
          <cell r="O155">
            <v>11941608.009178083</v>
          </cell>
          <cell r="P155">
            <v>1168132</v>
          </cell>
          <cell r="Q155">
            <v>11941608.009178083</v>
          </cell>
        </row>
        <row r="156">
          <cell r="A156">
            <v>15346865</v>
          </cell>
          <cell r="B156" t="str">
            <v>15346865</v>
          </cell>
          <cell r="C156" t="str">
            <v>CANTILLANA RUF GUSTAVO CRISTOB</v>
          </cell>
          <cell r="D156">
            <v>1000</v>
          </cell>
          <cell r="G156" t="str">
            <v>M</v>
          </cell>
          <cell r="H156">
            <v>30029</v>
          </cell>
          <cell r="I156">
            <v>39188</v>
          </cell>
          <cell r="J156">
            <v>5.2109589041095887</v>
          </cell>
          <cell r="K156">
            <v>479943</v>
          </cell>
          <cell r="L156">
            <v>479943</v>
          </cell>
          <cell r="M156">
            <v>479943</v>
          </cell>
          <cell r="O156">
            <v>4170738.1684931503</v>
          </cell>
          <cell r="P156">
            <v>0</v>
          </cell>
          <cell r="Q156">
            <v>4170738.1684931503</v>
          </cell>
        </row>
        <row r="157">
          <cell r="A157">
            <v>12900593</v>
          </cell>
          <cell r="B157" t="str">
            <v>12900593</v>
          </cell>
          <cell r="C157" t="str">
            <v>BELMAR RODRIGUEZ VICTOR HUGO</v>
          </cell>
          <cell r="D157">
            <v>1000</v>
          </cell>
          <cell r="G157" t="str">
            <v>M</v>
          </cell>
          <cell r="H157">
            <v>27724</v>
          </cell>
          <cell r="I157">
            <v>38869</v>
          </cell>
          <cell r="J157">
            <v>6.0849315068493155</v>
          </cell>
          <cell r="K157">
            <v>480160</v>
          </cell>
          <cell r="L157">
            <v>480160</v>
          </cell>
          <cell r="M157">
            <v>480160</v>
          </cell>
          <cell r="O157">
            <v>4872161.4545205487</v>
          </cell>
          <cell r="P157">
            <v>0</v>
          </cell>
          <cell r="Q157">
            <v>4872161.4545205487</v>
          </cell>
        </row>
        <row r="158">
          <cell r="A158">
            <v>15334183</v>
          </cell>
          <cell r="B158" t="str">
            <v>15334183</v>
          </cell>
          <cell r="C158" t="str">
            <v>GUAJARDO PALMA WALDO ANDRES</v>
          </cell>
          <cell r="D158">
            <v>1000</v>
          </cell>
          <cell r="G158" t="str">
            <v>M</v>
          </cell>
          <cell r="H158">
            <v>30711</v>
          </cell>
          <cell r="I158">
            <v>39142</v>
          </cell>
          <cell r="J158">
            <v>5.3369863013698629</v>
          </cell>
          <cell r="K158">
            <v>480832</v>
          </cell>
          <cell r="L158">
            <v>480832</v>
          </cell>
          <cell r="M158">
            <v>480832</v>
          </cell>
          <cell r="O158">
            <v>4278487.3983561639</v>
          </cell>
          <cell r="P158">
            <v>0</v>
          </cell>
          <cell r="Q158">
            <v>4278487.3983561639</v>
          </cell>
        </row>
        <row r="159">
          <cell r="A159">
            <v>15621167</v>
          </cell>
          <cell r="B159" t="str">
            <v>15621167</v>
          </cell>
          <cell r="C159" t="str">
            <v>MORALES MARTINEZ CONSTANZA AND</v>
          </cell>
          <cell r="D159">
            <v>1000</v>
          </cell>
          <cell r="G159" t="str">
            <v>F</v>
          </cell>
          <cell r="H159">
            <v>30756</v>
          </cell>
          <cell r="I159">
            <v>39195</v>
          </cell>
          <cell r="J159">
            <v>5.1917808219178081</v>
          </cell>
          <cell r="K159">
            <v>481138</v>
          </cell>
          <cell r="L159">
            <v>481138</v>
          </cell>
          <cell r="M159">
            <v>481138</v>
          </cell>
          <cell r="O159">
            <v>4164384.506849315</v>
          </cell>
          <cell r="P159">
            <v>0</v>
          </cell>
          <cell r="Q159">
            <v>4164384.506849315</v>
          </cell>
        </row>
        <row r="160">
          <cell r="A160">
            <v>14340871</v>
          </cell>
          <cell r="B160" t="str">
            <v>14340871</v>
          </cell>
          <cell r="C160" t="str">
            <v>GONZALEZ RODRIGUEZ CLAUDIO ANT</v>
          </cell>
          <cell r="D160">
            <v>1000</v>
          </cell>
          <cell r="G160" t="str">
            <v>M</v>
          </cell>
          <cell r="H160">
            <v>28378</v>
          </cell>
          <cell r="I160">
            <v>39484</v>
          </cell>
          <cell r="J160">
            <v>4.4000000000000004</v>
          </cell>
          <cell r="K160">
            <v>481774</v>
          </cell>
          <cell r="L160">
            <v>481774</v>
          </cell>
          <cell r="M160">
            <v>481774</v>
          </cell>
          <cell r="O160">
            <v>3533346.0800000005</v>
          </cell>
          <cell r="P160">
            <v>0</v>
          </cell>
          <cell r="Q160">
            <v>3533346.0800000005</v>
          </cell>
        </row>
        <row r="161">
          <cell r="A161">
            <v>15880897</v>
          </cell>
          <cell r="B161" t="str">
            <v>15880897</v>
          </cell>
          <cell r="C161" t="str">
            <v>INOSTROZA FUENTES CARLOS JAVIE</v>
          </cell>
          <cell r="D161">
            <v>1000</v>
          </cell>
          <cell r="G161" t="str">
            <v>M</v>
          </cell>
          <cell r="H161">
            <v>30930</v>
          </cell>
          <cell r="I161">
            <v>39491</v>
          </cell>
          <cell r="J161">
            <v>4.3808219178082188</v>
          </cell>
          <cell r="K161">
            <v>482125</v>
          </cell>
          <cell r="L161">
            <v>482125</v>
          </cell>
          <cell r="M161">
            <v>482125</v>
          </cell>
          <cell r="O161">
            <v>3520175.0626027393</v>
          </cell>
          <cell r="P161">
            <v>0</v>
          </cell>
          <cell r="Q161">
            <v>3520175.0626027393</v>
          </cell>
        </row>
        <row r="162">
          <cell r="A162">
            <v>6138183</v>
          </cell>
          <cell r="B162" t="str">
            <v>06138183</v>
          </cell>
          <cell r="C162" t="str">
            <v>CASTRO JIMENEZ JUAN ROSALINDO</v>
          </cell>
          <cell r="D162">
            <v>1000</v>
          </cell>
          <cell r="G162" t="str">
            <v>M</v>
          </cell>
          <cell r="H162">
            <v>19180</v>
          </cell>
          <cell r="I162">
            <v>32752</v>
          </cell>
          <cell r="J162">
            <v>22.843835616438355</v>
          </cell>
          <cell r="K162">
            <v>483598</v>
          </cell>
          <cell r="L162">
            <v>483598</v>
          </cell>
          <cell r="M162">
            <v>483598</v>
          </cell>
          <cell r="O162">
            <v>14543683.791780822</v>
          </cell>
          <cell r="P162">
            <v>1163098</v>
          </cell>
          <cell r="Q162">
            <v>14543683.791780822</v>
          </cell>
        </row>
        <row r="163">
          <cell r="A163">
            <v>6846772</v>
          </cell>
          <cell r="B163" t="str">
            <v>06846772</v>
          </cell>
          <cell r="C163" t="str">
            <v>MAUREIRA ANDRADE JUAN GERMAN</v>
          </cell>
          <cell r="D163">
            <v>1000</v>
          </cell>
          <cell r="G163" t="str">
            <v>M</v>
          </cell>
          <cell r="H163">
            <v>19507</v>
          </cell>
          <cell r="I163">
            <v>33025</v>
          </cell>
          <cell r="J163">
            <v>22.095890410958905</v>
          </cell>
          <cell r="K163">
            <v>483690</v>
          </cell>
          <cell r="L163">
            <v>483690</v>
          </cell>
          <cell r="M163">
            <v>483690</v>
          </cell>
          <cell r="O163">
            <v>14088148.386301372</v>
          </cell>
          <cell r="P163">
            <v>1182756</v>
          </cell>
          <cell r="Q163">
            <v>14088148.386301372</v>
          </cell>
        </row>
        <row r="164">
          <cell r="A164">
            <v>12458973</v>
          </cell>
          <cell r="B164" t="str">
            <v>12458973</v>
          </cell>
          <cell r="C164" t="str">
            <v>JORQUERA ALLENDES ALEJANDRA SA</v>
          </cell>
          <cell r="D164">
            <v>1000</v>
          </cell>
          <cell r="G164" t="str">
            <v>F</v>
          </cell>
          <cell r="H164">
            <v>26744</v>
          </cell>
          <cell r="I164">
            <v>36782</v>
          </cell>
          <cell r="J164">
            <v>11.802739726027397</v>
          </cell>
          <cell r="K164">
            <v>484144</v>
          </cell>
          <cell r="L164">
            <v>484144</v>
          </cell>
          <cell r="M164">
            <v>484144</v>
          </cell>
          <cell r="O164">
            <v>9518551.9660273977</v>
          </cell>
          <cell r="P164">
            <v>805223</v>
          </cell>
          <cell r="Q164">
            <v>9518551.9660273977</v>
          </cell>
        </row>
        <row r="165">
          <cell r="A165">
            <v>9967597</v>
          </cell>
          <cell r="B165" t="str">
            <v>09967597</v>
          </cell>
          <cell r="C165" t="str">
            <v>MUÑOZ HERMOZA EUSEBIO ALEJANDR</v>
          </cell>
          <cell r="D165">
            <v>1000</v>
          </cell>
          <cell r="G165" t="str">
            <v>M</v>
          </cell>
          <cell r="H165">
            <v>25547</v>
          </cell>
          <cell r="I165">
            <v>34563</v>
          </cell>
          <cell r="J165">
            <v>17.882191780821916</v>
          </cell>
          <cell r="K165">
            <v>484968</v>
          </cell>
          <cell r="L165">
            <v>484968</v>
          </cell>
          <cell r="M165">
            <v>484968</v>
          </cell>
          <cell r="O165">
            <v>12724096.483561642</v>
          </cell>
          <cell r="P165">
            <v>1170834</v>
          </cell>
          <cell r="Q165">
            <v>12724096.483561642</v>
          </cell>
        </row>
        <row r="166">
          <cell r="A166">
            <v>6633872</v>
          </cell>
          <cell r="B166" t="str">
            <v>06633872</v>
          </cell>
          <cell r="C166" t="str">
            <v>LARA ORELLANA RICARDO ANTONIO</v>
          </cell>
          <cell r="D166">
            <v>1000</v>
          </cell>
          <cell r="G166" t="str">
            <v>M</v>
          </cell>
          <cell r="H166">
            <v>19631</v>
          </cell>
          <cell r="I166">
            <v>33970</v>
          </cell>
          <cell r="J166">
            <v>19.506849315068493</v>
          </cell>
          <cell r="K166">
            <v>486190</v>
          </cell>
          <cell r="L166">
            <v>486190</v>
          </cell>
          <cell r="M166">
            <v>486190</v>
          </cell>
          <cell r="O166">
            <v>12894427.884931507</v>
          </cell>
          <cell r="P166">
            <v>1281687</v>
          </cell>
          <cell r="Q166">
            <v>12894427.884931507</v>
          </cell>
        </row>
        <row r="167">
          <cell r="A167">
            <v>6481058</v>
          </cell>
          <cell r="B167" t="str">
            <v>06481058</v>
          </cell>
          <cell r="C167" t="str">
            <v>FERRADA VERGARA LUIS ANIBAL</v>
          </cell>
          <cell r="D167">
            <v>1000</v>
          </cell>
          <cell r="G167" t="str">
            <v>M</v>
          </cell>
          <cell r="H167">
            <v>18787</v>
          </cell>
          <cell r="I167">
            <v>33970</v>
          </cell>
          <cell r="J167">
            <v>19.506849315068493</v>
          </cell>
          <cell r="K167">
            <v>486893</v>
          </cell>
          <cell r="L167">
            <v>486893</v>
          </cell>
          <cell r="M167">
            <v>486893</v>
          </cell>
          <cell r="O167">
            <v>12907857.19178082</v>
          </cell>
          <cell r="P167">
            <v>1275827</v>
          </cell>
          <cell r="Q167">
            <v>12907857.19178082</v>
          </cell>
        </row>
        <row r="168">
          <cell r="A168">
            <v>14276866</v>
          </cell>
          <cell r="B168" t="str">
            <v>14276866</v>
          </cell>
          <cell r="C168" t="str">
            <v>CONCHA ILLANES RENATO ALBERTO</v>
          </cell>
          <cell r="D168">
            <v>1000</v>
          </cell>
          <cell r="G168" t="str">
            <v>M</v>
          </cell>
          <cell r="H168">
            <v>26542</v>
          </cell>
          <cell r="I168">
            <v>37935</v>
          </cell>
          <cell r="J168">
            <v>8.6438356164383556</v>
          </cell>
          <cell r="K168">
            <v>487122</v>
          </cell>
          <cell r="L168">
            <v>487122</v>
          </cell>
          <cell r="M168">
            <v>487122</v>
          </cell>
          <cell r="O168">
            <v>7008316.4630136974</v>
          </cell>
          <cell r="P168">
            <v>0</v>
          </cell>
          <cell r="Q168">
            <v>7008316.4630136974</v>
          </cell>
        </row>
        <row r="169">
          <cell r="A169">
            <v>12959022</v>
          </cell>
          <cell r="B169" t="str">
            <v>12959022</v>
          </cell>
          <cell r="C169" t="str">
            <v>MERINO MENESES GONZALO ANDRES</v>
          </cell>
          <cell r="D169">
            <v>1000</v>
          </cell>
          <cell r="G169" t="str">
            <v>M</v>
          </cell>
          <cell r="H169">
            <v>27768</v>
          </cell>
          <cell r="I169">
            <v>38293</v>
          </cell>
          <cell r="J169">
            <v>7.6630136986301371</v>
          </cell>
          <cell r="K169">
            <v>487920</v>
          </cell>
          <cell r="L169">
            <v>487920</v>
          </cell>
          <cell r="M169">
            <v>487920</v>
          </cell>
          <cell r="O169">
            <v>6221944.891232877</v>
          </cell>
          <cell r="P169">
            <v>0</v>
          </cell>
          <cell r="Q169">
            <v>6221944.891232877</v>
          </cell>
        </row>
        <row r="170">
          <cell r="A170">
            <v>8367530</v>
          </cell>
          <cell r="B170" t="str">
            <v>08367530</v>
          </cell>
          <cell r="C170" t="str">
            <v>ZAMORANO POLANCO RAMON EDUARDO</v>
          </cell>
          <cell r="D170">
            <v>1000</v>
          </cell>
          <cell r="G170" t="str">
            <v>M</v>
          </cell>
          <cell r="H170">
            <v>21394</v>
          </cell>
          <cell r="I170">
            <v>33273</v>
          </cell>
          <cell r="J170">
            <v>21.416438356164385</v>
          </cell>
          <cell r="K170">
            <v>489422</v>
          </cell>
          <cell r="L170">
            <v>489422</v>
          </cell>
          <cell r="M170">
            <v>489422</v>
          </cell>
          <cell r="O170">
            <v>14195891.760547943</v>
          </cell>
          <cell r="P170">
            <v>861100</v>
          </cell>
          <cell r="Q170">
            <v>14195891.760547943</v>
          </cell>
        </row>
        <row r="171">
          <cell r="A171">
            <v>7516622</v>
          </cell>
          <cell r="B171" t="str">
            <v>07516622</v>
          </cell>
          <cell r="C171" t="str">
            <v>CHANDIA RALPH RIGOBERTO ESTEBA</v>
          </cell>
          <cell r="D171">
            <v>1000</v>
          </cell>
          <cell r="G171" t="str">
            <v>M</v>
          </cell>
          <cell r="H171">
            <v>21584</v>
          </cell>
          <cell r="I171">
            <v>33239</v>
          </cell>
          <cell r="J171">
            <v>21.509589041095889</v>
          </cell>
          <cell r="K171">
            <v>490602</v>
          </cell>
          <cell r="L171">
            <v>490602</v>
          </cell>
          <cell r="M171">
            <v>490602</v>
          </cell>
          <cell r="O171">
            <v>13446678.763835613</v>
          </cell>
          <cell r="P171">
            <v>1125870</v>
          </cell>
          <cell r="Q171">
            <v>13446678.763835613</v>
          </cell>
        </row>
        <row r="172">
          <cell r="A172">
            <v>13663795</v>
          </cell>
          <cell r="B172" t="str">
            <v>13663795</v>
          </cell>
          <cell r="C172" t="str">
            <v>CONTRERAS ACUÑA CARLOS PATRICI</v>
          </cell>
          <cell r="D172">
            <v>1000</v>
          </cell>
          <cell r="G172" t="str">
            <v>M</v>
          </cell>
          <cell r="H172">
            <v>28861</v>
          </cell>
          <cell r="I172">
            <v>39216</v>
          </cell>
          <cell r="J172">
            <v>5.1342465753424653</v>
          </cell>
          <cell r="K172">
            <v>491006</v>
          </cell>
          <cell r="L172">
            <v>491006</v>
          </cell>
          <cell r="M172">
            <v>491006</v>
          </cell>
          <cell r="O172">
            <v>4191699.5353424652</v>
          </cell>
          <cell r="P172">
            <v>0</v>
          </cell>
          <cell r="Q172">
            <v>4191699.5353424652</v>
          </cell>
        </row>
        <row r="173">
          <cell r="A173">
            <v>9527843</v>
          </cell>
          <cell r="B173" t="str">
            <v>09527843</v>
          </cell>
          <cell r="C173" t="str">
            <v>MORENO ARMIJO ELIZARDO DEL CAR</v>
          </cell>
          <cell r="D173">
            <v>1000</v>
          </cell>
          <cell r="G173" t="str">
            <v>M</v>
          </cell>
          <cell r="H173">
            <v>22888</v>
          </cell>
          <cell r="I173">
            <v>34121</v>
          </cell>
          <cell r="J173">
            <v>19.093150684931508</v>
          </cell>
          <cell r="K173">
            <v>491289</v>
          </cell>
          <cell r="L173">
            <v>491289</v>
          </cell>
          <cell r="M173">
            <v>491289</v>
          </cell>
          <cell r="O173">
            <v>13594741.31931507</v>
          </cell>
          <cell r="P173">
            <v>1212295</v>
          </cell>
          <cell r="Q173">
            <v>13594741.31931507</v>
          </cell>
        </row>
        <row r="174">
          <cell r="A174">
            <v>11393478</v>
          </cell>
          <cell r="B174" t="str">
            <v>11393478</v>
          </cell>
          <cell r="C174" t="str">
            <v>RUZ CAMPOS RODRIGO MARIANO</v>
          </cell>
          <cell r="D174">
            <v>1000</v>
          </cell>
          <cell r="G174" t="str">
            <v>M</v>
          </cell>
          <cell r="H174">
            <v>25284</v>
          </cell>
          <cell r="I174">
            <v>40099</v>
          </cell>
          <cell r="J174">
            <v>2.7150684931506848</v>
          </cell>
          <cell r="K174">
            <v>491431</v>
          </cell>
          <cell r="L174">
            <v>491431</v>
          </cell>
          <cell r="M174">
            <v>491431</v>
          </cell>
          <cell r="O174">
            <v>2218308.294109589</v>
          </cell>
          <cell r="P174">
            <v>0</v>
          </cell>
          <cell r="Q174">
            <v>2218308.294109589</v>
          </cell>
        </row>
        <row r="175">
          <cell r="A175">
            <v>12671761</v>
          </cell>
          <cell r="B175" t="str">
            <v>12671761</v>
          </cell>
          <cell r="C175" t="str">
            <v>JIMENEZ ESPINOZA MAURICIO FERN</v>
          </cell>
          <cell r="D175">
            <v>1000</v>
          </cell>
          <cell r="G175" t="str">
            <v>M</v>
          </cell>
          <cell r="H175">
            <v>27149</v>
          </cell>
          <cell r="I175">
            <v>36269</v>
          </cell>
          <cell r="J175">
            <v>13.208219178082192</v>
          </cell>
          <cell r="K175">
            <v>491561</v>
          </cell>
          <cell r="L175">
            <v>491561</v>
          </cell>
          <cell r="M175">
            <v>491561</v>
          </cell>
          <cell r="O175">
            <v>10490378.332465753</v>
          </cell>
          <cell r="P175">
            <v>651285</v>
          </cell>
          <cell r="Q175">
            <v>10490378.332465753</v>
          </cell>
        </row>
        <row r="176">
          <cell r="A176">
            <v>9565915</v>
          </cell>
          <cell r="B176" t="str">
            <v>09565915</v>
          </cell>
          <cell r="C176" t="str">
            <v>SOTO CARRASCO CLAUDIO CESAR</v>
          </cell>
          <cell r="D176">
            <v>1000</v>
          </cell>
          <cell r="G176" t="str">
            <v>M</v>
          </cell>
          <cell r="H176">
            <v>22905</v>
          </cell>
          <cell r="I176">
            <v>35552</v>
          </cell>
          <cell r="J176">
            <v>15.172602739726027</v>
          </cell>
          <cell r="K176">
            <v>492586</v>
          </cell>
          <cell r="L176">
            <v>492586</v>
          </cell>
          <cell r="M176">
            <v>492586</v>
          </cell>
          <cell r="O176">
            <v>11679572.692602739</v>
          </cell>
          <cell r="P176">
            <v>1172099</v>
          </cell>
          <cell r="Q176">
            <v>11679572.692602739</v>
          </cell>
        </row>
        <row r="177">
          <cell r="A177">
            <v>9582769</v>
          </cell>
          <cell r="B177" t="str">
            <v>09582769</v>
          </cell>
          <cell r="C177" t="str">
            <v>REVECO PINO JOSE ANTONIO</v>
          </cell>
          <cell r="D177">
            <v>1000</v>
          </cell>
          <cell r="G177" t="str">
            <v>M</v>
          </cell>
          <cell r="H177">
            <v>22816</v>
          </cell>
          <cell r="I177">
            <v>31574</v>
          </cell>
          <cell r="J177">
            <v>26.07123287671233</v>
          </cell>
          <cell r="K177">
            <v>492597</v>
          </cell>
          <cell r="L177">
            <v>492597</v>
          </cell>
          <cell r="M177">
            <v>492597</v>
          </cell>
          <cell r="O177">
            <v>15219972.54739726</v>
          </cell>
          <cell r="P177">
            <v>1192275</v>
          </cell>
          <cell r="Q177">
            <v>15219972.54739726</v>
          </cell>
        </row>
        <row r="178">
          <cell r="A178">
            <v>10421963</v>
          </cell>
          <cell r="B178" t="str">
            <v>10421963</v>
          </cell>
          <cell r="C178" t="str">
            <v>MUÑOZ ALBORNOZ RENE FERNANDO</v>
          </cell>
          <cell r="D178">
            <v>1000</v>
          </cell>
          <cell r="G178" t="str">
            <v>M</v>
          </cell>
          <cell r="H178">
            <v>24221</v>
          </cell>
          <cell r="I178">
            <v>36815</v>
          </cell>
          <cell r="J178">
            <v>11.712328767123287</v>
          </cell>
          <cell r="K178">
            <v>493407</v>
          </cell>
          <cell r="L178">
            <v>493407</v>
          </cell>
          <cell r="M178">
            <v>493407</v>
          </cell>
          <cell r="O178">
            <v>6622724.5890410952</v>
          </cell>
          <cell r="P178">
            <v>739306</v>
          </cell>
          <cell r="Q178">
            <v>6622724.5890410952</v>
          </cell>
        </row>
        <row r="179">
          <cell r="A179">
            <v>6874208</v>
          </cell>
          <cell r="B179" t="str">
            <v>06874208</v>
          </cell>
          <cell r="C179" t="str">
            <v>CATALAN BUSTOS MIGUEL ANGEL</v>
          </cell>
          <cell r="D179">
            <v>1000</v>
          </cell>
          <cell r="G179" t="str">
            <v>M</v>
          </cell>
          <cell r="H179">
            <v>21405</v>
          </cell>
          <cell r="I179">
            <v>34129</v>
          </cell>
          <cell r="J179">
            <v>19.07123287671233</v>
          </cell>
          <cell r="K179">
            <v>494307</v>
          </cell>
          <cell r="L179">
            <v>494307</v>
          </cell>
          <cell r="M179">
            <v>494307</v>
          </cell>
          <cell r="O179">
            <v>13252023.81931507</v>
          </cell>
          <cell r="P179">
            <v>1195808</v>
          </cell>
          <cell r="Q179">
            <v>13252023.81931507</v>
          </cell>
        </row>
        <row r="180">
          <cell r="A180">
            <v>12882854</v>
          </cell>
          <cell r="B180">
            <v>12882854</v>
          </cell>
          <cell r="C180" t="str">
            <v>PALMA ORELLANA MARCELO HERNAN</v>
          </cell>
          <cell r="D180">
            <v>1000</v>
          </cell>
          <cell r="G180" t="str">
            <v>M</v>
          </cell>
          <cell r="H180">
            <v>27511</v>
          </cell>
          <cell r="I180">
            <v>40427</v>
          </cell>
          <cell r="J180">
            <v>1.8164383561643835</v>
          </cell>
          <cell r="K180">
            <v>496530</v>
          </cell>
          <cell r="L180">
            <v>496530</v>
          </cell>
          <cell r="M180">
            <v>496530</v>
          </cell>
          <cell r="O180">
            <v>1497525.1841095889</v>
          </cell>
          <cell r="P180">
            <v>0</v>
          </cell>
          <cell r="Q180">
            <v>1497525.1841095889</v>
          </cell>
        </row>
        <row r="181">
          <cell r="A181">
            <v>7516418</v>
          </cell>
          <cell r="B181" t="str">
            <v>07516418</v>
          </cell>
          <cell r="C181" t="str">
            <v>TORRES LLANCAPAN PEDRO JUAN</v>
          </cell>
          <cell r="D181">
            <v>1000</v>
          </cell>
          <cell r="G181" t="str">
            <v>M</v>
          </cell>
          <cell r="H181">
            <v>20778</v>
          </cell>
          <cell r="I181">
            <v>34182</v>
          </cell>
          <cell r="J181">
            <v>18.926027397260274</v>
          </cell>
          <cell r="K181">
            <v>496858</v>
          </cell>
          <cell r="L181">
            <v>496858</v>
          </cell>
          <cell r="M181">
            <v>496858</v>
          </cell>
          <cell r="O181">
            <v>13232051.630136985</v>
          </cell>
          <cell r="P181">
            <v>1202796</v>
          </cell>
          <cell r="Q181">
            <v>13232051.630136985</v>
          </cell>
        </row>
        <row r="182">
          <cell r="A182">
            <v>12664729</v>
          </cell>
          <cell r="B182" t="str">
            <v>12664729</v>
          </cell>
          <cell r="C182" t="str">
            <v>SALAS MARDONES LUIS FRANCISCO</v>
          </cell>
          <cell r="D182">
            <v>1000</v>
          </cell>
          <cell r="G182" t="str">
            <v>M</v>
          </cell>
          <cell r="H182">
            <v>26892</v>
          </cell>
          <cell r="I182">
            <v>34396</v>
          </cell>
          <cell r="J182">
            <v>18.339726027397262</v>
          </cell>
          <cell r="K182">
            <v>497150</v>
          </cell>
          <cell r="L182">
            <v>497150</v>
          </cell>
          <cell r="M182">
            <v>497150</v>
          </cell>
          <cell r="O182">
            <v>12771078.738630136</v>
          </cell>
          <cell r="P182">
            <v>815015</v>
          </cell>
          <cell r="Q182">
            <v>12771078.738630136</v>
          </cell>
        </row>
        <row r="183">
          <cell r="A183">
            <v>8965843</v>
          </cell>
          <cell r="B183" t="str">
            <v>08965843</v>
          </cell>
          <cell r="C183" t="str">
            <v>GONZALEZ IBARRA JAVIER</v>
          </cell>
          <cell r="D183">
            <v>1000</v>
          </cell>
          <cell r="G183" t="str">
            <v>M</v>
          </cell>
          <cell r="H183">
            <v>23316</v>
          </cell>
          <cell r="I183">
            <v>34400</v>
          </cell>
          <cell r="J183">
            <v>18.328767123287673</v>
          </cell>
          <cell r="K183">
            <v>497150</v>
          </cell>
          <cell r="L183">
            <v>497150</v>
          </cell>
          <cell r="M183">
            <v>497150</v>
          </cell>
          <cell r="O183">
            <v>12761779.043835618</v>
          </cell>
          <cell r="P183">
            <v>814760</v>
          </cell>
          <cell r="Q183">
            <v>12761779.043835618</v>
          </cell>
        </row>
        <row r="184">
          <cell r="A184">
            <v>7827274</v>
          </cell>
          <cell r="B184" t="str">
            <v>07827274</v>
          </cell>
          <cell r="C184" t="str">
            <v>ANDRADE VELAZQUEZ GERMAN ENRIQ</v>
          </cell>
          <cell r="D184">
            <v>1000</v>
          </cell>
          <cell r="G184" t="str">
            <v>M</v>
          </cell>
          <cell r="H184">
            <v>21418</v>
          </cell>
          <cell r="I184">
            <v>33086</v>
          </cell>
          <cell r="J184">
            <v>21.92876712328767</v>
          </cell>
          <cell r="K184">
            <v>497564</v>
          </cell>
          <cell r="L184">
            <v>497564</v>
          </cell>
          <cell r="M184">
            <v>497564</v>
          </cell>
          <cell r="O184">
            <v>14437837.122739725</v>
          </cell>
          <cell r="P184">
            <v>1196743</v>
          </cell>
          <cell r="Q184">
            <v>14437837.122739725</v>
          </cell>
        </row>
        <row r="185">
          <cell r="A185">
            <v>9857595</v>
          </cell>
          <cell r="B185" t="str">
            <v>09857595</v>
          </cell>
          <cell r="C185" t="str">
            <v>MENDOZA ROJAS VLADIMIR IVAN</v>
          </cell>
          <cell r="D185">
            <v>1000</v>
          </cell>
          <cell r="G185" t="str">
            <v>M</v>
          </cell>
          <cell r="H185">
            <v>24006</v>
          </cell>
          <cell r="I185">
            <v>36955</v>
          </cell>
          <cell r="J185">
            <v>11.328767123287671</v>
          </cell>
          <cell r="K185">
            <v>498162</v>
          </cell>
          <cell r="L185">
            <v>498162</v>
          </cell>
          <cell r="M185">
            <v>498162</v>
          </cell>
          <cell r="O185">
            <v>9366577.0767123271</v>
          </cell>
          <cell r="P185">
            <v>401788</v>
          </cell>
          <cell r="Q185">
            <v>9366577.0767123271</v>
          </cell>
        </row>
        <row r="186">
          <cell r="A186">
            <v>9255879</v>
          </cell>
          <cell r="B186" t="str">
            <v>09255879</v>
          </cell>
          <cell r="C186" t="str">
            <v>GUTIERREZ FUENZALIDA LUIS HUMB</v>
          </cell>
          <cell r="D186">
            <v>1000</v>
          </cell>
          <cell r="G186" t="str">
            <v>M</v>
          </cell>
          <cell r="H186">
            <v>22591</v>
          </cell>
          <cell r="I186">
            <v>36815</v>
          </cell>
          <cell r="J186">
            <v>11.712328767123287</v>
          </cell>
          <cell r="K186">
            <v>498202</v>
          </cell>
          <cell r="L186">
            <v>498202</v>
          </cell>
          <cell r="M186">
            <v>498202</v>
          </cell>
          <cell r="O186">
            <v>9684383.5479452051</v>
          </cell>
          <cell r="P186">
            <v>739489</v>
          </cell>
          <cell r="Q186">
            <v>9684383.5479452051</v>
          </cell>
        </row>
        <row r="187">
          <cell r="A187">
            <v>13049380</v>
          </cell>
          <cell r="B187" t="str">
            <v>13049380</v>
          </cell>
          <cell r="C187" t="str">
            <v>GONZALEZ VIDAL MARIO ALEJANDRO</v>
          </cell>
          <cell r="D187">
            <v>1000</v>
          </cell>
          <cell r="G187" t="str">
            <v>M</v>
          </cell>
          <cell r="H187">
            <v>27784</v>
          </cell>
          <cell r="I187">
            <v>37561</v>
          </cell>
          <cell r="J187">
            <v>9.668493150684931</v>
          </cell>
          <cell r="K187">
            <v>498779</v>
          </cell>
          <cell r="L187">
            <v>498779</v>
          </cell>
          <cell r="M187">
            <v>498779</v>
          </cell>
          <cell r="O187">
            <v>8002519.4467123281</v>
          </cell>
          <cell r="P187">
            <v>0</v>
          </cell>
          <cell r="Q187">
            <v>8002519.4467123281</v>
          </cell>
        </row>
        <row r="188">
          <cell r="A188">
            <v>10365936</v>
          </cell>
          <cell r="B188" t="str">
            <v>10365936</v>
          </cell>
          <cell r="C188" t="str">
            <v>INOSTROZA GUERRERO MIGUEL ALEJ</v>
          </cell>
          <cell r="D188">
            <v>1000</v>
          </cell>
          <cell r="G188" t="str">
            <v>M</v>
          </cell>
          <cell r="H188">
            <v>23917</v>
          </cell>
          <cell r="I188">
            <v>36719</v>
          </cell>
          <cell r="J188">
            <v>11.975342465753425</v>
          </cell>
          <cell r="K188">
            <v>498895</v>
          </cell>
          <cell r="L188">
            <v>498895</v>
          </cell>
          <cell r="M188">
            <v>498895</v>
          </cell>
          <cell r="O188">
            <v>9913890.8469863012</v>
          </cell>
          <cell r="P188">
            <v>735078</v>
          </cell>
          <cell r="Q188">
            <v>9913890.8469863012</v>
          </cell>
        </row>
        <row r="189">
          <cell r="A189">
            <v>13689849</v>
          </cell>
          <cell r="B189" t="str">
            <v>13689849</v>
          </cell>
          <cell r="C189" t="str">
            <v>SOTO JIMENEZ LEONARDO CRISTIAN</v>
          </cell>
          <cell r="D189">
            <v>1000</v>
          </cell>
          <cell r="G189" t="str">
            <v>M</v>
          </cell>
          <cell r="H189">
            <v>28429</v>
          </cell>
          <cell r="I189">
            <v>36994</v>
          </cell>
          <cell r="J189">
            <v>11.221917808219178</v>
          </cell>
          <cell r="K189">
            <v>499216</v>
          </cell>
          <cell r="L189">
            <v>499216</v>
          </cell>
          <cell r="M189">
            <v>499216</v>
          </cell>
          <cell r="O189">
            <v>9295384.9687671233</v>
          </cell>
          <cell r="P189">
            <v>235671</v>
          </cell>
          <cell r="Q189">
            <v>9295384.9687671233</v>
          </cell>
        </row>
        <row r="190">
          <cell r="A190">
            <v>9369961</v>
          </cell>
          <cell r="B190" t="str">
            <v>09369961</v>
          </cell>
          <cell r="C190" t="str">
            <v>ZAMORANO DONOSO PASCUAL ALFONS</v>
          </cell>
          <cell r="D190">
            <v>1000</v>
          </cell>
          <cell r="G190" t="str">
            <v>M</v>
          </cell>
          <cell r="H190">
            <v>23950</v>
          </cell>
          <cell r="I190">
            <v>36286</v>
          </cell>
          <cell r="J190">
            <v>13.161643835616438</v>
          </cell>
          <cell r="K190">
            <v>500019</v>
          </cell>
          <cell r="L190">
            <v>500019</v>
          </cell>
          <cell r="M190">
            <v>500019</v>
          </cell>
          <cell r="O190">
            <v>10535021.544657532</v>
          </cell>
          <cell r="P190">
            <v>808454</v>
          </cell>
          <cell r="Q190">
            <v>10535021.544657532</v>
          </cell>
        </row>
        <row r="191">
          <cell r="A191">
            <v>13251464</v>
          </cell>
          <cell r="B191" t="str">
            <v>13251464</v>
          </cell>
          <cell r="C191" t="str">
            <v>ROJAS AGUILERA KERTY NANETTE</v>
          </cell>
          <cell r="D191">
            <v>1000</v>
          </cell>
          <cell r="G191" t="str">
            <v>F</v>
          </cell>
          <cell r="H191">
            <v>28409</v>
          </cell>
          <cell r="I191">
            <v>39486</v>
          </cell>
          <cell r="J191">
            <v>4.3945205479452056</v>
          </cell>
          <cell r="K191">
            <v>500034</v>
          </cell>
          <cell r="L191">
            <v>500034</v>
          </cell>
          <cell r="M191">
            <v>500034</v>
          </cell>
          <cell r="O191">
            <v>3645299.6186301368</v>
          </cell>
          <cell r="P191">
            <v>0</v>
          </cell>
          <cell r="Q191">
            <v>3645299.6186301368</v>
          </cell>
        </row>
        <row r="192">
          <cell r="A192">
            <v>15748504</v>
          </cell>
          <cell r="B192" t="str">
            <v>15748504</v>
          </cell>
          <cell r="C192" t="str">
            <v>IBAÑEZ PARRA BASTIAN ADOLFO</v>
          </cell>
          <cell r="D192">
            <v>1000</v>
          </cell>
          <cell r="G192" t="str">
            <v>M</v>
          </cell>
          <cell r="H192">
            <v>30727</v>
          </cell>
          <cell r="I192">
            <v>39573</v>
          </cell>
          <cell r="J192">
            <v>4.1561643835616442</v>
          </cell>
          <cell r="K192">
            <v>501286</v>
          </cell>
          <cell r="L192">
            <v>501286</v>
          </cell>
          <cell r="M192">
            <v>501286</v>
          </cell>
          <cell r="O192">
            <v>3455125.8498630142</v>
          </cell>
          <cell r="P192">
            <v>0</v>
          </cell>
          <cell r="Q192">
            <v>3455125.8498630142</v>
          </cell>
        </row>
        <row r="193">
          <cell r="A193">
            <v>12538863</v>
          </cell>
          <cell r="B193" t="str">
            <v>12538863</v>
          </cell>
          <cell r="C193" t="str">
            <v>MONTIEL MANCILLA LORENA DEL PI</v>
          </cell>
          <cell r="D193">
            <v>1000</v>
          </cell>
          <cell r="G193" t="str">
            <v>F</v>
          </cell>
          <cell r="H193">
            <v>26739</v>
          </cell>
          <cell r="I193">
            <v>33756</v>
          </cell>
          <cell r="J193">
            <v>20.093150684931508</v>
          </cell>
          <cell r="K193">
            <v>504686</v>
          </cell>
          <cell r="L193">
            <v>504686</v>
          </cell>
          <cell r="M193">
            <v>504686</v>
          </cell>
          <cell r="O193">
            <v>14041502.781917807</v>
          </cell>
          <cell r="P193">
            <v>1154244</v>
          </cell>
          <cell r="Q193">
            <v>14041502.781917807</v>
          </cell>
        </row>
        <row r="194">
          <cell r="A194">
            <v>8867426</v>
          </cell>
          <cell r="B194" t="str">
            <v>08867426</v>
          </cell>
          <cell r="C194" t="str">
            <v>TRIVIÑO HENRIQUEZ HECTOR RICAR</v>
          </cell>
          <cell r="D194">
            <v>1000</v>
          </cell>
          <cell r="G194" t="str">
            <v>M</v>
          </cell>
          <cell r="H194">
            <v>23378</v>
          </cell>
          <cell r="I194">
            <v>32126</v>
          </cell>
          <cell r="J194">
            <v>24.55890410958904</v>
          </cell>
          <cell r="K194">
            <v>505681</v>
          </cell>
          <cell r="L194">
            <v>505681</v>
          </cell>
          <cell r="M194">
            <v>505681</v>
          </cell>
          <cell r="O194">
            <v>15119084.450410958</v>
          </cell>
          <cell r="P194">
            <v>1191913</v>
          </cell>
          <cell r="Q194">
            <v>15119084.450410958</v>
          </cell>
        </row>
        <row r="195">
          <cell r="A195">
            <v>8386429</v>
          </cell>
          <cell r="B195" t="str">
            <v>08386429</v>
          </cell>
          <cell r="C195" t="str">
            <v>HYATT CASTILLO MARISA MARCELA</v>
          </cell>
          <cell r="D195">
            <v>1000</v>
          </cell>
          <cell r="G195" t="str">
            <v>F</v>
          </cell>
          <cell r="H195">
            <v>22082</v>
          </cell>
          <cell r="I195">
            <v>33483</v>
          </cell>
          <cell r="J195">
            <v>20.841095890410958</v>
          </cell>
          <cell r="K195">
            <v>506598</v>
          </cell>
          <cell r="L195">
            <v>506598</v>
          </cell>
          <cell r="M195">
            <v>506598</v>
          </cell>
          <cell r="O195">
            <v>14274298.002739727</v>
          </cell>
          <cell r="P195">
            <v>1251652</v>
          </cell>
          <cell r="Q195">
            <v>14274298.002739727</v>
          </cell>
        </row>
        <row r="196">
          <cell r="A196">
            <v>12513682</v>
          </cell>
          <cell r="B196" t="str">
            <v>12513682</v>
          </cell>
          <cell r="C196" t="str">
            <v>SALAS ZUÑIGA JOAN ANDRES</v>
          </cell>
          <cell r="D196">
            <v>1000</v>
          </cell>
          <cell r="G196" t="str">
            <v>M</v>
          </cell>
          <cell r="H196">
            <v>26933</v>
          </cell>
          <cell r="I196">
            <v>34213</v>
          </cell>
          <cell r="J196">
            <v>18.841095890410958</v>
          </cell>
          <cell r="K196">
            <v>507787</v>
          </cell>
          <cell r="L196">
            <v>507787</v>
          </cell>
          <cell r="M196">
            <v>507787</v>
          </cell>
          <cell r="O196">
            <v>13839573.99410959</v>
          </cell>
          <cell r="P196">
            <v>1031262</v>
          </cell>
          <cell r="Q196">
            <v>13839573.99410959</v>
          </cell>
        </row>
        <row r="197">
          <cell r="A197">
            <v>14137416</v>
          </cell>
          <cell r="B197" t="str">
            <v>14137416</v>
          </cell>
          <cell r="C197" t="str">
            <v>ESPINOZA CESPEDES MARIA JOSE</v>
          </cell>
          <cell r="D197">
            <v>1000</v>
          </cell>
          <cell r="G197" t="str">
            <v>F</v>
          </cell>
          <cell r="H197">
            <v>29631</v>
          </cell>
          <cell r="I197">
            <v>36759</v>
          </cell>
          <cell r="J197">
            <v>11.865753424657534</v>
          </cell>
          <cell r="K197">
            <v>508087</v>
          </cell>
          <cell r="L197">
            <v>508087</v>
          </cell>
          <cell r="M197">
            <v>508087</v>
          </cell>
          <cell r="O197">
            <v>9981318.1193150692</v>
          </cell>
          <cell r="P197">
            <v>844990</v>
          </cell>
          <cell r="Q197">
            <v>9981318.1193150692</v>
          </cell>
        </row>
        <row r="198">
          <cell r="A198">
            <v>13488153</v>
          </cell>
          <cell r="B198" t="str">
            <v>13488153</v>
          </cell>
          <cell r="C198" t="str">
            <v>RUBIO RODRIGUEZ BRUNO ALEJANDR</v>
          </cell>
          <cell r="D198">
            <v>1000</v>
          </cell>
          <cell r="G198" t="str">
            <v>M</v>
          </cell>
          <cell r="H198">
            <v>28672</v>
          </cell>
          <cell r="I198">
            <v>40234</v>
          </cell>
          <cell r="J198">
            <v>2.3452054794520549</v>
          </cell>
          <cell r="K198">
            <v>508526</v>
          </cell>
          <cell r="L198">
            <v>508526</v>
          </cell>
          <cell r="M198">
            <v>508526</v>
          </cell>
          <cell r="O198">
            <v>1974249.3194520548</v>
          </cell>
          <cell r="P198">
            <v>0</v>
          </cell>
          <cell r="Q198">
            <v>1974249.3194520548</v>
          </cell>
        </row>
        <row r="199">
          <cell r="A199">
            <v>12278015</v>
          </cell>
          <cell r="B199" t="str">
            <v>12278015</v>
          </cell>
          <cell r="C199" t="str">
            <v>DIOCARES CASTILLO PAULINA</v>
          </cell>
          <cell r="D199">
            <v>1000</v>
          </cell>
          <cell r="G199" t="str">
            <v>F</v>
          </cell>
          <cell r="H199">
            <v>26479</v>
          </cell>
          <cell r="I199">
            <v>33573</v>
          </cell>
          <cell r="J199">
            <v>20.594520547945205</v>
          </cell>
          <cell r="K199">
            <v>508729</v>
          </cell>
          <cell r="L199">
            <v>508729</v>
          </cell>
          <cell r="M199">
            <v>508729</v>
          </cell>
          <cell r="O199">
            <v>14292781.42506849</v>
          </cell>
          <cell r="P199">
            <v>1181836</v>
          </cell>
          <cell r="Q199">
            <v>14292781.42506849</v>
          </cell>
        </row>
        <row r="200">
          <cell r="A200">
            <v>14151355</v>
          </cell>
          <cell r="B200" t="str">
            <v>14151355</v>
          </cell>
          <cell r="C200" t="str">
            <v>OYARCE GONZALEZ CAROLINA EDITH</v>
          </cell>
          <cell r="D200">
            <v>1000</v>
          </cell>
          <cell r="G200" t="str">
            <v>F</v>
          </cell>
          <cell r="H200">
            <v>29701</v>
          </cell>
          <cell r="I200">
            <v>40280</v>
          </cell>
          <cell r="J200">
            <v>2.2191780821917808</v>
          </cell>
          <cell r="K200">
            <v>510417</v>
          </cell>
          <cell r="L200">
            <v>510417</v>
          </cell>
          <cell r="M200">
            <v>510417</v>
          </cell>
          <cell r="O200">
            <v>1874241.3575342465</v>
          </cell>
          <cell r="P200">
            <v>0</v>
          </cell>
          <cell r="Q200">
            <v>1874241.3575342465</v>
          </cell>
        </row>
        <row r="201">
          <cell r="A201">
            <v>7882379</v>
          </cell>
          <cell r="B201" t="str">
            <v>07882379</v>
          </cell>
          <cell r="C201" t="str">
            <v>SILVA CANCINO RENE</v>
          </cell>
          <cell r="D201">
            <v>1000</v>
          </cell>
          <cell r="G201" t="str">
            <v>M</v>
          </cell>
          <cell r="H201">
            <v>21079</v>
          </cell>
          <cell r="I201">
            <v>30285</v>
          </cell>
          <cell r="J201">
            <v>29.602739726027398</v>
          </cell>
          <cell r="K201">
            <v>510568</v>
          </cell>
          <cell r="L201">
            <v>510568</v>
          </cell>
          <cell r="M201">
            <v>510568</v>
          </cell>
          <cell r="O201">
            <v>18464942.67808219</v>
          </cell>
          <cell r="P201">
            <v>1540819</v>
          </cell>
          <cell r="Q201">
            <v>18464942.67808219</v>
          </cell>
        </row>
        <row r="202">
          <cell r="A202">
            <v>13681634</v>
          </cell>
          <cell r="B202" t="str">
            <v>13681634</v>
          </cell>
          <cell r="C202" t="str">
            <v>ZAMORANO ZAMORANO ALEJANDRO AN</v>
          </cell>
          <cell r="D202">
            <v>1000</v>
          </cell>
          <cell r="G202" t="str">
            <v>M</v>
          </cell>
          <cell r="H202">
            <v>29008</v>
          </cell>
          <cell r="I202">
            <v>36994</v>
          </cell>
          <cell r="J202">
            <v>11.221917808219178</v>
          </cell>
          <cell r="K202">
            <v>511984</v>
          </cell>
          <cell r="L202">
            <v>511984</v>
          </cell>
          <cell r="M202">
            <v>511984</v>
          </cell>
          <cell r="O202">
            <v>9503143.06630137</v>
          </cell>
          <cell r="P202">
            <v>252281</v>
          </cell>
          <cell r="Q202">
            <v>9503143.06630137</v>
          </cell>
        </row>
        <row r="203">
          <cell r="A203">
            <v>12480379</v>
          </cell>
          <cell r="B203" t="str">
            <v>12480379</v>
          </cell>
          <cell r="C203" t="str">
            <v>ORELLANA ARAYA RODRIGO CRISTHI</v>
          </cell>
          <cell r="D203">
            <v>1000</v>
          </cell>
          <cell r="G203" t="str">
            <v>M</v>
          </cell>
          <cell r="H203">
            <v>26747</v>
          </cell>
          <cell r="I203">
            <v>34335</v>
          </cell>
          <cell r="J203">
            <v>18.506849315068493</v>
          </cell>
          <cell r="K203">
            <v>513818</v>
          </cell>
          <cell r="L203">
            <v>513818</v>
          </cell>
          <cell r="M203">
            <v>513818</v>
          </cell>
          <cell r="O203">
            <v>13652410.97260274</v>
          </cell>
          <cell r="P203">
            <v>1523475</v>
          </cell>
          <cell r="Q203">
            <v>13652410.97260274</v>
          </cell>
        </row>
        <row r="204">
          <cell r="A204">
            <v>10563530</v>
          </cell>
          <cell r="B204" t="str">
            <v>10563530</v>
          </cell>
          <cell r="C204" t="str">
            <v>AYALA GONZALEZ ALEX EDUARDO</v>
          </cell>
          <cell r="D204">
            <v>1000</v>
          </cell>
          <cell r="G204" t="str">
            <v>M</v>
          </cell>
          <cell r="H204">
            <v>24740</v>
          </cell>
          <cell r="I204">
            <v>33252</v>
          </cell>
          <cell r="J204">
            <v>21.473972602739725</v>
          </cell>
          <cell r="K204">
            <v>515680</v>
          </cell>
          <cell r="L204">
            <v>515680</v>
          </cell>
          <cell r="M204">
            <v>515680</v>
          </cell>
          <cell r="O204">
            <v>14849093.882739723</v>
          </cell>
          <cell r="P204">
            <v>1197112</v>
          </cell>
          <cell r="Q204">
            <v>14849093.882739723</v>
          </cell>
        </row>
        <row r="205">
          <cell r="A205">
            <v>8492748</v>
          </cell>
          <cell r="B205" t="str">
            <v>08492748</v>
          </cell>
          <cell r="C205" t="str">
            <v>MIRANDA URREJOLA CARLOS GERMAN</v>
          </cell>
          <cell r="D205">
            <v>1000</v>
          </cell>
          <cell r="G205" t="str">
            <v>M</v>
          </cell>
          <cell r="H205">
            <v>22204</v>
          </cell>
          <cell r="I205">
            <v>35527</v>
          </cell>
          <cell r="J205">
            <v>15.241095890410959</v>
          </cell>
          <cell r="K205">
            <v>516615</v>
          </cell>
          <cell r="L205">
            <v>516615</v>
          </cell>
          <cell r="M205">
            <v>516615</v>
          </cell>
          <cell r="O205">
            <v>12174565.786164382</v>
          </cell>
          <cell r="P205">
            <v>1222821</v>
          </cell>
          <cell r="Q205">
            <v>12174565.786164382</v>
          </cell>
        </row>
        <row r="206">
          <cell r="A206">
            <v>16124402</v>
          </cell>
          <cell r="B206" t="str">
            <v>16124402</v>
          </cell>
          <cell r="C206" t="str">
            <v>SOTO CAMPOS MARCIAL ESTEBAN</v>
          </cell>
          <cell r="D206">
            <v>1000</v>
          </cell>
          <cell r="G206" t="str">
            <v>M</v>
          </cell>
          <cell r="H206">
            <v>31254</v>
          </cell>
          <cell r="I206">
            <v>39939</v>
          </cell>
          <cell r="J206">
            <v>3.1534246575342464</v>
          </cell>
          <cell r="K206">
            <v>519715</v>
          </cell>
          <cell r="L206">
            <v>519715</v>
          </cell>
          <cell r="M206">
            <v>519715</v>
          </cell>
          <cell r="O206">
            <v>2705788.6168493149</v>
          </cell>
          <cell r="P206">
            <v>0</v>
          </cell>
          <cell r="Q206">
            <v>2705788.6168493149</v>
          </cell>
        </row>
        <row r="207">
          <cell r="A207">
            <v>7749067</v>
          </cell>
          <cell r="B207" t="str">
            <v>07749067</v>
          </cell>
          <cell r="C207" t="str">
            <v>TARDONES SOTO DANIEL SERGIO</v>
          </cell>
          <cell r="D207">
            <v>1000</v>
          </cell>
          <cell r="G207" t="str">
            <v>M</v>
          </cell>
          <cell r="H207">
            <v>21099</v>
          </cell>
          <cell r="I207">
            <v>36627</v>
          </cell>
          <cell r="J207">
            <v>12.227397260273973</v>
          </cell>
          <cell r="K207">
            <v>521523</v>
          </cell>
          <cell r="L207">
            <v>521523</v>
          </cell>
          <cell r="M207">
            <v>521523</v>
          </cell>
          <cell r="O207">
            <v>10523744.829452055</v>
          </cell>
          <cell r="P207">
            <v>825052</v>
          </cell>
          <cell r="Q207">
            <v>10523744.829452055</v>
          </cell>
        </row>
        <row r="208">
          <cell r="A208">
            <v>9210045</v>
          </cell>
          <cell r="B208" t="str">
            <v>09210045</v>
          </cell>
          <cell r="C208" t="str">
            <v>CORRIALES MARCHANT ALBERTO MAN</v>
          </cell>
          <cell r="D208">
            <v>1000</v>
          </cell>
          <cell r="G208" t="str">
            <v>M</v>
          </cell>
          <cell r="H208">
            <v>22379</v>
          </cell>
          <cell r="I208">
            <v>36726</v>
          </cell>
          <cell r="J208">
            <v>11.956164383561644</v>
          </cell>
          <cell r="K208">
            <v>522352</v>
          </cell>
          <cell r="L208">
            <v>522352</v>
          </cell>
          <cell r="M208">
            <v>522352</v>
          </cell>
          <cell r="O208">
            <v>10304674.940273972</v>
          </cell>
          <cell r="P208">
            <v>672443</v>
          </cell>
          <cell r="Q208">
            <v>10304674.940273972</v>
          </cell>
        </row>
        <row r="209">
          <cell r="A209">
            <v>10960987</v>
          </cell>
          <cell r="B209" t="str">
            <v>10960987</v>
          </cell>
          <cell r="C209" t="str">
            <v>MARTINEZ GONZALEZ PAMELA ANDRE</v>
          </cell>
          <cell r="D209">
            <v>1000</v>
          </cell>
          <cell r="G209" t="str">
            <v>F</v>
          </cell>
          <cell r="H209">
            <v>26430</v>
          </cell>
          <cell r="I209">
            <v>36724</v>
          </cell>
          <cell r="J209">
            <v>11.961643835616439</v>
          </cell>
          <cell r="K209">
            <v>522588</v>
          </cell>
          <cell r="L209">
            <v>522588</v>
          </cell>
          <cell r="M209">
            <v>522588</v>
          </cell>
          <cell r="O209">
            <v>10313490.797260273</v>
          </cell>
          <cell r="P209">
            <v>769779</v>
          </cell>
          <cell r="Q209">
            <v>10313490.797260273</v>
          </cell>
        </row>
        <row r="210">
          <cell r="A210">
            <v>12276019</v>
          </cell>
          <cell r="B210" t="str">
            <v>12276019</v>
          </cell>
          <cell r="C210" t="str">
            <v>CARO CAMPUSANO RODRIGO EDUARDO</v>
          </cell>
          <cell r="D210">
            <v>1000</v>
          </cell>
          <cell r="G210" t="str">
            <v>M</v>
          </cell>
          <cell r="H210">
            <v>26361</v>
          </cell>
          <cell r="I210">
            <v>36724</v>
          </cell>
          <cell r="J210">
            <v>11.961643835616439</v>
          </cell>
          <cell r="K210">
            <v>523146</v>
          </cell>
          <cell r="L210">
            <v>523146</v>
          </cell>
          <cell r="M210">
            <v>523146</v>
          </cell>
          <cell r="O210">
            <v>10323168.96328767</v>
          </cell>
          <cell r="P210">
            <v>797954</v>
          </cell>
          <cell r="Q210">
            <v>10323168.96328767</v>
          </cell>
        </row>
        <row r="211">
          <cell r="A211">
            <v>13958681</v>
          </cell>
          <cell r="B211" t="str">
            <v>13958681</v>
          </cell>
          <cell r="C211" t="str">
            <v>OBREQUE CONTRERAS GABRIEL ALEJ</v>
          </cell>
          <cell r="D211">
            <v>1000</v>
          </cell>
          <cell r="G211" t="str">
            <v>M</v>
          </cell>
          <cell r="H211">
            <v>29522</v>
          </cell>
          <cell r="I211">
            <v>39217</v>
          </cell>
          <cell r="J211">
            <v>5.1315068493150688</v>
          </cell>
          <cell r="K211">
            <v>523274</v>
          </cell>
          <cell r="L211">
            <v>523274</v>
          </cell>
          <cell r="M211">
            <v>523274</v>
          </cell>
          <cell r="O211">
            <v>4429558.7906849319</v>
          </cell>
          <cell r="P211">
            <v>0</v>
          </cell>
          <cell r="Q211">
            <v>4429558.7906849319</v>
          </cell>
        </row>
        <row r="212">
          <cell r="A212">
            <v>13056778</v>
          </cell>
          <cell r="B212" t="str">
            <v>13056778</v>
          </cell>
          <cell r="C212" t="str">
            <v>MUÑOZ MUÑOZ JOSE ANTONIO</v>
          </cell>
          <cell r="D212">
            <v>1000</v>
          </cell>
          <cell r="G212" t="str">
            <v>M</v>
          </cell>
          <cell r="H212">
            <v>28026</v>
          </cell>
          <cell r="I212">
            <v>38712</v>
          </cell>
          <cell r="J212">
            <v>6.515068493150685</v>
          </cell>
          <cell r="K212">
            <v>523825</v>
          </cell>
          <cell r="L212">
            <v>523825</v>
          </cell>
          <cell r="M212">
            <v>523825</v>
          </cell>
          <cell r="O212">
            <v>5629065.760821918</v>
          </cell>
          <cell r="P212">
            <v>0</v>
          </cell>
          <cell r="Q212">
            <v>5629065.760821918</v>
          </cell>
        </row>
        <row r="213">
          <cell r="A213">
            <v>8388365</v>
          </cell>
          <cell r="B213" t="str">
            <v>08388365</v>
          </cell>
          <cell r="C213" t="str">
            <v>ASTUDILLO ENCALADA MIGUEL ANGE</v>
          </cell>
          <cell r="D213">
            <v>1000</v>
          </cell>
          <cell r="G213" t="str">
            <v>M</v>
          </cell>
          <cell r="H213">
            <v>21641</v>
          </cell>
          <cell r="I213">
            <v>36627</v>
          </cell>
          <cell r="J213">
            <v>12.227397260273973</v>
          </cell>
          <cell r="K213">
            <v>524378</v>
          </cell>
          <cell r="L213">
            <v>524378</v>
          </cell>
          <cell r="M213">
            <v>524378</v>
          </cell>
          <cell r="O213">
            <v>10574363.197260274</v>
          </cell>
          <cell r="P213">
            <v>824350</v>
          </cell>
          <cell r="Q213">
            <v>10574363.197260274</v>
          </cell>
        </row>
        <row r="214">
          <cell r="A214">
            <v>11196122</v>
          </cell>
          <cell r="B214" t="str">
            <v>11196122</v>
          </cell>
          <cell r="C214" t="str">
            <v>FLORES ANGULO MAURICIO RICARDO</v>
          </cell>
          <cell r="D214">
            <v>1000</v>
          </cell>
          <cell r="G214" t="str">
            <v>M</v>
          </cell>
          <cell r="H214">
            <v>24483</v>
          </cell>
          <cell r="I214">
            <v>33025</v>
          </cell>
          <cell r="J214">
            <v>22.095890410958905</v>
          </cell>
          <cell r="K214">
            <v>524856</v>
          </cell>
          <cell r="L214">
            <v>524856</v>
          </cell>
          <cell r="M214">
            <v>524856</v>
          </cell>
          <cell r="O214">
            <v>15409505.552054793</v>
          </cell>
          <cell r="P214">
            <v>1289818</v>
          </cell>
          <cell r="Q214">
            <v>15409505.552054793</v>
          </cell>
        </row>
        <row r="215">
          <cell r="A215">
            <v>6519656</v>
          </cell>
          <cell r="B215" t="str">
            <v>06519656</v>
          </cell>
          <cell r="C215" t="str">
            <v>MEZA VENEGAS ISAIAS</v>
          </cell>
          <cell r="D215">
            <v>1000</v>
          </cell>
          <cell r="G215" t="str">
            <v>M</v>
          </cell>
          <cell r="H215">
            <v>19174</v>
          </cell>
          <cell r="I215">
            <v>26633</v>
          </cell>
          <cell r="J215">
            <v>39.608219178082194</v>
          </cell>
          <cell r="K215">
            <v>525497</v>
          </cell>
          <cell r="L215">
            <v>525497</v>
          </cell>
          <cell r="M215">
            <v>525497</v>
          </cell>
          <cell r="O215">
            <v>23784960.735205486</v>
          </cell>
          <cell r="P215">
            <v>1873208</v>
          </cell>
          <cell r="Q215">
            <v>23784960.735205486</v>
          </cell>
        </row>
        <row r="216">
          <cell r="A216">
            <v>11786057</v>
          </cell>
          <cell r="B216" t="str">
            <v>11786057</v>
          </cell>
          <cell r="C216" t="str">
            <v>PEREZ HINOJOSA LILIAN LORENA</v>
          </cell>
          <cell r="D216">
            <v>1000</v>
          </cell>
          <cell r="G216" t="str">
            <v>F</v>
          </cell>
          <cell r="H216">
            <v>26155</v>
          </cell>
          <cell r="I216">
            <v>33043</v>
          </cell>
          <cell r="J216">
            <v>22.046575342465754</v>
          </cell>
          <cell r="K216">
            <v>525517</v>
          </cell>
          <cell r="L216">
            <v>525517</v>
          </cell>
          <cell r="M216">
            <v>525517</v>
          </cell>
          <cell r="O216">
            <v>15743797.796849314</v>
          </cell>
          <cell r="P216">
            <v>1153222</v>
          </cell>
          <cell r="Q216">
            <v>15743797.796849314</v>
          </cell>
        </row>
        <row r="217">
          <cell r="A217">
            <v>12516226</v>
          </cell>
          <cell r="B217" t="str">
            <v>12516226</v>
          </cell>
          <cell r="C217" t="str">
            <v>REYES MUÑOZ MANUEL ANDRES</v>
          </cell>
          <cell r="D217">
            <v>1000</v>
          </cell>
          <cell r="G217" t="str">
            <v>M</v>
          </cell>
          <cell r="H217">
            <v>26802</v>
          </cell>
          <cell r="I217">
            <v>36619</v>
          </cell>
          <cell r="J217">
            <v>12.24931506849315</v>
          </cell>
          <cell r="K217">
            <v>526178</v>
          </cell>
          <cell r="L217">
            <v>526178</v>
          </cell>
          <cell r="M217">
            <v>526178</v>
          </cell>
          <cell r="O217">
            <v>10625288.62739726</v>
          </cell>
          <cell r="P217">
            <v>763761</v>
          </cell>
          <cell r="Q217">
            <v>10625288.62739726</v>
          </cell>
        </row>
        <row r="218">
          <cell r="A218">
            <v>9635648</v>
          </cell>
          <cell r="B218" t="str">
            <v>09635648</v>
          </cell>
          <cell r="C218" t="str">
            <v>ALBORNOZ CONTRERAS CRISTIAN AR</v>
          </cell>
          <cell r="D218">
            <v>1000</v>
          </cell>
          <cell r="G218" t="str">
            <v>M</v>
          </cell>
          <cell r="H218">
            <v>25453</v>
          </cell>
          <cell r="I218">
            <v>36283</v>
          </cell>
          <cell r="J218">
            <v>13.169863013698631</v>
          </cell>
          <cell r="K218">
            <v>526763</v>
          </cell>
          <cell r="L218">
            <v>526763</v>
          </cell>
          <cell r="M218">
            <v>526763</v>
          </cell>
          <cell r="O218">
            <v>11052550.741780821</v>
          </cell>
          <cell r="P218">
            <v>897291</v>
          </cell>
          <cell r="Q218">
            <v>11052550.741780821</v>
          </cell>
        </row>
        <row r="219">
          <cell r="A219">
            <v>12068906</v>
          </cell>
          <cell r="B219" t="str">
            <v>12068906</v>
          </cell>
          <cell r="C219" t="str">
            <v>BERRIOS CARRASCO CARLOS RUBEN</v>
          </cell>
          <cell r="D219">
            <v>1000</v>
          </cell>
          <cell r="G219" t="str">
            <v>M</v>
          </cell>
          <cell r="H219">
            <v>25146</v>
          </cell>
          <cell r="I219">
            <v>34036</v>
          </cell>
          <cell r="J219">
            <v>19.326027397260273</v>
          </cell>
          <cell r="K219">
            <v>529281</v>
          </cell>
          <cell r="L219">
            <v>529281</v>
          </cell>
          <cell r="M219">
            <v>529281</v>
          </cell>
          <cell r="O219">
            <v>14024153.920273971</v>
          </cell>
          <cell r="P219">
            <v>841599</v>
          </cell>
          <cell r="Q219">
            <v>14024153.920273971</v>
          </cell>
        </row>
        <row r="220">
          <cell r="A220">
            <v>7832491</v>
          </cell>
          <cell r="B220" t="str">
            <v>07832491</v>
          </cell>
          <cell r="C220" t="str">
            <v>POBLETE FUENTES JUAN ZACARIAS</v>
          </cell>
          <cell r="D220">
            <v>1000</v>
          </cell>
          <cell r="G220" t="str">
            <v>M</v>
          </cell>
          <cell r="H220">
            <v>22470</v>
          </cell>
          <cell r="I220">
            <v>33786</v>
          </cell>
          <cell r="J220">
            <v>20.010958904109589</v>
          </cell>
          <cell r="K220">
            <v>529957</v>
          </cell>
          <cell r="L220">
            <v>529957</v>
          </cell>
          <cell r="M220">
            <v>529957</v>
          </cell>
          <cell r="O220">
            <v>14576943.011506848</v>
          </cell>
          <cell r="P220">
            <v>1227989</v>
          </cell>
          <cell r="Q220">
            <v>14576943.011506848</v>
          </cell>
        </row>
        <row r="221">
          <cell r="A221">
            <v>8816996</v>
          </cell>
          <cell r="B221" t="str">
            <v>08816996</v>
          </cell>
          <cell r="C221" t="str">
            <v>MENDOZA GONZALEZ SERGIO</v>
          </cell>
          <cell r="D221">
            <v>1000</v>
          </cell>
          <cell r="G221" t="str">
            <v>M</v>
          </cell>
          <cell r="H221">
            <v>22239</v>
          </cell>
          <cell r="I221">
            <v>30285</v>
          </cell>
          <cell r="J221">
            <v>29.602739726027398</v>
          </cell>
          <cell r="K221">
            <v>531605</v>
          </cell>
          <cell r="L221">
            <v>531605</v>
          </cell>
          <cell r="M221">
            <v>531605</v>
          </cell>
          <cell r="O221">
            <v>18888048.289726026</v>
          </cell>
          <cell r="P221">
            <v>1162044</v>
          </cell>
          <cell r="Q221">
            <v>18888048.289726026</v>
          </cell>
        </row>
        <row r="222">
          <cell r="A222">
            <v>10959024</v>
          </cell>
          <cell r="B222" t="str">
            <v>10959024</v>
          </cell>
          <cell r="C222" t="str">
            <v>YUN KAN PAILLACAR ALBERTO</v>
          </cell>
          <cell r="D222">
            <v>1000</v>
          </cell>
          <cell r="G222" t="str">
            <v>M</v>
          </cell>
          <cell r="H222">
            <v>25767</v>
          </cell>
          <cell r="I222">
            <v>39048</v>
          </cell>
          <cell r="J222">
            <v>5.5945205479452058</v>
          </cell>
          <cell r="K222">
            <v>532064</v>
          </cell>
          <cell r="L222">
            <v>532064</v>
          </cell>
          <cell r="M222">
            <v>532064</v>
          </cell>
          <cell r="O222">
            <v>4900540.97369863</v>
          </cell>
          <cell r="P222">
            <v>0</v>
          </cell>
          <cell r="Q222">
            <v>4900540.97369863</v>
          </cell>
        </row>
        <row r="223">
          <cell r="A223">
            <v>7433555</v>
          </cell>
          <cell r="B223" t="str">
            <v>07433555</v>
          </cell>
          <cell r="C223" t="str">
            <v>CONTRERAS OLIVARES EDUARDO PAT</v>
          </cell>
          <cell r="D223">
            <v>1000</v>
          </cell>
          <cell r="G223" t="str">
            <v>M</v>
          </cell>
          <cell r="H223">
            <v>21507</v>
          </cell>
          <cell r="I223">
            <v>33239</v>
          </cell>
          <cell r="J223">
            <v>21.509589041095889</v>
          </cell>
          <cell r="K223">
            <v>533463</v>
          </cell>
          <cell r="L223">
            <v>533463</v>
          </cell>
          <cell r="M223">
            <v>533463</v>
          </cell>
          <cell r="O223">
            <v>14826965.382876713</v>
          </cell>
          <cell r="P223">
            <v>1184442</v>
          </cell>
          <cell r="Q223">
            <v>14826965.382876713</v>
          </cell>
        </row>
        <row r="224">
          <cell r="A224">
            <v>15415258</v>
          </cell>
          <cell r="B224">
            <v>15415258</v>
          </cell>
          <cell r="C224" t="str">
            <v>DIAZ VALENZUELA CRISTIAN ANDRE</v>
          </cell>
          <cell r="D224">
            <v>1000</v>
          </cell>
          <cell r="G224" t="str">
            <v>M</v>
          </cell>
          <cell r="H224">
            <v>30242</v>
          </cell>
          <cell r="I224">
            <v>40156</v>
          </cell>
          <cell r="J224">
            <v>2.558904109589041</v>
          </cell>
          <cell r="K224">
            <v>534631</v>
          </cell>
          <cell r="L224">
            <v>534631</v>
          </cell>
          <cell r="M224">
            <v>534631</v>
          </cell>
          <cell r="O224">
            <v>2251006.1476712329</v>
          </cell>
          <cell r="P224">
            <v>0</v>
          </cell>
          <cell r="Q224">
            <v>2251006.1476712329</v>
          </cell>
        </row>
        <row r="225">
          <cell r="A225">
            <v>6378603</v>
          </cell>
          <cell r="B225" t="str">
            <v>06378603</v>
          </cell>
          <cell r="C225" t="str">
            <v>ALZOLA MARCHANT JUAN CARLOS</v>
          </cell>
          <cell r="D225">
            <v>1000</v>
          </cell>
          <cell r="G225" t="str">
            <v>M</v>
          </cell>
          <cell r="H225">
            <v>20817</v>
          </cell>
          <cell r="I225">
            <v>32307</v>
          </cell>
          <cell r="J225">
            <v>24.063013698630137</v>
          </cell>
          <cell r="K225">
            <v>535189</v>
          </cell>
          <cell r="L225">
            <v>535189</v>
          </cell>
          <cell r="M225">
            <v>535189</v>
          </cell>
          <cell r="O225">
            <v>16277000.413287669</v>
          </cell>
          <cell r="P225">
            <v>1176913</v>
          </cell>
          <cell r="Q225">
            <v>16277000.413287669</v>
          </cell>
        </row>
        <row r="226">
          <cell r="A226">
            <v>9007093</v>
          </cell>
          <cell r="B226" t="str">
            <v>09007093</v>
          </cell>
          <cell r="C226" t="str">
            <v>ASTORGA MENDEZ ALEJANDRO</v>
          </cell>
          <cell r="D226">
            <v>1000</v>
          </cell>
          <cell r="G226" t="str">
            <v>M</v>
          </cell>
          <cell r="H226">
            <v>22249</v>
          </cell>
          <cell r="I226">
            <v>31574</v>
          </cell>
          <cell r="J226">
            <v>26.07123287671233</v>
          </cell>
          <cell r="K226">
            <v>538002</v>
          </cell>
          <cell r="L226">
            <v>538002</v>
          </cell>
          <cell r="M226">
            <v>538002</v>
          </cell>
          <cell r="O226">
            <v>17076057.824109588</v>
          </cell>
          <cell r="P226">
            <v>1188151</v>
          </cell>
          <cell r="Q226">
            <v>17076057.824109588</v>
          </cell>
        </row>
        <row r="227">
          <cell r="A227">
            <v>7346768</v>
          </cell>
          <cell r="B227" t="str">
            <v>07346768</v>
          </cell>
          <cell r="C227" t="str">
            <v>GOMEZ SANCHEZ GERARDO</v>
          </cell>
          <cell r="D227">
            <v>1000</v>
          </cell>
          <cell r="G227" t="str">
            <v>M</v>
          </cell>
          <cell r="H227">
            <v>20459</v>
          </cell>
          <cell r="I227">
            <v>32660</v>
          </cell>
          <cell r="J227">
            <v>23.095890410958905</v>
          </cell>
          <cell r="K227">
            <v>540317</v>
          </cell>
          <cell r="L227">
            <v>540317</v>
          </cell>
          <cell r="M227">
            <v>540317</v>
          </cell>
          <cell r="O227">
            <v>15797767.716438357</v>
          </cell>
          <cell r="P227">
            <v>1270337</v>
          </cell>
          <cell r="Q227">
            <v>15797767.716438357</v>
          </cell>
        </row>
        <row r="228">
          <cell r="A228">
            <v>7893526</v>
          </cell>
          <cell r="B228" t="str">
            <v>07893526</v>
          </cell>
          <cell r="C228" t="str">
            <v>LECAROS GAMBOA ROBERTO HERNAN</v>
          </cell>
          <cell r="D228">
            <v>1000</v>
          </cell>
          <cell r="G228" t="str">
            <v>M</v>
          </cell>
          <cell r="H228">
            <v>21711</v>
          </cell>
          <cell r="I228">
            <v>36630</v>
          </cell>
          <cell r="J228">
            <v>12.219178082191782</v>
          </cell>
          <cell r="K228">
            <v>540381</v>
          </cell>
          <cell r="L228">
            <v>540381</v>
          </cell>
          <cell r="M228">
            <v>540381</v>
          </cell>
          <cell r="O228">
            <v>10850793.263013698</v>
          </cell>
          <cell r="P228">
            <v>829172</v>
          </cell>
          <cell r="Q228">
            <v>10850793.263013698</v>
          </cell>
        </row>
        <row r="229">
          <cell r="A229">
            <v>12280760</v>
          </cell>
          <cell r="B229" t="str">
            <v>12280760</v>
          </cell>
          <cell r="C229" t="str">
            <v>GALAZ ZORRILLA RICARDO ANTONIO</v>
          </cell>
          <cell r="D229">
            <v>1000</v>
          </cell>
          <cell r="G229" t="str">
            <v>M</v>
          </cell>
          <cell r="H229">
            <v>26644</v>
          </cell>
          <cell r="I229">
            <v>34372</v>
          </cell>
          <cell r="J229">
            <v>18.405479452054795</v>
          </cell>
          <cell r="K229">
            <v>540599</v>
          </cell>
          <cell r="L229">
            <v>540599</v>
          </cell>
          <cell r="M229">
            <v>540599</v>
          </cell>
          <cell r="O229">
            <v>13770078.438630136</v>
          </cell>
          <cell r="P229">
            <v>853232</v>
          </cell>
          <cell r="Q229">
            <v>13770078.438630136</v>
          </cell>
        </row>
        <row r="230">
          <cell r="A230">
            <v>6796535</v>
          </cell>
          <cell r="B230" t="str">
            <v>06796535</v>
          </cell>
          <cell r="C230" t="str">
            <v>VASQUEZ BELTRAN SERGIO</v>
          </cell>
          <cell r="D230">
            <v>1000</v>
          </cell>
          <cell r="G230" t="str">
            <v>M</v>
          </cell>
          <cell r="H230">
            <v>20139</v>
          </cell>
          <cell r="I230">
            <v>30965</v>
          </cell>
          <cell r="J230">
            <v>27.739726027397261</v>
          </cell>
          <cell r="K230">
            <v>540605</v>
          </cell>
          <cell r="L230">
            <v>540605</v>
          </cell>
          <cell r="M230">
            <v>540605</v>
          </cell>
          <cell r="O230">
            <v>17929986.90068493</v>
          </cell>
          <cell r="P230">
            <v>1313562</v>
          </cell>
          <cell r="Q230">
            <v>17929986.90068493</v>
          </cell>
        </row>
        <row r="231">
          <cell r="A231">
            <v>15442759</v>
          </cell>
          <cell r="B231" t="str">
            <v>15442759</v>
          </cell>
          <cell r="C231" t="str">
            <v>SANDOVAL LOPEZ CRISTOPHER ANDR</v>
          </cell>
          <cell r="D231">
            <v>1000</v>
          </cell>
          <cell r="G231" t="str">
            <v>M</v>
          </cell>
          <cell r="H231">
            <v>30261</v>
          </cell>
          <cell r="I231">
            <v>38971</v>
          </cell>
          <cell r="J231">
            <v>5.8054794520547945</v>
          </cell>
          <cell r="K231">
            <v>544322</v>
          </cell>
          <cell r="L231">
            <v>544322</v>
          </cell>
          <cell r="M231">
            <v>544322</v>
          </cell>
          <cell r="O231">
            <v>5188518.3786301361</v>
          </cell>
          <cell r="P231">
            <v>0</v>
          </cell>
          <cell r="Q231">
            <v>5188518.3786301361</v>
          </cell>
        </row>
        <row r="232">
          <cell r="A232">
            <v>13440636</v>
          </cell>
          <cell r="B232" t="str">
            <v>13440636</v>
          </cell>
          <cell r="C232" t="str">
            <v>BUSTAMANTE ALDAY PATRICIO ALEJ</v>
          </cell>
          <cell r="D232">
            <v>1000</v>
          </cell>
          <cell r="G232" t="str">
            <v>M</v>
          </cell>
          <cell r="H232">
            <v>28721</v>
          </cell>
          <cell r="I232">
            <v>36724</v>
          </cell>
          <cell r="J232">
            <v>11.961643835616439</v>
          </cell>
          <cell r="K232">
            <v>546600</v>
          </cell>
          <cell r="L232">
            <v>546600</v>
          </cell>
          <cell r="M232">
            <v>546600</v>
          </cell>
          <cell r="O232">
            <v>10729964.135342466</v>
          </cell>
          <cell r="P232">
            <v>735078</v>
          </cell>
          <cell r="Q232">
            <v>10729964.135342466</v>
          </cell>
        </row>
        <row r="233">
          <cell r="A233">
            <v>10962744</v>
          </cell>
          <cell r="B233" t="str">
            <v>10962744</v>
          </cell>
          <cell r="C233" t="str">
            <v>BAEZ NARANJO PAMELA LORENA</v>
          </cell>
          <cell r="D233">
            <v>1000</v>
          </cell>
          <cell r="G233" t="str">
            <v>F</v>
          </cell>
          <cell r="H233">
            <v>24948</v>
          </cell>
          <cell r="I233">
            <v>33270</v>
          </cell>
          <cell r="J233">
            <v>21.424657534246574</v>
          </cell>
          <cell r="K233">
            <v>546989</v>
          </cell>
          <cell r="L233">
            <v>546989</v>
          </cell>
          <cell r="M233">
            <v>546989</v>
          </cell>
          <cell r="O233">
            <v>15364205.408219177</v>
          </cell>
          <cell r="P233">
            <v>1309634</v>
          </cell>
          <cell r="Q233">
            <v>15364205.408219177</v>
          </cell>
        </row>
        <row r="234">
          <cell r="A234">
            <v>9938588</v>
          </cell>
          <cell r="B234" t="str">
            <v>09938588</v>
          </cell>
          <cell r="C234" t="str">
            <v>VALDES GALDAMEZ SERGIO ALEN</v>
          </cell>
          <cell r="D234">
            <v>1000</v>
          </cell>
          <cell r="G234" t="str">
            <v>M</v>
          </cell>
          <cell r="H234">
            <v>23595</v>
          </cell>
          <cell r="I234">
            <v>33735</v>
          </cell>
          <cell r="J234">
            <v>20.150684931506849</v>
          </cell>
          <cell r="K234">
            <v>548573</v>
          </cell>
          <cell r="L234">
            <v>548573</v>
          </cell>
          <cell r="M234">
            <v>548573</v>
          </cell>
          <cell r="O234">
            <v>15165224.126712326</v>
          </cell>
          <cell r="P234">
            <v>1234005</v>
          </cell>
          <cell r="Q234">
            <v>15165224.126712326</v>
          </cell>
        </row>
        <row r="235">
          <cell r="A235">
            <v>6372126</v>
          </cell>
          <cell r="B235" t="str">
            <v>06372126</v>
          </cell>
          <cell r="C235" t="str">
            <v>JIMENEZ ABRIGO ROBERTO ENRIQUE</v>
          </cell>
          <cell r="D235">
            <v>1000</v>
          </cell>
          <cell r="G235" t="str">
            <v>M</v>
          </cell>
          <cell r="H235">
            <v>20177</v>
          </cell>
          <cell r="I235">
            <v>31574</v>
          </cell>
          <cell r="J235">
            <v>26.07123287671233</v>
          </cell>
          <cell r="K235">
            <v>548693</v>
          </cell>
          <cell r="L235">
            <v>548693</v>
          </cell>
          <cell r="M235">
            <v>548693</v>
          </cell>
          <cell r="O235">
            <v>16728496.772602741</v>
          </cell>
          <cell r="P235">
            <v>1300467</v>
          </cell>
          <cell r="Q235">
            <v>16728496.772602741</v>
          </cell>
        </row>
        <row r="236">
          <cell r="A236">
            <v>10490417</v>
          </cell>
          <cell r="B236" t="str">
            <v>10490417</v>
          </cell>
          <cell r="C236" t="str">
            <v>VEGA MALDONADO MARCO ENRIQUE</v>
          </cell>
          <cell r="D236">
            <v>1000</v>
          </cell>
          <cell r="G236" t="str">
            <v>M</v>
          </cell>
          <cell r="H236">
            <v>26477</v>
          </cell>
          <cell r="I236">
            <v>34372</v>
          </cell>
          <cell r="J236">
            <v>18.405479452054795</v>
          </cell>
          <cell r="K236">
            <v>550287</v>
          </cell>
          <cell r="L236">
            <v>550287</v>
          </cell>
          <cell r="M236">
            <v>550287</v>
          </cell>
          <cell r="O236">
            <v>13967976.251780821</v>
          </cell>
          <cell r="P236">
            <v>805569</v>
          </cell>
          <cell r="Q236">
            <v>13967976.251780821</v>
          </cell>
        </row>
        <row r="237">
          <cell r="A237">
            <v>7816373</v>
          </cell>
          <cell r="B237" t="str">
            <v>07816373</v>
          </cell>
          <cell r="C237" t="str">
            <v>IBAÑEZ PINO HECTOR LUIS</v>
          </cell>
          <cell r="D237">
            <v>1000</v>
          </cell>
          <cell r="G237" t="str">
            <v>M</v>
          </cell>
          <cell r="H237">
            <v>21911</v>
          </cell>
          <cell r="I237">
            <v>30285</v>
          </cell>
          <cell r="J237">
            <v>29.602739726027398</v>
          </cell>
          <cell r="K237">
            <v>550670</v>
          </cell>
          <cell r="L237">
            <v>550670</v>
          </cell>
          <cell r="M237">
            <v>550670</v>
          </cell>
          <cell r="O237">
            <v>19320449.827397261</v>
          </cell>
          <cell r="P237">
            <v>1340815</v>
          </cell>
          <cell r="Q237">
            <v>19320449.827397261</v>
          </cell>
        </row>
        <row r="238">
          <cell r="A238">
            <v>6347419</v>
          </cell>
          <cell r="B238" t="str">
            <v>06347419</v>
          </cell>
          <cell r="C238" t="str">
            <v>GUTIERREZ FERNANDEZ HECTOR</v>
          </cell>
          <cell r="D238">
            <v>1000</v>
          </cell>
          <cell r="G238" t="str">
            <v>M</v>
          </cell>
          <cell r="H238">
            <v>18437</v>
          </cell>
          <cell r="I238">
            <v>26091</v>
          </cell>
          <cell r="J238">
            <v>41.093150684931508</v>
          </cell>
          <cell r="K238">
            <v>552950</v>
          </cell>
          <cell r="L238">
            <v>552950</v>
          </cell>
          <cell r="M238">
            <v>552950</v>
          </cell>
          <cell r="O238">
            <v>23688426.127671234</v>
          </cell>
          <cell r="P238">
            <v>1273681</v>
          </cell>
          <cell r="Q238">
            <v>23688426.127671234</v>
          </cell>
        </row>
        <row r="239">
          <cell r="A239">
            <v>9839055</v>
          </cell>
          <cell r="B239" t="str">
            <v>09839055</v>
          </cell>
          <cell r="C239" t="str">
            <v>MENA BUSTAMANTE NOLBERTO</v>
          </cell>
          <cell r="D239">
            <v>1000</v>
          </cell>
          <cell r="G239" t="str">
            <v>M</v>
          </cell>
          <cell r="H239">
            <v>23260</v>
          </cell>
          <cell r="I239">
            <v>32126</v>
          </cell>
          <cell r="J239">
            <v>24.55890410958904</v>
          </cell>
          <cell r="K239">
            <v>554047</v>
          </cell>
          <cell r="L239">
            <v>554047</v>
          </cell>
          <cell r="M239">
            <v>554047</v>
          </cell>
          <cell r="O239">
            <v>16460449.586849313</v>
          </cell>
          <cell r="P239">
            <v>1335234</v>
          </cell>
          <cell r="Q239">
            <v>16460449.586849313</v>
          </cell>
        </row>
        <row r="240">
          <cell r="A240">
            <v>12280507</v>
          </cell>
          <cell r="B240" t="str">
            <v>12280507</v>
          </cell>
          <cell r="C240" t="str">
            <v>ROZAS CORTES LUIS RAMON</v>
          </cell>
          <cell r="D240">
            <v>1000</v>
          </cell>
          <cell r="G240" t="str">
            <v>M</v>
          </cell>
          <cell r="H240">
            <v>26579</v>
          </cell>
          <cell r="I240">
            <v>39630</v>
          </cell>
          <cell r="J240">
            <v>4</v>
          </cell>
          <cell r="K240">
            <v>554313</v>
          </cell>
          <cell r="L240">
            <v>554313</v>
          </cell>
          <cell r="M240">
            <v>554313</v>
          </cell>
          <cell r="O240">
            <v>3632859</v>
          </cell>
          <cell r="P240">
            <v>0</v>
          </cell>
          <cell r="Q240">
            <v>3632859</v>
          </cell>
        </row>
        <row r="241">
          <cell r="A241">
            <v>7939146</v>
          </cell>
          <cell r="B241" t="str">
            <v>07939146</v>
          </cell>
          <cell r="C241" t="str">
            <v>ABARCA JELVEZ RICARDO MANUEL</v>
          </cell>
          <cell r="D241">
            <v>1000</v>
          </cell>
          <cell r="G241" t="str">
            <v>M</v>
          </cell>
          <cell r="H241">
            <v>22259</v>
          </cell>
          <cell r="I241">
            <v>34710</v>
          </cell>
          <cell r="J241">
            <v>17.479452054794521</v>
          </cell>
          <cell r="K241">
            <v>555938</v>
          </cell>
          <cell r="L241">
            <v>555938</v>
          </cell>
          <cell r="M241">
            <v>555938</v>
          </cell>
          <cell r="O241">
            <v>14171540.1369863</v>
          </cell>
          <cell r="P241">
            <v>1124397</v>
          </cell>
          <cell r="Q241">
            <v>14171540.1369863</v>
          </cell>
        </row>
        <row r="242">
          <cell r="A242">
            <v>15391452</v>
          </cell>
          <cell r="B242" t="str">
            <v>15391452</v>
          </cell>
          <cell r="C242" t="str">
            <v>CABELLO CAAMAÑO FRANCISCO JAVI</v>
          </cell>
          <cell r="D242">
            <v>1000</v>
          </cell>
          <cell r="G242" t="str">
            <v>M</v>
          </cell>
          <cell r="H242">
            <v>31702</v>
          </cell>
          <cell r="I242">
            <v>40280</v>
          </cell>
          <cell r="J242">
            <v>2.2191780821917808</v>
          </cell>
          <cell r="K242">
            <v>556376</v>
          </cell>
          <cell r="L242">
            <v>556376</v>
          </cell>
          <cell r="M242">
            <v>556376</v>
          </cell>
          <cell r="O242">
            <v>2022128.6054794518</v>
          </cell>
          <cell r="P242">
            <v>0</v>
          </cell>
          <cell r="Q242">
            <v>2022128.6054794518</v>
          </cell>
        </row>
        <row r="243">
          <cell r="A243">
            <v>13226142</v>
          </cell>
          <cell r="B243" t="str">
            <v>13226142</v>
          </cell>
          <cell r="C243" t="str">
            <v>CAROCA MUÑOZ JAVIER ALEJANDRO</v>
          </cell>
          <cell r="D243">
            <v>1000</v>
          </cell>
          <cell r="G243" t="str">
            <v>M</v>
          </cell>
          <cell r="H243">
            <v>28277</v>
          </cell>
          <cell r="I243">
            <v>39918</v>
          </cell>
          <cell r="J243">
            <v>3.2109589041095892</v>
          </cell>
          <cell r="K243">
            <v>557438</v>
          </cell>
          <cell r="L243">
            <v>557438</v>
          </cell>
          <cell r="M243">
            <v>557438</v>
          </cell>
          <cell r="O243">
            <v>2930789.895890411</v>
          </cell>
          <cell r="P243">
            <v>0</v>
          </cell>
          <cell r="Q243">
            <v>2930789.895890411</v>
          </cell>
        </row>
        <row r="244">
          <cell r="A244">
            <v>14589729</v>
          </cell>
          <cell r="B244" t="str">
            <v>14589729</v>
          </cell>
          <cell r="C244" t="str">
            <v>CARDENAS CASTRO JULIA DAMARY</v>
          </cell>
          <cell r="D244">
            <v>1000</v>
          </cell>
          <cell r="G244" t="str">
            <v>F</v>
          </cell>
          <cell r="H244">
            <v>29200</v>
          </cell>
          <cell r="I244">
            <v>36759</v>
          </cell>
          <cell r="J244">
            <v>11.865753424657534</v>
          </cell>
          <cell r="K244">
            <v>558857</v>
          </cell>
          <cell r="L244">
            <v>558857</v>
          </cell>
          <cell r="M244">
            <v>558857</v>
          </cell>
          <cell r="O244">
            <v>10854833.356301369</v>
          </cell>
          <cell r="P244">
            <v>906757</v>
          </cell>
          <cell r="Q244">
            <v>10854833.356301369</v>
          </cell>
        </row>
        <row r="245">
          <cell r="A245">
            <v>7645099</v>
          </cell>
          <cell r="B245" t="str">
            <v>07645099</v>
          </cell>
          <cell r="C245" t="str">
            <v>MENA BUSTAMANTE FRANCISCO</v>
          </cell>
          <cell r="D245">
            <v>1000</v>
          </cell>
          <cell r="G245" t="str">
            <v>M</v>
          </cell>
          <cell r="H245">
            <v>20902</v>
          </cell>
          <cell r="I245">
            <v>31735</v>
          </cell>
          <cell r="J245">
            <v>25.63013698630137</v>
          </cell>
          <cell r="K245">
            <v>559690</v>
          </cell>
          <cell r="L245">
            <v>559690</v>
          </cell>
          <cell r="M245">
            <v>559690</v>
          </cell>
          <cell r="O245">
            <v>17801913.663013697</v>
          </cell>
          <cell r="P245">
            <v>1591785</v>
          </cell>
          <cell r="Q245">
            <v>17801913.663013697</v>
          </cell>
        </row>
        <row r="246">
          <cell r="A246">
            <v>6563130</v>
          </cell>
          <cell r="B246" t="str">
            <v>06563130</v>
          </cell>
          <cell r="C246" t="str">
            <v>VIVEROS SAAVEDRA JORGE</v>
          </cell>
          <cell r="D246">
            <v>1000</v>
          </cell>
          <cell r="G246" t="str">
            <v>M</v>
          </cell>
          <cell r="H246">
            <v>20099</v>
          </cell>
          <cell r="I246">
            <v>31598</v>
          </cell>
          <cell r="J246">
            <v>26.005479452054793</v>
          </cell>
          <cell r="K246">
            <v>559881</v>
          </cell>
          <cell r="L246">
            <v>559881</v>
          </cell>
          <cell r="M246">
            <v>559881</v>
          </cell>
          <cell r="O246">
            <v>18152933.85808219</v>
          </cell>
          <cell r="P246">
            <v>1367335</v>
          </cell>
          <cell r="Q246">
            <v>18152933.85808219</v>
          </cell>
        </row>
        <row r="247">
          <cell r="A247">
            <v>8864445</v>
          </cell>
          <cell r="B247" t="str">
            <v>08864445</v>
          </cell>
          <cell r="C247" t="str">
            <v>PEREZ ROCHA DANIEL EUGENIO</v>
          </cell>
          <cell r="D247">
            <v>1000</v>
          </cell>
          <cell r="G247" t="str">
            <v>M</v>
          </cell>
          <cell r="H247">
            <v>21865</v>
          </cell>
          <cell r="I247">
            <v>30683</v>
          </cell>
          <cell r="J247">
            <v>28.512328767123286</v>
          </cell>
          <cell r="K247">
            <v>559947</v>
          </cell>
          <cell r="L247">
            <v>559947</v>
          </cell>
          <cell r="M247">
            <v>559947</v>
          </cell>
          <cell r="O247">
            <v>19142891.310547944</v>
          </cell>
          <cell r="P247">
            <v>1382067</v>
          </cell>
          <cell r="Q247">
            <v>19142891.310547944</v>
          </cell>
        </row>
        <row r="248">
          <cell r="A248">
            <v>7699687</v>
          </cell>
          <cell r="B248" t="str">
            <v>07699687</v>
          </cell>
          <cell r="C248" t="str">
            <v>ZUÑIGA RAMOS MARIO ANTONIO</v>
          </cell>
          <cell r="D248">
            <v>1000</v>
          </cell>
          <cell r="G248" t="str">
            <v>M</v>
          </cell>
          <cell r="H248">
            <v>21498</v>
          </cell>
          <cell r="I248">
            <v>30285</v>
          </cell>
          <cell r="J248">
            <v>29.602739726027398</v>
          </cell>
          <cell r="K248">
            <v>560196</v>
          </cell>
          <cell r="L248">
            <v>560196</v>
          </cell>
          <cell r="M248">
            <v>560196</v>
          </cell>
          <cell r="O248">
            <v>19549369.590410959</v>
          </cell>
          <cell r="P248">
            <v>1427454</v>
          </cell>
          <cell r="Q248">
            <v>19549369.590410959</v>
          </cell>
        </row>
        <row r="249">
          <cell r="A249">
            <v>13009087</v>
          </cell>
          <cell r="B249" t="str">
            <v>13009087</v>
          </cell>
          <cell r="C249" t="str">
            <v>MARTINEZ LARA MARCELO IVAN</v>
          </cell>
          <cell r="D249">
            <v>1000</v>
          </cell>
          <cell r="G249" t="str">
            <v>M</v>
          </cell>
          <cell r="H249">
            <v>27996</v>
          </cell>
          <cell r="I249">
            <v>36724</v>
          </cell>
          <cell r="J249">
            <v>11.961643835616439</v>
          </cell>
          <cell r="K249">
            <v>561502</v>
          </cell>
          <cell r="L249">
            <v>561502</v>
          </cell>
          <cell r="M249">
            <v>561502</v>
          </cell>
          <cell r="O249">
            <v>10988430.139178082</v>
          </cell>
          <cell r="P249">
            <v>907648</v>
          </cell>
          <cell r="Q249">
            <v>10988430.139178082</v>
          </cell>
        </row>
        <row r="250">
          <cell r="A250">
            <v>13088981</v>
          </cell>
          <cell r="B250" t="str">
            <v>13088981</v>
          </cell>
          <cell r="C250" t="str">
            <v>TAPIA MARIHUAL CARLOS  HERNAN</v>
          </cell>
          <cell r="D250">
            <v>1000</v>
          </cell>
          <cell r="G250" t="str">
            <v>M</v>
          </cell>
          <cell r="H250">
            <v>27830</v>
          </cell>
          <cell r="I250">
            <v>36724</v>
          </cell>
          <cell r="J250">
            <v>11.961643835616439</v>
          </cell>
          <cell r="K250">
            <v>561502</v>
          </cell>
          <cell r="L250">
            <v>561502</v>
          </cell>
          <cell r="M250">
            <v>561502</v>
          </cell>
          <cell r="O250">
            <v>10988430.139178082</v>
          </cell>
          <cell r="P250">
            <v>907446</v>
          </cell>
          <cell r="Q250">
            <v>10988430.139178082</v>
          </cell>
        </row>
        <row r="251">
          <cell r="A251">
            <v>12855687</v>
          </cell>
          <cell r="B251" t="str">
            <v>12855687</v>
          </cell>
          <cell r="C251" t="str">
            <v>MURARO CLUNES KAREN INGRID</v>
          </cell>
          <cell r="D251">
            <v>1000</v>
          </cell>
          <cell r="G251" t="str">
            <v>F</v>
          </cell>
          <cell r="H251">
            <v>27545</v>
          </cell>
          <cell r="I251">
            <v>36724</v>
          </cell>
          <cell r="J251">
            <v>11.961643835616439</v>
          </cell>
          <cell r="K251">
            <v>561502</v>
          </cell>
          <cell r="L251">
            <v>561502</v>
          </cell>
          <cell r="M251">
            <v>561502</v>
          </cell>
          <cell r="O251">
            <v>10988430.139178082</v>
          </cell>
          <cell r="P251">
            <v>878072</v>
          </cell>
          <cell r="Q251">
            <v>10988430.139178082</v>
          </cell>
        </row>
        <row r="252">
          <cell r="A252">
            <v>12653657</v>
          </cell>
          <cell r="B252" t="str">
            <v>12653657</v>
          </cell>
          <cell r="C252" t="str">
            <v>SERRANO AVILA SOLANGE MARGARET</v>
          </cell>
          <cell r="D252">
            <v>1000</v>
          </cell>
          <cell r="G252" t="str">
            <v>F</v>
          </cell>
          <cell r="H252">
            <v>27099</v>
          </cell>
          <cell r="I252">
            <v>36724</v>
          </cell>
          <cell r="J252">
            <v>11.961643835616439</v>
          </cell>
          <cell r="K252">
            <v>561502</v>
          </cell>
          <cell r="L252">
            <v>561502</v>
          </cell>
          <cell r="M252">
            <v>561502</v>
          </cell>
          <cell r="O252">
            <v>10988430.139178082</v>
          </cell>
          <cell r="P252">
            <v>878072</v>
          </cell>
          <cell r="Q252">
            <v>10988430.139178082</v>
          </cell>
        </row>
        <row r="253">
          <cell r="A253">
            <v>12484690</v>
          </cell>
          <cell r="B253" t="str">
            <v>12484690</v>
          </cell>
          <cell r="C253" t="str">
            <v>ROMERO CESPEDES MARIA EUGENIA</v>
          </cell>
          <cell r="D253">
            <v>1000</v>
          </cell>
          <cell r="G253" t="str">
            <v>F</v>
          </cell>
          <cell r="H253">
            <v>26700</v>
          </cell>
          <cell r="I253">
            <v>36724</v>
          </cell>
          <cell r="J253">
            <v>11.961643835616439</v>
          </cell>
          <cell r="K253">
            <v>561502</v>
          </cell>
          <cell r="L253">
            <v>561502</v>
          </cell>
          <cell r="M253">
            <v>561502</v>
          </cell>
          <cell r="O253">
            <v>10988430.139178082</v>
          </cell>
          <cell r="P253">
            <v>907648</v>
          </cell>
          <cell r="Q253">
            <v>10988430.139178082</v>
          </cell>
        </row>
        <row r="254">
          <cell r="A254">
            <v>11842183</v>
          </cell>
          <cell r="B254" t="str">
            <v>11842183</v>
          </cell>
          <cell r="C254" t="str">
            <v>BETANCOURT MENA SANDRA JANETTE</v>
          </cell>
          <cell r="D254">
            <v>1000</v>
          </cell>
          <cell r="G254" t="str">
            <v>F</v>
          </cell>
          <cell r="H254">
            <v>26250</v>
          </cell>
          <cell r="I254">
            <v>36724</v>
          </cell>
          <cell r="J254">
            <v>11.961643835616439</v>
          </cell>
          <cell r="K254">
            <v>561502</v>
          </cell>
          <cell r="L254">
            <v>561502</v>
          </cell>
          <cell r="M254">
            <v>561502</v>
          </cell>
          <cell r="O254">
            <v>10988430.139178082</v>
          </cell>
          <cell r="P254">
            <v>878072</v>
          </cell>
          <cell r="Q254">
            <v>10988430.139178082</v>
          </cell>
        </row>
        <row r="255">
          <cell r="A255">
            <v>11852043</v>
          </cell>
          <cell r="B255" t="str">
            <v>11852043</v>
          </cell>
          <cell r="C255" t="str">
            <v>ORTIZ DE ZARATE PEREZ GABRIELA</v>
          </cell>
          <cell r="D255">
            <v>1000</v>
          </cell>
          <cell r="G255" t="str">
            <v>F</v>
          </cell>
          <cell r="H255">
            <v>26260</v>
          </cell>
          <cell r="I255">
            <v>36724</v>
          </cell>
          <cell r="J255">
            <v>11.961643835616439</v>
          </cell>
          <cell r="K255">
            <v>561502</v>
          </cell>
          <cell r="L255">
            <v>561502</v>
          </cell>
          <cell r="M255">
            <v>561502</v>
          </cell>
          <cell r="O255">
            <v>10988430.139178082</v>
          </cell>
          <cell r="P255">
            <v>907648</v>
          </cell>
          <cell r="Q255">
            <v>10988430.139178082</v>
          </cell>
        </row>
        <row r="256">
          <cell r="A256">
            <v>9482074</v>
          </cell>
          <cell r="B256" t="str">
            <v>09482074</v>
          </cell>
          <cell r="C256" t="str">
            <v>ROJAS INOSTROZA LYDIA RUTH</v>
          </cell>
          <cell r="D256">
            <v>1000</v>
          </cell>
          <cell r="G256" t="str">
            <v>F</v>
          </cell>
          <cell r="H256">
            <v>23740</v>
          </cell>
          <cell r="I256">
            <v>36724</v>
          </cell>
          <cell r="J256">
            <v>11.961643835616439</v>
          </cell>
          <cell r="K256">
            <v>561502</v>
          </cell>
          <cell r="L256">
            <v>561502</v>
          </cell>
          <cell r="M256">
            <v>561502</v>
          </cell>
          <cell r="O256">
            <v>10988430.139178082</v>
          </cell>
          <cell r="P256">
            <v>907648</v>
          </cell>
          <cell r="Q256">
            <v>10988430.139178082</v>
          </cell>
        </row>
        <row r="257">
          <cell r="A257">
            <v>9484335</v>
          </cell>
          <cell r="B257" t="str">
            <v>09484335</v>
          </cell>
          <cell r="C257" t="str">
            <v>OYARCE GALVEZ LUIS ARMANDO</v>
          </cell>
          <cell r="D257">
            <v>1000</v>
          </cell>
          <cell r="G257" t="str">
            <v>M</v>
          </cell>
          <cell r="H257">
            <v>22776</v>
          </cell>
          <cell r="I257">
            <v>30928</v>
          </cell>
          <cell r="J257">
            <v>27.841095890410958</v>
          </cell>
          <cell r="K257">
            <v>561634</v>
          </cell>
          <cell r="L257">
            <v>561634</v>
          </cell>
          <cell r="M257">
            <v>561634</v>
          </cell>
          <cell r="O257">
            <v>18860808.705205481</v>
          </cell>
          <cell r="P257">
            <v>1417650</v>
          </cell>
          <cell r="Q257">
            <v>18860808.705205481</v>
          </cell>
        </row>
        <row r="258">
          <cell r="A258">
            <v>8702618</v>
          </cell>
          <cell r="B258" t="str">
            <v>08702618</v>
          </cell>
          <cell r="C258" t="str">
            <v>CORDOVA CASTRO FLAVIO LIBERATO</v>
          </cell>
          <cell r="D258">
            <v>1000</v>
          </cell>
          <cell r="G258" t="str">
            <v>M</v>
          </cell>
          <cell r="H258">
            <v>21847</v>
          </cell>
          <cell r="I258">
            <v>31598</v>
          </cell>
          <cell r="J258">
            <v>26.005479452054793</v>
          </cell>
          <cell r="K258">
            <v>561938</v>
          </cell>
          <cell r="L258">
            <v>561938</v>
          </cell>
          <cell r="M258">
            <v>561938</v>
          </cell>
          <cell r="O258">
            <v>17780845.101369862</v>
          </cell>
          <cell r="P258">
            <v>1355492</v>
          </cell>
          <cell r="Q258">
            <v>17780845.101369862</v>
          </cell>
        </row>
        <row r="259">
          <cell r="A259">
            <v>11862364</v>
          </cell>
          <cell r="B259" t="str">
            <v>11862364</v>
          </cell>
          <cell r="C259" t="str">
            <v>GONZALEZ IBARRA BLANCA MARIA</v>
          </cell>
          <cell r="D259">
            <v>1000</v>
          </cell>
          <cell r="G259" t="str">
            <v>F</v>
          </cell>
          <cell r="H259">
            <v>26078</v>
          </cell>
          <cell r="I259">
            <v>33878</v>
          </cell>
          <cell r="J259">
            <v>19.758904109589039</v>
          </cell>
          <cell r="K259">
            <v>562314</v>
          </cell>
          <cell r="L259">
            <v>562314</v>
          </cell>
          <cell r="M259">
            <v>562314</v>
          </cell>
          <cell r="O259">
            <v>15113500.094246574</v>
          </cell>
          <cell r="P259">
            <v>1352627</v>
          </cell>
          <cell r="Q259">
            <v>15113500.094246574</v>
          </cell>
        </row>
        <row r="260">
          <cell r="A260">
            <v>9583571</v>
          </cell>
          <cell r="B260" t="str">
            <v>09583571</v>
          </cell>
          <cell r="C260" t="str">
            <v>BRUNA CERDA JORGE ARTURO</v>
          </cell>
          <cell r="D260">
            <v>1000</v>
          </cell>
          <cell r="G260" t="str">
            <v>M</v>
          </cell>
          <cell r="H260">
            <v>23091</v>
          </cell>
          <cell r="I260">
            <v>30928</v>
          </cell>
          <cell r="J260">
            <v>27.841095890410958</v>
          </cell>
          <cell r="K260">
            <v>563328</v>
          </cell>
          <cell r="L260">
            <v>563328</v>
          </cell>
          <cell r="M260">
            <v>563328</v>
          </cell>
          <cell r="O260">
            <v>18911365.789041094</v>
          </cell>
          <cell r="P260">
            <v>1419816</v>
          </cell>
          <cell r="Q260">
            <v>18911365.789041094</v>
          </cell>
        </row>
        <row r="261">
          <cell r="A261">
            <v>6532103</v>
          </cell>
          <cell r="B261" t="str">
            <v>06532103</v>
          </cell>
          <cell r="C261" t="str">
            <v>ANDRADE VERGARA DANIEL JOSE</v>
          </cell>
          <cell r="D261">
            <v>1000</v>
          </cell>
          <cell r="G261" t="str">
            <v>M</v>
          </cell>
          <cell r="H261">
            <v>18500</v>
          </cell>
          <cell r="I261">
            <v>30965</v>
          </cell>
          <cell r="J261">
            <v>27.739726027397261</v>
          </cell>
          <cell r="K261">
            <v>563626</v>
          </cell>
          <cell r="L261">
            <v>563626</v>
          </cell>
          <cell r="M261">
            <v>563626</v>
          </cell>
          <cell r="O261">
            <v>18836292.438356161</v>
          </cell>
          <cell r="P261">
            <v>1426089</v>
          </cell>
          <cell r="Q261">
            <v>18836292.438356161</v>
          </cell>
        </row>
        <row r="262">
          <cell r="A262">
            <v>6224501</v>
          </cell>
          <cell r="B262" t="str">
            <v>06224501</v>
          </cell>
          <cell r="C262" t="str">
            <v>MAZUELA LOPEZ DEMETRIO</v>
          </cell>
          <cell r="D262">
            <v>1000</v>
          </cell>
          <cell r="G262" t="str">
            <v>M</v>
          </cell>
          <cell r="H262">
            <v>19187</v>
          </cell>
          <cell r="I262">
            <v>26809</v>
          </cell>
          <cell r="J262">
            <v>39.126027397260273</v>
          </cell>
          <cell r="K262">
            <v>563955</v>
          </cell>
          <cell r="L262">
            <v>563955</v>
          </cell>
          <cell r="M262">
            <v>563955</v>
          </cell>
          <cell r="O262">
            <v>24651812.267534241</v>
          </cell>
          <cell r="P262">
            <v>1450757</v>
          </cell>
          <cell r="Q262">
            <v>24651812.267534241</v>
          </cell>
        </row>
        <row r="263">
          <cell r="A263">
            <v>11317467</v>
          </cell>
          <cell r="B263" t="str">
            <v>11317467</v>
          </cell>
          <cell r="C263" t="str">
            <v>MUÑOZ FARIAS LUIS GASTON</v>
          </cell>
          <cell r="D263">
            <v>1000</v>
          </cell>
          <cell r="G263" t="str">
            <v>M</v>
          </cell>
          <cell r="H263">
            <v>25006</v>
          </cell>
          <cell r="I263">
            <v>34218</v>
          </cell>
          <cell r="J263">
            <v>18.827397260273973</v>
          </cell>
          <cell r="K263">
            <v>565757</v>
          </cell>
          <cell r="L263">
            <v>565757</v>
          </cell>
          <cell r="M263">
            <v>565757</v>
          </cell>
          <cell r="O263">
            <v>15042862.960547943</v>
          </cell>
          <cell r="P263">
            <v>1621681</v>
          </cell>
          <cell r="Q263">
            <v>15042862.960547943</v>
          </cell>
        </row>
        <row r="264">
          <cell r="A264">
            <v>10581611</v>
          </cell>
          <cell r="B264" t="str">
            <v>10581611</v>
          </cell>
          <cell r="C264" t="str">
            <v>BENECH MARAMBIO JOHANNA MARIA</v>
          </cell>
          <cell r="D264">
            <v>1000</v>
          </cell>
          <cell r="G264" t="str">
            <v>F</v>
          </cell>
          <cell r="H264">
            <v>25147</v>
          </cell>
          <cell r="I264">
            <v>36528</v>
          </cell>
          <cell r="J264">
            <v>12.498630136986302</v>
          </cell>
          <cell r="K264">
            <v>566919</v>
          </cell>
          <cell r="L264">
            <v>566919</v>
          </cell>
          <cell r="M264">
            <v>566919</v>
          </cell>
          <cell r="O264">
            <v>11579898.955890412</v>
          </cell>
          <cell r="P264">
            <v>1115073</v>
          </cell>
          <cell r="Q264">
            <v>11579898.955890412</v>
          </cell>
        </row>
        <row r="265">
          <cell r="A265">
            <v>9583336</v>
          </cell>
          <cell r="B265" t="str">
            <v>09583336</v>
          </cell>
          <cell r="C265" t="str">
            <v>TRONCOSO ORTIZ SOLEDAD ALEJAND</v>
          </cell>
          <cell r="D265">
            <v>1000</v>
          </cell>
          <cell r="G265" t="str">
            <v>F</v>
          </cell>
          <cell r="H265">
            <v>24762</v>
          </cell>
          <cell r="I265">
            <v>39639</v>
          </cell>
          <cell r="J265">
            <v>3.9753424657534246</v>
          </cell>
          <cell r="K265">
            <v>567066</v>
          </cell>
          <cell r="L265">
            <v>567066</v>
          </cell>
          <cell r="M265">
            <v>567066</v>
          </cell>
          <cell r="O265">
            <v>3683976.1002739724</v>
          </cell>
          <cell r="P265">
            <v>0</v>
          </cell>
          <cell r="Q265">
            <v>3683976.1002739724</v>
          </cell>
        </row>
        <row r="266">
          <cell r="A266">
            <v>5815269</v>
          </cell>
          <cell r="B266" t="str">
            <v>05815269</v>
          </cell>
          <cell r="C266" t="str">
            <v>UBILLA CALDERON JOSE</v>
          </cell>
          <cell r="D266">
            <v>1000</v>
          </cell>
          <cell r="G266" t="str">
            <v>M</v>
          </cell>
          <cell r="H266">
            <v>18378</v>
          </cell>
          <cell r="I266">
            <v>29132</v>
          </cell>
          <cell r="J266">
            <v>32.761643835616439</v>
          </cell>
          <cell r="K266">
            <v>568356</v>
          </cell>
          <cell r="L266">
            <v>568356</v>
          </cell>
          <cell r="M266">
            <v>568356</v>
          </cell>
          <cell r="O266">
            <v>22093728.22410959</v>
          </cell>
          <cell r="P266">
            <v>1317796</v>
          </cell>
          <cell r="Q266">
            <v>22093728.22410959</v>
          </cell>
        </row>
        <row r="267">
          <cell r="A267">
            <v>10790596</v>
          </cell>
          <cell r="B267" t="str">
            <v>10790596</v>
          </cell>
          <cell r="C267" t="str">
            <v>ALEGRIA GRESVE PATRICIA ALEXAN</v>
          </cell>
          <cell r="D267">
            <v>1000</v>
          </cell>
          <cell r="G267" t="str">
            <v>F</v>
          </cell>
          <cell r="H267">
            <v>25934</v>
          </cell>
          <cell r="I267">
            <v>38504</v>
          </cell>
          <cell r="J267">
            <v>7.0849315068493155</v>
          </cell>
          <cell r="K267">
            <v>570679</v>
          </cell>
          <cell r="L267">
            <v>570679</v>
          </cell>
          <cell r="M267">
            <v>570679</v>
          </cell>
          <cell r="O267">
            <v>6602769.6813698635</v>
          </cell>
          <cell r="P267">
            <v>0</v>
          </cell>
          <cell r="Q267">
            <v>6602769.6813698635</v>
          </cell>
        </row>
        <row r="268">
          <cell r="A268">
            <v>8708101</v>
          </cell>
          <cell r="B268" t="str">
            <v>08708101</v>
          </cell>
          <cell r="C268" t="str">
            <v>AGUILAR PINILLA CARLOS</v>
          </cell>
          <cell r="D268">
            <v>1000</v>
          </cell>
          <cell r="G268" t="str">
            <v>M</v>
          </cell>
          <cell r="H268">
            <v>22531</v>
          </cell>
          <cell r="I268">
            <v>29577</v>
          </cell>
          <cell r="J268">
            <v>31.542465753424658</v>
          </cell>
          <cell r="K268">
            <v>571106</v>
          </cell>
          <cell r="L268">
            <v>571106</v>
          </cell>
          <cell r="M268">
            <v>571106</v>
          </cell>
          <cell r="O268">
            <v>21155763.958356164</v>
          </cell>
          <cell r="P268">
            <v>1425575</v>
          </cell>
          <cell r="Q268">
            <v>21155763.958356164</v>
          </cell>
        </row>
        <row r="269">
          <cell r="A269">
            <v>9472782</v>
          </cell>
          <cell r="B269" t="str">
            <v>09472782</v>
          </cell>
          <cell r="C269" t="str">
            <v>BANDA SALAS MANUEL ANDRES</v>
          </cell>
          <cell r="D269">
            <v>1000</v>
          </cell>
          <cell r="G269" t="str">
            <v>M</v>
          </cell>
          <cell r="H269">
            <v>22668</v>
          </cell>
          <cell r="I269">
            <v>36800</v>
          </cell>
          <cell r="J269">
            <v>11.753424657534246</v>
          </cell>
          <cell r="K269">
            <v>571921</v>
          </cell>
          <cell r="L269">
            <v>571921</v>
          </cell>
          <cell r="M269">
            <v>571921</v>
          </cell>
          <cell r="O269">
            <v>10974717.373972602</v>
          </cell>
          <cell r="P269">
            <v>740638</v>
          </cell>
          <cell r="Q269">
            <v>10974717.373972602</v>
          </cell>
        </row>
        <row r="270">
          <cell r="A270">
            <v>8907250</v>
          </cell>
          <cell r="B270" t="str">
            <v>08907250</v>
          </cell>
          <cell r="C270" t="str">
            <v>SANCHEZ SILVA LUIS ALEJANDRO</v>
          </cell>
          <cell r="D270">
            <v>1000</v>
          </cell>
          <cell r="G270" t="str">
            <v>M</v>
          </cell>
          <cell r="H270">
            <v>22096</v>
          </cell>
          <cell r="I270">
            <v>29577</v>
          </cell>
          <cell r="J270">
            <v>31.542465753424658</v>
          </cell>
          <cell r="K270">
            <v>573762</v>
          </cell>
          <cell r="L270">
            <v>573762</v>
          </cell>
          <cell r="M270">
            <v>573762</v>
          </cell>
          <cell r="O270">
            <v>20992277.302465752</v>
          </cell>
          <cell r="P270">
            <v>1316534</v>
          </cell>
          <cell r="Q270">
            <v>20992277.302465752</v>
          </cell>
        </row>
        <row r="271">
          <cell r="A271">
            <v>9259907</v>
          </cell>
          <cell r="B271" t="str">
            <v>09259907</v>
          </cell>
          <cell r="C271" t="str">
            <v>ZAMORANO POLANCO JOSE FRANCISC</v>
          </cell>
          <cell r="D271">
            <v>1000</v>
          </cell>
          <cell r="G271" t="str">
            <v>M</v>
          </cell>
          <cell r="H271">
            <v>22900</v>
          </cell>
          <cell r="I271">
            <v>30928</v>
          </cell>
          <cell r="J271">
            <v>27.841095890410958</v>
          </cell>
          <cell r="K271">
            <v>575239</v>
          </cell>
          <cell r="L271">
            <v>575239</v>
          </cell>
          <cell r="M271">
            <v>575239</v>
          </cell>
          <cell r="O271">
            <v>19615171.964109588</v>
          </cell>
          <cell r="P271">
            <v>1362733</v>
          </cell>
          <cell r="Q271">
            <v>19615171.964109588</v>
          </cell>
        </row>
        <row r="272">
          <cell r="A272">
            <v>15872002</v>
          </cell>
          <cell r="B272" t="str">
            <v>15872002</v>
          </cell>
          <cell r="C272" t="str">
            <v>BUSTAMANTE CATALAN MARIA JOSE</v>
          </cell>
          <cell r="D272">
            <v>1000</v>
          </cell>
          <cell r="G272" t="str">
            <v>F</v>
          </cell>
          <cell r="H272">
            <v>30922</v>
          </cell>
          <cell r="I272">
            <v>39539</v>
          </cell>
          <cell r="J272">
            <v>4.2493150684931509</v>
          </cell>
          <cell r="K272">
            <v>578467</v>
          </cell>
          <cell r="L272">
            <v>578467</v>
          </cell>
          <cell r="M272">
            <v>578467</v>
          </cell>
          <cell r="O272">
            <v>4008115.659041096</v>
          </cell>
          <cell r="P272">
            <v>0</v>
          </cell>
          <cell r="Q272">
            <v>4008115.659041096</v>
          </cell>
        </row>
        <row r="273">
          <cell r="A273">
            <v>7414684</v>
          </cell>
          <cell r="B273" t="str">
            <v>07414684</v>
          </cell>
          <cell r="C273" t="str">
            <v>ROMAN SOTO DANIEL IVAN</v>
          </cell>
          <cell r="D273">
            <v>1000</v>
          </cell>
          <cell r="G273" t="str">
            <v>M</v>
          </cell>
          <cell r="H273">
            <v>21163</v>
          </cell>
          <cell r="I273">
            <v>32126</v>
          </cell>
          <cell r="J273">
            <v>24.55890410958904</v>
          </cell>
          <cell r="K273">
            <v>579183</v>
          </cell>
          <cell r="L273">
            <v>579183</v>
          </cell>
          <cell r="M273">
            <v>579183</v>
          </cell>
          <cell r="O273">
            <v>18519200.876712326</v>
          </cell>
          <cell r="P273">
            <v>2305594</v>
          </cell>
          <cell r="Q273">
            <v>18519200.876712326</v>
          </cell>
        </row>
        <row r="274">
          <cell r="A274">
            <v>10852386</v>
          </cell>
          <cell r="B274" t="str">
            <v>10852386</v>
          </cell>
          <cell r="C274" t="str">
            <v>MUÑOZ PARRA GABRIEL ANTONIO</v>
          </cell>
          <cell r="D274">
            <v>1000</v>
          </cell>
          <cell r="G274" t="str">
            <v>M</v>
          </cell>
          <cell r="H274">
            <v>25009</v>
          </cell>
          <cell r="I274">
            <v>33239</v>
          </cell>
          <cell r="J274">
            <v>21.509589041095889</v>
          </cell>
          <cell r="K274">
            <v>579297</v>
          </cell>
          <cell r="L274">
            <v>579297</v>
          </cell>
          <cell r="M274">
            <v>579297</v>
          </cell>
          <cell r="O274">
            <v>17296121.613835614</v>
          </cell>
          <cell r="P274">
            <v>1028460</v>
          </cell>
          <cell r="Q274">
            <v>17296121.613835614</v>
          </cell>
        </row>
        <row r="275">
          <cell r="A275">
            <v>14426423</v>
          </cell>
          <cell r="B275" t="str">
            <v>14426423</v>
          </cell>
          <cell r="C275" t="str">
            <v>NAVARRO GARRIDO PATRICIA ALEJA</v>
          </cell>
          <cell r="D275">
            <v>1000</v>
          </cell>
          <cell r="G275" t="str">
            <v>F</v>
          </cell>
          <cell r="H275">
            <v>25930</v>
          </cell>
          <cell r="I275">
            <v>36725</v>
          </cell>
          <cell r="J275">
            <v>11.95890410958904</v>
          </cell>
          <cell r="K275">
            <v>579449</v>
          </cell>
          <cell r="L275">
            <v>579449</v>
          </cell>
          <cell r="M275">
            <v>579449</v>
          </cell>
          <cell r="O275">
            <v>11297121.676027397</v>
          </cell>
          <cell r="P275">
            <v>878072</v>
          </cell>
          <cell r="Q275">
            <v>11297121.676027397</v>
          </cell>
        </row>
        <row r="276">
          <cell r="A276">
            <v>10830729</v>
          </cell>
          <cell r="B276" t="str">
            <v>10830729</v>
          </cell>
          <cell r="C276" t="str">
            <v>AGUILERA CONTRERAS MARIA CECIL</v>
          </cell>
          <cell r="D276">
            <v>1000</v>
          </cell>
          <cell r="G276" t="str">
            <v>F</v>
          </cell>
          <cell r="H276">
            <v>24311</v>
          </cell>
          <cell r="I276">
            <v>31978</v>
          </cell>
          <cell r="J276">
            <v>24.964383561643835</v>
          </cell>
          <cell r="K276">
            <v>581093</v>
          </cell>
          <cell r="L276">
            <v>581093</v>
          </cell>
          <cell r="M276">
            <v>581093</v>
          </cell>
          <cell r="O276">
            <v>18925606.353424653</v>
          </cell>
          <cell r="P276">
            <v>1242893</v>
          </cell>
          <cell r="Q276">
            <v>18925606.353424653</v>
          </cell>
        </row>
        <row r="277">
          <cell r="A277">
            <v>10150790</v>
          </cell>
          <cell r="B277" t="str">
            <v>10150790</v>
          </cell>
          <cell r="C277" t="str">
            <v>HERRERA MARDONES LUIS PABLO</v>
          </cell>
          <cell r="D277">
            <v>1000</v>
          </cell>
          <cell r="G277" t="str">
            <v>M</v>
          </cell>
          <cell r="H277">
            <v>23905</v>
          </cell>
          <cell r="I277">
            <v>33336</v>
          </cell>
          <cell r="J277">
            <v>21.243835616438357</v>
          </cell>
          <cell r="K277">
            <v>584473</v>
          </cell>
          <cell r="L277">
            <v>584473</v>
          </cell>
          <cell r="M277">
            <v>584473</v>
          </cell>
          <cell r="O277">
            <v>16724655.272602741</v>
          </cell>
          <cell r="P277">
            <v>1357417</v>
          </cell>
          <cell r="Q277">
            <v>16724655.272602741</v>
          </cell>
        </row>
        <row r="278">
          <cell r="A278">
            <v>6929004</v>
          </cell>
          <cell r="B278" t="str">
            <v>06929004</v>
          </cell>
          <cell r="C278" t="str">
            <v>MERY RIFFO ANA MARIA</v>
          </cell>
          <cell r="D278">
            <v>1000</v>
          </cell>
          <cell r="G278" t="str">
            <v>F</v>
          </cell>
          <cell r="H278">
            <v>20086</v>
          </cell>
          <cell r="I278">
            <v>37165</v>
          </cell>
          <cell r="J278">
            <v>10.753424657534246</v>
          </cell>
          <cell r="K278">
            <v>585182</v>
          </cell>
          <cell r="L278">
            <v>585182</v>
          </cell>
          <cell r="M278">
            <v>585182</v>
          </cell>
          <cell r="O278">
            <v>10247742.712328767</v>
          </cell>
          <cell r="P278">
            <v>0</v>
          </cell>
          <cell r="Q278">
            <v>10247742.712328767</v>
          </cell>
        </row>
        <row r="279">
          <cell r="A279">
            <v>13041559</v>
          </cell>
          <cell r="B279" t="str">
            <v>13041559</v>
          </cell>
          <cell r="C279" t="str">
            <v>VERA LABARCA DORIS ALEJANDRA</v>
          </cell>
          <cell r="D279">
            <v>1000</v>
          </cell>
          <cell r="G279" t="str">
            <v>F</v>
          </cell>
          <cell r="H279">
            <v>27749</v>
          </cell>
          <cell r="I279">
            <v>36726</v>
          </cell>
          <cell r="J279">
            <v>11.956164383561644</v>
          </cell>
          <cell r="K279">
            <v>585229</v>
          </cell>
          <cell r="L279">
            <v>585229</v>
          </cell>
          <cell r="M279">
            <v>585229</v>
          </cell>
          <cell r="O279">
            <v>11394738.174794521</v>
          </cell>
          <cell r="P279">
            <v>832046</v>
          </cell>
          <cell r="Q279">
            <v>11394738.174794521</v>
          </cell>
        </row>
        <row r="280">
          <cell r="A280">
            <v>14162156</v>
          </cell>
          <cell r="B280" t="str">
            <v>14162156</v>
          </cell>
          <cell r="C280" t="str">
            <v>PACHECO MATELUNA ELIZABETH VIV</v>
          </cell>
          <cell r="D280">
            <v>1000</v>
          </cell>
          <cell r="G280" t="str">
            <v>F</v>
          </cell>
          <cell r="H280">
            <v>29821</v>
          </cell>
          <cell r="I280">
            <v>36843</v>
          </cell>
          <cell r="J280">
            <v>11.635616438356164</v>
          </cell>
          <cell r="K280">
            <v>586138</v>
          </cell>
          <cell r="L280">
            <v>586138</v>
          </cell>
          <cell r="M280">
            <v>586138</v>
          </cell>
          <cell r="O280">
            <v>11104578.539726026</v>
          </cell>
          <cell r="P280">
            <v>744460</v>
          </cell>
          <cell r="Q280">
            <v>11104578.539726026</v>
          </cell>
        </row>
        <row r="281">
          <cell r="A281">
            <v>6717209</v>
          </cell>
          <cell r="B281" t="str">
            <v>06717209</v>
          </cell>
          <cell r="C281" t="str">
            <v>NUÑEZ MENDOZA ROSALINDO DEL CA</v>
          </cell>
          <cell r="D281">
            <v>1000</v>
          </cell>
          <cell r="G281" t="str">
            <v>M</v>
          </cell>
          <cell r="H281">
            <v>19722</v>
          </cell>
          <cell r="I281">
            <v>34060</v>
          </cell>
          <cell r="J281">
            <v>19.260273972602739</v>
          </cell>
          <cell r="K281">
            <v>587351</v>
          </cell>
          <cell r="L281">
            <v>587351</v>
          </cell>
          <cell r="M281">
            <v>587351</v>
          </cell>
          <cell r="O281">
            <v>15694552.261643834</v>
          </cell>
          <cell r="P281">
            <v>1392724</v>
          </cell>
          <cell r="Q281">
            <v>15694552.261643834</v>
          </cell>
        </row>
        <row r="282">
          <cell r="A282">
            <v>8879088</v>
          </cell>
          <cell r="B282" t="str">
            <v>08879088</v>
          </cell>
          <cell r="C282" t="str">
            <v>ESPINOZA LUFFIT JORGE LUIS</v>
          </cell>
          <cell r="D282">
            <v>1000</v>
          </cell>
          <cell r="G282" t="str">
            <v>M</v>
          </cell>
          <cell r="H282">
            <v>22335</v>
          </cell>
          <cell r="I282">
            <v>30285</v>
          </cell>
          <cell r="J282">
            <v>29.602739726027398</v>
          </cell>
          <cell r="K282">
            <v>589140</v>
          </cell>
          <cell r="L282">
            <v>589140</v>
          </cell>
          <cell r="M282">
            <v>589140</v>
          </cell>
          <cell r="O282">
            <v>20394953.053424656</v>
          </cell>
          <cell r="P282">
            <v>1392007</v>
          </cell>
          <cell r="Q282">
            <v>20394953.053424656</v>
          </cell>
        </row>
        <row r="283">
          <cell r="A283">
            <v>12233646</v>
          </cell>
          <cell r="B283" t="str">
            <v>12233646</v>
          </cell>
          <cell r="C283" t="str">
            <v>AGUILERA AYALA CRISTIAN JEAN</v>
          </cell>
          <cell r="D283">
            <v>1000</v>
          </cell>
          <cell r="G283" t="str">
            <v>M</v>
          </cell>
          <cell r="H283">
            <v>26305</v>
          </cell>
          <cell r="I283">
            <v>38719</v>
          </cell>
          <cell r="J283">
            <v>6.4958904109589044</v>
          </cell>
          <cell r="K283">
            <v>589727</v>
          </cell>
          <cell r="L283">
            <v>589727</v>
          </cell>
          <cell r="M283">
            <v>589727</v>
          </cell>
          <cell r="O283">
            <v>6233229.4069863018</v>
          </cell>
          <cell r="P283">
            <v>0</v>
          </cell>
          <cell r="Q283">
            <v>6233229.4069863018</v>
          </cell>
        </row>
        <row r="284">
          <cell r="A284">
            <v>9400521</v>
          </cell>
          <cell r="B284" t="str">
            <v>09400521</v>
          </cell>
          <cell r="C284" t="str">
            <v>PARRA CANTO RICARDO</v>
          </cell>
          <cell r="D284">
            <v>1000</v>
          </cell>
          <cell r="G284" t="str">
            <v>M</v>
          </cell>
          <cell r="H284">
            <v>23171</v>
          </cell>
          <cell r="I284">
            <v>30285</v>
          </cell>
          <cell r="J284">
            <v>29.602739726027398</v>
          </cell>
          <cell r="K284">
            <v>590433</v>
          </cell>
          <cell r="L284">
            <v>590433</v>
          </cell>
          <cell r="M284">
            <v>590433</v>
          </cell>
          <cell r="O284">
            <v>21171839.75</v>
          </cell>
          <cell r="P284">
            <v>1338964</v>
          </cell>
          <cell r="Q284">
            <v>21171839.75</v>
          </cell>
        </row>
        <row r="285">
          <cell r="A285">
            <v>9788041</v>
          </cell>
          <cell r="B285" t="str">
            <v>09788041</v>
          </cell>
          <cell r="C285" t="str">
            <v>SAGREDO MARTINEZ LUIS ROLANDO</v>
          </cell>
          <cell r="D285">
            <v>1000</v>
          </cell>
          <cell r="G285" t="str">
            <v>M</v>
          </cell>
          <cell r="H285">
            <v>24906</v>
          </cell>
          <cell r="I285">
            <v>33086</v>
          </cell>
          <cell r="J285">
            <v>21.92876712328767</v>
          </cell>
          <cell r="K285">
            <v>590569</v>
          </cell>
          <cell r="L285">
            <v>590569</v>
          </cell>
          <cell r="M285">
            <v>590569</v>
          </cell>
          <cell r="O285">
            <v>17134344.352876712</v>
          </cell>
          <cell r="P285">
            <v>1367753</v>
          </cell>
          <cell r="Q285">
            <v>17134344.352876712</v>
          </cell>
        </row>
        <row r="286">
          <cell r="A286">
            <v>7947888</v>
          </cell>
          <cell r="B286" t="str">
            <v>07947888</v>
          </cell>
          <cell r="C286" t="str">
            <v>VALLEJOS CARRASCO RENE ANTONIO</v>
          </cell>
          <cell r="D286">
            <v>1000</v>
          </cell>
          <cell r="G286" t="str">
            <v>M</v>
          </cell>
          <cell r="H286">
            <v>21593</v>
          </cell>
          <cell r="I286">
            <v>30965</v>
          </cell>
          <cell r="J286">
            <v>27.739726027397261</v>
          </cell>
          <cell r="K286">
            <v>591335</v>
          </cell>
          <cell r="L286">
            <v>591335</v>
          </cell>
          <cell r="M286">
            <v>591335</v>
          </cell>
          <cell r="O286">
            <v>19732544.537671234</v>
          </cell>
          <cell r="P286">
            <v>1487839</v>
          </cell>
          <cell r="Q286">
            <v>19732544.537671234</v>
          </cell>
        </row>
        <row r="287">
          <cell r="A287">
            <v>6645639</v>
          </cell>
          <cell r="B287" t="str">
            <v>06645639</v>
          </cell>
          <cell r="C287" t="str">
            <v>CORNEJO ESPINOZA CARLOS ALBERT</v>
          </cell>
          <cell r="D287">
            <v>1000</v>
          </cell>
          <cell r="G287" t="str">
            <v>M</v>
          </cell>
          <cell r="H287">
            <v>20855</v>
          </cell>
          <cell r="I287">
            <v>31574</v>
          </cell>
          <cell r="J287">
            <v>26.07123287671233</v>
          </cell>
          <cell r="K287">
            <v>597898</v>
          </cell>
          <cell r="L287">
            <v>597898</v>
          </cell>
          <cell r="M287">
            <v>597898</v>
          </cell>
          <cell r="O287">
            <v>19629568.542465754</v>
          </cell>
          <cell r="P287">
            <v>1575611</v>
          </cell>
          <cell r="Q287">
            <v>19629568.542465754</v>
          </cell>
        </row>
        <row r="288">
          <cell r="A288">
            <v>11517611</v>
          </cell>
          <cell r="B288" t="str">
            <v>11517611</v>
          </cell>
          <cell r="C288" t="str">
            <v>GUTIERREZ ORTEGA CESAR EUGENIO</v>
          </cell>
          <cell r="D288">
            <v>1000</v>
          </cell>
          <cell r="G288" t="str">
            <v>M</v>
          </cell>
          <cell r="H288">
            <v>25773</v>
          </cell>
          <cell r="I288">
            <v>36770</v>
          </cell>
          <cell r="J288">
            <v>11.835616438356164</v>
          </cell>
          <cell r="K288">
            <v>598583</v>
          </cell>
          <cell r="L288">
            <v>598583</v>
          </cell>
          <cell r="M288">
            <v>598583</v>
          </cell>
          <cell r="O288">
            <v>11509027.397260273</v>
          </cell>
          <cell r="P288">
            <v>845967</v>
          </cell>
          <cell r="Q288">
            <v>11509027.397260273</v>
          </cell>
        </row>
        <row r="289">
          <cell r="A289">
            <v>11163580</v>
          </cell>
          <cell r="B289" t="str">
            <v>11163580</v>
          </cell>
          <cell r="C289" t="str">
            <v>GALVEZ ZAMORANO HUMBERTO</v>
          </cell>
          <cell r="D289">
            <v>1000</v>
          </cell>
          <cell r="G289" t="str">
            <v>M</v>
          </cell>
          <cell r="H289">
            <v>24671</v>
          </cell>
          <cell r="I289">
            <v>33086</v>
          </cell>
          <cell r="J289">
            <v>21.92876712328767</v>
          </cell>
          <cell r="K289">
            <v>599201</v>
          </cell>
          <cell r="L289">
            <v>599201</v>
          </cell>
          <cell r="M289">
            <v>599201</v>
          </cell>
          <cell r="O289">
            <v>17407690.573698629</v>
          </cell>
          <cell r="P289">
            <v>1361569</v>
          </cell>
          <cell r="Q289">
            <v>17407690.573698629</v>
          </cell>
        </row>
        <row r="290">
          <cell r="A290">
            <v>8012522</v>
          </cell>
          <cell r="B290" t="str">
            <v>08012522</v>
          </cell>
          <cell r="C290" t="str">
            <v>MARTINEZ OLIVOS MANUEL JESUS</v>
          </cell>
          <cell r="D290">
            <v>1000</v>
          </cell>
          <cell r="G290" t="str">
            <v>M</v>
          </cell>
          <cell r="H290">
            <v>22565</v>
          </cell>
          <cell r="I290">
            <v>29577</v>
          </cell>
          <cell r="J290">
            <v>31.542465753424658</v>
          </cell>
          <cell r="K290">
            <v>599755</v>
          </cell>
          <cell r="L290">
            <v>599755</v>
          </cell>
          <cell r="M290">
            <v>599755</v>
          </cell>
          <cell r="O290">
            <v>22340199.105342463</v>
          </cell>
          <cell r="P290">
            <v>1393963</v>
          </cell>
          <cell r="Q290">
            <v>22340199.105342463</v>
          </cell>
        </row>
        <row r="291">
          <cell r="A291">
            <v>12108653</v>
          </cell>
          <cell r="B291" t="str">
            <v>12108653</v>
          </cell>
          <cell r="C291" t="str">
            <v>VALENZUELA MARTINEZ JOSE ANTON</v>
          </cell>
          <cell r="D291">
            <v>1000</v>
          </cell>
          <cell r="G291" t="str">
            <v>M</v>
          </cell>
          <cell r="H291">
            <v>29638</v>
          </cell>
          <cell r="I291">
            <v>36822</v>
          </cell>
          <cell r="J291">
            <v>11.693150684931506</v>
          </cell>
          <cell r="K291">
            <v>601681</v>
          </cell>
          <cell r="L291">
            <v>601681</v>
          </cell>
          <cell r="M291">
            <v>601681</v>
          </cell>
          <cell r="O291">
            <v>11423019.610410959</v>
          </cell>
          <cell r="P291">
            <v>504351</v>
          </cell>
          <cell r="Q291">
            <v>11423019.610410959</v>
          </cell>
        </row>
        <row r="292">
          <cell r="A292">
            <v>9474755</v>
          </cell>
          <cell r="B292" t="str">
            <v>09474755</v>
          </cell>
          <cell r="C292" t="str">
            <v>PLAZA TIME ANABELLA ELIZABET</v>
          </cell>
          <cell r="D292">
            <v>1000</v>
          </cell>
          <cell r="G292" t="str">
            <v>F</v>
          </cell>
          <cell r="H292">
            <v>22669</v>
          </cell>
          <cell r="I292">
            <v>31625</v>
          </cell>
          <cell r="J292">
            <v>25.931506849315067</v>
          </cell>
          <cell r="K292">
            <v>602445</v>
          </cell>
          <cell r="L292">
            <v>602445</v>
          </cell>
          <cell r="M292">
            <v>602445</v>
          </cell>
          <cell r="O292">
            <v>19319787.177397255</v>
          </cell>
          <cell r="P292">
            <v>1474823</v>
          </cell>
          <cell r="Q292">
            <v>19319787.177397255</v>
          </cell>
        </row>
        <row r="293">
          <cell r="A293">
            <v>8208171</v>
          </cell>
          <cell r="B293" t="str">
            <v>08208171</v>
          </cell>
          <cell r="C293" t="str">
            <v>BARRIA BARREIRO JULIO EDUARDO</v>
          </cell>
          <cell r="D293">
            <v>1000</v>
          </cell>
          <cell r="G293" t="str">
            <v>M</v>
          </cell>
          <cell r="H293">
            <v>21471</v>
          </cell>
          <cell r="I293">
            <v>37865</v>
          </cell>
          <cell r="J293">
            <v>8.8356164383561637</v>
          </cell>
          <cell r="K293">
            <v>603097</v>
          </cell>
          <cell r="L293">
            <v>603097</v>
          </cell>
          <cell r="M293">
            <v>603097</v>
          </cell>
          <cell r="O293">
            <v>8649640.4075342454</v>
          </cell>
          <cell r="P293">
            <v>0</v>
          </cell>
          <cell r="Q293">
            <v>8649640.4075342454</v>
          </cell>
        </row>
        <row r="294">
          <cell r="A294">
            <v>15900373</v>
          </cell>
          <cell r="B294" t="str">
            <v>15900373</v>
          </cell>
          <cell r="C294" t="str">
            <v>GUTIERREZ ALVIAL ABRAHAM ANTON</v>
          </cell>
          <cell r="D294">
            <v>1000</v>
          </cell>
          <cell r="G294" t="str">
            <v>M</v>
          </cell>
          <cell r="H294">
            <v>30947</v>
          </cell>
          <cell r="I294">
            <v>39358</v>
          </cell>
          <cell r="J294">
            <v>4.7452054794520544</v>
          </cell>
          <cell r="K294">
            <v>605109</v>
          </cell>
          <cell r="L294">
            <v>605109</v>
          </cell>
          <cell r="M294">
            <v>605109</v>
          </cell>
          <cell r="O294">
            <v>4659169.9216438346</v>
          </cell>
          <cell r="P294">
            <v>0</v>
          </cell>
          <cell r="Q294">
            <v>4659169.9216438346</v>
          </cell>
        </row>
        <row r="295">
          <cell r="A295">
            <v>9531455</v>
          </cell>
          <cell r="B295" t="str">
            <v>09531455</v>
          </cell>
          <cell r="C295" t="str">
            <v>ARAVENA FUENZALIDA VERONICA EM</v>
          </cell>
          <cell r="D295">
            <v>1000</v>
          </cell>
          <cell r="G295" t="str">
            <v>F</v>
          </cell>
          <cell r="H295">
            <v>22869</v>
          </cell>
          <cell r="I295">
            <v>34701</v>
          </cell>
          <cell r="J295">
            <v>17.504109589041096</v>
          </cell>
          <cell r="K295">
            <v>605338</v>
          </cell>
          <cell r="L295">
            <v>605338</v>
          </cell>
          <cell r="M295">
            <v>605338</v>
          </cell>
          <cell r="O295">
            <v>15260220.942465752</v>
          </cell>
          <cell r="P295">
            <v>1155061</v>
          </cell>
          <cell r="Q295">
            <v>15260220.942465752</v>
          </cell>
        </row>
        <row r="296">
          <cell r="A296">
            <v>8728004</v>
          </cell>
          <cell r="B296" t="str">
            <v>08728004</v>
          </cell>
          <cell r="C296" t="str">
            <v>JARAMILLO RIOS JUAN DOMINGO</v>
          </cell>
          <cell r="D296">
            <v>1000</v>
          </cell>
          <cell r="G296" t="str">
            <v>M</v>
          </cell>
          <cell r="H296">
            <v>22590</v>
          </cell>
          <cell r="I296">
            <v>37865</v>
          </cell>
          <cell r="J296">
            <v>8.8356164383561637</v>
          </cell>
          <cell r="K296">
            <v>605414</v>
          </cell>
          <cell r="L296">
            <v>605414</v>
          </cell>
          <cell r="M296">
            <v>605414</v>
          </cell>
          <cell r="O296">
            <v>8679324.9863013681</v>
          </cell>
          <cell r="P296">
            <v>0</v>
          </cell>
          <cell r="Q296">
            <v>8679324.9863013681</v>
          </cell>
        </row>
        <row r="297">
          <cell r="A297">
            <v>12682868</v>
          </cell>
          <cell r="B297" t="str">
            <v>12682868</v>
          </cell>
          <cell r="C297" t="str">
            <v>SANCHEZ PEÑA PABLO</v>
          </cell>
          <cell r="D297">
            <v>1000</v>
          </cell>
          <cell r="G297" t="str">
            <v>M</v>
          </cell>
          <cell r="H297">
            <v>27073</v>
          </cell>
          <cell r="I297">
            <v>38904</v>
          </cell>
          <cell r="J297">
            <v>5.9890410958904106</v>
          </cell>
          <cell r="K297">
            <v>606322</v>
          </cell>
          <cell r="L297">
            <v>606322</v>
          </cell>
          <cell r="M297">
            <v>606322</v>
          </cell>
          <cell r="O297">
            <v>5890987.3172602737</v>
          </cell>
          <cell r="P297">
            <v>0</v>
          </cell>
          <cell r="Q297">
            <v>5890987.3172602737</v>
          </cell>
        </row>
        <row r="298">
          <cell r="A298">
            <v>7203608</v>
          </cell>
          <cell r="B298" t="str">
            <v>07203608</v>
          </cell>
          <cell r="C298" t="str">
            <v>ESPINOZA AHUMADA JORGE</v>
          </cell>
          <cell r="D298">
            <v>1000</v>
          </cell>
          <cell r="G298" t="str">
            <v>M</v>
          </cell>
          <cell r="H298">
            <v>19458</v>
          </cell>
          <cell r="I298">
            <v>27942</v>
          </cell>
          <cell r="J298">
            <v>36.021917808219179</v>
          </cell>
          <cell r="K298">
            <v>606323</v>
          </cell>
          <cell r="L298">
            <v>606323</v>
          </cell>
          <cell r="M298">
            <v>606323</v>
          </cell>
          <cell r="O298">
            <v>24664832.997260273</v>
          </cell>
          <cell r="P298">
            <v>1366367</v>
          </cell>
          <cell r="Q298">
            <v>24664832.997260273</v>
          </cell>
        </row>
        <row r="299">
          <cell r="A299">
            <v>10963590</v>
          </cell>
          <cell r="B299" t="str">
            <v>10963590</v>
          </cell>
          <cell r="C299" t="str">
            <v>ZAMORA ROMERO JUAN RODRIGO</v>
          </cell>
          <cell r="D299">
            <v>1000</v>
          </cell>
          <cell r="G299" t="str">
            <v>M</v>
          </cell>
          <cell r="H299">
            <v>26123</v>
          </cell>
          <cell r="I299">
            <v>36739</v>
          </cell>
          <cell r="J299">
            <v>11.920547945205479</v>
          </cell>
          <cell r="K299">
            <v>606539</v>
          </cell>
          <cell r="L299">
            <v>606539</v>
          </cell>
          <cell r="M299">
            <v>606539</v>
          </cell>
          <cell r="O299">
            <v>11729133.150547944</v>
          </cell>
          <cell r="P299">
            <v>959288</v>
          </cell>
          <cell r="Q299">
            <v>11729133.150547944</v>
          </cell>
        </row>
        <row r="300">
          <cell r="A300">
            <v>13297356</v>
          </cell>
          <cell r="B300" t="str">
            <v>13297356</v>
          </cell>
          <cell r="C300" t="str">
            <v>SALAS ZUÑIGA NELSON ALEJANDRO</v>
          </cell>
          <cell r="D300">
            <v>1000</v>
          </cell>
          <cell r="G300" t="str">
            <v>M</v>
          </cell>
          <cell r="H300">
            <v>28384</v>
          </cell>
          <cell r="I300">
            <v>36283</v>
          </cell>
          <cell r="J300">
            <v>13.169863013698631</v>
          </cell>
          <cell r="K300">
            <v>607738</v>
          </cell>
          <cell r="L300">
            <v>607738</v>
          </cell>
          <cell r="M300">
            <v>607738</v>
          </cell>
          <cell r="O300">
            <v>12677583.745205479</v>
          </cell>
          <cell r="P300">
            <v>718697</v>
          </cell>
          <cell r="Q300">
            <v>12677583.745205479</v>
          </cell>
        </row>
        <row r="301">
          <cell r="A301">
            <v>10134187</v>
          </cell>
          <cell r="B301" t="str">
            <v>10134187</v>
          </cell>
          <cell r="C301" t="str">
            <v>SALAS BARRUEL VICTOR HENRY</v>
          </cell>
          <cell r="D301">
            <v>1000</v>
          </cell>
          <cell r="G301" t="str">
            <v>M</v>
          </cell>
          <cell r="H301">
            <v>24512</v>
          </cell>
          <cell r="I301">
            <v>38404</v>
          </cell>
          <cell r="J301">
            <v>7.3589041095890408</v>
          </cell>
          <cell r="K301">
            <v>607905</v>
          </cell>
          <cell r="L301">
            <v>607905</v>
          </cell>
          <cell r="M301">
            <v>607905</v>
          </cell>
          <cell r="O301">
            <v>7255313.9202739727</v>
          </cell>
          <cell r="P301">
            <v>0</v>
          </cell>
          <cell r="Q301">
            <v>7255313.9202739727</v>
          </cell>
        </row>
        <row r="302">
          <cell r="A302">
            <v>12487339</v>
          </cell>
          <cell r="B302" t="str">
            <v>12487339</v>
          </cell>
          <cell r="C302" t="str">
            <v>HURTADO MEJIAS RENE ARMANDO</v>
          </cell>
          <cell r="D302">
            <v>1000</v>
          </cell>
          <cell r="G302" t="str">
            <v>M</v>
          </cell>
          <cell r="H302">
            <v>26793</v>
          </cell>
          <cell r="I302">
            <v>38460</v>
          </cell>
          <cell r="J302">
            <v>7.2054794520547949</v>
          </cell>
          <cell r="K302">
            <v>608549</v>
          </cell>
          <cell r="L302">
            <v>608549</v>
          </cell>
          <cell r="M302">
            <v>608549</v>
          </cell>
          <cell r="O302">
            <v>7110777.4753424656</v>
          </cell>
          <cell r="P302">
            <v>0</v>
          </cell>
          <cell r="Q302">
            <v>7110777.4753424656</v>
          </cell>
        </row>
        <row r="303">
          <cell r="A303">
            <v>12895859</v>
          </cell>
          <cell r="B303" t="str">
            <v>12895859</v>
          </cell>
          <cell r="C303" t="str">
            <v>VEGA TRONCOSO CARMEN GLORIA</v>
          </cell>
          <cell r="D303">
            <v>1000</v>
          </cell>
          <cell r="G303" t="str">
            <v>F</v>
          </cell>
          <cell r="H303">
            <v>27435</v>
          </cell>
          <cell r="I303">
            <v>34799</v>
          </cell>
          <cell r="J303">
            <v>17.235616438356164</v>
          </cell>
          <cell r="K303">
            <v>608774</v>
          </cell>
          <cell r="L303">
            <v>608774</v>
          </cell>
          <cell r="M303">
            <v>608774</v>
          </cell>
          <cell r="O303">
            <v>15485225.989589039</v>
          </cell>
          <cell r="P303">
            <v>1262775</v>
          </cell>
          <cell r="Q303">
            <v>15485225.989589039</v>
          </cell>
        </row>
        <row r="304">
          <cell r="A304">
            <v>15721146</v>
          </cell>
          <cell r="B304" t="str">
            <v>15721146</v>
          </cell>
          <cell r="C304" t="str">
            <v>VILLARROEL JORQUERA JOSE IGNAC</v>
          </cell>
          <cell r="D304">
            <v>1000</v>
          </cell>
          <cell r="G304" t="str">
            <v>M</v>
          </cell>
          <cell r="H304">
            <v>30568</v>
          </cell>
          <cell r="I304">
            <v>39918</v>
          </cell>
          <cell r="J304">
            <v>3.2109589041095892</v>
          </cell>
          <cell r="K304">
            <v>609451</v>
          </cell>
          <cell r="L304">
            <v>609451</v>
          </cell>
          <cell r="M304">
            <v>609451</v>
          </cell>
          <cell r="O304">
            <v>3172956.7238356164</v>
          </cell>
          <cell r="P304">
            <v>0</v>
          </cell>
          <cell r="Q304">
            <v>3172956.7238356164</v>
          </cell>
        </row>
        <row r="305">
          <cell r="A305">
            <v>11394788</v>
          </cell>
          <cell r="B305" t="str">
            <v>11394788</v>
          </cell>
          <cell r="C305" t="str">
            <v>GONZALEZ ESCALONA JUAN ALEXIS</v>
          </cell>
          <cell r="D305">
            <v>1000</v>
          </cell>
          <cell r="G305" t="str">
            <v>M</v>
          </cell>
          <cell r="H305">
            <v>25467</v>
          </cell>
          <cell r="I305">
            <v>36770</v>
          </cell>
          <cell r="J305">
            <v>11.835616438356164</v>
          </cell>
          <cell r="K305">
            <v>609559</v>
          </cell>
          <cell r="L305">
            <v>609559</v>
          </cell>
          <cell r="M305">
            <v>609559</v>
          </cell>
          <cell r="O305">
            <v>11697393.6</v>
          </cell>
          <cell r="P305">
            <v>916258</v>
          </cell>
          <cell r="Q305">
            <v>11697393.6</v>
          </cell>
        </row>
        <row r="306">
          <cell r="A306">
            <v>8822262</v>
          </cell>
          <cell r="B306" t="str">
            <v>08822262</v>
          </cell>
          <cell r="C306" t="str">
            <v>GARCIA LEON JAIME ARMANDO</v>
          </cell>
          <cell r="D306">
            <v>1000</v>
          </cell>
          <cell r="G306" t="str">
            <v>M</v>
          </cell>
          <cell r="H306">
            <v>23394</v>
          </cell>
          <cell r="I306">
            <v>39237</v>
          </cell>
          <cell r="J306">
            <v>5.0767123287671234</v>
          </cell>
          <cell r="K306">
            <v>610386</v>
          </cell>
          <cell r="L306">
            <v>610386</v>
          </cell>
          <cell r="M306">
            <v>610386</v>
          </cell>
          <cell r="O306">
            <v>5023511.4295890415</v>
          </cell>
          <cell r="P306">
            <v>0</v>
          </cell>
          <cell r="Q306">
            <v>5023511.4295890415</v>
          </cell>
        </row>
        <row r="307">
          <cell r="A307">
            <v>8454915</v>
          </cell>
          <cell r="B307" t="str">
            <v>08454915</v>
          </cell>
          <cell r="C307" t="str">
            <v>FAUNDEZ POBLETE CRISTIAN EVARI</v>
          </cell>
          <cell r="D307">
            <v>1000</v>
          </cell>
          <cell r="G307" t="str">
            <v>M</v>
          </cell>
          <cell r="H307">
            <v>26927</v>
          </cell>
          <cell r="I307">
            <v>36717</v>
          </cell>
          <cell r="J307">
            <v>11.980821917808219</v>
          </cell>
          <cell r="K307">
            <v>610575</v>
          </cell>
          <cell r="L307">
            <v>610575</v>
          </cell>
          <cell r="M307">
            <v>610575</v>
          </cell>
          <cell r="O307">
            <v>11858553.436849315</v>
          </cell>
          <cell r="P307">
            <v>717150</v>
          </cell>
          <cell r="Q307">
            <v>11858553.436849315</v>
          </cell>
        </row>
        <row r="308">
          <cell r="A308">
            <v>7579577</v>
          </cell>
          <cell r="B308" t="str">
            <v>07579577</v>
          </cell>
          <cell r="C308" t="str">
            <v>ASCENCIO GALLARDO JOSE SANTOS</v>
          </cell>
          <cell r="D308">
            <v>1000</v>
          </cell>
          <cell r="G308" t="str">
            <v>M</v>
          </cell>
          <cell r="H308">
            <v>21180</v>
          </cell>
          <cell r="I308">
            <v>36739</v>
          </cell>
          <cell r="J308">
            <v>11.920547945205479</v>
          </cell>
          <cell r="K308">
            <v>611835</v>
          </cell>
          <cell r="L308">
            <v>611835</v>
          </cell>
          <cell r="M308">
            <v>611835</v>
          </cell>
          <cell r="O308">
            <v>11820673.422328766</v>
          </cell>
          <cell r="P308">
            <v>974050</v>
          </cell>
          <cell r="Q308">
            <v>11820673.422328766</v>
          </cell>
        </row>
        <row r="309">
          <cell r="A309">
            <v>15683534</v>
          </cell>
          <cell r="B309" t="str">
            <v>15683534</v>
          </cell>
          <cell r="C309" t="str">
            <v>GONZALEZ ABARCA FERNANDO ANTON</v>
          </cell>
          <cell r="D309">
            <v>1000</v>
          </cell>
          <cell r="G309" t="str">
            <v>M</v>
          </cell>
          <cell r="H309">
            <v>30891</v>
          </cell>
          <cell r="I309">
            <v>39539</v>
          </cell>
          <cell r="J309">
            <v>4.2493150684931509</v>
          </cell>
          <cell r="K309">
            <v>616206</v>
          </cell>
          <cell r="L309">
            <v>616206</v>
          </cell>
          <cell r="M309">
            <v>616206</v>
          </cell>
          <cell r="O309">
            <v>4240644.7660273975</v>
          </cell>
          <cell r="P309">
            <v>0</v>
          </cell>
          <cell r="Q309">
            <v>4240644.7660273975</v>
          </cell>
        </row>
        <row r="310">
          <cell r="A310">
            <v>6042028</v>
          </cell>
          <cell r="B310" t="str">
            <v>06042028</v>
          </cell>
          <cell r="C310" t="str">
            <v>RUBIO GODOY NESTOR HERNAN</v>
          </cell>
          <cell r="D310">
            <v>1000</v>
          </cell>
          <cell r="G310" t="str">
            <v>M</v>
          </cell>
          <cell r="H310">
            <v>19788</v>
          </cell>
          <cell r="I310">
            <v>31574</v>
          </cell>
          <cell r="J310">
            <v>26.07123287671233</v>
          </cell>
          <cell r="K310">
            <v>617256</v>
          </cell>
          <cell r="L310">
            <v>617256</v>
          </cell>
          <cell r="M310">
            <v>617256</v>
          </cell>
          <cell r="O310">
            <v>18752106.585205477</v>
          </cell>
          <cell r="P310">
            <v>1438878</v>
          </cell>
          <cell r="Q310">
            <v>18752106.585205477</v>
          </cell>
        </row>
        <row r="311">
          <cell r="A311">
            <v>10957228</v>
          </cell>
          <cell r="B311" t="str">
            <v>10957228</v>
          </cell>
          <cell r="C311" t="str">
            <v>NAVARRETE MARTINEZ RUTH JIMENA</v>
          </cell>
          <cell r="D311">
            <v>1000</v>
          </cell>
          <cell r="G311" t="str">
            <v>F</v>
          </cell>
          <cell r="H311">
            <v>25481</v>
          </cell>
          <cell r="I311">
            <v>33431</v>
          </cell>
          <cell r="J311">
            <v>20.983561643835618</v>
          </cell>
          <cell r="K311">
            <v>618202</v>
          </cell>
          <cell r="L311">
            <v>618202</v>
          </cell>
          <cell r="M311">
            <v>618202</v>
          </cell>
          <cell r="O311">
            <v>17912658.408767123</v>
          </cell>
          <cell r="P311">
            <v>1201799</v>
          </cell>
          <cell r="Q311">
            <v>17912658.408767123</v>
          </cell>
        </row>
        <row r="312">
          <cell r="A312">
            <v>10852054</v>
          </cell>
          <cell r="B312" t="str">
            <v>10852054</v>
          </cell>
          <cell r="C312" t="str">
            <v>GARCIA RUBIO ROSSANA MAGDALENA</v>
          </cell>
          <cell r="D312">
            <v>1000</v>
          </cell>
          <cell r="G312" t="str">
            <v>F</v>
          </cell>
          <cell r="H312">
            <v>24593</v>
          </cell>
          <cell r="I312">
            <v>39052</v>
          </cell>
          <cell r="J312">
            <v>5.5835616438356164</v>
          </cell>
          <cell r="K312">
            <v>618457</v>
          </cell>
          <cell r="L312">
            <v>618457</v>
          </cell>
          <cell r="M312">
            <v>618457</v>
          </cell>
          <cell r="O312">
            <v>5590393.4106849311</v>
          </cell>
          <cell r="P312">
            <v>0</v>
          </cell>
          <cell r="Q312">
            <v>5590393.4106849311</v>
          </cell>
        </row>
        <row r="313">
          <cell r="A313">
            <v>8116106</v>
          </cell>
          <cell r="B313" t="str">
            <v>08116106</v>
          </cell>
          <cell r="C313" t="str">
            <v>BUSTAMANTE CASTRO FREDDY</v>
          </cell>
          <cell r="D313">
            <v>1000</v>
          </cell>
          <cell r="G313" t="str">
            <v>M</v>
          </cell>
          <cell r="H313">
            <v>22345</v>
          </cell>
          <cell r="I313">
            <v>30285</v>
          </cell>
          <cell r="J313">
            <v>29.602739726027398</v>
          </cell>
          <cell r="K313">
            <v>619370</v>
          </cell>
          <cell r="L313">
            <v>619370</v>
          </cell>
          <cell r="M313">
            <v>619370</v>
          </cell>
          <cell r="O313">
            <v>21391670.745205481</v>
          </cell>
          <cell r="P313">
            <v>1532619</v>
          </cell>
          <cell r="Q313">
            <v>21391670.745205481</v>
          </cell>
        </row>
        <row r="314">
          <cell r="A314">
            <v>8544103</v>
          </cell>
          <cell r="B314" t="str">
            <v>08544103</v>
          </cell>
          <cell r="C314" t="str">
            <v>QUEZADA MARIN ANA VERONICA</v>
          </cell>
          <cell r="D314">
            <v>1000</v>
          </cell>
          <cell r="G314" t="str">
            <v>F</v>
          </cell>
          <cell r="H314">
            <v>21008</v>
          </cell>
          <cell r="I314">
            <v>29374</v>
          </cell>
          <cell r="J314">
            <v>32.098630136986301</v>
          </cell>
          <cell r="K314">
            <v>619497</v>
          </cell>
          <cell r="L314">
            <v>619497</v>
          </cell>
          <cell r="M314">
            <v>619497</v>
          </cell>
          <cell r="O314">
            <v>23168874.150136989</v>
          </cell>
          <cell r="P314">
            <v>1539014</v>
          </cell>
          <cell r="Q314">
            <v>23168874.150136989</v>
          </cell>
        </row>
        <row r="315">
          <cell r="A315">
            <v>8113455</v>
          </cell>
          <cell r="B315" t="str">
            <v>08113455</v>
          </cell>
          <cell r="C315" t="str">
            <v>INOSTROZA MENESES RODRIGO ALEX</v>
          </cell>
          <cell r="D315">
            <v>1000</v>
          </cell>
          <cell r="G315" t="str">
            <v>M</v>
          </cell>
          <cell r="H315">
            <v>25814</v>
          </cell>
          <cell r="I315">
            <v>36822</v>
          </cell>
          <cell r="J315">
            <v>11.693150684931506</v>
          </cell>
          <cell r="K315">
            <v>620867</v>
          </cell>
          <cell r="L315">
            <v>620867</v>
          </cell>
          <cell r="M315">
            <v>620867</v>
          </cell>
          <cell r="O315">
            <v>11748319.554520547</v>
          </cell>
          <cell r="P315">
            <v>504351</v>
          </cell>
          <cell r="Q315">
            <v>11748319.554520547</v>
          </cell>
        </row>
        <row r="316">
          <cell r="A316">
            <v>10354548</v>
          </cell>
          <cell r="B316" t="str">
            <v>10354548</v>
          </cell>
          <cell r="C316" t="str">
            <v>BARAHONA LOYOLA PATRICIA DE LO</v>
          </cell>
          <cell r="D316">
            <v>1000</v>
          </cell>
          <cell r="G316" t="str">
            <v>F</v>
          </cell>
          <cell r="H316">
            <v>26526</v>
          </cell>
          <cell r="I316">
            <v>34430</v>
          </cell>
          <cell r="J316">
            <v>18.246575342465754</v>
          </cell>
          <cell r="K316">
            <v>622664</v>
          </cell>
          <cell r="L316">
            <v>622664</v>
          </cell>
          <cell r="M316">
            <v>622664</v>
          </cell>
          <cell r="O316">
            <v>16193748.786301371</v>
          </cell>
          <cell r="P316">
            <v>1569888</v>
          </cell>
          <cell r="Q316">
            <v>16193748.786301371</v>
          </cell>
        </row>
        <row r="317">
          <cell r="A317">
            <v>11262318</v>
          </cell>
          <cell r="B317" t="str">
            <v>11262318</v>
          </cell>
          <cell r="C317" t="str">
            <v>OLIVARES ZAMORA MARIA FRANCISC</v>
          </cell>
          <cell r="D317">
            <v>1000</v>
          </cell>
          <cell r="G317" t="str">
            <v>F</v>
          </cell>
          <cell r="H317">
            <v>24848</v>
          </cell>
          <cell r="I317">
            <v>33025</v>
          </cell>
          <cell r="J317">
            <v>22.095890410958905</v>
          </cell>
          <cell r="K317">
            <v>623870</v>
          </cell>
          <cell r="L317">
            <v>623870</v>
          </cell>
          <cell r="M317">
            <v>623870</v>
          </cell>
          <cell r="O317">
            <v>18806104.167123288</v>
          </cell>
          <cell r="P317">
            <v>1192623</v>
          </cell>
          <cell r="Q317">
            <v>18806104.167123288</v>
          </cell>
        </row>
        <row r="318">
          <cell r="A318">
            <v>7433366</v>
          </cell>
          <cell r="B318" t="str">
            <v>07433366</v>
          </cell>
          <cell r="C318" t="str">
            <v>GALLEGOS BARAHONA VICTOR</v>
          </cell>
          <cell r="D318">
            <v>1000</v>
          </cell>
          <cell r="G318" t="str">
            <v>M</v>
          </cell>
          <cell r="H318">
            <v>20860</v>
          </cell>
          <cell r="I318">
            <v>30285</v>
          </cell>
          <cell r="J318">
            <v>29.602739726027398</v>
          </cell>
          <cell r="K318">
            <v>625120</v>
          </cell>
          <cell r="L318">
            <v>625120</v>
          </cell>
          <cell r="M318">
            <v>625120</v>
          </cell>
          <cell r="O318">
            <v>21559645.587671235</v>
          </cell>
          <cell r="P318">
            <v>1541888</v>
          </cell>
          <cell r="Q318">
            <v>21559645.587671235</v>
          </cell>
        </row>
        <row r="319">
          <cell r="A319">
            <v>9218124</v>
          </cell>
          <cell r="B319" t="str">
            <v>09218124</v>
          </cell>
          <cell r="C319" t="str">
            <v>HERRERA MEJIAS CAMILO ERASMO</v>
          </cell>
          <cell r="D319">
            <v>1000</v>
          </cell>
          <cell r="G319" t="str">
            <v>M</v>
          </cell>
          <cell r="H319">
            <v>22425</v>
          </cell>
          <cell r="I319">
            <v>30285</v>
          </cell>
          <cell r="J319">
            <v>29.602739726027398</v>
          </cell>
          <cell r="K319">
            <v>627032</v>
          </cell>
          <cell r="L319">
            <v>627032</v>
          </cell>
          <cell r="M319">
            <v>627032</v>
          </cell>
          <cell r="O319">
            <v>21640465.223287668</v>
          </cell>
          <cell r="P319">
            <v>1573865</v>
          </cell>
          <cell r="Q319">
            <v>21640465.223287668</v>
          </cell>
        </row>
        <row r="320">
          <cell r="A320">
            <v>9879144</v>
          </cell>
          <cell r="B320" t="str">
            <v>09879144</v>
          </cell>
          <cell r="C320" t="str">
            <v>JENO VIDAL LUIS ANTONIO</v>
          </cell>
          <cell r="D320">
            <v>1000</v>
          </cell>
          <cell r="G320" t="str">
            <v>M</v>
          </cell>
          <cell r="H320">
            <v>24312</v>
          </cell>
          <cell r="I320">
            <v>34673</v>
          </cell>
          <cell r="J320">
            <v>17.580821917808219</v>
          </cell>
          <cell r="K320">
            <v>628043</v>
          </cell>
          <cell r="L320">
            <v>628043</v>
          </cell>
          <cell r="M320">
            <v>628043</v>
          </cell>
          <cell r="O320">
            <v>15680349.082876712</v>
          </cell>
          <cell r="P320">
            <v>1325277</v>
          </cell>
          <cell r="Q320">
            <v>15680349.082876712</v>
          </cell>
        </row>
        <row r="321">
          <cell r="A321">
            <v>10641589</v>
          </cell>
          <cell r="B321" t="str">
            <v>10641589</v>
          </cell>
          <cell r="C321" t="str">
            <v>GONZALEZ ROJAS GRINELDO CAROLI</v>
          </cell>
          <cell r="D321">
            <v>1000</v>
          </cell>
          <cell r="G321" t="str">
            <v>M</v>
          </cell>
          <cell r="H321">
            <v>24387</v>
          </cell>
          <cell r="I321">
            <v>37073</v>
          </cell>
          <cell r="J321">
            <v>11.005479452054795</v>
          </cell>
          <cell r="K321">
            <v>629815</v>
          </cell>
          <cell r="L321">
            <v>629815</v>
          </cell>
          <cell r="M321">
            <v>629815</v>
          </cell>
          <cell r="O321">
            <v>11200195.548082191</v>
          </cell>
          <cell r="P321">
            <v>438822</v>
          </cell>
          <cell r="Q321">
            <v>11200195.548082191</v>
          </cell>
        </row>
        <row r="322">
          <cell r="A322">
            <v>11657545</v>
          </cell>
          <cell r="B322" t="str">
            <v>11657545</v>
          </cell>
          <cell r="C322" t="str">
            <v>GALLARDO MELLA SANDRA LORENA</v>
          </cell>
          <cell r="D322">
            <v>1000</v>
          </cell>
          <cell r="G322" t="str">
            <v>F</v>
          </cell>
          <cell r="H322">
            <v>25698</v>
          </cell>
          <cell r="I322">
            <v>38443</v>
          </cell>
          <cell r="J322">
            <v>7.2520547945205482</v>
          </cell>
          <cell r="K322">
            <v>630132</v>
          </cell>
          <cell r="L322">
            <v>630132</v>
          </cell>
          <cell r="M322">
            <v>630132</v>
          </cell>
          <cell r="O322">
            <v>7383696.2687671231</v>
          </cell>
          <cell r="P322">
            <v>0</v>
          </cell>
          <cell r="Q322">
            <v>7383696.2687671231</v>
          </cell>
        </row>
        <row r="323">
          <cell r="A323">
            <v>9355656</v>
          </cell>
          <cell r="B323" t="str">
            <v>09355656</v>
          </cell>
          <cell r="C323" t="str">
            <v>GUAJARDO VELASQUEZ MARIA</v>
          </cell>
          <cell r="D323">
            <v>1000</v>
          </cell>
          <cell r="G323" t="str">
            <v>F</v>
          </cell>
          <cell r="H323">
            <v>21969</v>
          </cell>
          <cell r="I323">
            <v>29577</v>
          </cell>
          <cell r="J323">
            <v>31.542465753424658</v>
          </cell>
          <cell r="K323">
            <v>631140</v>
          </cell>
          <cell r="L323">
            <v>631140</v>
          </cell>
          <cell r="M323">
            <v>631140</v>
          </cell>
          <cell r="O323">
            <v>22940879.522465754</v>
          </cell>
          <cell r="P323">
            <v>1533804</v>
          </cell>
          <cell r="Q323">
            <v>22940879.522465754</v>
          </cell>
        </row>
        <row r="324">
          <cell r="A324">
            <v>11192979</v>
          </cell>
          <cell r="B324" t="str">
            <v>11192979</v>
          </cell>
          <cell r="C324" t="str">
            <v>MALLEA SANDOVAL JUAN LUIS</v>
          </cell>
          <cell r="D324">
            <v>1000</v>
          </cell>
          <cell r="G324" t="str">
            <v>M</v>
          </cell>
          <cell r="H324">
            <v>24761</v>
          </cell>
          <cell r="I324">
            <v>35400</v>
          </cell>
          <cell r="J324">
            <v>15.58904109589041</v>
          </cell>
          <cell r="K324">
            <v>632249</v>
          </cell>
          <cell r="L324">
            <v>632249</v>
          </cell>
          <cell r="M324">
            <v>632249</v>
          </cell>
          <cell r="O324">
            <v>14610066.946575342</v>
          </cell>
          <cell r="P324">
            <v>1329553</v>
          </cell>
          <cell r="Q324">
            <v>14610066.946575342</v>
          </cell>
        </row>
        <row r="325">
          <cell r="A325">
            <v>15344084</v>
          </cell>
          <cell r="B325" t="str">
            <v>15344084</v>
          </cell>
          <cell r="C325" t="str">
            <v>CABEDO APABLAZA ITALO DANIEL</v>
          </cell>
          <cell r="D325">
            <v>1000</v>
          </cell>
          <cell r="G325" t="str">
            <v>M</v>
          </cell>
          <cell r="H325">
            <v>30033</v>
          </cell>
          <cell r="I325">
            <v>36913</v>
          </cell>
          <cell r="J325">
            <v>11.443835616438356</v>
          </cell>
          <cell r="K325">
            <v>633265</v>
          </cell>
          <cell r="L325">
            <v>633265</v>
          </cell>
          <cell r="M325">
            <v>633265</v>
          </cell>
          <cell r="O325">
            <v>11703555.182328768</v>
          </cell>
          <cell r="P325">
            <v>807356</v>
          </cell>
          <cell r="Q325">
            <v>11703555.182328768</v>
          </cell>
        </row>
        <row r="326">
          <cell r="A326">
            <v>7269130</v>
          </cell>
          <cell r="B326" t="str">
            <v>07269130</v>
          </cell>
          <cell r="C326" t="str">
            <v>HERNANDEZ CONTRERAS JULIO ARMA</v>
          </cell>
          <cell r="D326">
            <v>1000</v>
          </cell>
          <cell r="G326" t="str">
            <v>M</v>
          </cell>
          <cell r="H326">
            <v>19547</v>
          </cell>
          <cell r="I326">
            <v>28142</v>
          </cell>
          <cell r="J326">
            <v>35.473972602739728</v>
          </cell>
          <cell r="K326">
            <v>633281</v>
          </cell>
          <cell r="L326">
            <v>633281</v>
          </cell>
          <cell r="M326">
            <v>633281</v>
          </cell>
          <cell r="O326">
            <v>24813956.728219174</v>
          </cell>
          <cell r="P326">
            <v>1474551</v>
          </cell>
          <cell r="Q326">
            <v>24813956.728219174</v>
          </cell>
        </row>
        <row r="327">
          <cell r="A327">
            <v>6974296</v>
          </cell>
          <cell r="B327" t="str">
            <v>06974296</v>
          </cell>
          <cell r="C327" t="str">
            <v>MORALES SCHERFFIG MIRNA</v>
          </cell>
          <cell r="D327">
            <v>1000</v>
          </cell>
          <cell r="G327" t="str">
            <v>F</v>
          </cell>
          <cell r="H327">
            <v>20919</v>
          </cell>
          <cell r="I327">
            <v>28982</v>
          </cell>
          <cell r="J327">
            <v>33.172602739726024</v>
          </cell>
          <cell r="K327">
            <v>634620</v>
          </cell>
          <cell r="L327">
            <v>634620</v>
          </cell>
          <cell r="M327">
            <v>634620</v>
          </cell>
          <cell r="O327">
            <v>24254377.806027398</v>
          </cell>
          <cell r="P327">
            <v>1559660</v>
          </cell>
          <cell r="Q327">
            <v>24254377.806027398</v>
          </cell>
        </row>
        <row r="328">
          <cell r="A328">
            <v>6488241</v>
          </cell>
          <cell r="B328" t="str">
            <v>06488241</v>
          </cell>
          <cell r="C328" t="str">
            <v>MANCILLA ABURTO ANA YOLANDA</v>
          </cell>
          <cell r="D328">
            <v>1000</v>
          </cell>
          <cell r="G328" t="str">
            <v>F</v>
          </cell>
          <cell r="H328">
            <v>20539</v>
          </cell>
          <cell r="I328">
            <v>28758</v>
          </cell>
          <cell r="J328">
            <v>33.786301369863011</v>
          </cell>
          <cell r="K328">
            <v>634758</v>
          </cell>
          <cell r="L328">
            <v>634758</v>
          </cell>
          <cell r="M328">
            <v>634758</v>
          </cell>
          <cell r="O328">
            <v>24387502.821917802</v>
          </cell>
          <cell r="P328">
            <v>1557159</v>
          </cell>
          <cell r="Q328">
            <v>24387502.821917802</v>
          </cell>
        </row>
        <row r="329">
          <cell r="A329">
            <v>7541563</v>
          </cell>
          <cell r="B329" t="str">
            <v>07541563</v>
          </cell>
          <cell r="C329" t="str">
            <v>OYARCE SOLIS JUAN</v>
          </cell>
          <cell r="D329">
            <v>1000</v>
          </cell>
          <cell r="G329" t="str">
            <v>M</v>
          </cell>
          <cell r="H329">
            <v>20055</v>
          </cell>
          <cell r="I329">
            <v>28004</v>
          </cell>
          <cell r="J329">
            <v>35.852054794520548</v>
          </cell>
          <cell r="K329">
            <v>635136</v>
          </cell>
          <cell r="L329">
            <v>635136</v>
          </cell>
          <cell r="M329">
            <v>635136</v>
          </cell>
          <cell r="O329">
            <v>25515268.387945205</v>
          </cell>
          <cell r="P329">
            <v>1541336</v>
          </cell>
          <cell r="Q329">
            <v>25515268.387945205</v>
          </cell>
        </row>
        <row r="330">
          <cell r="A330">
            <v>6655395</v>
          </cell>
          <cell r="B330" t="str">
            <v>06655395</v>
          </cell>
          <cell r="C330" t="str">
            <v>ORELLANA MEJIAS ROSALINDO</v>
          </cell>
          <cell r="D330">
            <v>1000</v>
          </cell>
          <cell r="G330" t="str">
            <v>M</v>
          </cell>
          <cell r="H330">
            <v>19966</v>
          </cell>
          <cell r="I330">
            <v>26912</v>
          </cell>
          <cell r="J330">
            <v>38.843835616438355</v>
          </cell>
          <cell r="K330">
            <v>635814</v>
          </cell>
          <cell r="L330">
            <v>635814</v>
          </cell>
          <cell r="M330">
            <v>635814</v>
          </cell>
          <cell r="O330">
            <v>26935375.050958902</v>
          </cell>
          <cell r="P330">
            <v>1662367</v>
          </cell>
          <cell r="Q330">
            <v>26935375.050958902</v>
          </cell>
        </row>
        <row r="331">
          <cell r="A331">
            <v>6880481</v>
          </cell>
          <cell r="B331" t="str">
            <v>06880481</v>
          </cell>
          <cell r="C331" t="str">
            <v>CAIMANQUE ARAYA HUGO RAUL</v>
          </cell>
          <cell r="D331">
            <v>1000</v>
          </cell>
          <cell r="G331" t="str">
            <v>M</v>
          </cell>
          <cell r="H331">
            <v>20924</v>
          </cell>
          <cell r="I331">
            <v>30270</v>
          </cell>
          <cell r="J331">
            <v>29.643835616438356</v>
          </cell>
          <cell r="K331">
            <v>637827</v>
          </cell>
          <cell r="L331">
            <v>637827</v>
          </cell>
          <cell r="M331">
            <v>637827</v>
          </cell>
          <cell r="O331">
            <v>22025457.920547944</v>
          </cell>
          <cell r="P331">
            <v>1620666</v>
          </cell>
          <cell r="Q331">
            <v>22025457.920547944</v>
          </cell>
        </row>
        <row r="332">
          <cell r="A332">
            <v>8773204</v>
          </cell>
          <cell r="B332" t="str">
            <v>08773204</v>
          </cell>
          <cell r="C332" t="str">
            <v>ULLOA ALCANTARA MARIA ESTER</v>
          </cell>
          <cell r="D332">
            <v>1000</v>
          </cell>
          <cell r="G332" t="str">
            <v>F</v>
          </cell>
          <cell r="H332">
            <v>22199</v>
          </cell>
          <cell r="I332">
            <v>30804</v>
          </cell>
          <cell r="J332">
            <v>28.18082191780822</v>
          </cell>
          <cell r="K332">
            <v>638083</v>
          </cell>
          <cell r="L332">
            <v>638083</v>
          </cell>
          <cell r="M332">
            <v>638083</v>
          </cell>
          <cell r="O332">
            <v>21682526.938356169</v>
          </cell>
          <cell r="P332">
            <v>1527560</v>
          </cell>
          <cell r="Q332">
            <v>21682526.938356169</v>
          </cell>
        </row>
        <row r="333">
          <cell r="A333">
            <v>6199457</v>
          </cell>
          <cell r="B333" t="str">
            <v>06199457</v>
          </cell>
          <cell r="C333" t="str">
            <v>TARIFEÑO BUSTAMANTE IVAN</v>
          </cell>
          <cell r="D333">
            <v>1000</v>
          </cell>
          <cell r="G333" t="str">
            <v>M</v>
          </cell>
          <cell r="H333">
            <v>18664</v>
          </cell>
          <cell r="I333">
            <v>26115</v>
          </cell>
          <cell r="J333">
            <v>41.027397260273972</v>
          </cell>
          <cell r="K333">
            <v>639661</v>
          </cell>
          <cell r="L333">
            <v>639661</v>
          </cell>
          <cell r="M333">
            <v>639661</v>
          </cell>
          <cell r="O333">
            <v>29145922.482876711</v>
          </cell>
          <cell r="P333">
            <v>2284387</v>
          </cell>
          <cell r="Q333">
            <v>29145922.482876711</v>
          </cell>
        </row>
        <row r="334">
          <cell r="A334">
            <v>7365179</v>
          </cell>
          <cell r="B334">
            <v>7365179</v>
          </cell>
          <cell r="C334" t="str">
            <v>FERRETTI MUÑOZ PAOLA</v>
          </cell>
          <cell r="D334">
            <v>1000</v>
          </cell>
          <cell r="G334" t="str">
            <v>F</v>
          </cell>
          <cell r="H334">
            <v>24922</v>
          </cell>
          <cell r="I334">
            <v>38899</v>
          </cell>
          <cell r="J334">
            <v>6.0027397260273974</v>
          </cell>
          <cell r="K334">
            <v>639846</v>
          </cell>
          <cell r="L334">
            <v>639846</v>
          </cell>
          <cell r="M334">
            <v>639846</v>
          </cell>
          <cell r="O334">
            <v>6196253.6482191775</v>
          </cell>
          <cell r="P334">
            <v>0</v>
          </cell>
          <cell r="Q334">
            <v>6196253.6482191775</v>
          </cell>
        </row>
        <row r="335">
          <cell r="A335">
            <v>8722178</v>
          </cell>
          <cell r="B335" t="str">
            <v>08722178</v>
          </cell>
          <cell r="C335" t="str">
            <v>TAPIA GONZALEZ ELIZABETH</v>
          </cell>
          <cell r="D335">
            <v>1000</v>
          </cell>
          <cell r="G335" t="str">
            <v>F</v>
          </cell>
          <cell r="H335">
            <v>22031</v>
          </cell>
          <cell r="I335">
            <v>29432</v>
          </cell>
          <cell r="J335">
            <v>31.93972602739726</v>
          </cell>
          <cell r="K335">
            <v>640770</v>
          </cell>
          <cell r="L335">
            <v>640770</v>
          </cell>
          <cell r="M335">
            <v>640770</v>
          </cell>
          <cell r="O335">
            <v>24249927.984109584</v>
          </cell>
          <cell r="P335">
            <v>1439939</v>
          </cell>
          <cell r="Q335">
            <v>24249927.984109584</v>
          </cell>
        </row>
        <row r="336">
          <cell r="A336">
            <v>13299260</v>
          </cell>
          <cell r="B336" t="str">
            <v>13299260</v>
          </cell>
          <cell r="C336" t="str">
            <v>AGUIRRE PAVEZ HUGO ALEJANDRO</v>
          </cell>
          <cell r="D336">
            <v>1000</v>
          </cell>
          <cell r="G336" t="str">
            <v>M</v>
          </cell>
          <cell r="H336">
            <v>28469</v>
          </cell>
          <cell r="I336">
            <v>36760</v>
          </cell>
          <cell r="J336">
            <v>11.863013698630137</v>
          </cell>
          <cell r="K336">
            <v>641157</v>
          </cell>
          <cell r="L336">
            <v>641157</v>
          </cell>
          <cell r="M336">
            <v>641157</v>
          </cell>
          <cell r="O336">
            <v>12267999.784931507</v>
          </cell>
          <cell r="P336">
            <v>760543</v>
          </cell>
          <cell r="Q336">
            <v>12267999.784931507</v>
          </cell>
        </row>
        <row r="337">
          <cell r="A337">
            <v>10328753</v>
          </cell>
          <cell r="B337" t="str">
            <v>10328753</v>
          </cell>
          <cell r="C337" t="str">
            <v>ARCOS MONTAÑO EDGARDO CHRISTIA</v>
          </cell>
          <cell r="D337">
            <v>1000</v>
          </cell>
          <cell r="G337" t="str">
            <v>M</v>
          </cell>
          <cell r="H337">
            <v>24902</v>
          </cell>
          <cell r="I337">
            <v>36283</v>
          </cell>
          <cell r="J337">
            <v>13.169863013698631</v>
          </cell>
          <cell r="K337">
            <v>641635</v>
          </cell>
          <cell r="L337">
            <v>641635</v>
          </cell>
          <cell r="M337">
            <v>641635</v>
          </cell>
          <cell r="O337">
            <v>13194197.072739726</v>
          </cell>
          <cell r="P337">
            <v>895360</v>
          </cell>
          <cell r="Q337">
            <v>13194197.072739726</v>
          </cell>
        </row>
        <row r="338">
          <cell r="A338">
            <v>15424192</v>
          </cell>
          <cell r="B338" t="str">
            <v>15424192</v>
          </cell>
          <cell r="C338" t="str">
            <v>SOTO ESPINOZA ANA KARINA</v>
          </cell>
          <cell r="D338">
            <v>1000</v>
          </cell>
          <cell r="G338" t="str">
            <v>F</v>
          </cell>
          <cell r="H338">
            <v>30185</v>
          </cell>
          <cell r="I338">
            <v>39539</v>
          </cell>
          <cell r="J338">
            <v>4.2493150684931509</v>
          </cell>
          <cell r="K338">
            <v>642451</v>
          </cell>
          <cell r="L338">
            <v>642451</v>
          </cell>
          <cell r="M338">
            <v>642451</v>
          </cell>
          <cell r="O338">
            <v>4402353.5132876718</v>
          </cell>
          <cell r="P338">
            <v>0</v>
          </cell>
          <cell r="Q338">
            <v>4402353.5132876718</v>
          </cell>
        </row>
        <row r="339">
          <cell r="A339">
            <v>8715963</v>
          </cell>
          <cell r="B339" t="str">
            <v>08715963</v>
          </cell>
          <cell r="C339" t="str">
            <v>GOYCOLEA RETAMALES MIREYA BLAN</v>
          </cell>
          <cell r="D339">
            <v>1000</v>
          </cell>
          <cell r="G339" t="str">
            <v>F</v>
          </cell>
          <cell r="H339">
            <v>21023</v>
          </cell>
          <cell r="I339">
            <v>29467</v>
          </cell>
          <cell r="J339">
            <v>31.843835616438355</v>
          </cell>
          <cell r="K339">
            <v>642934</v>
          </cell>
          <cell r="L339">
            <v>642934</v>
          </cell>
          <cell r="M339">
            <v>642934</v>
          </cell>
          <cell r="O339">
            <v>24144653.40986301</v>
          </cell>
          <cell r="P339">
            <v>2174904</v>
          </cell>
          <cell r="Q339">
            <v>24144653.40986301</v>
          </cell>
        </row>
        <row r="340">
          <cell r="A340">
            <v>6245742</v>
          </cell>
          <cell r="B340" t="str">
            <v>06245742</v>
          </cell>
          <cell r="C340" t="str">
            <v>LECAROS OLIVARES MIGUEL</v>
          </cell>
          <cell r="D340">
            <v>1000</v>
          </cell>
          <cell r="G340" t="str">
            <v>M</v>
          </cell>
          <cell r="H340">
            <v>18462</v>
          </cell>
          <cell r="I340">
            <v>28198</v>
          </cell>
          <cell r="J340">
            <v>35.320547945205476</v>
          </cell>
          <cell r="K340">
            <v>645885</v>
          </cell>
          <cell r="L340">
            <v>645885</v>
          </cell>
          <cell r="M340">
            <v>645885</v>
          </cell>
          <cell r="O340">
            <v>25122415.785753421</v>
          </cell>
          <cell r="P340">
            <v>1131045</v>
          </cell>
          <cell r="Q340">
            <v>25122415.785753421</v>
          </cell>
        </row>
        <row r="341">
          <cell r="A341">
            <v>15082152</v>
          </cell>
          <cell r="B341" t="str">
            <v>15082152</v>
          </cell>
          <cell r="C341" t="str">
            <v>ARQUERO CORTES DAVID HENRY</v>
          </cell>
          <cell r="D341">
            <v>1000</v>
          </cell>
          <cell r="G341" t="str">
            <v>M</v>
          </cell>
          <cell r="H341">
            <v>30169</v>
          </cell>
          <cell r="I341">
            <v>39570</v>
          </cell>
          <cell r="J341">
            <v>4.1643835616438354</v>
          </cell>
          <cell r="K341">
            <v>647331</v>
          </cell>
          <cell r="L341">
            <v>647331</v>
          </cell>
          <cell r="M341">
            <v>647331</v>
          </cell>
          <cell r="O341">
            <v>4343830.389041095</v>
          </cell>
          <cell r="P341">
            <v>0</v>
          </cell>
          <cell r="Q341">
            <v>4343830.389041095</v>
          </cell>
        </row>
        <row r="342">
          <cell r="A342">
            <v>7690904</v>
          </cell>
          <cell r="B342" t="str">
            <v>07690904</v>
          </cell>
          <cell r="C342" t="str">
            <v>MUÑOZ SILVA RITA MARINA</v>
          </cell>
          <cell r="D342">
            <v>1000</v>
          </cell>
          <cell r="G342" t="str">
            <v>F</v>
          </cell>
          <cell r="H342">
            <v>21347</v>
          </cell>
          <cell r="I342">
            <v>29515</v>
          </cell>
          <cell r="J342">
            <v>31.712328767123289</v>
          </cell>
          <cell r="K342">
            <v>649027</v>
          </cell>
          <cell r="L342">
            <v>649027</v>
          </cell>
          <cell r="M342">
            <v>649027</v>
          </cell>
          <cell r="O342">
            <v>23716816.928082194</v>
          </cell>
          <cell r="P342">
            <v>1595702</v>
          </cell>
          <cell r="Q342">
            <v>23716816.928082194</v>
          </cell>
        </row>
        <row r="343">
          <cell r="A343">
            <v>15432342</v>
          </cell>
          <cell r="B343">
            <v>15432342</v>
          </cell>
          <cell r="C343" t="str">
            <v>GONZALEZ SALINAS PABLO JAVIER</v>
          </cell>
          <cell r="D343">
            <v>1000</v>
          </cell>
          <cell r="G343" t="str">
            <v>M</v>
          </cell>
          <cell r="H343">
            <v>30005</v>
          </cell>
          <cell r="I343">
            <v>39727</v>
          </cell>
          <cell r="J343">
            <v>3.7342465753424658</v>
          </cell>
          <cell r="K343">
            <v>649644</v>
          </cell>
          <cell r="L343">
            <v>649644</v>
          </cell>
          <cell r="M343">
            <v>649644</v>
          </cell>
          <cell r="O343">
            <v>3907682.5372602739</v>
          </cell>
          <cell r="P343">
            <v>0</v>
          </cell>
          <cell r="Q343">
            <v>3907682.5372602739</v>
          </cell>
        </row>
        <row r="344">
          <cell r="A344">
            <v>13451814</v>
          </cell>
          <cell r="B344" t="str">
            <v>13451814</v>
          </cell>
          <cell r="C344" t="str">
            <v>ARROYO VIDELA MAURICIO ALEJAND</v>
          </cell>
          <cell r="D344">
            <v>1000</v>
          </cell>
          <cell r="G344" t="str">
            <v>M</v>
          </cell>
          <cell r="H344">
            <v>28672</v>
          </cell>
          <cell r="I344">
            <v>36831</v>
          </cell>
          <cell r="J344">
            <v>11.668493150684931</v>
          </cell>
          <cell r="K344">
            <v>650794</v>
          </cell>
          <cell r="L344">
            <v>650794</v>
          </cell>
          <cell r="M344">
            <v>650794</v>
          </cell>
          <cell r="O344">
            <v>12229890.026849313</v>
          </cell>
          <cell r="P344">
            <v>814728</v>
          </cell>
          <cell r="Q344">
            <v>12229890.026849313</v>
          </cell>
        </row>
        <row r="345">
          <cell r="A345">
            <v>7259267</v>
          </cell>
          <cell r="B345" t="str">
            <v>07259267</v>
          </cell>
          <cell r="C345" t="str">
            <v>GARCIA RODRIGUEZ JORGE LUIS</v>
          </cell>
          <cell r="D345">
            <v>1000</v>
          </cell>
          <cell r="G345" t="str">
            <v>M</v>
          </cell>
          <cell r="H345">
            <v>20090</v>
          </cell>
          <cell r="I345">
            <v>30900</v>
          </cell>
          <cell r="J345">
            <v>27.917808219178081</v>
          </cell>
          <cell r="K345">
            <v>651132</v>
          </cell>
          <cell r="L345">
            <v>651132</v>
          </cell>
          <cell r="M345">
            <v>651132</v>
          </cell>
          <cell r="O345">
            <v>21672737.909589041</v>
          </cell>
          <cell r="P345">
            <v>1398282</v>
          </cell>
          <cell r="Q345">
            <v>21672737.909589041</v>
          </cell>
        </row>
        <row r="346">
          <cell r="A346">
            <v>10566300</v>
          </cell>
          <cell r="B346" t="str">
            <v>10566300</v>
          </cell>
          <cell r="C346" t="str">
            <v>MENDEZ VASQUEZ SERGIO ALEJANDR</v>
          </cell>
          <cell r="D346">
            <v>1000</v>
          </cell>
          <cell r="G346" t="str">
            <v>M</v>
          </cell>
          <cell r="H346">
            <v>24109</v>
          </cell>
          <cell r="I346">
            <v>37742</v>
          </cell>
          <cell r="J346">
            <v>9.1726027397260275</v>
          </cell>
          <cell r="K346">
            <v>652962</v>
          </cell>
          <cell r="L346">
            <v>652962</v>
          </cell>
          <cell r="M346">
            <v>652962</v>
          </cell>
          <cell r="O346">
            <v>9642751.8312328756</v>
          </cell>
          <cell r="P346">
            <v>0</v>
          </cell>
          <cell r="Q346">
            <v>9642751.8312328756</v>
          </cell>
        </row>
        <row r="347">
          <cell r="A347">
            <v>11229522</v>
          </cell>
          <cell r="B347" t="str">
            <v>11229522</v>
          </cell>
          <cell r="C347" t="str">
            <v>MONTECINOS DIAZ RODRIGO ANDRES</v>
          </cell>
          <cell r="D347">
            <v>1000</v>
          </cell>
          <cell r="G347" t="str">
            <v>M</v>
          </cell>
          <cell r="H347">
            <v>25122</v>
          </cell>
          <cell r="I347">
            <v>36770</v>
          </cell>
          <cell r="J347">
            <v>11.835616438356164</v>
          </cell>
          <cell r="K347">
            <v>653708</v>
          </cell>
          <cell r="L347">
            <v>653708</v>
          </cell>
          <cell r="M347">
            <v>653708</v>
          </cell>
          <cell r="O347">
            <v>12455063.013698628</v>
          </cell>
          <cell r="P347">
            <v>926825</v>
          </cell>
          <cell r="Q347">
            <v>12455063.013698628</v>
          </cell>
        </row>
        <row r="348">
          <cell r="A348">
            <v>10523266</v>
          </cell>
          <cell r="B348" t="str">
            <v>10523266</v>
          </cell>
          <cell r="C348" t="str">
            <v>LOPEZ CARRASCO VICTOR HUGO</v>
          </cell>
          <cell r="D348">
            <v>1000</v>
          </cell>
          <cell r="G348" t="str">
            <v>M</v>
          </cell>
          <cell r="H348">
            <v>24959</v>
          </cell>
          <cell r="I348">
            <v>33189</v>
          </cell>
          <cell r="J348">
            <v>21.646575342465752</v>
          </cell>
          <cell r="K348">
            <v>653905</v>
          </cell>
          <cell r="L348">
            <v>653905</v>
          </cell>
          <cell r="M348">
            <v>653905</v>
          </cell>
          <cell r="O348">
            <v>18294319.323698629</v>
          </cell>
          <cell r="P348">
            <v>1535448</v>
          </cell>
          <cell r="Q348">
            <v>18294319.323698629</v>
          </cell>
        </row>
        <row r="349">
          <cell r="A349">
            <v>15832812</v>
          </cell>
          <cell r="B349" t="str">
            <v>15832812</v>
          </cell>
          <cell r="C349" t="str">
            <v>CESPED RODRIGUEZ RICARDO ANTON</v>
          </cell>
          <cell r="D349">
            <v>1000</v>
          </cell>
          <cell r="G349" t="str">
            <v>M</v>
          </cell>
          <cell r="H349">
            <v>27888</v>
          </cell>
          <cell r="I349">
            <v>36822</v>
          </cell>
          <cell r="J349">
            <v>11.693150684931506</v>
          </cell>
          <cell r="K349">
            <v>656521</v>
          </cell>
          <cell r="L349">
            <v>656521</v>
          </cell>
          <cell r="M349">
            <v>656521</v>
          </cell>
          <cell r="O349">
            <v>12352835.566575341</v>
          </cell>
          <cell r="P349">
            <v>1040318</v>
          </cell>
          <cell r="Q349">
            <v>12352835.566575341</v>
          </cell>
        </row>
        <row r="350">
          <cell r="A350">
            <v>11638766</v>
          </cell>
          <cell r="B350" t="str">
            <v>11638766</v>
          </cell>
          <cell r="C350" t="str">
            <v>SILVA NAVARRETE CLAUDIO ANTONI</v>
          </cell>
          <cell r="D350">
            <v>1000</v>
          </cell>
          <cell r="G350" t="str">
            <v>M</v>
          </cell>
          <cell r="H350">
            <v>25717</v>
          </cell>
          <cell r="I350">
            <v>36708</v>
          </cell>
          <cell r="J350">
            <v>12.005479452054795</v>
          </cell>
          <cell r="K350">
            <v>659499</v>
          </cell>
          <cell r="L350">
            <v>659499</v>
          </cell>
          <cell r="M350">
            <v>659499</v>
          </cell>
          <cell r="O350">
            <v>12734625.643561643</v>
          </cell>
          <cell r="P350">
            <v>1063091</v>
          </cell>
          <cell r="Q350">
            <v>12734625.643561643</v>
          </cell>
        </row>
        <row r="351">
          <cell r="A351">
            <v>9092238</v>
          </cell>
          <cell r="B351" t="str">
            <v>09092238</v>
          </cell>
          <cell r="C351" t="str">
            <v>REYES ALVAREZ JACOB</v>
          </cell>
          <cell r="D351">
            <v>1000</v>
          </cell>
          <cell r="G351" t="str">
            <v>M</v>
          </cell>
          <cell r="H351">
            <v>22513</v>
          </cell>
          <cell r="I351">
            <v>36711</v>
          </cell>
          <cell r="J351">
            <v>11.997260273972604</v>
          </cell>
          <cell r="K351">
            <v>660235</v>
          </cell>
          <cell r="L351">
            <v>660235</v>
          </cell>
          <cell r="M351">
            <v>660235</v>
          </cell>
          <cell r="O351">
            <v>12738710.754383562</v>
          </cell>
          <cell r="P351">
            <v>1030014</v>
          </cell>
          <cell r="Q351">
            <v>12738710.754383562</v>
          </cell>
        </row>
        <row r="352">
          <cell r="A352">
            <v>12239441</v>
          </cell>
          <cell r="B352" t="str">
            <v>12239441</v>
          </cell>
          <cell r="C352" t="str">
            <v>HIDALGO ALBORNOZ MAURICIO ANTO</v>
          </cell>
          <cell r="D352">
            <v>1000</v>
          </cell>
          <cell r="G352" t="str">
            <v>M</v>
          </cell>
          <cell r="H352">
            <v>26327</v>
          </cell>
          <cell r="I352">
            <v>33878</v>
          </cell>
          <cell r="J352">
            <v>19.758904109589039</v>
          </cell>
          <cell r="K352">
            <v>664274</v>
          </cell>
          <cell r="L352">
            <v>664274</v>
          </cell>
          <cell r="M352">
            <v>664274</v>
          </cell>
          <cell r="O352">
            <v>17566216.995616436</v>
          </cell>
          <cell r="P352">
            <v>1559952</v>
          </cell>
          <cell r="Q352">
            <v>17566216.995616436</v>
          </cell>
        </row>
        <row r="353">
          <cell r="A353">
            <v>15363486</v>
          </cell>
          <cell r="B353" t="str">
            <v>15363486</v>
          </cell>
          <cell r="C353" t="str">
            <v>MERA FARMER MARIANELA DEL MAR</v>
          </cell>
          <cell r="D353">
            <v>1000</v>
          </cell>
          <cell r="G353" t="str">
            <v>F</v>
          </cell>
          <cell r="H353">
            <v>29033</v>
          </cell>
          <cell r="I353">
            <v>38899</v>
          </cell>
          <cell r="J353">
            <v>6.0027397260273974</v>
          </cell>
          <cell r="K353">
            <v>664412</v>
          </cell>
          <cell r="L353">
            <v>664412</v>
          </cell>
          <cell r="M353">
            <v>664412</v>
          </cell>
          <cell r="O353">
            <v>6410075.4391780822</v>
          </cell>
          <cell r="P353">
            <v>0</v>
          </cell>
          <cell r="Q353">
            <v>6410075.4391780822</v>
          </cell>
        </row>
        <row r="354">
          <cell r="A354">
            <v>10133797</v>
          </cell>
          <cell r="B354" t="str">
            <v>10133797</v>
          </cell>
          <cell r="C354" t="str">
            <v>ORTIZ ANDRADE ROBERTO ENRIQUE</v>
          </cell>
          <cell r="D354">
            <v>1000</v>
          </cell>
          <cell r="G354" t="str">
            <v>M</v>
          </cell>
          <cell r="H354">
            <v>24250</v>
          </cell>
          <cell r="I354">
            <v>34323</v>
          </cell>
          <cell r="J354">
            <v>18.539726027397261</v>
          </cell>
          <cell r="K354">
            <v>664430</v>
          </cell>
          <cell r="L354">
            <v>664430</v>
          </cell>
          <cell r="M354">
            <v>664430</v>
          </cell>
          <cell r="O354">
            <v>16772949.204931509</v>
          </cell>
          <cell r="P354">
            <v>1560276</v>
          </cell>
          <cell r="Q354">
            <v>16772949.204931509</v>
          </cell>
        </row>
        <row r="355">
          <cell r="A355">
            <v>5205277</v>
          </cell>
          <cell r="B355" t="str">
            <v>05205277</v>
          </cell>
          <cell r="C355" t="str">
            <v>ESCOBAR ILUFFI JUAN ANTONIO</v>
          </cell>
          <cell r="D355">
            <v>1000</v>
          </cell>
          <cell r="G355" t="str">
            <v>M</v>
          </cell>
          <cell r="H355">
            <v>17034</v>
          </cell>
          <cell r="I355">
            <v>27799</v>
          </cell>
          <cell r="J355">
            <v>36.413698630136984</v>
          </cell>
          <cell r="K355">
            <v>664430</v>
          </cell>
          <cell r="L355">
            <v>664430</v>
          </cell>
          <cell r="M355">
            <v>664430</v>
          </cell>
          <cell r="O355">
            <v>26785308.713424653</v>
          </cell>
          <cell r="P355">
            <v>1147006</v>
          </cell>
          <cell r="Q355">
            <v>26785308.713424653</v>
          </cell>
        </row>
        <row r="356">
          <cell r="A356">
            <v>7909454</v>
          </cell>
          <cell r="B356" t="str">
            <v>07909454</v>
          </cell>
          <cell r="C356" t="str">
            <v>ASTORGA CANCINO ROSA LIDIA</v>
          </cell>
          <cell r="D356">
            <v>1000</v>
          </cell>
          <cell r="G356" t="str">
            <v>F</v>
          </cell>
          <cell r="H356">
            <v>21505</v>
          </cell>
          <cell r="I356">
            <v>33070</v>
          </cell>
          <cell r="J356">
            <v>21.972602739726028</v>
          </cell>
          <cell r="K356">
            <v>664914</v>
          </cell>
          <cell r="L356">
            <v>664914</v>
          </cell>
          <cell r="M356">
            <v>664914</v>
          </cell>
          <cell r="O356">
            <v>18932448.065753426</v>
          </cell>
          <cell r="P356">
            <v>1563657</v>
          </cell>
          <cell r="Q356">
            <v>18932448.065753426</v>
          </cell>
        </row>
        <row r="357">
          <cell r="A357">
            <v>9609717</v>
          </cell>
          <cell r="B357" t="str">
            <v>09609717</v>
          </cell>
          <cell r="C357" t="str">
            <v>LEYTON MOLINA LORENA BEATRIZ</v>
          </cell>
          <cell r="D357">
            <v>1000</v>
          </cell>
          <cell r="G357" t="str">
            <v>F</v>
          </cell>
          <cell r="H357">
            <v>23873</v>
          </cell>
          <cell r="I357">
            <v>31793</v>
          </cell>
          <cell r="J357">
            <v>25.471232876712328</v>
          </cell>
          <cell r="K357">
            <v>665923</v>
          </cell>
          <cell r="L357">
            <v>665923</v>
          </cell>
          <cell r="M357">
            <v>665923</v>
          </cell>
          <cell r="O357">
            <v>20654979.636301372</v>
          </cell>
          <cell r="P357">
            <v>1584055</v>
          </cell>
          <cell r="Q357">
            <v>20654979.636301372</v>
          </cell>
        </row>
        <row r="358">
          <cell r="A358">
            <v>7567474</v>
          </cell>
          <cell r="B358" t="str">
            <v>07567474</v>
          </cell>
          <cell r="C358" t="str">
            <v>BORIC CARVAJAL JUAN ALBERTO</v>
          </cell>
          <cell r="D358">
            <v>1000</v>
          </cell>
          <cell r="G358" t="str">
            <v>M</v>
          </cell>
          <cell r="H358">
            <v>21693</v>
          </cell>
          <cell r="I358">
            <v>29531</v>
          </cell>
          <cell r="J358">
            <v>31.668493150684931</v>
          </cell>
          <cell r="K358">
            <v>670188</v>
          </cell>
          <cell r="L358">
            <v>670188</v>
          </cell>
          <cell r="M358">
            <v>670188</v>
          </cell>
          <cell r="O358">
            <v>24367900.223287672</v>
          </cell>
          <cell r="P358">
            <v>1610961</v>
          </cell>
          <cell r="Q358">
            <v>24367900.223287672</v>
          </cell>
        </row>
        <row r="359">
          <cell r="A359">
            <v>6291030</v>
          </cell>
          <cell r="B359" t="str">
            <v>06291030</v>
          </cell>
          <cell r="C359" t="str">
            <v>CISTERNA VALDES JUAN SANTIAGO</v>
          </cell>
          <cell r="D359">
            <v>1000</v>
          </cell>
          <cell r="G359" t="str">
            <v>M</v>
          </cell>
          <cell r="H359">
            <v>18566</v>
          </cell>
          <cell r="I359">
            <v>26024</v>
          </cell>
          <cell r="J359">
            <v>41.276712328767125</v>
          </cell>
          <cell r="K359">
            <v>670188</v>
          </cell>
          <cell r="L359">
            <v>670188</v>
          </cell>
          <cell r="M359">
            <v>670188</v>
          </cell>
          <cell r="O359">
            <v>30141139.578082196</v>
          </cell>
          <cell r="P359">
            <v>1676778</v>
          </cell>
          <cell r="Q359">
            <v>30141139.578082196</v>
          </cell>
        </row>
        <row r="360">
          <cell r="A360">
            <v>7362444</v>
          </cell>
          <cell r="B360" t="str">
            <v>07362444</v>
          </cell>
          <cell r="C360" t="str">
            <v>ROSALES DIAZ SARA</v>
          </cell>
          <cell r="D360">
            <v>1000</v>
          </cell>
          <cell r="G360" t="str">
            <v>F</v>
          </cell>
          <cell r="H360">
            <v>20298</v>
          </cell>
          <cell r="I360">
            <v>29132</v>
          </cell>
          <cell r="J360">
            <v>32.761643835616439</v>
          </cell>
          <cell r="K360">
            <v>670307</v>
          </cell>
          <cell r="L360">
            <v>670307</v>
          </cell>
          <cell r="M360">
            <v>670307</v>
          </cell>
          <cell r="O360">
            <v>25081652.632602736</v>
          </cell>
          <cell r="P360">
            <v>2016093</v>
          </cell>
          <cell r="Q360">
            <v>25081652.632602736</v>
          </cell>
        </row>
        <row r="361">
          <cell r="A361">
            <v>6388595</v>
          </cell>
          <cell r="B361" t="str">
            <v>06388595</v>
          </cell>
          <cell r="C361" t="str">
            <v>PEÑA RAMIREZ GUILLERMO</v>
          </cell>
          <cell r="D361">
            <v>1000</v>
          </cell>
          <cell r="G361" t="str">
            <v>M</v>
          </cell>
          <cell r="H361">
            <v>18769</v>
          </cell>
          <cell r="I361">
            <v>27799</v>
          </cell>
          <cell r="J361">
            <v>36.413698630136984</v>
          </cell>
          <cell r="K361">
            <v>671869</v>
          </cell>
          <cell r="L361">
            <v>671869</v>
          </cell>
          <cell r="M361">
            <v>671869</v>
          </cell>
          <cell r="O361">
            <v>27177089.894383557</v>
          </cell>
          <cell r="P361">
            <v>1146009</v>
          </cell>
          <cell r="Q361">
            <v>27177089.894383557</v>
          </cell>
        </row>
        <row r="362">
          <cell r="A362">
            <v>5025170</v>
          </cell>
          <cell r="B362" t="str">
            <v>05025170</v>
          </cell>
          <cell r="C362" t="str">
            <v>TRUJILLO MIQUELES LUISA</v>
          </cell>
          <cell r="D362">
            <v>1000</v>
          </cell>
          <cell r="G362" t="str">
            <v>F</v>
          </cell>
          <cell r="H362">
            <v>20765</v>
          </cell>
          <cell r="I362">
            <v>29395</v>
          </cell>
          <cell r="J362">
            <v>32.041095890410958</v>
          </cell>
          <cell r="K362">
            <v>673223</v>
          </cell>
          <cell r="L362">
            <v>673223</v>
          </cell>
          <cell r="M362">
            <v>673223</v>
          </cell>
          <cell r="O362">
            <v>21406687.626712322</v>
          </cell>
          <cell r="P362">
            <v>0</v>
          </cell>
          <cell r="Q362">
            <v>21406687.626712322</v>
          </cell>
        </row>
        <row r="363">
          <cell r="A363">
            <v>7082187</v>
          </cell>
          <cell r="B363" t="str">
            <v>07082187</v>
          </cell>
          <cell r="C363" t="str">
            <v>MUÑOZ NARVAEZ HECTOR ANGEL</v>
          </cell>
          <cell r="D363">
            <v>1000</v>
          </cell>
          <cell r="G363" t="str">
            <v>M</v>
          </cell>
          <cell r="H363">
            <v>19222</v>
          </cell>
          <cell r="I363">
            <v>26784</v>
          </cell>
          <cell r="J363">
            <v>39.194520547945203</v>
          </cell>
          <cell r="K363">
            <v>673563</v>
          </cell>
          <cell r="L363">
            <v>673563</v>
          </cell>
          <cell r="M363">
            <v>673563</v>
          </cell>
          <cell r="O363">
            <v>29675448.215068489</v>
          </cell>
          <cell r="P363">
            <v>1586757</v>
          </cell>
          <cell r="Q363">
            <v>29675448.215068489</v>
          </cell>
        </row>
        <row r="364">
          <cell r="A364">
            <v>14513191</v>
          </cell>
          <cell r="B364" t="str">
            <v>14513191</v>
          </cell>
          <cell r="C364" t="str">
            <v>ITURRIAGA MUÑOZ FRANCISCO AUGU</v>
          </cell>
          <cell r="D364">
            <v>1000</v>
          </cell>
          <cell r="G364" t="str">
            <v>M</v>
          </cell>
          <cell r="H364">
            <v>27284</v>
          </cell>
          <cell r="I364">
            <v>39692</v>
          </cell>
          <cell r="J364">
            <v>3.8301369863013699</v>
          </cell>
          <cell r="K364">
            <v>673749</v>
          </cell>
          <cell r="L364">
            <v>673749</v>
          </cell>
          <cell r="M364">
            <v>673749</v>
          </cell>
          <cell r="O364">
            <v>4141898.4550684933</v>
          </cell>
          <cell r="P364">
            <v>0</v>
          </cell>
          <cell r="Q364">
            <v>4141898.4550684933</v>
          </cell>
        </row>
        <row r="365">
          <cell r="A365">
            <v>8772345</v>
          </cell>
          <cell r="B365" t="str">
            <v>08772345</v>
          </cell>
          <cell r="C365" t="str">
            <v>VILLANUEVA CABELLO ANA MARIA</v>
          </cell>
          <cell r="D365">
            <v>1000</v>
          </cell>
          <cell r="G365" t="str">
            <v>F</v>
          </cell>
          <cell r="H365">
            <v>22114</v>
          </cell>
          <cell r="I365">
            <v>29308</v>
          </cell>
          <cell r="J365">
            <v>32.279452054794518</v>
          </cell>
          <cell r="K365">
            <v>674466</v>
          </cell>
          <cell r="L365">
            <v>674466</v>
          </cell>
          <cell r="M365">
            <v>674466</v>
          </cell>
          <cell r="O365">
            <v>25188077.332054794</v>
          </cell>
          <cell r="P365">
            <v>1645468</v>
          </cell>
          <cell r="Q365">
            <v>25188077.332054794</v>
          </cell>
        </row>
        <row r="366">
          <cell r="A366">
            <v>5396293</v>
          </cell>
          <cell r="B366" t="str">
            <v>05396293</v>
          </cell>
          <cell r="C366" t="str">
            <v>CORREA ROMAN SERGIO LINCOYAN</v>
          </cell>
          <cell r="D366">
            <v>1000</v>
          </cell>
          <cell r="G366" t="str">
            <v>M</v>
          </cell>
          <cell r="H366">
            <v>17612</v>
          </cell>
          <cell r="I366">
            <v>25935</v>
          </cell>
          <cell r="J366">
            <v>41.520547945205479</v>
          </cell>
          <cell r="K366">
            <v>674635</v>
          </cell>
          <cell r="L366">
            <v>674635</v>
          </cell>
          <cell r="M366">
            <v>674635</v>
          </cell>
          <cell r="O366">
            <v>29676470.358219177</v>
          </cell>
          <cell r="P366">
            <v>1569308</v>
          </cell>
          <cell r="Q366">
            <v>29676470.358219177</v>
          </cell>
        </row>
        <row r="367">
          <cell r="A367">
            <v>8101493</v>
          </cell>
          <cell r="B367" t="str">
            <v>08101493</v>
          </cell>
          <cell r="C367" t="str">
            <v>HERRERA MORENO JULIO CESAR</v>
          </cell>
          <cell r="D367">
            <v>1000</v>
          </cell>
          <cell r="G367" t="str">
            <v>M</v>
          </cell>
          <cell r="H367">
            <v>21678</v>
          </cell>
          <cell r="I367">
            <v>30928</v>
          </cell>
          <cell r="J367">
            <v>27.841095890410958</v>
          </cell>
          <cell r="K367">
            <v>674668</v>
          </cell>
          <cell r="L367">
            <v>674668</v>
          </cell>
          <cell r="M367">
            <v>674668</v>
          </cell>
          <cell r="O367">
            <v>22557889.832876708</v>
          </cell>
          <cell r="P367">
            <v>1372722</v>
          </cell>
          <cell r="Q367">
            <v>22557889.832876708</v>
          </cell>
        </row>
        <row r="368">
          <cell r="A368">
            <v>15064597</v>
          </cell>
          <cell r="B368" t="str">
            <v>15064597</v>
          </cell>
          <cell r="C368" t="str">
            <v>IGOR MUNDACA MARTIN ALEJANDRO</v>
          </cell>
          <cell r="D368">
            <v>1000</v>
          </cell>
          <cell r="G368" t="str">
            <v>M</v>
          </cell>
          <cell r="H368">
            <v>30336</v>
          </cell>
          <cell r="I368">
            <v>39090</v>
          </cell>
          <cell r="J368">
            <v>5.4794520547945202</v>
          </cell>
          <cell r="K368">
            <v>675559</v>
          </cell>
          <cell r="L368">
            <v>675559</v>
          </cell>
          <cell r="M368">
            <v>675559</v>
          </cell>
          <cell r="O368">
            <v>5939843.5616438352</v>
          </cell>
          <cell r="P368">
            <v>0</v>
          </cell>
          <cell r="Q368">
            <v>5939843.5616438352</v>
          </cell>
        </row>
        <row r="369">
          <cell r="A369">
            <v>6382591</v>
          </cell>
          <cell r="B369" t="str">
            <v>06382591</v>
          </cell>
          <cell r="C369" t="str">
            <v>SOTO PAVEZ FERNANDO RAUL</v>
          </cell>
          <cell r="D369">
            <v>1000</v>
          </cell>
          <cell r="G369" t="str">
            <v>M</v>
          </cell>
          <cell r="H369">
            <v>21024</v>
          </cell>
          <cell r="I369">
            <v>33756</v>
          </cell>
          <cell r="J369">
            <v>20.093150684931508</v>
          </cell>
          <cell r="K369">
            <v>676823</v>
          </cell>
          <cell r="L369">
            <v>676823</v>
          </cell>
          <cell r="M369">
            <v>676823</v>
          </cell>
          <cell r="O369">
            <v>18606207.06712329</v>
          </cell>
          <cell r="P369">
            <v>1406003</v>
          </cell>
          <cell r="Q369">
            <v>18606207.06712329</v>
          </cell>
        </row>
        <row r="370">
          <cell r="A370">
            <v>7561197</v>
          </cell>
          <cell r="B370" t="str">
            <v>07561197</v>
          </cell>
          <cell r="C370" t="str">
            <v>QUIROZ BERNALES FREDDY RAMON</v>
          </cell>
          <cell r="D370">
            <v>1000</v>
          </cell>
          <cell r="G370" t="str">
            <v>M</v>
          </cell>
          <cell r="H370">
            <v>20670</v>
          </cell>
          <cell r="I370">
            <v>33462</v>
          </cell>
          <cell r="J370">
            <v>20.898630136986302</v>
          </cell>
          <cell r="K370">
            <v>677015</v>
          </cell>
          <cell r="L370">
            <v>677015</v>
          </cell>
          <cell r="M370">
            <v>677015</v>
          </cell>
          <cell r="O370">
            <v>18644729.532054793</v>
          </cell>
          <cell r="P370">
            <v>1512855</v>
          </cell>
          <cell r="Q370">
            <v>18644729.532054793</v>
          </cell>
        </row>
        <row r="371">
          <cell r="A371">
            <v>7014214</v>
          </cell>
          <cell r="B371" t="str">
            <v>07014214</v>
          </cell>
          <cell r="C371" t="str">
            <v>MATUS ARANEDA HAROLD</v>
          </cell>
          <cell r="D371">
            <v>1000</v>
          </cell>
          <cell r="G371" t="str">
            <v>M</v>
          </cell>
          <cell r="H371">
            <v>20611</v>
          </cell>
          <cell r="I371">
            <v>28149</v>
          </cell>
          <cell r="J371">
            <v>35.454794520547942</v>
          </cell>
          <cell r="K371">
            <v>679388</v>
          </cell>
          <cell r="L371">
            <v>679388</v>
          </cell>
          <cell r="M371">
            <v>679388</v>
          </cell>
          <cell r="O371">
            <v>26529585.55753424</v>
          </cell>
          <cell r="P371">
            <v>1782883</v>
          </cell>
          <cell r="Q371">
            <v>26529585.55753424</v>
          </cell>
        </row>
        <row r="372">
          <cell r="A372">
            <v>7233858</v>
          </cell>
          <cell r="B372" t="str">
            <v>07233858</v>
          </cell>
          <cell r="C372" t="str">
            <v>RUBIO CONTRERAS MARIO HERNAN</v>
          </cell>
          <cell r="D372">
            <v>1000</v>
          </cell>
          <cell r="G372" t="str">
            <v>M</v>
          </cell>
          <cell r="H372">
            <v>22196</v>
          </cell>
          <cell r="I372">
            <v>29427</v>
          </cell>
          <cell r="J372">
            <v>31.953424657534246</v>
          </cell>
          <cell r="K372">
            <v>679916</v>
          </cell>
          <cell r="L372">
            <v>679916</v>
          </cell>
          <cell r="M372">
            <v>679916</v>
          </cell>
          <cell r="O372">
            <v>24985903.283013694</v>
          </cell>
          <cell r="P372">
            <v>1632946</v>
          </cell>
          <cell r="Q372">
            <v>24985903.283013694</v>
          </cell>
        </row>
        <row r="373">
          <cell r="A373">
            <v>5540885</v>
          </cell>
          <cell r="B373" t="str">
            <v>05540885</v>
          </cell>
          <cell r="C373" t="str">
            <v>DONOSO LOPEZ CARLOS</v>
          </cell>
          <cell r="D373">
            <v>1000</v>
          </cell>
          <cell r="G373" t="str">
            <v>M</v>
          </cell>
          <cell r="H373">
            <v>18887</v>
          </cell>
          <cell r="I373">
            <v>26115</v>
          </cell>
          <cell r="J373">
            <v>41.027397260273972</v>
          </cell>
          <cell r="K373">
            <v>679916</v>
          </cell>
          <cell r="L373">
            <v>679916</v>
          </cell>
          <cell r="M373">
            <v>679916</v>
          </cell>
          <cell r="O373">
            <v>30261885.40410959</v>
          </cell>
          <cell r="P373">
            <v>1714491</v>
          </cell>
          <cell r="Q373">
            <v>30261885.40410959</v>
          </cell>
        </row>
        <row r="374">
          <cell r="A374">
            <v>7908846</v>
          </cell>
          <cell r="B374" t="str">
            <v>07908846</v>
          </cell>
          <cell r="C374" t="str">
            <v>CAMPOS LORCA VICTOR</v>
          </cell>
          <cell r="D374">
            <v>1000</v>
          </cell>
          <cell r="G374" t="str">
            <v>M</v>
          </cell>
          <cell r="H374">
            <v>21633</v>
          </cell>
          <cell r="I374">
            <v>30300</v>
          </cell>
          <cell r="J374">
            <v>29.561643835616437</v>
          </cell>
          <cell r="K374">
            <v>680530</v>
          </cell>
          <cell r="L374">
            <v>680530</v>
          </cell>
          <cell r="M374">
            <v>680530</v>
          </cell>
          <cell r="O374">
            <v>24585108.86575342</v>
          </cell>
          <cell r="P374">
            <v>1418967</v>
          </cell>
          <cell r="Q374">
            <v>24585108.86575342</v>
          </cell>
        </row>
        <row r="375">
          <cell r="A375">
            <v>15481099</v>
          </cell>
          <cell r="B375" t="str">
            <v>15481099</v>
          </cell>
          <cell r="C375" t="str">
            <v>PRADO ESCOBEDO LUIS ANTONIO</v>
          </cell>
          <cell r="D375">
            <v>1000</v>
          </cell>
          <cell r="G375" t="str">
            <v>M</v>
          </cell>
          <cell r="H375">
            <v>30002</v>
          </cell>
          <cell r="I375">
            <v>40392</v>
          </cell>
          <cell r="J375">
            <v>1.9123287671232876</v>
          </cell>
          <cell r="K375">
            <v>680538</v>
          </cell>
          <cell r="L375">
            <v>680538</v>
          </cell>
          <cell r="M375">
            <v>680538</v>
          </cell>
          <cell r="O375">
            <v>2086811.5561643834</v>
          </cell>
          <cell r="P375">
            <v>0</v>
          </cell>
          <cell r="Q375">
            <v>2086811.5561643834</v>
          </cell>
        </row>
        <row r="376">
          <cell r="A376">
            <v>10059798</v>
          </cell>
          <cell r="B376">
            <v>10059798</v>
          </cell>
          <cell r="C376" t="str">
            <v>HOUSTON IPINZA CARMEN GLORIA</v>
          </cell>
          <cell r="D376">
            <v>1000</v>
          </cell>
          <cell r="G376" t="str">
            <v>F</v>
          </cell>
          <cell r="H376">
            <v>28528</v>
          </cell>
          <cell r="I376">
            <v>39307</v>
          </cell>
          <cell r="J376">
            <v>4.8849315068493153</v>
          </cell>
          <cell r="K376">
            <v>682129</v>
          </cell>
          <cell r="L376">
            <v>682129</v>
          </cell>
          <cell r="M376">
            <v>682129</v>
          </cell>
          <cell r="O376">
            <v>5341906.8352054795</v>
          </cell>
          <cell r="P376">
            <v>0</v>
          </cell>
          <cell r="Q376">
            <v>5341906.8352054795</v>
          </cell>
        </row>
        <row r="377">
          <cell r="A377">
            <v>9625294</v>
          </cell>
          <cell r="B377" t="str">
            <v>09625294</v>
          </cell>
          <cell r="C377" t="str">
            <v>MEZA ITURRIAGA JORGE</v>
          </cell>
          <cell r="D377">
            <v>1000</v>
          </cell>
          <cell r="G377" t="str">
            <v>M</v>
          </cell>
          <cell r="H377">
            <v>23212</v>
          </cell>
          <cell r="I377">
            <v>32496</v>
          </cell>
          <cell r="J377">
            <v>23.545205479452054</v>
          </cell>
          <cell r="K377">
            <v>683427</v>
          </cell>
          <cell r="L377">
            <v>683427</v>
          </cell>
          <cell r="M377">
            <v>683427</v>
          </cell>
          <cell r="O377">
            <v>20203993.615616437</v>
          </cell>
          <cell r="P377">
            <v>1381077</v>
          </cell>
          <cell r="Q377">
            <v>20203993.615616437</v>
          </cell>
        </row>
        <row r="378">
          <cell r="A378">
            <v>12466625</v>
          </cell>
          <cell r="B378" t="str">
            <v>12466625</v>
          </cell>
          <cell r="C378" t="str">
            <v>ESCOBAR CALDERON PAMELA</v>
          </cell>
          <cell r="D378">
            <v>1000</v>
          </cell>
          <cell r="G378" t="str">
            <v>F</v>
          </cell>
          <cell r="H378">
            <v>26723</v>
          </cell>
          <cell r="I378">
            <v>38337</v>
          </cell>
          <cell r="J378">
            <v>7.5424657534246577</v>
          </cell>
          <cell r="K378">
            <v>683567</v>
          </cell>
          <cell r="L378">
            <v>683567</v>
          </cell>
          <cell r="M378">
            <v>683567</v>
          </cell>
          <cell r="O378">
            <v>8263774.7579452051</v>
          </cell>
          <cell r="P378">
            <v>0</v>
          </cell>
          <cell r="Q378">
            <v>8263774.7579452051</v>
          </cell>
        </row>
        <row r="379">
          <cell r="A379">
            <v>7166740</v>
          </cell>
          <cell r="B379" t="str">
            <v>07166740</v>
          </cell>
          <cell r="C379" t="str">
            <v>CORTES COFRE LILIAN GEMA</v>
          </cell>
          <cell r="D379">
            <v>1000</v>
          </cell>
          <cell r="G379" t="str">
            <v>F</v>
          </cell>
          <cell r="H379">
            <v>20385</v>
          </cell>
          <cell r="I379">
            <v>28950</v>
          </cell>
          <cell r="J379">
            <v>33.260273972602739</v>
          </cell>
          <cell r="K379">
            <v>686114</v>
          </cell>
          <cell r="L379">
            <v>686114</v>
          </cell>
          <cell r="M379">
            <v>686114</v>
          </cell>
          <cell r="O379">
            <v>26131436.597260267</v>
          </cell>
          <cell r="P379">
            <v>1645404</v>
          </cell>
          <cell r="Q379">
            <v>26131436.597260267</v>
          </cell>
        </row>
        <row r="380">
          <cell r="A380">
            <v>6885218</v>
          </cell>
          <cell r="B380" t="str">
            <v>06885218</v>
          </cell>
          <cell r="C380" t="str">
            <v>CORDOVA CASTRO CLAUDIO</v>
          </cell>
          <cell r="D380">
            <v>1000</v>
          </cell>
          <cell r="G380" t="str">
            <v>M</v>
          </cell>
          <cell r="H380">
            <v>19631</v>
          </cell>
          <cell r="I380">
            <v>26651</v>
          </cell>
          <cell r="J380">
            <v>39.558904109589044</v>
          </cell>
          <cell r="K380">
            <v>687686</v>
          </cell>
          <cell r="L380">
            <v>687686</v>
          </cell>
          <cell r="M380">
            <v>687686</v>
          </cell>
          <cell r="O380">
            <v>29693224.296986304</v>
          </cell>
          <cell r="P380">
            <v>1657436</v>
          </cell>
          <cell r="Q380">
            <v>29693224.296986304</v>
          </cell>
        </row>
        <row r="381">
          <cell r="A381">
            <v>9251591</v>
          </cell>
          <cell r="B381" t="str">
            <v>09251591</v>
          </cell>
          <cell r="C381" t="str">
            <v>ECHEVERRIA ALMENDRAS BORIS</v>
          </cell>
          <cell r="D381">
            <v>1000</v>
          </cell>
          <cell r="G381" t="str">
            <v>M</v>
          </cell>
          <cell r="H381">
            <v>22454</v>
          </cell>
          <cell r="I381">
            <v>31990</v>
          </cell>
          <cell r="J381">
            <v>24.931506849315067</v>
          </cell>
          <cell r="K381">
            <v>688169</v>
          </cell>
          <cell r="L381">
            <v>688169</v>
          </cell>
          <cell r="M381">
            <v>688169</v>
          </cell>
          <cell r="O381">
            <v>21377377.342465751</v>
          </cell>
          <cell r="P381">
            <v>1324109</v>
          </cell>
          <cell r="Q381">
            <v>21377377.342465751</v>
          </cell>
        </row>
        <row r="382">
          <cell r="A382">
            <v>9486558</v>
          </cell>
          <cell r="B382" t="str">
            <v>09486558</v>
          </cell>
          <cell r="C382" t="str">
            <v>GONZALEZ CAMPOS GUILLERMO ALBE</v>
          </cell>
          <cell r="D382">
            <v>1000</v>
          </cell>
          <cell r="G382" t="str">
            <v>M</v>
          </cell>
          <cell r="H382">
            <v>23065</v>
          </cell>
          <cell r="I382">
            <v>33374</v>
          </cell>
          <cell r="J382">
            <v>21.139726027397259</v>
          </cell>
          <cell r="K382">
            <v>688642</v>
          </cell>
          <cell r="L382">
            <v>688642</v>
          </cell>
          <cell r="M382">
            <v>688642</v>
          </cell>
          <cell r="O382">
            <v>19835977.462465752</v>
          </cell>
          <cell r="P382">
            <v>1357854</v>
          </cell>
          <cell r="Q382">
            <v>19835977.462465752</v>
          </cell>
        </row>
        <row r="383">
          <cell r="A383">
            <v>7814001</v>
          </cell>
          <cell r="B383" t="str">
            <v>07814001</v>
          </cell>
          <cell r="C383" t="str">
            <v>VARGAS MORENO IVAN EUGENIO</v>
          </cell>
          <cell r="D383">
            <v>1000</v>
          </cell>
          <cell r="G383" t="str">
            <v>M</v>
          </cell>
          <cell r="H383">
            <v>23959</v>
          </cell>
          <cell r="I383">
            <v>37783</v>
          </cell>
          <cell r="J383">
            <v>9.0602739726027401</v>
          </cell>
          <cell r="K383">
            <v>689685</v>
          </cell>
          <cell r="L383">
            <v>689685</v>
          </cell>
          <cell r="M383">
            <v>689685</v>
          </cell>
          <cell r="O383">
            <v>10007110.202876711</v>
          </cell>
          <cell r="P383">
            <v>0</v>
          </cell>
          <cell r="Q383">
            <v>10007110.202876711</v>
          </cell>
        </row>
        <row r="384">
          <cell r="A384">
            <v>10935146</v>
          </cell>
          <cell r="B384" t="str">
            <v>10935146</v>
          </cell>
          <cell r="C384" t="str">
            <v>CURIQUEO CHAMORRO MARIA VERONI</v>
          </cell>
          <cell r="D384">
            <v>1000</v>
          </cell>
          <cell r="G384" t="str">
            <v>F</v>
          </cell>
          <cell r="H384">
            <v>25528</v>
          </cell>
          <cell r="I384">
            <v>33086</v>
          </cell>
          <cell r="J384">
            <v>21.92876712328767</v>
          </cell>
          <cell r="K384">
            <v>689993</v>
          </cell>
          <cell r="L384">
            <v>689993</v>
          </cell>
          <cell r="M384">
            <v>689993</v>
          </cell>
          <cell r="O384">
            <v>19683384.679452054</v>
          </cell>
          <cell r="P384">
            <v>1564006</v>
          </cell>
          <cell r="Q384">
            <v>19683384.679452054</v>
          </cell>
        </row>
        <row r="385">
          <cell r="A385">
            <v>12668305</v>
          </cell>
          <cell r="B385" t="str">
            <v>12668305</v>
          </cell>
          <cell r="C385" t="str">
            <v>ROJAS GUTIERREZ YARIK KATIUSKA</v>
          </cell>
          <cell r="D385">
            <v>1000</v>
          </cell>
          <cell r="G385" t="str">
            <v>F</v>
          </cell>
          <cell r="H385">
            <v>27035</v>
          </cell>
          <cell r="I385">
            <v>36724</v>
          </cell>
          <cell r="J385">
            <v>11.961643835616439</v>
          </cell>
          <cell r="K385">
            <v>690743</v>
          </cell>
          <cell r="L385">
            <v>690743</v>
          </cell>
          <cell r="M385">
            <v>690743</v>
          </cell>
          <cell r="O385">
            <v>13230035.615068493</v>
          </cell>
          <cell r="P385">
            <v>907384</v>
          </cell>
          <cell r="Q385">
            <v>13230035.615068493</v>
          </cell>
        </row>
        <row r="386">
          <cell r="A386">
            <v>6331645</v>
          </cell>
          <cell r="B386" t="str">
            <v>06331645</v>
          </cell>
          <cell r="C386" t="str">
            <v>CORDOVA CASTRO SERGIO</v>
          </cell>
          <cell r="D386">
            <v>1000</v>
          </cell>
          <cell r="G386" t="str">
            <v>M</v>
          </cell>
          <cell r="H386">
            <v>18812</v>
          </cell>
          <cell r="I386">
            <v>29192</v>
          </cell>
          <cell r="J386">
            <v>32.597260273972601</v>
          </cell>
          <cell r="K386">
            <v>691596</v>
          </cell>
          <cell r="L386">
            <v>691596</v>
          </cell>
          <cell r="M386">
            <v>691596</v>
          </cell>
          <cell r="O386">
            <v>26973503.629589036</v>
          </cell>
          <cell r="P386">
            <v>3055771</v>
          </cell>
          <cell r="Q386">
            <v>26973503.629589036</v>
          </cell>
        </row>
        <row r="387">
          <cell r="A387">
            <v>10456340</v>
          </cell>
          <cell r="B387" t="str">
            <v>10456340</v>
          </cell>
          <cell r="C387" t="str">
            <v>VALENZUELA MUÑOZ CLAUDIA PAOLA</v>
          </cell>
          <cell r="D387">
            <v>1000</v>
          </cell>
          <cell r="G387" t="str">
            <v>F</v>
          </cell>
          <cell r="H387">
            <v>25005</v>
          </cell>
          <cell r="I387">
            <v>33055</v>
          </cell>
          <cell r="J387">
            <v>22.013698630136986</v>
          </cell>
          <cell r="K387">
            <v>691982</v>
          </cell>
          <cell r="L387">
            <v>691982</v>
          </cell>
          <cell r="M387">
            <v>691982</v>
          </cell>
          <cell r="O387">
            <v>20451911.41917808</v>
          </cell>
          <cell r="P387">
            <v>1364095</v>
          </cell>
          <cell r="Q387">
            <v>20451911.41917808</v>
          </cell>
        </row>
        <row r="388">
          <cell r="A388">
            <v>8209570</v>
          </cell>
          <cell r="B388" t="str">
            <v>08209570</v>
          </cell>
          <cell r="C388" t="str">
            <v>CESPEDES MOYA RUBEN DARIO</v>
          </cell>
          <cell r="D388">
            <v>1000</v>
          </cell>
          <cell r="G388" t="str">
            <v>M</v>
          </cell>
          <cell r="H388">
            <v>22009</v>
          </cell>
          <cell r="I388">
            <v>29577</v>
          </cell>
          <cell r="J388">
            <v>31.542465753424658</v>
          </cell>
          <cell r="K388">
            <v>692173</v>
          </cell>
          <cell r="L388">
            <v>692173</v>
          </cell>
          <cell r="M388">
            <v>692173</v>
          </cell>
          <cell r="O388">
            <v>25307789.925342463</v>
          </cell>
          <cell r="P388">
            <v>1606889</v>
          </cell>
          <cell r="Q388">
            <v>25307789.925342463</v>
          </cell>
        </row>
        <row r="389">
          <cell r="A389">
            <v>15349040</v>
          </cell>
          <cell r="B389" t="str">
            <v>15349040</v>
          </cell>
          <cell r="C389" t="str">
            <v>CORVALAN VALDIVIA BARBARA</v>
          </cell>
          <cell r="D389">
            <v>1000</v>
          </cell>
          <cell r="G389" t="str">
            <v>F</v>
          </cell>
          <cell r="H389">
            <v>30069</v>
          </cell>
          <cell r="I389">
            <v>38901</v>
          </cell>
          <cell r="J389">
            <v>5.9972602739726026</v>
          </cell>
          <cell r="K389">
            <v>692423</v>
          </cell>
          <cell r="L389">
            <v>692423</v>
          </cell>
          <cell r="M389">
            <v>692423</v>
          </cell>
          <cell r="O389">
            <v>6647808.5842465758</v>
          </cell>
          <cell r="P389">
            <v>0</v>
          </cell>
          <cell r="Q389">
            <v>6647808.5842465758</v>
          </cell>
        </row>
        <row r="390">
          <cell r="A390">
            <v>8922721</v>
          </cell>
          <cell r="B390" t="str">
            <v>08922721</v>
          </cell>
          <cell r="C390" t="str">
            <v>SALINAS PEÑALOZA JOSE MANUEL</v>
          </cell>
          <cell r="D390">
            <v>1000</v>
          </cell>
          <cell r="G390" t="str">
            <v>M</v>
          </cell>
          <cell r="H390">
            <v>23242</v>
          </cell>
          <cell r="I390">
            <v>38118</v>
          </cell>
          <cell r="J390">
            <v>8.1424657534246574</v>
          </cell>
          <cell r="K390">
            <v>692637</v>
          </cell>
          <cell r="L390">
            <v>692637</v>
          </cell>
          <cell r="M390">
            <v>692637</v>
          </cell>
          <cell r="O390">
            <v>9028240.2263013702</v>
          </cell>
          <cell r="P390">
            <v>0</v>
          </cell>
          <cell r="Q390">
            <v>9028240.2263013702</v>
          </cell>
        </row>
        <row r="391">
          <cell r="A391">
            <v>10634912</v>
          </cell>
          <cell r="B391" t="str">
            <v>10634912</v>
          </cell>
          <cell r="C391" t="str">
            <v>VIDAL CAÑETE CLAUDIO ENRIQUE</v>
          </cell>
          <cell r="D391">
            <v>1000</v>
          </cell>
          <cell r="G391" t="str">
            <v>M</v>
          </cell>
          <cell r="H391">
            <v>26100</v>
          </cell>
          <cell r="I391">
            <v>36312</v>
          </cell>
          <cell r="J391">
            <v>13.09041095890411</v>
          </cell>
          <cell r="K391">
            <v>693449</v>
          </cell>
          <cell r="L391">
            <v>693449</v>
          </cell>
          <cell r="M391">
            <v>693449</v>
          </cell>
          <cell r="O391">
            <v>14095464.074246576</v>
          </cell>
          <cell r="P391">
            <v>848141</v>
          </cell>
          <cell r="Q391">
            <v>14095464.074246576</v>
          </cell>
        </row>
        <row r="392">
          <cell r="A392">
            <v>7170444</v>
          </cell>
          <cell r="B392" t="str">
            <v>07170444</v>
          </cell>
          <cell r="C392" t="str">
            <v>SANTANDER LOPEZ ALBERTO ENRIQU</v>
          </cell>
          <cell r="D392">
            <v>1000</v>
          </cell>
          <cell r="G392" t="str">
            <v>M</v>
          </cell>
          <cell r="H392">
            <v>19662</v>
          </cell>
          <cell r="I392">
            <v>28948</v>
          </cell>
          <cell r="J392">
            <v>33.265753424657532</v>
          </cell>
          <cell r="K392">
            <v>693516</v>
          </cell>
          <cell r="L392">
            <v>693516</v>
          </cell>
          <cell r="M392">
            <v>693516</v>
          </cell>
          <cell r="O392">
            <v>26405953.307397261</v>
          </cell>
          <cell r="P392">
            <v>1686845</v>
          </cell>
          <cell r="Q392">
            <v>26405953.307397261</v>
          </cell>
        </row>
        <row r="393">
          <cell r="A393">
            <v>11631066</v>
          </cell>
          <cell r="B393" t="str">
            <v>11631066</v>
          </cell>
          <cell r="C393" t="str">
            <v>ARAVENA MULSOW CLAUDIA PAMELA</v>
          </cell>
          <cell r="D393">
            <v>1000</v>
          </cell>
          <cell r="G393" t="str">
            <v>F</v>
          </cell>
          <cell r="H393">
            <v>25736</v>
          </cell>
          <cell r="I393">
            <v>38565</v>
          </cell>
          <cell r="J393">
            <v>6.9178082191780819</v>
          </cell>
          <cell r="K393">
            <v>694228</v>
          </cell>
          <cell r="L393">
            <v>694228</v>
          </cell>
          <cell r="M393">
            <v>694228</v>
          </cell>
          <cell r="O393">
            <v>7686317.9109589038</v>
          </cell>
          <cell r="P393">
            <v>0</v>
          </cell>
          <cell r="Q393">
            <v>7686317.9109589038</v>
          </cell>
        </row>
        <row r="394">
          <cell r="A394">
            <v>9880072</v>
          </cell>
          <cell r="B394" t="str">
            <v>09880072</v>
          </cell>
          <cell r="C394" t="str">
            <v>ARIAS VILLAGRAN RAMON</v>
          </cell>
          <cell r="D394">
            <v>1000</v>
          </cell>
          <cell r="G394" t="str">
            <v>M</v>
          </cell>
          <cell r="H394">
            <v>23320</v>
          </cell>
          <cell r="I394">
            <v>32126</v>
          </cell>
          <cell r="J394">
            <v>24.55890410958904</v>
          </cell>
          <cell r="K394">
            <v>695747</v>
          </cell>
          <cell r="L394">
            <v>695747</v>
          </cell>
          <cell r="M394">
            <v>695747</v>
          </cell>
          <cell r="O394">
            <v>21692235.819726024</v>
          </cell>
          <cell r="P394">
            <v>1354514</v>
          </cell>
          <cell r="Q394">
            <v>21692235.819726024</v>
          </cell>
        </row>
        <row r="395">
          <cell r="A395">
            <v>6191985</v>
          </cell>
          <cell r="B395" t="str">
            <v>06191985</v>
          </cell>
          <cell r="C395" t="str">
            <v>FLORES GONZALEZ FRANCISCO</v>
          </cell>
          <cell r="D395">
            <v>1000</v>
          </cell>
          <cell r="G395" t="str">
            <v>M</v>
          </cell>
          <cell r="H395">
            <v>18866</v>
          </cell>
          <cell r="I395">
            <v>28900</v>
          </cell>
          <cell r="J395">
            <v>33.397260273972606</v>
          </cell>
          <cell r="K395">
            <v>697282</v>
          </cell>
          <cell r="L395">
            <v>697282</v>
          </cell>
          <cell r="M395">
            <v>697282</v>
          </cell>
          <cell r="O395">
            <v>26203244.101369865</v>
          </cell>
          <cell r="P395">
            <v>1250872</v>
          </cell>
          <cell r="Q395">
            <v>26203244.101369865</v>
          </cell>
        </row>
        <row r="396">
          <cell r="A396">
            <v>7840040</v>
          </cell>
          <cell r="B396" t="str">
            <v>07840040</v>
          </cell>
          <cell r="C396" t="str">
            <v>RAMIREZ CABEZAS MARTA</v>
          </cell>
          <cell r="D396">
            <v>1000</v>
          </cell>
          <cell r="G396" t="str">
            <v>F</v>
          </cell>
          <cell r="H396">
            <v>21937</v>
          </cell>
          <cell r="I396">
            <v>29132</v>
          </cell>
          <cell r="J396">
            <v>32.761643835616439</v>
          </cell>
          <cell r="K396">
            <v>697840</v>
          </cell>
          <cell r="L396">
            <v>697840</v>
          </cell>
          <cell r="M396">
            <v>697840</v>
          </cell>
          <cell r="O396">
            <v>26011226.825205483</v>
          </cell>
          <cell r="P396">
            <v>2109879</v>
          </cell>
          <cell r="Q396">
            <v>26011226.825205483</v>
          </cell>
        </row>
        <row r="397">
          <cell r="A397">
            <v>15787348</v>
          </cell>
          <cell r="B397" t="str">
            <v>15787348</v>
          </cell>
          <cell r="C397" t="str">
            <v>DIAZ HORMAZABAL CAROLINA ANDRE</v>
          </cell>
          <cell r="D397">
            <v>1000</v>
          </cell>
          <cell r="G397" t="str">
            <v>F</v>
          </cell>
          <cell r="H397">
            <v>30721</v>
          </cell>
          <cell r="I397">
            <v>39335</v>
          </cell>
          <cell r="J397">
            <v>4.8082191780821919</v>
          </cell>
          <cell r="K397">
            <v>698396</v>
          </cell>
          <cell r="L397">
            <v>698396</v>
          </cell>
          <cell r="M397">
            <v>698396</v>
          </cell>
          <cell r="O397">
            <v>5371430.4123287667</v>
          </cell>
          <cell r="P397">
            <v>0</v>
          </cell>
          <cell r="Q397">
            <v>5371430.4123287667</v>
          </cell>
        </row>
        <row r="398">
          <cell r="A398">
            <v>16139205</v>
          </cell>
          <cell r="B398" t="str">
            <v>16139205</v>
          </cell>
          <cell r="C398" t="str">
            <v>CACERES MORALES EDINSON DAMIAN</v>
          </cell>
          <cell r="D398">
            <v>1000</v>
          </cell>
          <cell r="G398" t="str">
            <v>M</v>
          </cell>
          <cell r="H398">
            <v>31380</v>
          </cell>
          <cell r="I398">
            <v>39084</v>
          </cell>
          <cell r="J398">
            <v>5.4958904109589044</v>
          </cell>
          <cell r="K398">
            <v>698553</v>
          </cell>
          <cell r="L398">
            <v>698553</v>
          </cell>
          <cell r="M398">
            <v>698553</v>
          </cell>
          <cell r="O398">
            <v>6140903.2232876718</v>
          </cell>
          <cell r="P398">
            <v>0</v>
          </cell>
          <cell r="Q398">
            <v>6140903.2232876718</v>
          </cell>
        </row>
        <row r="399">
          <cell r="A399">
            <v>13072387</v>
          </cell>
          <cell r="B399" t="str">
            <v>13072387</v>
          </cell>
          <cell r="C399" t="str">
            <v>ZAPATA MENDOZA FRANCISCO JAVIE</v>
          </cell>
          <cell r="D399">
            <v>1000</v>
          </cell>
          <cell r="G399" t="str">
            <v>M</v>
          </cell>
          <cell r="H399">
            <v>27877</v>
          </cell>
          <cell r="I399">
            <v>36815</v>
          </cell>
          <cell r="J399">
            <v>11.712328767123287</v>
          </cell>
          <cell r="K399">
            <v>699192</v>
          </cell>
          <cell r="L399">
            <v>699192</v>
          </cell>
          <cell r="M399">
            <v>699192</v>
          </cell>
          <cell r="O399">
            <v>13097771.938356163</v>
          </cell>
          <cell r="P399">
            <v>1007031</v>
          </cell>
          <cell r="Q399">
            <v>13097771.938356163</v>
          </cell>
        </row>
        <row r="400">
          <cell r="A400">
            <v>6255045</v>
          </cell>
          <cell r="B400" t="str">
            <v>06255045</v>
          </cell>
          <cell r="C400" t="str">
            <v>HERRERA PLAZA ERNESTO</v>
          </cell>
          <cell r="D400">
            <v>1000</v>
          </cell>
          <cell r="G400" t="str">
            <v>M</v>
          </cell>
          <cell r="H400">
            <v>19001</v>
          </cell>
          <cell r="I400">
            <v>25993</v>
          </cell>
          <cell r="J400">
            <v>41.361643835616441</v>
          </cell>
          <cell r="K400">
            <v>699217</v>
          </cell>
          <cell r="L400">
            <v>699217</v>
          </cell>
          <cell r="M400">
            <v>699217</v>
          </cell>
          <cell r="O400">
            <v>32172217.09136986</v>
          </cell>
          <cell r="P400">
            <v>2558002</v>
          </cell>
          <cell r="Q400">
            <v>32172217.09136986</v>
          </cell>
        </row>
        <row r="401">
          <cell r="A401">
            <v>8776757</v>
          </cell>
          <cell r="B401" t="str">
            <v>08776757</v>
          </cell>
          <cell r="C401" t="str">
            <v>HENRIQUEZ CONTRERAS RAMON OSVA</v>
          </cell>
          <cell r="D401">
            <v>1000</v>
          </cell>
          <cell r="G401" t="str">
            <v>M</v>
          </cell>
          <cell r="H401">
            <v>22061</v>
          </cell>
          <cell r="I401">
            <v>36283</v>
          </cell>
          <cell r="J401">
            <v>13.169863013698631</v>
          </cell>
          <cell r="K401">
            <v>700727</v>
          </cell>
          <cell r="L401">
            <v>700727</v>
          </cell>
          <cell r="M401">
            <v>700727</v>
          </cell>
          <cell r="O401">
            <v>14374619.71328767</v>
          </cell>
          <cell r="P401">
            <v>896446</v>
          </cell>
          <cell r="Q401">
            <v>14374619.71328767</v>
          </cell>
        </row>
        <row r="402">
          <cell r="A402">
            <v>10386660</v>
          </cell>
          <cell r="B402" t="str">
            <v>10386660</v>
          </cell>
          <cell r="C402" t="str">
            <v>TILLERIAS ARANEDA FRANCISCO AN</v>
          </cell>
          <cell r="D402">
            <v>1000</v>
          </cell>
          <cell r="G402" t="str">
            <v>M</v>
          </cell>
          <cell r="H402">
            <v>24485</v>
          </cell>
          <cell r="I402">
            <v>33190</v>
          </cell>
          <cell r="J402">
            <v>21.643835616438356</v>
          </cell>
          <cell r="K402">
            <v>701436</v>
          </cell>
          <cell r="L402">
            <v>701436</v>
          </cell>
          <cell r="M402">
            <v>701436</v>
          </cell>
          <cell r="O402">
            <v>20843002.493150685</v>
          </cell>
          <cell r="P402">
            <v>1187685</v>
          </cell>
          <cell r="Q402">
            <v>20843002.493150685</v>
          </cell>
        </row>
        <row r="403">
          <cell r="A403">
            <v>6118610</v>
          </cell>
          <cell r="B403" t="str">
            <v>06118610</v>
          </cell>
          <cell r="C403" t="str">
            <v>NAVARRETE PARADA OSVALDO</v>
          </cell>
          <cell r="D403">
            <v>1000</v>
          </cell>
          <cell r="G403" t="str">
            <v>M</v>
          </cell>
          <cell r="H403">
            <v>18109</v>
          </cell>
          <cell r="I403">
            <v>31990</v>
          </cell>
          <cell r="J403">
            <v>24.931506849315067</v>
          </cell>
          <cell r="K403">
            <v>703752</v>
          </cell>
          <cell r="L403">
            <v>703752</v>
          </cell>
          <cell r="M403">
            <v>703752</v>
          </cell>
          <cell r="O403">
            <v>21687163.465753425</v>
          </cell>
          <cell r="P403">
            <v>1678018</v>
          </cell>
          <cell r="Q403">
            <v>21687163.465753425</v>
          </cell>
        </row>
        <row r="404">
          <cell r="A404">
            <v>7203889</v>
          </cell>
          <cell r="B404" t="str">
            <v>07203889</v>
          </cell>
          <cell r="C404" t="str">
            <v>ESTAY PACHECO LUIS</v>
          </cell>
          <cell r="D404">
            <v>1000</v>
          </cell>
          <cell r="G404" t="str">
            <v>M</v>
          </cell>
          <cell r="H404">
            <v>20401</v>
          </cell>
          <cell r="I404">
            <v>28004</v>
          </cell>
          <cell r="J404">
            <v>35.852054794520548</v>
          </cell>
          <cell r="K404">
            <v>704483</v>
          </cell>
          <cell r="L404">
            <v>704483</v>
          </cell>
          <cell r="M404">
            <v>704483</v>
          </cell>
          <cell r="O404">
            <v>28770953.43150685</v>
          </cell>
          <cell r="P404">
            <v>2313057</v>
          </cell>
          <cell r="Q404">
            <v>28770953.43150685</v>
          </cell>
        </row>
        <row r="405">
          <cell r="A405">
            <v>15782484</v>
          </cell>
          <cell r="B405" t="str">
            <v>15782484</v>
          </cell>
          <cell r="C405" t="str">
            <v>MARTINEZ ORTEGA SEBASTIAN ANDR</v>
          </cell>
          <cell r="D405">
            <v>1000</v>
          </cell>
          <cell r="G405" t="str">
            <v>M</v>
          </cell>
          <cell r="H405">
            <v>30802</v>
          </cell>
          <cell r="I405">
            <v>39644</v>
          </cell>
          <cell r="J405">
            <v>3.9616438356164383</v>
          </cell>
          <cell r="K405">
            <v>705237</v>
          </cell>
          <cell r="L405">
            <v>705237</v>
          </cell>
          <cell r="M405">
            <v>705237</v>
          </cell>
          <cell r="O405">
            <v>4464988.7104109591</v>
          </cell>
          <cell r="P405">
            <v>0</v>
          </cell>
          <cell r="Q405">
            <v>4464988.7104109591</v>
          </cell>
        </row>
        <row r="406">
          <cell r="A406">
            <v>9470614</v>
          </cell>
          <cell r="B406" t="str">
            <v>09470614</v>
          </cell>
          <cell r="C406" t="str">
            <v>GONZALEZ GONZALEZ JUAN CARLOS</v>
          </cell>
          <cell r="D406">
            <v>1000</v>
          </cell>
          <cell r="G406" t="str">
            <v>M</v>
          </cell>
          <cell r="H406">
            <v>22673</v>
          </cell>
          <cell r="I406">
            <v>34060</v>
          </cell>
          <cell r="J406">
            <v>19.260273972602739</v>
          </cell>
          <cell r="K406">
            <v>707120</v>
          </cell>
          <cell r="L406">
            <v>707120</v>
          </cell>
          <cell r="M406">
            <v>707120</v>
          </cell>
          <cell r="O406">
            <v>19441144.704109587</v>
          </cell>
          <cell r="P406">
            <v>1191680</v>
          </cell>
          <cell r="Q406">
            <v>19441144.704109587</v>
          </cell>
        </row>
        <row r="407">
          <cell r="A407">
            <v>7360050</v>
          </cell>
          <cell r="B407" t="str">
            <v>07360050</v>
          </cell>
          <cell r="C407" t="str">
            <v>PAVEZ BUSTAMANTE PATRICIO</v>
          </cell>
          <cell r="D407">
            <v>1000</v>
          </cell>
          <cell r="G407" t="str">
            <v>M</v>
          </cell>
          <cell r="H407">
            <v>21202</v>
          </cell>
          <cell r="I407">
            <v>29368</v>
          </cell>
          <cell r="J407">
            <v>32.115068493150687</v>
          </cell>
          <cell r="K407">
            <v>707173</v>
          </cell>
          <cell r="L407">
            <v>707173</v>
          </cell>
          <cell r="M407">
            <v>707173</v>
          </cell>
          <cell r="O407">
            <v>26994745.489041097</v>
          </cell>
          <cell r="P407">
            <v>2550140</v>
          </cell>
          <cell r="Q407">
            <v>26994745.489041097</v>
          </cell>
        </row>
        <row r="408">
          <cell r="A408">
            <v>7200324</v>
          </cell>
          <cell r="B408" t="str">
            <v>07200324</v>
          </cell>
          <cell r="C408" t="str">
            <v>SEPULVEDA AVILA LEONARDO ENRIQ</v>
          </cell>
          <cell r="D408">
            <v>1000</v>
          </cell>
          <cell r="G408" t="str">
            <v>M</v>
          </cell>
          <cell r="H408">
            <v>20594</v>
          </cell>
          <cell r="I408">
            <v>33086</v>
          </cell>
          <cell r="J408">
            <v>21.92876712328767</v>
          </cell>
          <cell r="K408">
            <v>709134</v>
          </cell>
          <cell r="L408">
            <v>709134</v>
          </cell>
          <cell r="M408">
            <v>709134</v>
          </cell>
          <cell r="O408">
            <v>20291656.550136983</v>
          </cell>
          <cell r="P408">
            <v>1563657</v>
          </cell>
          <cell r="Q408">
            <v>20291656.550136983</v>
          </cell>
        </row>
        <row r="409">
          <cell r="A409">
            <v>6788131</v>
          </cell>
          <cell r="B409" t="str">
            <v>06788131</v>
          </cell>
          <cell r="C409" t="str">
            <v>BARRERA GONZALEZ PEDRO</v>
          </cell>
          <cell r="D409">
            <v>1000</v>
          </cell>
          <cell r="G409" t="str">
            <v>M</v>
          </cell>
          <cell r="H409">
            <v>18832</v>
          </cell>
          <cell r="I409">
            <v>29922</v>
          </cell>
          <cell r="J409">
            <v>30.597260273972601</v>
          </cell>
          <cell r="K409">
            <v>709534</v>
          </cell>
          <cell r="L409">
            <v>709534</v>
          </cell>
          <cell r="M409">
            <v>709534</v>
          </cell>
          <cell r="O409">
            <v>25299763.229041092</v>
          </cell>
          <cell r="P409">
            <v>1544645</v>
          </cell>
          <cell r="Q409">
            <v>25299763.229041092</v>
          </cell>
        </row>
        <row r="410">
          <cell r="A410">
            <v>10857101</v>
          </cell>
          <cell r="B410" t="str">
            <v>10857101</v>
          </cell>
          <cell r="C410" t="str">
            <v>ALVAREZ GALVEZ MARCELO FABIAN</v>
          </cell>
          <cell r="D410">
            <v>1000</v>
          </cell>
          <cell r="G410" t="str">
            <v>M</v>
          </cell>
          <cell r="H410">
            <v>25194</v>
          </cell>
          <cell r="I410">
            <v>36790</v>
          </cell>
          <cell r="J410">
            <v>11.780821917808218</v>
          </cell>
          <cell r="K410">
            <v>709690</v>
          </cell>
          <cell r="L410">
            <v>709690</v>
          </cell>
          <cell r="M410">
            <v>709690</v>
          </cell>
          <cell r="O410">
            <v>13353695.94520548</v>
          </cell>
          <cell r="P410">
            <v>1032710</v>
          </cell>
          <cell r="Q410">
            <v>13353695.94520548</v>
          </cell>
        </row>
        <row r="411">
          <cell r="A411">
            <v>13678072</v>
          </cell>
          <cell r="B411">
            <v>13678072</v>
          </cell>
          <cell r="C411" t="str">
            <v>VASQUEZ CORDOVA FRANCISCO</v>
          </cell>
          <cell r="D411">
            <v>1000</v>
          </cell>
          <cell r="G411" t="str">
            <v>M</v>
          </cell>
          <cell r="H411">
            <v>28863</v>
          </cell>
          <cell r="I411">
            <v>39118</v>
          </cell>
          <cell r="J411">
            <v>5.4027397260273968</v>
          </cell>
          <cell r="K411">
            <v>710903</v>
          </cell>
          <cell r="L411">
            <v>710903</v>
          </cell>
          <cell r="M411">
            <v>710903</v>
          </cell>
          <cell r="O411">
            <v>6133569.6794520542</v>
          </cell>
          <cell r="P411">
            <v>0</v>
          </cell>
          <cell r="Q411">
            <v>6133569.6794520542</v>
          </cell>
        </row>
        <row r="412">
          <cell r="A412">
            <v>12400988</v>
          </cell>
          <cell r="B412" t="str">
            <v>12400988</v>
          </cell>
          <cell r="C412" t="str">
            <v>SALINAS MALDONADO MONICA ALEJA</v>
          </cell>
          <cell r="D412">
            <v>1000</v>
          </cell>
          <cell r="G412" t="str">
            <v>F</v>
          </cell>
          <cell r="H412">
            <v>26899</v>
          </cell>
          <cell r="I412">
            <v>37773</v>
          </cell>
          <cell r="J412">
            <v>9.087671232876712</v>
          </cell>
          <cell r="K412">
            <v>711409</v>
          </cell>
          <cell r="L412">
            <v>711409</v>
          </cell>
          <cell r="M412">
            <v>711409</v>
          </cell>
          <cell r="O412">
            <v>10323630.416849313</v>
          </cell>
          <cell r="P412">
            <v>0</v>
          </cell>
          <cell r="Q412">
            <v>10323630.416849313</v>
          </cell>
        </row>
        <row r="413">
          <cell r="A413">
            <v>7818238</v>
          </cell>
          <cell r="B413" t="str">
            <v>07818238</v>
          </cell>
          <cell r="C413" t="str">
            <v>VILLALOBOS AVILA ALICIA</v>
          </cell>
          <cell r="D413">
            <v>1000</v>
          </cell>
          <cell r="G413" t="str">
            <v>F</v>
          </cell>
          <cell r="H413">
            <v>21132</v>
          </cell>
          <cell r="I413">
            <v>29432</v>
          </cell>
          <cell r="J413">
            <v>31.93972602739726</v>
          </cell>
          <cell r="K413">
            <v>711451</v>
          </cell>
          <cell r="L413">
            <v>711451</v>
          </cell>
          <cell r="M413">
            <v>711451</v>
          </cell>
          <cell r="O413">
            <v>26324613.058356166</v>
          </cell>
          <cell r="P413">
            <v>1668392</v>
          </cell>
          <cell r="Q413">
            <v>26324613.058356166</v>
          </cell>
        </row>
        <row r="414">
          <cell r="A414">
            <v>6241385</v>
          </cell>
          <cell r="B414" t="str">
            <v>06241385</v>
          </cell>
          <cell r="C414" t="str">
            <v>MORALES VERGARA ROSAMEL</v>
          </cell>
          <cell r="D414">
            <v>1000</v>
          </cell>
          <cell r="G414" t="str">
            <v>M</v>
          </cell>
          <cell r="H414">
            <v>18979</v>
          </cell>
          <cell r="I414">
            <v>29984</v>
          </cell>
          <cell r="J414">
            <v>30.427397260273974</v>
          </cell>
          <cell r="K414">
            <v>712873</v>
          </cell>
          <cell r="L414">
            <v>712873</v>
          </cell>
          <cell r="M414">
            <v>712873</v>
          </cell>
          <cell r="O414">
            <v>24667380.754794516</v>
          </cell>
          <cell r="P414">
            <v>1156780</v>
          </cell>
          <cell r="Q414">
            <v>24667380.754794516</v>
          </cell>
        </row>
        <row r="415">
          <cell r="A415">
            <v>12208041</v>
          </cell>
          <cell r="B415" t="str">
            <v>12208041</v>
          </cell>
          <cell r="C415" t="str">
            <v>RUBILAR VASQUEZ JORGE ANDRES</v>
          </cell>
          <cell r="D415">
            <v>1000</v>
          </cell>
          <cell r="G415" t="str">
            <v>M</v>
          </cell>
          <cell r="H415">
            <v>26565</v>
          </cell>
          <cell r="I415">
            <v>36822</v>
          </cell>
          <cell r="J415">
            <v>11.693150684931506</v>
          </cell>
          <cell r="K415">
            <v>714273</v>
          </cell>
          <cell r="L415">
            <v>714273</v>
          </cell>
          <cell r="M415">
            <v>714273</v>
          </cell>
          <cell r="O415">
            <v>13332024.68219178</v>
          </cell>
          <cell r="P415">
            <v>1040318</v>
          </cell>
          <cell r="Q415">
            <v>13332024.68219178</v>
          </cell>
        </row>
        <row r="416">
          <cell r="A416">
            <v>9407721</v>
          </cell>
          <cell r="B416" t="str">
            <v>09407721</v>
          </cell>
          <cell r="C416" t="str">
            <v>MIRANDA MORALES MIGUEL ANGEL</v>
          </cell>
          <cell r="D416">
            <v>1000</v>
          </cell>
          <cell r="G416" t="str">
            <v>M</v>
          </cell>
          <cell r="H416">
            <v>22831</v>
          </cell>
          <cell r="I416">
            <v>32387</v>
          </cell>
          <cell r="J416">
            <v>23.843835616438355</v>
          </cell>
          <cell r="K416">
            <v>715501</v>
          </cell>
          <cell r="L416">
            <v>715501</v>
          </cell>
          <cell r="M416">
            <v>715501</v>
          </cell>
          <cell r="O416">
            <v>21651023.457671233</v>
          </cell>
          <cell r="P416">
            <v>1913151</v>
          </cell>
          <cell r="Q416">
            <v>21651023.457671233</v>
          </cell>
        </row>
        <row r="417">
          <cell r="A417">
            <v>12638709</v>
          </cell>
          <cell r="B417" t="str">
            <v>12638709</v>
          </cell>
          <cell r="C417" t="str">
            <v>VERGARA LEIVA RODRIGO ANDRES</v>
          </cell>
          <cell r="D417">
            <v>1000</v>
          </cell>
          <cell r="G417" t="str">
            <v>M</v>
          </cell>
          <cell r="H417">
            <v>27027</v>
          </cell>
          <cell r="I417">
            <v>39097</v>
          </cell>
          <cell r="J417">
            <v>5.4602739726027396</v>
          </cell>
          <cell r="K417">
            <v>716426</v>
          </cell>
          <cell r="L417">
            <v>716426</v>
          </cell>
          <cell r="M417">
            <v>716426</v>
          </cell>
          <cell r="O417">
            <v>6242614.3830136983</v>
          </cell>
          <cell r="P417">
            <v>0</v>
          </cell>
          <cell r="Q417">
            <v>6242614.3830136983</v>
          </cell>
        </row>
        <row r="418">
          <cell r="A418">
            <v>10871680</v>
          </cell>
          <cell r="B418">
            <v>10871680</v>
          </cell>
          <cell r="C418" t="str">
            <v>DE ALMOZARA VALENZUELA GERARDO</v>
          </cell>
          <cell r="D418">
            <v>1000</v>
          </cell>
          <cell r="G418" t="str">
            <v>M</v>
          </cell>
          <cell r="H418">
            <v>26306</v>
          </cell>
          <cell r="I418">
            <v>39097</v>
          </cell>
          <cell r="J418">
            <v>5.4602739726027396</v>
          </cell>
          <cell r="K418">
            <v>716426</v>
          </cell>
          <cell r="L418">
            <v>716426</v>
          </cell>
          <cell r="M418">
            <v>716426</v>
          </cell>
          <cell r="O418">
            <v>6242614.3830136983</v>
          </cell>
          <cell r="P418">
            <v>0</v>
          </cell>
          <cell r="Q418">
            <v>6242614.3830136983</v>
          </cell>
        </row>
        <row r="419">
          <cell r="A419">
            <v>12495859</v>
          </cell>
          <cell r="B419" t="str">
            <v>12495859</v>
          </cell>
          <cell r="C419" t="str">
            <v>VALDES MARTINEZ GABRIEL ANTONI</v>
          </cell>
          <cell r="D419">
            <v>1000</v>
          </cell>
          <cell r="G419" t="str">
            <v>M</v>
          </cell>
          <cell r="H419">
            <v>26968</v>
          </cell>
          <cell r="I419">
            <v>36994</v>
          </cell>
          <cell r="J419">
            <v>11.221917808219178</v>
          </cell>
          <cell r="K419">
            <v>718924</v>
          </cell>
          <cell r="L419">
            <v>718924</v>
          </cell>
          <cell r="M419">
            <v>718924</v>
          </cell>
          <cell r="O419">
            <v>12870425.389589041</v>
          </cell>
          <cell r="P419">
            <v>235671</v>
          </cell>
          <cell r="Q419">
            <v>12870425.389589041</v>
          </cell>
        </row>
        <row r="420">
          <cell r="A420">
            <v>15634199</v>
          </cell>
          <cell r="B420" t="str">
            <v>15634199</v>
          </cell>
          <cell r="C420" t="str">
            <v>CAMPOS SOTO CARLOS OCTAVIO</v>
          </cell>
          <cell r="D420">
            <v>1000</v>
          </cell>
          <cell r="G420" t="str">
            <v>M</v>
          </cell>
          <cell r="H420">
            <v>30592</v>
          </cell>
          <cell r="I420">
            <v>39097</v>
          </cell>
          <cell r="J420">
            <v>5.4602739726027396</v>
          </cell>
          <cell r="K420">
            <v>722820</v>
          </cell>
          <cell r="L420">
            <v>722820</v>
          </cell>
          <cell r="M420">
            <v>722820</v>
          </cell>
          <cell r="O420">
            <v>6293238.2210958907</v>
          </cell>
          <cell r="P420">
            <v>0</v>
          </cell>
          <cell r="Q420">
            <v>6293238.2210958907</v>
          </cell>
        </row>
        <row r="421">
          <cell r="A421">
            <v>6354294</v>
          </cell>
          <cell r="B421" t="str">
            <v>06354294</v>
          </cell>
          <cell r="C421" t="str">
            <v>ZAMORANO POLANCO JOSE ALFONSO</v>
          </cell>
          <cell r="D421">
            <v>1000</v>
          </cell>
          <cell r="G421" t="str">
            <v>M</v>
          </cell>
          <cell r="H421">
            <v>18933</v>
          </cell>
          <cell r="I421">
            <v>26080</v>
          </cell>
          <cell r="J421">
            <v>41.123287671232873</v>
          </cell>
          <cell r="K421">
            <v>723466</v>
          </cell>
          <cell r="L421">
            <v>723466</v>
          </cell>
          <cell r="M421">
            <v>723466</v>
          </cell>
          <cell r="O421">
            <v>31867051.276712321</v>
          </cell>
          <cell r="P421">
            <v>1639155</v>
          </cell>
          <cell r="Q421">
            <v>31867051.276712321</v>
          </cell>
        </row>
        <row r="422">
          <cell r="A422">
            <v>8883886</v>
          </cell>
          <cell r="B422" t="str">
            <v>08883886</v>
          </cell>
          <cell r="C422" t="str">
            <v>NEIRA NUÑEZ JUAN LEONEL</v>
          </cell>
          <cell r="D422">
            <v>1000</v>
          </cell>
          <cell r="G422" t="str">
            <v>M</v>
          </cell>
          <cell r="H422">
            <v>22800</v>
          </cell>
          <cell r="I422">
            <v>29587</v>
          </cell>
          <cell r="J422">
            <v>31.515068493150686</v>
          </cell>
          <cell r="K422">
            <v>723719</v>
          </cell>
          <cell r="L422">
            <v>723719</v>
          </cell>
          <cell r="M422">
            <v>723719</v>
          </cell>
          <cell r="O422">
            <v>26540481.507808223</v>
          </cell>
          <cell r="P422">
            <v>1840842</v>
          </cell>
          <cell r="Q422">
            <v>26540481.507808223</v>
          </cell>
        </row>
        <row r="423">
          <cell r="A423">
            <v>7699045</v>
          </cell>
          <cell r="B423" t="str">
            <v>07699045</v>
          </cell>
          <cell r="C423" t="str">
            <v>REYES URBANO JACINTO PATRICIO</v>
          </cell>
          <cell r="D423">
            <v>1000</v>
          </cell>
          <cell r="G423" t="str">
            <v>M</v>
          </cell>
          <cell r="H423">
            <v>20263</v>
          </cell>
          <cell r="I423">
            <v>31574</v>
          </cell>
          <cell r="J423">
            <v>26.07123287671233</v>
          </cell>
          <cell r="K423">
            <v>725756</v>
          </cell>
          <cell r="L423">
            <v>725756</v>
          </cell>
          <cell r="M423">
            <v>725756</v>
          </cell>
          <cell r="O423">
            <v>22885626.297534246</v>
          </cell>
          <cell r="P423">
            <v>1762401</v>
          </cell>
          <cell r="Q423">
            <v>22885626.297534246</v>
          </cell>
        </row>
        <row r="424">
          <cell r="A424">
            <v>11267536</v>
          </cell>
          <cell r="B424" t="str">
            <v>11267536</v>
          </cell>
          <cell r="C424" t="str">
            <v>CASTRO RAMIREZ DARIO ALEJANDRO</v>
          </cell>
          <cell r="D424">
            <v>1000</v>
          </cell>
          <cell r="G424" t="str">
            <v>M</v>
          </cell>
          <cell r="H424">
            <v>25045</v>
          </cell>
          <cell r="I424">
            <v>33970</v>
          </cell>
          <cell r="J424">
            <v>19.506849315068493</v>
          </cell>
          <cell r="K424">
            <v>726504</v>
          </cell>
          <cell r="L424">
            <v>726504</v>
          </cell>
          <cell r="M424">
            <v>726504</v>
          </cell>
          <cell r="O424">
            <v>19050465.915068492</v>
          </cell>
          <cell r="P424">
            <v>1546208</v>
          </cell>
          <cell r="Q424">
            <v>19050465.915068492</v>
          </cell>
        </row>
        <row r="425">
          <cell r="A425">
            <v>14137377</v>
          </cell>
          <cell r="B425" t="str">
            <v>14137377</v>
          </cell>
          <cell r="C425" t="str">
            <v>ECHANES SILVA LUIS ANTONIO</v>
          </cell>
          <cell r="D425">
            <v>1000</v>
          </cell>
          <cell r="G425" t="str">
            <v>M</v>
          </cell>
          <cell r="H425">
            <v>29597</v>
          </cell>
          <cell r="I425">
            <v>40008</v>
          </cell>
          <cell r="J425">
            <v>2.9643835616438357</v>
          </cell>
          <cell r="K425">
            <v>729265</v>
          </cell>
          <cell r="L425">
            <v>729265</v>
          </cell>
          <cell r="M425">
            <v>729265</v>
          </cell>
          <cell r="O425">
            <v>3444302.8830136987</v>
          </cell>
          <cell r="P425">
            <v>0</v>
          </cell>
          <cell r="Q425">
            <v>3444302.8830136987</v>
          </cell>
        </row>
        <row r="426">
          <cell r="A426">
            <v>13269380</v>
          </cell>
          <cell r="B426" t="str">
            <v>13269380</v>
          </cell>
          <cell r="C426" t="str">
            <v>CARDENAS CASTILLO CECILIA ANDR</v>
          </cell>
          <cell r="D426">
            <v>1000</v>
          </cell>
          <cell r="G426" t="str">
            <v>F</v>
          </cell>
          <cell r="H426">
            <v>28457</v>
          </cell>
          <cell r="I426">
            <v>36724</v>
          </cell>
          <cell r="J426">
            <v>11.961643835616439</v>
          </cell>
          <cell r="K426">
            <v>729271</v>
          </cell>
          <cell r="L426">
            <v>729271</v>
          </cell>
          <cell r="M426">
            <v>729271</v>
          </cell>
          <cell r="O426">
            <v>13898280.024931507</v>
          </cell>
          <cell r="P426">
            <v>878072</v>
          </cell>
          <cell r="Q426">
            <v>13898280.024931507</v>
          </cell>
        </row>
        <row r="427">
          <cell r="A427">
            <v>6793584</v>
          </cell>
          <cell r="B427" t="str">
            <v>06793584</v>
          </cell>
          <cell r="C427" t="str">
            <v>DIAZ PINO MYRIAM</v>
          </cell>
          <cell r="D427">
            <v>1000</v>
          </cell>
          <cell r="G427" t="str">
            <v>F</v>
          </cell>
          <cell r="H427">
            <v>20516</v>
          </cell>
          <cell r="I427">
            <v>27851</v>
          </cell>
          <cell r="J427">
            <v>36.271232876712325</v>
          </cell>
          <cell r="K427">
            <v>729636</v>
          </cell>
          <cell r="L427">
            <v>729636</v>
          </cell>
          <cell r="M427">
            <v>729636</v>
          </cell>
          <cell r="O427">
            <v>31131538.673698626</v>
          </cell>
          <cell r="P427">
            <v>1511683</v>
          </cell>
          <cell r="Q427">
            <v>31131538.673698626</v>
          </cell>
        </row>
        <row r="428">
          <cell r="A428">
            <v>13296383</v>
          </cell>
          <cell r="B428" t="str">
            <v>13296383</v>
          </cell>
          <cell r="C428" t="str">
            <v>MUÑOZ UGARTE PATRICIO ISMAEL</v>
          </cell>
          <cell r="D428">
            <v>1000</v>
          </cell>
          <cell r="G428" t="str">
            <v>M</v>
          </cell>
          <cell r="H428">
            <v>28349</v>
          </cell>
          <cell r="I428">
            <v>36283</v>
          </cell>
          <cell r="J428">
            <v>13.169863013698631</v>
          </cell>
          <cell r="K428">
            <v>729953</v>
          </cell>
          <cell r="L428">
            <v>729953</v>
          </cell>
          <cell r="M428">
            <v>729953</v>
          </cell>
          <cell r="O428">
            <v>14932728.217123289</v>
          </cell>
          <cell r="P428">
            <v>895423</v>
          </cell>
          <cell r="Q428">
            <v>14932728.217123289</v>
          </cell>
        </row>
        <row r="429">
          <cell r="A429">
            <v>82457597</v>
          </cell>
          <cell r="B429" t="str">
            <v>82457597</v>
          </cell>
          <cell r="C429" t="str">
            <v>GATICA ARANCIBIA VICTOR</v>
          </cell>
          <cell r="D429">
            <v>1000</v>
          </cell>
          <cell r="G429" t="str">
            <v>M</v>
          </cell>
          <cell r="H429">
            <v>26653</v>
          </cell>
          <cell r="I429">
            <v>38838</v>
          </cell>
          <cell r="J429">
            <v>6.1698630136986301</v>
          </cell>
          <cell r="K429">
            <v>732750</v>
          </cell>
          <cell r="L429">
            <v>732750</v>
          </cell>
          <cell r="M429">
            <v>732750</v>
          </cell>
          <cell r="O429">
            <v>7199911.7720547942</v>
          </cell>
          <cell r="P429">
            <v>0</v>
          </cell>
          <cell r="Q429">
            <v>7199911.7720547942</v>
          </cell>
        </row>
        <row r="430">
          <cell r="A430">
            <v>9031287</v>
          </cell>
          <cell r="B430" t="str">
            <v>09031287</v>
          </cell>
          <cell r="C430" t="str">
            <v>TAMAYO JARA MONICA EULALIA</v>
          </cell>
          <cell r="D430">
            <v>1000</v>
          </cell>
          <cell r="G430" t="str">
            <v>F</v>
          </cell>
          <cell r="H430">
            <v>22561</v>
          </cell>
          <cell r="I430">
            <v>34799</v>
          </cell>
          <cell r="J430">
            <v>17.235616438356164</v>
          </cell>
          <cell r="K430">
            <v>732835</v>
          </cell>
          <cell r="L430">
            <v>732835</v>
          </cell>
          <cell r="M430">
            <v>732835</v>
          </cell>
          <cell r="O430">
            <v>18032546.31547945</v>
          </cell>
          <cell r="P430">
            <v>1587470</v>
          </cell>
          <cell r="Q430">
            <v>18032546.31547945</v>
          </cell>
        </row>
        <row r="431">
          <cell r="A431">
            <v>8532593</v>
          </cell>
          <cell r="B431" t="str">
            <v>08532593</v>
          </cell>
          <cell r="C431" t="str">
            <v>LABBE JORNET ALBERTO JORGE</v>
          </cell>
          <cell r="D431">
            <v>1000</v>
          </cell>
          <cell r="G431" t="str">
            <v>M</v>
          </cell>
          <cell r="H431">
            <v>22009</v>
          </cell>
          <cell r="I431">
            <v>29959</v>
          </cell>
          <cell r="J431">
            <v>30.495890410958904</v>
          </cell>
          <cell r="K431">
            <v>733246</v>
          </cell>
          <cell r="L431">
            <v>733246</v>
          </cell>
          <cell r="M431">
            <v>733246</v>
          </cell>
          <cell r="O431">
            <v>26864547.166027397</v>
          </cell>
          <cell r="P431">
            <v>1552855</v>
          </cell>
          <cell r="Q431">
            <v>26864547.166027397</v>
          </cell>
        </row>
        <row r="432">
          <cell r="A432">
            <v>9215201</v>
          </cell>
          <cell r="B432" t="str">
            <v>09215201</v>
          </cell>
          <cell r="C432" t="str">
            <v>CAROCA MUÑOZ FERNANDO</v>
          </cell>
          <cell r="D432">
            <v>1000</v>
          </cell>
          <cell r="G432" t="str">
            <v>M</v>
          </cell>
          <cell r="H432">
            <v>22462</v>
          </cell>
          <cell r="I432">
            <v>32086</v>
          </cell>
          <cell r="J432">
            <v>24.668493150684931</v>
          </cell>
          <cell r="K432">
            <v>737048</v>
          </cell>
          <cell r="L432">
            <v>737048</v>
          </cell>
          <cell r="M432">
            <v>737048</v>
          </cell>
          <cell r="O432">
            <v>22889956.128767122</v>
          </cell>
          <cell r="P432">
            <v>2185512</v>
          </cell>
          <cell r="Q432">
            <v>22889956.128767122</v>
          </cell>
        </row>
        <row r="433">
          <cell r="A433">
            <v>13486055</v>
          </cell>
          <cell r="B433">
            <v>13486055</v>
          </cell>
          <cell r="C433" t="str">
            <v>GARCIA BRAVO KARIN CRISTINA</v>
          </cell>
          <cell r="D433">
            <v>1000</v>
          </cell>
          <cell r="G433" t="str">
            <v>F</v>
          </cell>
          <cell r="H433">
            <v>28553</v>
          </cell>
          <cell r="I433">
            <v>36535</v>
          </cell>
          <cell r="J433">
            <v>12.479452054794521</v>
          </cell>
          <cell r="K433">
            <v>737109</v>
          </cell>
          <cell r="L433">
            <v>737109</v>
          </cell>
          <cell r="M433">
            <v>737109</v>
          </cell>
          <cell r="O433">
            <v>14641753.60890411</v>
          </cell>
          <cell r="P433">
            <v>952995</v>
          </cell>
          <cell r="Q433">
            <v>14641753.60890411</v>
          </cell>
        </row>
        <row r="434">
          <cell r="A434">
            <v>12672384</v>
          </cell>
          <cell r="B434" t="str">
            <v>12672384</v>
          </cell>
          <cell r="C434" t="str">
            <v>MADRID DURAN JACQUELINE</v>
          </cell>
          <cell r="D434">
            <v>1000</v>
          </cell>
          <cell r="G434" t="str">
            <v>F</v>
          </cell>
          <cell r="H434">
            <v>26986</v>
          </cell>
          <cell r="I434">
            <v>34366</v>
          </cell>
          <cell r="J434">
            <v>18.421917808219177</v>
          </cell>
          <cell r="K434">
            <v>737972</v>
          </cell>
          <cell r="L434">
            <v>737972</v>
          </cell>
          <cell r="M434">
            <v>737972</v>
          </cell>
          <cell r="O434">
            <v>19255926.430684928</v>
          </cell>
          <cell r="P434">
            <v>1202374</v>
          </cell>
          <cell r="Q434">
            <v>19255926.430684928</v>
          </cell>
        </row>
        <row r="435">
          <cell r="A435">
            <v>13196907</v>
          </cell>
          <cell r="B435" t="str">
            <v>13196907</v>
          </cell>
          <cell r="C435" t="str">
            <v>OLIVARES MONASTERIO CARLOS PAT</v>
          </cell>
          <cell r="D435">
            <v>1000</v>
          </cell>
          <cell r="G435" t="str">
            <v>M</v>
          </cell>
          <cell r="H435">
            <v>25214</v>
          </cell>
          <cell r="I435">
            <v>33644</v>
          </cell>
          <cell r="J435">
            <v>20.399999999999999</v>
          </cell>
          <cell r="K435">
            <v>738481</v>
          </cell>
          <cell r="L435">
            <v>738481</v>
          </cell>
          <cell r="M435">
            <v>738481</v>
          </cell>
          <cell r="O435">
            <v>19789111.34</v>
          </cell>
          <cell r="P435">
            <v>993502</v>
          </cell>
          <cell r="Q435">
            <v>19789111.34</v>
          </cell>
        </row>
        <row r="436">
          <cell r="A436">
            <v>11652056</v>
          </cell>
          <cell r="B436" t="str">
            <v>11652056</v>
          </cell>
          <cell r="C436" t="str">
            <v>MEZA PIZARRO SALOMON EDUARDO</v>
          </cell>
          <cell r="D436">
            <v>1000</v>
          </cell>
          <cell r="G436" t="str">
            <v>M</v>
          </cell>
          <cell r="H436">
            <v>25332</v>
          </cell>
          <cell r="I436">
            <v>33970</v>
          </cell>
          <cell r="J436">
            <v>19.506849315068493</v>
          </cell>
          <cell r="K436">
            <v>739065</v>
          </cell>
          <cell r="L436">
            <v>739065</v>
          </cell>
          <cell r="M436">
            <v>739065</v>
          </cell>
          <cell r="O436">
            <v>19405399.939726025</v>
          </cell>
          <cell r="P436">
            <v>1545855</v>
          </cell>
          <cell r="Q436">
            <v>19405399.939726025</v>
          </cell>
        </row>
        <row r="437">
          <cell r="A437">
            <v>11665214</v>
          </cell>
          <cell r="B437" t="str">
            <v>11665214</v>
          </cell>
          <cell r="C437" t="str">
            <v>LARA VILLALOBOS JUAN GABRIEL</v>
          </cell>
          <cell r="D437">
            <v>1000</v>
          </cell>
          <cell r="G437" t="str">
            <v>M</v>
          </cell>
          <cell r="H437">
            <v>25683</v>
          </cell>
          <cell r="I437">
            <v>33178</v>
          </cell>
          <cell r="J437">
            <v>21.676712328767124</v>
          </cell>
          <cell r="K437">
            <v>742154</v>
          </cell>
          <cell r="L437">
            <v>742154</v>
          </cell>
          <cell r="M437">
            <v>742154</v>
          </cell>
          <cell r="O437">
            <v>21044012.083287671</v>
          </cell>
          <cell r="P437">
            <v>1551899</v>
          </cell>
          <cell r="Q437">
            <v>21044012.083287671</v>
          </cell>
        </row>
        <row r="438">
          <cell r="A438">
            <v>9473000</v>
          </cell>
          <cell r="B438" t="str">
            <v>09473000</v>
          </cell>
          <cell r="C438" t="str">
            <v>GIBBS GONZALEZ PEGGY</v>
          </cell>
          <cell r="D438">
            <v>1000</v>
          </cell>
          <cell r="G438" t="str">
            <v>F</v>
          </cell>
          <cell r="H438">
            <v>22682</v>
          </cell>
          <cell r="I438">
            <v>33028</v>
          </cell>
          <cell r="J438">
            <v>22.087671232876712</v>
          </cell>
          <cell r="K438">
            <v>742964</v>
          </cell>
          <cell r="L438">
            <v>742964</v>
          </cell>
          <cell r="M438">
            <v>742964</v>
          </cell>
          <cell r="O438">
            <v>22166667.642191779</v>
          </cell>
          <cell r="P438">
            <v>1364095</v>
          </cell>
          <cell r="Q438">
            <v>22166667.642191779</v>
          </cell>
        </row>
        <row r="439">
          <cell r="A439">
            <v>12623096</v>
          </cell>
          <cell r="B439">
            <v>12623096</v>
          </cell>
          <cell r="C439" t="str">
            <v>ZUÑIGA CALDERON GERMAN ALFREDO</v>
          </cell>
          <cell r="D439">
            <v>1000</v>
          </cell>
          <cell r="G439" t="str">
            <v>M</v>
          </cell>
          <cell r="H439">
            <v>27332</v>
          </cell>
          <cell r="I439">
            <v>38443</v>
          </cell>
          <cell r="J439">
            <v>7.2520547945205482</v>
          </cell>
          <cell r="K439">
            <v>745776</v>
          </cell>
          <cell r="L439">
            <v>745776</v>
          </cell>
          <cell r="M439">
            <v>745776</v>
          </cell>
          <cell r="O439">
            <v>8599748.3745205477</v>
          </cell>
          <cell r="P439">
            <v>0</v>
          </cell>
          <cell r="Q439">
            <v>8599748.3745205477</v>
          </cell>
        </row>
        <row r="440">
          <cell r="A440">
            <v>10065465</v>
          </cell>
          <cell r="B440" t="str">
            <v>10065465</v>
          </cell>
          <cell r="C440" t="str">
            <v>ARREDONDO VALERO OSCAR</v>
          </cell>
          <cell r="D440">
            <v>1000</v>
          </cell>
          <cell r="G440" t="str">
            <v>M</v>
          </cell>
          <cell r="H440">
            <v>24913</v>
          </cell>
          <cell r="I440">
            <v>31852</v>
          </cell>
          <cell r="J440">
            <v>25.30958904109589</v>
          </cell>
          <cell r="K440">
            <v>746940</v>
          </cell>
          <cell r="L440">
            <v>746940</v>
          </cell>
          <cell r="M440">
            <v>746940</v>
          </cell>
          <cell r="O440">
            <v>24005102.88547945</v>
          </cell>
          <cell r="P440">
            <v>1592049</v>
          </cell>
          <cell r="Q440">
            <v>24005102.88547945</v>
          </cell>
        </row>
        <row r="441">
          <cell r="A441">
            <v>10119096</v>
          </cell>
          <cell r="B441" t="str">
            <v>10119096</v>
          </cell>
          <cell r="C441" t="str">
            <v>RIQUELME CORREA GERMAN EDGAR</v>
          </cell>
          <cell r="D441">
            <v>1000</v>
          </cell>
          <cell r="G441" t="str">
            <v>M</v>
          </cell>
          <cell r="H441">
            <v>24742</v>
          </cell>
          <cell r="I441">
            <v>34859</v>
          </cell>
          <cell r="J441">
            <v>17.07123287671233</v>
          </cell>
          <cell r="K441">
            <v>747071</v>
          </cell>
          <cell r="L441">
            <v>747071</v>
          </cell>
          <cell r="M441">
            <v>747071</v>
          </cell>
          <cell r="O441">
            <v>18266816.724246576</v>
          </cell>
          <cell r="P441">
            <v>1529508</v>
          </cell>
          <cell r="Q441">
            <v>18266816.724246576</v>
          </cell>
        </row>
        <row r="442">
          <cell r="A442">
            <v>15962127</v>
          </cell>
          <cell r="B442" t="str">
            <v>15962127</v>
          </cell>
          <cell r="C442" t="str">
            <v>SANTANA PRIETO GUILLERMO ANDRE</v>
          </cell>
          <cell r="D442">
            <v>1000</v>
          </cell>
          <cell r="G442" t="str">
            <v>M</v>
          </cell>
          <cell r="H442">
            <v>31023</v>
          </cell>
          <cell r="I442">
            <v>39814</v>
          </cell>
          <cell r="J442">
            <v>3.495890410958904</v>
          </cell>
          <cell r="K442">
            <v>747160</v>
          </cell>
          <cell r="L442">
            <v>747160</v>
          </cell>
          <cell r="M442">
            <v>747160</v>
          </cell>
          <cell r="O442">
            <v>4152568.6038356163</v>
          </cell>
          <cell r="P442">
            <v>0</v>
          </cell>
          <cell r="Q442">
            <v>4152568.6038356163</v>
          </cell>
        </row>
        <row r="443">
          <cell r="A443">
            <v>6023624</v>
          </cell>
          <cell r="B443" t="str">
            <v>06023624</v>
          </cell>
          <cell r="C443" t="str">
            <v>VASQUEZ SOLORZA RAMON</v>
          </cell>
          <cell r="D443">
            <v>1000</v>
          </cell>
          <cell r="G443" t="str">
            <v>M</v>
          </cell>
          <cell r="H443">
            <v>18748</v>
          </cell>
          <cell r="I443">
            <v>26731</v>
          </cell>
          <cell r="J443">
            <v>39.339726027397262</v>
          </cell>
          <cell r="K443">
            <v>747484</v>
          </cell>
          <cell r="L443">
            <v>747484</v>
          </cell>
          <cell r="M443">
            <v>747484</v>
          </cell>
          <cell r="O443">
            <v>31659708.052876711</v>
          </cell>
          <cell r="P443">
            <v>1290449</v>
          </cell>
          <cell r="Q443">
            <v>31659708.052876711</v>
          </cell>
        </row>
        <row r="444">
          <cell r="A444">
            <v>6242722</v>
          </cell>
          <cell r="B444" t="str">
            <v>06242722</v>
          </cell>
          <cell r="C444" t="str">
            <v>MORALES CALDERON JOSE MIGUEL</v>
          </cell>
          <cell r="D444">
            <v>1000</v>
          </cell>
          <cell r="G444" t="str">
            <v>M</v>
          </cell>
          <cell r="H444">
            <v>19316</v>
          </cell>
          <cell r="I444">
            <v>28900</v>
          </cell>
          <cell r="J444">
            <v>33.397260273972606</v>
          </cell>
          <cell r="K444">
            <v>749222</v>
          </cell>
          <cell r="L444">
            <v>749222</v>
          </cell>
          <cell r="M444">
            <v>749222</v>
          </cell>
          <cell r="O444">
            <v>27944832.964383565</v>
          </cell>
          <cell r="P444">
            <v>1098945</v>
          </cell>
          <cell r="Q444">
            <v>27944832.964383565</v>
          </cell>
        </row>
        <row r="445">
          <cell r="A445">
            <v>7166232</v>
          </cell>
          <cell r="B445" t="str">
            <v>07166232</v>
          </cell>
          <cell r="C445" t="str">
            <v>FLORES ARAYA HERNAN PATRICIO</v>
          </cell>
          <cell r="D445">
            <v>1000</v>
          </cell>
          <cell r="G445" t="str">
            <v>M</v>
          </cell>
          <cell r="H445">
            <v>19975</v>
          </cell>
          <cell r="I445">
            <v>36472</v>
          </cell>
          <cell r="J445">
            <v>12.652054794520549</v>
          </cell>
          <cell r="K445">
            <v>750246</v>
          </cell>
          <cell r="L445">
            <v>750246</v>
          </cell>
          <cell r="M445">
            <v>750246</v>
          </cell>
          <cell r="O445">
            <v>15085267.607671233</v>
          </cell>
          <cell r="P445">
            <v>1636014</v>
          </cell>
          <cell r="Q445">
            <v>15085267.607671233</v>
          </cell>
        </row>
        <row r="446">
          <cell r="A446">
            <v>10524051</v>
          </cell>
          <cell r="B446" t="str">
            <v>10524051</v>
          </cell>
          <cell r="C446" t="str">
            <v>CANCINO MONGE PEDRO MARIO</v>
          </cell>
          <cell r="D446">
            <v>1000</v>
          </cell>
          <cell r="G446" t="str">
            <v>M</v>
          </cell>
          <cell r="H446">
            <v>24733</v>
          </cell>
          <cell r="I446">
            <v>31852</v>
          </cell>
          <cell r="J446">
            <v>25.30958904109589</v>
          </cell>
          <cell r="K446">
            <v>751152</v>
          </cell>
          <cell r="L446">
            <v>751152</v>
          </cell>
          <cell r="M446">
            <v>751152</v>
          </cell>
          <cell r="O446">
            <v>24159678.669589043</v>
          </cell>
          <cell r="P446">
            <v>1588378</v>
          </cell>
          <cell r="Q446">
            <v>24159678.669589043</v>
          </cell>
        </row>
        <row r="447">
          <cell r="A447">
            <v>13917592</v>
          </cell>
          <cell r="B447">
            <v>13917592</v>
          </cell>
          <cell r="C447" t="str">
            <v>GONZALEZ MELLA FRANCISCO JAVIE</v>
          </cell>
          <cell r="D447">
            <v>1000</v>
          </cell>
          <cell r="G447" t="str">
            <v>M</v>
          </cell>
          <cell r="H447">
            <v>29465</v>
          </cell>
          <cell r="I447">
            <v>39125</v>
          </cell>
          <cell r="J447">
            <v>5.3835616438356162</v>
          </cell>
          <cell r="K447">
            <v>753479</v>
          </cell>
          <cell r="L447">
            <v>753479</v>
          </cell>
          <cell r="M447">
            <v>753479</v>
          </cell>
          <cell r="O447">
            <v>6444152.6280821906</v>
          </cell>
          <cell r="P447">
            <v>0</v>
          </cell>
          <cell r="Q447">
            <v>6444152.6280821906</v>
          </cell>
        </row>
        <row r="448">
          <cell r="A448">
            <v>13548324</v>
          </cell>
          <cell r="B448" t="str">
            <v>13548324</v>
          </cell>
          <cell r="C448" t="str">
            <v>MOSCOSO VILLAR DANIELA DAYANA</v>
          </cell>
          <cell r="D448">
            <v>1000</v>
          </cell>
          <cell r="G448" t="str">
            <v>F</v>
          </cell>
          <cell r="H448">
            <v>28863</v>
          </cell>
          <cell r="I448">
            <v>36689</v>
          </cell>
          <cell r="J448">
            <v>12.057534246575342</v>
          </cell>
          <cell r="K448">
            <v>756274</v>
          </cell>
          <cell r="L448">
            <v>756274</v>
          </cell>
          <cell r="M448">
            <v>756274</v>
          </cell>
          <cell r="O448">
            <v>14481800.378630135</v>
          </cell>
          <cell r="P448">
            <v>744460</v>
          </cell>
          <cell r="Q448">
            <v>14481800.378630135</v>
          </cell>
        </row>
        <row r="449">
          <cell r="A449">
            <v>10726091</v>
          </cell>
          <cell r="B449" t="str">
            <v>10726091</v>
          </cell>
          <cell r="C449" t="str">
            <v>HURTADO ARCE MARCELA PAOLA</v>
          </cell>
          <cell r="D449">
            <v>1000</v>
          </cell>
          <cell r="G449" t="str">
            <v>F</v>
          </cell>
          <cell r="H449">
            <v>25119</v>
          </cell>
          <cell r="I449">
            <v>36711</v>
          </cell>
          <cell r="J449">
            <v>11.997260273972604</v>
          </cell>
          <cell r="K449">
            <v>756881</v>
          </cell>
          <cell r="L449">
            <v>756881</v>
          </cell>
          <cell r="M449">
            <v>756881</v>
          </cell>
          <cell r="O449">
            <v>14419967.21821918</v>
          </cell>
          <cell r="P449">
            <v>0</v>
          </cell>
          <cell r="Q449">
            <v>14419967.21821918</v>
          </cell>
        </row>
        <row r="450">
          <cell r="A450">
            <v>14256549</v>
          </cell>
          <cell r="B450" t="str">
            <v>14256549</v>
          </cell>
          <cell r="C450" t="str">
            <v>ESCOBAR FONSECA LORETO INES</v>
          </cell>
          <cell r="D450">
            <v>1000</v>
          </cell>
          <cell r="G450" t="str">
            <v>F</v>
          </cell>
          <cell r="H450">
            <v>27159</v>
          </cell>
          <cell r="I450">
            <v>36850</v>
          </cell>
          <cell r="J450">
            <v>11.616438356164384</v>
          </cell>
          <cell r="K450">
            <v>757565</v>
          </cell>
          <cell r="L450">
            <v>757565</v>
          </cell>
          <cell r="M450">
            <v>757565</v>
          </cell>
          <cell r="O450">
            <v>13973763.934246574</v>
          </cell>
          <cell r="P450">
            <v>902243</v>
          </cell>
          <cell r="Q450">
            <v>13973763.934246574</v>
          </cell>
        </row>
        <row r="451">
          <cell r="A451">
            <v>13052929</v>
          </cell>
          <cell r="B451" t="str">
            <v>13052929</v>
          </cell>
          <cell r="C451" t="str">
            <v>PIZARRO CARRASCO MARCELO ENRIQ</v>
          </cell>
          <cell r="D451">
            <v>1000</v>
          </cell>
          <cell r="G451" t="str">
            <v>M</v>
          </cell>
          <cell r="H451">
            <v>25533</v>
          </cell>
          <cell r="I451">
            <v>37043</v>
          </cell>
          <cell r="J451">
            <v>11.087671232876712</v>
          </cell>
          <cell r="K451">
            <v>760636</v>
          </cell>
          <cell r="L451">
            <v>760636</v>
          </cell>
          <cell r="M451">
            <v>760636</v>
          </cell>
          <cell r="O451">
            <v>13387066.864931507</v>
          </cell>
          <cell r="P451">
            <v>0</v>
          </cell>
          <cell r="Q451">
            <v>13387066.864931507</v>
          </cell>
        </row>
        <row r="452">
          <cell r="A452">
            <v>14158551</v>
          </cell>
          <cell r="B452" t="str">
            <v>14158551</v>
          </cell>
          <cell r="C452" t="str">
            <v>ASTORGA BRIZUELA RODOLFO ANTON</v>
          </cell>
          <cell r="D452">
            <v>1000</v>
          </cell>
          <cell r="G452" t="str">
            <v>M</v>
          </cell>
          <cell r="H452">
            <v>29676</v>
          </cell>
          <cell r="I452">
            <v>37316</v>
          </cell>
          <cell r="J452">
            <v>10.33972602739726</v>
          </cell>
          <cell r="K452">
            <v>760805</v>
          </cell>
          <cell r="L452">
            <v>760805</v>
          </cell>
          <cell r="M452">
            <v>760805</v>
          </cell>
          <cell r="O452">
            <v>12486544.213972602</v>
          </cell>
          <cell r="P452">
            <v>0</v>
          </cell>
          <cell r="Q452">
            <v>12486544.213972602</v>
          </cell>
        </row>
        <row r="453">
          <cell r="A453">
            <v>9784997</v>
          </cell>
          <cell r="B453" t="str">
            <v>09784997</v>
          </cell>
          <cell r="C453" t="str">
            <v>ROJAS LORCA GUILLERMO CRISTIAN</v>
          </cell>
          <cell r="D453">
            <v>1000</v>
          </cell>
          <cell r="G453" t="str">
            <v>M</v>
          </cell>
          <cell r="H453">
            <v>23360</v>
          </cell>
          <cell r="I453">
            <v>34645</v>
          </cell>
          <cell r="J453">
            <v>17.657534246575342</v>
          </cell>
          <cell r="K453">
            <v>761554</v>
          </cell>
          <cell r="L453">
            <v>761554</v>
          </cell>
          <cell r="M453">
            <v>761554</v>
          </cell>
          <cell r="O453">
            <v>18821816.380821913</v>
          </cell>
          <cell r="P453">
            <v>1553047</v>
          </cell>
          <cell r="Q453">
            <v>18821816.380821913</v>
          </cell>
        </row>
        <row r="454">
          <cell r="A454">
            <v>8892829</v>
          </cell>
          <cell r="B454" t="str">
            <v>08892829</v>
          </cell>
          <cell r="C454" t="str">
            <v>ECHEVERRIA GALAZ MONICA</v>
          </cell>
          <cell r="D454">
            <v>1000</v>
          </cell>
          <cell r="G454" t="str">
            <v>F</v>
          </cell>
          <cell r="H454">
            <v>23003</v>
          </cell>
          <cell r="I454">
            <v>32092</v>
          </cell>
          <cell r="J454">
            <v>24.652054794520549</v>
          </cell>
          <cell r="K454">
            <v>761741</v>
          </cell>
          <cell r="L454">
            <v>761741</v>
          </cell>
          <cell r="M454">
            <v>761741</v>
          </cell>
          <cell r="O454">
            <v>24738292.093972605</v>
          </cell>
          <cell r="P454">
            <v>1328032</v>
          </cell>
          <cell r="Q454">
            <v>24738292.093972605</v>
          </cell>
        </row>
        <row r="455">
          <cell r="A455">
            <v>7417975</v>
          </cell>
          <cell r="B455" t="str">
            <v>07417975</v>
          </cell>
          <cell r="C455" t="str">
            <v>BUSTOS CORTES EDUARDO ALBERTO</v>
          </cell>
          <cell r="D455">
            <v>1000</v>
          </cell>
          <cell r="G455" t="str">
            <v>M</v>
          </cell>
          <cell r="H455">
            <v>20087</v>
          </cell>
          <cell r="I455">
            <v>36286</v>
          </cell>
          <cell r="J455">
            <v>13.161643835616438</v>
          </cell>
          <cell r="K455">
            <v>762377</v>
          </cell>
          <cell r="L455">
            <v>762377</v>
          </cell>
          <cell r="M455">
            <v>762377</v>
          </cell>
          <cell r="O455">
            <v>15390189.247123288</v>
          </cell>
          <cell r="P455">
            <v>1224213</v>
          </cell>
          <cell r="Q455">
            <v>15390189.247123288</v>
          </cell>
        </row>
        <row r="456">
          <cell r="A456">
            <v>12488921</v>
          </cell>
          <cell r="B456" t="str">
            <v>12488921</v>
          </cell>
          <cell r="C456" t="str">
            <v>ROSSEL DUQUE KAREN  ANGELICA</v>
          </cell>
          <cell r="D456">
            <v>1000</v>
          </cell>
          <cell r="G456" t="str">
            <v>F</v>
          </cell>
          <cell r="H456">
            <v>26978</v>
          </cell>
          <cell r="I456">
            <v>36724</v>
          </cell>
          <cell r="J456">
            <v>11.961643835616439</v>
          </cell>
          <cell r="K456">
            <v>764038</v>
          </cell>
          <cell r="L456">
            <v>764038</v>
          </cell>
          <cell r="M456">
            <v>764038</v>
          </cell>
          <cell r="O456">
            <v>14501292.208219178</v>
          </cell>
          <cell r="P456">
            <v>974923</v>
          </cell>
          <cell r="Q456">
            <v>14501292.208219178</v>
          </cell>
        </row>
        <row r="457">
          <cell r="A457">
            <v>8455017</v>
          </cell>
          <cell r="B457" t="str">
            <v>08455017</v>
          </cell>
          <cell r="C457" t="str">
            <v>MUÑOZ MUJICA PATRICIO ALBERTO</v>
          </cell>
          <cell r="D457">
            <v>1000</v>
          </cell>
          <cell r="G457" t="str">
            <v>M</v>
          </cell>
          <cell r="H457">
            <v>23740</v>
          </cell>
          <cell r="I457">
            <v>30928</v>
          </cell>
          <cell r="J457">
            <v>27.841095890410958</v>
          </cell>
          <cell r="K457">
            <v>767104</v>
          </cell>
          <cell r="L457">
            <v>767104</v>
          </cell>
          <cell r="M457">
            <v>767104</v>
          </cell>
          <cell r="O457">
            <v>25111444.165479451</v>
          </cell>
          <cell r="P457">
            <v>1637616</v>
          </cell>
          <cell r="Q457">
            <v>25111444.165479451</v>
          </cell>
        </row>
        <row r="458">
          <cell r="A458">
            <v>11524791</v>
          </cell>
          <cell r="B458" t="str">
            <v>11524791</v>
          </cell>
          <cell r="C458" t="str">
            <v>PEDERNERAS ORELLANA ALAIN MARC</v>
          </cell>
          <cell r="D458">
            <v>1000</v>
          </cell>
          <cell r="G458" t="str">
            <v>M</v>
          </cell>
          <cell r="H458">
            <v>25721</v>
          </cell>
          <cell r="I458">
            <v>35400</v>
          </cell>
          <cell r="J458">
            <v>15.58904109589041</v>
          </cell>
          <cell r="K458">
            <v>768890</v>
          </cell>
          <cell r="L458">
            <v>768890</v>
          </cell>
          <cell r="M458">
            <v>768890</v>
          </cell>
          <cell r="O458">
            <v>17282766.084931508</v>
          </cell>
          <cell r="P458">
            <v>1744976</v>
          </cell>
          <cell r="Q458">
            <v>17282766.084931508</v>
          </cell>
        </row>
        <row r="459">
          <cell r="A459">
            <v>11230324</v>
          </cell>
          <cell r="B459" t="str">
            <v>11230324</v>
          </cell>
          <cell r="C459" t="str">
            <v>DIAZ CARES HECTOR PATRICIO</v>
          </cell>
          <cell r="D459">
            <v>1000</v>
          </cell>
          <cell r="G459" t="str">
            <v>M</v>
          </cell>
          <cell r="H459">
            <v>24871</v>
          </cell>
          <cell r="I459">
            <v>33178</v>
          </cell>
          <cell r="J459">
            <v>21.676712328767124</v>
          </cell>
          <cell r="K459">
            <v>775184</v>
          </cell>
          <cell r="L459">
            <v>775184</v>
          </cell>
          <cell r="M459">
            <v>775184</v>
          </cell>
          <cell r="O459">
            <v>22082185.705205481</v>
          </cell>
          <cell r="P459">
            <v>1551899</v>
          </cell>
          <cell r="Q459">
            <v>22082185.705205481</v>
          </cell>
        </row>
        <row r="460">
          <cell r="A460">
            <v>13005162</v>
          </cell>
          <cell r="B460" t="str">
            <v>13005162</v>
          </cell>
          <cell r="C460" t="str">
            <v>ARANCIBIA VALDES FRANCISCO PAT</v>
          </cell>
          <cell r="D460">
            <v>1000</v>
          </cell>
          <cell r="G460" t="str">
            <v>M</v>
          </cell>
          <cell r="H460">
            <v>27756</v>
          </cell>
          <cell r="I460">
            <v>36724</v>
          </cell>
          <cell r="J460">
            <v>11.961643835616439</v>
          </cell>
          <cell r="K460">
            <v>779266</v>
          </cell>
          <cell r="L460">
            <v>779266</v>
          </cell>
          <cell r="M460">
            <v>779266</v>
          </cell>
          <cell r="O460">
            <v>14765412.48109589</v>
          </cell>
          <cell r="P460">
            <v>907648</v>
          </cell>
          <cell r="Q460">
            <v>14765412.48109589</v>
          </cell>
        </row>
        <row r="461">
          <cell r="A461">
            <v>12463075</v>
          </cell>
          <cell r="B461">
            <v>12463075</v>
          </cell>
          <cell r="C461" t="str">
            <v>UGARTE SANDOVAL EDSON DOUGLAS</v>
          </cell>
          <cell r="D461">
            <v>1000</v>
          </cell>
          <cell r="G461" t="str">
            <v>M</v>
          </cell>
          <cell r="H461">
            <v>26719</v>
          </cell>
          <cell r="I461">
            <v>34085</v>
          </cell>
          <cell r="J461">
            <v>19.19178082191781</v>
          </cell>
          <cell r="K461">
            <v>782227</v>
          </cell>
          <cell r="L461">
            <v>782227</v>
          </cell>
          <cell r="M461">
            <v>782227</v>
          </cell>
          <cell r="O461">
            <v>21148920.945890412</v>
          </cell>
          <cell r="P461">
            <v>1351049</v>
          </cell>
          <cell r="Q461">
            <v>21148920.945890412</v>
          </cell>
        </row>
        <row r="462">
          <cell r="A462">
            <v>7178022</v>
          </cell>
          <cell r="B462" t="str">
            <v>07178022</v>
          </cell>
          <cell r="C462" t="str">
            <v>MARCHANT DUQUE JOSE LUIS</v>
          </cell>
          <cell r="D462">
            <v>1000</v>
          </cell>
          <cell r="G462" t="str">
            <v>M</v>
          </cell>
          <cell r="H462">
            <v>21175</v>
          </cell>
          <cell r="I462">
            <v>38908</v>
          </cell>
          <cell r="J462">
            <v>5.978082191780822</v>
          </cell>
          <cell r="K462">
            <v>785815</v>
          </cell>
          <cell r="L462">
            <v>785815</v>
          </cell>
          <cell r="M462">
            <v>785815</v>
          </cell>
          <cell r="O462">
            <v>7436092.4994520545</v>
          </cell>
          <cell r="P462">
            <v>0</v>
          </cell>
          <cell r="Q462">
            <v>7436092.4994520545</v>
          </cell>
        </row>
        <row r="463">
          <cell r="A463">
            <v>9976569</v>
          </cell>
          <cell r="B463" t="str">
            <v>09976569</v>
          </cell>
          <cell r="C463" t="str">
            <v>VALDEVENITO FAUNDEZ IGNACIO AL</v>
          </cell>
          <cell r="D463">
            <v>1000</v>
          </cell>
          <cell r="G463" t="str">
            <v>M</v>
          </cell>
          <cell r="H463">
            <v>25235</v>
          </cell>
          <cell r="I463">
            <v>37095</v>
          </cell>
          <cell r="J463">
            <v>10.945205479452055</v>
          </cell>
          <cell r="K463">
            <v>789541</v>
          </cell>
          <cell r="L463">
            <v>789541</v>
          </cell>
          <cell r="M463">
            <v>789541</v>
          </cell>
          <cell r="O463">
            <v>13673794.310273973</v>
          </cell>
          <cell r="P463">
            <v>330394</v>
          </cell>
          <cell r="Q463">
            <v>13673794.310273973</v>
          </cell>
        </row>
        <row r="464">
          <cell r="A464">
            <v>10170022</v>
          </cell>
          <cell r="B464" t="str">
            <v>10170022</v>
          </cell>
          <cell r="C464" t="str">
            <v>PULGAR CLARO EDUARDO JOSE</v>
          </cell>
          <cell r="D464">
            <v>1000</v>
          </cell>
          <cell r="G464" t="str">
            <v>M</v>
          </cell>
          <cell r="H464">
            <v>23708</v>
          </cell>
          <cell r="I464">
            <v>34547</v>
          </cell>
          <cell r="J464">
            <v>17.926027397260274</v>
          </cell>
          <cell r="K464">
            <v>794445</v>
          </cell>
          <cell r="L464">
            <v>794445</v>
          </cell>
          <cell r="M464">
            <v>794445</v>
          </cell>
          <cell r="O464">
            <v>20520162.0669863</v>
          </cell>
          <cell r="P464">
            <v>1220113</v>
          </cell>
          <cell r="Q464">
            <v>20520162.0669863</v>
          </cell>
        </row>
        <row r="465">
          <cell r="A465">
            <v>7421149</v>
          </cell>
          <cell r="B465" t="str">
            <v>07421149</v>
          </cell>
          <cell r="C465" t="str">
            <v>BALCAZAR PIÑA MARIA ROSA</v>
          </cell>
          <cell r="D465">
            <v>1000</v>
          </cell>
          <cell r="G465" t="str">
            <v>F</v>
          </cell>
          <cell r="H465">
            <v>19742</v>
          </cell>
          <cell r="I465">
            <v>26756</v>
          </cell>
          <cell r="J465">
            <v>39.271232876712325</v>
          </cell>
          <cell r="K465">
            <v>796559</v>
          </cell>
          <cell r="L465">
            <v>796559</v>
          </cell>
          <cell r="M465">
            <v>796559</v>
          </cell>
          <cell r="O465">
            <v>33952033.614520542</v>
          </cell>
          <cell r="P465">
            <v>1943879</v>
          </cell>
          <cell r="Q465">
            <v>33952033.614520542</v>
          </cell>
        </row>
        <row r="466">
          <cell r="A466">
            <v>11863433</v>
          </cell>
          <cell r="B466" t="str">
            <v>11863433</v>
          </cell>
          <cell r="C466" t="str">
            <v>GOMEZ FAJARDO MYRTHA ELIZABETH</v>
          </cell>
          <cell r="D466">
            <v>1000</v>
          </cell>
          <cell r="G466" t="str">
            <v>F</v>
          </cell>
          <cell r="H466">
            <v>26234</v>
          </cell>
          <cell r="I466">
            <v>34680</v>
          </cell>
          <cell r="J466">
            <v>17.561643835616437</v>
          </cell>
          <cell r="K466">
            <v>802176</v>
          </cell>
          <cell r="L466">
            <v>802176</v>
          </cell>
          <cell r="M466">
            <v>802176</v>
          </cell>
          <cell r="O466">
            <v>19179541.468493149</v>
          </cell>
          <cell r="P466">
            <v>1804308</v>
          </cell>
          <cell r="Q466">
            <v>19179541.468493149</v>
          </cell>
        </row>
        <row r="467">
          <cell r="A467">
            <v>11888413</v>
          </cell>
          <cell r="B467" t="str">
            <v>11888413</v>
          </cell>
          <cell r="C467" t="str">
            <v>MUÑOZ RAMIREZ CLAUDIA MIREYA</v>
          </cell>
          <cell r="D467">
            <v>1000</v>
          </cell>
          <cell r="G467" t="str">
            <v>F</v>
          </cell>
          <cell r="H467">
            <v>26253</v>
          </cell>
          <cell r="I467">
            <v>33786</v>
          </cell>
          <cell r="J467">
            <v>20.010958904109589</v>
          </cell>
          <cell r="K467">
            <v>802176</v>
          </cell>
          <cell r="L467">
            <v>802176</v>
          </cell>
          <cell r="M467">
            <v>802176</v>
          </cell>
          <cell r="O467">
            <v>21180179.683287669</v>
          </cell>
          <cell r="P467">
            <v>1830045</v>
          </cell>
          <cell r="Q467">
            <v>21180179.683287669</v>
          </cell>
        </row>
        <row r="468">
          <cell r="A468">
            <v>7184218</v>
          </cell>
          <cell r="B468" t="str">
            <v>07184218</v>
          </cell>
          <cell r="C468" t="str">
            <v>VALENZUELA SAAVEDRA LEONARDO</v>
          </cell>
          <cell r="D468">
            <v>1000</v>
          </cell>
          <cell r="G468" t="str">
            <v>M</v>
          </cell>
          <cell r="H468">
            <v>20828</v>
          </cell>
          <cell r="I468">
            <v>30270</v>
          </cell>
          <cell r="J468">
            <v>29.643835616438356</v>
          </cell>
          <cell r="K468">
            <v>802176</v>
          </cell>
          <cell r="L468">
            <v>802176</v>
          </cell>
          <cell r="M468">
            <v>802176</v>
          </cell>
          <cell r="O468">
            <v>26843160.293150678</v>
          </cell>
          <cell r="P468">
            <v>1804822</v>
          </cell>
          <cell r="Q468">
            <v>26843160.293150678</v>
          </cell>
        </row>
        <row r="469">
          <cell r="A469">
            <v>8002999</v>
          </cell>
          <cell r="B469" t="str">
            <v>08002999</v>
          </cell>
          <cell r="C469" t="str">
            <v>SEPULVEDA FIGUEROA GEORGINA</v>
          </cell>
          <cell r="D469">
            <v>1000</v>
          </cell>
          <cell r="G469" t="str">
            <v>F</v>
          </cell>
          <cell r="H469">
            <v>21620</v>
          </cell>
          <cell r="I469">
            <v>29493</v>
          </cell>
          <cell r="J469">
            <v>31.772602739726029</v>
          </cell>
          <cell r="K469">
            <v>802176</v>
          </cell>
          <cell r="L469">
            <v>802176</v>
          </cell>
          <cell r="M469">
            <v>802176</v>
          </cell>
          <cell r="O469">
            <v>28913399.771780819</v>
          </cell>
          <cell r="P469">
            <v>1873314</v>
          </cell>
          <cell r="Q469">
            <v>28913399.771780819</v>
          </cell>
        </row>
        <row r="470">
          <cell r="A470">
            <v>8452195</v>
          </cell>
          <cell r="B470" t="str">
            <v>08452195</v>
          </cell>
          <cell r="C470" t="str">
            <v>FLORES MORALES DENISSE</v>
          </cell>
          <cell r="D470">
            <v>1000</v>
          </cell>
          <cell r="G470" t="str">
            <v>F</v>
          </cell>
          <cell r="H470">
            <v>21209</v>
          </cell>
          <cell r="I470">
            <v>29363</v>
          </cell>
          <cell r="J470">
            <v>32.128767123287673</v>
          </cell>
          <cell r="K470">
            <v>805899</v>
          </cell>
          <cell r="L470">
            <v>805899</v>
          </cell>
          <cell r="M470">
            <v>805899</v>
          </cell>
          <cell r="O470">
            <v>29538321.808630139</v>
          </cell>
          <cell r="P470">
            <v>1886192</v>
          </cell>
          <cell r="Q470">
            <v>29538321.808630139</v>
          </cell>
        </row>
        <row r="471">
          <cell r="A471">
            <v>5966194</v>
          </cell>
          <cell r="B471" t="str">
            <v>05966194</v>
          </cell>
          <cell r="C471" t="str">
            <v>LINEROS TRINCADO ARNOLDO EUGEN</v>
          </cell>
          <cell r="D471">
            <v>1000</v>
          </cell>
          <cell r="G471" t="str">
            <v>M</v>
          </cell>
          <cell r="H471">
            <v>19616</v>
          </cell>
          <cell r="I471">
            <v>29132</v>
          </cell>
          <cell r="J471">
            <v>32.761643835616439</v>
          </cell>
          <cell r="K471">
            <v>806835</v>
          </cell>
          <cell r="L471">
            <v>806835</v>
          </cell>
          <cell r="M471">
            <v>806835</v>
          </cell>
          <cell r="O471">
            <v>29786416.11150685</v>
          </cell>
          <cell r="P471">
            <v>1940127</v>
          </cell>
          <cell r="Q471">
            <v>29786416.11150685</v>
          </cell>
        </row>
        <row r="472">
          <cell r="A472">
            <v>15627826</v>
          </cell>
          <cell r="B472" t="str">
            <v>15627826</v>
          </cell>
          <cell r="C472" t="str">
            <v>MONSALVE QUEZADA PATRICIA ALEJ</v>
          </cell>
          <cell r="D472">
            <v>1000</v>
          </cell>
          <cell r="G472" t="str">
            <v>F</v>
          </cell>
          <cell r="H472">
            <v>30474</v>
          </cell>
          <cell r="I472">
            <v>39615</v>
          </cell>
          <cell r="J472">
            <v>4.0410958904109586</v>
          </cell>
          <cell r="K472">
            <v>806886</v>
          </cell>
          <cell r="L472">
            <v>806886</v>
          </cell>
          <cell r="M472">
            <v>806886</v>
          </cell>
          <cell r="O472">
            <v>5150156.8767123288</v>
          </cell>
          <cell r="P472">
            <v>0</v>
          </cell>
          <cell r="Q472">
            <v>5150156.8767123288</v>
          </cell>
        </row>
        <row r="473">
          <cell r="A473">
            <v>6613788</v>
          </cell>
          <cell r="B473" t="str">
            <v>06613788</v>
          </cell>
          <cell r="C473" t="str">
            <v>PEREZ GALVEZ SERGIO ENRIQUE</v>
          </cell>
          <cell r="D473">
            <v>1000</v>
          </cell>
          <cell r="G473" t="str">
            <v>M</v>
          </cell>
          <cell r="H473">
            <v>21142</v>
          </cell>
          <cell r="I473">
            <v>29493</v>
          </cell>
          <cell r="J473">
            <v>31.772602739726029</v>
          </cell>
          <cell r="K473">
            <v>807107</v>
          </cell>
          <cell r="L473">
            <v>807107</v>
          </cell>
          <cell r="M473">
            <v>807107</v>
          </cell>
          <cell r="O473">
            <v>29114489.292739727</v>
          </cell>
          <cell r="P473">
            <v>1930856</v>
          </cell>
          <cell r="Q473">
            <v>29114489.292739727</v>
          </cell>
        </row>
        <row r="474">
          <cell r="A474">
            <v>6496092</v>
          </cell>
          <cell r="B474" t="str">
            <v>06496092</v>
          </cell>
          <cell r="C474" t="str">
            <v>CASTAÑEDA GARRIDO JORGE</v>
          </cell>
          <cell r="D474">
            <v>1000</v>
          </cell>
          <cell r="G474" t="str">
            <v>M</v>
          </cell>
          <cell r="H474">
            <v>21306</v>
          </cell>
          <cell r="I474">
            <v>28126</v>
          </cell>
          <cell r="J474">
            <v>35.517808219178079</v>
          </cell>
          <cell r="K474">
            <v>807107</v>
          </cell>
          <cell r="L474">
            <v>807107</v>
          </cell>
          <cell r="M474">
            <v>807107</v>
          </cell>
          <cell r="O474">
            <v>31455552.088219173</v>
          </cell>
          <cell r="P474">
            <v>1919297</v>
          </cell>
          <cell r="Q474">
            <v>31455552.088219173</v>
          </cell>
        </row>
        <row r="475">
          <cell r="A475">
            <v>6618257</v>
          </cell>
          <cell r="B475" t="str">
            <v>06618257</v>
          </cell>
          <cell r="C475" t="str">
            <v>TELLO GONZALEZ GUILLERMO</v>
          </cell>
          <cell r="D475">
            <v>1000</v>
          </cell>
          <cell r="G475" t="str">
            <v>M</v>
          </cell>
          <cell r="H475">
            <v>20455</v>
          </cell>
          <cell r="I475">
            <v>29619</v>
          </cell>
          <cell r="J475">
            <v>31.427397260273974</v>
          </cell>
          <cell r="K475">
            <v>807107</v>
          </cell>
          <cell r="L475">
            <v>807107</v>
          </cell>
          <cell r="M475">
            <v>807107</v>
          </cell>
          <cell r="O475">
            <v>28646609.067260273</v>
          </cell>
          <cell r="P475">
            <v>1297623</v>
          </cell>
          <cell r="Q475">
            <v>28646609.067260273</v>
          </cell>
        </row>
        <row r="476">
          <cell r="A476">
            <v>7365292</v>
          </cell>
          <cell r="B476" t="str">
            <v>07365292</v>
          </cell>
          <cell r="C476" t="str">
            <v>ZUÑIGA RAMOS RAQUEL MAGALY</v>
          </cell>
          <cell r="D476">
            <v>1000</v>
          </cell>
          <cell r="G476" t="str">
            <v>F</v>
          </cell>
          <cell r="H476">
            <v>20391</v>
          </cell>
          <cell r="I476">
            <v>29132</v>
          </cell>
          <cell r="J476">
            <v>32.761643835616439</v>
          </cell>
          <cell r="K476">
            <v>807107</v>
          </cell>
          <cell r="L476">
            <v>807107</v>
          </cell>
          <cell r="M476">
            <v>807107</v>
          </cell>
          <cell r="O476">
            <v>29764189.303835616</v>
          </cell>
          <cell r="P476">
            <v>2373646</v>
          </cell>
          <cell r="Q476">
            <v>29764189.303835616</v>
          </cell>
        </row>
        <row r="477">
          <cell r="A477">
            <v>5787394</v>
          </cell>
          <cell r="B477" t="str">
            <v>05787394</v>
          </cell>
          <cell r="C477" t="str">
            <v>CUEVAS FREIRE FERNANDO</v>
          </cell>
          <cell r="D477">
            <v>1000</v>
          </cell>
          <cell r="G477" t="str">
            <v>M</v>
          </cell>
          <cell r="H477">
            <v>18802</v>
          </cell>
          <cell r="I477">
            <v>30285</v>
          </cell>
          <cell r="J477">
            <v>29.602739726027398</v>
          </cell>
          <cell r="K477">
            <v>808104</v>
          </cell>
          <cell r="L477">
            <v>808104</v>
          </cell>
          <cell r="M477">
            <v>808104</v>
          </cell>
          <cell r="O477">
            <v>27520105.790410958</v>
          </cell>
          <cell r="P477">
            <v>1892339</v>
          </cell>
          <cell r="Q477">
            <v>27520105.790410958</v>
          </cell>
        </row>
        <row r="478">
          <cell r="A478">
            <v>14060572</v>
          </cell>
          <cell r="B478">
            <v>14060572</v>
          </cell>
          <cell r="C478" t="str">
            <v>MAGDALENA RAMIREZ EUGENIA VIVI</v>
          </cell>
          <cell r="D478">
            <v>1000</v>
          </cell>
          <cell r="G478" t="str">
            <v>F</v>
          </cell>
          <cell r="H478">
            <v>29755</v>
          </cell>
          <cell r="I478">
            <v>39622</v>
          </cell>
          <cell r="J478">
            <v>4.021917808219178</v>
          </cell>
          <cell r="K478">
            <v>814898</v>
          </cell>
          <cell r="L478">
            <v>814898</v>
          </cell>
          <cell r="M478">
            <v>814898</v>
          </cell>
          <cell r="O478">
            <v>5172439.6821917808</v>
          </cell>
          <cell r="P478">
            <v>0</v>
          </cell>
          <cell r="Q478">
            <v>5172439.6821917808</v>
          </cell>
        </row>
        <row r="479">
          <cell r="A479">
            <v>12664759</v>
          </cell>
          <cell r="B479" t="str">
            <v>12664759</v>
          </cell>
          <cell r="C479" t="str">
            <v>LEIVA CABELLO LUIS ALFREDO</v>
          </cell>
          <cell r="D479">
            <v>1000</v>
          </cell>
          <cell r="G479" t="str">
            <v>M</v>
          </cell>
          <cell r="H479">
            <v>27071</v>
          </cell>
          <cell r="I479">
            <v>35499</v>
          </cell>
          <cell r="J479">
            <v>15.317808219178081</v>
          </cell>
          <cell r="K479">
            <v>815436</v>
          </cell>
          <cell r="L479">
            <v>815436</v>
          </cell>
          <cell r="M479">
            <v>815436</v>
          </cell>
          <cell r="O479">
            <v>17898538.8139726</v>
          </cell>
          <cell r="P479">
            <v>1236208</v>
          </cell>
          <cell r="Q479">
            <v>17898538.8139726</v>
          </cell>
        </row>
        <row r="480">
          <cell r="A480">
            <v>9268960</v>
          </cell>
          <cell r="B480" t="str">
            <v>09268960</v>
          </cell>
          <cell r="C480" t="str">
            <v>ZAMORANO CESPED CARLOS HUMBERT</v>
          </cell>
          <cell r="D480">
            <v>1000</v>
          </cell>
          <cell r="G480" t="str">
            <v>M</v>
          </cell>
          <cell r="H480">
            <v>23027</v>
          </cell>
          <cell r="I480">
            <v>35499</v>
          </cell>
          <cell r="J480">
            <v>15.317808219178081</v>
          </cell>
          <cell r="K480">
            <v>815436</v>
          </cell>
          <cell r="L480">
            <v>815436</v>
          </cell>
          <cell r="M480">
            <v>815436</v>
          </cell>
          <cell r="O480">
            <v>17532703.8139726</v>
          </cell>
          <cell r="P480">
            <v>1219712</v>
          </cell>
          <cell r="Q480">
            <v>17532703.8139726</v>
          </cell>
        </row>
        <row r="481">
          <cell r="A481">
            <v>7972343</v>
          </cell>
          <cell r="B481" t="str">
            <v>07972343</v>
          </cell>
          <cell r="C481" t="str">
            <v>MEDINA ECKHARDT ALVINO</v>
          </cell>
          <cell r="D481">
            <v>1000</v>
          </cell>
          <cell r="G481" t="str">
            <v>M</v>
          </cell>
          <cell r="H481">
            <v>21077</v>
          </cell>
          <cell r="I481">
            <v>30270</v>
          </cell>
          <cell r="J481">
            <v>29.643835616438356</v>
          </cell>
          <cell r="K481">
            <v>815436</v>
          </cell>
          <cell r="L481">
            <v>815436</v>
          </cell>
          <cell r="M481">
            <v>815436</v>
          </cell>
          <cell r="O481">
            <v>27862102.320547946</v>
          </cell>
          <cell r="P481">
            <v>1912271</v>
          </cell>
          <cell r="Q481">
            <v>27862102.320547946</v>
          </cell>
        </row>
        <row r="482">
          <cell r="A482">
            <v>10282375</v>
          </cell>
          <cell r="B482" t="str">
            <v>10282375</v>
          </cell>
          <cell r="C482" t="str">
            <v>TORRES CESPEDES MARTA DEL CARM</v>
          </cell>
          <cell r="D482">
            <v>1000</v>
          </cell>
          <cell r="G482" t="str">
            <v>F</v>
          </cell>
          <cell r="H482">
            <v>25504</v>
          </cell>
          <cell r="I482">
            <v>35087</v>
          </cell>
          <cell r="J482">
            <v>16.446575342465753</v>
          </cell>
          <cell r="K482">
            <v>819521</v>
          </cell>
          <cell r="L482">
            <v>819521</v>
          </cell>
          <cell r="M482">
            <v>819521</v>
          </cell>
          <cell r="O482">
            <v>18836831.175479453</v>
          </cell>
          <cell r="P482">
            <v>1775867</v>
          </cell>
          <cell r="Q482">
            <v>18836831.175479453</v>
          </cell>
        </row>
        <row r="483">
          <cell r="A483">
            <v>5122275</v>
          </cell>
          <cell r="B483" t="str">
            <v>05122275</v>
          </cell>
          <cell r="C483" t="str">
            <v>RIVERA OLGUIN VICTOR</v>
          </cell>
          <cell r="D483">
            <v>1000</v>
          </cell>
          <cell r="G483" t="str">
            <v>M</v>
          </cell>
          <cell r="H483">
            <v>17477</v>
          </cell>
          <cell r="I483">
            <v>26543</v>
          </cell>
          <cell r="J483">
            <v>39.854794520547948</v>
          </cell>
          <cell r="K483">
            <v>819601</v>
          </cell>
          <cell r="L483">
            <v>819601</v>
          </cell>
          <cell r="M483">
            <v>819601</v>
          </cell>
          <cell r="O483">
            <v>35158969.398493156</v>
          </cell>
          <cell r="P483">
            <v>1991009</v>
          </cell>
          <cell r="Q483">
            <v>35158969.398493156</v>
          </cell>
        </row>
        <row r="484">
          <cell r="A484">
            <v>10691934</v>
          </cell>
          <cell r="B484" t="str">
            <v>10691934</v>
          </cell>
          <cell r="C484" t="str">
            <v>MIRANDA SILVA CECILIA ANDREA</v>
          </cell>
          <cell r="D484">
            <v>1000</v>
          </cell>
          <cell r="G484" t="str">
            <v>F</v>
          </cell>
          <cell r="H484">
            <v>25424</v>
          </cell>
          <cell r="I484">
            <v>32979</v>
          </cell>
          <cell r="J484">
            <v>22.221917808219178</v>
          </cell>
          <cell r="K484">
            <v>819785</v>
          </cell>
          <cell r="L484">
            <v>819785</v>
          </cell>
          <cell r="M484">
            <v>819785</v>
          </cell>
          <cell r="O484">
            <v>23106353.125068493</v>
          </cell>
          <cell r="P484">
            <v>1837715</v>
          </cell>
          <cell r="Q484">
            <v>23106353.125068493</v>
          </cell>
        </row>
        <row r="485">
          <cell r="A485">
            <v>6361623</v>
          </cell>
          <cell r="B485" t="str">
            <v>06361623</v>
          </cell>
          <cell r="C485" t="str">
            <v>DIAZ BUSTAMANTE RENE</v>
          </cell>
          <cell r="D485">
            <v>1000</v>
          </cell>
          <cell r="G485" t="str">
            <v>M</v>
          </cell>
          <cell r="H485">
            <v>19796</v>
          </cell>
          <cell r="I485">
            <v>26028</v>
          </cell>
          <cell r="J485">
            <v>41.265753424657532</v>
          </cell>
          <cell r="K485">
            <v>823643</v>
          </cell>
          <cell r="L485">
            <v>823643</v>
          </cell>
          <cell r="M485">
            <v>823643</v>
          </cell>
          <cell r="O485">
            <v>32853397.716438353</v>
          </cell>
          <cell r="P485">
            <v>0</v>
          </cell>
          <cell r="Q485">
            <v>32853397.716438353</v>
          </cell>
        </row>
        <row r="486">
          <cell r="A486">
            <v>12652703</v>
          </cell>
          <cell r="B486" t="str">
            <v>12652703</v>
          </cell>
          <cell r="C486" t="str">
            <v>ROJAS MORENO MARCO ANTONIO</v>
          </cell>
          <cell r="D486">
            <v>1000</v>
          </cell>
          <cell r="G486" t="str">
            <v>M</v>
          </cell>
          <cell r="H486">
            <v>27071</v>
          </cell>
          <cell r="I486">
            <v>35674</v>
          </cell>
          <cell r="J486">
            <v>14.838356164383562</v>
          </cell>
          <cell r="K486">
            <v>823797</v>
          </cell>
          <cell r="L486">
            <v>823797</v>
          </cell>
          <cell r="M486">
            <v>823797</v>
          </cell>
          <cell r="O486">
            <v>18405132.314520549</v>
          </cell>
          <cell r="P486">
            <v>1327956</v>
          </cell>
          <cell r="Q486">
            <v>18405132.314520549</v>
          </cell>
        </row>
        <row r="487">
          <cell r="A487">
            <v>14727572</v>
          </cell>
          <cell r="B487" t="str">
            <v>14727572</v>
          </cell>
          <cell r="C487" t="str">
            <v>MINAYA ARANDA OMAR ANTONIO</v>
          </cell>
          <cell r="D487">
            <v>1000</v>
          </cell>
          <cell r="G487" t="str">
            <v>M</v>
          </cell>
          <cell r="H487">
            <v>28388</v>
          </cell>
          <cell r="I487">
            <v>38610</v>
          </cell>
          <cell r="J487">
            <v>6.7945205479452051</v>
          </cell>
          <cell r="K487">
            <v>827939</v>
          </cell>
          <cell r="L487">
            <v>827939</v>
          </cell>
          <cell r="M487">
            <v>827939</v>
          </cell>
          <cell r="O487">
            <v>8866662.1260273959</v>
          </cell>
          <cell r="P487">
            <v>0</v>
          </cell>
          <cell r="Q487">
            <v>8866662.1260273959</v>
          </cell>
        </row>
        <row r="488">
          <cell r="A488">
            <v>8362928</v>
          </cell>
          <cell r="B488" t="str">
            <v>08362928</v>
          </cell>
          <cell r="C488" t="str">
            <v>CASTRO ALMARZA JUAN CARLOS</v>
          </cell>
          <cell r="D488">
            <v>1000</v>
          </cell>
          <cell r="G488" t="str">
            <v>M</v>
          </cell>
          <cell r="H488">
            <v>22666</v>
          </cell>
          <cell r="I488">
            <v>29587</v>
          </cell>
          <cell r="J488">
            <v>31.515068493150686</v>
          </cell>
          <cell r="K488">
            <v>829320</v>
          </cell>
          <cell r="L488">
            <v>829320</v>
          </cell>
          <cell r="M488">
            <v>829320</v>
          </cell>
          <cell r="O488">
            <v>31114011.492328763</v>
          </cell>
          <cell r="P488">
            <v>1515735</v>
          </cell>
          <cell r="Q488">
            <v>31114011.492328763</v>
          </cell>
        </row>
        <row r="489">
          <cell r="A489">
            <v>10835286</v>
          </cell>
          <cell r="B489" t="str">
            <v>10835286</v>
          </cell>
          <cell r="C489" t="str">
            <v>JORQUERA CANALES CRISTIAN MANU</v>
          </cell>
          <cell r="D489">
            <v>1000</v>
          </cell>
          <cell r="G489" t="str">
            <v>M</v>
          </cell>
          <cell r="H489">
            <v>25563</v>
          </cell>
          <cell r="I489">
            <v>33604</v>
          </cell>
          <cell r="J489">
            <v>20.509589041095889</v>
          </cell>
          <cell r="K489">
            <v>829441</v>
          </cell>
          <cell r="L489">
            <v>829441</v>
          </cell>
          <cell r="M489">
            <v>829441</v>
          </cell>
          <cell r="O489">
            <v>22775337.493424654</v>
          </cell>
          <cell r="P489">
            <v>1476682</v>
          </cell>
          <cell r="Q489">
            <v>22775337.493424654</v>
          </cell>
        </row>
        <row r="490">
          <cell r="A490">
            <v>12287333</v>
          </cell>
          <cell r="B490" t="str">
            <v>12287333</v>
          </cell>
          <cell r="C490" t="str">
            <v>BRAVO GOMEZ PAMELA CORINA</v>
          </cell>
          <cell r="D490">
            <v>1000</v>
          </cell>
          <cell r="G490" t="str">
            <v>F</v>
          </cell>
          <cell r="H490">
            <v>26514</v>
          </cell>
          <cell r="I490">
            <v>33695</v>
          </cell>
          <cell r="J490">
            <v>20.260273972602739</v>
          </cell>
          <cell r="K490">
            <v>836122</v>
          </cell>
          <cell r="L490">
            <v>836122</v>
          </cell>
          <cell r="M490">
            <v>836122</v>
          </cell>
          <cell r="O490">
            <v>23467468.605479453</v>
          </cell>
          <cell r="P490">
            <v>1564480</v>
          </cell>
          <cell r="Q490">
            <v>23467468.605479453</v>
          </cell>
        </row>
        <row r="491">
          <cell r="A491">
            <v>12718804</v>
          </cell>
          <cell r="B491" t="str">
            <v>12718804</v>
          </cell>
          <cell r="C491" t="str">
            <v>VEGA AHUMADA MARCELO RODRIGO</v>
          </cell>
          <cell r="D491">
            <v>1000</v>
          </cell>
          <cell r="G491" t="str">
            <v>M</v>
          </cell>
          <cell r="H491">
            <v>27400</v>
          </cell>
          <cell r="I491">
            <v>39661</v>
          </cell>
          <cell r="J491">
            <v>3.9150684931506849</v>
          </cell>
          <cell r="K491">
            <v>838320</v>
          </cell>
          <cell r="L491">
            <v>838320</v>
          </cell>
          <cell r="M491">
            <v>838320</v>
          </cell>
          <cell r="O491">
            <v>5167987.8961643837</v>
          </cell>
          <cell r="P491">
            <v>0</v>
          </cell>
          <cell r="Q491">
            <v>5167987.8961643837</v>
          </cell>
        </row>
        <row r="492">
          <cell r="A492">
            <v>6490388</v>
          </cell>
          <cell r="B492" t="str">
            <v>06490388</v>
          </cell>
          <cell r="C492" t="str">
            <v>TORRES ARANDA CLARA</v>
          </cell>
          <cell r="D492">
            <v>1000</v>
          </cell>
          <cell r="G492" t="str">
            <v>F</v>
          </cell>
          <cell r="H492">
            <v>20693</v>
          </cell>
          <cell r="I492">
            <v>28369</v>
          </cell>
          <cell r="J492">
            <v>34.852054794520548</v>
          </cell>
          <cell r="K492">
            <v>839603</v>
          </cell>
          <cell r="L492">
            <v>839603</v>
          </cell>
          <cell r="M492">
            <v>839603</v>
          </cell>
          <cell r="O492">
            <v>33374980.165068492</v>
          </cell>
          <cell r="P492">
            <v>1852556</v>
          </cell>
          <cell r="Q492">
            <v>33374980.165068492</v>
          </cell>
        </row>
        <row r="493">
          <cell r="A493">
            <v>7520571</v>
          </cell>
          <cell r="B493" t="str">
            <v>07520571</v>
          </cell>
          <cell r="C493" t="str">
            <v>FURTADO CASTAÑEDA JUAN BAUTIST</v>
          </cell>
          <cell r="D493">
            <v>1000</v>
          </cell>
          <cell r="G493" t="str">
            <v>M</v>
          </cell>
          <cell r="H493">
            <v>20390</v>
          </cell>
          <cell r="I493">
            <v>28159</v>
          </cell>
          <cell r="J493">
            <v>35.42739726027397</v>
          </cell>
          <cell r="K493">
            <v>842919</v>
          </cell>
          <cell r="L493">
            <v>842919</v>
          </cell>
          <cell r="M493">
            <v>842919</v>
          </cell>
          <cell r="O493">
            <v>33057674.895753421</v>
          </cell>
          <cell r="P493">
            <v>1370711</v>
          </cell>
          <cell r="Q493">
            <v>33057674.895753421</v>
          </cell>
        </row>
        <row r="494">
          <cell r="A494">
            <v>13073391</v>
          </cell>
          <cell r="B494" t="str">
            <v>13073391</v>
          </cell>
          <cell r="C494" t="str">
            <v>CHOCANO BRUNA IVONNE ALEJANDRA</v>
          </cell>
          <cell r="D494">
            <v>1000</v>
          </cell>
          <cell r="G494" t="str">
            <v>F</v>
          </cell>
          <cell r="H494">
            <v>27927</v>
          </cell>
          <cell r="I494">
            <v>39517</v>
          </cell>
          <cell r="J494">
            <v>4.3095890410958901</v>
          </cell>
          <cell r="K494">
            <v>843764</v>
          </cell>
          <cell r="L494">
            <v>843764</v>
          </cell>
          <cell r="M494">
            <v>843764</v>
          </cell>
          <cell r="O494">
            <v>5722783.8769863006</v>
          </cell>
          <cell r="P494">
            <v>0</v>
          </cell>
          <cell r="Q494">
            <v>5722783.8769863006</v>
          </cell>
        </row>
        <row r="495">
          <cell r="A495">
            <v>8556299</v>
          </cell>
          <cell r="B495" t="str">
            <v>08556299</v>
          </cell>
          <cell r="C495" t="str">
            <v>GRANT CORTES ELIZABETH</v>
          </cell>
          <cell r="D495">
            <v>1000</v>
          </cell>
          <cell r="G495" t="str">
            <v>F</v>
          </cell>
          <cell r="H495">
            <v>21375</v>
          </cell>
          <cell r="I495">
            <v>28950</v>
          </cell>
          <cell r="J495">
            <v>33.260273972602739</v>
          </cell>
          <cell r="K495">
            <v>847337</v>
          </cell>
          <cell r="L495">
            <v>847337</v>
          </cell>
          <cell r="M495">
            <v>847337</v>
          </cell>
          <cell r="O495">
            <v>31852292.265753426</v>
          </cell>
          <cell r="P495">
            <v>2027126</v>
          </cell>
          <cell r="Q495">
            <v>31852292.265753426</v>
          </cell>
        </row>
        <row r="496">
          <cell r="A496">
            <v>6054100</v>
          </cell>
          <cell r="B496" t="str">
            <v>06054100</v>
          </cell>
          <cell r="C496" t="str">
            <v>GONZALEZ ROVEGNO NESTOR</v>
          </cell>
          <cell r="D496">
            <v>1000</v>
          </cell>
          <cell r="G496" t="str">
            <v>M</v>
          </cell>
          <cell r="H496">
            <v>18889</v>
          </cell>
          <cell r="I496">
            <v>29132</v>
          </cell>
          <cell r="J496">
            <v>32.761643835616439</v>
          </cell>
          <cell r="K496">
            <v>847745</v>
          </cell>
          <cell r="L496">
            <v>847745</v>
          </cell>
          <cell r="M496">
            <v>847745</v>
          </cell>
          <cell r="O496">
            <v>31910313.443013698</v>
          </cell>
          <cell r="P496">
            <v>2514691</v>
          </cell>
          <cell r="Q496">
            <v>31910313.443013698</v>
          </cell>
        </row>
        <row r="497">
          <cell r="A497">
            <v>7683741</v>
          </cell>
          <cell r="B497" t="str">
            <v>07683741</v>
          </cell>
          <cell r="C497" t="str">
            <v>VARAS VILCHES MARIO FLORENCIO</v>
          </cell>
          <cell r="D497">
            <v>1000</v>
          </cell>
          <cell r="G497" t="str">
            <v>M</v>
          </cell>
          <cell r="H497">
            <v>20949</v>
          </cell>
          <cell r="I497">
            <v>30300</v>
          </cell>
          <cell r="J497">
            <v>29.561643835616437</v>
          </cell>
          <cell r="K497">
            <v>849450</v>
          </cell>
          <cell r="L497">
            <v>849450</v>
          </cell>
          <cell r="M497">
            <v>849450</v>
          </cell>
          <cell r="O497">
            <v>31003850.536986299</v>
          </cell>
          <cell r="P497">
            <v>1584561</v>
          </cell>
          <cell r="Q497">
            <v>31003850.536986299</v>
          </cell>
        </row>
        <row r="498">
          <cell r="A498">
            <v>7419839</v>
          </cell>
          <cell r="B498" t="str">
            <v>07419839</v>
          </cell>
          <cell r="C498" t="str">
            <v>ALCANTARA MIGLIARDI NELSON</v>
          </cell>
          <cell r="D498">
            <v>1000</v>
          </cell>
          <cell r="G498" t="str">
            <v>M</v>
          </cell>
          <cell r="H498">
            <v>20786</v>
          </cell>
          <cell r="I498">
            <v>28137</v>
          </cell>
          <cell r="J498">
            <v>35.487671232876714</v>
          </cell>
          <cell r="K498">
            <v>849953</v>
          </cell>
          <cell r="L498">
            <v>849953</v>
          </cell>
          <cell r="M498">
            <v>849953</v>
          </cell>
          <cell r="O498">
            <v>35929541.385616437</v>
          </cell>
          <cell r="P498">
            <v>1465983</v>
          </cell>
          <cell r="Q498">
            <v>35929541.385616437</v>
          </cell>
        </row>
        <row r="499">
          <cell r="A499">
            <v>5816746</v>
          </cell>
          <cell r="B499" t="str">
            <v>05816746</v>
          </cell>
          <cell r="C499" t="str">
            <v>TORRES SALAS ROBERTO</v>
          </cell>
          <cell r="D499">
            <v>1000</v>
          </cell>
          <cell r="G499" t="str">
            <v>M</v>
          </cell>
          <cell r="H499">
            <v>19528</v>
          </cell>
          <cell r="I499">
            <v>29132</v>
          </cell>
          <cell r="J499">
            <v>32.761643835616439</v>
          </cell>
          <cell r="K499">
            <v>850046</v>
          </cell>
          <cell r="L499">
            <v>850046</v>
          </cell>
          <cell r="M499">
            <v>850046</v>
          </cell>
          <cell r="O499">
            <v>32020873.029589042</v>
          </cell>
          <cell r="P499">
            <v>2558198</v>
          </cell>
          <cell r="Q499">
            <v>32020873.029589042</v>
          </cell>
        </row>
        <row r="500">
          <cell r="A500">
            <v>6384136</v>
          </cell>
          <cell r="B500" t="str">
            <v>06384136</v>
          </cell>
          <cell r="C500" t="str">
            <v>TORRES CUEVAS JUAN</v>
          </cell>
          <cell r="D500">
            <v>1000</v>
          </cell>
          <cell r="G500" t="str">
            <v>M</v>
          </cell>
          <cell r="H500">
            <v>18766</v>
          </cell>
          <cell r="I500">
            <v>27897</v>
          </cell>
          <cell r="J500">
            <v>36.145205479452052</v>
          </cell>
          <cell r="K500">
            <v>850476</v>
          </cell>
          <cell r="L500">
            <v>850476</v>
          </cell>
          <cell r="M500">
            <v>850476</v>
          </cell>
          <cell r="O500">
            <v>33797044.869315065</v>
          </cell>
          <cell r="P500">
            <v>2032354</v>
          </cell>
          <cell r="Q500">
            <v>33797044.869315065</v>
          </cell>
        </row>
        <row r="501">
          <cell r="A501">
            <v>13596232</v>
          </cell>
          <cell r="B501" t="str">
            <v>13596232</v>
          </cell>
          <cell r="C501" t="str">
            <v>TAMAYO JAQUE JOSE ALFREDO</v>
          </cell>
          <cell r="D501">
            <v>1000</v>
          </cell>
          <cell r="G501" t="str">
            <v>M</v>
          </cell>
          <cell r="H501">
            <v>29192</v>
          </cell>
          <cell r="I501">
            <v>37865</v>
          </cell>
          <cell r="J501">
            <v>8.8356164383561637</v>
          </cell>
          <cell r="K501">
            <v>853339</v>
          </cell>
          <cell r="L501">
            <v>853339</v>
          </cell>
          <cell r="M501">
            <v>853339</v>
          </cell>
          <cell r="O501">
            <v>11855651.784246575</v>
          </cell>
          <cell r="P501">
            <v>0</v>
          </cell>
          <cell r="Q501">
            <v>11855651.784246575</v>
          </cell>
        </row>
        <row r="502">
          <cell r="A502">
            <v>9768289</v>
          </cell>
          <cell r="B502" t="str">
            <v>09768289</v>
          </cell>
          <cell r="C502" t="str">
            <v>SOTO GARCIA MARCO AURELIO</v>
          </cell>
          <cell r="D502">
            <v>1000</v>
          </cell>
          <cell r="G502" t="str">
            <v>M</v>
          </cell>
          <cell r="H502">
            <v>23368</v>
          </cell>
          <cell r="I502">
            <v>32001</v>
          </cell>
          <cell r="J502">
            <v>24.901369863013699</v>
          </cell>
          <cell r="K502">
            <v>856842</v>
          </cell>
          <cell r="L502">
            <v>856842</v>
          </cell>
          <cell r="M502">
            <v>856842</v>
          </cell>
          <cell r="O502">
            <v>27442718.863561645</v>
          </cell>
          <cell r="P502">
            <v>3226285</v>
          </cell>
          <cell r="Q502">
            <v>27442718.863561645</v>
          </cell>
        </row>
        <row r="503">
          <cell r="A503">
            <v>13851493</v>
          </cell>
          <cell r="B503">
            <v>13851493</v>
          </cell>
          <cell r="C503" t="str">
            <v>ECHEVERRIA MORALES CYNTHIA CAR</v>
          </cell>
          <cell r="D503">
            <v>1000</v>
          </cell>
          <cell r="G503" t="str">
            <v>F</v>
          </cell>
          <cell r="H503">
            <v>29344</v>
          </cell>
          <cell r="I503">
            <v>39098</v>
          </cell>
          <cell r="J503">
            <v>5.4575342465753423</v>
          </cell>
          <cell r="K503">
            <v>860063</v>
          </cell>
          <cell r="L503">
            <v>860063</v>
          </cell>
          <cell r="M503">
            <v>860063</v>
          </cell>
          <cell r="O503">
            <v>5086994.958904109</v>
          </cell>
          <cell r="P503">
            <v>0</v>
          </cell>
          <cell r="Q503">
            <v>5086994.958904109</v>
          </cell>
        </row>
        <row r="504">
          <cell r="A504">
            <v>10800065</v>
          </cell>
          <cell r="B504" t="str">
            <v>10800065</v>
          </cell>
          <cell r="C504" t="str">
            <v>OPAZO CABRERA FREDDY ALBERTO</v>
          </cell>
          <cell r="D504">
            <v>1000</v>
          </cell>
          <cell r="G504" t="str">
            <v>M</v>
          </cell>
          <cell r="H504">
            <v>27122</v>
          </cell>
          <cell r="I504">
            <v>36557</v>
          </cell>
          <cell r="J504">
            <v>12.419178082191781</v>
          </cell>
          <cell r="K504">
            <v>864475</v>
          </cell>
          <cell r="L504">
            <v>864475</v>
          </cell>
          <cell r="M504">
            <v>864475</v>
          </cell>
          <cell r="O504">
            <v>16864618.530000001</v>
          </cell>
          <cell r="P504">
            <v>1635249</v>
          </cell>
          <cell r="Q504">
            <v>16864618.530000001</v>
          </cell>
        </row>
        <row r="505">
          <cell r="A505">
            <v>9841641</v>
          </cell>
          <cell r="B505" t="str">
            <v>09841641</v>
          </cell>
          <cell r="C505" t="str">
            <v>ORREGO CORTES ROBERTO FERNANDO</v>
          </cell>
          <cell r="D505">
            <v>1000</v>
          </cell>
          <cell r="G505" t="str">
            <v>M</v>
          </cell>
          <cell r="H505">
            <v>23110</v>
          </cell>
          <cell r="I505">
            <v>30928</v>
          </cell>
          <cell r="J505">
            <v>27.841095890410958</v>
          </cell>
          <cell r="K505">
            <v>864571</v>
          </cell>
          <cell r="L505">
            <v>864571</v>
          </cell>
          <cell r="M505">
            <v>864571</v>
          </cell>
          <cell r="O505">
            <v>31075860.900547944</v>
          </cell>
          <cell r="P505">
            <v>2269529</v>
          </cell>
          <cell r="Q505">
            <v>31075860.900547944</v>
          </cell>
        </row>
        <row r="506">
          <cell r="A506">
            <v>7072339</v>
          </cell>
          <cell r="B506" t="str">
            <v>07072339</v>
          </cell>
          <cell r="C506" t="str">
            <v>SALGADO REYES OLIVIA</v>
          </cell>
          <cell r="D506">
            <v>1000</v>
          </cell>
          <cell r="G506" t="str">
            <v>F</v>
          </cell>
          <cell r="H506">
            <v>21592</v>
          </cell>
          <cell r="I506">
            <v>28764</v>
          </cell>
          <cell r="J506">
            <v>33.769863013698632</v>
          </cell>
          <cell r="K506">
            <v>869211</v>
          </cell>
          <cell r="L506">
            <v>869211</v>
          </cell>
          <cell r="M506">
            <v>869211</v>
          </cell>
          <cell r="O506">
            <v>32173655.063287675</v>
          </cell>
          <cell r="P506">
            <v>1941703</v>
          </cell>
          <cell r="Q506">
            <v>32173655.063287675</v>
          </cell>
        </row>
        <row r="507">
          <cell r="A507">
            <v>10839823</v>
          </cell>
          <cell r="B507" t="str">
            <v>10839823</v>
          </cell>
          <cell r="C507" t="str">
            <v>PEREZ ROCHA JORGE ANTONIO</v>
          </cell>
          <cell r="D507">
            <v>1000</v>
          </cell>
          <cell r="G507" t="str">
            <v>M</v>
          </cell>
          <cell r="H507">
            <v>24591</v>
          </cell>
          <cell r="I507">
            <v>32174</v>
          </cell>
          <cell r="J507">
            <v>24.427397260273974</v>
          </cell>
          <cell r="K507">
            <v>869761</v>
          </cell>
          <cell r="L507">
            <v>869761</v>
          </cell>
          <cell r="M507">
            <v>869761</v>
          </cell>
          <cell r="O507">
            <v>27096175.231780823</v>
          </cell>
          <cell r="P507">
            <v>1632976</v>
          </cell>
          <cell r="Q507">
            <v>27096175.231780823</v>
          </cell>
        </row>
        <row r="508">
          <cell r="A508">
            <v>11610992</v>
          </cell>
          <cell r="B508" t="str">
            <v>11610992</v>
          </cell>
          <cell r="C508" t="str">
            <v>RIQUELME CONTRERAS ALFREDO MAU</v>
          </cell>
          <cell r="D508">
            <v>1000</v>
          </cell>
          <cell r="G508" t="str">
            <v>M</v>
          </cell>
          <cell r="H508">
            <v>25668</v>
          </cell>
          <cell r="I508">
            <v>33939</v>
          </cell>
          <cell r="J508">
            <v>19.591780821917808</v>
          </cell>
          <cell r="K508">
            <v>871867</v>
          </cell>
          <cell r="L508">
            <v>871867</v>
          </cell>
          <cell r="M508">
            <v>871867</v>
          </cell>
          <cell r="O508">
            <v>23285455.453561645</v>
          </cell>
          <cell r="P508">
            <v>1869265</v>
          </cell>
          <cell r="Q508">
            <v>23285455.453561645</v>
          </cell>
        </row>
        <row r="509">
          <cell r="A509">
            <v>7932400</v>
          </cell>
          <cell r="B509" t="str">
            <v>07932400</v>
          </cell>
          <cell r="C509" t="str">
            <v>NUÑEZ ESCUBORT ALBERTO OSIEL</v>
          </cell>
          <cell r="D509">
            <v>1000</v>
          </cell>
          <cell r="G509" t="str">
            <v>M</v>
          </cell>
          <cell r="H509">
            <v>21796</v>
          </cell>
          <cell r="I509">
            <v>32021</v>
          </cell>
          <cell r="J509">
            <v>24.846575342465755</v>
          </cell>
          <cell r="K509">
            <v>872429</v>
          </cell>
          <cell r="L509">
            <v>872429</v>
          </cell>
          <cell r="M509">
            <v>872429</v>
          </cell>
          <cell r="O509">
            <v>26845758.297397263</v>
          </cell>
          <cell r="P509">
            <v>1780489</v>
          </cell>
          <cell r="Q509">
            <v>26845758.297397263</v>
          </cell>
        </row>
        <row r="510">
          <cell r="A510">
            <v>6639295</v>
          </cell>
          <cell r="B510" t="str">
            <v>06639295</v>
          </cell>
          <cell r="C510" t="str">
            <v>MEDEL LANTADILLA FELIX</v>
          </cell>
          <cell r="D510">
            <v>1000</v>
          </cell>
          <cell r="G510" t="str">
            <v>M</v>
          </cell>
          <cell r="H510">
            <v>19875</v>
          </cell>
          <cell r="I510">
            <v>28191</v>
          </cell>
          <cell r="J510">
            <v>35.339726027397262</v>
          </cell>
          <cell r="K510">
            <v>873385</v>
          </cell>
          <cell r="L510">
            <v>873385</v>
          </cell>
          <cell r="M510">
            <v>873385</v>
          </cell>
          <cell r="O510">
            <v>34641632.180410959</v>
          </cell>
          <cell r="P510">
            <v>1508439</v>
          </cell>
          <cell r="Q510">
            <v>34641632.180410959</v>
          </cell>
        </row>
        <row r="511">
          <cell r="A511">
            <v>7980794</v>
          </cell>
          <cell r="B511" t="str">
            <v>07980794</v>
          </cell>
          <cell r="C511" t="str">
            <v>VALDEBENITO ARROYO EXEQUIEL</v>
          </cell>
          <cell r="D511">
            <v>1000</v>
          </cell>
          <cell r="G511" t="str">
            <v>M</v>
          </cell>
          <cell r="H511">
            <v>21219</v>
          </cell>
          <cell r="I511">
            <v>29467</v>
          </cell>
          <cell r="J511">
            <v>31.843835616438355</v>
          </cell>
          <cell r="K511">
            <v>874873</v>
          </cell>
          <cell r="L511">
            <v>874873</v>
          </cell>
          <cell r="M511">
            <v>874873</v>
          </cell>
          <cell r="O511">
            <v>30842617.123972602</v>
          </cell>
          <cell r="P511">
            <v>1839992</v>
          </cell>
          <cell r="Q511">
            <v>30842617.123972602</v>
          </cell>
        </row>
        <row r="512">
          <cell r="A512">
            <v>11264933</v>
          </cell>
          <cell r="B512" t="str">
            <v>11264933</v>
          </cell>
          <cell r="C512" t="str">
            <v>MARDONES RUIZ MARIO EUGENIO</v>
          </cell>
          <cell r="D512">
            <v>1000</v>
          </cell>
          <cell r="G512" t="str">
            <v>M</v>
          </cell>
          <cell r="H512">
            <v>25125</v>
          </cell>
          <cell r="I512">
            <v>36647</v>
          </cell>
          <cell r="J512">
            <v>12.172602739726027</v>
          </cell>
          <cell r="K512">
            <v>876540</v>
          </cell>
          <cell r="L512">
            <v>876540</v>
          </cell>
          <cell r="M512">
            <v>876540</v>
          </cell>
          <cell r="O512">
            <v>16742732.185479453</v>
          </cell>
          <cell r="P512">
            <v>1213709</v>
          </cell>
          <cell r="Q512">
            <v>16742732.185479453</v>
          </cell>
        </row>
        <row r="513">
          <cell r="A513">
            <v>9853543</v>
          </cell>
          <cell r="B513">
            <v>9853543</v>
          </cell>
          <cell r="C513" t="str">
            <v>FLORES ALVAREZ LUZ MARIA PAZ</v>
          </cell>
          <cell r="D513">
            <v>1000</v>
          </cell>
          <cell r="G513" t="str">
            <v>F</v>
          </cell>
          <cell r="H513">
            <v>23652</v>
          </cell>
          <cell r="I513">
            <v>38200</v>
          </cell>
          <cell r="J513">
            <v>7.9178082191780819</v>
          </cell>
          <cell r="K513">
            <v>877840</v>
          </cell>
          <cell r="L513">
            <v>877840</v>
          </cell>
          <cell r="M513">
            <v>877840</v>
          </cell>
          <cell r="O513">
            <v>10905426.084931506</v>
          </cell>
          <cell r="P513">
            <v>0</v>
          </cell>
          <cell r="Q513">
            <v>10905426.084931506</v>
          </cell>
        </row>
        <row r="514">
          <cell r="A514">
            <v>5436977</v>
          </cell>
          <cell r="B514" t="str">
            <v>05436977</v>
          </cell>
          <cell r="C514" t="str">
            <v>UMAÑA SAAVEDRA GABRIEL ANGEL</v>
          </cell>
          <cell r="D514">
            <v>1000</v>
          </cell>
          <cell r="G514" t="str">
            <v>M</v>
          </cell>
          <cell r="H514">
            <v>17616</v>
          </cell>
          <cell r="I514">
            <v>24467</v>
          </cell>
          <cell r="J514">
            <v>45.542465753424658</v>
          </cell>
          <cell r="K514">
            <v>879659</v>
          </cell>
          <cell r="L514">
            <v>879659</v>
          </cell>
          <cell r="M514">
            <v>879659</v>
          </cell>
          <cell r="O514">
            <v>42531155.789999999</v>
          </cell>
          <cell r="P514">
            <v>3533560</v>
          </cell>
          <cell r="Q514">
            <v>42531155.789999999</v>
          </cell>
        </row>
        <row r="515">
          <cell r="A515">
            <v>13482516</v>
          </cell>
          <cell r="B515">
            <v>13482516</v>
          </cell>
          <cell r="C515" t="str">
            <v>RUIZ LOPEZ ALEJANDRA CAROLINA</v>
          </cell>
          <cell r="D515">
            <v>1000</v>
          </cell>
          <cell r="G515" t="str">
            <v>F</v>
          </cell>
          <cell r="H515">
            <v>28537</v>
          </cell>
          <cell r="I515">
            <v>39600</v>
          </cell>
          <cell r="J515">
            <v>4.0821917808219181</v>
          </cell>
          <cell r="K515">
            <v>879692</v>
          </cell>
          <cell r="L515">
            <v>879692</v>
          </cell>
          <cell r="M515">
            <v>879692</v>
          </cell>
          <cell r="O515">
            <v>5633483.0328767123</v>
          </cell>
          <cell r="P515">
            <v>0</v>
          </cell>
          <cell r="Q515">
            <v>5633483.0328767123</v>
          </cell>
        </row>
        <row r="516">
          <cell r="A516">
            <v>10641596</v>
          </cell>
          <cell r="B516" t="str">
            <v>10641596</v>
          </cell>
          <cell r="C516" t="str">
            <v>GONZALEZ SANDOVAL ORLANDO GABR</v>
          </cell>
          <cell r="D516">
            <v>1000</v>
          </cell>
          <cell r="G516" t="str">
            <v>M</v>
          </cell>
          <cell r="H516">
            <v>24972</v>
          </cell>
          <cell r="I516">
            <v>36763</v>
          </cell>
          <cell r="J516">
            <v>11.854794520547944</v>
          </cell>
          <cell r="K516">
            <v>881516</v>
          </cell>
          <cell r="L516">
            <v>881516</v>
          </cell>
          <cell r="M516">
            <v>881516</v>
          </cell>
          <cell r="O516">
            <v>16391139.522465751</v>
          </cell>
          <cell r="P516">
            <v>1066987</v>
          </cell>
          <cell r="Q516">
            <v>16391139.522465751</v>
          </cell>
        </row>
        <row r="517">
          <cell r="A517">
            <v>13142352</v>
          </cell>
          <cell r="B517" t="str">
            <v>13142352</v>
          </cell>
          <cell r="C517" t="str">
            <v>MUÑOZ MUÑOZ EGARDO</v>
          </cell>
          <cell r="D517">
            <v>1000</v>
          </cell>
          <cell r="G517" t="str">
            <v>M</v>
          </cell>
          <cell r="H517">
            <v>28182</v>
          </cell>
          <cell r="I517">
            <v>37576</v>
          </cell>
          <cell r="J517">
            <v>9.6273972602739732</v>
          </cell>
          <cell r="K517">
            <v>884227</v>
          </cell>
          <cell r="L517">
            <v>884227</v>
          </cell>
          <cell r="M517">
            <v>884227</v>
          </cell>
          <cell r="O517">
            <v>13349253.248493152</v>
          </cell>
          <cell r="P517">
            <v>0</v>
          </cell>
          <cell r="Q517">
            <v>13349253.248493152</v>
          </cell>
        </row>
        <row r="518">
          <cell r="A518">
            <v>12271513</v>
          </cell>
          <cell r="B518" t="str">
            <v>12271513</v>
          </cell>
          <cell r="C518" t="str">
            <v>RIVARA CALDERON CARLOS RENE</v>
          </cell>
          <cell r="D518">
            <v>1000</v>
          </cell>
          <cell r="G518" t="str">
            <v>M</v>
          </cell>
          <cell r="H518">
            <v>26486</v>
          </cell>
          <cell r="I518">
            <v>33817</v>
          </cell>
          <cell r="J518">
            <v>19.926027397260274</v>
          </cell>
          <cell r="K518">
            <v>886218</v>
          </cell>
          <cell r="L518">
            <v>886218</v>
          </cell>
          <cell r="M518">
            <v>886218</v>
          </cell>
          <cell r="O518">
            <v>23547050.769863013</v>
          </cell>
          <cell r="P518">
            <v>1840333</v>
          </cell>
          <cell r="Q518">
            <v>23547050.769863013</v>
          </cell>
        </row>
        <row r="519">
          <cell r="A519">
            <v>8313116</v>
          </cell>
          <cell r="B519" t="str">
            <v>08313116</v>
          </cell>
          <cell r="C519" t="str">
            <v>SILVA VEGA VIRGINIA RAQUEL</v>
          </cell>
          <cell r="D519">
            <v>1000</v>
          </cell>
          <cell r="G519" t="str">
            <v>F</v>
          </cell>
          <cell r="H519">
            <v>21436</v>
          </cell>
          <cell r="I519">
            <v>31418</v>
          </cell>
          <cell r="J519">
            <v>26.4986301369863</v>
          </cell>
          <cell r="K519">
            <v>886886</v>
          </cell>
          <cell r="L519">
            <v>886886</v>
          </cell>
          <cell r="M519">
            <v>886886</v>
          </cell>
          <cell r="O519">
            <v>28472839.68</v>
          </cell>
          <cell r="P519">
            <v>1885142</v>
          </cell>
          <cell r="Q519">
            <v>28472839.68</v>
          </cell>
        </row>
        <row r="520">
          <cell r="A520">
            <v>5648067</v>
          </cell>
          <cell r="B520" t="str">
            <v>05648067</v>
          </cell>
          <cell r="C520" t="str">
            <v>GONZALEZ BECAR JORGE</v>
          </cell>
          <cell r="D520">
            <v>1000</v>
          </cell>
          <cell r="G520" t="str">
            <v>M</v>
          </cell>
          <cell r="H520">
            <v>16603</v>
          </cell>
          <cell r="I520">
            <v>25965</v>
          </cell>
          <cell r="J520">
            <v>41.438356164383563</v>
          </cell>
          <cell r="K520">
            <v>891294</v>
          </cell>
          <cell r="L520">
            <v>891294</v>
          </cell>
          <cell r="M520">
            <v>891294</v>
          </cell>
          <cell r="O520">
            <v>38293053.397260278</v>
          </cell>
          <cell r="P520">
            <v>1977330</v>
          </cell>
          <cell r="Q520">
            <v>38293053.397260278</v>
          </cell>
        </row>
        <row r="521">
          <cell r="A521">
            <v>12486691</v>
          </cell>
          <cell r="B521" t="str">
            <v>12486691</v>
          </cell>
          <cell r="C521" t="str">
            <v>GUTIERREZ CORREA JUAN ALBERTO</v>
          </cell>
          <cell r="D521">
            <v>1000</v>
          </cell>
          <cell r="G521" t="str">
            <v>M</v>
          </cell>
          <cell r="H521">
            <v>26742</v>
          </cell>
          <cell r="I521">
            <v>33817</v>
          </cell>
          <cell r="J521">
            <v>19.926027397260274</v>
          </cell>
          <cell r="K521">
            <v>894519</v>
          </cell>
          <cell r="L521">
            <v>894519</v>
          </cell>
          <cell r="M521">
            <v>894519</v>
          </cell>
          <cell r="O521">
            <v>23786889.402328767</v>
          </cell>
          <cell r="P521">
            <v>1840333</v>
          </cell>
          <cell r="Q521">
            <v>23786889.402328767</v>
          </cell>
        </row>
        <row r="522">
          <cell r="A522">
            <v>13256873</v>
          </cell>
          <cell r="B522">
            <v>13256873</v>
          </cell>
          <cell r="C522" t="str">
            <v>REYES LEIVA CLAUDIA ALEJANDRA</v>
          </cell>
          <cell r="D522">
            <v>1000</v>
          </cell>
          <cell r="G522" t="str">
            <v>F</v>
          </cell>
          <cell r="H522">
            <v>28367</v>
          </cell>
          <cell r="I522">
            <v>39409</v>
          </cell>
          <cell r="J522">
            <v>4.6054794520547944</v>
          </cell>
          <cell r="K522">
            <v>895961</v>
          </cell>
          <cell r="L522">
            <v>895961</v>
          </cell>
          <cell r="M522">
            <v>895961</v>
          </cell>
          <cell r="O522">
            <v>6464270.9927397249</v>
          </cell>
          <cell r="P522">
            <v>0</v>
          </cell>
          <cell r="Q522">
            <v>6464270.9927397249</v>
          </cell>
        </row>
        <row r="523">
          <cell r="A523">
            <v>13757448</v>
          </cell>
          <cell r="B523" t="str">
            <v>13757448</v>
          </cell>
          <cell r="C523" t="str">
            <v>CASTILLO SAZO CAROLINA ALEJAND</v>
          </cell>
          <cell r="D523">
            <v>1000</v>
          </cell>
          <cell r="G523" t="str">
            <v>F</v>
          </cell>
          <cell r="H523">
            <v>29502</v>
          </cell>
          <cell r="I523">
            <v>37895</v>
          </cell>
          <cell r="J523">
            <v>8.7534246575342465</v>
          </cell>
          <cell r="K523">
            <v>896498</v>
          </cell>
          <cell r="L523">
            <v>896498</v>
          </cell>
          <cell r="M523">
            <v>896498</v>
          </cell>
          <cell r="O523">
            <v>12293160.780821918</v>
          </cell>
          <cell r="P523">
            <v>0</v>
          </cell>
          <cell r="Q523">
            <v>12293160.780821918</v>
          </cell>
        </row>
        <row r="524">
          <cell r="A524">
            <v>6925003</v>
          </cell>
          <cell r="B524" t="str">
            <v>06925003</v>
          </cell>
          <cell r="C524" t="str">
            <v>FOLLADOR COVARRUBIAS GILDA ROS</v>
          </cell>
          <cell r="D524">
            <v>1000</v>
          </cell>
          <cell r="G524" t="str">
            <v>F</v>
          </cell>
          <cell r="H524">
            <v>20728</v>
          </cell>
          <cell r="I524">
            <v>29879</v>
          </cell>
          <cell r="J524">
            <v>30.715068493150685</v>
          </cell>
          <cell r="K524">
            <v>896504</v>
          </cell>
          <cell r="L524">
            <v>896504</v>
          </cell>
          <cell r="M524">
            <v>896504</v>
          </cell>
          <cell r="O524">
            <v>31841751.256712325</v>
          </cell>
          <cell r="P524">
            <v>2617988</v>
          </cell>
          <cell r="Q524">
            <v>31841751.256712325</v>
          </cell>
        </row>
        <row r="525">
          <cell r="A525">
            <v>6986415</v>
          </cell>
          <cell r="B525" t="str">
            <v>06986415</v>
          </cell>
          <cell r="C525" t="str">
            <v>GONZALEZ QUIROZ CARLOS IVAN</v>
          </cell>
          <cell r="D525">
            <v>1000</v>
          </cell>
          <cell r="G525" t="str">
            <v>M</v>
          </cell>
          <cell r="H525">
            <v>20729</v>
          </cell>
          <cell r="I525">
            <v>28086</v>
          </cell>
          <cell r="J525">
            <v>35.627397260273973</v>
          </cell>
          <cell r="K525">
            <v>896854</v>
          </cell>
          <cell r="L525">
            <v>896854</v>
          </cell>
          <cell r="M525">
            <v>896854</v>
          </cell>
          <cell r="O525">
            <v>35793887.909041092</v>
          </cell>
          <cell r="P525">
            <v>1816230</v>
          </cell>
          <cell r="Q525">
            <v>35793887.909041092</v>
          </cell>
        </row>
        <row r="526">
          <cell r="A526">
            <v>7528082</v>
          </cell>
          <cell r="B526" t="str">
            <v>07528082</v>
          </cell>
          <cell r="C526" t="str">
            <v>ÑANCO RIQUELME JOSE JULIAN</v>
          </cell>
          <cell r="D526">
            <v>1000</v>
          </cell>
          <cell r="G526" t="str">
            <v>M</v>
          </cell>
          <cell r="H526">
            <v>20693</v>
          </cell>
          <cell r="I526">
            <v>29455</v>
          </cell>
          <cell r="J526">
            <v>31.876712328767123</v>
          </cell>
          <cell r="K526">
            <v>897829</v>
          </cell>
          <cell r="L526">
            <v>897829</v>
          </cell>
          <cell r="M526">
            <v>897829</v>
          </cell>
          <cell r="O526">
            <v>32687330.351369865</v>
          </cell>
          <cell r="P526">
            <v>2028324</v>
          </cell>
          <cell r="Q526">
            <v>32687330.351369865</v>
          </cell>
        </row>
        <row r="527">
          <cell r="A527">
            <v>10426553</v>
          </cell>
          <cell r="B527" t="str">
            <v>10426553</v>
          </cell>
          <cell r="C527" t="str">
            <v>CASAJUANA RUIZ MARIA INES</v>
          </cell>
          <cell r="D527">
            <v>1000</v>
          </cell>
          <cell r="G527" t="str">
            <v>F</v>
          </cell>
          <cell r="H527">
            <v>25234</v>
          </cell>
          <cell r="I527">
            <v>33028</v>
          </cell>
          <cell r="J527">
            <v>22.087671232876712</v>
          </cell>
          <cell r="K527">
            <v>900218</v>
          </cell>
          <cell r="L527">
            <v>900218</v>
          </cell>
          <cell r="M527">
            <v>900218</v>
          </cell>
          <cell r="O527">
            <v>26600700.887671228</v>
          </cell>
          <cell r="P527">
            <v>1573223</v>
          </cell>
          <cell r="Q527">
            <v>26600700.887671228</v>
          </cell>
        </row>
        <row r="528">
          <cell r="A528">
            <v>9253505</v>
          </cell>
          <cell r="B528" t="str">
            <v>09253505</v>
          </cell>
          <cell r="C528" t="str">
            <v>HERNANDEZ HERNANDEZ CARLOS OMA</v>
          </cell>
          <cell r="D528">
            <v>1000</v>
          </cell>
          <cell r="G528" t="str">
            <v>M</v>
          </cell>
          <cell r="H528">
            <v>22642</v>
          </cell>
          <cell r="I528">
            <v>35248</v>
          </cell>
          <cell r="J528">
            <v>16.005479452054793</v>
          </cell>
          <cell r="K528">
            <v>902458</v>
          </cell>
          <cell r="L528">
            <v>902458</v>
          </cell>
          <cell r="M528">
            <v>902458</v>
          </cell>
          <cell r="O528">
            <v>20495930.602739722</v>
          </cell>
          <cell r="P528">
            <v>2285950</v>
          </cell>
          <cell r="Q528">
            <v>20495930.602739722</v>
          </cell>
        </row>
        <row r="529">
          <cell r="A529">
            <v>5971135</v>
          </cell>
          <cell r="B529" t="str">
            <v>05971135</v>
          </cell>
          <cell r="C529" t="str">
            <v>PEÑA VERA GUILLERMO ENRIQUE</v>
          </cell>
          <cell r="D529">
            <v>1000</v>
          </cell>
          <cell r="G529" t="str">
            <v>M</v>
          </cell>
          <cell r="H529">
            <v>17473</v>
          </cell>
          <cell r="I529">
            <v>24572</v>
          </cell>
          <cell r="J529">
            <v>45.254794520547946</v>
          </cell>
          <cell r="K529">
            <v>902622</v>
          </cell>
          <cell r="L529">
            <v>902622</v>
          </cell>
          <cell r="M529">
            <v>902622</v>
          </cell>
          <cell r="O529">
            <v>42775749.61753425</v>
          </cell>
          <cell r="P529">
            <v>2210408</v>
          </cell>
          <cell r="Q529">
            <v>42775749.61753425</v>
          </cell>
        </row>
        <row r="530">
          <cell r="A530">
            <v>11350034</v>
          </cell>
          <cell r="B530" t="str">
            <v>11350034</v>
          </cell>
          <cell r="C530" t="str">
            <v>CORREA MUÑOZ MANUEL ABRAHAM</v>
          </cell>
          <cell r="D530">
            <v>1000</v>
          </cell>
          <cell r="G530" t="str">
            <v>M</v>
          </cell>
          <cell r="H530">
            <v>24814</v>
          </cell>
          <cell r="I530">
            <v>38232</v>
          </cell>
          <cell r="J530">
            <v>7.8301369863013699</v>
          </cell>
          <cell r="K530">
            <v>903438</v>
          </cell>
          <cell r="L530">
            <v>903438</v>
          </cell>
          <cell r="M530">
            <v>903438</v>
          </cell>
          <cell r="O530">
            <v>11075305.939726027</v>
          </cell>
          <cell r="P530">
            <v>0</v>
          </cell>
          <cell r="Q530">
            <v>11075305.939726027</v>
          </cell>
        </row>
        <row r="531">
          <cell r="A531">
            <v>5710471</v>
          </cell>
          <cell r="B531" t="str">
            <v>05710471</v>
          </cell>
          <cell r="C531" t="str">
            <v>MUÑOZ CACERES ANA MARIA</v>
          </cell>
          <cell r="D531">
            <v>1000</v>
          </cell>
          <cell r="G531" t="str">
            <v>F</v>
          </cell>
          <cell r="H531">
            <v>19125</v>
          </cell>
          <cell r="I531">
            <v>28135</v>
          </cell>
          <cell r="J531">
            <v>35.493150684931507</v>
          </cell>
          <cell r="K531">
            <v>903812</v>
          </cell>
          <cell r="L531">
            <v>903812</v>
          </cell>
          <cell r="M531">
            <v>903812</v>
          </cell>
          <cell r="O531">
            <v>34468395.949315064</v>
          </cell>
          <cell r="P531">
            <v>2003494</v>
          </cell>
          <cell r="Q531">
            <v>34468395.949315064</v>
          </cell>
        </row>
        <row r="532">
          <cell r="A532">
            <v>12583701</v>
          </cell>
          <cell r="B532" t="str">
            <v>12583701</v>
          </cell>
          <cell r="C532" t="str">
            <v>EVANS QUEZADA CRISTIAN ALEJAND</v>
          </cell>
          <cell r="D532">
            <v>1000</v>
          </cell>
          <cell r="G532" t="str">
            <v>M</v>
          </cell>
          <cell r="H532">
            <v>27351</v>
          </cell>
          <cell r="I532">
            <v>34394</v>
          </cell>
          <cell r="J532">
            <v>18.345205479452055</v>
          </cell>
          <cell r="K532">
            <v>906906</v>
          </cell>
          <cell r="L532">
            <v>906906</v>
          </cell>
          <cell r="M532">
            <v>906906</v>
          </cell>
          <cell r="O532">
            <v>22960077.209863011</v>
          </cell>
          <cell r="P532">
            <v>0</v>
          </cell>
          <cell r="Q532">
            <v>22960077.209863011</v>
          </cell>
        </row>
        <row r="533">
          <cell r="A533">
            <v>6265570</v>
          </cell>
          <cell r="B533" t="str">
            <v>06265570</v>
          </cell>
          <cell r="C533" t="str">
            <v>CISTERNAS BRAVO MIGUEL ANGEL</v>
          </cell>
          <cell r="D533">
            <v>1000</v>
          </cell>
          <cell r="G533" t="str">
            <v>M</v>
          </cell>
          <cell r="H533">
            <v>18567</v>
          </cell>
          <cell r="I533">
            <v>33848</v>
          </cell>
          <cell r="J533">
            <v>19.841095890410958</v>
          </cell>
          <cell r="K533">
            <v>908071</v>
          </cell>
          <cell r="L533">
            <v>908071</v>
          </cell>
          <cell r="M533">
            <v>908071</v>
          </cell>
          <cell r="O533">
            <v>23240551.223835617</v>
          </cell>
          <cell r="P533">
            <v>2200888</v>
          </cell>
          <cell r="Q533">
            <v>23240551.223835617</v>
          </cell>
        </row>
        <row r="534">
          <cell r="A534">
            <v>11857520</v>
          </cell>
          <cell r="B534" t="str">
            <v>11857520</v>
          </cell>
          <cell r="C534" t="str">
            <v>ALVAREZ TORREALBA MIGUEL ANGEL</v>
          </cell>
          <cell r="D534">
            <v>1000</v>
          </cell>
          <cell r="G534" t="str">
            <v>M</v>
          </cell>
          <cell r="H534">
            <v>26084</v>
          </cell>
          <cell r="I534">
            <v>33117</v>
          </cell>
          <cell r="J534">
            <v>21.843835616438355</v>
          </cell>
          <cell r="K534">
            <v>909634</v>
          </cell>
          <cell r="L534">
            <v>909634</v>
          </cell>
          <cell r="M534">
            <v>909634</v>
          </cell>
          <cell r="O534">
            <v>25636957.30027397</v>
          </cell>
          <cell r="P534">
            <v>2645123</v>
          </cell>
          <cell r="Q534">
            <v>25636957.30027397</v>
          </cell>
        </row>
        <row r="535">
          <cell r="A535">
            <v>8667920</v>
          </cell>
          <cell r="B535" t="str">
            <v>08667920</v>
          </cell>
          <cell r="C535" t="str">
            <v>ROBLES VEGA TULIO OSCAR</v>
          </cell>
          <cell r="D535">
            <v>1000</v>
          </cell>
          <cell r="G535" t="str">
            <v>M</v>
          </cell>
          <cell r="H535">
            <v>22430</v>
          </cell>
          <cell r="I535">
            <v>30285</v>
          </cell>
          <cell r="J535">
            <v>29.602739726027398</v>
          </cell>
          <cell r="K535">
            <v>910538</v>
          </cell>
          <cell r="L535">
            <v>910538</v>
          </cell>
          <cell r="M535">
            <v>910538</v>
          </cell>
          <cell r="O535">
            <v>30118747</v>
          </cell>
          <cell r="P535">
            <v>1963054</v>
          </cell>
          <cell r="Q535">
            <v>30118747</v>
          </cell>
        </row>
        <row r="536">
          <cell r="A536">
            <v>7054901</v>
          </cell>
          <cell r="B536" t="str">
            <v>07054901</v>
          </cell>
          <cell r="C536" t="str">
            <v>SOLIS PINO ALEX EDUARDO</v>
          </cell>
          <cell r="D536">
            <v>1000</v>
          </cell>
          <cell r="G536" t="str">
            <v>M</v>
          </cell>
          <cell r="H536">
            <v>21812</v>
          </cell>
          <cell r="I536">
            <v>29354</v>
          </cell>
          <cell r="J536">
            <v>32.153424657534245</v>
          </cell>
          <cell r="K536">
            <v>910606</v>
          </cell>
          <cell r="L536">
            <v>910606</v>
          </cell>
          <cell r="M536">
            <v>910606</v>
          </cell>
          <cell r="O536">
            <v>34294821.727671228</v>
          </cell>
          <cell r="P536">
            <v>1957959</v>
          </cell>
          <cell r="Q536">
            <v>34294821.727671228</v>
          </cell>
        </row>
        <row r="537">
          <cell r="A537">
            <v>8864143</v>
          </cell>
          <cell r="B537" t="str">
            <v>08864143</v>
          </cell>
          <cell r="C537" t="str">
            <v>GOMEZ RIVAS HERNAN ALBERTO</v>
          </cell>
          <cell r="D537">
            <v>1000</v>
          </cell>
          <cell r="G537" t="str">
            <v>M</v>
          </cell>
          <cell r="H537">
            <v>22992</v>
          </cell>
          <cell r="I537">
            <v>33420</v>
          </cell>
          <cell r="J537">
            <v>21.013698630136986</v>
          </cell>
          <cell r="K537">
            <v>913978</v>
          </cell>
          <cell r="L537">
            <v>913978</v>
          </cell>
          <cell r="M537">
            <v>913978</v>
          </cell>
          <cell r="O537">
            <v>24617908.328767121</v>
          </cell>
          <cell r="P537">
            <v>1992914</v>
          </cell>
          <cell r="Q537">
            <v>24617908.328767121</v>
          </cell>
        </row>
        <row r="538">
          <cell r="A538">
            <v>11748914</v>
          </cell>
          <cell r="B538" t="str">
            <v>11748914</v>
          </cell>
          <cell r="C538" t="str">
            <v>FLORES BUSTAMANTE LAURA ESTER</v>
          </cell>
          <cell r="D538">
            <v>1000</v>
          </cell>
          <cell r="G538" t="str">
            <v>F</v>
          </cell>
          <cell r="H538">
            <v>25923</v>
          </cell>
          <cell r="I538">
            <v>33420</v>
          </cell>
          <cell r="J538">
            <v>21.013698630136986</v>
          </cell>
          <cell r="K538">
            <v>918202</v>
          </cell>
          <cell r="L538">
            <v>918202</v>
          </cell>
          <cell r="M538">
            <v>918202</v>
          </cell>
          <cell r="O538">
            <v>26523414.030136984</v>
          </cell>
          <cell r="P538">
            <v>3796295</v>
          </cell>
          <cell r="Q538">
            <v>26523414.030136984</v>
          </cell>
        </row>
        <row r="539">
          <cell r="A539">
            <v>10328861</v>
          </cell>
          <cell r="B539" t="str">
            <v>10328861</v>
          </cell>
          <cell r="C539" t="str">
            <v>CAPDEVILLE MOLL ASTRID MILENA</v>
          </cell>
          <cell r="D539">
            <v>1000</v>
          </cell>
          <cell r="G539" t="str">
            <v>F</v>
          </cell>
          <cell r="H539">
            <v>24376</v>
          </cell>
          <cell r="I539">
            <v>33042</v>
          </cell>
          <cell r="J539">
            <v>22.049315068493151</v>
          </cell>
          <cell r="K539">
            <v>919501</v>
          </cell>
          <cell r="L539">
            <v>919501</v>
          </cell>
          <cell r="M539">
            <v>919501</v>
          </cell>
          <cell r="O539">
            <v>26081987.815890409</v>
          </cell>
          <cell r="P539">
            <v>2513527</v>
          </cell>
          <cell r="Q539">
            <v>26081987.815890409</v>
          </cell>
        </row>
        <row r="540">
          <cell r="A540">
            <v>8771301</v>
          </cell>
          <cell r="B540" t="str">
            <v>08771301</v>
          </cell>
          <cell r="C540" t="str">
            <v>PAVEZ PASTENES MIGUEL ANGEL</v>
          </cell>
          <cell r="D540">
            <v>1000</v>
          </cell>
          <cell r="G540" t="str">
            <v>M</v>
          </cell>
          <cell r="H540">
            <v>23116</v>
          </cell>
          <cell r="I540">
            <v>40246</v>
          </cell>
          <cell r="J540">
            <v>2.3123287671232875</v>
          </cell>
          <cell r="K540">
            <v>919748</v>
          </cell>
          <cell r="L540">
            <v>919748</v>
          </cell>
          <cell r="M540">
            <v>919748</v>
          </cell>
          <cell r="O540">
            <v>3325349.5945205474</v>
          </cell>
          <cell r="P540">
            <v>0</v>
          </cell>
          <cell r="Q540">
            <v>3325349.5945205474</v>
          </cell>
        </row>
        <row r="541">
          <cell r="A541">
            <v>11479982</v>
          </cell>
          <cell r="B541" t="str">
            <v>11479982</v>
          </cell>
          <cell r="C541" t="str">
            <v>MIRANDA ZURITA VICTOR HUGO</v>
          </cell>
          <cell r="D541">
            <v>1000</v>
          </cell>
          <cell r="G541" t="str">
            <v>M</v>
          </cell>
          <cell r="H541">
            <v>25220</v>
          </cell>
          <cell r="I541">
            <v>34323</v>
          </cell>
          <cell r="J541">
            <v>18.539726027397261</v>
          </cell>
          <cell r="K541">
            <v>922113</v>
          </cell>
          <cell r="L541">
            <v>922113</v>
          </cell>
          <cell r="M541">
            <v>922113</v>
          </cell>
          <cell r="O541">
            <v>23088012.92671233</v>
          </cell>
          <cell r="P541">
            <v>1873062</v>
          </cell>
          <cell r="Q541">
            <v>23088012.92671233</v>
          </cell>
        </row>
        <row r="542">
          <cell r="A542">
            <v>10963698</v>
          </cell>
          <cell r="B542" t="str">
            <v>10963698</v>
          </cell>
          <cell r="C542" t="str">
            <v>VEGA TRONCOSO JUAN FERNANDO</v>
          </cell>
          <cell r="D542">
            <v>1000</v>
          </cell>
          <cell r="G542" t="str">
            <v>M</v>
          </cell>
          <cell r="H542">
            <v>25328</v>
          </cell>
          <cell r="I542">
            <v>31985</v>
          </cell>
          <cell r="J542">
            <v>24.945205479452056</v>
          </cell>
          <cell r="K542">
            <v>930580</v>
          </cell>
          <cell r="L542">
            <v>930580</v>
          </cell>
          <cell r="M542">
            <v>930580</v>
          </cell>
          <cell r="O542">
            <v>29079879.121917807</v>
          </cell>
          <cell r="P542">
            <v>1895635</v>
          </cell>
          <cell r="Q542">
            <v>29079879.121917807</v>
          </cell>
        </row>
        <row r="543">
          <cell r="A543">
            <v>12468329</v>
          </cell>
          <cell r="B543" t="str">
            <v>12468329</v>
          </cell>
          <cell r="C543" t="str">
            <v>REYES MOYANO JESSICA PAMELA</v>
          </cell>
          <cell r="D543">
            <v>1000</v>
          </cell>
          <cell r="G543" t="str">
            <v>F</v>
          </cell>
          <cell r="H543">
            <v>26767</v>
          </cell>
          <cell r="I543">
            <v>33970</v>
          </cell>
          <cell r="J543">
            <v>19.506849315068493</v>
          </cell>
          <cell r="K543">
            <v>933096</v>
          </cell>
          <cell r="L543">
            <v>933096</v>
          </cell>
          <cell r="M543">
            <v>933096</v>
          </cell>
          <cell r="O543">
            <v>25515760.484931506</v>
          </cell>
          <cell r="P543">
            <v>1193962</v>
          </cell>
          <cell r="Q543">
            <v>25515760.484931506</v>
          </cell>
        </row>
        <row r="544">
          <cell r="A544">
            <v>10962406</v>
          </cell>
          <cell r="B544" t="str">
            <v>10962406</v>
          </cell>
          <cell r="C544" t="str">
            <v>ZAMBRANO CERRO RODRIGO</v>
          </cell>
          <cell r="D544">
            <v>1000</v>
          </cell>
          <cell r="G544" t="str">
            <v>M</v>
          </cell>
          <cell r="H544">
            <v>26102</v>
          </cell>
          <cell r="I544">
            <v>37576</v>
          </cell>
          <cell r="J544">
            <v>9.6273972602739732</v>
          </cell>
          <cell r="K544">
            <v>934248</v>
          </cell>
          <cell r="L544">
            <v>934248</v>
          </cell>
          <cell r="M544">
            <v>934248</v>
          </cell>
          <cell r="O544">
            <v>14047532.704109591</v>
          </cell>
          <cell r="P544">
            <v>0</v>
          </cell>
          <cell r="Q544">
            <v>14047532.704109591</v>
          </cell>
        </row>
        <row r="545">
          <cell r="A545">
            <v>6339602</v>
          </cell>
          <cell r="B545" t="str">
            <v>06339602</v>
          </cell>
          <cell r="C545" t="str">
            <v>MADRID GOMEZ JUAN</v>
          </cell>
          <cell r="D545">
            <v>1000</v>
          </cell>
          <cell r="G545" t="str">
            <v>M</v>
          </cell>
          <cell r="H545">
            <v>18262</v>
          </cell>
          <cell r="I545">
            <v>25636</v>
          </cell>
          <cell r="J545">
            <v>42.339726027397262</v>
          </cell>
          <cell r="K545">
            <v>939794</v>
          </cell>
          <cell r="L545">
            <v>939794</v>
          </cell>
          <cell r="M545">
            <v>939794</v>
          </cell>
          <cell r="O545">
            <v>41141119.585753419</v>
          </cell>
          <cell r="P545">
            <v>1670041</v>
          </cell>
          <cell r="Q545">
            <v>41141119.585753419</v>
          </cell>
        </row>
        <row r="546">
          <cell r="A546">
            <v>7476707</v>
          </cell>
          <cell r="B546" t="str">
            <v>07476707</v>
          </cell>
          <cell r="C546" t="str">
            <v>RIOS BURGOS ALICIA DEL PILAR</v>
          </cell>
          <cell r="D546">
            <v>1000</v>
          </cell>
          <cell r="G546" t="str">
            <v>F</v>
          </cell>
          <cell r="H546">
            <v>24266</v>
          </cell>
          <cell r="I546">
            <v>33086</v>
          </cell>
          <cell r="J546">
            <v>21.92876712328767</v>
          </cell>
          <cell r="K546">
            <v>940005</v>
          </cell>
          <cell r="L546">
            <v>940005</v>
          </cell>
          <cell r="M546">
            <v>940005</v>
          </cell>
          <cell r="O546">
            <v>26830177.322191782</v>
          </cell>
          <cell r="P546">
            <v>2056652</v>
          </cell>
          <cell r="Q546">
            <v>26830177.322191782</v>
          </cell>
        </row>
        <row r="547">
          <cell r="A547">
            <v>11962892</v>
          </cell>
          <cell r="B547" t="str">
            <v>11962892</v>
          </cell>
          <cell r="C547" t="str">
            <v>BARRIGA SOTO EDUARDO ANTONIO</v>
          </cell>
          <cell r="D547">
            <v>1000</v>
          </cell>
          <cell r="G547" t="str">
            <v>M</v>
          </cell>
          <cell r="H547">
            <v>26441</v>
          </cell>
          <cell r="I547">
            <v>36759</v>
          </cell>
          <cell r="J547">
            <v>11.865753424657534</v>
          </cell>
          <cell r="K547">
            <v>943456</v>
          </cell>
          <cell r="L547">
            <v>943456</v>
          </cell>
          <cell r="M547">
            <v>943456</v>
          </cell>
          <cell r="O547">
            <v>17471990.863287669</v>
          </cell>
          <cell r="P547">
            <v>814682</v>
          </cell>
          <cell r="Q547">
            <v>17471990.863287669</v>
          </cell>
        </row>
        <row r="548">
          <cell r="A548">
            <v>7979867</v>
          </cell>
          <cell r="B548" t="str">
            <v>07979867</v>
          </cell>
          <cell r="C548" t="str">
            <v>TAPIA OLGUIN PEDRO CESAR</v>
          </cell>
          <cell r="D548">
            <v>1000</v>
          </cell>
          <cell r="G548" t="str">
            <v>M</v>
          </cell>
          <cell r="H548">
            <v>21116</v>
          </cell>
          <cell r="I548">
            <v>30285</v>
          </cell>
          <cell r="J548">
            <v>29.602739726027398</v>
          </cell>
          <cell r="K548">
            <v>951945</v>
          </cell>
          <cell r="L548">
            <v>951945</v>
          </cell>
          <cell r="M548">
            <v>951945</v>
          </cell>
          <cell r="O548">
            <v>31916437.933561638</v>
          </cell>
          <cell r="P548">
            <v>2286596</v>
          </cell>
          <cell r="Q548">
            <v>31916437.933561638</v>
          </cell>
        </row>
        <row r="549">
          <cell r="A549">
            <v>6168676</v>
          </cell>
          <cell r="B549" t="str">
            <v>06168676</v>
          </cell>
          <cell r="C549" t="str">
            <v>ESPINOZA TORRES JUSTO FERNANDO</v>
          </cell>
          <cell r="D549">
            <v>1000</v>
          </cell>
          <cell r="G549" t="str">
            <v>M</v>
          </cell>
          <cell r="H549">
            <v>20052</v>
          </cell>
          <cell r="I549">
            <v>29984</v>
          </cell>
          <cell r="J549">
            <v>30.427397260273974</v>
          </cell>
          <cell r="K549">
            <v>952126</v>
          </cell>
          <cell r="L549">
            <v>952126</v>
          </cell>
          <cell r="M549">
            <v>952126</v>
          </cell>
          <cell r="O549">
            <v>32449255.566027395</v>
          </cell>
          <cell r="P549">
            <v>2047380</v>
          </cell>
          <cell r="Q549">
            <v>32449255.566027395</v>
          </cell>
        </row>
        <row r="550">
          <cell r="A550">
            <v>6471917</v>
          </cell>
          <cell r="B550" t="str">
            <v>06471917</v>
          </cell>
          <cell r="C550" t="str">
            <v>ULLOA REYES LUIS TEOBALDO</v>
          </cell>
          <cell r="D550">
            <v>1000</v>
          </cell>
          <cell r="G550" t="str">
            <v>M</v>
          </cell>
          <cell r="H550">
            <v>19334</v>
          </cell>
          <cell r="I550">
            <v>26049</v>
          </cell>
          <cell r="J550">
            <v>41.208219178082189</v>
          </cell>
          <cell r="K550">
            <v>953182</v>
          </cell>
          <cell r="L550">
            <v>953182</v>
          </cell>
          <cell r="M550">
            <v>953182</v>
          </cell>
          <cell r="O550">
            <v>41390170.183013692</v>
          </cell>
          <cell r="P550">
            <v>2367090</v>
          </cell>
          <cell r="Q550">
            <v>41390170.183013692</v>
          </cell>
        </row>
        <row r="551">
          <cell r="A551">
            <v>7592876</v>
          </cell>
          <cell r="B551" t="str">
            <v>07592876</v>
          </cell>
          <cell r="C551" t="str">
            <v>AGUILERA FERNANDEZ EGON</v>
          </cell>
          <cell r="D551">
            <v>1000</v>
          </cell>
          <cell r="G551" t="str">
            <v>M</v>
          </cell>
          <cell r="H551">
            <v>22569</v>
          </cell>
          <cell r="I551">
            <v>30300</v>
          </cell>
          <cell r="J551">
            <v>29.561643835616437</v>
          </cell>
          <cell r="K551">
            <v>953334</v>
          </cell>
          <cell r="L551">
            <v>953334</v>
          </cell>
          <cell r="M551">
            <v>953334</v>
          </cell>
          <cell r="O551">
            <v>31943550.158904105</v>
          </cell>
          <cell r="P551">
            <v>2333064</v>
          </cell>
          <cell r="Q551">
            <v>31943550.158904105</v>
          </cell>
        </row>
        <row r="552">
          <cell r="A552">
            <v>5049665</v>
          </cell>
          <cell r="B552" t="str">
            <v>05049665</v>
          </cell>
          <cell r="C552" t="str">
            <v>MAUREIRA ANDRADE MIGUEL</v>
          </cell>
          <cell r="D552">
            <v>1000</v>
          </cell>
          <cell r="G552" t="str">
            <v>M</v>
          </cell>
          <cell r="H552">
            <v>15982</v>
          </cell>
          <cell r="I552">
            <v>24439</v>
          </cell>
          <cell r="J552">
            <v>45.61917808219178</v>
          </cell>
          <cell r="K552">
            <v>953530</v>
          </cell>
          <cell r="L552">
            <v>953530</v>
          </cell>
          <cell r="M552">
            <v>953530</v>
          </cell>
          <cell r="O552">
            <v>44851102.970958903</v>
          </cell>
          <cell r="P552">
            <v>2244166</v>
          </cell>
          <cell r="Q552">
            <v>44851102.970958903</v>
          </cell>
        </row>
        <row r="553">
          <cell r="A553">
            <v>8232077</v>
          </cell>
          <cell r="B553">
            <v>8232077</v>
          </cell>
          <cell r="C553" t="str">
            <v>FIGUEROA SALGADO JOSE GONZALO</v>
          </cell>
          <cell r="D553">
            <v>1000</v>
          </cell>
          <cell r="G553" t="str">
            <v>M</v>
          </cell>
          <cell r="H553">
            <v>22440</v>
          </cell>
          <cell r="I553">
            <v>37742</v>
          </cell>
          <cell r="J553">
            <v>9.1726027397260275</v>
          </cell>
          <cell r="K553">
            <v>957625</v>
          </cell>
          <cell r="L553">
            <v>957625</v>
          </cell>
          <cell r="M553">
            <v>957625</v>
          </cell>
          <cell r="O553">
            <v>13694853.200547947</v>
          </cell>
          <cell r="P553">
            <v>0</v>
          </cell>
          <cell r="Q553">
            <v>13694853.200547947</v>
          </cell>
        </row>
        <row r="554">
          <cell r="A554">
            <v>6729809</v>
          </cell>
          <cell r="B554" t="str">
            <v>06729809</v>
          </cell>
          <cell r="C554" t="str">
            <v>OPAZO PARDO SERGIO</v>
          </cell>
          <cell r="D554">
            <v>1000</v>
          </cell>
          <cell r="G554" t="str">
            <v>M</v>
          </cell>
          <cell r="H554">
            <v>19604</v>
          </cell>
          <cell r="I554">
            <v>35108</v>
          </cell>
          <cell r="J554">
            <v>16.389041095890413</v>
          </cell>
          <cell r="K554">
            <v>958611</v>
          </cell>
          <cell r="L554">
            <v>958611</v>
          </cell>
          <cell r="M554">
            <v>958611</v>
          </cell>
          <cell r="O554">
            <v>19794601.840273976</v>
          </cell>
          <cell r="P554">
            <v>0</v>
          </cell>
          <cell r="Q554">
            <v>19794601.840273976</v>
          </cell>
        </row>
        <row r="555">
          <cell r="A555">
            <v>11872351</v>
          </cell>
          <cell r="B555" t="str">
            <v>11872351</v>
          </cell>
          <cell r="C555" t="str">
            <v>ORTEGA SAEZ MARIELA OTILIA</v>
          </cell>
          <cell r="D555">
            <v>1000</v>
          </cell>
          <cell r="G555" t="str">
            <v>F</v>
          </cell>
          <cell r="H555">
            <v>26060</v>
          </cell>
          <cell r="I555">
            <v>36708</v>
          </cell>
          <cell r="J555">
            <v>12.005479452054795</v>
          </cell>
          <cell r="K555">
            <v>962335</v>
          </cell>
          <cell r="L555">
            <v>962335</v>
          </cell>
          <cell r="M555">
            <v>962335</v>
          </cell>
          <cell r="O555">
            <v>18006378.137808219</v>
          </cell>
          <cell r="P555">
            <v>1186713</v>
          </cell>
          <cell r="Q555">
            <v>18006378.137808219</v>
          </cell>
        </row>
        <row r="556">
          <cell r="A556">
            <v>9830194</v>
          </cell>
          <cell r="B556" t="str">
            <v>09830194</v>
          </cell>
          <cell r="C556" t="str">
            <v>CASTAÑEDA RAMOS LUIS FERNANDO</v>
          </cell>
          <cell r="D556">
            <v>1000</v>
          </cell>
          <cell r="G556" t="str">
            <v>M</v>
          </cell>
          <cell r="H556">
            <v>23347</v>
          </cell>
          <cell r="I556">
            <v>30285</v>
          </cell>
          <cell r="J556">
            <v>29.602739726027398</v>
          </cell>
          <cell r="K556">
            <v>965508</v>
          </cell>
          <cell r="L556">
            <v>965508</v>
          </cell>
          <cell r="M556">
            <v>965508</v>
          </cell>
          <cell r="O556">
            <v>32338879.773972601</v>
          </cell>
          <cell r="P556">
            <v>2328052</v>
          </cell>
          <cell r="Q556">
            <v>32338879.773972601</v>
          </cell>
        </row>
        <row r="557">
          <cell r="A557">
            <v>6342642</v>
          </cell>
          <cell r="B557" t="str">
            <v>06342642</v>
          </cell>
          <cell r="C557" t="str">
            <v>GONZALEZ QUILEMPAN MIGUEL</v>
          </cell>
          <cell r="D557">
            <v>1000</v>
          </cell>
          <cell r="G557" t="str">
            <v>M</v>
          </cell>
          <cell r="H557">
            <v>18295</v>
          </cell>
          <cell r="I557">
            <v>28982</v>
          </cell>
          <cell r="J557">
            <v>33.172602739726024</v>
          </cell>
          <cell r="K557">
            <v>970062</v>
          </cell>
          <cell r="L557">
            <v>970062</v>
          </cell>
          <cell r="M557">
            <v>970062</v>
          </cell>
          <cell r="O557">
            <v>35993921.907945201</v>
          </cell>
          <cell r="P557">
            <v>2284898</v>
          </cell>
          <cell r="Q557">
            <v>35993921.907945201</v>
          </cell>
        </row>
        <row r="558">
          <cell r="A558">
            <v>13700727</v>
          </cell>
          <cell r="B558" t="str">
            <v>13700727</v>
          </cell>
          <cell r="C558" t="str">
            <v>MERINO ARAYA PAULO RODRIGO</v>
          </cell>
          <cell r="D558">
            <v>1000</v>
          </cell>
          <cell r="G558" t="str">
            <v>M</v>
          </cell>
          <cell r="H558">
            <v>28851</v>
          </cell>
          <cell r="I558">
            <v>36759</v>
          </cell>
          <cell r="J558">
            <v>11.865753424657534</v>
          </cell>
          <cell r="K558">
            <v>974986</v>
          </cell>
          <cell r="L558">
            <v>974986</v>
          </cell>
          <cell r="M558">
            <v>974986</v>
          </cell>
          <cell r="O558">
            <v>18014475.311232876</v>
          </cell>
          <cell r="P558">
            <v>820838</v>
          </cell>
          <cell r="Q558">
            <v>18014475.311232876</v>
          </cell>
        </row>
        <row r="559">
          <cell r="A559">
            <v>9219924</v>
          </cell>
          <cell r="B559" t="str">
            <v>09219924</v>
          </cell>
          <cell r="C559" t="str">
            <v>CASTILLO GONZALEZ JOSE LUIS</v>
          </cell>
          <cell r="D559">
            <v>1000</v>
          </cell>
          <cell r="G559" t="str">
            <v>M</v>
          </cell>
          <cell r="H559">
            <v>23118</v>
          </cell>
          <cell r="I559">
            <v>30928</v>
          </cell>
          <cell r="J559">
            <v>27.841095890410958</v>
          </cell>
          <cell r="K559">
            <v>976989</v>
          </cell>
          <cell r="L559">
            <v>976989</v>
          </cell>
          <cell r="M559">
            <v>976989</v>
          </cell>
          <cell r="O559">
            <v>31641616.361369856</v>
          </cell>
          <cell r="P559">
            <v>2188809</v>
          </cell>
          <cell r="Q559">
            <v>31641616.361369856</v>
          </cell>
        </row>
        <row r="560">
          <cell r="A560">
            <v>6630432</v>
          </cell>
          <cell r="B560" t="str">
            <v>06630432</v>
          </cell>
          <cell r="C560" t="str">
            <v>ESQUERRA LOBOS LORENZO</v>
          </cell>
          <cell r="D560">
            <v>1000</v>
          </cell>
          <cell r="G560" t="str">
            <v>M</v>
          </cell>
          <cell r="H560">
            <v>20339</v>
          </cell>
          <cell r="I560">
            <v>29987</v>
          </cell>
          <cell r="J560">
            <v>30.419178082191781</v>
          </cell>
          <cell r="K560">
            <v>978800</v>
          </cell>
          <cell r="L560">
            <v>978800</v>
          </cell>
          <cell r="M560">
            <v>978800</v>
          </cell>
          <cell r="O560">
            <v>33611173.404657535</v>
          </cell>
          <cell r="P560">
            <v>1548338</v>
          </cell>
          <cell r="Q560">
            <v>33611173.404657535</v>
          </cell>
        </row>
        <row r="561">
          <cell r="A561">
            <v>6860066</v>
          </cell>
          <cell r="B561" t="str">
            <v>06860066</v>
          </cell>
          <cell r="C561" t="str">
            <v>GABLER ROMO OTTO PAUL</v>
          </cell>
          <cell r="D561">
            <v>1000</v>
          </cell>
          <cell r="G561" t="str">
            <v>M</v>
          </cell>
          <cell r="H561">
            <v>20019</v>
          </cell>
          <cell r="I561">
            <v>29747</v>
          </cell>
          <cell r="J561">
            <v>31.076712328767123</v>
          </cell>
          <cell r="K561">
            <v>979792</v>
          </cell>
          <cell r="L561">
            <v>979792</v>
          </cell>
          <cell r="M561">
            <v>979792</v>
          </cell>
          <cell r="O561">
            <v>35183500.821643829</v>
          </cell>
          <cell r="P561">
            <v>2163545</v>
          </cell>
          <cell r="Q561">
            <v>35183500.821643829</v>
          </cell>
        </row>
        <row r="562">
          <cell r="A562">
            <v>5639760</v>
          </cell>
          <cell r="B562" t="str">
            <v>05639760</v>
          </cell>
          <cell r="C562" t="str">
            <v>GONZALEZ HIDALGO GUILLERMO</v>
          </cell>
          <cell r="D562">
            <v>1000</v>
          </cell>
          <cell r="G562" t="str">
            <v>M</v>
          </cell>
          <cell r="H562">
            <v>17720</v>
          </cell>
          <cell r="I562">
            <v>26315</v>
          </cell>
          <cell r="J562">
            <v>40.479452054794521</v>
          </cell>
          <cell r="K562">
            <v>980434</v>
          </cell>
          <cell r="L562">
            <v>980434</v>
          </cell>
          <cell r="M562">
            <v>980434</v>
          </cell>
          <cell r="O562">
            <v>41790127.08219178</v>
          </cell>
          <cell r="P562">
            <v>2339078</v>
          </cell>
          <cell r="Q562">
            <v>41790127.08219178</v>
          </cell>
        </row>
        <row r="563">
          <cell r="A563">
            <v>6828148</v>
          </cell>
          <cell r="B563" t="str">
            <v>06828148</v>
          </cell>
          <cell r="C563" t="str">
            <v>MONSALVEZ PALAVICINO RENE ORLA</v>
          </cell>
          <cell r="D563">
            <v>1000</v>
          </cell>
          <cell r="G563" t="str">
            <v>M</v>
          </cell>
          <cell r="H563">
            <v>20509</v>
          </cell>
          <cell r="I563">
            <v>28149</v>
          </cell>
          <cell r="J563">
            <v>35.454794520547942</v>
          </cell>
          <cell r="K563">
            <v>984176</v>
          </cell>
          <cell r="L563">
            <v>984176</v>
          </cell>
          <cell r="M563">
            <v>984176</v>
          </cell>
          <cell r="O563">
            <v>37894757.630410954</v>
          </cell>
          <cell r="P563">
            <v>2184587</v>
          </cell>
          <cell r="Q563">
            <v>37894757.630410954</v>
          </cell>
        </row>
        <row r="564">
          <cell r="A564">
            <v>10596970</v>
          </cell>
          <cell r="B564" t="str">
            <v>10596970</v>
          </cell>
          <cell r="C564" t="str">
            <v>PARRA EGUILUZ ROBERTO REINALDO</v>
          </cell>
          <cell r="D564">
            <v>1000</v>
          </cell>
          <cell r="G564" t="str">
            <v>M</v>
          </cell>
          <cell r="H564">
            <v>25114</v>
          </cell>
          <cell r="I564">
            <v>32967</v>
          </cell>
          <cell r="J564">
            <v>22.254794520547946</v>
          </cell>
          <cell r="K564">
            <v>987824</v>
          </cell>
          <cell r="L564">
            <v>987824</v>
          </cell>
          <cell r="M564">
            <v>987824</v>
          </cell>
          <cell r="O564">
            <v>27753243.07150685</v>
          </cell>
          <cell r="P564">
            <v>2237513</v>
          </cell>
          <cell r="Q564">
            <v>27753243.07150685</v>
          </cell>
        </row>
        <row r="565">
          <cell r="A565">
            <v>6226221</v>
          </cell>
          <cell r="B565" t="str">
            <v>06226221</v>
          </cell>
          <cell r="C565" t="str">
            <v>ARRIETA SANHUEZA ROSA</v>
          </cell>
          <cell r="D565">
            <v>1000</v>
          </cell>
          <cell r="G565" t="str">
            <v>F</v>
          </cell>
          <cell r="H565">
            <v>20164</v>
          </cell>
          <cell r="I565">
            <v>33086</v>
          </cell>
          <cell r="J565">
            <v>21.92876712328767</v>
          </cell>
          <cell r="K565">
            <v>987824</v>
          </cell>
          <cell r="L565">
            <v>987824</v>
          </cell>
          <cell r="M565">
            <v>987824</v>
          </cell>
          <cell r="O565">
            <v>27252202.309041098</v>
          </cell>
          <cell r="P565">
            <v>2237513</v>
          </cell>
          <cell r="Q565">
            <v>27252202.309041098</v>
          </cell>
        </row>
        <row r="566">
          <cell r="A566">
            <v>6449874</v>
          </cell>
          <cell r="B566" t="str">
            <v>06449874</v>
          </cell>
          <cell r="C566" t="str">
            <v>VARGAS MANZUR RAUL OSVALDO</v>
          </cell>
          <cell r="D566">
            <v>1000</v>
          </cell>
          <cell r="G566" t="str">
            <v>M</v>
          </cell>
          <cell r="H566">
            <v>19687</v>
          </cell>
          <cell r="I566">
            <v>33909</v>
          </cell>
          <cell r="J566">
            <v>19.673972602739727</v>
          </cell>
          <cell r="K566">
            <v>996219</v>
          </cell>
          <cell r="L566">
            <v>996219</v>
          </cell>
          <cell r="M566">
            <v>996219</v>
          </cell>
          <cell r="O566">
            <v>25510689.587534245</v>
          </cell>
          <cell r="P566">
            <v>2321516</v>
          </cell>
          <cell r="Q566">
            <v>25510689.587534245</v>
          </cell>
        </row>
        <row r="567">
          <cell r="A567">
            <v>10134654</v>
          </cell>
          <cell r="B567" t="str">
            <v>10134654</v>
          </cell>
          <cell r="C567" t="str">
            <v>ROJAS CATALDO LUIS ANDRES</v>
          </cell>
          <cell r="D567">
            <v>1000</v>
          </cell>
          <cell r="G567" t="str">
            <v>M</v>
          </cell>
          <cell r="H567">
            <v>23590</v>
          </cell>
          <cell r="I567">
            <v>32660</v>
          </cell>
          <cell r="J567">
            <v>23.095890410958905</v>
          </cell>
          <cell r="K567">
            <v>1010669</v>
          </cell>
          <cell r="L567">
            <v>1010669</v>
          </cell>
          <cell r="M567">
            <v>1010669</v>
          </cell>
          <cell r="O567">
            <v>27273810.173972599</v>
          </cell>
          <cell r="P567">
            <v>610291</v>
          </cell>
          <cell r="Q567">
            <v>27273810.173972599</v>
          </cell>
        </row>
        <row r="568">
          <cell r="A568">
            <v>12881203</v>
          </cell>
          <cell r="B568">
            <v>12881203</v>
          </cell>
          <cell r="C568" t="str">
            <v>LOPEZ ESPINOZA SHEILA TANIA</v>
          </cell>
          <cell r="D568">
            <v>1000</v>
          </cell>
          <cell r="G568" t="str">
            <v>F</v>
          </cell>
          <cell r="H568">
            <v>27696</v>
          </cell>
          <cell r="I568">
            <v>39587</v>
          </cell>
          <cell r="J568">
            <v>4.117808219178082</v>
          </cell>
          <cell r="K568">
            <v>1018563</v>
          </cell>
          <cell r="L568">
            <v>1018563</v>
          </cell>
          <cell r="M568">
            <v>1018563</v>
          </cell>
          <cell r="O568">
            <v>6511808.2376712328</v>
          </cell>
          <cell r="P568">
            <v>0</v>
          </cell>
          <cell r="Q568">
            <v>6511808.2376712328</v>
          </cell>
        </row>
        <row r="569">
          <cell r="A569">
            <v>9898419</v>
          </cell>
          <cell r="B569" t="str">
            <v>09898419</v>
          </cell>
          <cell r="C569" t="str">
            <v>MIRANDA DASSORI MARCELA</v>
          </cell>
          <cell r="D569">
            <v>1000</v>
          </cell>
          <cell r="G569" t="str">
            <v>F</v>
          </cell>
          <cell r="H569">
            <v>24260</v>
          </cell>
          <cell r="I569">
            <v>32237</v>
          </cell>
          <cell r="J569">
            <v>24.254794520547946</v>
          </cell>
          <cell r="K569">
            <v>1018865</v>
          </cell>
          <cell r="L569">
            <v>1018865</v>
          </cell>
          <cell r="M569">
            <v>1018865</v>
          </cell>
          <cell r="O569">
            <v>31858789.432739727</v>
          </cell>
          <cell r="P569">
            <v>2975692</v>
          </cell>
          <cell r="Q569">
            <v>31858789.432739727</v>
          </cell>
        </row>
        <row r="570">
          <cell r="A570">
            <v>11361107</v>
          </cell>
          <cell r="B570" t="str">
            <v>11361107</v>
          </cell>
          <cell r="C570" t="str">
            <v>MONTIEL REYES JUAN CARLOS</v>
          </cell>
          <cell r="D570">
            <v>1000</v>
          </cell>
          <cell r="G570" t="str">
            <v>M</v>
          </cell>
          <cell r="H570">
            <v>25319</v>
          </cell>
          <cell r="I570">
            <v>33490</v>
          </cell>
          <cell r="J570">
            <v>20.82191780821918</v>
          </cell>
          <cell r="K570">
            <v>1022926</v>
          </cell>
          <cell r="L570">
            <v>1022926</v>
          </cell>
          <cell r="M570">
            <v>1022926</v>
          </cell>
          <cell r="O570">
            <v>29000899.8630137</v>
          </cell>
          <cell r="P570">
            <v>1590394</v>
          </cell>
          <cell r="Q570">
            <v>29000899.8630137</v>
          </cell>
        </row>
        <row r="571">
          <cell r="A571">
            <v>6662642</v>
          </cell>
          <cell r="B571" t="str">
            <v>06662642</v>
          </cell>
          <cell r="C571" t="str">
            <v>MALUENDA VIDELA EDUARDO EUGENI</v>
          </cell>
          <cell r="D571">
            <v>1000</v>
          </cell>
          <cell r="G571" t="str">
            <v>M</v>
          </cell>
          <cell r="H571">
            <v>19428</v>
          </cell>
          <cell r="I571">
            <v>34394</v>
          </cell>
          <cell r="J571">
            <v>18.345205479452055</v>
          </cell>
          <cell r="K571">
            <v>1041802</v>
          </cell>
          <cell r="L571">
            <v>1041802</v>
          </cell>
          <cell r="M571">
            <v>1041802</v>
          </cell>
          <cell r="O571">
            <v>25111530.725479454</v>
          </cell>
          <cell r="P571">
            <v>1554480</v>
          </cell>
          <cell r="Q571">
            <v>25111530.725479454</v>
          </cell>
        </row>
        <row r="572">
          <cell r="A572">
            <v>11337112</v>
          </cell>
          <cell r="B572" t="str">
            <v>11337112</v>
          </cell>
          <cell r="C572" t="str">
            <v>AGUILA BARRA NADIA FLORENTINA</v>
          </cell>
          <cell r="D572">
            <v>1000</v>
          </cell>
          <cell r="G572" t="str">
            <v>F</v>
          </cell>
          <cell r="H572">
            <v>25088</v>
          </cell>
          <cell r="I572">
            <v>33253</v>
          </cell>
          <cell r="J572">
            <v>21.471232876712328</v>
          </cell>
          <cell r="K572">
            <v>1062259</v>
          </cell>
          <cell r="L572">
            <v>1062259</v>
          </cell>
          <cell r="M572">
            <v>1062259</v>
          </cell>
          <cell r="O572">
            <v>28425580.338767119</v>
          </cell>
          <cell r="P572">
            <v>2399940</v>
          </cell>
          <cell r="Q572">
            <v>28425580.338767119</v>
          </cell>
        </row>
        <row r="573">
          <cell r="A573">
            <v>11839610</v>
          </cell>
          <cell r="B573" t="str">
            <v>11839610</v>
          </cell>
          <cell r="C573" t="str">
            <v>CANIBILO DUARTE OSCAR ANTONIO</v>
          </cell>
          <cell r="D573">
            <v>1000</v>
          </cell>
          <cell r="G573" t="str">
            <v>M</v>
          </cell>
          <cell r="H573">
            <v>26259</v>
          </cell>
          <cell r="I573">
            <v>34151</v>
          </cell>
          <cell r="J573">
            <v>19.010958904109589</v>
          </cell>
          <cell r="K573">
            <v>1070315</v>
          </cell>
          <cell r="L573">
            <v>1070315</v>
          </cell>
          <cell r="M573">
            <v>1070315</v>
          </cell>
          <cell r="O573">
            <v>29487107.872191779</v>
          </cell>
          <cell r="P573">
            <v>1032190</v>
          </cell>
          <cell r="Q573">
            <v>29487107.872191779</v>
          </cell>
        </row>
        <row r="574">
          <cell r="A574">
            <v>11844669</v>
          </cell>
          <cell r="B574" t="str">
            <v>11844669</v>
          </cell>
          <cell r="C574" t="str">
            <v>CARRASCO MATUS VICTORIA ELIANA</v>
          </cell>
          <cell r="D574">
            <v>1000</v>
          </cell>
          <cell r="G574" t="str">
            <v>F</v>
          </cell>
          <cell r="H574">
            <v>26069</v>
          </cell>
          <cell r="I574">
            <v>36717</v>
          </cell>
          <cell r="J574">
            <v>11.980821917808219</v>
          </cell>
          <cell r="K574">
            <v>1071082</v>
          </cell>
          <cell r="L574">
            <v>1071082</v>
          </cell>
          <cell r="M574">
            <v>1071082</v>
          </cell>
          <cell r="O574">
            <v>19858569.357260276</v>
          </cell>
          <cell r="P574">
            <v>0</v>
          </cell>
          <cell r="Q574">
            <v>19858569.357260276</v>
          </cell>
        </row>
        <row r="575">
          <cell r="A575">
            <v>14542473</v>
          </cell>
          <cell r="B575" t="str">
            <v>14542473</v>
          </cell>
          <cell r="C575" t="str">
            <v>LOIRA ALTIMIRAS LEONARDO</v>
          </cell>
          <cell r="D575">
            <v>1000</v>
          </cell>
          <cell r="G575" t="str">
            <v>M</v>
          </cell>
          <cell r="H575">
            <v>27789</v>
          </cell>
          <cell r="I575">
            <v>38504</v>
          </cell>
          <cell r="J575">
            <v>7.0849315068493155</v>
          </cell>
          <cell r="K575">
            <v>1071771</v>
          </cell>
          <cell r="L575">
            <v>1071771</v>
          </cell>
          <cell r="M575">
            <v>1071771</v>
          </cell>
          <cell r="O575">
            <v>11750563.304383563</v>
          </cell>
          <cell r="P575">
            <v>0</v>
          </cell>
          <cell r="Q575">
            <v>11750563.304383563</v>
          </cell>
        </row>
        <row r="576">
          <cell r="A576">
            <v>11663787</v>
          </cell>
          <cell r="B576" t="str">
            <v>11663787</v>
          </cell>
          <cell r="C576" t="str">
            <v>ESPINOZA OLIVARES ELIZABETH IN</v>
          </cell>
          <cell r="D576">
            <v>1000</v>
          </cell>
          <cell r="G576" t="str">
            <v>F</v>
          </cell>
          <cell r="H576">
            <v>25627</v>
          </cell>
          <cell r="I576">
            <v>35704</v>
          </cell>
          <cell r="J576">
            <v>14.756164383561643</v>
          </cell>
          <cell r="K576">
            <v>1080283</v>
          </cell>
          <cell r="L576">
            <v>1080283</v>
          </cell>
          <cell r="M576">
            <v>1080283</v>
          </cell>
          <cell r="O576">
            <v>22946387.828767121</v>
          </cell>
          <cell r="P576">
            <v>0</v>
          </cell>
          <cell r="Q576">
            <v>22946387.828767121</v>
          </cell>
        </row>
        <row r="577">
          <cell r="A577">
            <v>14900586</v>
          </cell>
          <cell r="B577">
            <v>14900586</v>
          </cell>
          <cell r="C577" t="str">
            <v>ESPINOSA RAMOS ANGELICA MARIA</v>
          </cell>
          <cell r="D577">
            <v>1000</v>
          </cell>
          <cell r="G577" t="str">
            <v>F</v>
          </cell>
          <cell r="H577">
            <v>29669</v>
          </cell>
          <cell r="I577">
            <v>40324</v>
          </cell>
          <cell r="J577">
            <v>2.0986301369863014</v>
          </cell>
          <cell r="K577">
            <v>1080362</v>
          </cell>
          <cell r="L577">
            <v>1080362</v>
          </cell>
          <cell r="M577">
            <v>1080362</v>
          </cell>
          <cell r="O577">
            <v>3506781.1583561646</v>
          </cell>
          <cell r="P577">
            <v>0</v>
          </cell>
          <cell r="Q577">
            <v>3506781.1583561646</v>
          </cell>
        </row>
        <row r="578">
          <cell r="A578">
            <v>14201178</v>
          </cell>
          <cell r="B578">
            <v>14201178</v>
          </cell>
          <cell r="C578" t="str">
            <v>ACEVEDO HERRERA CRISTIAN IGNAC</v>
          </cell>
          <cell r="D578">
            <v>1000</v>
          </cell>
          <cell r="G578" t="str">
            <v>M</v>
          </cell>
          <cell r="H578">
            <v>29699</v>
          </cell>
          <cell r="I578">
            <v>39972</v>
          </cell>
          <cell r="J578">
            <v>3.0630136986301371</v>
          </cell>
          <cell r="K578">
            <v>1087865</v>
          </cell>
          <cell r="L578">
            <v>1087865</v>
          </cell>
          <cell r="M578">
            <v>1087865</v>
          </cell>
          <cell r="O578">
            <v>5151575.9936986296</v>
          </cell>
          <cell r="P578">
            <v>0</v>
          </cell>
          <cell r="Q578">
            <v>5151575.9936986296</v>
          </cell>
        </row>
        <row r="579">
          <cell r="A579">
            <v>7687780</v>
          </cell>
          <cell r="B579" t="str">
            <v>07687780</v>
          </cell>
          <cell r="C579" t="str">
            <v>SERRANO MARTINEZ ENRIQUE</v>
          </cell>
          <cell r="D579">
            <v>1000</v>
          </cell>
          <cell r="G579" t="str">
            <v>M</v>
          </cell>
          <cell r="H579">
            <v>21017</v>
          </cell>
          <cell r="I579">
            <v>28142</v>
          </cell>
          <cell r="J579">
            <v>35.473972602739728</v>
          </cell>
          <cell r="K579">
            <v>1102775</v>
          </cell>
          <cell r="L579">
            <v>1102775</v>
          </cell>
          <cell r="M579">
            <v>1102775</v>
          </cell>
          <cell r="O579">
            <v>42841673.80328767</v>
          </cell>
          <cell r="P579">
            <v>2464972</v>
          </cell>
          <cell r="Q579">
            <v>42841673.80328767</v>
          </cell>
        </row>
        <row r="580">
          <cell r="A580">
            <v>9578185</v>
          </cell>
          <cell r="B580" t="str">
            <v>09578185</v>
          </cell>
          <cell r="C580" t="str">
            <v>CUEVAS GAMBOA LUIS MANUEL</v>
          </cell>
          <cell r="D580">
            <v>1000</v>
          </cell>
          <cell r="G580" t="str">
            <v>M</v>
          </cell>
          <cell r="H580">
            <v>24375</v>
          </cell>
          <cell r="I580">
            <v>34859</v>
          </cell>
          <cell r="J580">
            <v>17.07123287671233</v>
          </cell>
          <cell r="K580">
            <v>1103916</v>
          </cell>
          <cell r="L580">
            <v>1103916</v>
          </cell>
          <cell r="M580">
            <v>1103916</v>
          </cell>
          <cell r="O580">
            <v>26773199.663287673</v>
          </cell>
          <cell r="P580">
            <v>1812538</v>
          </cell>
          <cell r="Q580">
            <v>26773199.663287673</v>
          </cell>
        </row>
        <row r="581">
          <cell r="A581">
            <v>6879075</v>
          </cell>
          <cell r="B581" t="str">
            <v>06879075</v>
          </cell>
          <cell r="C581" t="str">
            <v>TOBAR MEDINA BERNARDO</v>
          </cell>
          <cell r="D581">
            <v>1000</v>
          </cell>
          <cell r="G581" t="str">
            <v>M</v>
          </cell>
          <cell r="H581">
            <v>20877</v>
          </cell>
          <cell r="I581">
            <v>31973</v>
          </cell>
          <cell r="J581">
            <v>24.978082191780821</v>
          </cell>
          <cell r="K581">
            <v>1116497</v>
          </cell>
          <cell r="L581">
            <v>1116497</v>
          </cell>
          <cell r="M581">
            <v>1116497</v>
          </cell>
          <cell r="O581">
            <v>32135160.003698625</v>
          </cell>
          <cell r="P581">
            <v>2428121</v>
          </cell>
          <cell r="Q581">
            <v>32135160.003698625</v>
          </cell>
        </row>
        <row r="582">
          <cell r="A582">
            <v>14259787</v>
          </cell>
          <cell r="B582" t="str">
            <v>14259787</v>
          </cell>
          <cell r="C582" t="str">
            <v>ORELLANA QUINTEROS MARCOS ANTO</v>
          </cell>
          <cell r="D582">
            <v>1000</v>
          </cell>
          <cell r="G582" t="str">
            <v>M</v>
          </cell>
          <cell r="H582">
            <v>27358</v>
          </cell>
          <cell r="I582">
            <v>36843</v>
          </cell>
          <cell r="J582">
            <v>11.635616438356164</v>
          </cell>
          <cell r="K582">
            <v>1119049</v>
          </cell>
          <cell r="L582">
            <v>1119049</v>
          </cell>
          <cell r="M582">
            <v>1119049</v>
          </cell>
          <cell r="O582">
            <v>20095663.127808221</v>
          </cell>
          <cell r="P582">
            <v>1517894</v>
          </cell>
          <cell r="Q582">
            <v>20095663.127808221</v>
          </cell>
        </row>
        <row r="583">
          <cell r="A583">
            <v>13194408</v>
          </cell>
          <cell r="B583" t="str">
            <v>13194408</v>
          </cell>
          <cell r="C583" t="str">
            <v>TRONCOSO NAVARRO PATRICIO  ALF</v>
          </cell>
          <cell r="D583">
            <v>1000</v>
          </cell>
          <cell r="G583" t="str">
            <v>M</v>
          </cell>
          <cell r="H583">
            <v>28095</v>
          </cell>
          <cell r="I583">
            <v>38740</v>
          </cell>
          <cell r="J583">
            <v>6.4383561643835616</v>
          </cell>
          <cell r="K583">
            <v>1122038</v>
          </cell>
          <cell r="L583">
            <v>1122038</v>
          </cell>
          <cell r="M583">
            <v>1122038</v>
          </cell>
          <cell r="O583">
            <v>11147472.87671233</v>
          </cell>
          <cell r="P583">
            <v>0</v>
          </cell>
          <cell r="Q583">
            <v>11147472.87671233</v>
          </cell>
        </row>
        <row r="584">
          <cell r="A584">
            <v>10450677</v>
          </cell>
          <cell r="B584">
            <v>10450677</v>
          </cell>
          <cell r="C584" t="str">
            <v>SILVA MANCILLA JOSE</v>
          </cell>
          <cell r="D584">
            <v>1000</v>
          </cell>
          <cell r="G584" t="str">
            <v>M</v>
          </cell>
          <cell r="H584">
            <v>27130</v>
          </cell>
          <cell r="I584">
            <v>39114</v>
          </cell>
          <cell r="J584">
            <v>5.4136986301369863</v>
          </cell>
          <cell r="K584">
            <v>1132084</v>
          </cell>
          <cell r="L584">
            <v>1132084</v>
          </cell>
          <cell r="M584">
            <v>1132084</v>
          </cell>
          <cell r="O584">
            <v>9452224.1512328777</v>
          </cell>
          <cell r="P584">
            <v>0</v>
          </cell>
          <cell r="Q584">
            <v>9452224.1512328777</v>
          </cell>
        </row>
        <row r="585">
          <cell r="A585">
            <v>6244764</v>
          </cell>
          <cell r="B585" t="str">
            <v>06244764</v>
          </cell>
          <cell r="C585" t="str">
            <v>PAVEZ OLIVIERI MIGUEL ANGEL</v>
          </cell>
          <cell r="D585">
            <v>1000</v>
          </cell>
          <cell r="G585" t="str">
            <v>M</v>
          </cell>
          <cell r="H585">
            <v>19234</v>
          </cell>
          <cell r="I585">
            <v>29132</v>
          </cell>
          <cell r="J585">
            <v>32.761643835616439</v>
          </cell>
          <cell r="K585">
            <v>1148964</v>
          </cell>
          <cell r="L585">
            <v>1148964</v>
          </cell>
          <cell r="M585">
            <v>1148964</v>
          </cell>
          <cell r="O585">
            <v>41463663.35506849</v>
          </cell>
          <cell r="P585">
            <v>2852271</v>
          </cell>
          <cell r="Q585">
            <v>41463663.35506849</v>
          </cell>
        </row>
        <row r="586">
          <cell r="A586">
            <v>8822665</v>
          </cell>
          <cell r="B586" t="str">
            <v>08822665</v>
          </cell>
          <cell r="C586" t="str">
            <v>AGUILAR URREA GUSTAVO ELOY</v>
          </cell>
          <cell r="D586">
            <v>1000</v>
          </cell>
          <cell r="G586" t="str">
            <v>M</v>
          </cell>
          <cell r="H586">
            <v>21982</v>
          </cell>
          <cell r="I586">
            <v>30895</v>
          </cell>
          <cell r="J586">
            <v>27.931506849315067</v>
          </cell>
          <cell r="K586">
            <v>1154902</v>
          </cell>
          <cell r="L586">
            <v>1154902</v>
          </cell>
          <cell r="M586">
            <v>1154902</v>
          </cell>
          <cell r="O586">
            <v>41738851.372602731</v>
          </cell>
          <cell r="P586">
            <v>2449957</v>
          </cell>
          <cell r="Q586">
            <v>41738851.372602731</v>
          </cell>
        </row>
        <row r="587">
          <cell r="A587">
            <v>6196834</v>
          </cell>
          <cell r="B587" t="str">
            <v>06196834</v>
          </cell>
          <cell r="C587" t="str">
            <v>OLAVE BELLO EDUARDO ENRIQUE</v>
          </cell>
          <cell r="D587">
            <v>1000</v>
          </cell>
          <cell r="G587" t="str">
            <v>M</v>
          </cell>
          <cell r="H587">
            <v>18780</v>
          </cell>
          <cell r="I587">
            <v>32631</v>
          </cell>
          <cell r="J587">
            <v>23.175342465753424</v>
          </cell>
          <cell r="K587">
            <v>1158560</v>
          </cell>
          <cell r="L587">
            <v>1158560</v>
          </cell>
          <cell r="M587">
            <v>1158560</v>
          </cell>
          <cell r="O587">
            <v>32092202.044109583</v>
          </cell>
          <cell r="P587">
            <v>2634891</v>
          </cell>
          <cell r="Q587">
            <v>32092202.044109583</v>
          </cell>
        </row>
        <row r="588">
          <cell r="A588">
            <v>8666252</v>
          </cell>
          <cell r="B588">
            <v>8666252</v>
          </cell>
          <cell r="C588" t="str">
            <v>MORALES PINTO MARIA ROSARIO</v>
          </cell>
          <cell r="D588">
            <v>1000</v>
          </cell>
          <cell r="G588" t="str">
            <v>F</v>
          </cell>
          <cell r="H588">
            <v>25531</v>
          </cell>
          <cell r="I588">
            <v>40063</v>
          </cell>
          <cell r="J588">
            <v>2.8136986301369862</v>
          </cell>
          <cell r="K588">
            <v>1160277</v>
          </cell>
          <cell r="L588">
            <v>1160277</v>
          </cell>
          <cell r="M588">
            <v>1160277</v>
          </cell>
          <cell r="O588">
            <v>5027692.7091780817</v>
          </cell>
          <cell r="P588">
            <v>0</v>
          </cell>
          <cell r="Q588">
            <v>5027692.7091780817</v>
          </cell>
        </row>
        <row r="589">
          <cell r="A589">
            <v>7771139</v>
          </cell>
          <cell r="B589" t="str">
            <v>07771139</v>
          </cell>
          <cell r="C589" t="str">
            <v>CONTRERAS DIAZ JULIO CESAR</v>
          </cell>
          <cell r="D589">
            <v>1000</v>
          </cell>
          <cell r="G589" t="str">
            <v>M</v>
          </cell>
          <cell r="H589">
            <v>21487</v>
          </cell>
          <cell r="I589">
            <v>34141</v>
          </cell>
          <cell r="J589">
            <v>19.038356164383561</v>
          </cell>
          <cell r="K589">
            <v>1160392</v>
          </cell>
          <cell r="L589">
            <v>1160392</v>
          </cell>
          <cell r="M589">
            <v>1160392</v>
          </cell>
          <cell r="O589">
            <v>29838253.28958904</v>
          </cell>
          <cell r="P589">
            <v>2162839</v>
          </cell>
          <cell r="Q589">
            <v>29838253.28958904</v>
          </cell>
        </row>
        <row r="590">
          <cell r="A590">
            <v>6780261</v>
          </cell>
          <cell r="B590" t="str">
            <v>06780261</v>
          </cell>
          <cell r="C590" t="str">
            <v>SANDOVAL VERA PEDRO GABRIEL</v>
          </cell>
          <cell r="D590">
            <v>1000</v>
          </cell>
          <cell r="G590" t="str">
            <v>M</v>
          </cell>
          <cell r="H590">
            <v>18686</v>
          </cell>
          <cell r="I590">
            <v>29132</v>
          </cell>
          <cell r="J590">
            <v>32.761643835616439</v>
          </cell>
          <cell r="K590">
            <v>1167136</v>
          </cell>
          <cell r="L590">
            <v>1167136</v>
          </cell>
          <cell r="M590">
            <v>1167136</v>
          </cell>
          <cell r="O590">
            <v>42034101.013150692</v>
          </cell>
          <cell r="P590">
            <v>2696037</v>
          </cell>
          <cell r="Q590">
            <v>42034101.013150692</v>
          </cell>
        </row>
        <row r="591">
          <cell r="A591">
            <v>9389733</v>
          </cell>
          <cell r="B591" t="str">
            <v>09389733</v>
          </cell>
          <cell r="C591" t="str">
            <v>RIVERA CAMPOS HUGO ADRIAN</v>
          </cell>
          <cell r="D591">
            <v>1000</v>
          </cell>
          <cell r="G591" t="str">
            <v>M</v>
          </cell>
          <cell r="H591">
            <v>23050</v>
          </cell>
          <cell r="I591">
            <v>30804</v>
          </cell>
          <cell r="J591">
            <v>28.18082191780822</v>
          </cell>
          <cell r="K591">
            <v>1178414</v>
          </cell>
          <cell r="L591">
            <v>1178414</v>
          </cell>
          <cell r="M591">
            <v>1178414</v>
          </cell>
          <cell r="O591">
            <v>38435691.885479458</v>
          </cell>
          <cell r="P591">
            <v>2651705</v>
          </cell>
          <cell r="Q591">
            <v>38435691.885479458</v>
          </cell>
        </row>
        <row r="592">
          <cell r="A592">
            <v>13468639</v>
          </cell>
          <cell r="B592" t="str">
            <v>13468639</v>
          </cell>
          <cell r="C592" t="str">
            <v>TAPIA FERNANDEZ LORETO ALEJAND</v>
          </cell>
          <cell r="D592">
            <v>1000</v>
          </cell>
          <cell r="G592" t="str">
            <v>F</v>
          </cell>
          <cell r="H592">
            <v>28738</v>
          </cell>
          <cell r="I592">
            <v>38397</v>
          </cell>
          <cell r="J592">
            <v>7.3780821917808215</v>
          </cell>
          <cell r="K592">
            <v>1183135</v>
          </cell>
          <cell r="L592">
            <v>1183135</v>
          </cell>
          <cell r="M592">
            <v>1183135</v>
          </cell>
          <cell r="O592">
            <v>13428158.65328767</v>
          </cell>
          <cell r="P592">
            <v>0</v>
          </cell>
          <cell r="Q592">
            <v>13428158.65328767</v>
          </cell>
        </row>
        <row r="593">
          <cell r="A593">
            <v>7383578</v>
          </cell>
          <cell r="B593" t="str">
            <v>07383578</v>
          </cell>
          <cell r="C593" t="str">
            <v>SANCHEZ AZOCAR IVAN</v>
          </cell>
          <cell r="D593">
            <v>1000</v>
          </cell>
          <cell r="G593" t="str">
            <v>M</v>
          </cell>
          <cell r="H593">
            <v>21157</v>
          </cell>
          <cell r="I593">
            <v>27912</v>
          </cell>
          <cell r="J593">
            <v>36.104109589041094</v>
          </cell>
          <cell r="K593">
            <v>1185954</v>
          </cell>
          <cell r="L593">
            <v>1185954</v>
          </cell>
          <cell r="M593">
            <v>1185954</v>
          </cell>
          <cell r="O593">
            <v>46378650.897534244</v>
          </cell>
          <cell r="P593">
            <v>2755067</v>
          </cell>
          <cell r="Q593">
            <v>46378650.897534244</v>
          </cell>
        </row>
        <row r="594">
          <cell r="A594">
            <v>12686815</v>
          </cell>
          <cell r="B594" t="str">
            <v>12686815</v>
          </cell>
          <cell r="C594" t="str">
            <v>SUAZO GONZALEZ JUAN GABRIEL</v>
          </cell>
          <cell r="D594">
            <v>1000</v>
          </cell>
          <cell r="G594" t="str">
            <v>M</v>
          </cell>
          <cell r="H594">
            <v>27227</v>
          </cell>
          <cell r="I594">
            <v>39531</v>
          </cell>
          <cell r="J594">
            <v>4.2712328767123289</v>
          </cell>
          <cell r="K594">
            <v>1199875</v>
          </cell>
          <cell r="L594">
            <v>1199875</v>
          </cell>
          <cell r="M594">
            <v>1199875</v>
          </cell>
          <cell r="O594">
            <v>7877347.8749315068</v>
          </cell>
          <cell r="P594">
            <v>0</v>
          </cell>
          <cell r="Q594">
            <v>7877347.8749315068</v>
          </cell>
        </row>
        <row r="595">
          <cell r="A595">
            <v>11492099</v>
          </cell>
          <cell r="B595" t="str">
            <v>11492099</v>
          </cell>
          <cell r="C595" t="str">
            <v>RETAMAL GRAU MANUEL ANTONIO</v>
          </cell>
          <cell r="D595">
            <v>1000</v>
          </cell>
          <cell r="G595" t="str">
            <v>M</v>
          </cell>
          <cell r="H595">
            <v>25538</v>
          </cell>
          <cell r="I595">
            <v>34001</v>
          </cell>
          <cell r="J595">
            <v>19.421917808219177</v>
          </cell>
          <cell r="K595">
            <v>1205351</v>
          </cell>
          <cell r="L595">
            <v>1205351</v>
          </cell>
          <cell r="M595">
            <v>1205351</v>
          </cell>
          <cell r="O595">
            <v>31791739.689452052</v>
          </cell>
          <cell r="P595">
            <v>1834157</v>
          </cell>
          <cell r="Q595">
            <v>31791739.689452052</v>
          </cell>
        </row>
        <row r="596">
          <cell r="A596">
            <v>7194419</v>
          </cell>
          <cell r="B596" t="str">
            <v>07194419</v>
          </cell>
          <cell r="C596" t="str">
            <v>ROZAS VARAS SERGIO SEGUNDO</v>
          </cell>
          <cell r="D596">
            <v>1000</v>
          </cell>
          <cell r="G596" t="str">
            <v>M</v>
          </cell>
          <cell r="H596">
            <v>20410</v>
          </cell>
          <cell r="I596">
            <v>33390</v>
          </cell>
          <cell r="J596">
            <v>21.095890410958905</v>
          </cell>
          <cell r="K596">
            <v>1234318</v>
          </cell>
          <cell r="L596">
            <v>1234318</v>
          </cell>
          <cell r="M596">
            <v>1234318</v>
          </cell>
          <cell r="O596">
            <v>33740961.726027399</v>
          </cell>
          <cell r="P596">
            <v>2252312</v>
          </cell>
          <cell r="Q596">
            <v>33740961.726027399</v>
          </cell>
        </row>
        <row r="597">
          <cell r="A597">
            <v>13279550</v>
          </cell>
          <cell r="B597">
            <v>13279550</v>
          </cell>
          <cell r="C597" t="str">
            <v>OLIVEROS ARAYA FRANCISCO JAVIE</v>
          </cell>
          <cell r="D597">
            <v>1000</v>
          </cell>
          <cell r="G597" t="str">
            <v>M</v>
          </cell>
          <cell r="H597">
            <v>28383</v>
          </cell>
          <cell r="I597">
            <v>38200</v>
          </cell>
          <cell r="J597">
            <v>7.9178082191780819</v>
          </cell>
          <cell r="K597">
            <v>1244609</v>
          </cell>
          <cell r="L597">
            <v>1244609</v>
          </cell>
          <cell r="M597">
            <v>1244609</v>
          </cell>
          <cell r="O597">
            <v>15116235.658904107</v>
          </cell>
          <cell r="P597">
            <v>0</v>
          </cell>
          <cell r="Q597">
            <v>15116235.658904107</v>
          </cell>
        </row>
        <row r="598">
          <cell r="A598">
            <v>7257783</v>
          </cell>
          <cell r="B598" t="str">
            <v>07257783</v>
          </cell>
          <cell r="C598" t="str">
            <v>MIRANDA MORALES ANA MARIA</v>
          </cell>
          <cell r="D598">
            <v>1000</v>
          </cell>
          <cell r="G598" t="str">
            <v>F</v>
          </cell>
          <cell r="H598">
            <v>19958</v>
          </cell>
          <cell r="I598">
            <v>26755</v>
          </cell>
          <cell r="J598">
            <v>39.273972602739725</v>
          </cell>
          <cell r="K598">
            <v>1250367</v>
          </cell>
          <cell r="L598">
            <v>1250367</v>
          </cell>
          <cell r="M598">
            <v>1250367</v>
          </cell>
          <cell r="O598">
            <v>56777769.511643842</v>
          </cell>
          <cell r="P598">
            <v>2247319</v>
          </cell>
          <cell r="Q598">
            <v>56777769.511643842</v>
          </cell>
        </row>
        <row r="599">
          <cell r="A599">
            <v>6197030</v>
          </cell>
          <cell r="B599" t="str">
            <v>06197030</v>
          </cell>
          <cell r="C599" t="str">
            <v>MORALES JIMENEZ JOSE JOAQUIN</v>
          </cell>
          <cell r="D599">
            <v>1000</v>
          </cell>
          <cell r="G599" t="str">
            <v>M</v>
          </cell>
          <cell r="H599">
            <v>18526</v>
          </cell>
          <cell r="I599">
            <v>29886</v>
          </cell>
          <cell r="J599">
            <v>30.695890410958903</v>
          </cell>
          <cell r="K599">
            <v>1252673</v>
          </cell>
          <cell r="L599">
            <v>1252673</v>
          </cell>
          <cell r="M599">
            <v>1252673</v>
          </cell>
          <cell r="O599">
            <v>42834446.375342458</v>
          </cell>
          <cell r="P599">
            <v>2882329</v>
          </cell>
          <cell r="Q599">
            <v>42834446.375342458</v>
          </cell>
        </row>
        <row r="600">
          <cell r="A600">
            <v>14494535</v>
          </cell>
          <cell r="B600" t="str">
            <v>14494535</v>
          </cell>
          <cell r="C600" t="str">
            <v>GONZALEZ BERGEZ CLAUDIO ENRIQU</v>
          </cell>
          <cell r="D600">
            <v>1000</v>
          </cell>
          <cell r="G600" t="str">
            <v>M</v>
          </cell>
          <cell r="H600">
            <v>27468</v>
          </cell>
          <cell r="I600">
            <v>36852</v>
          </cell>
          <cell r="J600">
            <v>11.610958904109589</v>
          </cell>
          <cell r="K600">
            <v>1259958</v>
          </cell>
          <cell r="L600">
            <v>1259958</v>
          </cell>
          <cell r="M600">
            <v>1259958</v>
          </cell>
          <cell r="O600">
            <v>22425406.02739726</v>
          </cell>
          <cell r="P600">
            <v>1410347</v>
          </cell>
          <cell r="Q600">
            <v>22425406.02739726</v>
          </cell>
        </row>
        <row r="601">
          <cell r="A601">
            <v>6505177</v>
          </cell>
          <cell r="B601" t="str">
            <v>06505177</v>
          </cell>
          <cell r="C601" t="str">
            <v>CASTILLON CONTRERAS MARIO</v>
          </cell>
          <cell r="D601">
            <v>1000</v>
          </cell>
          <cell r="G601" t="str">
            <v>M</v>
          </cell>
          <cell r="H601">
            <v>19883</v>
          </cell>
          <cell r="I601">
            <v>30285</v>
          </cell>
          <cell r="J601">
            <v>29.602739726027398</v>
          </cell>
          <cell r="K601">
            <v>1263987</v>
          </cell>
          <cell r="L601">
            <v>1263987</v>
          </cell>
          <cell r="M601">
            <v>1263987</v>
          </cell>
          <cell r="O601">
            <v>42457387.192465752</v>
          </cell>
          <cell r="P601">
            <v>3227972</v>
          </cell>
          <cell r="Q601">
            <v>42457387.192465752</v>
          </cell>
        </row>
        <row r="602">
          <cell r="A602">
            <v>7068851</v>
          </cell>
          <cell r="B602" t="str">
            <v>07068851</v>
          </cell>
          <cell r="C602" t="str">
            <v>SOLANO CORTES FRANCISCO</v>
          </cell>
          <cell r="D602">
            <v>1000</v>
          </cell>
          <cell r="G602" t="str">
            <v>M</v>
          </cell>
          <cell r="H602">
            <v>20384</v>
          </cell>
          <cell r="I602">
            <v>30285</v>
          </cell>
          <cell r="J602">
            <v>29.602739726027398</v>
          </cell>
          <cell r="K602">
            <v>1264513</v>
          </cell>
          <cell r="L602">
            <v>1264513</v>
          </cell>
          <cell r="M602">
            <v>1264513</v>
          </cell>
          <cell r="O602">
            <v>41688669.202054799</v>
          </cell>
          <cell r="P602">
            <v>3036176</v>
          </cell>
          <cell r="Q602">
            <v>41688669.202054799</v>
          </cell>
        </row>
        <row r="603">
          <cell r="A603">
            <v>5015108</v>
          </cell>
          <cell r="B603" t="str">
            <v>05015108</v>
          </cell>
          <cell r="C603" t="str">
            <v>CONCHA FLORES HECTOR</v>
          </cell>
          <cell r="D603">
            <v>1000</v>
          </cell>
          <cell r="G603" t="str">
            <v>M</v>
          </cell>
          <cell r="H603">
            <v>18318</v>
          </cell>
          <cell r="I603">
            <v>29132</v>
          </cell>
          <cell r="J603">
            <v>32.761643835616439</v>
          </cell>
          <cell r="K603">
            <v>1270562</v>
          </cell>
          <cell r="L603">
            <v>1270562</v>
          </cell>
          <cell r="M603">
            <v>1270562</v>
          </cell>
          <cell r="O603">
            <v>46428529.387397259</v>
          </cell>
          <cell r="P603">
            <v>3721140</v>
          </cell>
          <cell r="Q603">
            <v>46428529.387397259</v>
          </cell>
        </row>
        <row r="604">
          <cell r="A604">
            <v>6592059</v>
          </cell>
          <cell r="B604" t="str">
            <v>06592059</v>
          </cell>
          <cell r="C604" t="str">
            <v>VALENZUELA NEIRA FERNANDO</v>
          </cell>
          <cell r="D604">
            <v>1000</v>
          </cell>
          <cell r="G604" t="str">
            <v>M</v>
          </cell>
          <cell r="H604">
            <v>19691</v>
          </cell>
          <cell r="I604">
            <v>30270</v>
          </cell>
          <cell r="J604">
            <v>29.643835616438356</v>
          </cell>
          <cell r="K604">
            <v>1271647</v>
          </cell>
          <cell r="L604">
            <v>1271647</v>
          </cell>
          <cell r="M604">
            <v>1271647</v>
          </cell>
          <cell r="O604">
            <v>41920265.961643837</v>
          </cell>
          <cell r="P604">
            <v>2987291</v>
          </cell>
          <cell r="Q604">
            <v>41920265.961643837</v>
          </cell>
        </row>
        <row r="605">
          <cell r="A605">
            <v>10925587</v>
          </cell>
          <cell r="B605" t="str">
            <v>10925587</v>
          </cell>
          <cell r="C605" t="str">
            <v>MANCILLA MORENO CRISTIAN ALEJA</v>
          </cell>
          <cell r="D605">
            <v>1000</v>
          </cell>
          <cell r="G605" t="str">
            <v>M</v>
          </cell>
          <cell r="H605">
            <v>26234</v>
          </cell>
          <cell r="I605">
            <v>37508</v>
          </cell>
          <cell r="J605">
            <v>9.8136986301369866</v>
          </cell>
          <cell r="K605">
            <v>1272466</v>
          </cell>
          <cell r="L605">
            <v>1272466</v>
          </cell>
          <cell r="M605">
            <v>1272466</v>
          </cell>
          <cell r="O605">
            <v>19132164.660821918</v>
          </cell>
          <cell r="P605">
            <v>0</v>
          </cell>
          <cell r="Q605">
            <v>19132164.660821918</v>
          </cell>
        </row>
        <row r="606">
          <cell r="A606">
            <v>6862773</v>
          </cell>
          <cell r="B606" t="str">
            <v>06862773</v>
          </cell>
          <cell r="C606" t="str">
            <v>TORO CALDERON RAUL</v>
          </cell>
          <cell r="D606">
            <v>1000</v>
          </cell>
          <cell r="G606" t="str">
            <v>M</v>
          </cell>
          <cell r="H606">
            <v>19394</v>
          </cell>
          <cell r="I606">
            <v>30285</v>
          </cell>
          <cell r="J606">
            <v>29.602739726027398</v>
          </cell>
          <cell r="K606">
            <v>1285567</v>
          </cell>
          <cell r="L606">
            <v>1285567</v>
          </cell>
          <cell r="M606">
            <v>1285567</v>
          </cell>
          <cell r="O606">
            <v>44080561.521232873</v>
          </cell>
          <cell r="P606">
            <v>3165031</v>
          </cell>
          <cell r="Q606">
            <v>44080561.521232873</v>
          </cell>
        </row>
        <row r="607">
          <cell r="A607">
            <v>6855781</v>
          </cell>
          <cell r="B607" t="str">
            <v>06855781</v>
          </cell>
          <cell r="C607" t="str">
            <v>MARTELLI UKROW ERNESTO</v>
          </cell>
          <cell r="D607">
            <v>1000</v>
          </cell>
          <cell r="G607" t="str">
            <v>M</v>
          </cell>
          <cell r="H607">
            <v>19099</v>
          </cell>
          <cell r="I607">
            <v>29251</v>
          </cell>
          <cell r="J607">
            <v>32.435616438356163</v>
          </cell>
          <cell r="K607">
            <v>1289975</v>
          </cell>
          <cell r="L607">
            <v>1289975</v>
          </cell>
          <cell r="M607">
            <v>1289975</v>
          </cell>
          <cell r="O607">
            <v>45340731.442054786</v>
          </cell>
          <cell r="P607">
            <v>2674175</v>
          </cell>
          <cell r="Q607">
            <v>45340731.442054786</v>
          </cell>
        </row>
        <row r="608">
          <cell r="A608">
            <v>10944138</v>
          </cell>
          <cell r="B608" t="str">
            <v>10944138</v>
          </cell>
          <cell r="C608" t="str">
            <v>GONZALEZ LEIVA JOSE GREGORIO</v>
          </cell>
          <cell r="D608">
            <v>1000</v>
          </cell>
          <cell r="G608" t="str">
            <v>M</v>
          </cell>
          <cell r="H608">
            <v>25850</v>
          </cell>
          <cell r="I608">
            <v>33420</v>
          </cell>
          <cell r="J608">
            <v>21.013698630136986</v>
          </cell>
          <cell r="K608">
            <v>1292171</v>
          </cell>
          <cell r="L608">
            <v>1292171</v>
          </cell>
          <cell r="M608">
            <v>1292171</v>
          </cell>
          <cell r="O608">
            <v>36717441.231506847</v>
          </cell>
          <cell r="P608">
            <v>1885145</v>
          </cell>
          <cell r="Q608">
            <v>36717441.231506847</v>
          </cell>
        </row>
        <row r="609">
          <cell r="A609">
            <v>8345154</v>
          </cell>
          <cell r="B609" t="str">
            <v>08345154</v>
          </cell>
          <cell r="C609" t="str">
            <v>ARAYA DIAZ HERNAN SALVADOR</v>
          </cell>
          <cell r="D609">
            <v>1000</v>
          </cell>
          <cell r="G609" t="str">
            <v>M</v>
          </cell>
          <cell r="H609">
            <v>21047</v>
          </cell>
          <cell r="I609">
            <v>29984</v>
          </cell>
          <cell r="J609">
            <v>30.427397260273974</v>
          </cell>
          <cell r="K609">
            <v>1304200</v>
          </cell>
          <cell r="L609">
            <v>1304200</v>
          </cell>
          <cell r="M609">
            <v>1304200</v>
          </cell>
          <cell r="O609">
            <v>44053134.987397261</v>
          </cell>
          <cell r="P609">
            <v>2029425</v>
          </cell>
          <cell r="Q609">
            <v>44053134.987397261</v>
          </cell>
        </row>
        <row r="610">
          <cell r="A610">
            <v>10359010</v>
          </cell>
          <cell r="B610" t="str">
            <v>10359010</v>
          </cell>
          <cell r="C610" t="str">
            <v>CATALAN CATALAN JOSE ANTONIO</v>
          </cell>
          <cell r="D610">
            <v>1000</v>
          </cell>
          <cell r="G610" t="str">
            <v>M</v>
          </cell>
          <cell r="H610">
            <v>25448</v>
          </cell>
          <cell r="I610">
            <v>34669</v>
          </cell>
          <cell r="J610">
            <v>17.591780821917808</v>
          </cell>
          <cell r="K610">
            <v>1330012</v>
          </cell>
          <cell r="L610">
            <v>1330012</v>
          </cell>
          <cell r="M610">
            <v>1330012</v>
          </cell>
          <cell r="O610">
            <v>33242612.66931507</v>
          </cell>
          <cell r="P610">
            <v>2629937</v>
          </cell>
          <cell r="Q610">
            <v>33242612.66931507</v>
          </cell>
        </row>
        <row r="611">
          <cell r="A611">
            <v>12872861</v>
          </cell>
          <cell r="B611">
            <v>12872861</v>
          </cell>
          <cell r="C611" t="str">
            <v>MONTANER SEPULVEDA JOAQUIN ISR</v>
          </cell>
          <cell r="D611">
            <v>1000</v>
          </cell>
          <cell r="G611" t="str">
            <v>M</v>
          </cell>
          <cell r="H611">
            <v>27723</v>
          </cell>
          <cell r="I611">
            <v>39142</v>
          </cell>
          <cell r="J611">
            <v>5.3369863013698629</v>
          </cell>
          <cell r="K611">
            <v>1331610</v>
          </cell>
          <cell r="L611">
            <v>1331610</v>
          </cell>
          <cell r="M611">
            <v>1331610</v>
          </cell>
          <cell r="O611">
            <v>10862343.669041095</v>
          </cell>
          <cell r="P611">
            <v>0</v>
          </cell>
          <cell r="Q611">
            <v>10862343.669041095</v>
          </cell>
        </row>
        <row r="612">
          <cell r="A612">
            <v>13506477</v>
          </cell>
          <cell r="B612" t="str">
            <v>13506477</v>
          </cell>
          <cell r="C612" t="str">
            <v>CAMUS CERDA MIGUEL ANGEL</v>
          </cell>
          <cell r="D612">
            <v>1000</v>
          </cell>
          <cell r="G612" t="str">
            <v>M</v>
          </cell>
          <cell r="H612">
            <v>28485</v>
          </cell>
          <cell r="I612">
            <v>37653</v>
          </cell>
          <cell r="J612">
            <v>9.4164383561643827</v>
          </cell>
          <cell r="K612">
            <v>1336955</v>
          </cell>
          <cell r="L612">
            <v>1336955</v>
          </cell>
          <cell r="M612">
            <v>1336955</v>
          </cell>
          <cell r="O612">
            <v>19238213.422054794</v>
          </cell>
          <cell r="P612">
            <v>0</v>
          </cell>
          <cell r="Q612">
            <v>19238213.422054794</v>
          </cell>
        </row>
        <row r="613">
          <cell r="A613">
            <v>4702447</v>
          </cell>
          <cell r="B613" t="str">
            <v>04702447</v>
          </cell>
          <cell r="C613" t="str">
            <v>QUEZADA BALIEIRO GUILLERMO</v>
          </cell>
          <cell r="D613">
            <v>1000</v>
          </cell>
          <cell r="G613" t="str">
            <v>M</v>
          </cell>
          <cell r="H613">
            <v>20664</v>
          </cell>
          <cell r="I613">
            <v>31929</v>
          </cell>
          <cell r="J613">
            <v>25.098630136986301</v>
          </cell>
          <cell r="K613">
            <v>1345730</v>
          </cell>
          <cell r="L613">
            <v>1345730</v>
          </cell>
          <cell r="M613">
            <v>1345730</v>
          </cell>
          <cell r="O613">
            <v>39870962.817534246</v>
          </cell>
          <cell r="P613">
            <v>3133403</v>
          </cell>
          <cell r="Q613">
            <v>39870962.817534246</v>
          </cell>
        </row>
        <row r="614">
          <cell r="A614">
            <v>9093094</v>
          </cell>
          <cell r="B614" t="str">
            <v>09093094</v>
          </cell>
          <cell r="C614" t="str">
            <v>APABLAZA RAMIREZ ANTONIO EDUAR</v>
          </cell>
          <cell r="D614">
            <v>1000</v>
          </cell>
          <cell r="G614" t="str">
            <v>M</v>
          </cell>
          <cell r="H614">
            <v>23496</v>
          </cell>
          <cell r="I614">
            <v>36297</v>
          </cell>
          <cell r="J614">
            <v>13.131506849315068</v>
          </cell>
          <cell r="K614">
            <v>1389142</v>
          </cell>
          <cell r="L614">
            <v>1389142</v>
          </cell>
          <cell r="M614">
            <v>1389142</v>
          </cell>
          <cell r="O614">
            <v>27007679.170958899</v>
          </cell>
          <cell r="P614">
            <v>1715308</v>
          </cell>
          <cell r="Q614">
            <v>27007679.170958899</v>
          </cell>
        </row>
        <row r="615">
          <cell r="A615">
            <v>7617193</v>
          </cell>
          <cell r="B615" t="str">
            <v>07617193</v>
          </cell>
          <cell r="C615" t="str">
            <v>URIBE GONZALEZ DANIEL ANTONIO</v>
          </cell>
          <cell r="D615">
            <v>1000</v>
          </cell>
          <cell r="G615" t="str">
            <v>M</v>
          </cell>
          <cell r="H615">
            <v>20341</v>
          </cell>
          <cell r="I615">
            <v>34182</v>
          </cell>
          <cell r="J615">
            <v>18.926027397260274</v>
          </cell>
          <cell r="K615">
            <v>1391175</v>
          </cell>
          <cell r="L615">
            <v>1391175</v>
          </cell>
          <cell r="M615">
            <v>1391175</v>
          </cell>
          <cell r="O615">
            <v>34630454.293698631</v>
          </cell>
          <cell r="P615">
            <v>3523619</v>
          </cell>
          <cell r="Q615">
            <v>34630454.293698631</v>
          </cell>
        </row>
        <row r="616">
          <cell r="A616">
            <v>10343905</v>
          </cell>
          <cell r="B616">
            <v>10343905</v>
          </cell>
          <cell r="C616" t="str">
            <v>VICENTELA FERNANDEZ PAULINA AN</v>
          </cell>
          <cell r="D616">
            <v>1000</v>
          </cell>
          <cell r="G616" t="str">
            <v>F</v>
          </cell>
          <cell r="H616">
            <v>26613</v>
          </cell>
          <cell r="I616">
            <v>39142</v>
          </cell>
          <cell r="J616">
            <v>5.3369863013698629</v>
          </cell>
          <cell r="K616">
            <v>1391687</v>
          </cell>
          <cell r="L616">
            <v>1391687</v>
          </cell>
          <cell r="M616">
            <v>1391687</v>
          </cell>
          <cell r="O616">
            <v>11327257.351780823</v>
          </cell>
          <cell r="P616">
            <v>0</v>
          </cell>
          <cell r="Q616">
            <v>11327257.351780823</v>
          </cell>
        </row>
        <row r="617">
          <cell r="A617">
            <v>10467829</v>
          </cell>
          <cell r="B617" t="str">
            <v>10467829</v>
          </cell>
          <cell r="C617" t="str">
            <v>PALACIOS ROJAS JUAN CARLOS</v>
          </cell>
          <cell r="D617">
            <v>1000</v>
          </cell>
          <cell r="G617" t="str">
            <v>M</v>
          </cell>
          <cell r="H617">
            <v>23943</v>
          </cell>
          <cell r="I617">
            <v>33036</v>
          </cell>
          <cell r="J617">
            <v>22.065753424657533</v>
          </cell>
          <cell r="K617">
            <v>1392051</v>
          </cell>
          <cell r="L617">
            <v>1392051</v>
          </cell>
          <cell r="M617">
            <v>1392051</v>
          </cell>
          <cell r="O617">
            <v>39147056.936712325</v>
          </cell>
          <cell r="P617">
            <v>2681956</v>
          </cell>
          <cell r="Q617">
            <v>39147056.936712325</v>
          </cell>
        </row>
        <row r="618">
          <cell r="A618">
            <v>9918866</v>
          </cell>
          <cell r="B618" t="str">
            <v>09918866</v>
          </cell>
          <cell r="C618" t="str">
            <v>ARCE FACUSE MANUEL ANDRES</v>
          </cell>
          <cell r="D618">
            <v>1000</v>
          </cell>
          <cell r="G618" t="str">
            <v>M</v>
          </cell>
          <cell r="H618">
            <v>23829</v>
          </cell>
          <cell r="I618">
            <v>31990</v>
          </cell>
          <cell r="J618">
            <v>24.931506849315067</v>
          </cell>
          <cell r="K618">
            <v>1401872</v>
          </cell>
          <cell r="L618">
            <v>1401872</v>
          </cell>
          <cell r="M618">
            <v>1401872</v>
          </cell>
          <cell r="O618">
            <v>27431480.98630137</v>
          </cell>
          <cell r="P618">
            <v>3692995</v>
          </cell>
          <cell r="Q618">
            <v>27431480.98630137</v>
          </cell>
        </row>
        <row r="619">
          <cell r="A619">
            <v>8070998</v>
          </cell>
          <cell r="B619" t="str">
            <v>08070998</v>
          </cell>
          <cell r="C619" t="str">
            <v>ILUFI RODRIGUEZ CESAR EDGARDO</v>
          </cell>
          <cell r="D619">
            <v>1000</v>
          </cell>
          <cell r="G619" t="str">
            <v>M</v>
          </cell>
          <cell r="H619">
            <v>21835</v>
          </cell>
          <cell r="I619">
            <v>32358</v>
          </cell>
          <cell r="J619">
            <v>23.923287671232877</v>
          </cell>
          <cell r="K619">
            <v>1433835</v>
          </cell>
          <cell r="L619">
            <v>1433835</v>
          </cell>
          <cell r="M619">
            <v>1433835</v>
          </cell>
          <cell r="O619">
            <v>43441869.569315068</v>
          </cell>
          <cell r="P619">
            <v>2478791</v>
          </cell>
          <cell r="Q619">
            <v>43441869.569315068</v>
          </cell>
        </row>
        <row r="620">
          <cell r="A620">
            <v>6686477</v>
          </cell>
          <cell r="B620" t="str">
            <v>06686477</v>
          </cell>
          <cell r="C620" t="str">
            <v>DIAZ MUÑOZ WALDO HECTOR</v>
          </cell>
          <cell r="D620">
            <v>1000</v>
          </cell>
          <cell r="G620" t="str">
            <v>M</v>
          </cell>
          <cell r="H620">
            <v>18948</v>
          </cell>
          <cell r="I620">
            <v>31747</v>
          </cell>
          <cell r="J620">
            <v>25.597260273972601</v>
          </cell>
          <cell r="K620">
            <v>1476925</v>
          </cell>
          <cell r="L620">
            <v>1476925</v>
          </cell>
          <cell r="M620">
            <v>1476925</v>
          </cell>
          <cell r="O620">
            <v>44175522.609452054</v>
          </cell>
          <cell r="P620">
            <v>2974651</v>
          </cell>
          <cell r="Q620">
            <v>44175522.609452054</v>
          </cell>
        </row>
        <row r="621">
          <cell r="A621">
            <v>13047545</v>
          </cell>
          <cell r="B621">
            <v>13047545</v>
          </cell>
          <cell r="C621" t="str">
            <v>CANCINO ZUÑIGA CRISTIAN LUIS</v>
          </cell>
          <cell r="D621">
            <v>1000</v>
          </cell>
          <cell r="G621" t="str">
            <v>M</v>
          </cell>
          <cell r="H621">
            <v>27894</v>
          </cell>
          <cell r="I621">
            <v>37795</v>
          </cell>
          <cell r="J621">
            <v>9.0273972602739718</v>
          </cell>
          <cell r="K621">
            <v>1500663</v>
          </cell>
          <cell r="L621">
            <v>1500663</v>
          </cell>
          <cell r="M621">
            <v>1500663</v>
          </cell>
          <cell r="O621">
            <v>14197432.808219178</v>
          </cell>
          <cell r="P621">
            <v>14197432.808219178</v>
          </cell>
          <cell r="Q621">
            <v>14197432.808219178</v>
          </cell>
        </row>
        <row r="622">
          <cell r="A622">
            <v>7077760</v>
          </cell>
          <cell r="B622" t="str">
            <v>07077760</v>
          </cell>
          <cell r="C622" t="str">
            <v>ROMO BERRIOS CARLOS PATRICIO</v>
          </cell>
          <cell r="D622">
            <v>1000</v>
          </cell>
          <cell r="G622" t="str">
            <v>M</v>
          </cell>
          <cell r="H622">
            <v>19575</v>
          </cell>
          <cell r="I622">
            <v>28580</v>
          </cell>
          <cell r="J622">
            <v>34.273972602739725</v>
          </cell>
          <cell r="K622">
            <v>1505300</v>
          </cell>
          <cell r="L622">
            <v>1505300</v>
          </cell>
          <cell r="M622">
            <v>1505300</v>
          </cell>
          <cell r="O622">
            <v>56175476.915068492</v>
          </cell>
          <cell r="P622">
            <v>3472598</v>
          </cell>
          <cell r="Q622">
            <v>56175476.915068492</v>
          </cell>
        </row>
        <row r="623">
          <cell r="A623">
            <v>14307472</v>
          </cell>
          <cell r="B623">
            <v>14307472</v>
          </cell>
          <cell r="C623" t="str">
            <v>MALDONADO ROMERO LUIS</v>
          </cell>
          <cell r="D623">
            <v>1000</v>
          </cell>
          <cell r="G623" t="str">
            <v>M</v>
          </cell>
          <cell r="H623">
            <v>27614</v>
          </cell>
          <cell r="I623">
            <v>36283</v>
          </cell>
          <cell r="J623">
            <v>13.169863013698631</v>
          </cell>
          <cell r="K623">
            <v>1519593</v>
          </cell>
          <cell r="L623">
            <v>1519593</v>
          </cell>
          <cell r="M623">
            <v>1519593</v>
          </cell>
          <cell r="O623">
            <v>20579204.91780822</v>
          </cell>
          <cell r="P623">
            <v>852558</v>
          </cell>
          <cell r="Q623">
            <v>20579204.91780822</v>
          </cell>
        </row>
        <row r="624">
          <cell r="A624">
            <v>8643825</v>
          </cell>
          <cell r="B624" t="str">
            <v>08643825</v>
          </cell>
          <cell r="C624" t="str">
            <v>SANHUEZA HERRERA PATRICIO ANDR</v>
          </cell>
          <cell r="D624">
            <v>1000</v>
          </cell>
          <cell r="G624" t="str">
            <v>M</v>
          </cell>
          <cell r="H624">
            <v>24726</v>
          </cell>
          <cell r="I624">
            <v>35278</v>
          </cell>
          <cell r="J624">
            <v>15.923287671232877</v>
          </cell>
          <cell r="K624">
            <v>1542582</v>
          </cell>
          <cell r="L624">
            <v>1542582</v>
          </cell>
          <cell r="M624">
            <v>1542582</v>
          </cell>
          <cell r="O624">
            <v>33855120.527671233</v>
          </cell>
          <cell r="P624">
            <v>0</v>
          </cell>
          <cell r="Q624">
            <v>33855120.527671233</v>
          </cell>
        </row>
        <row r="625">
          <cell r="A625">
            <v>10069875</v>
          </cell>
          <cell r="B625" t="str">
            <v>10069875</v>
          </cell>
          <cell r="C625" t="str">
            <v>TAMAYO FLORES CRISTIAN ALEXIS</v>
          </cell>
          <cell r="D625">
            <v>1000</v>
          </cell>
          <cell r="G625" t="str">
            <v>M</v>
          </cell>
          <cell r="H625">
            <v>23888</v>
          </cell>
          <cell r="I625">
            <v>37561</v>
          </cell>
          <cell r="J625">
            <v>9.668493150684931</v>
          </cell>
          <cell r="K625">
            <v>1568319</v>
          </cell>
          <cell r="L625">
            <v>1568319</v>
          </cell>
          <cell r="M625">
            <v>1568319</v>
          </cell>
          <cell r="O625">
            <v>22996737.685068492</v>
          </cell>
          <cell r="P625">
            <v>0</v>
          </cell>
          <cell r="Q625">
            <v>22996737.685068492</v>
          </cell>
        </row>
        <row r="626">
          <cell r="A626">
            <v>10394583</v>
          </cell>
          <cell r="B626" t="str">
            <v>10394583</v>
          </cell>
          <cell r="C626" t="str">
            <v>DELLEPIANE NAVARRO OSCAR MANUE</v>
          </cell>
          <cell r="D626">
            <v>1000</v>
          </cell>
          <cell r="G626" t="str">
            <v>M</v>
          </cell>
          <cell r="H626">
            <v>24584</v>
          </cell>
          <cell r="I626">
            <v>35674</v>
          </cell>
          <cell r="J626">
            <v>14.838356164383562</v>
          </cell>
          <cell r="K626">
            <v>1568484</v>
          </cell>
          <cell r="L626">
            <v>1568484</v>
          </cell>
          <cell r="M626">
            <v>1568484</v>
          </cell>
          <cell r="O626">
            <v>33439183.173150688</v>
          </cell>
          <cell r="P626">
            <v>0</v>
          </cell>
          <cell r="Q626">
            <v>33439183.173150688</v>
          </cell>
        </row>
        <row r="627">
          <cell r="A627">
            <v>8313517</v>
          </cell>
          <cell r="B627" t="str">
            <v>08313517</v>
          </cell>
          <cell r="C627" t="str">
            <v>ESCOBAR MORAN RENE TRANSITO</v>
          </cell>
          <cell r="D627">
            <v>1000</v>
          </cell>
          <cell r="G627" t="str">
            <v>M</v>
          </cell>
          <cell r="H627">
            <v>21656</v>
          </cell>
          <cell r="I627">
            <v>28954</v>
          </cell>
          <cell r="J627">
            <v>33.249315068493154</v>
          </cell>
          <cell r="K627">
            <v>1573436</v>
          </cell>
          <cell r="L627">
            <v>1573436</v>
          </cell>
          <cell r="M627">
            <v>1573436</v>
          </cell>
          <cell r="O627">
            <v>57280500.867397264</v>
          </cell>
          <cell r="P627">
            <v>3547185</v>
          </cell>
          <cell r="Q627">
            <v>57280500.867397264</v>
          </cell>
        </row>
        <row r="628">
          <cell r="A628">
            <v>6733256</v>
          </cell>
          <cell r="B628" t="str">
            <v>06733256</v>
          </cell>
          <cell r="C628" t="str">
            <v>MONCADA VALENZUELA FLOR MARIA</v>
          </cell>
          <cell r="D628">
            <v>1000</v>
          </cell>
          <cell r="G628" t="str">
            <v>F</v>
          </cell>
          <cell r="H628">
            <v>21932</v>
          </cell>
          <cell r="I628">
            <v>33451</v>
          </cell>
          <cell r="J628">
            <v>20.92876712328767</v>
          </cell>
          <cell r="K628">
            <v>1599993</v>
          </cell>
          <cell r="L628">
            <v>1599993</v>
          </cell>
          <cell r="M628">
            <v>1599993</v>
          </cell>
          <cell r="O628">
            <v>41773219.148630135</v>
          </cell>
          <cell r="P628">
            <v>3502050</v>
          </cell>
          <cell r="Q628">
            <v>41773219.148630135</v>
          </cell>
        </row>
        <row r="629">
          <cell r="A629">
            <v>5313881</v>
          </cell>
          <cell r="B629" t="str">
            <v>05313881</v>
          </cell>
          <cell r="C629" t="str">
            <v>SANDOVAL SALAS HECTOR FERNANDO</v>
          </cell>
          <cell r="D629">
            <v>1000</v>
          </cell>
          <cell r="G629" t="str">
            <v>M</v>
          </cell>
          <cell r="H629">
            <v>18750</v>
          </cell>
          <cell r="I629">
            <v>32752</v>
          </cell>
          <cell r="J629">
            <v>22.843835616438355</v>
          </cell>
          <cell r="K629">
            <v>1608850</v>
          </cell>
          <cell r="L629">
            <v>1608850</v>
          </cell>
          <cell r="M629">
            <v>1608850</v>
          </cell>
          <cell r="O629">
            <v>44395897.77863013</v>
          </cell>
          <cell r="P629">
            <v>3505242</v>
          </cell>
          <cell r="Q629">
            <v>44395897.77863013</v>
          </cell>
        </row>
        <row r="630">
          <cell r="A630">
            <v>8431616</v>
          </cell>
          <cell r="B630" t="str">
            <v>08431616</v>
          </cell>
          <cell r="C630" t="str">
            <v>DABOVICH SILVA BARRY ALEXIS</v>
          </cell>
          <cell r="D630">
            <v>1000</v>
          </cell>
          <cell r="G630" t="str">
            <v>M</v>
          </cell>
          <cell r="H630">
            <v>25578</v>
          </cell>
          <cell r="I630">
            <v>36678</v>
          </cell>
          <cell r="J630">
            <v>12.087671232876712</v>
          </cell>
          <cell r="K630">
            <v>1617859</v>
          </cell>
          <cell r="L630">
            <v>1617859</v>
          </cell>
          <cell r="M630">
            <v>1617859</v>
          </cell>
          <cell r="O630">
            <v>29619103.170958899</v>
          </cell>
          <cell r="P630">
            <v>2168897</v>
          </cell>
          <cell r="Q630">
            <v>29619103.170958899</v>
          </cell>
        </row>
        <row r="631">
          <cell r="A631">
            <v>8963137</v>
          </cell>
          <cell r="B631">
            <v>8963137</v>
          </cell>
          <cell r="C631" t="str">
            <v>SALAS MELLA CARIL</v>
          </cell>
          <cell r="D631">
            <v>1000</v>
          </cell>
          <cell r="G631" t="str">
            <v>F</v>
          </cell>
          <cell r="H631">
            <v>21916</v>
          </cell>
          <cell r="I631">
            <v>30285</v>
          </cell>
          <cell r="J631">
            <v>29.602739726027398</v>
          </cell>
          <cell r="K631">
            <v>1618234</v>
          </cell>
          <cell r="L631">
            <v>1618234</v>
          </cell>
          <cell r="M631">
            <v>1618234</v>
          </cell>
          <cell r="O631">
            <v>39730641.493150689</v>
          </cell>
          <cell r="P631">
            <v>1945306</v>
          </cell>
          <cell r="Q631">
            <v>39730641.493150689</v>
          </cell>
        </row>
        <row r="632">
          <cell r="A632">
            <v>7330656</v>
          </cell>
          <cell r="B632" t="str">
            <v>07330656</v>
          </cell>
          <cell r="C632" t="str">
            <v>VALENZUELA CONTRERAS JUAN ALEJ</v>
          </cell>
          <cell r="D632">
            <v>1000</v>
          </cell>
          <cell r="G632" t="str">
            <v>M</v>
          </cell>
          <cell r="H632">
            <v>19554</v>
          </cell>
          <cell r="I632">
            <v>29895</v>
          </cell>
          <cell r="J632">
            <v>30.671232876712327</v>
          </cell>
          <cell r="K632">
            <v>1626082</v>
          </cell>
          <cell r="L632">
            <v>1626082</v>
          </cell>
          <cell r="M632">
            <v>1626082</v>
          </cell>
          <cell r="O632">
            <v>58285413.15342465</v>
          </cell>
          <cell r="P632">
            <v>6653582</v>
          </cell>
          <cell r="Q632">
            <v>58285413.15342465</v>
          </cell>
        </row>
        <row r="633">
          <cell r="A633">
            <v>8679347</v>
          </cell>
          <cell r="B633" t="str">
            <v>08679347</v>
          </cell>
          <cell r="C633" t="str">
            <v>ALVAREZ CACERES JORGE</v>
          </cell>
          <cell r="D633">
            <v>1000</v>
          </cell>
          <cell r="G633" t="str">
            <v>M</v>
          </cell>
          <cell r="H633">
            <v>21895</v>
          </cell>
          <cell r="I633">
            <v>29830</v>
          </cell>
          <cell r="J633">
            <v>30.849315068493151</v>
          </cell>
          <cell r="K633">
            <v>1626556</v>
          </cell>
          <cell r="L633">
            <v>1626556</v>
          </cell>
          <cell r="M633">
            <v>1626556</v>
          </cell>
          <cell r="O633">
            <v>54730730.07123287</v>
          </cell>
          <cell r="P633">
            <v>3357644</v>
          </cell>
          <cell r="Q633">
            <v>54730730.07123287</v>
          </cell>
        </row>
        <row r="634">
          <cell r="A634">
            <v>9244106</v>
          </cell>
          <cell r="B634" t="str">
            <v>09244106</v>
          </cell>
          <cell r="C634" t="str">
            <v>PAREJA CASTRO CARLOS PATRICIO</v>
          </cell>
          <cell r="D634">
            <v>1000</v>
          </cell>
          <cell r="G634" t="str">
            <v>M</v>
          </cell>
          <cell r="H634">
            <v>23511</v>
          </cell>
          <cell r="I634">
            <v>35499</v>
          </cell>
          <cell r="J634">
            <v>15.317808219178081</v>
          </cell>
          <cell r="K634">
            <v>1642462</v>
          </cell>
          <cell r="L634">
            <v>1642462</v>
          </cell>
          <cell r="M634">
            <v>1642462</v>
          </cell>
          <cell r="O634">
            <v>34772973.02136986</v>
          </cell>
          <cell r="P634">
            <v>2257138</v>
          </cell>
          <cell r="Q634">
            <v>34772973.02136986</v>
          </cell>
        </row>
        <row r="635">
          <cell r="A635">
            <v>9124875</v>
          </cell>
          <cell r="B635">
            <v>9124875</v>
          </cell>
          <cell r="C635" t="str">
            <v>OLGUIN TEJOS MIGUEL OSVALDO</v>
          </cell>
          <cell r="D635">
            <v>1000</v>
          </cell>
          <cell r="G635" t="str">
            <v>M</v>
          </cell>
          <cell r="H635">
            <v>22634</v>
          </cell>
          <cell r="I635">
            <v>33462</v>
          </cell>
          <cell r="J635">
            <v>20.898630136986302</v>
          </cell>
          <cell r="K635">
            <v>1655266</v>
          </cell>
          <cell r="L635">
            <v>1655266</v>
          </cell>
          <cell r="M635">
            <v>1655266</v>
          </cell>
          <cell r="O635">
            <v>25997398.024657533</v>
          </cell>
          <cell r="P635">
            <v>23145868</v>
          </cell>
          <cell r="Q635">
            <v>25997398.024657533</v>
          </cell>
        </row>
        <row r="636">
          <cell r="A636">
            <v>7953654</v>
          </cell>
          <cell r="B636" t="str">
            <v>07953654</v>
          </cell>
          <cell r="C636" t="str">
            <v>RIVERA SUAREZ MIRNA VERONICA</v>
          </cell>
          <cell r="D636">
            <v>1000</v>
          </cell>
          <cell r="G636" t="str">
            <v>F</v>
          </cell>
          <cell r="H636">
            <v>20770</v>
          </cell>
          <cell r="I636">
            <v>31082</v>
          </cell>
          <cell r="J636">
            <v>27.419178082191781</v>
          </cell>
          <cell r="K636">
            <v>1693230</v>
          </cell>
          <cell r="L636">
            <v>1693230</v>
          </cell>
          <cell r="M636">
            <v>1693230</v>
          </cell>
          <cell r="O636">
            <v>52507524.630684927</v>
          </cell>
          <cell r="P636">
            <v>2543943</v>
          </cell>
          <cell r="Q636">
            <v>52507524.630684927</v>
          </cell>
        </row>
        <row r="637">
          <cell r="A637">
            <v>9259538</v>
          </cell>
          <cell r="B637">
            <v>9259538</v>
          </cell>
          <cell r="C637" t="str">
            <v>MIRANDA CORREA GERARDO</v>
          </cell>
          <cell r="D637">
            <v>1000</v>
          </cell>
          <cell r="G637" t="str">
            <v>M</v>
          </cell>
          <cell r="H637">
            <v>22618</v>
          </cell>
          <cell r="I637">
            <v>30270</v>
          </cell>
          <cell r="J637">
            <v>29.643835616438356</v>
          </cell>
          <cell r="K637">
            <v>1694082</v>
          </cell>
          <cell r="L637">
            <v>1694082</v>
          </cell>
          <cell r="M637">
            <v>1694082</v>
          </cell>
          <cell r="O637">
            <v>42471581.534246571</v>
          </cell>
          <cell r="P637">
            <v>1524768</v>
          </cell>
          <cell r="Q637">
            <v>42471581.534246571</v>
          </cell>
        </row>
        <row r="638">
          <cell r="A638">
            <v>6662652</v>
          </cell>
          <cell r="B638" t="str">
            <v>06662652</v>
          </cell>
          <cell r="C638" t="str">
            <v>NAVARRETE PARADA VICTOR</v>
          </cell>
          <cell r="D638">
            <v>1000</v>
          </cell>
          <cell r="G638" t="str">
            <v>M</v>
          </cell>
          <cell r="H638">
            <v>18846</v>
          </cell>
          <cell r="I638">
            <v>26387</v>
          </cell>
          <cell r="J638">
            <v>40.282191780821918</v>
          </cell>
          <cell r="K638">
            <v>1695587</v>
          </cell>
          <cell r="L638">
            <v>1695587</v>
          </cell>
          <cell r="M638">
            <v>1695587</v>
          </cell>
          <cell r="O638">
            <v>75549192.044246584</v>
          </cell>
          <cell r="P638">
            <v>4222611</v>
          </cell>
          <cell r="Q638">
            <v>75549192.044246584</v>
          </cell>
        </row>
        <row r="639">
          <cell r="A639">
            <v>8021495</v>
          </cell>
          <cell r="B639" t="str">
            <v>08021495</v>
          </cell>
          <cell r="C639" t="str">
            <v>BELTRAN PULGAR IVAN NAZARIO</v>
          </cell>
          <cell r="D639">
            <v>1000</v>
          </cell>
          <cell r="G639" t="str">
            <v>M</v>
          </cell>
          <cell r="H639">
            <v>21459</v>
          </cell>
          <cell r="I639">
            <v>31132</v>
          </cell>
          <cell r="J639">
            <v>27.282191780821918</v>
          </cell>
          <cell r="K639">
            <v>1722880</v>
          </cell>
          <cell r="L639">
            <v>1722880</v>
          </cell>
          <cell r="M639">
            <v>1722880</v>
          </cell>
          <cell r="O639">
            <v>54130145.041643828</v>
          </cell>
          <cell r="P639">
            <v>3785958</v>
          </cell>
          <cell r="Q639">
            <v>54130145.041643828</v>
          </cell>
        </row>
        <row r="640">
          <cell r="A640">
            <v>5511007</v>
          </cell>
          <cell r="B640" t="str">
            <v>05511007</v>
          </cell>
          <cell r="C640" t="str">
            <v>SILVA CORREA JUNIOR REINALDO</v>
          </cell>
          <cell r="D640">
            <v>1000</v>
          </cell>
          <cell r="G640" t="str">
            <v>M</v>
          </cell>
          <cell r="H640">
            <v>17948</v>
          </cell>
          <cell r="I640">
            <v>32967</v>
          </cell>
          <cell r="J640">
            <v>22.254794520547946</v>
          </cell>
          <cell r="K640">
            <v>1730905</v>
          </cell>
          <cell r="L640">
            <v>1730905</v>
          </cell>
          <cell r="M640">
            <v>1730905</v>
          </cell>
          <cell r="O640">
            <v>47309214.773835614</v>
          </cell>
          <cell r="P640">
            <v>4181045</v>
          </cell>
          <cell r="Q640">
            <v>47309214.773835614</v>
          </cell>
        </row>
        <row r="641">
          <cell r="A641">
            <v>6479463</v>
          </cell>
          <cell r="B641" t="str">
            <v>06479463</v>
          </cell>
          <cell r="C641" t="str">
            <v>VASQUEZ TORRES NESTOR</v>
          </cell>
          <cell r="D641">
            <v>1000</v>
          </cell>
          <cell r="G641" t="str">
            <v>M</v>
          </cell>
          <cell r="H641">
            <v>19056</v>
          </cell>
          <cell r="I641">
            <v>30664</v>
          </cell>
          <cell r="J641">
            <v>28.564383561643837</v>
          </cell>
          <cell r="K641">
            <v>1731458</v>
          </cell>
          <cell r="L641">
            <v>1731458</v>
          </cell>
          <cell r="M641">
            <v>1731458</v>
          </cell>
          <cell r="O641">
            <v>55370355.342465758</v>
          </cell>
          <cell r="P641">
            <v>3844556</v>
          </cell>
          <cell r="Q641">
            <v>55370355.342465758</v>
          </cell>
        </row>
        <row r="642">
          <cell r="A642">
            <v>5167587</v>
          </cell>
          <cell r="B642" t="str">
            <v>05167587</v>
          </cell>
          <cell r="C642" t="str">
            <v>DELGADO CABEZAS JOSE SEGUNDO</v>
          </cell>
          <cell r="D642">
            <v>1000</v>
          </cell>
          <cell r="G642" t="str">
            <v>M</v>
          </cell>
          <cell r="H642">
            <v>17750</v>
          </cell>
          <cell r="I642">
            <v>26700</v>
          </cell>
          <cell r="J642">
            <v>39.424657534246577</v>
          </cell>
          <cell r="K642">
            <v>1732392</v>
          </cell>
          <cell r="L642">
            <v>1732392</v>
          </cell>
          <cell r="M642">
            <v>1732392</v>
          </cell>
          <cell r="O642">
            <v>70422709.11506851</v>
          </cell>
          <cell r="P642">
            <v>2731442</v>
          </cell>
          <cell r="Q642">
            <v>70422709.11506851</v>
          </cell>
        </row>
        <row r="643">
          <cell r="A643">
            <v>7312711</v>
          </cell>
          <cell r="B643" t="str">
            <v>07312711</v>
          </cell>
          <cell r="C643" t="str">
            <v>VIDAL CANDEAL ENRIQUE</v>
          </cell>
          <cell r="D643">
            <v>1000</v>
          </cell>
          <cell r="G643" t="str">
            <v>M</v>
          </cell>
          <cell r="H643">
            <v>19579</v>
          </cell>
          <cell r="I643">
            <v>29892</v>
          </cell>
          <cell r="J643">
            <v>30.67945205479452</v>
          </cell>
          <cell r="K643">
            <v>1740968</v>
          </cell>
          <cell r="L643">
            <v>1740968</v>
          </cell>
          <cell r="M643">
            <v>1740968</v>
          </cell>
          <cell r="O643">
            <v>58775326.386301368</v>
          </cell>
          <cell r="P643">
            <v>3893743</v>
          </cell>
          <cell r="Q643">
            <v>58775326.386301368</v>
          </cell>
        </row>
        <row r="644">
          <cell r="A644">
            <v>5735024</v>
          </cell>
          <cell r="B644" t="str">
            <v>05735024</v>
          </cell>
          <cell r="C644" t="str">
            <v>BRAVO VILLALOBOS CLAUDIO</v>
          </cell>
          <cell r="D644">
            <v>1000</v>
          </cell>
          <cell r="G644" t="str">
            <v>M</v>
          </cell>
          <cell r="H644">
            <v>18403</v>
          </cell>
          <cell r="I644">
            <v>26748</v>
          </cell>
          <cell r="J644">
            <v>39.293150684931504</v>
          </cell>
          <cell r="K644">
            <v>1756059</v>
          </cell>
          <cell r="L644">
            <v>1756059</v>
          </cell>
          <cell r="M644">
            <v>1756059</v>
          </cell>
          <cell r="O644">
            <v>72221570.687397256</v>
          </cell>
          <cell r="P644">
            <v>4044139</v>
          </cell>
          <cell r="Q644">
            <v>72221570.687397256</v>
          </cell>
        </row>
        <row r="645">
          <cell r="A645">
            <v>9489667</v>
          </cell>
          <cell r="B645" t="str">
            <v>09489667</v>
          </cell>
          <cell r="C645" t="str">
            <v>VEGA REYES EDUARDO LUIS</v>
          </cell>
          <cell r="D645">
            <v>1000</v>
          </cell>
          <cell r="G645" t="str">
            <v>M</v>
          </cell>
          <cell r="H645">
            <v>24274</v>
          </cell>
          <cell r="I645">
            <v>37949</v>
          </cell>
          <cell r="J645">
            <v>8.6054794520547944</v>
          </cell>
          <cell r="K645">
            <v>1783061</v>
          </cell>
          <cell r="L645">
            <v>1783061</v>
          </cell>
          <cell r="M645">
            <v>1783061</v>
          </cell>
          <cell r="O645">
            <v>23147873.584520545</v>
          </cell>
          <cell r="P645">
            <v>0</v>
          </cell>
          <cell r="Q645">
            <v>23147873.584520545</v>
          </cell>
        </row>
        <row r="646">
          <cell r="A646">
            <v>7982148</v>
          </cell>
          <cell r="B646" t="str">
            <v>07982148</v>
          </cell>
          <cell r="C646" t="str">
            <v>MATUS SALGADO CARLOS ESTEBAN</v>
          </cell>
          <cell r="D646">
            <v>1000</v>
          </cell>
          <cell r="G646" t="str">
            <v>M</v>
          </cell>
          <cell r="H646">
            <v>21801</v>
          </cell>
          <cell r="I646">
            <v>36567</v>
          </cell>
          <cell r="J646">
            <v>12.391780821917807</v>
          </cell>
          <cell r="K646">
            <v>1794630</v>
          </cell>
          <cell r="L646">
            <v>1794630</v>
          </cell>
          <cell r="M646">
            <v>1794630</v>
          </cell>
          <cell r="O646">
            <v>33540515.921095889</v>
          </cell>
          <cell r="P646">
            <v>2510696</v>
          </cell>
          <cell r="Q646">
            <v>33540515.921095889</v>
          </cell>
        </row>
        <row r="647">
          <cell r="A647">
            <v>12608746</v>
          </cell>
          <cell r="B647">
            <v>12608746</v>
          </cell>
          <cell r="C647" t="str">
            <v>AGUILAR CRUZ EUGENIA DEL CARMEN</v>
          </cell>
          <cell r="D647">
            <v>1000</v>
          </cell>
          <cell r="G647" t="str">
            <v>F</v>
          </cell>
          <cell r="H647">
            <v>27138</v>
          </cell>
          <cell r="I647">
            <v>36591</v>
          </cell>
          <cell r="J647">
            <v>12.326027397260274</v>
          </cell>
          <cell r="K647">
            <v>1809914</v>
          </cell>
          <cell r="L647">
            <v>1809914</v>
          </cell>
          <cell r="M647">
            <v>1809914</v>
          </cell>
          <cell r="O647">
            <v>23197041.216438357</v>
          </cell>
          <cell r="P647">
            <v>1398678</v>
          </cell>
          <cell r="Q647">
            <v>23197041.216438357</v>
          </cell>
        </row>
        <row r="648">
          <cell r="A648">
            <v>6295930</v>
          </cell>
          <cell r="B648" t="str">
            <v>06295930</v>
          </cell>
          <cell r="C648" t="str">
            <v>ABATTE ORTEGA MARIA ISABEL</v>
          </cell>
          <cell r="D648">
            <v>1000</v>
          </cell>
          <cell r="G648" t="str">
            <v>F</v>
          </cell>
          <cell r="H648">
            <v>19617</v>
          </cell>
          <cell r="I648">
            <v>33147</v>
          </cell>
          <cell r="J648">
            <v>21.761643835616439</v>
          </cell>
          <cell r="K648">
            <v>1814599</v>
          </cell>
          <cell r="L648">
            <v>1814599</v>
          </cell>
          <cell r="M648">
            <v>1814599</v>
          </cell>
          <cell r="O648">
            <v>48111614.757123284</v>
          </cell>
          <cell r="P648">
            <v>3841759</v>
          </cell>
          <cell r="Q648">
            <v>48111614.757123284</v>
          </cell>
        </row>
        <row r="649">
          <cell r="A649">
            <v>9737543</v>
          </cell>
          <cell r="B649" t="str">
            <v>09737543</v>
          </cell>
          <cell r="C649" t="str">
            <v>ROMERO RODRIGUEZ MAURICIO VICT</v>
          </cell>
          <cell r="D649">
            <v>1000</v>
          </cell>
          <cell r="G649" t="str">
            <v>M</v>
          </cell>
          <cell r="H649">
            <v>23526</v>
          </cell>
          <cell r="I649">
            <v>35886</v>
          </cell>
          <cell r="J649">
            <v>14.257534246575343</v>
          </cell>
          <cell r="K649">
            <v>1823016</v>
          </cell>
          <cell r="L649">
            <v>1823016</v>
          </cell>
          <cell r="M649">
            <v>1823016</v>
          </cell>
          <cell r="O649">
            <v>37913478.78465753</v>
          </cell>
          <cell r="P649">
            <v>3831213</v>
          </cell>
          <cell r="Q649">
            <v>37913478.78465753</v>
          </cell>
        </row>
        <row r="650">
          <cell r="A650">
            <v>9902726</v>
          </cell>
          <cell r="B650" t="str">
            <v>09902726</v>
          </cell>
          <cell r="C650" t="str">
            <v>VELASQUEZ ORESTE ROBERTO ALFON</v>
          </cell>
          <cell r="D650">
            <v>1000</v>
          </cell>
          <cell r="G650" t="str">
            <v>M</v>
          </cell>
          <cell r="H650">
            <v>23841</v>
          </cell>
          <cell r="I650">
            <v>35674</v>
          </cell>
          <cell r="J650">
            <v>14.838356164383562</v>
          </cell>
          <cell r="K650">
            <v>1824419</v>
          </cell>
          <cell r="L650">
            <v>1824419</v>
          </cell>
          <cell r="M650">
            <v>1824419</v>
          </cell>
          <cell r="O650">
            <v>37973047.466301367</v>
          </cell>
          <cell r="P650">
            <v>0</v>
          </cell>
          <cell r="Q650">
            <v>37973047.466301367</v>
          </cell>
        </row>
        <row r="651">
          <cell r="A651">
            <v>9021950</v>
          </cell>
          <cell r="B651" t="str">
            <v>09021950</v>
          </cell>
          <cell r="C651" t="str">
            <v>PEIRANO NOVOA MARIA GABRIELA</v>
          </cell>
          <cell r="D651">
            <v>1000</v>
          </cell>
          <cell r="G651" t="str">
            <v>F</v>
          </cell>
          <cell r="H651">
            <v>22771</v>
          </cell>
          <cell r="I651">
            <v>33025</v>
          </cell>
          <cell r="J651">
            <v>22.095890410958905</v>
          </cell>
          <cell r="K651">
            <v>1824818</v>
          </cell>
          <cell r="L651">
            <v>1824818</v>
          </cell>
          <cell r="M651">
            <v>1824818</v>
          </cell>
          <cell r="O651">
            <v>49327177.493150689</v>
          </cell>
          <cell r="P651">
            <v>3910948</v>
          </cell>
          <cell r="Q651">
            <v>49327177.493150689</v>
          </cell>
        </row>
        <row r="652">
          <cell r="A652">
            <v>11625788</v>
          </cell>
          <cell r="B652">
            <v>11625788</v>
          </cell>
          <cell r="C652" t="str">
            <v>ROMAN JIMENEZ SERGIO FELIPE</v>
          </cell>
          <cell r="D652">
            <v>1000</v>
          </cell>
          <cell r="G652" t="str">
            <v>M</v>
          </cell>
          <cell r="H652">
            <v>25704</v>
          </cell>
          <cell r="I652">
            <v>33154</v>
          </cell>
          <cell r="J652">
            <v>21.742465753424657</v>
          </cell>
          <cell r="K652">
            <v>1848487</v>
          </cell>
          <cell r="L652">
            <v>1848487</v>
          </cell>
          <cell r="M652">
            <v>1848487</v>
          </cell>
          <cell r="O652">
            <v>36095461.010958903</v>
          </cell>
          <cell r="P652">
            <v>22771194</v>
          </cell>
          <cell r="Q652">
            <v>36095461.010958903</v>
          </cell>
        </row>
        <row r="653">
          <cell r="A653">
            <v>9292753</v>
          </cell>
          <cell r="B653">
            <v>9292753</v>
          </cell>
          <cell r="C653" t="str">
            <v>FUENZALIDA ADROVER ROBERTO</v>
          </cell>
          <cell r="D653">
            <v>1000</v>
          </cell>
          <cell r="G653" t="str">
            <v>M</v>
          </cell>
          <cell r="H653">
            <v>22798</v>
          </cell>
          <cell r="I653">
            <v>31837</v>
          </cell>
          <cell r="J653">
            <v>25.350684931506848</v>
          </cell>
          <cell r="K653">
            <v>1851794</v>
          </cell>
          <cell r="L653">
            <v>1851794</v>
          </cell>
          <cell r="M653">
            <v>1851794</v>
          </cell>
          <cell r="O653">
            <v>24697219.295890406</v>
          </cell>
          <cell r="P653">
            <v>22221500</v>
          </cell>
          <cell r="Q653">
            <v>24697219.295890406</v>
          </cell>
        </row>
        <row r="654">
          <cell r="A654">
            <v>7076483</v>
          </cell>
          <cell r="B654" t="str">
            <v>07076483</v>
          </cell>
          <cell r="C654" t="str">
            <v>FANTA IVANOVIC ALFREDO GABRIEL</v>
          </cell>
          <cell r="D654">
            <v>1000</v>
          </cell>
          <cell r="G654" t="str">
            <v>M</v>
          </cell>
          <cell r="H654">
            <v>21627</v>
          </cell>
          <cell r="I654">
            <v>33672</v>
          </cell>
          <cell r="J654">
            <v>20.323287671232876</v>
          </cell>
          <cell r="K654">
            <v>1853481</v>
          </cell>
          <cell r="L654">
            <v>1853481</v>
          </cell>
          <cell r="M654">
            <v>1853481</v>
          </cell>
          <cell r="O654">
            <v>46441028.877534248</v>
          </cell>
          <cell r="P654">
            <v>2667956</v>
          </cell>
          <cell r="Q654">
            <v>46441028.877534248</v>
          </cell>
        </row>
        <row r="655">
          <cell r="A655">
            <v>7716232</v>
          </cell>
          <cell r="B655" t="str">
            <v>07716232</v>
          </cell>
          <cell r="C655" t="str">
            <v>CALDERON FLORES CARLOS</v>
          </cell>
          <cell r="D655">
            <v>1000</v>
          </cell>
          <cell r="G655" t="str">
            <v>M</v>
          </cell>
          <cell r="H655">
            <v>20858</v>
          </cell>
          <cell r="I655">
            <v>28977</v>
          </cell>
          <cell r="J655">
            <v>33.186301369863017</v>
          </cell>
          <cell r="K655">
            <v>1855485</v>
          </cell>
          <cell r="L655">
            <v>1855485</v>
          </cell>
          <cell r="M655">
            <v>1855485</v>
          </cell>
          <cell r="O655">
            <v>66959712.284794524</v>
          </cell>
          <cell r="P655">
            <v>4190317</v>
          </cell>
          <cell r="Q655">
            <v>66959712.284794524</v>
          </cell>
        </row>
        <row r="656">
          <cell r="A656">
            <v>7976540</v>
          </cell>
          <cell r="B656" t="str">
            <v>07976540</v>
          </cell>
          <cell r="C656" t="str">
            <v>CARILEO MARTINEZ MARIO</v>
          </cell>
          <cell r="D656">
            <v>1000</v>
          </cell>
          <cell r="G656" t="str">
            <v>M</v>
          </cell>
          <cell r="H656">
            <v>21466</v>
          </cell>
          <cell r="I656">
            <v>31971</v>
          </cell>
          <cell r="J656">
            <v>24.983561643835618</v>
          </cell>
          <cell r="K656">
            <v>1865703</v>
          </cell>
          <cell r="L656">
            <v>1865703</v>
          </cell>
          <cell r="M656">
            <v>1865703</v>
          </cell>
          <cell r="O656">
            <v>54635261.903424665</v>
          </cell>
          <cell r="P656">
            <v>3816002</v>
          </cell>
          <cell r="Q656">
            <v>54635261.903424665</v>
          </cell>
        </row>
        <row r="657">
          <cell r="A657">
            <v>9274415</v>
          </cell>
          <cell r="B657" t="str">
            <v>09274415</v>
          </cell>
          <cell r="C657" t="str">
            <v>ABIUSO VACCARELLA MARIA VERONI</v>
          </cell>
          <cell r="D657">
            <v>1000</v>
          </cell>
          <cell r="G657" t="str">
            <v>F</v>
          </cell>
          <cell r="H657">
            <v>23124</v>
          </cell>
          <cell r="I657">
            <v>34029</v>
          </cell>
          <cell r="J657">
            <v>19.345205479452055</v>
          </cell>
          <cell r="K657">
            <v>1867521</v>
          </cell>
          <cell r="L657">
            <v>1867521</v>
          </cell>
          <cell r="M657">
            <v>1867521</v>
          </cell>
          <cell r="O657">
            <v>45310938.924246572</v>
          </cell>
          <cell r="P657">
            <v>2667121</v>
          </cell>
          <cell r="Q657">
            <v>45310938.924246572</v>
          </cell>
        </row>
        <row r="658">
          <cell r="A658">
            <v>6632961</v>
          </cell>
          <cell r="B658" t="str">
            <v>06632961</v>
          </cell>
          <cell r="C658" t="str">
            <v>SEPULVEDA TOLEDO PEDRO</v>
          </cell>
          <cell r="D658">
            <v>1000</v>
          </cell>
          <cell r="G658" t="str">
            <v>M</v>
          </cell>
          <cell r="H658">
            <v>19172</v>
          </cell>
          <cell r="I658">
            <v>31778</v>
          </cell>
          <cell r="J658">
            <v>25.512328767123286</v>
          </cell>
          <cell r="K658">
            <v>1877493</v>
          </cell>
          <cell r="L658">
            <v>1877493</v>
          </cell>
          <cell r="M658">
            <v>1877493</v>
          </cell>
          <cell r="O658">
            <v>55080203.901369855</v>
          </cell>
          <cell r="P658">
            <v>4090400</v>
          </cell>
          <cell r="Q658">
            <v>55080203.901369855</v>
          </cell>
        </row>
        <row r="659">
          <cell r="A659">
            <v>13671901</v>
          </cell>
          <cell r="B659" t="str">
            <v>13671901</v>
          </cell>
          <cell r="C659" t="str">
            <v>VIDAL PULGAR ARIEL FRANCISCO</v>
          </cell>
          <cell r="D659">
            <v>1000</v>
          </cell>
          <cell r="G659" t="str">
            <v>M</v>
          </cell>
          <cell r="H659">
            <v>29082</v>
          </cell>
          <cell r="I659">
            <v>38596</v>
          </cell>
          <cell r="J659">
            <v>6.8328767123287673</v>
          </cell>
          <cell r="K659">
            <v>1897851</v>
          </cell>
          <cell r="L659">
            <v>1897851</v>
          </cell>
          <cell r="M659">
            <v>1897851</v>
          </cell>
          <cell r="O659">
            <v>13460036.005479453</v>
          </cell>
          <cell r="P659">
            <v>0</v>
          </cell>
          <cell r="Q659">
            <v>13460036.005479453</v>
          </cell>
        </row>
        <row r="660">
          <cell r="A660">
            <v>7743978</v>
          </cell>
          <cell r="B660" t="str">
            <v>07743978</v>
          </cell>
          <cell r="C660" t="str">
            <v>GOMEZ MUÑOZ MAURICIO ALBERTO</v>
          </cell>
          <cell r="D660">
            <v>1000</v>
          </cell>
          <cell r="G660" t="str">
            <v>M</v>
          </cell>
          <cell r="H660">
            <v>22536</v>
          </cell>
          <cell r="I660">
            <v>36599</v>
          </cell>
          <cell r="J660">
            <v>12.304109589041095</v>
          </cell>
          <cell r="K660">
            <v>1912807</v>
          </cell>
          <cell r="L660">
            <v>1912807</v>
          </cell>
          <cell r="M660">
            <v>1912807</v>
          </cell>
          <cell r="O660">
            <v>35411609.439863011</v>
          </cell>
          <cell r="P660">
            <v>2505933</v>
          </cell>
          <cell r="Q660">
            <v>35411609.439863011</v>
          </cell>
        </row>
        <row r="661">
          <cell r="A661">
            <v>7699048</v>
          </cell>
          <cell r="B661">
            <v>7699048</v>
          </cell>
          <cell r="C661" t="str">
            <v>CISTERNAS MUÑOZ DANIEL JUSTO</v>
          </cell>
          <cell r="D661">
            <v>1000</v>
          </cell>
          <cell r="G661" t="str">
            <v>M</v>
          </cell>
          <cell r="H661">
            <v>21650</v>
          </cell>
          <cell r="I661">
            <v>35674</v>
          </cell>
          <cell r="J661">
            <v>14.838356164383562</v>
          </cell>
          <cell r="K661">
            <v>1915469</v>
          </cell>
          <cell r="L661">
            <v>1915469</v>
          </cell>
          <cell r="M661">
            <v>1915469</v>
          </cell>
          <cell r="O661">
            <v>27772297.098630138</v>
          </cell>
          <cell r="P661">
            <v>24699123</v>
          </cell>
          <cell r="Q661">
            <v>27772297.098630138</v>
          </cell>
        </row>
        <row r="662">
          <cell r="A662">
            <v>10366790</v>
          </cell>
          <cell r="B662" t="str">
            <v>10366790</v>
          </cell>
          <cell r="C662" t="str">
            <v>GONZALEZ ALISTE RODRIGO ALCIBI</v>
          </cell>
          <cell r="D662">
            <v>1000</v>
          </cell>
          <cell r="G662" t="str">
            <v>M</v>
          </cell>
          <cell r="H662">
            <v>24616</v>
          </cell>
          <cell r="I662">
            <v>36766</v>
          </cell>
          <cell r="J662">
            <v>11.846575342465753</v>
          </cell>
          <cell r="K662">
            <v>1948318</v>
          </cell>
          <cell r="L662">
            <v>1948318</v>
          </cell>
          <cell r="M662">
            <v>1948318</v>
          </cell>
          <cell r="O662">
            <v>34704803.090410955</v>
          </cell>
          <cell r="P662">
            <v>2095285</v>
          </cell>
          <cell r="Q662">
            <v>34704803.090410955</v>
          </cell>
        </row>
        <row r="663">
          <cell r="A663">
            <v>9009222</v>
          </cell>
          <cell r="B663" t="str">
            <v>09009222</v>
          </cell>
          <cell r="C663" t="str">
            <v>VALENZUELA MORALES RIGOBERTO E</v>
          </cell>
          <cell r="D663">
            <v>1000</v>
          </cell>
          <cell r="G663" t="str">
            <v>M</v>
          </cell>
          <cell r="H663">
            <v>24268</v>
          </cell>
          <cell r="I663">
            <v>36557</v>
          </cell>
          <cell r="J663">
            <v>12.419178082191781</v>
          </cell>
          <cell r="K663">
            <v>1957906</v>
          </cell>
          <cell r="L663">
            <v>1957906</v>
          </cell>
          <cell r="M663">
            <v>1957906</v>
          </cell>
          <cell r="O663">
            <v>36554914.27890411</v>
          </cell>
          <cell r="P663">
            <v>3966522</v>
          </cell>
          <cell r="Q663">
            <v>36554914.27890411</v>
          </cell>
        </row>
        <row r="664">
          <cell r="A664">
            <v>11269564</v>
          </cell>
          <cell r="B664">
            <v>11269564</v>
          </cell>
          <cell r="C664" t="str">
            <v>YAÑEZ LEYTON JOSE ANDRES</v>
          </cell>
          <cell r="D664">
            <v>1000</v>
          </cell>
          <cell r="G664" t="str">
            <v>M</v>
          </cell>
          <cell r="H664">
            <v>24844</v>
          </cell>
          <cell r="I664">
            <v>33154</v>
          </cell>
          <cell r="J664">
            <v>21.742465753424657</v>
          </cell>
          <cell r="K664">
            <v>1959967</v>
          </cell>
          <cell r="L664">
            <v>1959967</v>
          </cell>
          <cell r="M664">
            <v>1959967</v>
          </cell>
          <cell r="O664">
            <v>38535795.093150683</v>
          </cell>
          <cell r="P664">
            <v>2176371</v>
          </cell>
          <cell r="Q664">
            <v>38535795.093150683</v>
          </cell>
        </row>
        <row r="665">
          <cell r="A665">
            <v>12677326</v>
          </cell>
          <cell r="B665" t="str">
            <v>12677326</v>
          </cell>
          <cell r="C665" t="str">
            <v>SALAS SANHUEZA LILIAN VERONICA</v>
          </cell>
          <cell r="D665">
            <v>1000</v>
          </cell>
          <cell r="G665" t="str">
            <v>F</v>
          </cell>
          <cell r="H665">
            <v>27216</v>
          </cell>
          <cell r="I665">
            <v>36560</v>
          </cell>
          <cell r="J665">
            <v>12.41095890410959</v>
          </cell>
          <cell r="K665">
            <v>1964018</v>
          </cell>
          <cell r="L665">
            <v>1964018</v>
          </cell>
          <cell r="M665">
            <v>1964018</v>
          </cell>
          <cell r="O665">
            <v>36640712.630136982</v>
          </cell>
          <cell r="P665">
            <v>1598944</v>
          </cell>
          <cell r="Q665">
            <v>36640712.630136982</v>
          </cell>
        </row>
        <row r="666">
          <cell r="A666">
            <v>7320583</v>
          </cell>
          <cell r="B666" t="str">
            <v>07320583</v>
          </cell>
          <cell r="C666" t="str">
            <v>FUENTES MARTINEZ OSCAR RAMON</v>
          </cell>
          <cell r="D666">
            <v>1000</v>
          </cell>
          <cell r="G666" t="str">
            <v>M</v>
          </cell>
          <cell r="H666">
            <v>20242</v>
          </cell>
          <cell r="I666">
            <v>32143</v>
          </cell>
          <cell r="J666">
            <v>24.512328767123286</v>
          </cell>
          <cell r="K666">
            <v>1989703</v>
          </cell>
          <cell r="L666">
            <v>1989703</v>
          </cell>
          <cell r="M666">
            <v>1989703</v>
          </cell>
          <cell r="O666">
            <v>56615286.347260267</v>
          </cell>
          <cell r="P666">
            <v>4153547</v>
          </cell>
          <cell r="Q666">
            <v>56615286.347260267</v>
          </cell>
        </row>
        <row r="667">
          <cell r="A667">
            <v>7006332</v>
          </cell>
          <cell r="B667" t="str">
            <v>07006332</v>
          </cell>
          <cell r="C667" t="str">
            <v>TOLOSA BUSTAMANTE JUAN LUIS</v>
          </cell>
          <cell r="D667">
            <v>1000</v>
          </cell>
          <cell r="G667" t="str">
            <v>M</v>
          </cell>
          <cell r="H667">
            <v>22672</v>
          </cell>
          <cell r="I667">
            <v>33098</v>
          </cell>
          <cell r="J667">
            <v>21.895890410958906</v>
          </cell>
          <cell r="K667">
            <v>1993679</v>
          </cell>
          <cell r="L667">
            <v>1993679</v>
          </cell>
          <cell r="M667">
            <v>1993679</v>
          </cell>
          <cell r="O667">
            <v>53299998.921643838</v>
          </cell>
          <cell r="P667">
            <v>4230865</v>
          </cell>
          <cell r="Q667">
            <v>53299998.921643838</v>
          </cell>
        </row>
        <row r="668">
          <cell r="A668">
            <v>8615733</v>
          </cell>
          <cell r="B668" t="str">
            <v>08615733</v>
          </cell>
          <cell r="C668" t="str">
            <v>ORSI GALLEGUILLOS DAVID</v>
          </cell>
          <cell r="D668">
            <v>1000</v>
          </cell>
          <cell r="G668" t="str">
            <v>M</v>
          </cell>
          <cell r="H668">
            <v>21899</v>
          </cell>
          <cell r="I668">
            <v>31138</v>
          </cell>
          <cell r="J668">
            <v>27.265753424657536</v>
          </cell>
          <cell r="K668">
            <v>1997732</v>
          </cell>
          <cell r="L668">
            <v>1997732</v>
          </cell>
          <cell r="M668">
            <v>1997732</v>
          </cell>
          <cell r="O668">
            <v>62480435.916712329</v>
          </cell>
          <cell r="P668">
            <v>4366014</v>
          </cell>
          <cell r="Q668">
            <v>62480435.916712329</v>
          </cell>
        </row>
        <row r="669">
          <cell r="A669">
            <v>6036169</v>
          </cell>
          <cell r="B669" t="str">
            <v>06036169</v>
          </cell>
          <cell r="C669" t="str">
            <v>MARDONES MICHEL OSCAR</v>
          </cell>
          <cell r="D669">
            <v>1000</v>
          </cell>
          <cell r="G669" t="str">
            <v>M</v>
          </cell>
          <cell r="H669">
            <v>18086</v>
          </cell>
          <cell r="I669">
            <v>29811</v>
          </cell>
          <cell r="J669">
            <v>30.901369863013699</v>
          </cell>
          <cell r="K669">
            <v>2023695</v>
          </cell>
          <cell r="L669">
            <v>2023695</v>
          </cell>
          <cell r="M669">
            <v>2023695</v>
          </cell>
          <cell r="O669">
            <v>68624260.05027397</v>
          </cell>
          <cell r="P669">
            <v>4499372</v>
          </cell>
          <cell r="Q669">
            <v>68624260.05027397</v>
          </cell>
        </row>
        <row r="670">
          <cell r="A670">
            <v>6025493</v>
          </cell>
          <cell r="B670">
            <v>6025493</v>
          </cell>
          <cell r="C670" t="str">
            <v>SALAZAR FONSECA JAIME</v>
          </cell>
          <cell r="D670">
            <v>1000</v>
          </cell>
          <cell r="G670" t="str">
            <v>M</v>
          </cell>
          <cell r="H670">
            <v>18831</v>
          </cell>
          <cell r="I670">
            <v>33025</v>
          </cell>
          <cell r="J670">
            <v>22.095890410958905</v>
          </cell>
          <cell r="K670">
            <v>2079239</v>
          </cell>
          <cell r="L670">
            <v>2079239</v>
          </cell>
          <cell r="M670">
            <v>2079239</v>
          </cell>
          <cell r="O670">
            <v>28821304.219178081</v>
          </cell>
          <cell r="P670">
            <v>27030090</v>
          </cell>
          <cell r="Q670">
            <v>28821304.219178081</v>
          </cell>
        </row>
        <row r="671">
          <cell r="A671">
            <v>9876997</v>
          </cell>
          <cell r="B671">
            <v>9876997</v>
          </cell>
          <cell r="C671" t="str">
            <v>SILVA OPAZO DAVID GERARDO</v>
          </cell>
          <cell r="D671">
            <v>1000</v>
          </cell>
          <cell r="G671" t="str">
            <v>M</v>
          </cell>
          <cell r="H671">
            <v>23235</v>
          </cell>
          <cell r="I671">
            <v>30928</v>
          </cell>
          <cell r="J671">
            <v>27.841095890410958</v>
          </cell>
          <cell r="K671">
            <v>2112277</v>
          </cell>
          <cell r="L671">
            <v>2112277</v>
          </cell>
          <cell r="M671">
            <v>2112277</v>
          </cell>
          <cell r="O671">
            <v>48265312.734246574</v>
          </cell>
          <cell r="P671">
            <v>2675317</v>
          </cell>
          <cell r="Q671">
            <v>48265312.734246574</v>
          </cell>
        </row>
        <row r="672">
          <cell r="A672">
            <v>9705448</v>
          </cell>
          <cell r="B672" t="str">
            <v>09705448</v>
          </cell>
          <cell r="C672" t="str">
            <v>AGUILERA MUNIZAGA MARIO ALFONS</v>
          </cell>
          <cell r="D672">
            <v>1000</v>
          </cell>
          <cell r="G672" t="str">
            <v>M</v>
          </cell>
          <cell r="H672">
            <v>23321</v>
          </cell>
          <cell r="I672">
            <v>34890</v>
          </cell>
          <cell r="J672">
            <v>16.986301369863014</v>
          </cell>
          <cell r="K672">
            <v>2116009</v>
          </cell>
          <cell r="L672">
            <v>2116009</v>
          </cell>
          <cell r="M672">
            <v>2116009</v>
          </cell>
          <cell r="O672">
            <v>49144474.8630137</v>
          </cell>
          <cell r="P672">
            <v>3656576</v>
          </cell>
          <cell r="Q672">
            <v>49144474.8630137</v>
          </cell>
        </row>
        <row r="673">
          <cell r="A673">
            <v>8698301</v>
          </cell>
          <cell r="B673" t="str">
            <v>08698301</v>
          </cell>
          <cell r="C673" t="str">
            <v>MONTOYA ROMO ROBERTO POLON</v>
          </cell>
          <cell r="D673">
            <v>1000</v>
          </cell>
          <cell r="G673" t="str">
            <v>M</v>
          </cell>
          <cell r="H673">
            <v>21773</v>
          </cell>
          <cell r="I673">
            <v>31903</v>
          </cell>
          <cell r="J673">
            <v>25.169863013698631</v>
          </cell>
          <cell r="K673">
            <v>2116737</v>
          </cell>
          <cell r="L673">
            <v>2116737</v>
          </cell>
          <cell r="M673">
            <v>2116737</v>
          </cell>
          <cell r="O673">
            <v>61878917.016027391</v>
          </cell>
          <cell r="P673">
            <v>4405629</v>
          </cell>
          <cell r="Q673">
            <v>61878917.016027391</v>
          </cell>
        </row>
        <row r="674">
          <cell r="A674">
            <v>8027186</v>
          </cell>
          <cell r="B674" t="str">
            <v>08027186</v>
          </cell>
          <cell r="C674" t="str">
            <v>QUEZADA CELEDON JORGE ANTONIO</v>
          </cell>
          <cell r="D674">
            <v>1000</v>
          </cell>
          <cell r="G674" t="str">
            <v>M</v>
          </cell>
          <cell r="H674">
            <v>21510</v>
          </cell>
          <cell r="I674">
            <v>34608</v>
          </cell>
          <cell r="J674">
            <v>17.758904109589039</v>
          </cell>
          <cell r="K674">
            <v>2118586</v>
          </cell>
          <cell r="L674">
            <v>2118586</v>
          </cell>
          <cell r="M674">
            <v>2118586</v>
          </cell>
          <cell r="O674">
            <v>48900673.258082189</v>
          </cell>
          <cell r="P674">
            <v>4424238</v>
          </cell>
          <cell r="Q674">
            <v>48900673.258082189</v>
          </cell>
        </row>
        <row r="675">
          <cell r="A675">
            <v>7242041</v>
          </cell>
          <cell r="B675" t="str">
            <v>07242041</v>
          </cell>
          <cell r="C675" t="str">
            <v>NAVARRO LARA CLAUDIO ENRIQUE</v>
          </cell>
          <cell r="D675">
            <v>1000</v>
          </cell>
          <cell r="G675" t="str">
            <v>M</v>
          </cell>
          <cell r="H675">
            <v>19791</v>
          </cell>
          <cell r="I675">
            <v>29354</v>
          </cell>
          <cell r="J675">
            <v>32.153424657534245</v>
          </cell>
          <cell r="K675">
            <v>2151726</v>
          </cell>
          <cell r="L675">
            <v>2151726</v>
          </cell>
          <cell r="M675">
            <v>2151726</v>
          </cell>
          <cell r="O675">
            <v>75482819.423561633</v>
          </cell>
          <cell r="P675">
            <v>4687059</v>
          </cell>
          <cell r="Q675">
            <v>75482819.423561633</v>
          </cell>
        </row>
        <row r="676">
          <cell r="A676">
            <v>8405636</v>
          </cell>
          <cell r="B676" t="str">
            <v>08405636</v>
          </cell>
          <cell r="C676" t="str">
            <v>VALLEJOS TRONCOSO MARGARITA VI</v>
          </cell>
          <cell r="D676">
            <v>1000</v>
          </cell>
          <cell r="G676" t="str">
            <v>F</v>
          </cell>
          <cell r="H676">
            <v>21294</v>
          </cell>
          <cell r="I676">
            <v>32042</v>
          </cell>
          <cell r="J676">
            <v>24.789041095890411</v>
          </cell>
          <cell r="K676">
            <v>2160147</v>
          </cell>
          <cell r="L676">
            <v>2160147</v>
          </cell>
          <cell r="M676">
            <v>2160147</v>
          </cell>
          <cell r="O676">
            <v>62757795.039452061</v>
          </cell>
          <cell r="P676">
            <v>4529443</v>
          </cell>
          <cell r="Q676">
            <v>62757795.039452061</v>
          </cell>
        </row>
        <row r="677">
          <cell r="A677">
            <v>6410181</v>
          </cell>
          <cell r="B677" t="str">
            <v>06410181</v>
          </cell>
          <cell r="C677" t="str">
            <v>NAJLE GIADACH NELSON ENRIQUE</v>
          </cell>
          <cell r="D677">
            <v>1000</v>
          </cell>
          <cell r="G677" t="str">
            <v>M</v>
          </cell>
          <cell r="H677">
            <v>18677</v>
          </cell>
          <cell r="I677">
            <v>32752</v>
          </cell>
          <cell r="J677">
            <v>22.843835616438355</v>
          </cell>
          <cell r="K677">
            <v>2164246</v>
          </cell>
          <cell r="L677">
            <v>2164246</v>
          </cell>
          <cell r="M677">
            <v>2164246</v>
          </cell>
          <cell r="O677">
            <v>59183474.421369851</v>
          </cell>
          <cell r="P677">
            <v>4635256</v>
          </cell>
          <cell r="Q677">
            <v>59183474.421369851</v>
          </cell>
        </row>
        <row r="678">
          <cell r="A678">
            <v>8703014</v>
          </cell>
          <cell r="B678" t="str">
            <v>08703014</v>
          </cell>
          <cell r="C678" t="str">
            <v>DITZEL LACOA ALEJANDRO JAVIER</v>
          </cell>
          <cell r="D678">
            <v>1000</v>
          </cell>
          <cell r="G678" t="str">
            <v>M</v>
          </cell>
          <cell r="H678">
            <v>23465</v>
          </cell>
          <cell r="I678">
            <v>36678</v>
          </cell>
          <cell r="J678">
            <v>12.087671232876712</v>
          </cell>
          <cell r="K678">
            <v>2167835</v>
          </cell>
          <cell r="L678">
            <v>2167835</v>
          </cell>
          <cell r="M678">
            <v>2167835</v>
          </cell>
          <cell r="O678">
            <v>39258600.328219175</v>
          </cell>
          <cell r="P678">
            <v>2746750</v>
          </cell>
          <cell r="Q678">
            <v>39258600.328219175</v>
          </cell>
        </row>
        <row r="679">
          <cell r="A679">
            <v>7134513</v>
          </cell>
          <cell r="B679" t="str">
            <v>07134513</v>
          </cell>
          <cell r="C679" t="str">
            <v>CARREÑO SERRANO CARLOS</v>
          </cell>
          <cell r="D679">
            <v>1000</v>
          </cell>
          <cell r="G679" t="str">
            <v>M</v>
          </cell>
          <cell r="H679">
            <v>20335</v>
          </cell>
          <cell r="I679">
            <v>31124</v>
          </cell>
          <cell r="J679">
            <v>27.304109589041097</v>
          </cell>
          <cell r="K679">
            <v>2212214</v>
          </cell>
          <cell r="L679">
            <v>2212214</v>
          </cell>
          <cell r="M679">
            <v>2212214</v>
          </cell>
          <cell r="O679">
            <v>69469354.422465757</v>
          </cell>
          <cell r="P679">
            <v>4729284</v>
          </cell>
          <cell r="Q679">
            <v>69469354.422465757</v>
          </cell>
        </row>
        <row r="680">
          <cell r="A680">
            <v>6534361</v>
          </cell>
          <cell r="B680" t="str">
            <v>06534361</v>
          </cell>
          <cell r="C680" t="str">
            <v>POBLETE AGELL FERNANDO</v>
          </cell>
          <cell r="D680">
            <v>1000</v>
          </cell>
          <cell r="G680" t="str">
            <v>M</v>
          </cell>
          <cell r="H680">
            <v>18914</v>
          </cell>
          <cell r="I680">
            <v>28191</v>
          </cell>
          <cell r="J680">
            <v>35.339726027397262</v>
          </cell>
          <cell r="K680">
            <v>2212320</v>
          </cell>
          <cell r="L680">
            <v>2212320</v>
          </cell>
          <cell r="M680">
            <v>2212320</v>
          </cell>
          <cell r="O680">
            <v>81792687.479726031</v>
          </cell>
          <cell r="P680">
            <v>3395511</v>
          </cell>
          <cell r="Q680">
            <v>81792687.479726031</v>
          </cell>
        </row>
        <row r="681">
          <cell r="A681">
            <v>9008641</v>
          </cell>
          <cell r="B681" t="str">
            <v>09008641</v>
          </cell>
          <cell r="C681" t="str">
            <v>GOSTHE RISCO ALEJANDRA JUDITH</v>
          </cell>
          <cell r="D681">
            <v>1000</v>
          </cell>
          <cell r="G681" t="str">
            <v>F</v>
          </cell>
          <cell r="H681">
            <v>22728</v>
          </cell>
          <cell r="I681">
            <v>35381</v>
          </cell>
          <cell r="J681">
            <v>15.641095890410959</v>
          </cell>
          <cell r="K681">
            <v>2212708</v>
          </cell>
          <cell r="L681">
            <v>2212708</v>
          </cell>
          <cell r="M681">
            <v>2212708</v>
          </cell>
          <cell r="O681">
            <v>30613686.83561644</v>
          </cell>
          <cell r="P681">
            <v>30613686.83561644</v>
          </cell>
          <cell r="Q681">
            <v>30613686.83561644</v>
          </cell>
        </row>
        <row r="682">
          <cell r="A682">
            <v>9339944</v>
          </cell>
          <cell r="B682" t="str">
            <v>09339944</v>
          </cell>
          <cell r="C682" t="str">
            <v>MARTIN AIQUEL ANDRES</v>
          </cell>
          <cell r="D682">
            <v>1000</v>
          </cell>
          <cell r="G682" t="str">
            <v>M</v>
          </cell>
          <cell r="H682">
            <v>23012</v>
          </cell>
          <cell r="I682">
            <v>35339</v>
          </cell>
          <cell r="J682">
            <v>15.756164383561643</v>
          </cell>
          <cell r="K682">
            <v>2251652</v>
          </cell>
          <cell r="L682">
            <v>2251652</v>
          </cell>
          <cell r="M682">
            <v>2251652</v>
          </cell>
          <cell r="O682">
            <v>47877798.729589038</v>
          </cell>
          <cell r="P682">
            <v>0</v>
          </cell>
          <cell r="Q682">
            <v>47877798.729589038</v>
          </cell>
        </row>
        <row r="683">
          <cell r="A683">
            <v>6651478</v>
          </cell>
          <cell r="B683">
            <v>6651478</v>
          </cell>
          <cell r="C683" t="str">
            <v>MATURANA ACEVEDO JORGE PATRICIO</v>
          </cell>
          <cell r="D683">
            <v>1000</v>
          </cell>
          <cell r="G683" t="str">
            <v>M</v>
          </cell>
          <cell r="H683">
            <v>19250</v>
          </cell>
          <cell r="I683">
            <v>32659</v>
          </cell>
          <cell r="J683">
            <v>23.098630136986301</v>
          </cell>
          <cell r="K683">
            <v>2259252</v>
          </cell>
          <cell r="L683">
            <v>2259252</v>
          </cell>
          <cell r="M683">
            <v>2259252</v>
          </cell>
          <cell r="O683">
            <v>42775371.846575342</v>
          </cell>
          <cell r="P683">
            <v>42775371.846575342</v>
          </cell>
          <cell r="Q683">
            <v>42775371.846575342</v>
          </cell>
        </row>
        <row r="684">
          <cell r="A684">
            <v>7073369</v>
          </cell>
          <cell r="B684">
            <v>7073369</v>
          </cell>
          <cell r="C684" t="str">
            <v>CARREÑO YANEZ NORMAN HUGO</v>
          </cell>
          <cell r="D684">
            <v>1000</v>
          </cell>
          <cell r="G684" t="str">
            <v>M</v>
          </cell>
          <cell r="H684">
            <v>20464</v>
          </cell>
          <cell r="I684">
            <v>28991</v>
          </cell>
          <cell r="J684">
            <v>33.147945205479452</v>
          </cell>
          <cell r="K684">
            <v>2418434</v>
          </cell>
          <cell r="L684">
            <v>2418434</v>
          </cell>
          <cell r="M684">
            <v>2418434</v>
          </cell>
          <cell r="O684">
            <v>34185488.98356165</v>
          </cell>
          <cell r="P684">
            <v>31439670</v>
          </cell>
          <cell r="Q684">
            <v>34185488.98356165</v>
          </cell>
        </row>
        <row r="685">
          <cell r="A685">
            <v>10282102</v>
          </cell>
          <cell r="B685">
            <v>10282102</v>
          </cell>
          <cell r="C685" t="str">
            <v>CALDERON HENRIQUEZ MARIA SOLEDAD</v>
          </cell>
          <cell r="D685">
            <v>1000</v>
          </cell>
          <cell r="G685" t="str">
            <v>F</v>
          </cell>
          <cell r="H685">
            <v>24857</v>
          </cell>
          <cell r="I685">
            <v>35870</v>
          </cell>
          <cell r="J685">
            <v>14.301369863013699</v>
          </cell>
          <cell r="K685">
            <v>2444986</v>
          </cell>
          <cell r="L685">
            <v>2444986</v>
          </cell>
          <cell r="M685">
            <v>2444986</v>
          </cell>
          <cell r="O685">
            <v>35088098.383561641</v>
          </cell>
          <cell r="P685">
            <v>25430385</v>
          </cell>
          <cell r="Q685">
            <v>35088098.383561641</v>
          </cell>
        </row>
        <row r="686">
          <cell r="A686">
            <v>9018332</v>
          </cell>
          <cell r="B686" t="str">
            <v>09018332</v>
          </cell>
          <cell r="C686" t="str">
            <v>PIZARRO DONOSO ANA ROSA</v>
          </cell>
          <cell r="D686">
            <v>1000</v>
          </cell>
          <cell r="G686" t="str">
            <v>F</v>
          </cell>
          <cell r="H686">
            <v>22629</v>
          </cell>
          <cell r="I686">
            <v>33000</v>
          </cell>
          <cell r="J686">
            <v>22.164383561643834</v>
          </cell>
          <cell r="K686">
            <v>2491240</v>
          </cell>
          <cell r="L686">
            <v>2491240</v>
          </cell>
          <cell r="M686">
            <v>2491240</v>
          </cell>
          <cell r="O686">
            <v>69024271.865753412</v>
          </cell>
          <cell r="P686">
            <v>4589081</v>
          </cell>
          <cell r="Q686">
            <v>69024271.865753412</v>
          </cell>
        </row>
        <row r="687">
          <cell r="A687">
            <v>6937726</v>
          </cell>
          <cell r="B687" t="str">
            <v>06937726</v>
          </cell>
          <cell r="C687" t="str">
            <v>ORTEGA ABURTO MARIO HERNAN</v>
          </cell>
          <cell r="D687">
            <v>1000</v>
          </cell>
          <cell r="G687" t="str">
            <v>M</v>
          </cell>
          <cell r="H687">
            <v>20142</v>
          </cell>
          <cell r="I687">
            <v>35926</v>
          </cell>
          <cell r="J687">
            <v>14.147945205479452</v>
          </cell>
          <cell r="K687">
            <v>2492386</v>
          </cell>
          <cell r="L687">
            <v>2492386</v>
          </cell>
          <cell r="M687">
            <v>2492386</v>
          </cell>
          <cell r="O687">
            <v>50687846.899726018</v>
          </cell>
          <cell r="P687">
            <v>0</v>
          </cell>
          <cell r="Q687">
            <v>50687846.899726018</v>
          </cell>
        </row>
        <row r="688">
          <cell r="A688">
            <v>9391269</v>
          </cell>
          <cell r="B688" t="str">
            <v>09391269</v>
          </cell>
          <cell r="C688" t="str">
            <v>TORO RUIZ ROBERTO EDUARDO</v>
          </cell>
          <cell r="D688">
            <v>1000</v>
          </cell>
          <cell r="G688" t="str">
            <v>M</v>
          </cell>
          <cell r="H688">
            <v>23411</v>
          </cell>
          <cell r="I688">
            <v>35309</v>
          </cell>
          <cell r="J688">
            <v>15.838356164383562</v>
          </cell>
          <cell r="K688">
            <v>2497068</v>
          </cell>
          <cell r="L688">
            <v>2497068</v>
          </cell>
          <cell r="M688">
            <v>2497068</v>
          </cell>
          <cell r="O688">
            <v>54906309.847945198</v>
          </cell>
          <cell r="P688">
            <v>4993129</v>
          </cell>
          <cell r="Q688">
            <v>54906309.847945198</v>
          </cell>
        </row>
        <row r="689">
          <cell r="A689">
            <v>6026042</v>
          </cell>
          <cell r="B689">
            <v>6026042</v>
          </cell>
          <cell r="C689" t="str">
            <v>DREYSE RAMIREZ CARLOS</v>
          </cell>
          <cell r="D689">
            <v>1000</v>
          </cell>
          <cell r="G689" t="str">
            <v>M</v>
          </cell>
          <cell r="H689">
            <v>18141</v>
          </cell>
          <cell r="I689">
            <v>29811</v>
          </cell>
          <cell r="J689">
            <v>30.901369863013699</v>
          </cell>
          <cell r="K689">
            <v>2501825</v>
          </cell>
          <cell r="L689">
            <v>2501825</v>
          </cell>
          <cell r="M689">
            <v>2501825</v>
          </cell>
          <cell r="O689">
            <v>34503075.145205483</v>
          </cell>
          <cell r="P689">
            <v>32523642</v>
          </cell>
          <cell r="Q689">
            <v>34503075.145205483</v>
          </cell>
        </row>
        <row r="690">
          <cell r="A690">
            <v>6839745</v>
          </cell>
          <cell r="B690" t="str">
            <v>06839745</v>
          </cell>
          <cell r="C690" t="str">
            <v>HARTMANN SENDER INGEBORG</v>
          </cell>
          <cell r="D690">
            <v>1000</v>
          </cell>
          <cell r="G690" t="str">
            <v>F</v>
          </cell>
          <cell r="H690">
            <v>20405</v>
          </cell>
          <cell r="I690">
            <v>31898</v>
          </cell>
          <cell r="J690">
            <v>25.183561643835617</v>
          </cell>
          <cell r="K690">
            <v>2505981</v>
          </cell>
          <cell r="L690">
            <v>2505981</v>
          </cell>
          <cell r="M690">
            <v>2505981</v>
          </cell>
          <cell r="O690">
            <v>73573513.652602732</v>
          </cell>
          <cell r="P690">
            <v>5309672</v>
          </cell>
          <cell r="Q690">
            <v>73573513.652602732</v>
          </cell>
        </row>
        <row r="691">
          <cell r="A691">
            <v>8545016</v>
          </cell>
          <cell r="B691">
            <v>8545016</v>
          </cell>
          <cell r="C691" t="str">
            <v>GACITUA FRANZOTT CARLOS</v>
          </cell>
          <cell r="D691">
            <v>1000</v>
          </cell>
          <cell r="G691" t="str">
            <v>M</v>
          </cell>
          <cell r="H691">
            <v>21599</v>
          </cell>
          <cell r="I691">
            <v>30285</v>
          </cell>
          <cell r="J691">
            <v>29.602739726027398</v>
          </cell>
          <cell r="K691">
            <v>2549174</v>
          </cell>
          <cell r="L691">
            <v>2549174</v>
          </cell>
          <cell r="M691">
            <v>2549174</v>
          </cell>
          <cell r="O691">
            <v>59957942.013698637</v>
          </cell>
          <cell r="P691">
            <v>26841810</v>
          </cell>
          <cell r="Q691">
            <v>59957942.013698637</v>
          </cell>
        </row>
        <row r="692">
          <cell r="A692">
            <v>14607180</v>
          </cell>
          <cell r="B692">
            <v>14607180</v>
          </cell>
          <cell r="C692" t="str">
            <v>RODRIGUEZ ALONSO JORGE</v>
          </cell>
          <cell r="D692">
            <v>1000</v>
          </cell>
          <cell r="G692" t="str">
            <v>M</v>
          </cell>
          <cell r="H692">
            <v>23070</v>
          </cell>
          <cell r="I692">
            <v>35018</v>
          </cell>
          <cell r="J692">
            <v>16.635616438356163</v>
          </cell>
          <cell r="K692">
            <v>2552024</v>
          </cell>
          <cell r="L692">
            <v>2552024</v>
          </cell>
          <cell r="M692">
            <v>2552024</v>
          </cell>
          <cell r="O692">
            <v>39233064.484931499</v>
          </cell>
          <cell r="P692">
            <v>32555425</v>
          </cell>
          <cell r="Q692">
            <v>39233064.484931499</v>
          </cell>
        </row>
        <row r="693">
          <cell r="A693">
            <v>7686137</v>
          </cell>
          <cell r="B693" t="str">
            <v>07686137</v>
          </cell>
          <cell r="C693" t="str">
            <v>GODOY MAYOL SYLVIA ESTER</v>
          </cell>
          <cell r="D693">
            <v>1000</v>
          </cell>
          <cell r="G693" t="str">
            <v>F</v>
          </cell>
          <cell r="H693">
            <v>21875</v>
          </cell>
          <cell r="I693">
            <v>31978</v>
          </cell>
          <cell r="J693">
            <v>24.964383561643835</v>
          </cell>
          <cell r="K693">
            <v>2564906</v>
          </cell>
          <cell r="L693">
            <v>2564906</v>
          </cell>
          <cell r="M693">
            <v>2564906</v>
          </cell>
          <cell r="O693">
            <v>74440131.890958905</v>
          </cell>
          <cell r="P693">
            <v>5441497</v>
          </cell>
          <cell r="Q693">
            <v>74440131.890958905</v>
          </cell>
        </row>
        <row r="694">
          <cell r="A694">
            <v>9910212</v>
          </cell>
          <cell r="B694">
            <v>9910212</v>
          </cell>
          <cell r="C694" t="str">
            <v>GUERRA MONTALVA MARCELA ANDREA</v>
          </cell>
          <cell r="D694">
            <v>1000</v>
          </cell>
          <cell r="G694" t="str">
            <v>F</v>
          </cell>
          <cell r="H694">
            <v>25017</v>
          </cell>
          <cell r="I694">
            <v>33191</v>
          </cell>
          <cell r="J694">
            <v>21.641095890410959</v>
          </cell>
          <cell r="K694">
            <v>2567746</v>
          </cell>
          <cell r="L694">
            <v>2567746</v>
          </cell>
          <cell r="M694">
            <v>2567746</v>
          </cell>
          <cell r="O694">
            <v>46649175.238356166</v>
          </cell>
          <cell r="P694">
            <v>32979962</v>
          </cell>
          <cell r="Q694">
            <v>46649175.238356166</v>
          </cell>
        </row>
        <row r="695">
          <cell r="A695">
            <v>10915099</v>
          </cell>
          <cell r="B695">
            <v>10915099</v>
          </cell>
          <cell r="C695" t="str">
            <v>FIGUEROA AYALA JAVIER EFREN</v>
          </cell>
          <cell r="D695">
            <v>1000</v>
          </cell>
          <cell r="G695" t="str">
            <v>M</v>
          </cell>
          <cell r="H695">
            <v>24959</v>
          </cell>
          <cell r="I695">
            <v>34335</v>
          </cell>
          <cell r="J695">
            <v>18.506849315068493</v>
          </cell>
          <cell r="K695">
            <v>2601345</v>
          </cell>
          <cell r="L695">
            <v>2601345</v>
          </cell>
          <cell r="M695">
            <v>2601345</v>
          </cell>
          <cell r="O695">
            <v>45637846.369863011</v>
          </cell>
          <cell r="P695">
            <v>26018410</v>
          </cell>
          <cell r="Q695">
            <v>45637846.369863011</v>
          </cell>
        </row>
        <row r="696">
          <cell r="A696">
            <v>8290754</v>
          </cell>
          <cell r="B696">
            <v>8290754</v>
          </cell>
          <cell r="C696" t="str">
            <v>STIEPOVICH GONZALEZ SARA</v>
          </cell>
          <cell r="D696">
            <v>1000</v>
          </cell>
          <cell r="G696" t="str">
            <v>F</v>
          </cell>
          <cell r="H696">
            <v>21258</v>
          </cell>
          <cell r="I696">
            <v>31444</v>
          </cell>
          <cell r="J696">
            <v>26.427397260273974</v>
          </cell>
          <cell r="K696">
            <v>2618874</v>
          </cell>
          <cell r="L696">
            <v>2618874</v>
          </cell>
          <cell r="M696">
            <v>2618874</v>
          </cell>
          <cell r="O696">
            <v>36788808.126027405</v>
          </cell>
          <cell r="P696">
            <v>33765657</v>
          </cell>
          <cell r="Q696">
            <v>36788808.126027405</v>
          </cell>
        </row>
        <row r="697">
          <cell r="A697">
            <v>7546186</v>
          </cell>
          <cell r="B697">
            <v>7546186</v>
          </cell>
          <cell r="C697" t="str">
            <v>THIERS TAPIA RODOLFO EUGENIO</v>
          </cell>
          <cell r="D697">
            <v>1000</v>
          </cell>
          <cell r="G697" t="str">
            <v>M</v>
          </cell>
          <cell r="H697">
            <v>21247</v>
          </cell>
          <cell r="I697">
            <v>31444</v>
          </cell>
          <cell r="J697">
            <v>26.427397260273974</v>
          </cell>
          <cell r="K697">
            <v>2646752</v>
          </cell>
          <cell r="L697">
            <v>2646752</v>
          </cell>
          <cell r="M697">
            <v>2646752</v>
          </cell>
          <cell r="O697">
            <v>52621534.106849313</v>
          </cell>
          <cell r="P697">
            <v>4336819</v>
          </cell>
          <cell r="Q697">
            <v>52621534.106849313</v>
          </cell>
        </row>
        <row r="698">
          <cell r="A698">
            <v>6054236</v>
          </cell>
          <cell r="B698">
            <v>6054236</v>
          </cell>
          <cell r="C698" t="str">
            <v>GARCES DURAN JUAN ANTONIO</v>
          </cell>
          <cell r="D698">
            <v>1000</v>
          </cell>
          <cell r="G698" t="str">
            <v>M</v>
          </cell>
          <cell r="H698">
            <v>20350</v>
          </cell>
          <cell r="I698">
            <v>29978</v>
          </cell>
          <cell r="J698">
            <v>30.443835616438356</v>
          </cell>
          <cell r="K698">
            <v>2666055</v>
          </cell>
          <cell r="L698">
            <v>2666055</v>
          </cell>
          <cell r="M698">
            <v>2666055</v>
          </cell>
          <cell r="O698">
            <v>35369163.969863012</v>
          </cell>
          <cell r="P698">
            <v>31992627</v>
          </cell>
          <cell r="Q698">
            <v>35369163.969863012</v>
          </cell>
        </row>
        <row r="699">
          <cell r="A699">
            <v>6601341</v>
          </cell>
          <cell r="B699">
            <v>6601341</v>
          </cell>
          <cell r="C699" t="str">
            <v>KLESSE MUÑOZ JAVIER ALEJANDRO</v>
          </cell>
          <cell r="D699">
            <v>1000</v>
          </cell>
          <cell r="G699" t="str">
            <v>M</v>
          </cell>
          <cell r="H699">
            <v>22910</v>
          </cell>
          <cell r="I699">
            <v>33025</v>
          </cell>
          <cell r="J699">
            <v>22.095890410958905</v>
          </cell>
          <cell r="K699">
            <v>2750929</v>
          </cell>
          <cell r="L699">
            <v>2750929</v>
          </cell>
          <cell r="M699">
            <v>2750929</v>
          </cell>
          <cell r="O699">
            <v>49732224.84931507</v>
          </cell>
          <cell r="P699">
            <v>34763481</v>
          </cell>
          <cell r="Q699">
            <v>49732224.84931507</v>
          </cell>
        </row>
        <row r="700">
          <cell r="A700">
            <v>6816920</v>
          </cell>
          <cell r="B700">
            <v>6816920</v>
          </cell>
          <cell r="C700" t="str">
            <v>DUPRE SILVA VICTOR</v>
          </cell>
          <cell r="D700">
            <v>1000</v>
          </cell>
          <cell r="G700" t="str">
            <v>M</v>
          </cell>
          <cell r="H700">
            <v>18696</v>
          </cell>
          <cell r="I700">
            <v>28962</v>
          </cell>
          <cell r="J700">
            <v>33.227397260273975</v>
          </cell>
          <cell r="K700">
            <v>2922126</v>
          </cell>
          <cell r="L700">
            <v>2922126</v>
          </cell>
          <cell r="M700">
            <v>2922126</v>
          </cell>
          <cell r="O700">
            <v>41045845.600000009</v>
          </cell>
          <cell r="P700">
            <v>37987613</v>
          </cell>
          <cell r="Q700">
            <v>41045845.600000009</v>
          </cell>
        </row>
        <row r="701">
          <cell r="A701">
            <v>6583394</v>
          </cell>
          <cell r="B701">
            <v>6583394</v>
          </cell>
          <cell r="C701" t="str">
            <v>HERNANDEZ COLLAO LUIS</v>
          </cell>
          <cell r="D701">
            <v>1000</v>
          </cell>
          <cell r="G701" t="str">
            <v>M</v>
          </cell>
          <cell r="H701">
            <v>19138</v>
          </cell>
          <cell r="I701">
            <v>28572</v>
          </cell>
          <cell r="J701">
            <v>34.295890410958904</v>
          </cell>
          <cell r="K701">
            <v>2931432</v>
          </cell>
          <cell r="L701">
            <v>2931432</v>
          </cell>
          <cell r="M701">
            <v>2931432</v>
          </cell>
          <cell r="O701">
            <v>74522133.156164378</v>
          </cell>
          <cell r="P701">
            <v>74522133.156164378</v>
          </cell>
          <cell r="Q701">
            <v>74522133.156164378</v>
          </cell>
        </row>
        <row r="702">
          <cell r="A702">
            <v>8955575</v>
          </cell>
          <cell r="B702">
            <v>8955575</v>
          </cell>
          <cell r="C702" t="str">
            <v>CUELLO ESCOBAR MARIA ANGELICA</v>
          </cell>
          <cell r="D702">
            <v>1000</v>
          </cell>
          <cell r="G702" t="str">
            <v>F</v>
          </cell>
          <cell r="H702">
            <v>22340</v>
          </cell>
          <cell r="I702">
            <v>29312</v>
          </cell>
          <cell r="J702">
            <v>32.268493150684932</v>
          </cell>
          <cell r="K702">
            <v>2964216</v>
          </cell>
          <cell r="L702">
            <v>2964216</v>
          </cell>
          <cell r="M702">
            <v>2964216</v>
          </cell>
          <cell r="O702">
            <v>72164009.476712331</v>
          </cell>
          <cell r="P702">
            <v>31250562</v>
          </cell>
          <cell r="Q702">
            <v>72164009.476712331</v>
          </cell>
        </row>
        <row r="703">
          <cell r="A703">
            <v>7154012</v>
          </cell>
          <cell r="B703">
            <v>7154012</v>
          </cell>
          <cell r="C703" t="str">
            <v>CISTERNAS MUÑOZ LUIS PATRICIO</v>
          </cell>
          <cell r="D703">
            <v>1000</v>
          </cell>
          <cell r="G703" t="str">
            <v>M</v>
          </cell>
          <cell r="H703">
            <v>19991</v>
          </cell>
          <cell r="I703">
            <v>28569</v>
          </cell>
          <cell r="J703">
            <v>34.304109589041097</v>
          </cell>
          <cell r="K703">
            <v>2975003</v>
          </cell>
          <cell r="L703">
            <v>2975003</v>
          </cell>
          <cell r="M703">
            <v>2975003</v>
          </cell>
          <cell r="O703">
            <v>74492653.602739736</v>
          </cell>
          <cell r="P703">
            <v>37766982</v>
          </cell>
          <cell r="Q703">
            <v>74492653.602739736</v>
          </cell>
        </row>
        <row r="704">
          <cell r="A704">
            <v>5391454</v>
          </cell>
          <cell r="B704" t="str">
            <v>05391454</v>
          </cell>
          <cell r="C704" t="str">
            <v>MANRIQUEZ LOBOS FRANCISCO</v>
          </cell>
          <cell r="D704">
            <v>1000</v>
          </cell>
          <cell r="G704" t="str">
            <v>M</v>
          </cell>
          <cell r="H704">
            <v>16533</v>
          </cell>
          <cell r="I704">
            <v>29545</v>
          </cell>
          <cell r="J704">
            <v>31.63013698630137</v>
          </cell>
          <cell r="K704">
            <v>3002901</v>
          </cell>
          <cell r="L704">
            <v>3002901</v>
          </cell>
          <cell r="M704">
            <v>3002901</v>
          </cell>
          <cell r="O704">
            <v>102023965.05684933</v>
          </cell>
          <cell r="P704">
            <v>6426038</v>
          </cell>
          <cell r="Q704">
            <v>102023965.05684933</v>
          </cell>
        </row>
        <row r="705">
          <cell r="A705">
            <v>7362664</v>
          </cell>
          <cell r="B705">
            <v>7362664</v>
          </cell>
          <cell r="C705" t="str">
            <v>GONZALEZ ROJAS FERMIN LUIS</v>
          </cell>
          <cell r="D705">
            <v>1000</v>
          </cell>
          <cell r="G705" t="str">
            <v>M</v>
          </cell>
          <cell r="H705">
            <v>21357</v>
          </cell>
          <cell r="I705">
            <v>34516</v>
          </cell>
          <cell r="J705">
            <v>18.010958904109589</v>
          </cell>
          <cell r="K705">
            <v>3035425</v>
          </cell>
          <cell r="L705">
            <v>3035425</v>
          </cell>
          <cell r="M705">
            <v>3035425</v>
          </cell>
          <cell r="O705">
            <v>48027842.432876714</v>
          </cell>
          <cell r="P705">
            <v>36884809</v>
          </cell>
          <cell r="Q705">
            <v>48027842.432876714</v>
          </cell>
        </row>
        <row r="706">
          <cell r="A706">
            <v>10253396</v>
          </cell>
          <cell r="B706">
            <v>10253396</v>
          </cell>
          <cell r="C706" t="str">
            <v>ARATA ZAPICO PAOLA DEL CARMEN</v>
          </cell>
          <cell r="D706">
            <v>1000</v>
          </cell>
          <cell r="G706" t="str">
            <v>F</v>
          </cell>
          <cell r="H706">
            <v>24144</v>
          </cell>
          <cell r="I706">
            <v>34547</v>
          </cell>
          <cell r="J706">
            <v>17.926027397260274</v>
          </cell>
          <cell r="K706">
            <v>3261757</v>
          </cell>
          <cell r="L706">
            <v>3261757</v>
          </cell>
          <cell r="M706">
            <v>3261757</v>
          </cell>
          <cell r="O706">
            <v>52936958.210958906</v>
          </cell>
          <cell r="P706">
            <v>4163307</v>
          </cell>
          <cell r="Q706">
            <v>52936958.210958906</v>
          </cell>
        </row>
        <row r="707">
          <cell r="A707">
            <v>6223665</v>
          </cell>
          <cell r="B707">
            <v>6223665</v>
          </cell>
          <cell r="C707" t="str">
            <v>DUVERRAN URRA DAVID HECTOR</v>
          </cell>
          <cell r="D707">
            <v>1000</v>
          </cell>
          <cell r="G707" t="str">
            <v>M</v>
          </cell>
          <cell r="H707">
            <v>20099</v>
          </cell>
          <cell r="I707">
            <v>29250</v>
          </cell>
          <cell r="J707">
            <v>32.438356164383563</v>
          </cell>
          <cell r="K707">
            <v>3509646</v>
          </cell>
          <cell r="L707">
            <v>3509646</v>
          </cell>
          <cell r="M707">
            <v>3509646</v>
          </cell>
          <cell r="O707">
            <v>98877039.013698637</v>
          </cell>
          <cell r="P707">
            <v>3315801</v>
          </cell>
          <cell r="Q707">
            <v>98877039.013698637</v>
          </cell>
        </row>
        <row r="708">
          <cell r="A708">
            <v>9339942</v>
          </cell>
          <cell r="B708">
            <v>9339942</v>
          </cell>
          <cell r="C708" t="str">
            <v>MARTIN AIQUEL ELIO</v>
          </cell>
          <cell r="D708">
            <v>1000</v>
          </cell>
          <cell r="G708" t="str">
            <v>M</v>
          </cell>
          <cell r="H708">
            <v>23012</v>
          </cell>
          <cell r="I708">
            <v>33483</v>
          </cell>
          <cell r="J708">
            <v>20.841095890410958</v>
          </cell>
          <cell r="K708">
            <v>3576252</v>
          </cell>
          <cell r="L708">
            <v>3576252</v>
          </cell>
          <cell r="M708">
            <v>3576252</v>
          </cell>
          <cell r="O708">
            <v>60976973.090410963</v>
          </cell>
          <cell r="P708">
            <v>38596879</v>
          </cell>
          <cell r="Q708">
            <v>60976973.090410963</v>
          </cell>
        </row>
        <row r="709">
          <cell r="A709">
            <v>9383964</v>
          </cell>
          <cell r="B709">
            <v>9383964</v>
          </cell>
          <cell r="C709" t="str">
            <v>TORRES BARRIENTOS CARLOS RENE</v>
          </cell>
          <cell r="D709">
            <v>1000</v>
          </cell>
          <cell r="G709" t="str">
            <v>M</v>
          </cell>
          <cell r="H709">
            <v>27013</v>
          </cell>
          <cell r="I709">
            <v>36557</v>
          </cell>
          <cell r="J709">
            <v>12.419178082191781</v>
          </cell>
          <cell r="K709">
            <v>3807215</v>
          </cell>
          <cell r="L709">
            <v>3807215</v>
          </cell>
          <cell r="M709">
            <v>3807215</v>
          </cell>
          <cell r="O709">
            <v>48177183.509589039</v>
          </cell>
          <cell r="P709">
            <v>2461911</v>
          </cell>
          <cell r="Q709">
            <v>48177183.509589039</v>
          </cell>
        </row>
        <row r="710">
          <cell r="A710">
            <v>8641413</v>
          </cell>
          <cell r="B710">
            <v>8641413</v>
          </cell>
          <cell r="C710" t="str">
            <v>SANHUEZA NAVARRETE JUAN CARLOS</v>
          </cell>
          <cell r="D710">
            <v>1000</v>
          </cell>
          <cell r="G710" t="str">
            <v>M</v>
          </cell>
          <cell r="H710">
            <v>22562</v>
          </cell>
          <cell r="I710">
            <v>34121</v>
          </cell>
          <cell r="J710">
            <v>19.093150684931508</v>
          </cell>
          <cell r="K710">
            <v>4133317</v>
          </cell>
          <cell r="L710">
            <v>4133317</v>
          </cell>
          <cell r="M710">
            <v>4133317</v>
          </cell>
          <cell r="O710">
            <v>69713335.071232885</v>
          </cell>
          <cell r="P710">
            <v>52133883</v>
          </cell>
          <cell r="Q710">
            <v>69713335.071232885</v>
          </cell>
        </row>
        <row r="711">
          <cell r="A711">
            <v>5159829</v>
          </cell>
          <cell r="B711">
            <v>5159829</v>
          </cell>
          <cell r="C711" t="str">
            <v>MEYER BRICEÑO ADOLFO</v>
          </cell>
          <cell r="D711">
            <v>1000</v>
          </cell>
          <cell r="G711" t="str">
            <v>M</v>
          </cell>
          <cell r="H711">
            <v>17623</v>
          </cell>
          <cell r="I711">
            <v>28170</v>
          </cell>
          <cell r="J711">
            <v>35.397260273972606</v>
          </cell>
          <cell r="K711">
            <v>4149491</v>
          </cell>
          <cell r="L711">
            <v>4149491</v>
          </cell>
          <cell r="M711">
            <v>4149491</v>
          </cell>
          <cell r="O711">
            <v>106857912.3561644</v>
          </cell>
          <cell r="P711">
            <v>44945150</v>
          </cell>
          <cell r="Q711">
            <v>106857912.3561644</v>
          </cell>
        </row>
        <row r="712">
          <cell r="A712">
            <v>8153554</v>
          </cell>
          <cell r="B712">
            <v>8153554</v>
          </cell>
          <cell r="C712" t="str">
            <v>GARCES DURAN CHRISTIAN RAUL</v>
          </cell>
          <cell r="D712">
            <v>1000</v>
          </cell>
          <cell r="G712" t="str">
            <v>M</v>
          </cell>
          <cell r="H712">
            <v>24172</v>
          </cell>
          <cell r="I712">
            <v>35415</v>
          </cell>
          <cell r="J712">
            <v>15.547945205479452</v>
          </cell>
          <cell r="K712">
            <v>4212035</v>
          </cell>
          <cell r="L712">
            <v>4212035</v>
          </cell>
          <cell r="M712">
            <v>4212035</v>
          </cell>
          <cell r="O712">
            <v>56747848.452054799</v>
          </cell>
          <cell r="P712">
            <v>53671787</v>
          </cell>
          <cell r="Q712">
            <v>56747848.452054799</v>
          </cell>
        </row>
        <row r="713">
          <cell r="A713">
            <v>6639714</v>
          </cell>
          <cell r="B713">
            <v>6639714</v>
          </cell>
          <cell r="C713" t="str">
            <v>ACEVEDO WALKER SEBASTIAN</v>
          </cell>
          <cell r="D713">
            <v>1000</v>
          </cell>
          <cell r="G713" t="str">
            <v>M</v>
          </cell>
          <cell r="H713">
            <v>20031</v>
          </cell>
          <cell r="I713">
            <v>31700</v>
          </cell>
          <cell r="J713">
            <v>25.726027397260275</v>
          </cell>
          <cell r="K713">
            <v>4249661</v>
          </cell>
          <cell r="L713">
            <v>4249661</v>
          </cell>
          <cell r="M713">
            <v>4249661</v>
          </cell>
          <cell r="O713">
            <v>82389624.780821919</v>
          </cell>
          <cell r="P713">
            <v>48046106</v>
          </cell>
          <cell r="Q713">
            <v>82389624.780821919</v>
          </cell>
        </row>
        <row r="714">
          <cell r="A714">
            <v>6364977</v>
          </cell>
          <cell r="B714">
            <v>6364977</v>
          </cell>
          <cell r="C714" t="str">
            <v>MUÑOZ ANRIQUE JULIO RAUL</v>
          </cell>
          <cell r="D714">
            <v>1000</v>
          </cell>
          <cell r="G714" t="str">
            <v>M</v>
          </cell>
          <cell r="H714">
            <v>20441</v>
          </cell>
          <cell r="I714">
            <v>30900</v>
          </cell>
          <cell r="J714">
            <v>27.917808219178081</v>
          </cell>
          <cell r="K714">
            <v>4281737</v>
          </cell>
          <cell r="L714">
            <v>4281737</v>
          </cell>
          <cell r="M714">
            <v>4281737</v>
          </cell>
          <cell r="O714">
            <v>92087586.150684923</v>
          </cell>
          <cell r="P714">
            <v>54164906</v>
          </cell>
          <cell r="Q714">
            <v>92087586.150684923</v>
          </cell>
        </row>
        <row r="715">
          <cell r="A715">
            <v>5868028</v>
          </cell>
          <cell r="B715">
            <v>5868028</v>
          </cell>
          <cell r="C715" t="str">
            <v>GRAU MASCAYANO FRANCISCO</v>
          </cell>
          <cell r="D715">
            <v>1000</v>
          </cell>
          <cell r="G715" t="str">
            <v>M</v>
          </cell>
          <cell r="H715">
            <v>18430</v>
          </cell>
          <cell r="I715">
            <v>31509</v>
          </cell>
          <cell r="J715">
            <v>26.24931506849315</v>
          </cell>
          <cell r="K715">
            <v>4428451</v>
          </cell>
          <cell r="L715">
            <v>4428451</v>
          </cell>
          <cell r="M715">
            <v>4428451</v>
          </cell>
          <cell r="O715">
            <v>86292815.720547944</v>
          </cell>
          <cell r="P715">
            <v>56042225</v>
          </cell>
          <cell r="Q715">
            <v>86292815.720547944</v>
          </cell>
        </row>
        <row r="716">
          <cell r="A716">
            <v>6640538</v>
          </cell>
          <cell r="B716">
            <v>6640538</v>
          </cell>
          <cell r="C716" t="str">
            <v>NORAMBUENA DUNCAN PATRICIO</v>
          </cell>
          <cell r="D716">
            <v>1000</v>
          </cell>
          <cell r="E716" t="str">
            <v>SAP</v>
          </cell>
          <cell r="G716" t="str">
            <v>M</v>
          </cell>
          <cell r="H716">
            <v>19481</v>
          </cell>
          <cell r="I716">
            <v>30285</v>
          </cell>
          <cell r="J716">
            <v>29.602739726027398</v>
          </cell>
          <cell r="K716">
            <v>4781791</v>
          </cell>
          <cell r="L716">
            <v>4781791</v>
          </cell>
          <cell r="M716">
            <v>4781791</v>
          </cell>
          <cell r="O716">
            <v>94577579.972602755</v>
          </cell>
          <cell r="P716">
            <v>61053627</v>
          </cell>
          <cell r="Q716">
            <v>94577579.972602755</v>
          </cell>
        </row>
        <row r="717">
          <cell r="A717">
            <v>17054123</v>
          </cell>
          <cell r="B717" t="str">
            <v>17054123</v>
          </cell>
          <cell r="C717" t="str">
            <v>CAYUQUEO SOTO NICOLAS ENRIQUE</v>
          </cell>
          <cell r="D717">
            <v>1000</v>
          </cell>
          <cell r="E717" t="str">
            <v>SAP</v>
          </cell>
          <cell r="G717" t="str">
            <v>M</v>
          </cell>
          <cell r="H717">
            <v>32682</v>
          </cell>
          <cell r="I717">
            <v>40768</v>
          </cell>
          <cell r="J717">
            <v>0.88219178082191785</v>
          </cell>
          <cell r="K717">
            <v>427715</v>
          </cell>
          <cell r="L717">
            <v>427715</v>
          </cell>
          <cell r="M717">
            <v>427715</v>
          </cell>
          <cell r="O717">
            <v>639278.20082191785</v>
          </cell>
          <cell r="P717">
            <v>0</v>
          </cell>
          <cell r="Q717">
            <v>639278.20082191785</v>
          </cell>
        </row>
        <row r="718">
          <cell r="A718">
            <v>17678352</v>
          </cell>
          <cell r="B718" t="str">
            <v>17678352</v>
          </cell>
          <cell r="C718" t="str">
            <v>GALVEZ HERNANDEZ MAURICIO ANTO</v>
          </cell>
          <cell r="D718">
            <v>1000</v>
          </cell>
          <cell r="E718" t="str">
            <v>SAP</v>
          </cell>
          <cell r="G718" t="str">
            <v>M</v>
          </cell>
          <cell r="H718">
            <v>33410</v>
          </cell>
          <cell r="I718">
            <v>40665</v>
          </cell>
          <cell r="J718">
            <v>1.1643835616438356</v>
          </cell>
          <cell r="K718">
            <v>424340</v>
          </cell>
          <cell r="L718">
            <v>424340</v>
          </cell>
          <cell r="M718">
            <v>424340</v>
          </cell>
          <cell r="O718">
            <v>838069.60958904109</v>
          </cell>
          <cell r="P718">
            <v>0</v>
          </cell>
          <cell r="Q718">
            <v>838069.60958904109</v>
          </cell>
        </row>
        <row r="719">
          <cell r="A719">
            <v>16570117</v>
          </cell>
          <cell r="B719" t="str">
            <v>16570117</v>
          </cell>
          <cell r="C719" t="str">
            <v>GARCIA LOPEZ FELIX  ANTONIO</v>
          </cell>
          <cell r="D719">
            <v>1000</v>
          </cell>
          <cell r="E719" t="str">
            <v>SAP</v>
          </cell>
          <cell r="G719" t="str">
            <v>M</v>
          </cell>
          <cell r="H719">
            <v>31765</v>
          </cell>
          <cell r="I719">
            <v>40707</v>
          </cell>
          <cell r="J719">
            <v>1.0493150684931507</v>
          </cell>
          <cell r="K719">
            <v>315164</v>
          </cell>
          <cell r="L719">
            <v>315164</v>
          </cell>
          <cell r="M719">
            <v>315164</v>
          </cell>
          <cell r="O719">
            <v>589136.58109589037</v>
          </cell>
          <cell r="P719">
            <v>0</v>
          </cell>
          <cell r="Q719">
            <v>589136.58109589037</v>
          </cell>
        </row>
        <row r="720">
          <cell r="A720">
            <v>17831878</v>
          </cell>
          <cell r="B720" t="str">
            <v>17831878</v>
          </cell>
          <cell r="C720" t="str">
            <v>ROMERO PINTO ERLIN JAIR</v>
          </cell>
          <cell r="D720">
            <v>1000</v>
          </cell>
          <cell r="E720" t="str">
            <v>SAP</v>
          </cell>
          <cell r="G720" t="str">
            <v>M</v>
          </cell>
          <cell r="H720">
            <v>33214</v>
          </cell>
          <cell r="I720">
            <v>40651</v>
          </cell>
          <cell r="J720">
            <v>1.2027397260273973</v>
          </cell>
          <cell r="K720">
            <v>425625</v>
          </cell>
          <cell r="L720">
            <v>425625</v>
          </cell>
          <cell r="M720">
            <v>425625</v>
          </cell>
          <cell r="O720">
            <v>867917.61328767135</v>
          </cell>
          <cell r="P720">
            <v>0</v>
          </cell>
          <cell r="Q720">
            <v>867917.61328767135</v>
          </cell>
        </row>
        <row r="721">
          <cell r="A721">
            <v>17328186</v>
          </cell>
          <cell r="B721" t="str">
            <v>17328186</v>
          </cell>
          <cell r="C721" t="str">
            <v>MENANTEAU SALINAS RODRIGO ANTO</v>
          </cell>
          <cell r="D721">
            <v>1000</v>
          </cell>
          <cell r="E721" t="str">
            <v>SAP</v>
          </cell>
          <cell r="G721" t="str">
            <v>M</v>
          </cell>
          <cell r="H721">
            <v>31058</v>
          </cell>
          <cell r="I721">
            <v>40787</v>
          </cell>
          <cell r="J721">
            <v>0.83013698630136989</v>
          </cell>
          <cell r="K721">
            <v>486770</v>
          </cell>
          <cell r="L721">
            <v>486770</v>
          </cell>
          <cell r="M721">
            <v>486770</v>
          </cell>
          <cell r="O721">
            <v>672641.23890410957</v>
          </cell>
          <cell r="P721">
            <v>0</v>
          </cell>
          <cell r="Q721">
            <v>672641.23890410957</v>
          </cell>
        </row>
        <row r="722">
          <cell r="A722">
            <v>18045589</v>
          </cell>
          <cell r="B722" t="str">
            <v>18045589</v>
          </cell>
          <cell r="C722" t="str">
            <v>ILLESCA BASCUÑAN JONATHAN RENE</v>
          </cell>
          <cell r="D722">
            <v>1000</v>
          </cell>
          <cell r="E722" t="str">
            <v>SAP</v>
          </cell>
          <cell r="G722" t="str">
            <v>M</v>
          </cell>
          <cell r="H722">
            <v>33551</v>
          </cell>
          <cell r="I722">
            <v>40666</v>
          </cell>
          <cell r="J722">
            <v>1.1616438356164382</v>
          </cell>
          <cell r="K722">
            <v>317126</v>
          </cell>
          <cell r="L722">
            <v>317126</v>
          </cell>
          <cell r="M722">
            <v>317126</v>
          </cell>
          <cell r="O722">
            <v>655508.18191780814</v>
          </cell>
          <cell r="P722">
            <v>0</v>
          </cell>
          <cell r="Q722">
            <v>655508.18191780814</v>
          </cell>
        </row>
        <row r="723">
          <cell r="A723">
            <v>17054123</v>
          </cell>
          <cell r="B723" t="str">
            <v>17054123</v>
          </cell>
          <cell r="C723" t="str">
            <v>CAYUQUEO SOTO NICOLAS ENRIQUE</v>
          </cell>
          <cell r="D723">
            <v>1000</v>
          </cell>
          <cell r="E723" t="str">
            <v>SAP</v>
          </cell>
          <cell r="G723" t="str">
            <v>M</v>
          </cell>
          <cell r="H723">
            <v>32682</v>
          </cell>
          <cell r="I723">
            <v>40768</v>
          </cell>
          <cell r="J723">
            <v>0.88219178082191785</v>
          </cell>
          <cell r="K723">
            <v>427715</v>
          </cell>
          <cell r="L723">
            <v>427715</v>
          </cell>
          <cell r="M723">
            <v>427715</v>
          </cell>
          <cell r="O723">
            <v>639278.20082191785</v>
          </cell>
          <cell r="P723">
            <v>0</v>
          </cell>
          <cell r="Q723">
            <v>639278.20082191785</v>
          </cell>
        </row>
        <row r="724">
          <cell r="A724">
            <v>17678352</v>
          </cell>
          <cell r="B724" t="str">
            <v>17678352</v>
          </cell>
          <cell r="C724" t="str">
            <v>GALVEZ HERNANDEZ MAURICIO ANTO</v>
          </cell>
          <cell r="D724">
            <v>1000</v>
          </cell>
          <cell r="E724" t="str">
            <v>SAP</v>
          </cell>
          <cell r="G724" t="str">
            <v>M</v>
          </cell>
          <cell r="H724">
            <v>33410</v>
          </cell>
          <cell r="I724">
            <v>40665</v>
          </cell>
          <cell r="J724">
            <v>1.1643835616438356</v>
          </cell>
          <cell r="K724">
            <v>424340</v>
          </cell>
          <cell r="L724">
            <v>424340</v>
          </cell>
          <cell r="M724">
            <v>424340</v>
          </cell>
          <cell r="O724">
            <v>838069.60958904109</v>
          </cell>
          <cell r="P724">
            <v>0</v>
          </cell>
          <cell r="Q724">
            <v>838069.60958904109</v>
          </cell>
        </row>
        <row r="725">
          <cell r="A725">
            <v>16570117</v>
          </cell>
          <cell r="B725" t="str">
            <v>16570117</v>
          </cell>
          <cell r="C725" t="str">
            <v>GARCIA LOPEZ FELIX  ANTONIO</v>
          </cell>
          <cell r="D725">
            <v>1000</v>
          </cell>
          <cell r="E725" t="str">
            <v>SAP</v>
          </cell>
          <cell r="G725" t="str">
            <v>M</v>
          </cell>
          <cell r="H725">
            <v>31765</v>
          </cell>
          <cell r="I725">
            <v>40707</v>
          </cell>
          <cell r="J725">
            <v>1.0493150684931507</v>
          </cell>
          <cell r="K725">
            <v>315164</v>
          </cell>
          <cell r="L725">
            <v>315164</v>
          </cell>
          <cell r="M725">
            <v>315164</v>
          </cell>
          <cell r="O725">
            <v>589136.58109589037</v>
          </cell>
          <cell r="P725">
            <v>0</v>
          </cell>
          <cell r="Q725">
            <v>589136.58109589037</v>
          </cell>
        </row>
        <row r="726">
          <cell r="A726">
            <v>17831878</v>
          </cell>
          <cell r="B726" t="str">
            <v>17831878</v>
          </cell>
          <cell r="C726" t="str">
            <v>ROMERO PINTO ERLIN JAIR</v>
          </cell>
          <cell r="D726">
            <v>1000</v>
          </cell>
          <cell r="E726" t="str">
            <v>SAP</v>
          </cell>
          <cell r="G726" t="str">
            <v>M</v>
          </cell>
          <cell r="H726">
            <v>33214</v>
          </cell>
          <cell r="I726">
            <v>40651</v>
          </cell>
          <cell r="J726">
            <v>1.2027397260273973</v>
          </cell>
          <cell r="K726">
            <v>425625</v>
          </cell>
          <cell r="L726">
            <v>425625</v>
          </cell>
          <cell r="M726">
            <v>425625</v>
          </cell>
          <cell r="O726">
            <v>867917.61328767135</v>
          </cell>
          <cell r="P726">
            <v>0</v>
          </cell>
          <cell r="Q726">
            <v>867917.61328767135</v>
          </cell>
        </row>
        <row r="727">
          <cell r="A727">
            <v>17328186</v>
          </cell>
          <cell r="B727" t="str">
            <v>17328186</v>
          </cell>
          <cell r="C727" t="str">
            <v>MENANTEAU SALINAS RODRIGO ANTO</v>
          </cell>
          <cell r="D727">
            <v>1000</v>
          </cell>
          <cell r="E727" t="str">
            <v>SAP</v>
          </cell>
          <cell r="G727" t="str">
            <v>M</v>
          </cell>
          <cell r="H727">
            <v>31058</v>
          </cell>
          <cell r="I727">
            <v>40787</v>
          </cell>
          <cell r="J727">
            <v>0.83013698630136989</v>
          </cell>
          <cell r="K727">
            <v>486770</v>
          </cell>
          <cell r="L727">
            <v>486770</v>
          </cell>
          <cell r="M727">
            <v>486770</v>
          </cell>
          <cell r="O727">
            <v>672641.23890410957</v>
          </cell>
          <cell r="P727">
            <v>0</v>
          </cell>
          <cell r="Q727">
            <v>672641.23890410957</v>
          </cell>
        </row>
        <row r="728">
          <cell r="A728">
            <v>16377295</v>
          </cell>
          <cell r="B728" t="str">
            <v>16377295</v>
          </cell>
          <cell r="C728" t="str">
            <v>CATALDO BRIONES NICOLAS JESUS</v>
          </cell>
          <cell r="D728">
            <v>1000</v>
          </cell>
          <cell r="E728" t="str">
            <v>SAP</v>
          </cell>
          <cell r="G728" t="str">
            <v>M</v>
          </cell>
          <cell r="H728">
            <v>31800</v>
          </cell>
          <cell r="I728">
            <v>40644</v>
          </cell>
          <cell r="J728">
            <v>1.2219178082191782</v>
          </cell>
          <cell r="K728">
            <v>432053</v>
          </cell>
          <cell r="L728">
            <v>432053</v>
          </cell>
          <cell r="M728">
            <v>432053</v>
          </cell>
          <cell r="O728">
            <v>893145.85342465749</v>
          </cell>
          <cell r="P728">
            <v>0</v>
          </cell>
          <cell r="Q728">
            <v>893145.85342465749</v>
          </cell>
        </row>
        <row r="729">
          <cell r="A729">
            <v>17053702</v>
          </cell>
          <cell r="B729" t="str">
            <v>17053702</v>
          </cell>
          <cell r="C729" t="str">
            <v>CANALES ALARCON SEBASTIAN ELIA</v>
          </cell>
          <cell r="D729">
            <v>1000</v>
          </cell>
          <cell r="E729" t="str">
            <v>SAP</v>
          </cell>
          <cell r="G729" t="str">
            <v>M</v>
          </cell>
          <cell r="H729">
            <v>32594</v>
          </cell>
          <cell r="I729">
            <v>40463</v>
          </cell>
          <cell r="J729">
            <v>1.7178082191780821</v>
          </cell>
          <cell r="K729">
            <v>429557</v>
          </cell>
          <cell r="L729">
            <v>429557</v>
          </cell>
          <cell r="M729">
            <v>429557</v>
          </cell>
          <cell r="O729">
            <v>1249393.7831506848</v>
          </cell>
          <cell r="P729">
            <v>0</v>
          </cell>
          <cell r="Q729">
            <v>1249393.7831506848</v>
          </cell>
        </row>
        <row r="730">
          <cell r="A730">
            <v>16176025</v>
          </cell>
          <cell r="B730" t="str">
            <v>16176025</v>
          </cell>
          <cell r="C730" t="str">
            <v>VALENZUELA ARAVENA SEBASTIAN</v>
          </cell>
          <cell r="D730">
            <v>1000</v>
          </cell>
          <cell r="E730" t="str">
            <v>SAP</v>
          </cell>
          <cell r="G730" t="str">
            <v>M</v>
          </cell>
          <cell r="H730">
            <v>31375</v>
          </cell>
          <cell r="I730">
            <v>40644</v>
          </cell>
          <cell r="J730">
            <v>1.2219178082191782</v>
          </cell>
          <cell r="K730">
            <v>432053</v>
          </cell>
          <cell r="L730">
            <v>432053</v>
          </cell>
          <cell r="M730">
            <v>432053</v>
          </cell>
          <cell r="O730">
            <v>893145.85342465749</v>
          </cell>
          <cell r="P730">
            <v>0</v>
          </cell>
          <cell r="Q730">
            <v>893145.85342465749</v>
          </cell>
        </row>
        <row r="731">
          <cell r="A731">
            <v>16147645</v>
          </cell>
          <cell r="B731" t="str">
            <v>16147645</v>
          </cell>
          <cell r="C731" t="str">
            <v>ALARCON DELGADO GUILLERMO HERN</v>
          </cell>
          <cell r="D731">
            <v>1000</v>
          </cell>
          <cell r="E731" t="str">
            <v>SAP</v>
          </cell>
          <cell r="G731" t="str">
            <v>M</v>
          </cell>
          <cell r="H731">
            <v>31368</v>
          </cell>
          <cell r="I731">
            <v>40648</v>
          </cell>
          <cell r="J731">
            <v>1.210958904109589</v>
          </cell>
          <cell r="K731">
            <v>446795</v>
          </cell>
          <cell r="L731">
            <v>446795</v>
          </cell>
          <cell r="M731">
            <v>446795</v>
          </cell>
          <cell r="O731">
            <v>911020.91315068491</v>
          </cell>
          <cell r="P731">
            <v>0</v>
          </cell>
          <cell r="Q731">
            <v>911020.91315068491</v>
          </cell>
        </row>
        <row r="732">
          <cell r="A732">
            <v>17341257</v>
          </cell>
          <cell r="B732" t="str">
            <v>17341257</v>
          </cell>
          <cell r="C732" t="str">
            <v>TAPIA SILVA FERNANDO</v>
          </cell>
          <cell r="D732">
            <v>1000</v>
          </cell>
          <cell r="E732" t="str">
            <v>SAP</v>
          </cell>
          <cell r="G732" t="str">
            <v>F</v>
          </cell>
          <cell r="H732">
            <v>33012</v>
          </cell>
          <cell r="I732">
            <v>40665</v>
          </cell>
          <cell r="J732">
            <v>1.1643835616438356</v>
          </cell>
          <cell r="K732">
            <v>424340</v>
          </cell>
          <cell r="L732">
            <v>424340</v>
          </cell>
          <cell r="M732">
            <v>424340</v>
          </cell>
          <cell r="O732">
            <v>838069.60958904109</v>
          </cell>
          <cell r="P732">
            <v>0</v>
          </cell>
          <cell r="Q732">
            <v>838069.60958904109</v>
          </cell>
        </row>
        <row r="733">
          <cell r="A733">
            <v>15412488</v>
          </cell>
          <cell r="B733" t="str">
            <v>15412488</v>
          </cell>
          <cell r="C733" t="str">
            <v>NUÑEZ NUÑEZ LUIS PATRICIO</v>
          </cell>
          <cell r="D733">
            <v>1000</v>
          </cell>
          <cell r="E733" t="str">
            <v>SAP</v>
          </cell>
          <cell r="G733" t="str">
            <v>M</v>
          </cell>
          <cell r="H733">
            <v>30084</v>
          </cell>
          <cell r="I733">
            <v>40603</v>
          </cell>
          <cell r="J733">
            <v>1.3342465753424657</v>
          </cell>
          <cell r="K733">
            <v>329553</v>
          </cell>
          <cell r="L733">
            <v>329553</v>
          </cell>
          <cell r="M733">
            <v>329553</v>
          </cell>
          <cell r="O733">
            <v>776948.79246575339</v>
          </cell>
          <cell r="P733">
            <v>0</v>
          </cell>
          <cell r="Q733">
            <v>776948.79246575339</v>
          </cell>
        </row>
        <row r="734">
          <cell r="A734">
            <v>15929725</v>
          </cell>
          <cell r="B734" t="str">
            <v>15929725</v>
          </cell>
          <cell r="C734" t="str">
            <v>AVELLO QUIROZ JAIME ANDRES</v>
          </cell>
          <cell r="D734">
            <v>1000</v>
          </cell>
          <cell r="E734" t="str">
            <v>SAP</v>
          </cell>
          <cell r="G734" t="str">
            <v>M</v>
          </cell>
          <cell r="H734">
            <v>31399</v>
          </cell>
          <cell r="I734">
            <v>40644</v>
          </cell>
          <cell r="J734">
            <v>1.2219178082191782</v>
          </cell>
          <cell r="K734">
            <v>556089</v>
          </cell>
          <cell r="L734">
            <v>556089</v>
          </cell>
          <cell r="M734">
            <v>556089</v>
          </cell>
          <cell r="O734">
            <v>1112910.4594520549</v>
          </cell>
          <cell r="P734">
            <v>0</v>
          </cell>
          <cell r="Q734">
            <v>1112910.4594520549</v>
          </cell>
        </row>
        <row r="735">
          <cell r="A735">
            <v>13258806</v>
          </cell>
          <cell r="B735" t="str">
            <v>13258806</v>
          </cell>
          <cell r="C735" t="str">
            <v>HERNANDEZ DELGADO GUILLERMO AN</v>
          </cell>
          <cell r="D735">
            <v>1000</v>
          </cell>
          <cell r="E735" t="str">
            <v>SAP</v>
          </cell>
          <cell r="G735" t="str">
            <v>M</v>
          </cell>
          <cell r="H735">
            <v>28126</v>
          </cell>
          <cell r="I735">
            <v>40725</v>
          </cell>
          <cell r="J735">
            <v>1</v>
          </cell>
          <cell r="K735">
            <v>308944</v>
          </cell>
          <cell r="L735">
            <v>308944</v>
          </cell>
          <cell r="M735">
            <v>308944</v>
          </cell>
          <cell r="O735">
            <v>552429.69999999995</v>
          </cell>
          <cell r="P735">
            <v>0</v>
          </cell>
          <cell r="Q735">
            <v>552429.69999999995</v>
          </cell>
        </row>
        <row r="736">
          <cell r="A736">
            <v>15405781</v>
          </cell>
          <cell r="B736" t="str">
            <v>15405781</v>
          </cell>
          <cell r="C736" t="str">
            <v>PADILLA ROJAS JAIME</v>
          </cell>
          <cell r="D736">
            <v>1000</v>
          </cell>
          <cell r="E736" t="str">
            <v>SAP</v>
          </cell>
          <cell r="G736" t="str">
            <v>M</v>
          </cell>
          <cell r="H736">
            <v>30296</v>
          </cell>
          <cell r="I736">
            <v>40666</v>
          </cell>
          <cell r="J736">
            <v>1.1616438356164382</v>
          </cell>
          <cell r="K736">
            <v>449225</v>
          </cell>
          <cell r="L736">
            <v>449225</v>
          </cell>
          <cell r="M736">
            <v>449225</v>
          </cell>
          <cell r="O736">
            <v>878013.56602739706</v>
          </cell>
          <cell r="P736">
            <v>0</v>
          </cell>
          <cell r="Q736">
            <v>878013.56602739706</v>
          </cell>
        </row>
        <row r="737">
          <cell r="A737">
            <v>14194648</v>
          </cell>
          <cell r="B737" t="str">
            <v>14194648</v>
          </cell>
          <cell r="C737" t="str">
            <v>MADRID  RAMIREZ DAVID MAURICIO</v>
          </cell>
          <cell r="D737">
            <v>1000</v>
          </cell>
          <cell r="E737" t="str">
            <v>SAP</v>
          </cell>
          <cell r="G737" t="str">
            <v>M</v>
          </cell>
          <cell r="H737">
            <v>29704</v>
          </cell>
          <cell r="I737">
            <v>40644</v>
          </cell>
          <cell r="J737">
            <v>1.2219178082191782</v>
          </cell>
          <cell r="K737">
            <v>432053</v>
          </cell>
          <cell r="L737">
            <v>432053</v>
          </cell>
          <cell r="M737">
            <v>432053</v>
          </cell>
          <cell r="O737">
            <v>893145.85342465749</v>
          </cell>
          <cell r="P737">
            <v>0</v>
          </cell>
          <cell r="Q737">
            <v>893145.85342465749</v>
          </cell>
        </row>
        <row r="738">
          <cell r="A738">
            <v>13919537</v>
          </cell>
          <cell r="B738" t="str">
            <v>13919537</v>
          </cell>
          <cell r="C738" t="str">
            <v>OCARES DERMA CARLOS FELIPE</v>
          </cell>
          <cell r="D738">
            <v>1000</v>
          </cell>
          <cell r="E738" t="str">
            <v>SAP</v>
          </cell>
          <cell r="G738" t="str">
            <v>M</v>
          </cell>
          <cell r="H738">
            <v>29490</v>
          </cell>
          <cell r="I738">
            <v>40665</v>
          </cell>
          <cell r="J738">
            <v>1.1643835616438356</v>
          </cell>
          <cell r="K738">
            <v>424340</v>
          </cell>
          <cell r="L738">
            <v>424340</v>
          </cell>
          <cell r="M738">
            <v>424340</v>
          </cell>
          <cell r="O738">
            <v>838069.60958904109</v>
          </cell>
          <cell r="P738">
            <v>0</v>
          </cell>
          <cell r="Q738">
            <v>838069.60958904109</v>
          </cell>
        </row>
        <row r="739">
          <cell r="A739">
            <v>17228185</v>
          </cell>
          <cell r="B739" t="str">
            <v>17228185</v>
          </cell>
          <cell r="C739" t="str">
            <v>ARAVENA HARRISON DEBORA ALEJAN</v>
          </cell>
          <cell r="D739">
            <v>1000</v>
          </cell>
          <cell r="E739" t="str">
            <v>SAP</v>
          </cell>
          <cell r="G739" t="str">
            <v>F</v>
          </cell>
          <cell r="H739">
            <v>32727</v>
          </cell>
          <cell r="I739">
            <v>40644</v>
          </cell>
          <cell r="J739">
            <v>1.2219178082191782</v>
          </cell>
          <cell r="K739">
            <v>566970</v>
          </cell>
          <cell r="L739">
            <v>566970</v>
          </cell>
          <cell r="M739">
            <v>566970</v>
          </cell>
          <cell r="O739">
            <v>1132189.2065753425</v>
          </cell>
          <cell r="P739">
            <v>0</v>
          </cell>
          <cell r="Q739">
            <v>1132189.2065753425</v>
          </cell>
        </row>
        <row r="740">
          <cell r="A740">
            <v>15821753</v>
          </cell>
          <cell r="B740" t="str">
            <v>15821753</v>
          </cell>
          <cell r="C740" t="str">
            <v>BUSTOS RAMOS KATHERINNE LIZETT</v>
          </cell>
          <cell r="D740">
            <v>1000</v>
          </cell>
          <cell r="E740" t="str">
            <v>SAP</v>
          </cell>
          <cell r="G740" t="str">
            <v>F</v>
          </cell>
          <cell r="H740">
            <v>30957</v>
          </cell>
          <cell r="I740">
            <v>40714</v>
          </cell>
          <cell r="J740">
            <v>1.0301369863013699</v>
          </cell>
          <cell r="K740">
            <v>413254</v>
          </cell>
          <cell r="L740">
            <v>413254</v>
          </cell>
          <cell r="M740">
            <v>413254</v>
          </cell>
          <cell r="O740">
            <v>724885.97041095886</v>
          </cell>
          <cell r="P740">
            <v>0</v>
          </cell>
          <cell r="Q740">
            <v>724885.97041095886</v>
          </cell>
        </row>
        <row r="741">
          <cell r="A741">
            <v>17329493</v>
          </cell>
          <cell r="B741" t="str">
            <v>17329493</v>
          </cell>
          <cell r="C741" t="str">
            <v>FUENTES ZANNI MARION  ANDREA</v>
          </cell>
          <cell r="D741">
            <v>1000</v>
          </cell>
          <cell r="E741" t="str">
            <v>SAP</v>
          </cell>
          <cell r="G741" t="str">
            <v>F</v>
          </cell>
          <cell r="H741">
            <v>31516</v>
          </cell>
          <cell r="I741">
            <v>40644</v>
          </cell>
          <cell r="J741">
            <v>1.2219178082191782</v>
          </cell>
          <cell r="K741">
            <v>432053</v>
          </cell>
          <cell r="L741">
            <v>432053</v>
          </cell>
          <cell r="M741">
            <v>432053</v>
          </cell>
          <cell r="O741">
            <v>893145.85342465749</v>
          </cell>
          <cell r="P741">
            <v>0</v>
          </cell>
          <cell r="Q741">
            <v>893145.85342465749</v>
          </cell>
        </row>
        <row r="742">
          <cell r="A742">
            <v>15964881</v>
          </cell>
          <cell r="B742" t="str">
            <v>15964881</v>
          </cell>
          <cell r="C742" t="str">
            <v>ARMIJO SILVA PABLO RODRIGO</v>
          </cell>
          <cell r="D742">
            <v>1000</v>
          </cell>
          <cell r="E742" t="str">
            <v>SAP</v>
          </cell>
          <cell r="G742" t="str">
            <v>M</v>
          </cell>
          <cell r="H742">
            <v>31027</v>
          </cell>
          <cell r="I742">
            <v>40639</v>
          </cell>
          <cell r="J742">
            <v>1.2356164383561643</v>
          </cell>
          <cell r="K742">
            <v>671813</v>
          </cell>
          <cell r="L742">
            <v>671813</v>
          </cell>
          <cell r="M742">
            <v>671813</v>
          </cell>
          <cell r="O742">
            <v>1332723.2253424656</v>
          </cell>
          <cell r="P742">
            <v>0</v>
          </cell>
          <cell r="Q742">
            <v>1332723.2253424656</v>
          </cell>
        </row>
        <row r="743">
          <cell r="A743">
            <v>16264544</v>
          </cell>
          <cell r="B743" t="str">
            <v>16264544</v>
          </cell>
          <cell r="C743" t="str">
            <v>VERGARA PAVEZ ALEJANDRA MACARE</v>
          </cell>
          <cell r="D743">
            <v>1000</v>
          </cell>
          <cell r="E743" t="str">
            <v>SAP</v>
          </cell>
          <cell r="G743" t="str">
            <v>F</v>
          </cell>
          <cell r="H743">
            <v>31297</v>
          </cell>
          <cell r="I743">
            <v>40756</v>
          </cell>
          <cell r="J743">
            <v>0.91506849315068495</v>
          </cell>
          <cell r="K743">
            <v>566560</v>
          </cell>
          <cell r="L743">
            <v>566560</v>
          </cell>
          <cell r="M743">
            <v>566560</v>
          </cell>
          <cell r="O743">
            <v>847328.62630136986</v>
          </cell>
          <cell r="P743">
            <v>0</v>
          </cell>
          <cell r="Q743">
            <v>847328.62630136986</v>
          </cell>
        </row>
        <row r="744">
          <cell r="A744">
            <v>15190075</v>
          </cell>
          <cell r="B744" t="str">
            <v>15190075</v>
          </cell>
          <cell r="C744" t="str">
            <v>CERDA GONZALEZ PATRICIO ENRIQU</v>
          </cell>
          <cell r="D744">
            <v>1000</v>
          </cell>
          <cell r="E744" t="str">
            <v>SAP</v>
          </cell>
          <cell r="G744" t="str">
            <v>M</v>
          </cell>
          <cell r="H744">
            <v>29073</v>
          </cell>
          <cell r="I744">
            <v>40644</v>
          </cell>
          <cell r="J744">
            <v>1.2219178082191782</v>
          </cell>
          <cell r="K744">
            <v>432053</v>
          </cell>
          <cell r="L744">
            <v>432053</v>
          </cell>
          <cell r="M744">
            <v>432053</v>
          </cell>
          <cell r="O744">
            <v>893145.85342465749</v>
          </cell>
          <cell r="P744">
            <v>0</v>
          </cell>
          <cell r="Q744">
            <v>893145.85342465749</v>
          </cell>
        </row>
        <row r="745">
          <cell r="A745">
            <v>16134690</v>
          </cell>
          <cell r="B745" t="str">
            <v>16134690</v>
          </cell>
          <cell r="C745" t="str">
            <v>ZAPATA ALCALDE VERONICA ANDREA</v>
          </cell>
          <cell r="D745">
            <v>1000</v>
          </cell>
          <cell r="E745" t="str">
            <v>SAP</v>
          </cell>
          <cell r="G745" t="str">
            <v>F</v>
          </cell>
          <cell r="H745">
            <v>31317</v>
          </cell>
          <cell r="I745">
            <v>40665</v>
          </cell>
          <cell r="J745">
            <v>1.1643835616438356</v>
          </cell>
          <cell r="K745">
            <v>479031</v>
          </cell>
          <cell r="L745">
            <v>479031</v>
          </cell>
          <cell r="M745">
            <v>479031</v>
          </cell>
          <cell r="O745">
            <v>930407.49657534249</v>
          </cell>
          <cell r="P745">
            <v>0</v>
          </cell>
          <cell r="Q745">
            <v>930407.49657534249</v>
          </cell>
        </row>
        <row r="746">
          <cell r="A746">
            <v>12274294</v>
          </cell>
          <cell r="B746" t="str">
            <v>12274294</v>
          </cell>
          <cell r="C746" t="str">
            <v>MELLA ANTILEO RODRIGO MARCELO</v>
          </cell>
          <cell r="D746">
            <v>1000</v>
          </cell>
          <cell r="E746" t="str">
            <v>SAP</v>
          </cell>
          <cell r="G746" t="str">
            <v>M</v>
          </cell>
          <cell r="H746">
            <v>26614</v>
          </cell>
          <cell r="I746">
            <v>40756</v>
          </cell>
          <cell r="J746">
            <v>0.91506849315068495</v>
          </cell>
          <cell r="K746">
            <v>308454</v>
          </cell>
          <cell r="L746">
            <v>308454</v>
          </cell>
          <cell r="M746">
            <v>308454</v>
          </cell>
          <cell r="O746">
            <v>504860.85698630137</v>
          </cell>
          <cell r="P746">
            <v>0</v>
          </cell>
          <cell r="Q746">
            <v>504860.85698630137</v>
          </cell>
        </row>
        <row r="747">
          <cell r="A747">
            <v>14009415</v>
          </cell>
          <cell r="B747" t="str">
            <v>14009415</v>
          </cell>
          <cell r="C747" t="str">
            <v>BENAVENTE ANTIMIL JUAN FRANCIS</v>
          </cell>
          <cell r="D747">
            <v>1000</v>
          </cell>
          <cell r="E747" t="str">
            <v>SAP</v>
          </cell>
          <cell r="G747" t="str">
            <v>M</v>
          </cell>
          <cell r="H747">
            <v>29763</v>
          </cell>
          <cell r="I747">
            <v>40484</v>
          </cell>
          <cell r="J747">
            <v>1.6602739726027398</v>
          </cell>
          <cell r="K747">
            <v>425560</v>
          </cell>
          <cell r="L747">
            <v>425560</v>
          </cell>
          <cell r="M747">
            <v>425560</v>
          </cell>
          <cell r="O747">
            <v>1197925.6915068494</v>
          </cell>
          <cell r="P747">
            <v>0</v>
          </cell>
          <cell r="Q747">
            <v>1197925.6915068494</v>
          </cell>
        </row>
        <row r="748">
          <cell r="A748">
            <v>14380162</v>
          </cell>
          <cell r="B748" t="str">
            <v>14380162</v>
          </cell>
          <cell r="C748" t="str">
            <v>PARDO  CARREÑO CLAUDIO</v>
          </cell>
          <cell r="D748">
            <v>1000</v>
          </cell>
          <cell r="E748" t="str">
            <v>SAP</v>
          </cell>
          <cell r="G748" t="str">
            <v>M</v>
          </cell>
          <cell r="H748">
            <v>28278</v>
          </cell>
          <cell r="I748">
            <v>40649</v>
          </cell>
          <cell r="J748">
            <v>1.2082191780821918</v>
          </cell>
          <cell r="K748">
            <v>425421</v>
          </cell>
          <cell r="L748">
            <v>425421</v>
          </cell>
          <cell r="M748">
            <v>425421</v>
          </cell>
          <cell r="O748">
            <v>871514.28863013699</v>
          </cell>
          <cell r="P748">
            <v>0</v>
          </cell>
          <cell r="Q748">
            <v>871514.28863013699</v>
          </cell>
        </row>
        <row r="749">
          <cell r="A749">
            <v>13281851</v>
          </cell>
          <cell r="B749" t="str">
            <v>13281851</v>
          </cell>
          <cell r="C749" t="str">
            <v>VITAGLIANO ALVAREZ JORGE ANTON</v>
          </cell>
          <cell r="D749">
            <v>1000</v>
          </cell>
          <cell r="E749" t="str">
            <v>SAP</v>
          </cell>
          <cell r="G749" t="str">
            <v>M</v>
          </cell>
          <cell r="H749">
            <v>28182</v>
          </cell>
          <cell r="I749">
            <v>40644</v>
          </cell>
          <cell r="J749">
            <v>1.2219178082191782</v>
          </cell>
          <cell r="K749">
            <v>432053</v>
          </cell>
          <cell r="L749">
            <v>432053</v>
          </cell>
          <cell r="M749">
            <v>432053</v>
          </cell>
          <cell r="O749">
            <v>893145.85342465749</v>
          </cell>
          <cell r="P749">
            <v>0</v>
          </cell>
          <cell r="Q749">
            <v>893145.85342465749</v>
          </cell>
        </row>
        <row r="750">
          <cell r="A750">
            <v>12403336</v>
          </cell>
          <cell r="B750" t="str">
            <v>12403336</v>
          </cell>
          <cell r="C750" t="str">
            <v>LAGOS MIRANDA AYLWIN ARNALDO</v>
          </cell>
          <cell r="D750">
            <v>1000</v>
          </cell>
          <cell r="E750" t="str">
            <v>SAP</v>
          </cell>
          <cell r="G750" t="str">
            <v>M</v>
          </cell>
          <cell r="H750">
            <v>26742</v>
          </cell>
          <cell r="I750">
            <v>40787</v>
          </cell>
          <cell r="J750">
            <v>0.83013698630136989</v>
          </cell>
          <cell r="K750">
            <v>447034</v>
          </cell>
          <cell r="L750">
            <v>447034</v>
          </cell>
          <cell r="M750">
            <v>447034</v>
          </cell>
          <cell r="O750">
            <v>624811.07013698632</v>
          </cell>
          <cell r="P750">
            <v>0</v>
          </cell>
          <cell r="Q750">
            <v>624811.07013698632</v>
          </cell>
        </row>
        <row r="751">
          <cell r="A751">
            <v>15465695</v>
          </cell>
          <cell r="B751" t="str">
            <v>15465695</v>
          </cell>
          <cell r="C751" t="str">
            <v>HERNANDEZ RAMIREZ EVELYN VINKA</v>
          </cell>
          <cell r="D751">
            <v>1000</v>
          </cell>
          <cell r="E751" t="str">
            <v>SAP</v>
          </cell>
          <cell r="G751" t="str">
            <v>F</v>
          </cell>
          <cell r="H751">
            <v>29958</v>
          </cell>
          <cell r="I751">
            <v>40644</v>
          </cell>
          <cell r="J751">
            <v>1.2219178082191782</v>
          </cell>
          <cell r="K751">
            <v>432053</v>
          </cell>
          <cell r="L751">
            <v>432053</v>
          </cell>
          <cell r="M751">
            <v>432053</v>
          </cell>
          <cell r="O751">
            <v>893145.85342465749</v>
          </cell>
          <cell r="P751">
            <v>0</v>
          </cell>
          <cell r="Q751">
            <v>893145.85342465749</v>
          </cell>
        </row>
        <row r="752">
          <cell r="A752">
            <v>12493827</v>
          </cell>
          <cell r="B752" t="str">
            <v>12493827</v>
          </cell>
          <cell r="C752" t="str">
            <v>DIAZ PALACIOS CARLOS FRANCISCO</v>
          </cell>
          <cell r="D752">
            <v>1000</v>
          </cell>
          <cell r="E752" t="str">
            <v>SAP</v>
          </cell>
          <cell r="G752" t="str">
            <v>M</v>
          </cell>
          <cell r="H752">
            <v>26878</v>
          </cell>
          <cell r="I752">
            <v>40735</v>
          </cell>
          <cell r="J752">
            <v>0.9726027397260274</v>
          </cell>
          <cell r="K752">
            <v>419198</v>
          </cell>
          <cell r="L752">
            <v>419198</v>
          </cell>
          <cell r="M752">
            <v>419198</v>
          </cell>
          <cell r="O752">
            <v>692782.98630136985</v>
          </cell>
          <cell r="P752">
            <v>0</v>
          </cell>
          <cell r="Q752">
            <v>692782.98630136985</v>
          </cell>
        </row>
        <row r="753">
          <cell r="A753">
            <v>12809288</v>
          </cell>
          <cell r="B753" t="str">
            <v>12809288</v>
          </cell>
          <cell r="C753" t="str">
            <v>NAVARRETE ALDAY JOSE LUIS</v>
          </cell>
          <cell r="D753">
            <v>1000</v>
          </cell>
          <cell r="E753" t="str">
            <v>SAP</v>
          </cell>
          <cell r="G753" t="str">
            <v>M</v>
          </cell>
          <cell r="H753">
            <v>27412</v>
          </cell>
          <cell r="I753">
            <v>40652</v>
          </cell>
          <cell r="J753">
            <v>1.2</v>
          </cell>
          <cell r="K753">
            <v>425693</v>
          </cell>
          <cell r="L753">
            <v>425693</v>
          </cell>
          <cell r="M753">
            <v>425693</v>
          </cell>
          <cell r="O753">
            <v>866058.9</v>
          </cell>
          <cell r="P753">
            <v>0</v>
          </cell>
          <cell r="Q753">
            <v>866058.9</v>
          </cell>
        </row>
        <row r="754">
          <cell r="A754">
            <v>14161720</v>
          </cell>
          <cell r="B754" t="str">
            <v>14161720</v>
          </cell>
          <cell r="C754" t="str">
            <v>MANDUJANO MORENO CAROLINA</v>
          </cell>
          <cell r="D754">
            <v>1000</v>
          </cell>
          <cell r="E754" t="str">
            <v>SAP</v>
          </cell>
          <cell r="G754" t="str">
            <v>F</v>
          </cell>
          <cell r="H754">
            <v>29773</v>
          </cell>
          <cell r="I754">
            <v>40646</v>
          </cell>
          <cell r="J754">
            <v>1.2164383561643837</v>
          </cell>
          <cell r="K754">
            <v>446795</v>
          </cell>
          <cell r="L754">
            <v>446795</v>
          </cell>
          <cell r="M754">
            <v>446795</v>
          </cell>
          <cell r="O754">
            <v>915143.17972602753</v>
          </cell>
          <cell r="P754">
            <v>0</v>
          </cell>
          <cell r="Q754">
            <v>915143.17972602753</v>
          </cell>
        </row>
        <row r="755">
          <cell r="A755">
            <v>17812812</v>
          </cell>
          <cell r="B755" t="str">
            <v>17812812</v>
          </cell>
          <cell r="C755" t="str">
            <v>CONCHA TRONCOSO CAROLINA DEL P</v>
          </cell>
          <cell r="D755">
            <v>1000</v>
          </cell>
          <cell r="E755" t="str">
            <v>SAP</v>
          </cell>
          <cell r="G755" t="str">
            <v>F</v>
          </cell>
          <cell r="H755">
            <v>28300</v>
          </cell>
          <cell r="I755">
            <v>40756</v>
          </cell>
          <cell r="J755">
            <v>0.91506849315068495</v>
          </cell>
          <cell r="K755">
            <v>445187</v>
          </cell>
          <cell r="L755">
            <v>445187</v>
          </cell>
          <cell r="M755">
            <v>445187</v>
          </cell>
          <cell r="O755">
            <v>686284.94438356161</v>
          </cell>
          <cell r="P755">
            <v>0</v>
          </cell>
          <cell r="Q755">
            <v>686284.94438356161</v>
          </cell>
        </row>
        <row r="756">
          <cell r="A756">
            <v>12884730</v>
          </cell>
          <cell r="B756" t="str">
            <v>12884730</v>
          </cell>
          <cell r="C756" t="str">
            <v>LARA SOTELO DANIEL ANDRES</v>
          </cell>
          <cell r="D756">
            <v>1000</v>
          </cell>
          <cell r="E756" t="str">
            <v>SAP</v>
          </cell>
          <cell r="G756" t="str">
            <v>M</v>
          </cell>
          <cell r="H756">
            <v>27698</v>
          </cell>
          <cell r="I756">
            <v>40483</v>
          </cell>
          <cell r="J756">
            <v>1.6630136986301369</v>
          </cell>
          <cell r="K756">
            <v>429639</v>
          </cell>
          <cell r="L756">
            <v>429639</v>
          </cell>
          <cell r="M756">
            <v>429639</v>
          </cell>
          <cell r="O756">
            <v>1209738.4442465752</v>
          </cell>
          <cell r="P756">
            <v>0</v>
          </cell>
          <cell r="Q756">
            <v>1209738.4442465752</v>
          </cell>
        </row>
        <row r="757">
          <cell r="A757">
            <v>14581221</v>
          </cell>
          <cell r="B757" t="str">
            <v>14581221</v>
          </cell>
          <cell r="C757" t="str">
            <v>DIAZ ROSALES MARIA CRISTINA</v>
          </cell>
          <cell r="D757">
            <v>1000</v>
          </cell>
          <cell r="E757" t="str">
            <v>SAP</v>
          </cell>
          <cell r="G757" t="str">
            <v>F</v>
          </cell>
          <cell r="H757">
            <v>29147</v>
          </cell>
          <cell r="I757">
            <v>40674</v>
          </cell>
          <cell r="J757">
            <v>1.1397260273972603</v>
          </cell>
          <cell r="K757">
            <v>537607</v>
          </cell>
          <cell r="L757">
            <v>537607</v>
          </cell>
          <cell r="M757">
            <v>537607</v>
          </cell>
          <cell r="O757">
            <v>1007507.6076712328</v>
          </cell>
          <cell r="P757">
            <v>0</v>
          </cell>
          <cell r="Q757">
            <v>1007507.6076712328</v>
          </cell>
        </row>
        <row r="758">
          <cell r="A758">
            <v>13678843</v>
          </cell>
          <cell r="B758" t="str">
            <v>13678843</v>
          </cell>
          <cell r="C758" t="str">
            <v>ORELLANA JOFRE MISURI PAOLA</v>
          </cell>
          <cell r="D758">
            <v>1000</v>
          </cell>
          <cell r="E758" t="str">
            <v>SAP</v>
          </cell>
          <cell r="G758" t="str">
            <v>F</v>
          </cell>
          <cell r="H758">
            <v>28899</v>
          </cell>
          <cell r="I758">
            <v>40452</v>
          </cell>
          <cell r="J758">
            <v>1.747945205479452</v>
          </cell>
          <cell r="K758">
            <v>385191</v>
          </cell>
          <cell r="L758">
            <v>385191</v>
          </cell>
          <cell r="M758">
            <v>385191</v>
          </cell>
          <cell r="O758">
            <v>1158866.43369863</v>
          </cell>
          <cell r="P758">
            <v>0</v>
          </cell>
          <cell r="Q758">
            <v>1158866.43369863</v>
          </cell>
        </row>
        <row r="759">
          <cell r="A759">
            <v>11663607</v>
          </cell>
          <cell r="B759" t="str">
            <v>11663607</v>
          </cell>
          <cell r="C759" t="str">
            <v>CARO ZAMBRA OSCAR FERNANDO</v>
          </cell>
          <cell r="D759">
            <v>1000</v>
          </cell>
          <cell r="E759" t="str">
            <v>SAP</v>
          </cell>
          <cell r="G759" t="str">
            <v>M</v>
          </cell>
          <cell r="H759">
            <v>25625</v>
          </cell>
          <cell r="I759">
            <v>40644</v>
          </cell>
          <cell r="J759">
            <v>1.2219178082191782</v>
          </cell>
          <cell r="K759">
            <v>446795</v>
          </cell>
          <cell r="L759">
            <v>446795</v>
          </cell>
          <cell r="M759">
            <v>446795</v>
          </cell>
          <cell r="O759">
            <v>919265.44630136993</v>
          </cell>
          <cell r="P759">
            <v>0</v>
          </cell>
          <cell r="Q759">
            <v>919265.44630136993</v>
          </cell>
        </row>
        <row r="760">
          <cell r="A760">
            <v>13257058</v>
          </cell>
          <cell r="B760" t="str">
            <v>13257058</v>
          </cell>
          <cell r="C760" t="str">
            <v>CELIS LAGUELA LORENA</v>
          </cell>
          <cell r="D760">
            <v>1000</v>
          </cell>
          <cell r="E760" t="str">
            <v>SAP</v>
          </cell>
          <cell r="G760" t="str">
            <v>F</v>
          </cell>
          <cell r="H760">
            <v>28377</v>
          </cell>
          <cell r="I760">
            <v>40665</v>
          </cell>
          <cell r="J760">
            <v>1.1643835616438356</v>
          </cell>
          <cell r="K760">
            <v>545735</v>
          </cell>
          <cell r="L760">
            <v>545735</v>
          </cell>
          <cell r="M760">
            <v>545735</v>
          </cell>
          <cell r="O760">
            <v>1043027.6061643835</v>
          </cell>
          <cell r="P760">
            <v>0</v>
          </cell>
          <cell r="Q760">
            <v>1043027.6061643835</v>
          </cell>
        </row>
        <row r="761">
          <cell r="A761">
            <v>14504342</v>
          </cell>
          <cell r="B761" t="str">
            <v>14504342</v>
          </cell>
          <cell r="C761" t="str">
            <v>RUZ HERNANDEZ JOSE EMILIANO</v>
          </cell>
          <cell r="D761">
            <v>1000</v>
          </cell>
          <cell r="E761" t="str">
            <v>SAP</v>
          </cell>
          <cell r="G761" t="str">
            <v>M</v>
          </cell>
          <cell r="H761">
            <v>27179</v>
          </cell>
          <cell r="I761">
            <v>40575</v>
          </cell>
          <cell r="J761">
            <v>1.4109589041095891</v>
          </cell>
          <cell r="K761">
            <v>673870</v>
          </cell>
          <cell r="L761">
            <v>673870</v>
          </cell>
          <cell r="M761">
            <v>673870</v>
          </cell>
          <cell r="O761">
            <v>1526054.208219178</v>
          </cell>
          <cell r="P761">
            <v>0</v>
          </cell>
          <cell r="Q761">
            <v>1526054.208219178</v>
          </cell>
        </row>
        <row r="762">
          <cell r="A762">
            <v>11831591</v>
          </cell>
          <cell r="B762" t="str">
            <v>11831591</v>
          </cell>
          <cell r="C762" t="str">
            <v>CAMPOS CANEO ELIZABETH A DEL C</v>
          </cell>
          <cell r="D762">
            <v>1000</v>
          </cell>
          <cell r="E762" t="str">
            <v>SAP</v>
          </cell>
          <cell r="G762" t="str">
            <v>F</v>
          </cell>
          <cell r="H762">
            <v>26134</v>
          </cell>
          <cell r="I762">
            <v>40817</v>
          </cell>
          <cell r="J762">
            <v>0.74794520547945209</v>
          </cell>
          <cell r="K762">
            <v>559262</v>
          </cell>
          <cell r="L762">
            <v>559262</v>
          </cell>
          <cell r="M762">
            <v>559262</v>
          </cell>
          <cell r="O762">
            <v>684662.16</v>
          </cell>
          <cell r="P762">
            <v>0</v>
          </cell>
          <cell r="Q762">
            <v>684662.16</v>
          </cell>
        </row>
        <row r="763">
          <cell r="A763">
            <v>10695307</v>
          </cell>
          <cell r="B763" t="str">
            <v>10695307</v>
          </cell>
          <cell r="C763" t="str">
            <v>ORTIZ CARIQUEO JACQUELINE</v>
          </cell>
          <cell r="D763">
            <v>1000</v>
          </cell>
          <cell r="E763" t="str">
            <v>SAP</v>
          </cell>
          <cell r="G763" t="str">
            <v>F</v>
          </cell>
          <cell r="H763">
            <v>24964</v>
          </cell>
          <cell r="I763">
            <v>40665</v>
          </cell>
          <cell r="J763">
            <v>1.1643835616438356</v>
          </cell>
          <cell r="K763">
            <v>424274</v>
          </cell>
          <cell r="L763">
            <v>424274</v>
          </cell>
          <cell r="M763">
            <v>424274</v>
          </cell>
          <cell r="O763">
            <v>837958.17808219173</v>
          </cell>
          <cell r="P763">
            <v>0</v>
          </cell>
          <cell r="Q763">
            <v>837958.17808219173</v>
          </cell>
        </row>
        <row r="764">
          <cell r="A764">
            <v>9476897</v>
          </cell>
          <cell r="B764" t="str">
            <v>09476897</v>
          </cell>
          <cell r="C764" t="str">
            <v>ROBLES LARA CHRISTIAN</v>
          </cell>
          <cell r="D764">
            <v>1000</v>
          </cell>
          <cell r="E764" t="str">
            <v>SAP</v>
          </cell>
          <cell r="G764" t="str">
            <v>M</v>
          </cell>
          <cell r="H764">
            <v>22885</v>
          </cell>
          <cell r="I764">
            <v>40581</v>
          </cell>
          <cell r="J764">
            <v>1.3945205479452054</v>
          </cell>
          <cell r="K764">
            <v>673870</v>
          </cell>
          <cell r="L764">
            <v>673870</v>
          </cell>
          <cell r="M764">
            <v>673870</v>
          </cell>
          <cell r="O764">
            <v>1508274.9358904108</v>
          </cell>
          <cell r="P764">
            <v>0</v>
          </cell>
          <cell r="Q764">
            <v>1508274.9358904108</v>
          </cell>
        </row>
        <row r="765">
          <cell r="A765">
            <v>7142382</v>
          </cell>
          <cell r="B765" t="str">
            <v>07142382</v>
          </cell>
          <cell r="C765" t="str">
            <v>VERA ZUÑIGA CARLOS HERNANDO</v>
          </cell>
          <cell r="D765">
            <v>1000</v>
          </cell>
          <cell r="E765" t="str">
            <v>SAP</v>
          </cell>
          <cell r="G765" t="str">
            <v>M</v>
          </cell>
          <cell r="H765">
            <v>21707</v>
          </cell>
          <cell r="I765">
            <v>40644</v>
          </cell>
          <cell r="J765">
            <v>1.2219178082191782</v>
          </cell>
          <cell r="K765">
            <v>671813</v>
          </cell>
          <cell r="L765">
            <v>671813</v>
          </cell>
          <cell r="M765">
            <v>671813</v>
          </cell>
          <cell r="O765">
            <v>1317948.0232876714</v>
          </cell>
          <cell r="P765">
            <v>0</v>
          </cell>
          <cell r="Q765">
            <v>1317948.0232876714</v>
          </cell>
        </row>
        <row r="766">
          <cell r="A766">
            <v>11415667</v>
          </cell>
          <cell r="B766" t="str">
            <v>11415667</v>
          </cell>
          <cell r="C766" t="str">
            <v>ALVEAR CANALES CRISTIAN RAUL</v>
          </cell>
          <cell r="D766">
            <v>1000</v>
          </cell>
          <cell r="E766" t="str">
            <v>SAP</v>
          </cell>
          <cell r="G766" t="str">
            <v>M</v>
          </cell>
          <cell r="H766">
            <v>25356</v>
          </cell>
          <cell r="I766">
            <v>36678</v>
          </cell>
          <cell r="J766">
            <v>12.087671232876712</v>
          </cell>
          <cell r="K766">
            <v>1010136</v>
          </cell>
          <cell r="L766">
            <v>1010136</v>
          </cell>
          <cell r="M766">
            <v>1010136</v>
          </cell>
          <cell r="O766">
            <v>13081011.879452055</v>
          </cell>
          <cell r="P766">
            <v>1197151</v>
          </cell>
          <cell r="Q766">
            <v>13081011.879452055</v>
          </cell>
        </row>
        <row r="767">
          <cell r="A767">
            <v>10692500</v>
          </cell>
          <cell r="B767" t="str">
            <v>10692500</v>
          </cell>
          <cell r="C767" t="str">
            <v>CASTRO JORQUERA CARLOS ANTONIO</v>
          </cell>
          <cell r="D767">
            <v>1000</v>
          </cell>
          <cell r="E767" t="str">
            <v>SAP</v>
          </cell>
          <cell r="G767" t="str">
            <v>M</v>
          </cell>
          <cell r="H767">
            <v>26772</v>
          </cell>
          <cell r="I767">
            <v>35643</v>
          </cell>
          <cell r="J767">
            <v>14.923287671232877</v>
          </cell>
          <cell r="K767">
            <v>1183669</v>
          </cell>
          <cell r="L767">
            <v>1183669</v>
          </cell>
          <cell r="M767">
            <v>1183669</v>
          </cell>
          <cell r="O767">
            <v>17645493.484931506</v>
          </cell>
          <cell r="P767">
            <v>1606486</v>
          </cell>
          <cell r="Q767">
            <v>17645493.484931506</v>
          </cell>
        </row>
        <row r="768">
          <cell r="A768">
            <v>12405243</v>
          </cell>
          <cell r="B768" t="str">
            <v>12405243</v>
          </cell>
          <cell r="C768" t="str">
            <v>CUEVAS CERDA RODRIGO ALEJANDRO</v>
          </cell>
          <cell r="D768">
            <v>1000</v>
          </cell>
          <cell r="E768" t="str">
            <v>SAP</v>
          </cell>
          <cell r="G768" t="str">
            <v>M</v>
          </cell>
          <cell r="H768">
            <v>26629</v>
          </cell>
          <cell r="I768">
            <v>34071</v>
          </cell>
          <cell r="J768">
            <v>19.230136986301371</v>
          </cell>
          <cell r="K768">
            <v>1352797</v>
          </cell>
          <cell r="L768">
            <v>1352797</v>
          </cell>
          <cell r="M768">
            <v>1352797</v>
          </cell>
          <cell r="O768">
            <v>23762388.153424658</v>
          </cell>
          <cell r="P768">
            <v>14048237</v>
          </cell>
          <cell r="Q768">
            <v>23762388.153424658</v>
          </cell>
        </row>
        <row r="769">
          <cell r="A769">
            <v>12236181</v>
          </cell>
          <cell r="B769" t="str">
            <v>12236181</v>
          </cell>
          <cell r="C769" t="str">
            <v>ROCHA IBARRA CHARY ALEJANDRA</v>
          </cell>
          <cell r="D769">
            <v>1000</v>
          </cell>
          <cell r="E769" t="str">
            <v>SAP</v>
          </cell>
          <cell r="G769" t="str">
            <v>F</v>
          </cell>
          <cell r="H769">
            <v>26482</v>
          </cell>
          <cell r="I769">
            <v>34079</v>
          </cell>
          <cell r="J769">
            <v>19.208219178082192</v>
          </cell>
          <cell r="K769">
            <v>878505</v>
          </cell>
          <cell r="L769">
            <v>878505</v>
          </cell>
          <cell r="M769">
            <v>878505</v>
          </cell>
          <cell r="O769">
            <v>15498033.115068495</v>
          </cell>
          <cell r="P769">
            <v>1419146</v>
          </cell>
          <cell r="Q769">
            <v>15498033.115068495</v>
          </cell>
        </row>
        <row r="770">
          <cell r="A770">
            <v>6547247</v>
          </cell>
          <cell r="B770" t="str">
            <v>06547247</v>
          </cell>
          <cell r="C770" t="str">
            <v>FASCHING CARREÑO CARLOS</v>
          </cell>
          <cell r="D770">
            <v>1000</v>
          </cell>
          <cell r="E770" t="str">
            <v>SAP</v>
          </cell>
          <cell r="G770" t="str">
            <v>M</v>
          </cell>
          <cell r="H770">
            <v>20235</v>
          </cell>
          <cell r="I770">
            <v>30935</v>
          </cell>
          <cell r="J770">
            <v>27.82191780821918</v>
          </cell>
          <cell r="K770">
            <v>990400</v>
          </cell>
          <cell r="L770">
            <v>990400</v>
          </cell>
          <cell r="M770">
            <v>990400</v>
          </cell>
          <cell r="O770">
            <v>18981407</v>
          </cell>
          <cell r="P770">
            <v>2257374</v>
          </cell>
          <cell r="Q770">
            <v>18981407</v>
          </cell>
        </row>
        <row r="771">
          <cell r="A771">
            <v>5631957</v>
          </cell>
          <cell r="B771" t="str">
            <v>05631957</v>
          </cell>
          <cell r="C771" t="str">
            <v>BERROETA BUSTOS CARLOS</v>
          </cell>
          <cell r="D771">
            <v>1000</v>
          </cell>
          <cell r="E771" t="str">
            <v>SAP</v>
          </cell>
          <cell r="G771" t="str">
            <v>M</v>
          </cell>
          <cell r="H771">
            <v>19038</v>
          </cell>
          <cell r="I771">
            <v>32669</v>
          </cell>
          <cell r="J771">
            <v>23.07123287671233</v>
          </cell>
          <cell r="K771">
            <v>2418434</v>
          </cell>
          <cell r="L771">
            <v>2418434</v>
          </cell>
          <cell r="M771">
            <v>2418434</v>
          </cell>
          <cell r="O771">
            <v>33274018.769863017</v>
          </cell>
          <cell r="P771">
            <v>33858079</v>
          </cell>
          <cell r="Q771">
            <v>33274018.769863017</v>
          </cell>
        </row>
        <row r="772">
          <cell r="A772">
            <v>5893213</v>
          </cell>
          <cell r="B772" t="str">
            <v>05893213</v>
          </cell>
          <cell r="C772" t="str">
            <v>GARCES ARANCIBIA FERNANDO</v>
          </cell>
          <cell r="D772">
            <v>1000</v>
          </cell>
          <cell r="E772" t="str">
            <v>SAP</v>
          </cell>
          <cell r="G772" t="str">
            <v>M</v>
          </cell>
          <cell r="H772">
            <v>17806</v>
          </cell>
          <cell r="I772">
            <v>26203</v>
          </cell>
          <cell r="J772">
            <v>40.786301369863011</v>
          </cell>
          <cell r="K772">
            <v>2888773</v>
          </cell>
          <cell r="L772">
            <v>2888773</v>
          </cell>
          <cell r="M772">
            <v>2888773</v>
          </cell>
          <cell r="O772">
            <v>39874989.890410945</v>
          </cell>
          <cell r="P772">
            <v>37553954</v>
          </cell>
          <cell r="Q772">
            <v>39874989.890410945</v>
          </cell>
        </row>
        <row r="773">
          <cell r="A773">
            <v>4773455</v>
          </cell>
          <cell r="B773" t="str">
            <v>04773455</v>
          </cell>
          <cell r="C773" t="str">
            <v>CAVADA MATELUNA ALEX HERNAN</v>
          </cell>
          <cell r="D773">
            <v>2000</v>
          </cell>
          <cell r="G773" t="str">
            <v>M</v>
          </cell>
          <cell r="H773">
            <v>17706</v>
          </cell>
          <cell r="I773">
            <v>36598</v>
          </cell>
          <cell r="J773">
            <v>12.306849315068494</v>
          </cell>
          <cell r="K773">
            <v>1106504</v>
          </cell>
          <cell r="L773">
            <v>1106504</v>
          </cell>
          <cell r="M773">
            <v>1106504</v>
          </cell>
          <cell r="O773">
            <v>14504188.032876713</v>
          </cell>
          <cell r="P773">
            <v>0</v>
          </cell>
          <cell r="Q773">
            <v>14504188.032876713</v>
          </cell>
        </row>
        <row r="774">
          <cell r="A774">
            <v>4863436</v>
          </cell>
          <cell r="B774" t="str">
            <v>04863436</v>
          </cell>
          <cell r="C774" t="str">
            <v>SEPULVEDA CEA LUCIANO</v>
          </cell>
          <cell r="D774">
            <v>2000</v>
          </cell>
          <cell r="G774" t="str">
            <v>M</v>
          </cell>
          <cell r="H774">
            <v>17181</v>
          </cell>
          <cell r="I774">
            <v>36119</v>
          </cell>
          <cell r="J774">
            <v>13.61917808219178</v>
          </cell>
          <cell r="K774">
            <v>593021</v>
          </cell>
          <cell r="L774">
            <v>593021</v>
          </cell>
          <cell r="M774">
            <v>593021</v>
          </cell>
          <cell r="O774">
            <v>9057611.4328767117</v>
          </cell>
          <cell r="P774">
            <v>0</v>
          </cell>
          <cell r="Q774">
            <v>9057611.4328767117</v>
          </cell>
        </row>
        <row r="775">
          <cell r="A775">
            <v>5273097</v>
          </cell>
          <cell r="B775" t="str">
            <v>05273097</v>
          </cell>
          <cell r="C775" t="str">
            <v>EGAÑA PIZARRO SERGIO</v>
          </cell>
          <cell r="D775">
            <v>2000</v>
          </cell>
          <cell r="G775" t="str">
            <v>M</v>
          </cell>
          <cell r="H775">
            <v>16629</v>
          </cell>
          <cell r="I775">
            <v>26268</v>
          </cell>
          <cell r="J775">
            <v>40.608219178082194</v>
          </cell>
          <cell r="K775">
            <v>1254968</v>
          </cell>
          <cell r="L775">
            <v>1254968</v>
          </cell>
          <cell r="M775">
            <v>1254968</v>
          </cell>
          <cell r="O775">
            <v>26645402.93150685</v>
          </cell>
          <cell r="P775">
            <v>12674766</v>
          </cell>
          <cell r="Q775">
            <v>26645402.93150685</v>
          </cell>
        </row>
        <row r="776">
          <cell r="A776">
            <v>6021161</v>
          </cell>
          <cell r="B776" t="str">
            <v>06021161</v>
          </cell>
          <cell r="C776" t="str">
            <v>RIVAS FUENTES GUILLERMO</v>
          </cell>
          <cell r="D776">
            <v>2000</v>
          </cell>
          <cell r="G776" t="str">
            <v>M</v>
          </cell>
          <cell r="H776">
            <v>19535</v>
          </cell>
          <cell r="I776">
            <v>27165</v>
          </cell>
          <cell r="J776">
            <v>38.150684931506852</v>
          </cell>
          <cell r="K776">
            <v>1072407</v>
          </cell>
          <cell r="L776">
            <v>1072407</v>
          </cell>
          <cell r="M776">
            <v>1072407</v>
          </cell>
          <cell r="O776">
            <v>31824807.219178088</v>
          </cell>
          <cell r="P776">
            <v>14038350</v>
          </cell>
          <cell r="Q776">
            <v>31824807.219178088</v>
          </cell>
        </row>
        <row r="777">
          <cell r="A777">
            <v>6054679</v>
          </cell>
          <cell r="B777" t="str">
            <v>06054679</v>
          </cell>
          <cell r="C777" t="str">
            <v>SALAZAR CAROCA JUAN</v>
          </cell>
          <cell r="D777">
            <v>2000</v>
          </cell>
          <cell r="G777" t="str">
            <v>M</v>
          </cell>
          <cell r="H777">
            <v>19032</v>
          </cell>
          <cell r="I777">
            <v>29892</v>
          </cell>
          <cell r="J777">
            <v>30.67945205479452</v>
          </cell>
          <cell r="K777">
            <v>679893</v>
          </cell>
          <cell r="L777">
            <v>679893</v>
          </cell>
          <cell r="M777">
            <v>679893</v>
          </cell>
          <cell r="O777">
            <v>16886815.780821919</v>
          </cell>
          <cell r="P777">
            <v>8223324</v>
          </cell>
          <cell r="Q777">
            <v>16886815.780821919</v>
          </cell>
        </row>
        <row r="778">
          <cell r="A778">
            <v>6088603</v>
          </cell>
          <cell r="B778" t="str">
            <v>06088603</v>
          </cell>
          <cell r="C778" t="str">
            <v>POBLETE HERNANDEZ LUIS</v>
          </cell>
          <cell r="D778">
            <v>2000</v>
          </cell>
          <cell r="G778" t="str">
            <v>M</v>
          </cell>
          <cell r="H778">
            <v>18175</v>
          </cell>
          <cell r="I778">
            <v>27032</v>
          </cell>
          <cell r="J778">
            <v>38.515068493150686</v>
          </cell>
          <cell r="K778">
            <v>924277</v>
          </cell>
          <cell r="L778">
            <v>924277</v>
          </cell>
          <cell r="M778">
            <v>924277</v>
          </cell>
          <cell r="O778">
            <v>25524846.526027396</v>
          </cell>
          <cell r="P778">
            <v>8313186</v>
          </cell>
          <cell r="Q778">
            <v>25524846.526027396</v>
          </cell>
        </row>
        <row r="779">
          <cell r="A779">
            <v>6324716</v>
          </cell>
          <cell r="B779" t="str">
            <v>06324716</v>
          </cell>
          <cell r="C779" t="str">
            <v>VALDERRAMA GOMEZ LUIS</v>
          </cell>
          <cell r="D779">
            <v>2000</v>
          </cell>
          <cell r="G779" t="str">
            <v>M</v>
          </cell>
          <cell r="H779">
            <v>18355</v>
          </cell>
          <cell r="I779">
            <v>35916</v>
          </cell>
          <cell r="J779">
            <v>14.175342465753424</v>
          </cell>
          <cell r="K779">
            <v>800495</v>
          </cell>
          <cell r="L779">
            <v>800495</v>
          </cell>
          <cell r="M779">
            <v>800495</v>
          </cell>
          <cell r="O779">
            <v>12368510.789041094</v>
          </cell>
          <cell r="P779">
            <v>0</v>
          </cell>
          <cell r="Q779">
            <v>12368510.789041094</v>
          </cell>
        </row>
        <row r="780">
          <cell r="A780">
            <v>6495113</v>
          </cell>
          <cell r="B780" t="str">
            <v>06495113</v>
          </cell>
          <cell r="C780" t="str">
            <v>FUENTEALBA ADASME ABRAHAM</v>
          </cell>
          <cell r="D780">
            <v>2000</v>
          </cell>
          <cell r="G780" t="str">
            <v>M</v>
          </cell>
          <cell r="H780">
            <v>19577</v>
          </cell>
          <cell r="I780">
            <v>32051</v>
          </cell>
          <cell r="J780">
            <v>24.764383561643836</v>
          </cell>
          <cell r="K780">
            <v>691300</v>
          </cell>
          <cell r="L780">
            <v>691300</v>
          </cell>
          <cell r="M780">
            <v>691300</v>
          </cell>
          <cell r="O780">
            <v>15464182.076712329</v>
          </cell>
          <cell r="P780">
            <v>6109243</v>
          </cell>
          <cell r="Q780">
            <v>15464182.076712329</v>
          </cell>
        </row>
        <row r="781">
          <cell r="A781">
            <v>6554534</v>
          </cell>
          <cell r="B781" t="str">
            <v>06554534</v>
          </cell>
          <cell r="C781" t="str">
            <v>VARGAS ALEGRIA RENATO</v>
          </cell>
          <cell r="D781">
            <v>2000</v>
          </cell>
          <cell r="G781" t="str">
            <v>M</v>
          </cell>
          <cell r="H781">
            <v>19477</v>
          </cell>
          <cell r="I781">
            <v>29850</v>
          </cell>
          <cell r="J781">
            <v>30.794520547945204</v>
          </cell>
          <cell r="K781">
            <v>795560</v>
          </cell>
          <cell r="L781">
            <v>795560</v>
          </cell>
          <cell r="M781">
            <v>795560</v>
          </cell>
          <cell r="O781">
            <v>20851388.616438355</v>
          </cell>
          <cell r="P781">
            <v>6751763</v>
          </cell>
          <cell r="Q781">
            <v>20851388.616438355</v>
          </cell>
        </row>
        <row r="782">
          <cell r="A782">
            <v>6614936</v>
          </cell>
          <cell r="B782" t="str">
            <v>06614936</v>
          </cell>
          <cell r="C782" t="str">
            <v>ESPINOZA BRAVO JULIO</v>
          </cell>
          <cell r="D782">
            <v>2000</v>
          </cell>
          <cell r="G782" t="str">
            <v>M</v>
          </cell>
          <cell r="H782">
            <v>19331</v>
          </cell>
          <cell r="I782">
            <v>27071</v>
          </cell>
          <cell r="J782">
            <v>38.408219178082192</v>
          </cell>
          <cell r="K782">
            <v>686685</v>
          </cell>
          <cell r="L782">
            <v>686685</v>
          </cell>
          <cell r="M782">
            <v>686685</v>
          </cell>
          <cell r="O782">
            <v>24074470.912328769</v>
          </cell>
          <cell r="P782">
            <v>15116975</v>
          </cell>
          <cell r="Q782">
            <v>24074470.912328769</v>
          </cell>
        </row>
        <row r="783">
          <cell r="A783">
            <v>6667649</v>
          </cell>
          <cell r="B783">
            <v>6667649</v>
          </cell>
          <cell r="C783" t="str">
            <v>FLANDEZ BORQUEZ MARIO</v>
          </cell>
          <cell r="D783">
            <v>3100</v>
          </cell>
          <cell r="G783" t="str">
            <v>M</v>
          </cell>
          <cell r="H783">
            <v>19012</v>
          </cell>
          <cell r="I783">
            <v>29556</v>
          </cell>
          <cell r="J783">
            <v>31.6</v>
          </cell>
          <cell r="K783">
            <v>1583200</v>
          </cell>
          <cell r="L783">
            <v>1583200</v>
          </cell>
          <cell r="M783">
            <v>1583200</v>
          </cell>
          <cell r="O783">
            <v>52305647.200000003</v>
          </cell>
          <cell r="P783">
            <v>0</v>
          </cell>
          <cell r="Q783">
            <v>52305647.200000003</v>
          </cell>
        </row>
        <row r="784">
          <cell r="A784">
            <v>6777321</v>
          </cell>
          <cell r="B784" t="str">
            <v>06777321</v>
          </cell>
          <cell r="C784" t="str">
            <v>LOPEZ LOPEZ HECTOR</v>
          </cell>
          <cell r="D784">
            <v>2000</v>
          </cell>
          <cell r="G784" t="str">
            <v>M</v>
          </cell>
          <cell r="H784">
            <v>18891</v>
          </cell>
          <cell r="I784">
            <v>33970</v>
          </cell>
          <cell r="J784">
            <v>19.506849315068493</v>
          </cell>
          <cell r="K784">
            <v>500155</v>
          </cell>
          <cell r="L784">
            <v>500155</v>
          </cell>
          <cell r="M784">
            <v>500155</v>
          </cell>
          <cell r="O784">
            <v>9862210.6575342473</v>
          </cell>
          <cell r="P784">
            <v>3464732</v>
          </cell>
          <cell r="Q784">
            <v>9862210.6575342473</v>
          </cell>
        </row>
        <row r="785">
          <cell r="A785">
            <v>6778293</v>
          </cell>
          <cell r="B785" t="str">
            <v>06778293</v>
          </cell>
          <cell r="C785" t="str">
            <v>PEREZ CABRERA LUIS</v>
          </cell>
          <cell r="D785">
            <v>2000</v>
          </cell>
          <cell r="G785" t="str">
            <v>M</v>
          </cell>
          <cell r="H785">
            <v>18998</v>
          </cell>
          <cell r="I785">
            <v>29203</v>
          </cell>
          <cell r="J785">
            <v>32.56712328767123</v>
          </cell>
          <cell r="K785">
            <v>697304</v>
          </cell>
          <cell r="L785">
            <v>697304</v>
          </cell>
          <cell r="M785">
            <v>697304</v>
          </cell>
          <cell r="O785">
            <v>20379147.032876711</v>
          </cell>
          <cell r="P785">
            <v>11431589</v>
          </cell>
          <cell r="Q785">
            <v>20379147.032876711</v>
          </cell>
        </row>
        <row r="786">
          <cell r="A786">
            <v>6899891</v>
          </cell>
          <cell r="B786" t="str">
            <v>06899891</v>
          </cell>
          <cell r="C786" t="str">
            <v>SALINAS MUÑOZ SERGIO</v>
          </cell>
          <cell r="D786">
            <v>2000</v>
          </cell>
          <cell r="G786" t="str">
            <v>M</v>
          </cell>
          <cell r="H786">
            <v>21279</v>
          </cell>
          <cell r="I786">
            <v>30627</v>
          </cell>
          <cell r="J786">
            <v>28.665753424657535</v>
          </cell>
          <cell r="K786">
            <v>1186876</v>
          </cell>
          <cell r="L786">
            <v>1186876</v>
          </cell>
          <cell r="M786">
            <v>1186876</v>
          </cell>
          <cell r="O786">
            <v>22506388.969863012</v>
          </cell>
          <cell r="P786">
            <v>1554639</v>
          </cell>
          <cell r="Q786">
            <v>22506388.969863012</v>
          </cell>
        </row>
        <row r="787">
          <cell r="A787">
            <v>6911643</v>
          </cell>
          <cell r="B787" t="str">
            <v>06911643</v>
          </cell>
          <cell r="C787" t="str">
            <v>TOLEDO MEZA CARLOS</v>
          </cell>
          <cell r="D787">
            <v>2000</v>
          </cell>
          <cell r="G787" t="str">
            <v>M</v>
          </cell>
          <cell r="H787">
            <v>20925</v>
          </cell>
          <cell r="I787">
            <v>33512</v>
          </cell>
          <cell r="J787">
            <v>20.761643835616439</v>
          </cell>
          <cell r="K787">
            <v>677069</v>
          </cell>
          <cell r="L787">
            <v>677069</v>
          </cell>
          <cell r="M787">
            <v>677069</v>
          </cell>
          <cell r="O787">
            <v>11746781.775342466</v>
          </cell>
          <cell r="P787">
            <v>3038349</v>
          </cell>
          <cell r="Q787">
            <v>11746781.775342466</v>
          </cell>
        </row>
        <row r="788">
          <cell r="A788">
            <v>6976774</v>
          </cell>
          <cell r="B788" t="str">
            <v>06976774</v>
          </cell>
          <cell r="C788" t="str">
            <v>UBILLA SANDOVAL GABRIEL</v>
          </cell>
          <cell r="D788">
            <v>2000</v>
          </cell>
          <cell r="G788" t="str">
            <v>M</v>
          </cell>
          <cell r="H788">
            <v>20289</v>
          </cell>
          <cell r="I788">
            <v>33970</v>
          </cell>
          <cell r="J788">
            <v>19.506849315068493</v>
          </cell>
          <cell r="K788">
            <v>491273</v>
          </cell>
          <cell r="L788">
            <v>491273</v>
          </cell>
          <cell r="M788">
            <v>491273</v>
          </cell>
          <cell r="O788">
            <v>10988500.821917808</v>
          </cell>
          <cell r="P788">
            <v>3838735</v>
          </cell>
          <cell r="Q788">
            <v>10988500.821917808</v>
          </cell>
        </row>
        <row r="789">
          <cell r="A789">
            <v>7012444</v>
          </cell>
          <cell r="B789">
            <v>7012444</v>
          </cell>
          <cell r="C789" t="str">
            <v>SILVA SAN MARTIN VICTOR MANUEL</v>
          </cell>
          <cell r="D789">
            <v>3100</v>
          </cell>
          <cell r="G789" t="str">
            <v>M</v>
          </cell>
          <cell r="H789">
            <v>20249</v>
          </cell>
          <cell r="I789">
            <v>33939</v>
          </cell>
          <cell r="J789">
            <v>19.591780821917808</v>
          </cell>
          <cell r="K789">
            <v>612342</v>
          </cell>
          <cell r="L789">
            <v>612342</v>
          </cell>
          <cell r="M789">
            <v>612342</v>
          </cell>
          <cell r="O789">
            <v>13408301.326027397</v>
          </cell>
          <cell r="P789">
            <v>0</v>
          </cell>
          <cell r="Q789">
            <v>13408301.326027397</v>
          </cell>
        </row>
        <row r="790">
          <cell r="A790">
            <v>7021617</v>
          </cell>
          <cell r="B790" t="str">
            <v>07021617</v>
          </cell>
          <cell r="C790" t="str">
            <v>ALESSANDRI MONCKEBERG JAVIER</v>
          </cell>
          <cell r="D790">
            <v>2000</v>
          </cell>
          <cell r="G790" t="str">
            <v>M</v>
          </cell>
          <cell r="H790">
            <v>23316</v>
          </cell>
          <cell r="I790">
            <v>35947</v>
          </cell>
          <cell r="J790">
            <v>14.09041095890411</v>
          </cell>
          <cell r="K790">
            <v>2489726</v>
          </cell>
          <cell r="L790">
            <v>2489726</v>
          </cell>
          <cell r="M790">
            <v>2489726</v>
          </cell>
          <cell r="O790">
            <v>36096363.901369862</v>
          </cell>
          <cell r="P790">
            <v>0</v>
          </cell>
          <cell r="Q790">
            <v>36096363.901369862</v>
          </cell>
        </row>
        <row r="791">
          <cell r="A791">
            <v>7022186</v>
          </cell>
          <cell r="B791">
            <v>7022186</v>
          </cell>
          <cell r="C791" t="str">
            <v>IBARRA PALACIOS JUAN CARLOS</v>
          </cell>
          <cell r="D791">
            <v>3100</v>
          </cell>
          <cell r="G791" t="str">
            <v>M</v>
          </cell>
          <cell r="H791">
            <v>21070</v>
          </cell>
          <cell r="I791">
            <v>31789</v>
          </cell>
          <cell r="J791">
            <v>25.482191780821918</v>
          </cell>
          <cell r="K791">
            <v>1455916</v>
          </cell>
          <cell r="L791">
            <v>1455916</v>
          </cell>
          <cell r="M791">
            <v>1455916</v>
          </cell>
          <cell r="O791">
            <v>38935718.789041094</v>
          </cell>
          <cell r="P791">
            <v>0</v>
          </cell>
          <cell r="Q791">
            <v>38935718.789041094</v>
          </cell>
        </row>
        <row r="792">
          <cell r="A792">
            <v>7047319</v>
          </cell>
          <cell r="B792" t="str">
            <v>07047319</v>
          </cell>
          <cell r="C792" t="str">
            <v>MONTIEL BIANCHI FRANCISCO</v>
          </cell>
          <cell r="D792">
            <v>2000</v>
          </cell>
          <cell r="G792" t="str">
            <v>M</v>
          </cell>
          <cell r="H792">
            <v>22244</v>
          </cell>
          <cell r="I792">
            <v>33182</v>
          </cell>
          <cell r="J792">
            <v>21.665753424657535</v>
          </cell>
          <cell r="K792">
            <v>2969545</v>
          </cell>
          <cell r="L792">
            <v>2969545</v>
          </cell>
          <cell r="M792">
            <v>2969545</v>
          </cell>
          <cell r="O792">
            <v>65898273.961643837</v>
          </cell>
          <cell r="P792">
            <v>63856949</v>
          </cell>
          <cell r="Q792">
            <v>65898273.961643837</v>
          </cell>
        </row>
        <row r="793">
          <cell r="A793">
            <v>7078885</v>
          </cell>
          <cell r="B793" t="str">
            <v>07078885</v>
          </cell>
          <cell r="C793" t="str">
            <v>DIAZ SILVA JOSE</v>
          </cell>
          <cell r="D793">
            <v>2000</v>
          </cell>
          <cell r="G793" t="str">
            <v>M</v>
          </cell>
          <cell r="H793">
            <v>20288</v>
          </cell>
          <cell r="I793">
            <v>33970</v>
          </cell>
          <cell r="J793">
            <v>19.506849315068493</v>
          </cell>
          <cell r="K793">
            <v>566261</v>
          </cell>
          <cell r="L793">
            <v>566261</v>
          </cell>
          <cell r="M793">
            <v>566261</v>
          </cell>
          <cell r="O793">
            <v>12451280.438356165</v>
          </cell>
          <cell r="P793">
            <v>5135058</v>
          </cell>
          <cell r="Q793">
            <v>12451280.438356165</v>
          </cell>
        </row>
        <row r="794">
          <cell r="A794">
            <v>7079558</v>
          </cell>
          <cell r="B794" t="str">
            <v>07079558</v>
          </cell>
          <cell r="C794" t="str">
            <v>DUARTE ALVAREZ RIENZI</v>
          </cell>
          <cell r="D794">
            <v>2000</v>
          </cell>
          <cell r="G794" t="str">
            <v>M</v>
          </cell>
          <cell r="H794">
            <v>20009</v>
          </cell>
          <cell r="I794">
            <v>31371</v>
          </cell>
          <cell r="J794">
            <v>26.627397260273973</v>
          </cell>
          <cell r="K794">
            <v>560770</v>
          </cell>
          <cell r="L794">
            <v>560770</v>
          </cell>
          <cell r="M794">
            <v>560770</v>
          </cell>
          <cell r="O794">
            <v>12670105.515068494</v>
          </cell>
          <cell r="P794">
            <v>4078243</v>
          </cell>
          <cell r="Q794">
            <v>12670105.515068494</v>
          </cell>
        </row>
        <row r="795">
          <cell r="A795">
            <v>7100053</v>
          </cell>
          <cell r="B795" t="str">
            <v>07100053</v>
          </cell>
          <cell r="C795" t="str">
            <v>GALLEGOS GAMBOA JAIME</v>
          </cell>
          <cell r="D795">
            <v>2000</v>
          </cell>
          <cell r="G795" t="str">
            <v>M</v>
          </cell>
          <cell r="H795">
            <v>20584</v>
          </cell>
          <cell r="I795">
            <v>33970</v>
          </cell>
          <cell r="J795">
            <v>19.506849315068493</v>
          </cell>
          <cell r="K795">
            <v>887986</v>
          </cell>
          <cell r="L795">
            <v>887986</v>
          </cell>
          <cell r="M795">
            <v>887986</v>
          </cell>
          <cell r="O795">
            <v>11685683.534246575</v>
          </cell>
          <cell r="P795">
            <v>71410</v>
          </cell>
          <cell r="Q795">
            <v>11685683.534246575</v>
          </cell>
        </row>
        <row r="796">
          <cell r="A796">
            <v>7108607</v>
          </cell>
          <cell r="B796" t="str">
            <v>07108607</v>
          </cell>
          <cell r="C796" t="str">
            <v>BARRIA MUÑOZ MIGUEL</v>
          </cell>
          <cell r="D796">
            <v>2000</v>
          </cell>
          <cell r="G796" t="str">
            <v>M</v>
          </cell>
          <cell r="H796">
            <v>21841</v>
          </cell>
          <cell r="I796">
            <v>34141</v>
          </cell>
          <cell r="J796">
            <v>19.038356164383561</v>
          </cell>
          <cell r="K796">
            <v>1160169</v>
          </cell>
          <cell r="L796">
            <v>1160169</v>
          </cell>
          <cell r="M796">
            <v>1160169</v>
          </cell>
          <cell r="O796">
            <v>23459271.887671232</v>
          </cell>
          <cell r="P796">
            <v>9990133</v>
          </cell>
          <cell r="Q796">
            <v>23459271.887671232</v>
          </cell>
        </row>
        <row r="797">
          <cell r="A797">
            <v>7142098</v>
          </cell>
          <cell r="B797" t="str">
            <v>07142098</v>
          </cell>
          <cell r="C797" t="str">
            <v>MATAMALA VERDUGO LUIS</v>
          </cell>
          <cell r="D797">
            <v>2000</v>
          </cell>
          <cell r="G797" t="str">
            <v>M</v>
          </cell>
          <cell r="H797">
            <v>20943</v>
          </cell>
          <cell r="I797">
            <v>29885</v>
          </cell>
          <cell r="J797">
            <v>30.698630136986303</v>
          </cell>
          <cell r="K797">
            <v>767238</v>
          </cell>
          <cell r="L797">
            <v>767238</v>
          </cell>
          <cell r="M797">
            <v>767238</v>
          </cell>
          <cell r="O797">
            <v>13591572.301369864</v>
          </cell>
          <cell r="P797">
            <v>3368950</v>
          </cell>
          <cell r="Q797">
            <v>13591572.301369864</v>
          </cell>
        </row>
        <row r="798">
          <cell r="A798">
            <v>7200577</v>
          </cell>
          <cell r="B798" t="str">
            <v>07200577</v>
          </cell>
          <cell r="C798" t="str">
            <v>CATALAN OSORIO JORGE</v>
          </cell>
          <cell r="D798">
            <v>2000</v>
          </cell>
          <cell r="G798" t="str">
            <v>M</v>
          </cell>
          <cell r="H798">
            <v>20177</v>
          </cell>
          <cell r="I798">
            <v>28915</v>
          </cell>
          <cell r="J798">
            <v>33.356164383561641</v>
          </cell>
          <cell r="K798">
            <v>685169</v>
          </cell>
          <cell r="L798">
            <v>685169</v>
          </cell>
          <cell r="M798">
            <v>685169</v>
          </cell>
          <cell r="O798">
            <v>12438079.589041095</v>
          </cell>
          <cell r="P798">
            <v>3723985</v>
          </cell>
          <cell r="Q798">
            <v>12438079.589041095</v>
          </cell>
        </row>
        <row r="799">
          <cell r="A799">
            <v>7205472</v>
          </cell>
          <cell r="B799" t="str">
            <v>07205472</v>
          </cell>
          <cell r="C799" t="str">
            <v>CALDERON ORELLANA LUIS</v>
          </cell>
          <cell r="D799">
            <v>2000</v>
          </cell>
          <cell r="G799" t="str">
            <v>M</v>
          </cell>
          <cell r="H799">
            <v>21366</v>
          </cell>
          <cell r="I799">
            <v>29627</v>
          </cell>
          <cell r="J799">
            <v>31.405479452054795</v>
          </cell>
          <cell r="K799">
            <v>572113</v>
          </cell>
          <cell r="L799">
            <v>572113</v>
          </cell>
          <cell r="M799">
            <v>572113</v>
          </cell>
          <cell r="O799">
            <v>9992970.6164383553</v>
          </cell>
          <cell r="P799">
            <v>3052504</v>
          </cell>
          <cell r="Q799">
            <v>9992970.6164383553</v>
          </cell>
        </row>
        <row r="800">
          <cell r="A800">
            <v>7233386</v>
          </cell>
          <cell r="B800">
            <v>7233386</v>
          </cell>
          <cell r="C800" t="str">
            <v xml:space="preserve">ESPINA SANDOVAL LUIS </v>
          </cell>
          <cell r="D800">
            <v>2000</v>
          </cell>
          <cell r="G800" t="str">
            <v>M</v>
          </cell>
          <cell r="H800">
            <v>20494</v>
          </cell>
          <cell r="I800">
            <v>30662</v>
          </cell>
          <cell r="J800">
            <v>28.56986301369863</v>
          </cell>
          <cell r="K800">
            <v>1441613</v>
          </cell>
          <cell r="L800">
            <v>1441613</v>
          </cell>
          <cell r="M800">
            <v>1441613</v>
          </cell>
          <cell r="O800">
            <v>32043482</v>
          </cell>
          <cell r="P800">
            <v>31129553</v>
          </cell>
          <cell r="Q800">
            <v>32043482</v>
          </cell>
        </row>
        <row r="801">
          <cell r="A801">
            <v>7250297</v>
          </cell>
          <cell r="B801" t="str">
            <v>07250297</v>
          </cell>
          <cell r="C801" t="str">
            <v>QUIROZ ARCE EDUARDO</v>
          </cell>
          <cell r="D801">
            <v>2000</v>
          </cell>
          <cell r="G801" t="str">
            <v>M</v>
          </cell>
          <cell r="H801">
            <v>21088</v>
          </cell>
          <cell r="I801">
            <v>31693</v>
          </cell>
          <cell r="J801">
            <v>25.745205479452054</v>
          </cell>
          <cell r="K801">
            <v>973268</v>
          </cell>
          <cell r="L801">
            <v>973268</v>
          </cell>
          <cell r="M801">
            <v>973268</v>
          </cell>
          <cell r="O801">
            <v>15837323.739726026</v>
          </cell>
          <cell r="P801">
            <v>809</v>
          </cell>
          <cell r="Q801">
            <v>15837323.739726026</v>
          </cell>
        </row>
        <row r="802">
          <cell r="A802">
            <v>7256538</v>
          </cell>
          <cell r="B802" t="str">
            <v>07256538</v>
          </cell>
          <cell r="C802" t="str">
            <v>GAETE SERRANO JORGE</v>
          </cell>
          <cell r="D802">
            <v>2000</v>
          </cell>
          <cell r="G802" t="str">
            <v>M</v>
          </cell>
          <cell r="H802">
            <v>21593</v>
          </cell>
          <cell r="I802">
            <v>30682</v>
          </cell>
          <cell r="J802">
            <v>28.515068493150686</v>
          </cell>
          <cell r="K802">
            <v>984636</v>
          </cell>
          <cell r="L802">
            <v>984636</v>
          </cell>
          <cell r="M802">
            <v>984636</v>
          </cell>
          <cell r="O802">
            <v>22579479.545205481</v>
          </cell>
          <cell r="P802">
            <v>11733622</v>
          </cell>
          <cell r="Q802">
            <v>22579479.545205481</v>
          </cell>
        </row>
        <row r="803">
          <cell r="A803">
            <v>7309542</v>
          </cell>
          <cell r="B803" t="str">
            <v>07309542</v>
          </cell>
          <cell r="C803" t="str">
            <v>ACIARES HERNANDEZ NELSON</v>
          </cell>
          <cell r="D803">
            <v>2000</v>
          </cell>
          <cell r="G803" t="str">
            <v>M</v>
          </cell>
          <cell r="H803">
            <v>19621</v>
          </cell>
          <cell r="I803">
            <v>32006</v>
          </cell>
          <cell r="J803">
            <v>24.887671232876713</v>
          </cell>
          <cell r="K803">
            <v>636508</v>
          </cell>
          <cell r="L803">
            <v>636508</v>
          </cell>
          <cell r="M803">
            <v>636508</v>
          </cell>
          <cell r="O803">
            <v>8622747.4520547949</v>
          </cell>
          <cell r="P803">
            <v>73917</v>
          </cell>
          <cell r="Q803">
            <v>8622747.4520547949</v>
          </cell>
        </row>
        <row r="804">
          <cell r="A804">
            <v>7332124</v>
          </cell>
          <cell r="B804" t="str">
            <v>07332124</v>
          </cell>
          <cell r="C804" t="str">
            <v>VERGARA CARDENAS MIGUEL</v>
          </cell>
          <cell r="D804">
            <v>2000</v>
          </cell>
          <cell r="G804" t="str">
            <v>M</v>
          </cell>
          <cell r="H804">
            <v>19637</v>
          </cell>
          <cell r="I804">
            <v>27204</v>
          </cell>
          <cell r="J804">
            <v>38.043835616438358</v>
          </cell>
          <cell r="K804">
            <v>742408</v>
          </cell>
          <cell r="L804">
            <v>742408</v>
          </cell>
          <cell r="M804">
            <v>742408</v>
          </cell>
          <cell r="O804">
            <v>16723295.91780822</v>
          </cell>
          <cell r="P804">
            <v>6705631</v>
          </cell>
          <cell r="Q804">
            <v>16723295.91780822</v>
          </cell>
        </row>
        <row r="805">
          <cell r="A805">
            <v>7476375</v>
          </cell>
          <cell r="B805" t="str">
            <v>07476375</v>
          </cell>
          <cell r="C805" t="str">
            <v>VARGAS BACHMANN LUIS</v>
          </cell>
          <cell r="D805">
            <v>2000</v>
          </cell>
          <cell r="G805" t="str">
            <v>M</v>
          </cell>
          <cell r="H805">
            <v>20030</v>
          </cell>
          <cell r="I805">
            <v>33970</v>
          </cell>
          <cell r="J805">
            <v>19.506849315068493</v>
          </cell>
          <cell r="K805">
            <v>442980</v>
          </cell>
          <cell r="L805">
            <v>442980</v>
          </cell>
          <cell r="M805">
            <v>442980</v>
          </cell>
          <cell r="O805">
            <v>10046456.547945205</v>
          </cell>
          <cell r="P805">
            <v>4323005</v>
          </cell>
          <cell r="Q805">
            <v>10046456.547945205</v>
          </cell>
        </row>
        <row r="806">
          <cell r="A806">
            <v>7520968</v>
          </cell>
          <cell r="B806" t="str">
            <v>07520968</v>
          </cell>
          <cell r="C806" t="str">
            <v>GONZALEZ PALAVICINO SEGUNDO</v>
          </cell>
          <cell r="D806">
            <v>2000</v>
          </cell>
          <cell r="G806" t="str">
            <v>M</v>
          </cell>
          <cell r="H806">
            <v>21194</v>
          </cell>
          <cell r="I806">
            <v>33573</v>
          </cell>
          <cell r="J806">
            <v>20.594520547945205</v>
          </cell>
          <cell r="K806">
            <v>634081</v>
          </cell>
          <cell r="L806">
            <v>634081</v>
          </cell>
          <cell r="M806">
            <v>634081</v>
          </cell>
          <cell r="O806">
            <v>7450800.6328767128</v>
          </cell>
          <cell r="P806">
            <v>23074</v>
          </cell>
          <cell r="Q806">
            <v>7450800.6328767128</v>
          </cell>
        </row>
        <row r="807">
          <cell r="A807">
            <v>7550759</v>
          </cell>
          <cell r="B807">
            <v>7550759</v>
          </cell>
          <cell r="C807" t="str">
            <v>TRENOVA CELEDON CECILIA RAQUEL</v>
          </cell>
          <cell r="D807">
            <v>3100</v>
          </cell>
          <cell r="G807" t="str">
            <v>F</v>
          </cell>
          <cell r="H807">
            <v>23149</v>
          </cell>
          <cell r="I807">
            <v>35718</v>
          </cell>
          <cell r="J807">
            <v>14.717808219178082</v>
          </cell>
          <cell r="K807">
            <v>833791</v>
          </cell>
          <cell r="L807">
            <v>833791</v>
          </cell>
          <cell r="M807">
            <v>833791</v>
          </cell>
          <cell r="O807">
            <v>13331876.372602738</v>
          </cell>
          <cell r="P807">
            <v>0</v>
          </cell>
          <cell r="Q807">
            <v>13331876.372602738</v>
          </cell>
        </row>
        <row r="808">
          <cell r="A808">
            <v>7624143</v>
          </cell>
          <cell r="B808" t="str">
            <v>07624143</v>
          </cell>
          <cell r="C808" t="str">
            <v>SCHUBERT NAVARRO PATRICIA</v>
          </cell>
          <cell r="D808">
            <v>2000</v>
          </cell>
          <cell r="G808" t="str">
            <v>F</v>
          </cell>
          <cell r="H808">
            <v>21387</v>
          </cell>
          <cell r="I808">
            <v>30773</v>
          </cell>
          <cell r="J808">
            <v>28.265753424657536</v>
          </cell>
          <cell r="K808">
            <v>543908</v>
          </cell>
          <cell r="L808">
            <v>543908</v>
          </cell>
          <cell r="M808">
            <v>543908</v>
          </cell>
          <cell r="O808">
            <v>12936924.82191781</v>
          </cell>
          <cell r="P808">
            <v>5277059</v>
          </cell>
          <cell r="Q808">
            <v>12936924.82191781</v>
          </cell>
        </row>
        <row r="809">
          <cell r="A809">
            <v>7627881</v>
          </cell>
          <cell r="B809" t="str">
            <v>07627881</v>
          </cell>
          <cell r="C809" t="str">
            <v>URIBE MARIN LUIS</v>
          </cell>
          <cell r="D809">
            <v>2000</v>
          </cell>
          <cell r="G809" t="str">
            <v>M</v>
          </cell>
          <cell r="H809">
            <v>21857</v>
          </cell>
          <cell r="I809">
            <v>31260</v>
          </cell>
          <cell r="J809">
            <v>26.931506849315067</v>
          </cell>
          <cell r="K809">
            <v>949812</v>
          </cell>
          <cell r="L809">
            <v>949812</v>
          </cell>
          <cell r="M809">
            <v>949812</v>
          </cell>
          <cell r="O809">
            <v>21666391</v>
          </cell>
          <cell r="P809">
            <v>9459892</v>
          </cell>
          <cell r="Q809">
            <v>21666391</v>
          </cell>
        </row>
        <row r="810">
          <cell r="A810">
            <v>7631855</v>
          </cell>
          <cell r="B810" t="str">
            <v>07631855</v>
          </cell>
          <cell r="C810" t="str">
            <v>JORQUERA PARDO LUIS</v>
          </cell>
          <cell r="D810">
            <v>2000</v>
          </cell>
          <cell r="G810" t="str">
            <v>M</v>
          </cell>
          <cell r="H810">
            <v>20715</v>
          </cell>
          <cell r="I810">
            <v>29536</v>
          </cell>
          <cell r="J810">
            <v>31.654794520547945</v>
          </cell>
          <cell r="K810">
            <v>774308</v>
          </cell>
          <cell r="L810">
            <v>774308</v>
          </cell>
          <cell r="M810">
            <v>774308</v>
          </cell>
          <cell r="O810">
            <v>14757905.342465755</v>
          </cell>
          <cell r="P810">
            <v>3886602</v>
          </cell>
          <cell r="Q810">
            <v>14757905.342465755</v>
          </cell>
        </row>
        <row r="811">
          <cell r="A811">
            <v>7688524</v>
          </cell>
          <cell r="B811" t="str">
            <v>07688524</v>
          </cell>
          <cell r="C811" t="str">
            <v>VALLADARES PEÑA RODOLFO</v>
          </cell>
          <cell r="D811">
            <v>2000</v>
          </cell>
          <cell r="G811" t="str">
            <v>M</v>
          </cell>
          <cell r="H811">
            <v>20961</v>
          </cell>
          <cell r="I811">
            <v>33882</v>
          </cell>
          <cell r="J811">
            <v>19.747945205479454</v>
          </cell>
          <cell r="K811">
            <v>602303</v>
          </cell>
          <cell r="L811">
            <v>602303</v>
          </cell>
          <cell r="M811">
            <v>602303</v>
          </cell>
          <cell r="O811">
            <v>8569916.1095890421</v>
          </cell>
          <cell r="P811">
            <v>3392</v>
          </cell>
          <cell r="Q811">
            <v>8569916.1095890421</v>
          </cell>
        </row>
        <row r="812">
          <cell r="A812">
            <v>7738372</v>
          </cell>
          <cell r="B812">
            <v>7738372</v>
          </cell>
          <cell r="C812" t="str">
            <v>GUERRA BARRIENTOS PATRICIA</v>
          </cell>
          <cell r="D812">
            <v>3100</v>
          </cell>
          <cell r="G812" t="str">
            <v>F</v>
          </cell>
          <cell r="H812">
            <v>20128</v>
          </cell>
          <cell r="I812">
            <v>30713</v>
          </cell>
          <cell r="J812">
            <v>28.43013698630137</v>
          </cell>
          <cell r="K812">
            <v>1174510</v>
          </cell>
          <cell r="L812">
            <v>1174510</v>
          </cell>
          <cell r="M812">
            <v>1174510</v>
          </cell>
          <cell r="O812">
            <v>35439644.120547943</v>
          </cell>
          <cell r="P812">
            <v>0</v>
          </cell>
          <cell r="Q812">
            <v>35439644.120547943</v>
          </cell>
        </row>
        <row r="813">
          <cell r="A813">
            <v>7746371</v>
          </cell>
          <cell r="B813" t="str">
            <v>07746371</v>
          </cell>
          <cell r="C813" t="str">
            <v>BLANCO EVANS ANTONIA</v>
          </cell>
          <cell r="D813">
            <v>2000</v>
          </cell>
          <cell r="G813" t="str">
            <v>F</v>
          </cell>
          <cell r="H813">
            <v>20860</v>
          </cell>
          <cell r="I813">
            <v>33364</v>
          </cell>
          <cell r="J813">
            <v>21.167123287671235</v>
          </cell>
          <cell r="K813">
            <v>2646125</v>
          </cell>
          <cell r="L813">
            <v>2646125</v>
          </cell>
          <cell r="M813">
            <v>2646125</v>
          </cell>
          <cell r="O813">
            <v>57535776.005479455</v>
          </cell>
          <cell r="P813">
            <v>57121609</v>
          </cell>
          <cell r="Q813">
            <v>57535776.005479455</v>
          </cell>
        </row>
        <row r="814">
          <cell r="A814">
            <v>7764433</v>
          </cell>
          <cell r="B814" t="str">
            <v>07764433</v>
          </cell>
          <cell r="C814" t="str">
            <v>FLORES NILO NELSON</v>
          </cell>
          <cell r="D814">
            <v>2000</v>
          </cell>
          <cell r="G814" t="str">
            <v>M</v>
          </cell>
          <cell r="H814">
            <v>20175</v>
          </cell>
          <cell r="I814">
            <v>30963</v>
          </cell>
          <cell r="J814">
            <v>27.745205479452054</v>
          </cell>
          <cell r="K814">
            <v>1358755</v>
          </cell>
          <cell r="L814">
            <v>1358755</v>
          </cell>
          <cell r="M814">
            <v>1358755</v>
          </cell>
          <cell r="O814">
            <v>17469874.764383562</v>
          </cell>
          <cell r="P814">
            <v>51020</v>
          </cell>
          <cell r="Q814">
            <v>17469874.764383562</v>
          </cell>
        </row>
        <row r="815">
          <cell r="A815">
            <v>7772073</v>
          </cell>
          <cell r="B815" t="str">
            <v>07772073</v>
          </cell>
          <cell r="C815" t="str">
            <v>MUÑOZ CACERES ANTONIO</v>
          </cell>
          <cell r="D815">
            <v>2000</v>
          </cell>
          <cell r="G815" t="str">
            <v>M</v>
          </cell>
          <cell r="H815">
            <v>21095</v>
          </cell>
          <cell r="I815">
            <v>31992</v>
          </cell>
          <cell r="J815">
            <v>24.926027397260274</v>
          </cell>
          <cell r="K815">
            <v>669299</v>
          </cell>
          <cell r="L815">
            <v>669299</v>
          </cell>
          <cell r="M815">
            <v>669299</v>
          </cell>
          <cell r="O815">
            <v>9476788.0767123289</v>
          </cell>
          <cell r="P815">
            <v>0</v>
          </cell>
          <cell r="Q815">
            <v>9476788.0767123289</v>
          </cell>
        </row>
        <row r="816">
          <cell r="A816">
            <v>7773781</v>
          </cell>
          <cell r="B816" t="str">
            <v>07773781</v>
          </cell>
          <cell r="C816" t="str">
            <v>BARRAZA ROJAS ROBERTO</v>
          </cell>
          <cell r="D816">
            <v>2000</v>
          </cell>
          <cell r="G816" t="str">
            <v>M</v>
          </cell>
          <cell r="H816">
            <v>21030</v>
          </cell>
          <cell r="I816">
            <v>33896</v>
          </cell>
          <cell r="J816">
            <v>19.709589041095889</v>
          </cell>
          <cell r="K816">
            <v>370931</v>
          </cell>
          <cell r="L816">
            <v>370931</v>
          </cell>
          <cell r="M816">
            <v>370931</v>
          </cell>
          <cell r="O816">
            <v>5677082.7863013688</v>
          </cell>
          <cell r="P816">
            <v>390885</v>
          </cell>
          <cell r="Q816">
            <v>5677082.7863013688</v>
          </cell>
        </row>
        <row r="817">
          <cell r="A817">
            <v>8070227</v>
          </cell>
          <cell r="B817" t="str">
            <v>08070227</v>
          </cell>
          <cell r="C817" t="str">
            <v>ESPINOZA JARA OMAR</v>
          </cell>
          <cell r="D817">
            <v>2000</v>
          </cell>
          <cell r="G817" t="str">
            <v>M</v>
          </cell>
          <cell r="H817">
            <v>21826</v>
          </cell>
          <cell r="I817">
            <v>32706</v>
          </cell>
          <cell r="J817">
            <v>22.969863013698632</v>
          </cell>
          <cell r="K817">
            <v>533116</v>
          </cell>
          <cell r="L817">
            <v>533116</v>
          </cell>
          <cell r="M817">
            <v>533116</v>
          </cell>
          <cell r="O817">
            <v>7086749.3616438359</v>
          </cell>
          <cell r="P817">
            <v>339010</v>
          </cell>
          <cell r="Q817">
            <v>7086749.3616438359</v>
          </cell>
        </row>
        <row r="818">
          <cell r="A818">
            <v>8072321</v>
          </cell>
          <cell r="B818" t="str">
            <v>08072321</v>
          </cell>
          <cell r="C818" t="str">
            <v>GUAJARDO MONDACA VICTOR</v>
          </cell>
          <cell r="D818">
            <v>2000</v>
          </cell>
          <cell r="G818" t="str">
            <v>M</v>
          </cell>
          <cell r="H818">
            <v>21181</v>
          </cell>
          <cell r="I818">
            <v>30760</v>
          </cell>
          <cell r="J818">
            <v>28.301369863013697</v>
          </cell>
          <cell r="K818">
            <v>954085</v>
          </cell>
          <cell r="L818">
            <v>954085</v>
          </cell>
          <cell r="M818">
            <v>954085</v>
          </cell>
          <cell r="O818">
            <v>20958823.753424656</v>
          </cell>
          <cell r="P818">
            <v>5589267</v>
          </cell>
          <cell r="Q818">
            <v>20958823.753424656</v>
          </cell>
        </row>
        <row r="819">
          <cell r="A819">
            <v>8124562</v>
          </cell>
          <cell r="B819" t="str">
            <v>08124562</v>
          </cell>
          <cell r="C819" t="str">
            <v>QUEZADA NAVARRO LEONARDO</v>
          </cell>
          <cell r="D819">
            <v>2000</v>
          </cell>
          <cell r="G819" t="str">
            <v>M</v>
          </cell>
          <cell r="H819">
            <v>22196</v>
          </cell>
          <cell r="I819">
            <v>32112</v>
          </cell>
          <cell r="J819">
            <v>24.597260273972601</v>
          </cell>
          <cell r="K819">
            <v>523527</v>
          </cell>
          <cell r="L819">
            <v>523527</v>
          </cell>
          <cell r="M819">
            <v>523527</v>
          </cell>
          <cell r="O819">
            <v>7002147.7041095886</v>
          </cell>
          <cell r="P819">
            <v>10179</v>
          </cell>
          <cell r="Q819">
            <v>7002147.7041095886</v>
          </cell>
        </row>
        <row r="820">
          <cell r="A820">
            <v>8349005</v>
          </cell>
          <cell r="B820" t="str">
            <v>08349005</v>
          </cell>
          <cell r="C820" t="str">
            <v>OLEA HERNANDEZ RAUL</v>
          </cell>
          <cell r="D820">
            <v>2000</v>
          </cell>
          <cell r="G820" t="str">
            <v>M</v>
          </cell>
          <cell r="H820">
            <v>21347</v>
          </cell>
          <cell r="I820">
            <v>31993</v>
          </cell>
          <cell r="J820">
            <v>24.923287671232877</v>
          </cell>
          <cell r="K820">
            <v>994909</v>
          </cell>
          <cell r="L820">
            <v>994909</v>
          </cell>
          <cell r="M820">
            <v>994909</v>
          </cell>
          <cell r="O820">
            <v>16571310.704109591</v>
          </cell>
          <cell r="P820">
            <v>362389</v>
          </cell>
          <cell r="Q820">
            <v>16571310.704109591</v>
          </cell>
        </row>
        <row r="821">
          <cell r="A821">
            <v>8360203</v>
          </cell>
          <cell r="B821" t="str">
            <v>08360203</v>
          </cell>
          <cell r="C821" t="str">
            <v>HERRERA MARIN JUAN LUIS</v>
          </cell>
          <cell r="D821">
            <v>2000</v>
          </cell>
          <cell r="G821" t="str">
            <v>M</v>
          </cell>
          <cell r="H821">
            <v>20957</v>
          </cell>
          <cell r="I821">
            <v>32356</v>
          </cell>
          <cell r="J821">
            <v>23.92876712328767</v>
          </cell>
          <cell r="K821">
            <v>623373</v>
          </cell>
          <cell r="L821">
            <v>623373</v>
          </cell>
          <cell r="M821">
            <v>623373</v>
          </cell>
          <cell r="O821">
            <v>12125397.589041095</v>
          </cell>
          <cell r="P821">
            <v>4515026</v>
          </cell>
          <cell r="Q821">
            <v>12125397.589041095</v>
          </cell>
        </row>
        <row r="822">
          <cell r="A822">
            <v>8406415</v>
          </cell>
          <cell r="B822" t="str">
            <v>08406415</v>
          </cell>
          <cell r="C822" t="str">
            <v>LEIVA SEPULVEDA RAMON</v>
          </cell>
          <cell r="D822">
            <v>2000</v>
          </cell>
          <cell r="G822" t="str">
            <v>M</v>
          </cell>
          <cell r="H822">
            <v>21201</v>
          </cell>
          <cell r="I822">
            <v>29670</v>
          </cell>
          <cell r="J822">
            <v>31.287671232876711</v>
          </cell>
          <cell r="K822">
            <v>741213</v>
          </cell>
          <cell r="L822">
            <v>741213</v>
          </cell>
          <cell r="M822">
            <v>741213</v>
          </cell>
          <cell r="O822">
            <v>10941159.06849315</v>
          </cell>
          <cell r="P822">
            <v>427071</v>
          </cell>
          <cell r="Q822">
            <v>10941159.06849315</v>
          </cell>
        </row>
        <row r="823">
          <cell r="A823">
            <v>8409034</v>
          </cell>
          <cell r="B823" t="str">
            <v>08409034</v>
          </cell>
          <cell r="C823" t="str">
            <v>SOZA GARRIDO CARLOS</v>
          </cell>
          <cell r="D823">
            <v>2000</v>
          </cell>
          <cell r="G823" t="str">
            <v>M</v>
          </cell>
          <cell r="H823">
            <v>21030</v>
          </cell>
          <cell r="I823">
            <v>33932</v>
          </cell>
          <cell r="J823">
            <v>19.610958904109587</v>
          </cell>
          <cell r="K823">
            <v>623670</v>
          </cell>
          <cell r="L823">
            <v>623670</v>
          </cell>
          <cell r="M823">
            <v>623670</v>
          </cell>
          <cell r="O823">
            <v>10820126.441095889</v>
          </cell>
          <cell r="P823">
            <v>3003904</v>
          </cell>
          <cell r="Q823">
            <v>10820126.441095889</v>
          </cell>
        </row>
        <row r="824">
          <cell r="A824">
            <v>8437146</v>
          </cell>
          <cell r="B824" t="str">
            <v>08437146</v>
          </cell>
          <cell r="C824" t="str">
            <v>SEPULVEDA VALDERRAMA ROBERTO</v>
          </cell>
          <cell r="D824">
            <v>2000</v>
          </cell>
          <cell r="G824" t="str">
            <v>M</v>
          </cell>
          <cell r="H824">
            <v>21984</v>
          </cell>
          <cell r="I824">
            <v>31735</v>
          </cell>
          <cell r="J824">
            <v>25.63013698630137</v>
          </cell>
          <cell r="K824">
            <v>591615</v>
          </cell>
          <cell r="L824">
            <v>591615</v>
          </cell>
          <cell r="M824">
            <v>591615</v>
          </cell>
          <cell r="O824">
            <v>9089606.8219178095</v>
          </cell>
          <cell r="P824">
            <v>101698</v>
          </cell>
          <cell r="Q824">
            <v>9089606.8219178095</v>
          </cell>
        </row>
        <row r="825">
          <cell r="A825">
            <v>8500978</v>
          </cell>
          <cell r="B825" t="str">
            <v>08500978</v>
          </cell>
          <cell r="C825" t="str">
            <v>LEIVA PEÑALOZA RIGOBERTO</v>
          </cell>
          <cell r="D825">
            <v>2000</v>
          </cell>
          <cell r="G825" t="str">
            <v>M</v>
          </cell>
          <cell r="H825">
            <v>21407</v>
          </cell>
          <cell r="I825">
            <v>33970</v>
          </cell>
          <cell r="J825">
            <v>19.506849315068493</v>
          </cell>
          <cell r="K825">
            <v>593076</v>
          </cell>
          <cell r="L825">
            <v>593076</v>
          </cell>
          <cell r="M825">
            <v>593076</v>
          </cell>
          <cell r="O825">
            <v>11120112.602739725</v>
          </cell>
          <cell r="P825">
            <v>2767289</v>
          </cell>
          <cell r="Q825">
            <v>11120112.602739725</v>
          </cell>
        </row>
        <row r="826">
          <cell r="A826">
            <v>8502635</v>
          </cell>
          <cell r="B826" t="str">
            <v>08502635</v>
          </cell>
          <cell r="C826" t="str">
            <v>DIAZ ROJAS PATRICIO</v>
          </cell>
          <cell r="D826">
            <v>2000</v>
          </cell>
          <cell r="G826" t="str">
            <v>M</v>
          </cell>
          <cell r="H826">
            <v>21536</v>
          </cell>
          <cell r="I826">
            <v>33970</v>
          </cell>
          <cell r="J826">
            <v>19.506849315068493</v>
          </cell>
          <cell r="K826">
            <v>537595</v>
          </cell>
          <cell r="L826">
            <v>537595</v>
          </cell>
          <cell r="M826">
            <v>537595</v>
          </cell>
          <cell r="O826">
            <v>9280710.0958904102</v>
          </cell>
          <cell r="P826">
            <v>2591122</v>
          </cell>
          <cell r="Q826">
            <v>9280710.0958904102</v>
          </cell>
        </row>
        <row r="827">
          <cell r="A827">
            <v>8511498</v>
          </cell>
          <cell r="B827">
            <v>8511498</v>
          </cell>
          <cell r="C827" t="str">
            <v>CATALAN OSORIO LUIS RUPERTO</v>
          </cell>
          <cell r="D827">
            <v>3100</v>
          </cell>
          <cell r="G827" t="str">
            <v>M</v>
          </cell>
          <cell r="H827">
            <v>19499</v>
          </cell>
          <cell r="I827">
            <v>33786</v>
          </cell>
          <cell r="J827">
            <v>20.010958904109589</v>
          </cell>
          <cell r="K827">
            <v>715257</v>
          </cell>
          <cell r="L827">
            <v>715257</v>
          </cell>
          <cell r="M827">
            <v>715257</v>
          </cell>
          <cell r="O827">
            <v>15754607.934246575</v>
          </cell>
          <cell r="P827">
            <v>0</v>
          </cell>
          <cell r="Q827">
            <v>15754607.934246575</v>
          </cell>
        </row>
        <row r="828">
          <cell r="A828">
            <v>8534860</v>
          </cell>
          <cell r="B828" t="str">
            <v>08534860</v>
          </cell>
          <cell r="C828" t="str">
            <v>SEPULVEDA MUÑOZ MARIO RENE</v>
          </cell>
          <cell r="D828">
            <v>2000</v>
          </cell>
          <cell r="G828" t="str">
            <v>M</v>
          </cell>
          <cell r="H828">
            <v>22922</v>
          </cell>
          <cell r="I828">
            <v>33909</v>
          </cell>
          <cell r="J828">
            <v>19.673972602739727</v>
          </cell>
          <cell r="K828">
            <v>608230</v>
          </cell>
          <cell r="L828">
            <v>608230</v>
          </cell>
          <cell r="M828">
            <v>608230</v>
          </cell>
          <cell r="O828">
            <v>8382981.6904109605</v>
          </cell>
          <cell r="P828">
            <v>773836</v>
          </cell>
          <cell r="Q828">
            <v>8382981.6904109605</v>
          </cell>
        </row>
        <row r="829">
          <cell r="A829">
            <v>8549925</v>
          </cell>
          <cell r="B829" t="str">
            <v>08549925</v>
          </cell>
          <cell r="C829" t="str">
            <v>LOBOS GUTIERREZ MARCELA ALEJAN</v>
          </cell>
          <cell r="D829">
            <v>2000</v>
          </cell>
          <cell r="G829" t="str">
            <v>F</v>
          </cell>
          <cell r="H829">
            <v>21855</v>
          </cell>
          <cell r="I829">
            <v>35961</v>
          </cell>
          <cell r="J829">
            <v>14.052054794520547</v>
          </cell>
          <cell r="K829">
            <v>610872</v>
          </cell>
          <cell r="L829">
            <v>610872</v>
          </cell>
          <cell r="M829">
            <v>610872</v>
          </cell>
          <cell r="O829">
            <v>9596344.9479452055</v>
          </cell>
          <cell r="P829">
            <v>0</v>
          </cell>
          <cell r="Q829">
            <v>9596344.9479452055</v>
          </cell>
        </row>
        <row r="830">
          <cell r="A830">
            <v>8562775</v>
          </cell>
          <cell r="B830" t="str">
            <v>08562775</v>
          </cell>
          <cell r="C830" t="str">
            <v>TOLEDO PALOMERA MARIA FRANCISC</v>
          </cell>
          <cell r="D830">
            <v>2000</v>
          </cell>
          <cell r="G830" t="str">
            <v>F</v>
          </cell>
          <cell r="H830">
            <v>25166</v>
          </cell>
          <cell r="I830">
            <v>35373</v>
          </cell>
          <cell r="J830">
            <v>15.663013698630136</v>
          </cell>
          <cell r="K830">
            <v>1958656</v>
          </cell>
          <cell r="L830">
            <v>1958656</v>
          </cell>
          <cell r="M830">
            <v>1958656</v>
          </cell>
          <cell r="O830">
            <v>31806850.591780819</v>
          </cell>
          <cell r="P830">
            <v>0</v>
          </cell>
          <cell r="Q830">
            <v>31806850.591780819</v>
          </cell>
        </row>
        <row r="831">
          <cell r="A831">
            <v>8698119</v>
          </cell>
          <cell r="B831" t="str">
            <v>08698119</v>
          </cell>
          <cell r="C831" t="str">
            <v>JIMENEZ FLORES JOSE</v>
          </cell>
          <cell r="D831">
            <v>2000</v>
          </cell>
          <cell r="G831" t="str">
            <v>M</v>
          </cell>
          <cell r="H831">
            <v>21910</v>
          </cell>
          <cell r="I831">
            <v>33970</v>
          </cell>
          <cell r="J831">
            <v>19.506849315068493</v>
          </cell>
          <cell r="K831">
            <v>682621</v>
          </cell>
          <cell r="L831">
            <v>682621</v>
          </cell>
          <cell r="M831">
            <v>682621</v>
          </cell>
          <cell r="O831">
            <v>10372696.424657535</v>
          </cell>
          <cell r="P831">
            <v>14023</v>
          </cell>
          <cell r="Q831">
            <v>10372696.424657535</v>
          </cell>
        </row>
        <row r="832">
          <cell r="A832">
            <v>8760633</v>
          </cell>
          <cell r="B832" t="str">
            <v>08760633</v>
          </cell>
          <cell r="C832" t="str">
            <v>GAETE BARROS SERGIO PATRICIO</v>
          </cell>
          <cell r="D832">
            <v>2000</v>
          </cell>
          <cell r="G832" t="str">
            <v>M</v>
          </cell>
          <cell r="H832">
            <v>23156</v>
          </cell>
          <cell r="I832">
            <v>36090</v>
          </cell>
          <cell r="J832">
            <v>13.698630136986301</v>
          </cell>
          <cell r="K832">
            <v>635265</v>
          </cell>
          <cell r="L832">
            <v>635265</v>
          </cell>
          <cell r="M832">
            <v>635265</v>
          </cell>
          <cell r="O832">
            <v>9689136.98630137</v>
          </cell>
          <cell r="P832">
            <v>0</v>
          </cell>
          <cell r="Q832">
            <v>9689136.98630137</v>
          </cell>
        </row>
        <row r="833">
          <cell r="A833">
            <v>8804418</v>
          </cell>
          <cell r="B833">
            <v>8804418</v>
          </cell>
          <cell r="C833" t="str">
            <v>GALLARDO MONTECINOS JORGE</v>
          </cell>
          <cell r="D833">
            <v>3100</v>
          </cell>
          <cell r="G833" t="str">
            <v>M</v>
          </cell>
          <cell r="H833">
            <v>22267</v>
          </cell>
          <cell r="I833">
            <v>33848</v>
          </cell>
          <cell r="J833">
            <v>19.841095890410958</v>
          </cell>
          <cell r="K833">
            <v>530399</v>
          </cell>
          <cell r="L833">
            <v>530399</v>
          </cell>
          <cell r="M833">
            <v>530399</v>
          </cell>
          <cell r="O833">
            <v>11953089.649315068</v>
          </cell>
          <cell r="P833">
            <v>0</v>
          </cell>
          <cell r="Q833">
            <v>11953089.649315068</v>
          </cell>
        </row>
        <row r="834">
          <cell r="A834">
            <v>8825782</v>
          </cell>
          <cell r="B834" t="str">
            <v>08825782</v>
          </cell>
          <cell r="C834" t="str">
            <v>MORONG ZUÑIGA OSCAR</v>
          </cell>
          <cell r="D834">
            <v>2000</v>
          </cell>
          <cell r="G834" t="str">
            <v>M</v>
          </cell>
          <cell r="H834">
            <v>24343</v>
          </cell>
          <cell r="I834">
            <v>35373</v>
          </cell>
          <cell r="J834">
            <v>15.663013698630136</v>
          </cell>
          <cell r="K834">
            <v>531239</v>
          </cell>
          <cell r="L834">
            <v>531239</v>
          </cell>
          <cell r="M834">
            <v>531239</v>
          </cell>
          <cell r="O834">
            <v>9449198.5671232864</v>
          </cell>
          <cell r="P834">
            <v>0</v>
          </cell>
          <cell r="Q834">
            <v>9449198.5671232864</v>
          </cell>
        </row>
        <row r="835">
          <cell r="A835">
            <v>8865159</v>
          </cell>
          <cell r="B835" t="str">
            <v>08865159</v>
          </cell>
          <cell r="C835" t="str">
            <v>VERA SOLIS EDUARDO</v>
          </cell>
          <cell r="D835">
            <v>2000</v>
          </cell>
          <cell r="G835" t="str">
            <v>M</v>
          </cell>
          <cell r="H835">
            <v>21869</v>
          </cell>
          <cell r="I835">
            <v>33970</v>
          </cell>
          <cell r="J835">
            <v>19.506849315068493</v>
          </cell>
          <cell r="K835">
            <v>542777</v>
          </cell>
          <cell r="L835">
            <v>542777</v>
          </cell>
          <cell r="M835">
            <v>542777</v>
          </cell>
          <cell r="O835">
            <v>11993181.589041095</v>
          </cell>
          <cell r="P835">
            <v>4745794</v>
          </cell>
          <cell r="Q835">
            <v>11993181.589041095</v>
          </cell>
        </row>
        <row r="836">
          <cell r="A836">
            <v>8951508</v>
          </cell>
          <cell r="B836" t="str">
            <v>08951508</v>
          </cell>
          <cell r="C836" t="str">
            <v>GALVEZ GALLEGUILLOS PEDRO</v>
          </cell>
          <cell r="D836">
            <v>2000</v>
          </cell>
          <cell r="G836" t="str">
            <v>M</v>
          </cell>
          <cell r="H836">
            <v>22832</v>
          </cell>
          <cell r="I836">
            <v>35779</v>
          </cell>
          <cell r="J836">
            <v>14.550684931506849</v>
          </cell>
          <cell r="K836">
            <v>1207345</v>
          </cell>
          <cell r="L836">
            <v>1207345</v>
          </cell>
          <cell r="M836">
            <v>1207345</v>
          </cell>
          <cell r="O836">
            <v>18615957.142465752</v>
          </cell>
          <cell r="P836">
            <v>0</v>
          </cell>
          <cell r="Q836">
            <v>18615957.142465752</v>
          </cell>
        </row>
        <row r="837">
          <cell r="A837">
            <v>8992522</v>
          </cell>
          <cell r="B837" t="str">
            <v>08992522</v>
          </cell>
          <cell r="C837" t="str">
            <v>GARCIA SANHUEZA RODRIGO</v>
          </cell>
          <cell r="D837">
            <v>2000</v>
          </cell>
          <cell r="G837" t="str">
            <v>M</v>
          </cell>
          <cell r="H837">
            <v>22576</v>
          </cell>
          <cell r="I837">
            <v>34151</v>
          </cell>
          <cell r="J837">
            <v>19.010958904109589</v>
          </cell>
          <cell r="K837">
            <v>4205891</v>
          </cell>
          <cell r="L837">
            <v>4205891</v>
          </cell>
          <cell r="M837">
            <v>4205891</v>
          </cell>
          <cell r="O837">
            <v>81327608.457534254</v>
          </cell>
          <cell r="P837">
            <v>81298973</v>
          </cell>
          <cell r="Q837">
            <v>81327608.457534254</v>
          </cell>
        </row>
        <row r="838">
          <cell r="A838">
            <v>9038405</v>
          </cell>
          <cell r="B838" t="str">
            <v>09038405</v>
          </cell>
          <cell r="C838" t="str">
            <v>PEREZ PARRA RIGOBERTO</v>
          </cell>
          <cell r="D838">
            <v>2000</v>
          </cell>
          <cell r="G838" t="str">
            <v>M</v>
          </cell>
          <cell r="H838">
            <v>22198</v>
          </cell>
          <cell r="I838">
            <v>29564</v>
          </cell>
          <cell r="J838">
            <v>31.578082191780823</v>
          </cell>
          <cell r="K838">
            <v>1132576</v>
          </cell>
          <cell r="L838">
            <v>1132576</v>
          </cell>
          <cell r="M838">
            <v>1132576</v>
          </cell>
          <cell r="O838">
            <v>21024793.213698633</v>
          </cell>
          <cell r="P838">
            <v>0</v>
          </cell>
          <cell r="Q838">
            <v>21024793.213698633</v>
          </cell>
        </row>
        <row r="839">
          <cell r="A839">
            <v>9042328</v>
          </cell>
          <cell r="B839" t="str">
            <v>09042328</v>
          </cell>
          <cell r="C839" t="str">
            <v>GONZALEZ ALVAREZ MAURICIO</v>
          </cell>
          <cell r="D839">
            <v>2000</v>
          </cell>
          <cell r="G839" t="str">
            <v>M</v>
          </cell>
          <cell r="H839">
            <v>22162</v>
          </cell>
          <cell r="I839">
            <v>33970</v>
          </cell>
          <cell r="J839">
            <v>19.506849315068493</v>
          </cell>
          <cell r="K839">
            <v>705170</v>
          </cell>
          <cell r="L839">
            <v>705170</v>
          </cell>
          <cell r="M839">
            <v>705170</v>
          </cell>
          <cell r="O839">
            <v>9128176.3698630128</v>
          </cell>
          <cell r="P839">
            <v>3419</v>
          </cell>
          <cell r="Q839">
            <v>9128176.3698630128</v>
          </cell>
        </row>
        <row r="840">
          <cell r="A840">
            <v>9045642</v>
          </cell>
          <cell r="B840" t="str">
            <v>09045642</v>
          </cell>
          <cell r="C840" t="str">
            <v>AGUIRRE GONZALEZ MARCELO</v>
          </cell>
          <cell r="D840">
            <v>2000</v>
          </cell>
          <cell r="G840" t="str">
            <v>M</v>
          </cell>
          <cell r="H840">
            <v>22045</v>
          </cell>
          <cell r="I840">
            <v>36899</v>
          </cell>
          <cell r="J840">
            <v>11.482191780821918</v>
          </cell>
          <cell r="K840">
            <v>446667</v>
          </cell>
          <cell r="L840">
            <v>446667</v>
          </cell>
          <cell r="M840">
            <v>446667</v>
          </cell>
          <cell r="O840">
            <v>5955916.2164383559</v>
          </cell>
          <cell r="P840">
            <v>0</v>
          </cell>
          <cell r="Q840">
            <v>5955916.2164383559</v>
          </cell>
        </row>
        <row r="841">
          <cell r="A841">
            <v>9092326</v>
          </cell>
          <cell r="B841" t="str">
            <v>09092326</v>
          </cell>
          <cell r="C841" t="str">
            <v>POLANCO GARATE VICTOR</v>
          </cell>
          <cell r="D841">
            <v>2000</v>
          </cell>
          <cell r="G841" t="str">
            <v>M</v>
          </cell>
          <cell r="H841">
            <v>22199</v>
          </cell>
          <cell r="I841">
            <v>29670</v>
          </cell>
          <cell r="J841">
            <v>31.287671232876711</v>
          </cell>
          <cell r="K841">
            <v>725194</v>
          </cell>
          <cell r="L841">
            <v>725194</v>
          </cell>
          <cell r="M841">
            <v>725194</v>
          </cell>
          <cell r="O841">
            <v>14541006.863013696</v>
          </cell>
          <cell r="P841">
            <v>40446</v>
          </cell>
          <cell r="Q841">
            <v>14541006.863013696</v>
          </cell>
        </row>
        <row r="842">
          <cell r="A842">
            <v>9128477</v>
          </cell>
          <cell r="B842">
            <v>9128477</v>
          </cell>
          <cell r="C842" t="str">
            <v>MORENO FIGUEROA LUIS ALEJANDRO</v>
          </cell>
          <cell r="D842">
            <v>3100</v>
          </cell>
          <cell r="G842" t="str">
            <v>M</v>
          </cell>
          <cell r="H842">
            <v>22538</v>
          </cell>
          <cell r="I842">
            <v>35855</v>
          </cell>
          <cell r="J842">
            <v>14.342465753424657</v>
          </cell>
          <cell r="K842">
            <v>565865</v>
          </cell>
          <cell r="L842">
            <v>565865</v>
          </cell>
          <cell r="M842">
            <v>565865</v>
          </cell>
          <cell r="O842">
            <v>9149159.3013698626</v>
          </cell>
          <cell r="P842">
            <v>0</v>
          </cell>
          <cell r="Q842">
            <v>9149159.3013698626</v>
          </cell>
        </row>
        <row r="843">
          <cell r="A843">
            <v>9268522</v>
          </cell>
          <cell r="B843" t="str">
            <v>09268522</v>
          </cell>
          <cell r="C843" t="str">
            <v>SOTO VALDIVIESO ALBERTO</v>
          </cell>
          <cell r="D843">
            <v>2000</v>
          </cell>
          <cell r="G843" t="str">
            <v>M</v>
          </cell>
          <cell r="H843">
            <v>24364</v>
          </cell>
          <cell r="I843">
            <v>34477</v>
          </cell>
          <cell r="J843">
            <v>18.117808219178084</v>
          </cell>
          <cell r="K843">
            <v>966264</v>
          </cell>
          <cell r="L843">
            <v>966264</v>
          </cell>
          <cell r="M843">
            <v>966264</v>
          </cell>
          <cell r="O843">
            <v>12620408.980821919</v>
          </cell>
          <cell r="P843">
            <v>38386</v>
          </cell>
          <cell r="Q843">
            <v>12620408.980821919</v>
          </cell>
        </row>
        <row r="844">
          <cell r="A844">
            <v>9309211</v>
          </cell>
          <cell r="B844" t="str">
            <v>09309211</v>
          </cell>
          <cell r="C844" t="str">
            <v>ROJAS BECERRA JAIME</v>
          </cell>
          <cell r="D844">
            <v>2000</v>
          </cell>
          <cell r="G844" t="str">
            <v>M</v>
          </cell>
          <cell r="H844">
            <v>23787</v>
          </cell>
          <cell r="I844">
            <v>33970</v>
          </cell>
          <cell r="J844">
            <v>19.506849315068493</v>
          </cell>
          <cell r="K844">
            <v>703134</v>
          </cell>
          <cell r="L844">
            <v>703134</v>
          </cell>
          <cell r="M844">
            <v>703134</v>
          </cell>
          <cell r="O844">
            <v>10051587.424657535</v>
          </cell>
          <cell r="P844">
            <v>450229</v>
          </cell>
          <cell r="Q844">
            <v>10051587.424657535</v>
          </cell>
        </row>
        <row r="845">
          <cell r="A845">
            <v>9317842</v>
          </cell>
          <cell r="B845" t="str">
            <v>09317842</v>
          </cell>
          <cell r="C845" t="str">
            <v>BUSTAMANTE GARCIA RENE</v>
          </cell>
          <cell r="D845">
            <v>2000</v>
          </cell>
          <cell r="G845" t="str">
            <v>M</v>
          </cell>
          <cell r="H845">
            <v>23189</v>
          </cell>
          <cell r="I845">
            <v>33970</v>
          </cell>
          <cell r="J845">
            <v>19.506849315068493</v>
          </cell>
          <cell r="K845">
            <v>644759</v>
          </cell>
          <cell r="L845">
            <v>644759</v>
          </cell>
          <cell r="M845">
            <v>644759</v>
          </cell>
          <cell r="O845">
            <v>8324322.0958904102</v>
          </cell>
          <cell r="P845">
            <v>260681</v>
          </cell>
          <cell r="Q845">
            <v>8324322.0958904102</v>
          </cell>
        </row>
        <row r="846">
          <cell r="A846">
            <v>9330508</v>
          </cell>
          <cell r="B846">
            <v>9330508</v>
          </cell>
          <cell r="C846" t="str">
            <v>VALDES GUERRERO ALFONSO</v>
          </cell>
          <cell r="D846">
            <v>3100</v>
          </cell>
          <cell r="G846" t="str">
            <v>M</v>
          </cell>
          <cell r="H846">
            <v>22411</v>
          </cell>
          <cell r="I846">
            <v>33178</v>
          </cell>
          <cell r="J846">
            <v>21.676712328767124</v>
          </cell>
          <cell r="K846">
            <v>794291</v>
          </cell>
          <cell r="L846">
            <v>794291</v>
          </cell>
          <cell r="M846">
            <v>794291</v>
          </cell>
          <cell r="O846">
            <v>18779251.221917808</v>
          </cell>
          <cell r="P846">
            <v>0</v>
          </cell>
          <cell r="Q846">
            <v>18779251.221917808</v>
          </cell>
        </row>
        <row r="847">
          <cell r="A847">
            <v>9382454</v>
          </cell>
          <cell r="B847" t="str">
            <v>09382454</v>
          </cell>
          <cell r="C847" t="str">
            <v>ESPINOZA QUINTANA VIRGILIO</v>
          </cell>
          <cell r="D847">
            <v>2000</v>
          </cell>
          <cell r="G847" t="str">
            <v>M</v>
          </cell>
          <cell r="H847">
            <v>23586</v>
          </cell>
          <cell r="I847">
            <v>33420</v>
          </cell>
          <cell r="J847">
            <v>21.013698630136986</v>
          </cell>
          <cell r="K847">
            <v>3387306</v>
          </cell>
          <cell r="L847">
            <v>3387306</v>
          </cell>
          <cell r="M847">
            <v>3387306</v>
          </cell>
          <cell r="O847">
            <v>72693696.328767121</v>
          </cell>
          <cell r="P847">
            <v>70492076</v>
          </cell>
          <cell r="Q847">
            <v>72693696.328767121</v>
          </cell>
        </row>
        <row r="848">
          <cell r="A848">
            <v>9409985</v>
          </cell>
          <cell r="B848" t="str">
            <v>09409985</v>
          </cell>
          <cell r="C848" t="str">
            <v>TORO OPAZO FRANCISCO</v>
          </cell>
          <cell r="D848">
            <v>2000</v>
          </cell>
          <cell r="G848" t="str">
            <v>M</v>
          </cell>
          <cell r="H848">
            <v>22973</v>
          </cell>
          <cell r="I848">
            <v>34060</v>
          </cell>
          <cell r="J848">
            <v>19.260273972602739</v>
          </cell>
          <cell r="K848">
            <v>601118</v>
          </cell>
          <cell r="L848">
            <v>601118</v>
          </cell>
          <cell r="M848">
            <v>601118</v>
          </cell>
          <cell r="O848">
            <v>7645581.0273972601</v>
          </cell>
          <cell r="P848">
            <v>792256</v>
          </cell>
          <cell r="Q848">
            <v>7645581.0273972601</v>
          </cell>
        </row>
        <row r="849">
          <cell r="A849">
            <v>9438862</v>
          </cell>
          <cell r="B849" t="str">
            <v>09438862</v>
          </cell>
          <cell r="C849" t="str">
            <v>BRICEÑO PINTO JORGE</v>
          </cell>
          <cell r="D849">
            <v>2000</v>
          </cell>
          <cell r="G849" t="str">
            <v>M</v>
          </cell>
          <cell r="H849">
            <v>22679</v>
          </cell>
          <cell r="I849">
            <v>33970</v>
          </cell>
          <cell r="J849">
            <v>19.506849315068493</v>
          </cell>
          <cell r="K849">
            <v>460961</v>
          </cell>
          <cell r="L849">
            <v>460961</v>
          </cell>
          <cell r="M849">
            <v>460961</v>
          </cell>
          <cell r="O849">
            <v>6180185.2054794524</v>
          </cell>
          <cell r="P849">
            <v>44628</v>
          </cell>
          <cell r="Q849">
            <v>6180185.2054794524</v>
          </cell>
        </row>
        <row r="850">
          <cell r="A850">
            <v>9479456</v>
          </cell>
          <cell r="B850" t="str">
            <v>09479456</v>
          </cell>
          <cell r="C850" t="str">
            <v>PARDO RAMÍREZ MAX ANTONIO</v>
          </cell>
          <cell r="D850">
            <v>2000</v>
          </cell>
          <cell r="G850" t="str">
            <v>M</v>
          </cell>
          <cell r="H850">
            <v>22757</v>
          </cell>
          <cell r="I850">
            <v>35905</v>
          </cell>
          <cell r="J850">
            <v>14.205479452054794</v>
          </cell>
          <cell r="K850">
            <v>551679</v>
          </cell>
          <cell r="L850">
            <v>551679</v>
          </cell>
          <cell r="M850">
            <v>551679</v>
          </cell>
          <cell r="O850">
            <v>8860255.8493150678</v>
          </cell>
          <cell r="P850">
            <v>0</v>
          </cell>
          <cell r="Q850">
            <v>8860255.8493150678</v>
          </cell>
        </row>
        <row r="851">
          <cell r="A851">
            <v>9483363</v>
          </cell>
          <cell r="B851" t="str">
            <v>09483363</v>
          </cell>
          <cell r="C851" t="str">
            <v>AHUMADA MUÑOZ SERGIO</v>
          </cell>
          <cell r="D851">
            <v>2000</v>
          </cell>
          <cell r="G851" t="str">
            <v>M</v>
          </cell>
          <cell r="H851">
            <v>22762</v>
          </cell>
          <cell r="I851">
            <v>33970</v>
          </cell>
          <cell r="J851">
            <v>19.506849315068493</v>
          </cell>
          <cell r="K851">
            <v>737241</v>
          </cell>
          <cell r="L851">
            <v>737241</v>
          </cell>
          <cell r="M851">
            <v>737241</v>
          </cell>
          <cell r="O851">
            <v>13107972.534246575</v>
          </cell>
          <cell r="P851">
            <v>2678579</v>
          </cell>
          <cell r="Q851">
            <v>13107972.534246575</v>
          </cell>
        </row>
        <row r="852">
          <cell r="A852">
            <v>9564730</v>
          </cell>
          <cell r="B852" t="str">
            <v>09564730</v>
          </cell>
          <cell r="C852" t="str">
            <v>ZAVALA ORDENES ANDRES</v>
          </cell>
          <cell r="D852">
            <v>2000</v>
          </cell>
          <cell r="G852" t="str">
            <v>M</v>
          </cell>
          <cell r="H852">
            <v>23646</v>
          </cell>
          <cell r="I852">
            <v>32875</v>
          </cell>
          <cell r="J852">
            <v>22.506849315068493</v>
          </cell>
          <cell r="K852">
            <v>1009410</v>
          </cell>
          <cell r="L852">
            <v>1009410</v>
          </cell>
          <cell r="M852">
            <v>1009410</v>
          </cell>
          <cell r="O852">
            <v>16871597.205479451</v>
          </cell>
          <cell r="P852">
            <v>1168746</v>
          </cell>
          <cell r="Q852">
            <v>16871597.205479451</v>
          </cell>
        </row>
        <row r="853">
          <cell r="A853">
            <v>9580568</v>
          </cell>
          <cell r="B853" t="str">
            <v>09580568</v>
          </cell>
          <cell r="C853" t="str">
            <v>SOTO ARRIAZA DAVID</v>
          </cell>
          <cell r="D853">
            <v>2000</v>
          </cell>
          <cell r="G853" t="str">
            <v>M</v>
          </cell>
          <cell r="H853">
            <v>22931</v>
          </cell>
          <cell r="I853">
            <v>32875</v>
          </cell>
          <cell r="J853">
            <v>22.506849315068493</v>
          </cell>
          <cell r="K853">
            <v>793057</v>
          </cell>
          <cell r="L853">
            <v>793057</v>
          </cell>
          <cell r="M853">
            <v>793057</v>
          </cell>
          <cell r="O853">
            <v>13005728.83561644</v>
          </cell>
          <cell r="P853">
            <v>2381425</v>
          </cell>
          <cell r="Q853">
            <v>13005728.83561644</v>
          </cell>
        </row>
        <row r="854">
          <cell r="A854">
            <v>9581076</v>
          </cell>
          <cell r="B854" t="str">
            <v>09581076</v>
          </cell>
          <cell r="C854" t="str">
            <v>ASTORGA OPAZO NANCY</v>
          </cell>
          <cell r="D854">
            <v>2000</v>
          </cell>
          <cell r="G854" t="str">
            <v>F</v>
          </cell>
          <cell r="H854">
            <v>23525</v>
          </cell>
          <cell r="I854">
            <v>33178</v>
          </cell>
          <cell r="J854">
            <v>21.676712328767124</v>
          </cell>
          <cell r="K854">
            <v>726873</v>
          </cell>
          <cell r="L854">
            <v>726873</v>
          </cell>
          <cell r="M854">
            <v>726873</v>
          </cell>
          <cell r="O854">
            <v>9865279.6301369853</v>
          </cell>
          <cell r="P854">
            <v>0</v>
          </cell>
          <cell r="Q854">
            <v>9865279.6301369853</v>
          </cell>
        </row>
        <row r="855">
          <cell r="A855">
            <v>9619420</v>
          </cell>
          <cell r="B855" t="str">
            <v>09619420</v>
          </cell>
          <cell r="C855" t="str">
            <v>COVARRUBIAS CASTAÑEDA JULIO</v>
          </cell>
          <cell r="D855">
            <v>2000</v>
          </cell>
          <cell r="G855" t="str">
            <v>M</v>
          </cell>
          <cell r="H855">
            <v>23738</v>
          </cell>
          <cell r="I855">
            <v>33970</v>
          </cell>
          <cell r="J855">
            <v>19.506849315068493</v>
          </cell>
          <cell r="K855">
            <v>580674</v>
          </cell>
          <cell r="L855">
            <v>580674</v>
          </cell>
          <cell r="M855">
            <v>580674</v>
          </cell>
          <cell r="O855">
            <v>7863623.6575342473</v>
          </cell>
          <cell r="P855">
            <v>333700</v>
          </cell>
          <cell r="Q855">
            <v>7863623.6575342473</v>
          </cell>
        </row>
        <row r="856">
          <cell r="A856">
            <v>9628174</v>
          </cell>
          <cell r="B856" t="str">
            <v>09628174</v>
          </cell>
          <cell r="C856" t="str">
            <v>NAVARRO OROSTEGUI RUBEN ELADIO</v>
          </cell>
          <cell r="D856">
            <v>2000</v>
          </cell>
          <cell r="G856" t="str">
            <v>M</v>
          </cell>
          <cell r="H856">
            <v>22914</v>
          </cell>
          <cell r="I856">
            <v>35767</v>
          </cell>
          <cell r="J856">
            <v>14.583561643835617</v>
          </cell>
          <cell r="K856">
            <v>425114</v>
          </cell>
          <cell r="L856">
            <v>425114</v>
          </cell>
          <cell r="M856">
            <v>425114</v>
          </cell>
          <cell r="O856">
            <v>7250305.1726027401</v>
          </cell>
          <cell r="P856">
            <v>0</v>
          </cell>
          <cell r="Q856">
            <v>7250305.1726027401</v>
          </cell>
        </row>
        <row r="857">
          <cell r="A857">
            <v>9677277</v>
          </cell>
          <cell r="B857" t="str">
            <v>09677277</v>
          </cell>
          <cell r="C857" t="str">
            <v>VERDUGO VERGARA MACARENA DEL P</v>
          </cell>
          <cell r="D857">
            <v>2000</v>
          </cell>
          <cell r="G857" t="str">
            <v>F</v>
          </cell>
          <cell r="H857">
            <v>23449</v>
          </cell>
          <cell r="I857">
            <v>32325</v>
          </cell>
          <cell r="J857">
            <v>24.013698630136986</v>
          </cell>
          <cell r="K857">
            <v>807087</v>
          </cell>
          <cell r="L857">
            <v>807087</v>
          </cell>
          <cell r="M857">
            <v>807087</v>
          </cell>
          <cell r="O857">
            <v>21111138.8630137</v>
          </cell>
          <cell r="P857">
            <v>8447584</v>
          </cell>
          <cell r="Q857">
            <v>21111138.8630137</v>
          </cell>
        </row>
        <row r="858">
          <cell r="A858">
            <v>9695408</v>
          </cell>
          <cell r="B858" t="str">
            <v>09695408</v>
          </cell>
          <cell r="C858" t="str">
            <v>DE LA CUADRA MUÑOZ RAFAEL</v>
          </cell>
          <cell r="D858">
            <v>2000</v>
          </cell>
          <cell r="G858" t="str">
            <v>M</v>
          </cell>
          <cell r="H858">
            <v>23819</v>
          </cell>
          <cell r="I858">
            <v>35462</v>
          </cell>
          <cell r="J858">
            <v>15.419178082191781</v>
          </cell>
          <cell r="K858">
            <v>1133875</v>
          </cell>
          <cell r="L858">
            <v>1133875</v>
          </cell>
          <cell r="M858">
            <v>1133875</v>
          </cell>
          <cell r="O858">
            <v>18594248.975342467</v>
          </cell>
          <cell r="P858">
            <v>0</v>
          </cell>
          <cell r="Q858">
            <v>18594248.975342467</v>
          </cell>
        </row>
        <row r="859">
          <cell r="A859">
            <v>9764938</v>
          </cell>
          <cell r="B859" t="str">
            <v>09764938</v>
          </cell>
          <cell r="C859" t="str">
            <v>ROJAS PINTO JOSE LUIS</v>
          </cell>
          <cell r="D859">
            <v>2000</v>
          </cell>
          <cell r="G859" t="str">
            <v>M</v>
          </cell>
          <cell r="H859">
            <v>23755</v>
          </cell>
          <cell r="I859">
            <v>35983</v>
          </cell>
          <cell r="J859">
            <v>13.991780821917809</v>
          </cell>
          <cell r="K859">
            <v>513109</v>
          </cell>
          <cell r="L859">
            <v>513109</v>
          </cell>
          <cell r="M859">
            <v>513109</v>
          </cell>
          <cell r="O859">
            <v>8187304.5397260273</v>
          </cell>
          <cell r="P859">
            <v>0</v>
          </cell>
          <cell r="Q859">
            <v>8187304.5397260273</v>
          </cell>
        </row>
        <row r="860">
          <cell r="A860">
            <v>9843463</v>
          </cell>
          <cell r="B860">
            <v>9843463</v>
          </cell>
          <cell r="C860" t="str">
            <v>NUÑEZ PINTO HUGO SEGUNDO</v>
          </cell>
          <cell r="D860">
            <v>3100</v>
          </cell>
          <cell r="G860" t="str">
            <v>M</v>
          </cell>
          <cell r="H860">
            <v>23125</v>
          </cell>
          <cell r="I860">
            <v>33786</v>
          </cell>
          <cell r="J860">
            <v>20.010958904109589</v>
          </cell>
          <cell r="K860">
            <v>465889</v>
          </cell>
          <cell r="L860">
            <v>465889</v>
          </cell>
          <cell r="M860">
            <v>465889</v>
          </cell>
          <cell r="O860">
            <v>10764515.134246575</v>
          </cell>
          <cell r="P860">
            <v>0</v>
          </cell>
          <cell r="Q860">
            <v>10764515.134246575</v>
          </cell>
        </row>
        <row r="861">
          <cell r="A861">
            <v>9865245</v>
          </cell>
          <cell r="B861" t="str">
            <v>09865245</v>
          </cell>
          <cell r="C861" t="str">
            <v>GARRIDO PAREDES ARMANDO</v>
          </cell>
          <cell r="D861">
            <v>2000</v>
          </cell>
          <cell r="G861" t="str">
            <v>M</v>
          </cell>
          <cell r="H861">
            <v>23214</v>
          </cell>
          <cell r="I861">
            <v>33970</v>
          </cell>
          <cell r="J861">
            <v>19.506849315068493</v>
          </cell>
          <cell r="K861">
            <v>595308</v>
          </cell>
          <cell r="L861">
            <v>595308</v>
          </cell>
          <cell r="M861">
            <v>595308</v>
          </cell>
          <cell r="O861">
            <v>7923125.8904109579</v>
          </cell>
          <cell r="P861">
            <v>195466</v>
          </cell>
          <cell r="Q861">
            <v>7923125.8904109579</v>
          </cell>
        </row>
        <row r="862">
          <cell r="A862">
            <v>9900663</v>
          </cell>
          <cell r="B862" t="str">
            <v>09900663</v>
          </cell>
          <cell r="C862" t="str">
            <v>TORO OPAZO FANNY</v>
          </cell>
          <cell r="D862">
            <v>2000</v>
          </cell>
          <cell r="G862" t="str">
            <v>F</v>
          </cell>
          <cell r="H862">
            <v>23552</v>
          </cell>
          <cell r="I862">
            <v>34578</v>
          </cell>
          <cell r="J862">
            <v>17.841095890410958</v>
          </cell>
          <cell r="K862">
            <v>571209</v>
          </cell>
          <cell r="L862">
            <v>571209</v>
          </cell>
          <cell r="M862">
            <v>571209</v>
          </cell>
          <cell r="O862">
            <v>6951227.7726027388</v>
          </cell>
          <cell r="P862">
            <v>11001</v>
          </cell>
          <cell r="Q862">
            <v>6951227.7726027388</v>
          </cell>
        </row>
        <row r="863">
          <cell r="A863">
            <v>9901472</v>
          </cell>
          <cell r="B863" t="str">
            <v>09901472</v>
          </cell>
          <cell r="C863" t="str">
            <v>GARRIDO VALENZUELA JUAN</v>
          </cell>
          <cell r="D863">
            <v>2000</v>
          </cell>
          <cell r="G863" t="str">
            <v>M</v>
          </cell>
          <cell r="H863">
            <v>25085</v>
          </cell>
          <cell r="I863">
            <v>33310</v>
          </cell>
          <cell r="J863">
            <v>21.315068493150687</v>
          </cell>
          <cell r="K863">
            <v>613471</v>
          </cell>
          <cell r="L863">
            <v>613471</v>
          </cell>
          <cell r="M863">
            <v>613471</v>
          </cell>
          <cell r="O863">
            <v>12128552.547945207</v>
          </cell>
          <cell r="P863">
            <v>3856860</v>
          </cell>
          <cell r="Q863">
            <v>12128552.547945207</v>
          </cell>
        </row>
        <row r="864">
          <cell r="A864">
            <v>10116277</v>
          </cell>
          <cell r="B864" t="str">
            <v>10116277</v>
          </cell>
          <cell r="C864" t="str">
            <v>MUÑOZ VIDAL PEDRO</v>
          </cell>
          <cell r="D864">
            <v>2000</v>
          </cell>
          <cell r="G864" t="str">
            <v>M</v>
          </cell>
          <cell r="H864">
            <v>23853</v>
          </cell>
          <cell r="I864">
            <v>33970</v>
          </cell>
          <cell r="J864">
            <v>19.506849315068493</v>
          </cell>
          <cell r="K864">
            <v>443443</v>
          </cell>
          <cell r="L864">
            <v>443443</v>
          </cell>
          <cell r="M864">
            <v>443443</v>
          </cell>
          <cell r="O864">
            <v>5783719.2191780824</v>
          </cell>
          <cell r="P864">
            <v>51236</v>
          </cell>
          <cell r="Q864">
            <v>5783719.2191780824</v>
          </cell>
        </row>
        <row r="865">
          <cell r="A865">
            <v>10118206</v>
          </cell>
          <cell r="B865" t="str">
            <v>10118206</v>
          </cell>
          <cell r="C865" t="str">
            <v>HUERTA SEPULVEDA MARCO</v>
          </cell>
          <cell r="D865">
            <v>2000</v>
          </cell>
          <cell r="G865" t="str">
            <v>M</v>
          </cell>
          <cell r="H865">
            <v>23437</v>
          </cell>
          <cell r="I865">
            <v>34403</v>
          </cell>
          <cell r="J865">
            <v>18.32054794520548</v>
          </cell>
          <cell r="K865">
            <v>952647</v>
          </cell>
          <cell r="L865">
            <v>952647</v>
          </cell>
          <cell r="M865">
            <v>952647</v>
          </cell>
          <cell r="O865">
            <v>15657961.953424659</v>
          </cell>
          <cell r="P865">
            <v>3114904</v>
          </cell>
          <cell r="Q865">
            <v>15657961.953424659</v>
          </cell>
        </row>
        <row r="866">
          <cell r="A866">
            <v>10139318</v>
          </cell>
          <cell r="B866">
            <v>10139318</v>
          </cell>
          <cell r="C866" t="str">
            <v>JARA LECAROS LUIS</v>
          </cell>
          <cell r="D866">
            <v>3100</v>
          </cell>
          <cell r="G866" t="str">
            <v>M</v>
          </cell>
          <cell r="H866">
            <v>23444</v>
          </cell>
          <cell r="I866">
            <v>31534</v>
          </cell>
          <cell r="J866">
            <v>26.18082191780822</v>
          </cell>
          <cell r="K866">
            <v>684006</v>
          </cell>
          <cell r="L866">
            <v>684006</v>
          </cell>
          <cell r="M866">
            <v>684006</v>
          </cell>
          <cell r="O866">
            <v>19793958.049315069</v>
          </cell>
          <cell r="P866">
            <v>0</v>
          </cell>
          <cell r="Q866">
            <v>19793958.049315069</v>
          </cell>
        </row>
        <row r="867">
          <cell r="A867">
            <v>10148570</v>
          </cell>
          <cell r="B867" t="str">
            <v>10148570</v>
          </cell>
          <cell r="C867" t="str">
            <v>GRANADINO ILAVACA GUILLERMO</v>
          </cell>
          <cell r="D867">
            <v>2000</v>
          </cell>
          <cell r="G867" t="str">
            <v>M</v>
          </cell>
          <cell r="H867">
            <v>23517</v>
          </cell>
          <cell r="I867">
            <v>34366</v>
          </cell>
          <cell r="J867">
            <v>18.421917808219177</v>
          </cell>
          <cell r="K867">
            <v>495867</v>
          </cell>
          <cell r="L867">
            <v>495867</v>
          </cell>
          <cell r="M867">
            <v>495867</v>
          </cell>
          <cell r="O867">
            <v>7406736.9205479454</v>
          </cell>
          <cell r="P867">
            <v>52910</v>
          </cell>
          <cell r="Q867">
            <v>7406736.9205479454</v>
          </cell>
        </row>
        <row r="868">
          <cell r="A868">
            <v>10213217</v>
          </cell>
          <cell r="B868" t="str">
            <v>10213217</v>
          </cell>
          <cell r="C868" t="str">
            <v>BURGOS SARAVIA LUIS</v>
          </cell>
          <cell r="D868">
            <v>2000</v>
          </cell>
          <cell r="G868" t="str">
            <v>M</v>
          </cell>
          <cell r="H868">
            <v>24308</v>
          </cell>
          <cell r="I868">
            <v>33970</v>
          </cell>
          <cell r="J868">
            <v>19.506849315068493</v>
          </cell>
          <cell r="K868">
            <v>572551</v>
          </cell>
          <cell r="L868">
            <v>572551</v>
          </cell>
          <cell r="M868">
            <v>572551</v>
          </cell>
          <cell r="O868">
            <v>12573978.520547945</v>
          </cell>
          <cell r="P868">
            <v>4747022</v>
          </cell>
          <cell r="Q868">
            <v>12573978.520547945</v>
          </cell>
        </row>
        <row r="869">
          <cell r="A869">
            <v>10224865</v>
          </cell>
          <cell r="B869">
            <v>10224865</v>
          </cell>
          <cell r="C869" t="str">
            <v>ROMO RUBIO GUSTAVO</v>
          </cell>
          <cell r="D869">
            <v>3100</v>
          </cell>
          <cell r="G869" t="str">
            <v>M</v>
          </cell>
          <cell r="H869">
            <v>24027</v>
          </cell>
          <cell r="I869">
            <v>37021</v>
          </cell>
          <cell r="J869">
            <v>11.147945205479452</v>
          </cell>
          <cell r="K869">
            <v>611697</v>
          </cell>
          <cell r="L869">
            <v>611697</v>
          </cell>
          <cell r="M869">
            <v>611697</v>
          </cell>
          <cell r="O869">
            <v>7622284.9068493154</v>
          </cell>
          <cell r="P869">
            <v>0</v>
          </cell>
          <cell r="Q869">
            <v>7622284.9068493154</v>
          </cell>
        </row>
        <row r="870">
          <cell r="A870">
            <v>10228022</v>
          </cell>
          <cell r="B870" t="str">
            <v>10228022</v>
          </cell>
          <cell r="C870" t="str">
            <v>HIDALGO GUERRERO MARIO</v>
          </cell>
          <cell r="D870">
            <v>2000</v>
          </cell>
          <cell r="G870" t="str">
            <v>M</v>
          </cell>
          <cell r="H870">
            <v>25255</v>
          </cell>
          <cell r="I870">
            <v>32964</v>
          </cell>
          <cell r="J870">
            <v>22.263013698630136</v>
          </cell>
          <cell r="K870">
            <v>714388</v>
          </cell>
          <cell r="L870">
            <v>714388</v>
          </cell>
          <cell r="M870">
            <v>714388</v>
          </cell>
          <cell r="O870">
            <v>11008267.863013696</v>
          </cell>
          <cell r="P870">
            <v>15355</v>
          </cell>
          <cell r="Q870">
            <v>11008267.863013696</v>
          </cell>
        </row>
        <row r="871">
          <cell r="A871">
            <v>10231700</v>
          </cell>
          <cell r="B871" t="str">
            <v>10231700</v>
          </cell>
          <cell r="C871" t="str">
            <v>SEPULVEDA SAGREDO MOISES</v>
          </cell>
          <cell r="D871">
            <v>2000</v>
          </cell>
          <cell r="G871" t="str">
            <v>M</v>
          </cell>
          <cell r="H871">
            <v>23773</v>
          </cell>
          <cell r="I871">
            <v>31992</v>
          </cell>
          <cell r="J871">
            <v>24.926027397260274</v>
          </cell>
          <cell r="K871">
            <v>752540</v>
          </cell>
          <cell r="L871">
            <v>752540</v>
          </cell>
          <cell r="M871">
            <v>752540</v>
          </cell>
          <cell r="O871">
            <v>10865219.523287673</v>
          </cell>
          <cell r="P871">
            <v>56916</v>
          </cell>
          <cell r="Q871">
            <v>10865219.523287673</v>
          </cell>
        </row>
        <row r="872">
          <cell r="A872">
            <v>10245078</v>
          </cell>
          <cell r="B872">
            <v>10245078</v>
          </cell>
          <cell r="C872" t="str">
            <v>ROMO RUBIO RAFAEL FERNANDO</v>
          </cell>
          <cell r="D872">
            <v>3100</v>
          </cell>
          <cell r="G872" t="str">
            <v>M</v>
          </cell>
          <cell r="H872">
            <v>24442</v>
          </cell>
          <cell r="I872">
            <v>34673</v>
          </cell>
          <cell r="J872">
            <v>17.580821917808219</v>
          </cell>
          <cell r="K872">
            <v>601235</v>
          </cell>
          <cell r="L872">
            <v>601235</v>
          </cell>
          <cell r="M872">
            <v>601235</v>
          </cell>
          <cell r="O872">
            <v>11836763.038356164</v>
          </cell>
          <cell r="P872">
            <v>0</v>
          </cell>
          <cell r="Q872">
            <v>11836763.038356164</v>
          </cell>
        </row>
        <row r="873">
          <cell r="A873">
            <v>10312244</v>
          </cell>
          <cell r="B873" t="str">
            <v>10312244</v>
          </cell>
          <cell r="C873" t="str">
            <v>DIAZ ESTAY RICARDO</v>
          </cell>
          <cell r="D873">
            <v>2000</v>
          </cell>
          <cell r="G873" t="str">
            <v>M</v>
          </cell>
          <cell r="H873">
            <v>24086</v>
          </cell>
          <cell r="I873">
            <v>33970</v>
          </cell>
          <cell r="J873">
            <v>19.506849315068493</v>
          </cell>
          <cell r="K873">
            <v>649615</v>
          </cell>
          <cell r="L873">
            <v>649615</v>
          </cell>
          <cell r="M873">
            <v>649615</v>
          </cell>
          <cell r="O873">
            <v>12379764.356164383</v>
          </cell>
          <cell r="P873">
            <v>3505019</v>
          </cell>
          <cell r="Q873">
            <v>12379764.356164383</v>
          </cell>
        </row>
        <row r="874">
          <cell r="A874">
            <v>10380145</v>
          </cell>
          <cell r="B874">
            <v>10380145</v>
          </cell>
          <cell r="C874" t="str">
            <v>MARQUEZ ANDRADES MIGUEL HUMBER</v>
          </cell>
          <cell r="D874">
            <v>3100</v>
          </cell>
          <cell r="G874" t="str">
            <v>M</v>
          </cell>
          <cell r="H874">
            <v>24440</v>
          </cell>
          <cell r="I874">
            <v>35135</v>
          </cell>
          <cell r="J874">
            <v>16.315068493150687</v>
          </cell>
          <cell r="K874">
            <v>750724</v>
          </cell>
          <cell r="L874">
            <v>750724</v>
          </cell>
          <cell r="M874">
            <v>750724</v>
          </cell>
          <cell r="O874">
            <v>13423483.643835617</v>
          </cell>
          <cell r="P874">
            <v>0</v>
          </cell>
          <cell r="Q874">
            <v>13423483.643835617</v>
          </cell>
        </row>
        <row r="875">
          <cell r="A875">
            <v>10418978</v>
          </cell>
          <cell r="B875">
            <v>10418978</v>
          </cell>
          <cell r="C875" t="str">
            <v>JAÑA VARAS JESSICA CECILIA</v>
          </cell>
          <cell r="D875">
            <v>3100</v>
          </cell>
          <cell r="G875" t="str">
            <v>F</v>
          </cell>
          <cell r="H875">
            <v>24260</v>
          </cell>
          <cell r="I875">
            <v>32448</v>
          </cell>
          <cell r="J875">
            <v>23.676712328767124</v>
          </cell>
          <cell r="K875">
            <v>953706</v>
          </cell>
          <cell r="L875">
            <v>953706</v>
          </cell>
          <cell r="M875">
            <v>953706</v>
          </cell>
          <cell r="O875">
            <v>24286340.317808218</v>
          </cell>
          <cell r="P875">
            <v>0</v>
          </cell>
          <cell r="Q875">
            <v>24286340.317808218</v>
          </cell>
        </row>
        <row r="876">
          <cell r="A876">
            <v>10476214</v>
          </cell>
          <cell r="B876" t="str">
            <v>10476214</v>
          </cell>
          <cell r="C876" t="str">
            <v>TORRES POZO IVAN</v>
          </cell>
          <cell r="D876">
            <v>2000</v>
          </cell>
          <cell r="G876" t="str">
            <v>M</v>
          </cell>
          <cell r="H876">
            <v>23812</v>
          </cell>
          <cell r="I876">
            <v>34477</v>
          </cell>
          <cell r="J876">
            <v>18.117808219178084</v>
          </cell>
          <cell r="K876">
            <v>488856</v>
          </cell>
          <cell r="L876">
            <v>488856</v>
          </cell>
          <cell r="M876">
            <v>488856</v>
          </cell>
          <cell r="O876">
            <v>6613456.3945205491</v>
          </cell>
          <cell r="P876">
            <v>56930</v>
          </cell>
          <cell r="Q876">
            <v>6613456.3945205491</v>
          </cell>
        </row>
        <row r="877">
          <cell r="A877">
            <v>10508616</v>
          </cell>
          <cell r="B877" t="str">
            <v>10508616</v>
          </cell>
          <cell r="C877" t="str">
            <v>FUENTES MUÑOZ RIGOBERTO</v>
          </cell>
          <cell r="D877">
            <v>2000</v>
          </cell>
          <cell r="G877" t="str">
            <v>M</v>
          </cell>
          <cell r="H877">
            <v>24079</v>
          </cell>
          <cell r="I877">
            <v>34106</v>
          </cell>
          <cell r="J877">
            <v>19.134246575342466</v>
          </cell>
          <cell r="K877">
            <v>533143</v>
          </cell>
          <cell r="L877">
            <v>533143</v>
          </cell>
          <cell r="M877">
            <v>533143</v>
          </cell>
          <cell r="O877">
            <v>6603001.01369863</v>
          </cell>
          <cell r="P877">
            <v>260064</v>
          </cell>
          <cell r="Q877">
            <v>6603001.01369863</v>
          </cell>
        </row>
        <row r="878">
          <cell r="A878">
            <v>10724796</v>
          </cell>
          <cell r="B878" t="str">
            <v>10724796</v>
          </cell>
          <cell r="C878" t="str">
            <v>BETANCURT CASTRO JOSE</v>
          </cell>
          <cell r="D878">
            <v>2000</v>
          </cell>
          <cell r="G878" t="str">
            <v>M</v>
          </cell>
          <cell r="H878">
            <v>24691</v>
          </cell>
          <cell r="I878">
            <v>33970</v>
          </cell>
          <cell r="J878">
            <v>19.506849315068493</v>
          </cell>
          <cell r="K878">
            <v>496026</v>
          </cell>
          <cell r="L878">
            <v>496026</v>
          </cell>
          <cell r="M878">
            <v>496026</v>
          </cell>
          <cell r="O878">
            <v>6374350.8767123278</v>
          </cell>
          <cell r="P878">
            <v>64820</v>
          </cell>
          <cell r="Q878">
            <v>6374350.8767123278</v>
          </cell>
        </row>
        <row r="879">
          <cell r="A879">
            <v>10763048</v>
          </cell>
          <cell r="B879" t="str">
            <v>10763048</v>
          </cell>
          <cell r="C879" t="str">
            <v>DEL PINO RETAMAL ALVARO JAVIER</v>
          </cell>
          <cell r="D879">
            <v>2000</v>
          </cell>
          <cell r="G879" t="str">
            <v>M</v>
          </cell>
          <cell r="H879">
            <v>25596</v>
          </cell>
          <cell r="I879">
            <v>36283</v>
          </cell>
          <cell r="J879">
            <v>13.169863013698631</v>
          </cell>
          <cell r="K879">
            <v>626475</v>
          </cell>
          <cell r="L879">
            <v>626475</v>
          </cell>
          <cell r="M879">
            <v>626475</v>
          </cell>
          <cell r="O879">
            <v>9199373.2027397268</v>
          </cell>
          <cell r="P879">
            <v>0</v>
          </cell>
          <cell r="Q879">
            <v>9199373.2027397268</v>
          </cell>
        </row>
        <row r="880">
          <cell r="A880">
            <v>10763978</v>
          </cell>
          <cell r="B880" t="str">
            <v>10763978</v>
          </cell>
          <cell r="C880" t="str">
            <v>PAREDES HERMOSILLA EMILIO</v>
          </cell>
          <cell r="D880">
            <v>2000</v>
          </cell>
          <cell r="G880" t="str">
            <v>M</v>
          </cell>
          <cell r="H880">
            <v>24667</v>
          </cell>
          <cell r="I880">
            <v>35797</v>
          </cell>
          <cell r="J880">
            <v>14.501369863013698</v>
          </cell>
          <cell r="K880">
            <v>530426</v>
          </cell>
          <cell r="L880">
            <v>530426</v>
          </cell>
          <cell r="M880">
            <v>530426</v>
          </cell>
          <cell r="O880">
            <v>8736611.298630137</v>
          </cell>
          <cell r="P880">
            <v>0</v>
          </cell>
          <cell r="Q880">
            <v>8736611.298630137</v>
          </cell>
        </row>
        <row r="881">
          <cell r="A881">
            <v>10766702</v>
          </cell>
          <cell r="B881">
            <v>10766702</v>
          </cell>
          <cell r="C881" t="str">
            <v>PERALTA RODRIGUEZ IRIS GIOVANA</v>
          </cell>
          <cell r="D881">
            <v>3100</v>
          </cell>
          <cell r="G881" t="str">
            <v>F</v>
          </cell>
          <cell r="H881">
            <v>24654</v>
          </cell>
          <cell r="I881">
            <v>34275</v>
          </cell>
          <cell r="J881">
            <v>18.671232876712327</v>
          </cell>
          <cell r="K881">
            <v>853730</v>
          </cell>
          <cell r="L881">
            <v>853730</v>
          </cell>
          <cell r="M881">
            <v>853730</v>
          </cell>
          <cell r="O881">
            <v>17285304.602739725</v>
          </cell>
          <cell r="P881">
            <v>0</v>
          </cell>
          <cell r="Q881">
            <v>17285304.602739725</v>
          </cell>
        </row>
        <row r="882">
          <cell r="A882">
            <v>10807498</v>
          </cell>
          <cell r="B882" t="str">
            <v>10807498</v>
          </cell>
          <cell r="C882" t="str">
            <v>RIVERA IBARRA JORGE</v>
          </cell>
          <cell r="D882">
            <v>2000</v>
          </cell>
          <cell r="G882" t="str">
            <v>M</v>
          </cell>
          <cell r="H882">
            <v>24116</v>
          </cell>
          <cell r="I882">
            <v>33543</v>
          </cell>
          <cell r="J882">
            <v>20.676712328767124</v>
          </cell>
          <cell r="K882">
            <v>462553</v>
          </cell>
          <cell r="L882">
            <v>462553</v>
          </cell>
          <cell r="M882">
            <v>462553</v>
          </cell>
          <cell r="O882">
            <v>6492900.0273972601</v>
          </cell>
          <cell r="P882">
            <v>3645</v>
          </cell>
          <cell r="Q882">
            <v>6492900.0273972601</v>
          </cell>
        </row>
        <row r="883">
          <cell r="A883">
            <v>10874710</v>
          </cell>
          <cell r="B883" t="str">
            <v>10874710</v>
          </cell>
          <cell r="C883" t="str">
            <v>MORALES RAMIREZ GONZALO GUSTAV</v>
          </cell>
          <cell r="D883">
            <v>2000</v>
          </cell>
          <cell r="G883" t="str">
            <v>M</v>
          </cell>
          <cell r="H883">
            <v>25406</v>
          </cell>
          <cell r="I883">
            <v>36283</v>
          </cell>
          <cell r="J883">
            <v>13.169863013698631</v>
          </cell>
          <cell r="K883">
            <v>765600</v>
          </cell>
          <cell r="L883">
            <v>765600</v>
          </cell>
          <cell r="M883">
            <v>765600</v>
          </cell>
          <cell r="O883">
            <v>11031630.394520549</v>
          </cell>
          <cell r="P883">
            <v>0</v>
          </cell>
          <cell r="Q883">
            <v>11031630.394520549</v>
          </cell>
        </row>
        <row r="884">
          <cell r="A884">
            <v>10952236</v>
          </cell>
          <cell r="B884" t="str">
            <v>10952236</v>
          </cell>
          <cell r="C884" t="str">
            <v>PATIÑO HERRERA PABLO ALEJANDRO</v>
          </cell>
          <cell r="D884">
            <v>2000</v>
          </cell>
          <cell r="G884" t="str">
            <v>M</v>
          </cell>
          <cell r="H884">
            <v>26507</v>
          </cell>
          <cell r="I884">
            <v>36286</v>
          </cell>
          <cell r="J884">
            <v>13.161643835616438</v>
          </cell>
          <cell r="K884">
            <v>727568</v>
          </cell>
          <cell r="L884">
            <v>727568</v>
          </cell>
          <cell r="M884">
            <v>727568</v>
          </cell>
          <cell r="O884">
            <v>10524182.02739726</v>
          </cell>
          <cell r="P884">
            <v>0</v>
          </cell>
          <cell r="Q884">
            <v>10524182.02739726</v>
          </cell>
        </row>
        <row r="885">
          <cell r="A885">
            <v>10979102</v>
          </cell>
          <cell r="B885" t="str">
            <v>10979102</v>
          </cell>
          <cell r="C885" t="str">
            <v>SAN MARTIN BARRAZA GONZALO</v>
          </cell>
          <cell r="D885">
            <v>2000</v>
          </cell>
          <cell r="G885" t="str">
            <v>M</v>
          </cell>
          <cell r="H885">
            <v>24557</v>
          </cell>
          <cell r="I885">
            <v>35275</v>
          </cell>
          <cell r="J885">
            <v>15.931506849315069</v>
          </cell>
          <cell r="K885">
            <v>930821</v>
          </cell>
          <cell r="L885">
            <v>930821</v>
          </cell>
          <cell r="M885">
            <v>930821</v>
          </cell>
          <cell r="O885">
            <v>15977118.753424658</v>
          </cell>
          <cell r="P885">
            <v>0</v>
          </cell>
          <cell r="Q885">
            <v>15977118.753424658</v>
          </cell>
        </row>
        <row r="886">
          <cell r="A886">
            <v>11179238</v>
          </cell>
          <cell r="B886" t="str">
            <v>11179238</v>
          </cell>
          <cell r="C886" t="str">
            <v>SOTO VERDUGO LUIS</v>
          </cell>
          <cell r="D886">
            <v>2000</v>
          </cell>
          <cell r="G886" t="str">
            <v>M</v>
          </cell>
          <cell r="H886">
            <v>24784</v>
          </cell>
          <cell r="I886">
            <v>33970</v>
          </cell>
          <cell r="J886">
            <v>19.506849315068493</v>
          </cell>
          <cell r="K886">
            <v>551124</v>
          </cell>
          <cell r="L886">
            <v>551124</v>
          </cell>
          <cell r="M886">
            <v>551124</v>
          </cell>
          <cell r="O886">
            <v>12156005.260273973</v>
          </cell>
          <cell r="P886">
            <v>5643709</v>
          </cell>
          <cell r="Q886">
            <v>12156005.260273973</v>
          </cell>
        </row>
        <row r="887">
          <cell r="A887">
            <v>11336140</v>
          </cell>
          <cell r="B887" t="str">
            <v>11336140</v>
          </cell>
          <cell r="C887" t="str">
            <v>SOLIS RIVEROS MANUEL</v>
          </cell>
          <cell r="D887">
            <v>2000</v>
          </cell>
          <cell r="G887" t="str">
            <v>M</v>
          </cell>
          <cell r="H887">
            <v>24944</v>
          </cell>
          <cell r="I887">
            <v>33970</v>
          </cell>
          <cell r="J887">
            <v>19.506849315068493</v>
          </cell>
          <cell r="K887">
            <v>605528</v>
          </cell>
          <cell r="L887">
            <v>605528</v>
          </cell>
          <cell r="M887">
            <v>605528</v>
          </cell>
          <cell r="O887">
            <v>8946089.8904109579</v>
          </cell>
          <cell r="P887">
            <v>217865</v>
          </cell>
          <cell r="Q887">
            <v>8946089.8904109579</v>
          </cell>
        </row>
        <row r="888">
          <cell r="A888">
            <v>11340376</v>
          </cell>
          <cell r="B888" t="str">
            <v>11340376</v>
          </cell>
          <cell r="C888" t="str">
            <v>TORO OPAZO SANDRA</v>
          </cell>
          <cell r="D888">
            <v>2000</v>
          </cell>
          <cell r="G888" t="str">
            <v>F</v>
          </cell>
          <cell r="H888">
            <v>25047</v>
          </cell>
          <cell r="I888">
            <v>34571</v>
          </cell>
          <cell r="J888">
            <v>17.860273972602741</v>
          </cell>
          <cell r="K888">
            <v>497606</v>
          </cell>
          <cell r="L888">
            <v>497606</v>
          </cell>
          <cell r="M888">
            <v>497606</v>
          </cell>
          <cell r="O888">
            <v>6403173.3479452059</v>
          </cell>
          <cell r="P888">
            <v>143789</v>
          </cell>
          <cell r="Q888">
            <v>6403173.3479452059</v>
          </cell>
        </row>
        <row r="889">
          <cell r="A889">
            <v>11366712</v>
          </cell>
          <cell r="B889">
            <v>11366712</v>
          </cell>
          <cell r="C889" t="str">
            <v>VALDES GUERRERO MAXIMO FERNAND</v>
          </cell>
          <cell r="D889">
            <v>3100</v>
          </cell>
          <cell r="G889" t="str">
            <v>M</v>
          </cell>
          <cell r="H889">
            <v>25325</v>
          </cell>
          <cell r="I889">
            <v>34547</v>
          </cell>
          <cell r="J889">
            <v>17.926027397260274</v>
          </cell>
          <cell r="K889">
            <v>526356</v>
          </cell>
          <cell r="L889">
            <v>526356</v>
          </cell>
          <cell r="M889">
            <v>526356</v>
          </cell>
          <cell r="O889">
            <v>10726898.942465754</v>
          </cell>
          <cell r="P889">
            <v>0</v>
          </cell>
          <cell r="Q889">
            <v>10726898.942465754</v>
          </cell>
        </row>
        <row r="890">
          <cell r="A890">
            <v>11492011</v>
          </cell>
          <cell r="B890" t="str">
            <v>11492011</v>
          </cell>
          <cell r="C890" t="str">
            <v>SABALLA ESPINOZA PAOLA ALEJAND</v>
          </cell>
          <cell r="D890">
            <v>2000</v>
          </cell>
          <cell r="G890" t="str">
            <v>F</v>
          </cell>
          <cell r="H890">
            <v>25505</v>
          </cell>
          <cell r="I890">
            <v>36251</v>
          </cell>
          <cell r="J890">
            <v>13.257534246575343</v>
          </cell>
          <cell r="K890">
            <v>1739947</v>
          </cell>
          <cell r="L890">
            <v>1739947</v>
          </cell>
          <cell r="M890">
            <v>1739947</v>
          </cell>
          <cell r="O890">
            <v>24022506.221917808</v>
          </cell>
          <cell r="P890">
            <v>0</v>
          </cell>
          <cell r="Q890">
            <v>24022506.221917808</v>
          </cell>
        </row>
        <row r="891">
          <cell r="A891">
            <v>11572411</v>
          </cell>
          <cell r="B891" t="str">
            <v>11572411</v>
          </cell>
          <cell r="C891" t="str">
            <v>VALENZUELA VASQUEZ HECTOR</v>
          </cell>
          <cell r="D891">
            <v>2000</v>
          </cell>
          <cell r="G891" t="str">
            <v>M</v>
          </cell>
          <cell r="H891">
            <v>25606</v>
          </cell>
          <cell r="I891">
            <v>34151</v>
          </cell>
          <cell r="J891">
            <v>19.010958904109589</v>
          </cell>
          <cell r="K891">
            <v>505159</v>
          </cell>
          <cell r="L891">
            <v>505159</v>
          </cell>
          <cell r="M891">
            <v>505159</v>
          </cell>
          <cell r="O891">
            <v>6497937.4904109593</v>
          </cell>
          <cell r="P891">
            <v>259880</v>
          </cell>
          <cell r="Q891">
            <v>6497937.4904109593</v>
          </cell>
        </row>
        <row r="892">
          <cell r="A892">
            <v>11628633</v>
          </cell>
          <cell r="B892" t="str">
            <v>11628633</v>
          </cell>
          <cell r="C892" t="str">
            <v>PEREZ ARRIAGADA ESTEBAN</v>
          </cell>
          <cell r="D892">
            <v>2000</v>
          </cell>
          <cell r="G892" t="str">
            <v>M</v>
          </cell>
          <cell r="H892">
            <v>25793</v>
          </cell>
          <cell r="I892">
            <v>33786</v>
          </cell>
          <cell r="J892">
            <v>20.010958904109589</v>
          </cell>
          <cell r="K892">
            <v>1061190</v>
          </cell>
          <cell r="L892">
            <v>1061190</v>
          </cell>
          <cell r="M892">
            <v>1061190</v>
          </cell>
          <cell r="O892">
            <v>15084039.980821919</v>
          </cell>
          <cell r="P892">
            <v>15691</v>
          </cell>
          <cell r="Q892">
            <v>15084039.980821919</v>
          </cell>
        </row>
        <row r="893">
          <cell r="A893">
            <v>11657383</v>
          </cell>
          <cell r="B893" t="str">
            <v>11657383</v>
          </cell>
          <cell r="C893" t="str">
            <v>VILLABLANCA MENESES GUILLERMO</v>
          </cell>
          <cell r="D893">
            <v>2000</v>
          </cell>
          <cell r="G893" t="str">
            <v>M</v>
          </cell>
          <cell r="H893">
            <v>25825</v>
          </cell>
          <cell r="I893">
            <v>36251</v>
          </cell>
          <cell r="J893">
            <v>13.257534246575343</v>
          </cell>
          <cell r="K893">
            <v>1869618</v>
          </cell>
          <cell r="L893">
            <v>1869618</v>
          </cell>
          <cell r="M893">
            <v>1869618</v>
          </cell>
          <cell r="O893">
            <v>25741623.94520548</v>
          </cell>
          <cell r="P893">
            <v>0</v>
          </cell>
          <cell r="Q893">
            <v>25741623.94520548</v>
          </cell>
        </row>
        <row r="894">
          <cell r="A894">
            <v>11671140</v>
          </cell>
          <cell r="B894" t="str">
            <v>11671140</v>
          </cell>
          <cell r="C894" t="str">
            <v>VARGAS OSORIO JOSE</v>
          </cell>
          <cell r="D894">
            <v>2000</v>
          </cell>
          <cell r="G894" t="str">
            <v>M</v>
          </cell>
          <cell r="H894">
            <v>25661</v>
          </cell>
          <cell r="I894">
            <v>35718</v>
          </cell>
          <cell r="J894">
            <v>14.717808219178082</v>
          </cell>
          <cell r="K894">
            <v>1500748</v>
          </cell>
          <cell r="L894">
            <v>1500748</v>
          </cell>
          <cell r="M894">
            <v>1500748</v>
          </cell>
          <cell r="O894">
            <v>23148021.589041095</v>
          </cell>
          <cell r="P894">
            <v>0</v>
          </cell>
          <cell r="Q894">
            <v>23148021.589041095</v>
          </cell>
        </row>
        <row r="895">
          <cell r="A895">
            <v>11760386</v>
          </cell>
          <cell r="B895" t="str">
            <v>11760386</v>
          </cell>
          <cell r="C895" t="str">
            <v>LABRA LORCA JUAN PABLO</v>
          </cell>
          <cell r="D895">
            <v>2000</v>
          </cell>
          <cell r="G895" t="str">
            <v>M</v>
          </cell>
          <cell r="H895">
            <v>26140</v>
          </cell>
          <cell r="I895">
            <v>33939</v>
          </cell>
          <cell r="J895">
            <v>19.591780821917808</v>
          </cell>
          <cell r="K895">
            <v>837939</v>
          </cell>
          <cell r="L895">
            <v>837939</v>
          </cell>
          <cell r="M895">
            <v>837939</v>
          </cell>
          <cell r="O895">
            <v>15544693.304109588</v>
          </cell>
          <cell r="P895">
            <v>2965843</v>
          </cell>
          <cell r="Q895">
            <v>15544693.304109588</v>
          </cell>
        </row>
        <row r="896">
          <cell r="A896">
            <v>11786227</v>
          </cell>
          <cell r="B896" t="str">
            <v>11786227</v>
          </cell>
          <cell r="C896" t="str">
            <v>DONOSO MOLINA HERNAN ESTEBAN</v>
          </cell>
          <cell r="D896">
            <v>2000</v>
          </cell>
          <cell r="G896" t="str">
            <v>M</v>
          </cell>
          <cell r="H896">
            <v>26190</v>
          </cell>
          <cell r="I896">
            <v>35462</v>
          </cell>
          <cell r="J896">
            <v>15.419178082191781</v>
          </cell>
          <cell r="K896">
            <v>670283</v>
          </cell>
          <cell r="L896">
            <v>670283</v>
          </cell>
          <cell r="M896">
            <v>670283</v>
          </cell>
          <cell r="O896">
            <v>11446041.369863015</v>
          </cell>
          <cell r="P896">
            <v>0</v>
          </cell>
          <cell r="Q896">
            <v>11446041.369863015</v>
          </cell>
        </row>
        <row r="897">
          <cell r="A897">
            <v>11871542</v>
          </cell>
          <cell r="B897">
            <v>11871542</v>
          </cell>
          <cell r="C897" t="str">
            <v>ABURTO JARA JOSE FRANCISCO</v>
          </cell>
          <cell r="D897">
            <v>3100</v>
          </cell>
          <cell r="G897" t="str">
            <v>M</v>
          </cell>
          <cell r="H897">
            <v>26175</v>
          </cell>
          <cell r="I897">
            <v>35926</v>
          </cell>
          <cell r="J897">
            <v>14.147945205479452</v>
          </cell>
          <cell r="K897">
            <v>917569</v>
          </cell>
          <cell r="L897">
            <v>917569</v>
          </cell>
          <cell r="M897">
            <v>917569</v>
          </cell>
          <cell r="O897">
            <v>14000962.202739727</v>
          </cell>
          <cell r="P897">
            <v>0</v>
          </cell>
          <cell r="Q897">
            <v>14000962.202739727</v>
          </cell>
        </row>
        <row r="898">
          <cell r="A898">
            <v>11877423</v>
          </cell>
          <cell r="B898" t="str">
            <v>11877423</v>
          </cell>
          <cell r="C898" t="str">
            <v>CATALAN DIAZ CARLOS</v>
          </cell>
          <cell r="D898">
            <v>2000</v>
          </cell>
          <cell r="G898" t="str">
            <v>M</v>
          </cell>
          <cell r="H898">
            <v>26212</v>
          </cell>
          <cell r="I898">
            <v>33549</v>
          </cell>
          <cell r="J898">
            <v>20.660273972602738</v>
          </cell>
          <cell r="K898">
            <v>857066</v>
          </cell>
          <cell r="L898">
            <v>857066</v>
          </cell>
          <cell r="M898">
            <v>857066</v>
          </cell>
          <cell r="O898">
            <v>14797655.830136985</v>
          </cell>
          <cell r="P898">
            <v>344665</v>
          </cell>
          <cell r="Q898">
            <v>14797655.830136985</v>
          </cell>
        </row>
        <row r="899">
          <cell r="A899">
            <v>11918579</v>
          </cell>
          <cell r="B899" t="str">
            <v>11918579</v>
          </cell>
          <cell r="C899" t="str">
            <v>MARTINEZ MORAGA LEONARDO FABIA</v>
          </cell>
          <cell r="D899">
            <v>2000</v>
          </cell>
          <cell r="G899" t="str">
            <v>M</v>
          </cell>
          <cell r="H899">
            <v>26509</v>
          </cell>
          <cell r="I899">
            <v>38412</v>
          </cell>
          <cell r="J899">
            <v>7.3369863013698629</v>
          </cell>
          <cell r="K899">
            <v>1089974</v>
          </cell>
          <cell r="L899">
            <v>1089974</v>
          </cell>
          <cell r="M899">
            <v>1089974</v>
          </cell>
          <cell r="O899">
            <v>8525695.4739726018</v>
          </cell>
          <cell r="P899">
            <v>0</v>
          </cell>
          <cell r="Q899">
            <v>8525695.4739726018</v>
          </cell>
        </row>
        <row r="900">
          <cell r="A900">
            <v>12040613</v>
          </cell>
          <cell r="B900">
            <v>12040613</v>
          </cell>
          <cell r="C900" t="str">
            <v>MEDEL GALVEZ CARLOS</v>
          </cell>
          <cell r="D900">
            <v>3100</v>
          </cell>
          <cell r="G900" t="str">
            <v>M</v>
          </cell>
          <cell r="H900">
            <v>24548</v>
          </cell>
          <cell r="I900">
            <v>32083</v>
          </cell>
          <cell r="J900">
            <v>24.676712328767124</v>
          </cell>
          <cell r="K900">
            <v>580504</v>
          </cell>
          <cell r="L900">
            <v>580504</v>
          </cell>
          <cell r="M900">
            <v>580504</v>
          </cell>
          <cell r="O900">
            <v>16102689.923287671</v>
          </cell>
          <cell r="P900">
            <v>0</v>
          </cell>
          <cell r="Q900">
            <v>16102689.923287671</v>
          </cell>
        </row>
        <row r="901">
          <cell r="A901">
            <v>12274388</v>
          </cell>
          <cell r="B901" t="str">
            <v>12274388</v>
          </cell>
          <cell r="C901" t="str">
            <v>GONZALEZ DIAZ CRISTIAN</v>
          </cell>
          <cell r="D901">
            <v>2000</v>
          </cell>
          <cell r="G901" t="str">
            <v>M</v>
          </cell>
          <cell r="H901">
            <v>26312</v>
          </cell>
          <cell r="I901">
            <v>35555</v>
          </cell>
          <cell r="J901">
            <v>15.164383561643836</v>
          </cell>
          <cell r="K901">
            <v>728294</v>
          </cell>
          <cell r="L901">
            <v>728294</v>
          </cell>
          <cell r="M901">
            <v>728294</v>
          </cell>
          <cell r="O901">
            <v>12136602.082191782</v>
          </cell>
          <cell r="P901">
            <v>0</v>
          </cell>
          <cell r="Q901">
            <v>12136602.082191782</v>
          </cell>
        </row>
        <row r="902">
          <cell r="A902">
            <v>12441080</v>
          </cell>
          <cell r="B902" t="str">
            <v>12441080</v>
          </cell>
          <cell r="C902" t="str">
            <v>GONZALEZ SOTO MANUEL</v>
          </cell>
          <cell r="D902">
            <v>2000</v>
          </cell>
          <cell r="G902" t="str">
            <v>M</v>
          </cell>
          <cell r="H902">
            <v>26707</v>
          </cell>
          <cell r="I902">
            <v>34527</v>
          </cell>
          <cell r="J902">
            <v>17.980821917808218</v>
          </cell>
          <cell r="K902">
            <v>516912</v>
          </cell>
          <cell r="L902">
            <v>516912</v>
          </cell>
          <cell r="M902">
            <v>516912</v>
          </cell>
          <cell r="O902">
            <v>7827079.9917808212</v>
          </cell>
          <cell r="P902">
            <v>284995</v>
          </cell>
          <cell r="Q902">
            <v>7827079.9917808212</v>
          </cell>
        </row>
        <row r="903">
          <cell r="A903">
            <v>12470526</v>
          </cell>
          <cell r="B903" t="str">
            <v>12470526</v>
          </cell>
          <cell r="C903" t="str">
            <v>PIZARRO NAVARRO EUGENIO ANGEL</v>
          </cell>
          <cell r="D903">
            <v>2000</v>
          </cell>
          <cell r="G903" t="str">
            <v>M</v>
          </cell>
          <cell r="H903">
            <v>26995</v>
          </cell>
          <cell r="I903">
            <v>36010</v>
          </cell>
          <cell r="J903">
            <v>13.917808219178083</v>
          </cell>
          <cell r="K903">
            <v>1473428</v>
          </cell>
          <cell r="L903">
            <v>1473428</v>
          </cell>
          <cell r="M903">
            <v>1473428</v>
          </cell>
          <cell r="O903">
            <v>21509555.06849315</v>
          </cell>
          <cell r="P903">
            <v>0</v>
          </cell>
          <cell r="Q903">
            <v>21509555.06849315</v>
          </cell>
        </row>
        <row r="904">
          <cell r="A904">
            <v>12473473</v>
          </cell>
          <cell r="B904" t="str">
            <v>12473473</v>
          </cell>
          <cell r="C904" t="str">
            <v>PEREZ VIVANCO GABRIEL DEMETRIO</v>
          </cell>
          <cell r="D904">
            <v>2000</v>
          </cell>
          <cell r="G904" t="str">
            <v>M</v>
          </cell>
          <cell r="H904">
            <v>26882</v>
          </cell>
          <cell r="I904">
            <v>36283</v>
          </cell>
          <cell r="J904">
            <v>13.169863013698631</v>
          </cell>
          <cell r="K904">
            <v>758620</v>
          </cell>
          <cell r="L904">
            <v>758620</v>
          </cell>
          <cell r="M904">
            <v>758620</v>
          </cell>
          <cell r="O904">
            <v>10939704.750684932</v>
          </cell>
          <cell r="P904">
            <v>0</v>
          </cell>
          <cell r="Q904">
            <v>10939704.750684932</v>
          </cell>
        </row>
        <row r="905">
          <cell r="A905">
            <v>12479354</v>
          </cell>
          <cell r="B905" t="str">
            <v>12479354</v>
          </cell>
          <cell r="C905" t="str">
            <v>GARCES VALLADARES MAURICIO</v>
          </cell>
          <cell r="D905">
            <v>2000</v>
          </cell>
          <cell r="G905" t="str">
            <v>M</v>
          </cell>
          <cell r="H905">
            <v>26685</v>
          </cell>
          <cell r="I905">
            <v>35807</v>
          </cell>
          <cell r="J905">
            <v>14.473972602739726</v>
          </cell>
          <cell r="K905">
            <v>1145967</v>
          </cell>
          <cell r="L905">
            <v>1145967</v>
          </cell>
          <cell r="M905">
            <v>1145967</v>
          </cell>
          <cell r="O905">
            <v>17629428.895890411</v>
          </cell>
          <cell r="P905">
            <v>0</v>
          </cell>
          <cell r="Q905">
            <v>17629428.895890411</v>
          </cell>
        </row>
        <row r="906">
          <cell r="A906">
            <v>12496735</v>
          </cell>
          <cell r="B906" t="str">
            <v>12496735</v>
          </cell>
          <cell r="C906" t="str">
            <v>CABELLO MIRANDA CRISTIAN</v>
          </cell>
          <cell r="D906">
            <v>2000</v>
          </cell>
          <cell r="G906" t="str">
            <v>M</v>
          </cell>
          <cell r="H906">
            <v>26998</v>
          </cell>
          <cell r="I906">
            <v>35779</v>
          </cell>
          <cell r="J906">
            <v>14.550684931506849</v>
          </cell>
          <cell r="K906">
            <v>618160</v>
          </cell>
          <cell r="L906">
            <v>618160</v>
          </cell>
          <cell r="M906">
            <v>618160</v>
          </cell>
          <cell r="O906">
            <v>10042911.841095891</v>
          </cell>
          <cell r="P906">
            <v>0</v>
          </cell>
          <cell r="Q906">
            <v>10042911.841095891</v>
          </cell>
        </row>
        <row r="907">
          <cell r="A907">
            <v>12622818</v>
          </cell>
          <cell r="B907" t="str">
            <v>12622818</v>
          </cell>
          <cell r="C907" t="str">
            <v>ARA GUERRERO KAREN YASNA</v>
          </cell>
          <cell r="D907">
            <v>2000</v>
          </cell>
          <cell r="G907" t="str">
            <v>F</v>
          </cell>
          <cell r="H907">
            <v>27309</v>
          </cell>
          <cell r="I907">
            <v>36689</v>
          </cell>
          <cell r="J907">
            <v>12.057534246575342</v>
          </cell>
          <cell r="K907">
            <v>890070</v>
          </cell>
          <cell r="L907">
            <v>890070</v>
          </cell>
          <cell r="M907">
            <v>890070</v>
          </cell>
          <cell r="O907">
            <v>11600698.389041096</v>
          </cell>
          <cell r="P907">
            <v>0</v>
          </cell>
          <cell r="Q907">
            <v>11600698.389041096</v>
          </cell>
        </row>
        <row r="908">
          <cell r="A908">
            <v>12664982</v>
          </cell>
          <cell r="B908" t="str">
            <v>12664982</v>
          </cell>
          <cell r="C908" t="str">
            <v>ASTUDILLO TAPIA PATRICIO</v>
          </cell>
          <cell r="D908">
            <v>2000</v>
          </cell>
          <cell r="G908" t="str">
            <v>M</v>
          </cell>
          <cell r="H908">
            <v>27069</v>
          </cell>
          <cell r="I908">
            <v>36834</v>
          </cell>
          <cell r="J908">
            <v>11.66027397260274</v>
          </cell>
          <cell r="K908">
            <v>494236</v>
          </cell>
          <cell r="L908">
            <v>494236</v>
          </cell>
          <cell r="M908">
            <v>494236</v>
          </cell>
          <cell r="O908">
            <v>6602956.6246575341</v>
          </cell>
          <cell r="P908">
            <v>0</v>
          </cell>
          <cell r="Q908">
            <v>6602956.6246575341</v>
          </cell>
        </row>
        <row r="909">
          <cell r="A909">
            <v>12690889</v>
          </cell>
          <cell r="B909" t="str">
            <v>12690889</v>
          </cell>
          <cell r="C909" t="str">
            <v>VASQUEZ SILVA RODRIGO</v>
          </cell>
          <cell r="D909">
            <v>2000</v>
          </cell>
          <cell r="G909" t="str">
            <v>M</v>
          </cell>
          <cell r="H909">
            <v>26993</v>
          </cell>
          <cell r="I909">
            <v>35462</v>
          </cell>
          <cell r="J909">
            <v>15.419178082191781</v>
          </cell>
          <cell r="K909">
            <v>497608</v>
          </cell>
          <cell r="L909">
            <v>497608</v>
          </cell>
          <cell r="M909">
            <v>497608</v>
          </cell>
          <cell r="O909">
            <v>8783534.7945205476</v>
          </cell>
          <cell r="P909">
            <v>0</v>
          </cell>
          <cell r="Q909">
            <v>8783534.7945205476</v>
          </cell>
        </row>
        <row r="910">
          <cell r="A910">
            <v>12889203</v>
          </cell>
          <cell r="B910">
            <v>12889203</v>
          </cell>
          <cell r="C910" t="str">
            <v>LEVRINI ORTEGA ANGEL GABRIEL</v>
          </cell>
          <cell r="D910">
            <v>3100</v>
          </cell>
          <cell r="G910" t="str">
            <v>M</v>
          </cell>
          <cell r="H910">
            <v>27530</v>
          </cell>
          <cell r="I910">
            <v>35521</v>
          </cell>
          <cell r="J910">
            <v>15.257534246575343</v>
          </cell>
          <cell r="K910">
            <v>541845</v>
          </cell>
          <cell r="L910">
            <v>541845</v>
          </cell>
          <cell r="M910">
            <v>541845</v>
          </cell>
          <cell r="O910">
            <v>9366401.9260273967</v>
          </cell>
          <cell r="P910">
            <v>0</v>
          </cell>
          <cell r="Q910">
            <v>9366401.9260273967</v>
          </cell>
        </row>
        <row r="911">
          <cell r="A911">
            <v>13083161</v>
          </cell>
          <cell r="B911" t="str">
            <v>13083161</v>
          </cell>
          <cell r="C911" t="str">
            <v>CATALAN DIAZ CLAUDIA</v>
          </cell>
          <cell r="D911">
            <v>2000</v>
          </cell>
          <cell r="G911" t="str">
            <v>F</v>
          </cell>
          <cell r="H911">
            <v>27877</v>
          </cell>
          <cell r="I911">
            <v>35072</v>
          </cell>
          <cell r="J911">
            <v>16.487671232876714</v>
          </cell>
          <cell r="K911">
            <v>644578</v>
          </cell>
          <cell r="L911">
            <v>644578</v>
          </cell>
          <cell r="M911">
            <v>644578</v>
          </cell>
          <cell r="O911">
            <v>9459808.9589041118</v>
          </cell>
          <cell r="P911">
            <v>21232</v>
          </cell>
          <cell r="Q911">
            <v>9459808.9589041118</v>
          </cell>
        </row>
        <row r="912">
          <cell r="A912">
            <v>13909012</v>
          </cell>
          <cell r="B912" t="str">
            <v>13909012</v>
          </cell>
          <cell r="C912" t="str">
            <v>SEPULVEDA ARAYA VICTOR</v>
          </cell>
          <cell r="D912">
            <v>2000</v>
          </cell>
          <cell r="G912" t="str">
            <v>M</v>
          </cell>
          <cell r="H912">
            <v>26867</v>
          </cell>
          <cell r="I912">
            <v>35296</v>
          </cell>
          <cell r="J912" t="str">
            <v/>
          </cell>
          <cell r="K912">
            <v>878917</v>
          </cell>
          <cell r="L912">
            <v>878917</v>
          </cell>
          <cell r="M912">
            <v>878917</v>
          </cell>
          <cell r="O912">
            <v>15095497.112328768</v>
          </cell>
          <cell r="P912">
            <v>0</v>
          </cell>
          <cell r="Q912">
            <v>15095497.112328768</v>
          </cell>
        </row>
        <row r="913">
          <cell r="A913">
            <v>14254776</v>
          </cell>
          <cell r="B913" t="str">
            <v>14254776</v>
          </cell>
          <cell r="C913" t="str">
            <v>MIRANDA GALLEGOS ITALO</v>
          </cell>
          <cell r="D913">
            <v>2000</v>
          </cell>
          <cell r="G913" t="str">
            <v>M</v>
          </cell>
          <cell r="H913">
            <v>26802</v>
          </cell>
          <cell r="I913">
            <v>34499</v>
          </cell>
          <cell r="J913" t="str">
            <v/>
          </cell>
          <cell r="K913">
            <v>520790</v>
          </cell>
          <cell r="L913">
            <v>520790</v>
          </cell>
          <cell r="M913">
            <v>520790</v>
          </cell>
          <cell r="O913">
            <v>8984255.1424657535</v>
          </cell>
          <cell r="P913">
            <v>1737773</v>
          </cell>
          <cell r="Q913">
            <v>8984255.1424657535</v>
          </cell>
        </row>
        <row r="914">
          <cell r="A914">
            <v>14459259</v>
          </cell>
          <cell r="B914" t="str">
            <v>14459259</v>
          </cell>
          <cell r="C914" t="str">
            <v>AEDO TORO MIGUEL ANGEL</v>
          </cell>
          <cell r="D914">
            <v>2000</v>
          </cell>
          <cell r="G914" t="str">
            <v>M</v>
          </cell>
          <cell r="H914">
            <v>26630</v>
          </cell>
          <cell r="I914">
            <v>35201</v>
          </cell>
          <cell r="J914" t="str">
            <v/>
          </cell>
          <cell r="K914">
            <v>699717</v>
          </cell>
          <cell r="L914">
            <v>699717</v>
          </cell>
          <cell r="M914">
            <v>699717</v>
          </cell>
          <cell r="O914">
            <v>9600840.0027397256</v>
          </cell>
          <cell r="P914">
            <v>371</v>
          </cell>
          <cell r="Q914">
            <v>9600840.0027397256</v>
          </cell>
        </row>
        <row r="915">
          <cell r="A915">
            <v>14503016</v>
          </cell>
          <cell r="B915" t="str">
            <v>14503016</v>
          </cell>
          <cell r="C915" t="str">
            <v>OTERO VALENZUELA RODRIGO ANDRE</v>
          </cell>
          <cell r="D915">
            <v>2000</v>
          </cell>
          <cell r="G915" t="str">
            <v>M</v>
          </cell>
          <cell r="H915">
            <v>27613</v>
          </cell>
          <cell r="I915">
            <v>36284</v>
          </cell>
          <cell r="J915" t="str">
            <v/>
          </cell>
          <cell r="K915">
            <v>948659</v>
          </cell>
          <cell r="L915">
            <v>948659</v>
          </cell>
          <cell r="M915">
            <v>948659</v>
          </cell>
          <cell r="O915">
            <v>13439695.906849315</v>
          </cell>
          <cell r="P915">
            <v>0</v>
          </cell>
          <cell r="Q915">
            <v>13439695.906849315</v>
          </cell>
        </row>
        <row r="916">
          <cell r="A916">
            <v>14543795</v>
          </cell>
          <cell r="B916" t="str">
            <v>14543795</v>
          </cell>
          <cell r="C916" t="str">
            <v>GAJARDO CONTRERAS LISSETTE</v>
          </cell>
          <cell r="D916">
            <v>2000</v>
          </cell>
          <cell r="G916" t="str">
            <v>F</v>
          </cell>
          <cell r="H916">
            <v>27438</v>
          </cell>
          <cell r="I916">
            <v>35703</v>
          </cell>
          <cell r="J916" t="str">
            <v/>
          </cell>
          <cell r="K916">
            <v>671843</v>
          </cell>
          <cell r="L916">
            <v>671843</v>
          </cell>
          <cell r="M916">
            <v>671843</v>
          </cell>
          <cell r="O916">
            <v>10978927.383561645</v>
          </cell>
          <cell r="P916">
            <v>0</v>
          </cell>
          <cell r="Q916">
            <v>10978927.383561645</v>
          </cell>
        </row>
        <row r="917">
          <cell r="A917">
            <v>16449551</v>
          </cell>
          <cell r="B917" t="str">
            <v>16449551</v>
          </cell>
          <cell r="C917" t="str">
            <v>ARAYA HURTADO KAREM</v>
          </cell>
          <cell r="D917">
            <v>2000</v>
          </cell>
          <cell r="G917" t="str">
            <v>F</v>
          </cell>
          <cell r="H917">
            <v>27957</v>
          </cell>
          <cell r="I917">
            <v>35704</v>
          </cell>
          <cell r="J917" t="str">
            <v/>
          </cell>
          <cell r="K917">
            <v>602771</v>
          </cell>
          <cell r="L917">
            <v>602771</v>
          </cell>
          <cell r="M917">
            <v>602771</v>
          </cell>
          <cell r="O917">
            <v>9957651.5561643839</v>
          </cell>
          <cell r="P917">
            <v>0</v>
          </cell>
          <cell r="Q917">
            <v>9957651.5561643839</v>
          </cell>
        </row>
        <row r="918">
          <cell r="J918" t="str">
            <v/>
          </cell>
          <cell r="O918" t="str">
            <v/>
          </cell>
          <cell r="P918" t="str">
            <v/>
          </cell>
          <cell r="Q918" t="str">
            <v/>
          </cell>
        </row>
        <row r="919">
          <cell r="J919" t="str">
            <v/>
          </cell>
          <cell r="O919" t="str">
            <v/>
          </cell>
          <cell r="P919" t="str">
            <v/>
          </cell>
          <cell r="Q919" t="str">
            <v/>
          </cell>
        </row>
        <row r="920">
          <cell r="J920" t="str">
            <v/>
          </cell>
          <cell r="O920" t="str">
            <v/>
          </cell>
          <cell r="P920" t="str">
            <v/>
          </cell>
          <cell r="Q920" t="str">
            <v/>
          </cell>
        </row>
        <row r="921">
          <cell r="J921" t="str">
            <v/>
          </cell>
          <cell r="O921" t="str">
            <v/>
          </cell>
          <cell r="P921" t="str">
            <v/>
          </cell>
          <cell r="Q921" t="str">
            <v/>
          </cell>
        </row>
        <row r="922">
          <cell r="B922" t="str">
            <v>FALTAN</v>
          </cell>
          <cell r="J922" t="str">
            <v/>
          </cell>
          <cell r="O922" t="str">
            <v/>
          </cell>
          <cell r="P922" t="str">
            <v/>
          </cell>
          <cell r="Q922" t="str">
            <v/>
          </cell>
        </row>
        <row r="923">
          <cell r="A923">
            <v>8809358</v>
          </cell>
          <cell r="B923" t="str">
            <v>08809358</v>
          </cell>
          <cell r="C923" t="str">
            <v>DOMINGUEZ RISOPATRON JUAN JOSE</v>
          </cell>
          <cell r="D923">
            <v>2000</v>
          </cell>
          <cell r="G923" t="str">
            <v>M</v>
          </cell>
          <cell r="H923">
            <v>24797</v>
          </cell>
          <cell r="I923">
            <v>35207</v>
          </cell>
          <cell r="J923" t="str">
            <v/>
          </cell>
          <cell r="K923" t="e">
            <v>#N/A</v>
          </cell>
          <cell r="O923" t="str">
            <v/>
          </cell>
          <cell r="P923" t="str">
            <v/>
          </cell>
          <cell r="Q923" t="str">
            <v/>
          </cell>
        </row>
        <row r="924">
          <cell r="A924">
            <v>8848525</v>
          </cell>
          <cell r="B924">
            <v>8848525</v>
          </cell>
          <cell r="C924" t="str">
            <v>MARCELA ETCHEBERRIGARAY PINILLA</v>
          </cell>
          <cell r="D924">
            <v>2000</v>
          </cell>
          <cell r="G924" t="str">
            <v>F</v>
          </cell>
          <cell r="H924">
            <v>22354</v>
          </cell>
          <cell r="I924">
            <v>31523</v>
          </cell>
          <cell r="J924" t="str">
            <v/>
          </cell>
          <cell r="K924" t="e">
            <v>#N/A</v>
          </cell>
          <cell r="O924" t="str">
            <v/>
          </cell>
          <cell r="P924" t="str">
            <v/>
          </cell>
          <cell r="Q924" t="str">
            <v/>
          </cell>
        </row>
        <row r="925">
          <cell r="A925">
            <v>9052231</v>
          </cell>
          <cell r="B925" t="str">
            <v>09052231</v>
          </cell>
          <cell r="C925" t="str">
            <v>JARA LECAROS MISAEL ENRIQUE</v>
          </cell>
          <cell r="D925">
            <v>2000</v>
          </cell>
          <cell r="G925" t="str">
            <v>M</v>
          </cell>
          <cell r="H925">
            <v>22259</v>
          </cell>
          <cell r="I925">
            <v>37622</v>
          </cell>
          <cell r="J925" t="str">
            <v/>
          </cell>
          <cell r="K925" t="e">
            <v>#N/A</v>
          </cell>
          <cell r="O925" t="str">
            <v/>
          </cell>
          <cell r="P925" t="str">
            <v/>
          </cell>
          <cell r="Q925" t="str">
            <v/>
          </cell>
        </row>
        <row r="926">
          <cell r="A926">
            <v>10579432</v>
          </cell>
          <cell r="B926" t="str">
            <v>10579432</v>
          </cell>
          <cell r="C926" t="str">
            <v>WALTON LAZO PABLO ANDRES</v>
          </cell>
          <cell r="D926">
            <v>2000</v>
          </cell>
          <cell r="G926" t="str">
            <v>M</v>
          </cell>
          <cell r="H926">
            <v>27332</v>
          </cell>
          <cell r="I926">
            <v>36081</v>
          </cell>
          <cell r="J926" t="str">
            <v/>
          </cell>
          <cell r="K926" t="e">
            <v>#N/A</v>
          </cell>
          <cell r="O926" t="str">
            <v/>
          </cell>
          <cell r="P926" t="str">
            <v/>
          </cell>
          <cell r="Q926" t="str">
            <v/>
          </cell>
        </row>
        <row r="927">
          <cell r="A927">
            <v>10842533</v>
          </cell>
          <cell r="B927" t="str">
            <v>10842533</v>
          </cell>
          <cell r="C927" t="str">
            <v>LEIVA MENDEZ MARCELA MARGARITA</v>
          </cell>
          <cell r="D927">
            <v>2000</v>
          </cell>
          <cell r="G927" t="str">
            <v>F</v>
          </cell>
          <cell r="H927">
            <v>25284</v>
          </cell>
          <cell r="I927">
            <v>35765</v>
          </cell>
          <cell r="J927" t="str">
            <v/>
          </cell>
          <cell r="K927" t="e">
            <v>#N/A</v>
          </cell>
          <cell r="O927" t="str">
            <v/>
          </cell>
          <cell r="P927" t="str">
            <v/>
          </cell>
          <cell r="Q927" t="str">
            <v/>
          </cell>
        </row>
        <row r="928">
          <cell r="A928">
            <v>15440272</v>
          </cell>
          <cell r="B928" t="str">
            <v>15440272</v>
          </cell>
          <cell r="C928" t="str">
            <v>CASTILLO TORRES SEBASTIAN NICO</v>
          </cell>
          <cell r="D928">
            <v>2000</v>
          </cell>
          <cell r="G928" t="str">
            <v>M</v>
          </cell>
          <cell r="H928">
            <v>30170</v>
          </cell>
          <cell r="I928">
            <v>40644</v>
          </cell>
          <cell r="J928" t="str">
            <v/>
          </cell>
          <cell r="K928" t="e">
            <v>#N/A</v>
          </cell>
          <cell r="O928" t="str">
            <v/>
          </cell>
          <cell r="P928" t="str">
            <v/>
          </cell>
          <cell r="Q928" t="str">
            <v/>
          </cell>
        </row>
        <row r="929">
          <cell r="A929">
            <v>8809358</v>
          </cell>
          <cell r="B929" t="str">
            <v>08809358</v>
          </cell>
          <cell r="C929" t="str">
            <v>DOMINGUEZ RISOPATRON JUAN JOSE</v>
          </cell>
          <cell r="D929">
            <v>2000</v>
          </cell>
          <cell r="E929" t="str">
            <v>listado mario</v>
          </cell>
          <cell r="G929" t="str">
            <v>M</v>
          </cell>
          <cell r="H929">
            <v>24797</v>
          </cell>
          <cell r="I929">
            <v>35207</v>
          </cell>
          <cell r="J929">
            <v>16.117808219178084</v>
          </cell>
          <cell r="K929" t="e">
            <v>#N/A</v>
          </cell>
          <cell r="L929">
            <v>1680509</v>
          </cell>
          <cell r="M929">
            <v>1680509</v>
          </cell>
          <cell r="O929" t="e">
            <v>#N/A</v>
          </cell>
          <cell r="P929">
            <v>0</v>
          </cell>
          <cell r="Q929">
            <v>1161159.1397260276</v>
          </cell>
        </row>
        <row r="930">
          <cell r="A930">
            <v>8848525</v>
          </cell>
          <cell r="B930">
            <v>8848525</v>
          </cell>
          <cell r="C930" t="str">
            <v>MARCELA ETCHEBERRIGARAY PINILLA</v>
          </cell>
          <cell r="D930">
            <v>2000</v>
          </cell>
          <cell r="E930" t="str">
            <v>listado mario</v>
          </cell>
          <cell r="G930" t="str">
            <v>F</v>
          </cell>
          <cell r="H930">
            <v>22354</v>
          </cell>
          <cell r="I930">
            <v>31523</v>
          </cell>
          <cell r="J930">
            <v>26.210958904109589</v>
          </cell>
          <cell r="K930" t="e">
            <v>#N/A</v>
          </cell>
          <cell r="L930">
            <v>1378120</v>
          </cell>
          <cell r="M930">
            <v>1378120</v>
          </cell>
          <cell r="O930" t="e">
            <v>#N/A</v>
          </cell>
          <cell r="P930">
            <v>10368985</v>
          </cell>
          <cell r="Q930">
            <v>-4671071.0986301368</v>
          </cell>
        </row>
        <row r="931">
          <cell r="A931">
            <v>9052231</v>
          </cell>
          <cell r="B931" t="str">
            <v>09052231</v>
          </cell>
          <cell r="C931" t="str">
            <v>JARA LECAROS MISAEL ENRIQUE</v>
          </cell>
          <cell r="D931">
            <v>2000</v>
          </cell>
          <cell r="G931" t="str">
            <v>M</v>
          </cell>
          <cell r="H931">
            <v>22259</v>
          </cell>
          <cell r="I931">
            <v>37622</v>
          </cell>
          <cell r="J931" t="str">
            <v/>
          </cell>
          <cell r="K931" t="e">
            <v>#N/A</v>
          </cell>
          <cell r="O931" t="e">
            <v>#N/A</v>
          </cell>
          <cell r="P931">
            <v>0</v>
          </cell>
          <cell r="Q931">
            <v>684497.68767123285</v>
          </cell>
        </row>
        <row r="932">
          <cell r="A932">
            <v>10579432</v>
          </cell>
          <cell r="B932" t="str">
            <v>10579432</v>
          </cell>
          <cell r="C932" t="str">
            <v>WALTON LAZO PABLO ANDRES</v>
          </cell>
          <cell r="D932">
            <v>2000</v>
          </cell>
          <cell r="G932" t="str">
            <v>M</v>
          </cell>
          <cell r="H932">
            <v>27332</v>
          </cell>
          <cell r="I932">
            <v>36081</v>
          </cell>
          <cell r="J932" t="str">
            <v/>
          </cell>
          <cell r="K932" t="e">
            <v>#N/A</v>
          </cell>
          <cell r="O932" t="e">
            <v>#N/A</v>
          </cell>
          <cell r="P932">
            <v>0</v>
          </cell>
          <cell r="Q932">
            <v>988653.09041095886</v>
          </cell>
        </row>
        <row r="933">
          <cell r="A933">
            <v>10842533</v>
          </cell>
          <cell r="B933" t="str">
            <v>10842533</v>
          </cell>
          <cell r="C933" t="str">
            <v>LEIVA MENDEZ MARCELA MARGARITA</v>
          </cell>
          <cell r="D933">
            <v>2000</v>
          </cell>
          <cell r="G933" t="str">
            <v>F</v>
          </cell>
          <cell r="H933">
            <v>25284</v>
          </cell>
          <cell r="I933">
            <v>35765</v>
          </cell>
          <cell r="J933" t="str">
            <v/>
          </cell>
          <cell r="K933" t="e">
            <v>#N/A</v>
          </cell>
          <cell r="O933" t="e">
            <v>#N/A</v>
          </cell>
          <cell r="P933">
            <v>0</v>
          </cell>
          <cell r="Q933">
            <v>1051023.6986301369</v>
          </cell>
        </row>
        <row r="934">
          <cell r="A934">
            <v>15440272</v>
          </cell>
          <cell r="B934" t="str">
            <v>15440272</v>
          </cell>
          <cell r="C934" t="str">
            <v>CASTILLO TORRES SEBASTIAN NICO</v>
          </cell>
          <cell r="D934">
            <v>2000</v>
          </cell>
          <cell r="G934" t="str">
            <v>M</v>
          </cell>
          <cell r="H934">
            <v>30170</v>
          </cell>
          <cell r="I934">
            <v>40644</v>
          </cell>
          <cell r="J934" t="str">
            <v/>
          </cell>
          <cell r="K934" t="e">
            <v>#N/A</v>
          </cell>
          <cell r="O934" t="e">
            <v>#N/A</v>
          </cell>
          <cell r="P934">
            <v>0</v>
          </cell>
          <cell r="Q934">
            <v>88029.402739726036</v>
          </cell>
        </row>
        <row r="935">
          <cell r="A935">
            <v>8858564</v>
          </cell>
          <cell r="B935">
            <v>8858564</v>
          </cell>
          <cell r="C935" t="str">
            <v>HERRERA CASTILLO HECTOR</v>
          </cell>
          <cell r="D935">
            <v>1000</v>
          </cell>
          <cell r="E935" t="str">
            <v>listado mario</v>
          </cell>
          <cell r="G935" t="str">
            <v>M</v>
          </cell>
          <cell r="H935">
            <v>22192</v>
          </cell>
          <cell r="I935">
            <v>30285</v>
          </cell>
          <cell r="J935" t="str">
            <v/>
          </cell>
          <cell r="K935">
            <v>1680509</v>
          </cell>
          <cell r="L935">
            <v>1680509</v>
          </cell>
          <cell r="M935">
            <v>1680509</v>
          </cell>
          <cell r="O935">
            <v>39907575.10958904</v>
          </cell>
          <cell r="P935">
            <v>2586157</v>
          </cell>
          <cell r="Q935">
            <v>39907575.10958904</v>
          </cell>
        </row>
        <row r="936">
          <cell r="A936">
            <v>9663044</v>
          </cell>
          <cell r="B936">
            <v>9663044</v>
          </cell>
          <cell r="C936" t="str">
            <v>TAPIA LOPEZ CLOTILDE DEL CARME</v>
          </cell>
          <cell r="D936">
            <v>1000</v>
          </cell>
          <cell r="E936" t="str">
            <v>listado mario</v>
          </cell>
          <cell r="G936" t="str">
            <v>F</v>
          </cell>
          <cell r="H936">
            <v>23017</v>
          </cell>
          <cell r="I936">
            <v>34568</v>
          </cell>
          <cell r="J936" t="str">
            <v/>
          </cell>
          <cell r="K936">
            <v>1378120</v>
          </cell>
          <cell r="L936">
            <v>1378120</v>
          </cell>
          <cell r="M936">
            <v>1378120</v>
          </cell>
          <cell r="O936">
            <v>22389777.764383558</v>
          </cell>
          <cell r="P936">
            <v>22389777.764383558</v>
          </cell>
          <cell r="Q936">
            <v>22389777.764383558</v>
          </cell>
        </row>
        <row r="937">
          <cell r="J937" t="str">
            <v/>
          </cell>
          <cell r="O937" t="str">
            <v/>
          </cell>
          <cell r="P937" t="str">
            <v/>
          </cell>
          <cell r="Q937" t="str">
            <v/>
          </cell>
        </row>
        <row r="938">
          <cell r="J938" t="str">
            <v/>
          </cell>
          <cell r="O938" t="str">
            <v/>
          </cell>
          <cell r="P938" t="str">
            <v/>
          </cell>
          <cell r="Q938" t="str">
            <v/>
          </cell>
        </row>
        <row r="939">
          <cell r="J939" t="str">
            <v/>
          </cell>
          <cell r="O939" t="str">
            <v/>
          </cell>
          <cell r="P939" t="str">
            <v/>
          </cell>
          <cell r="Q939" t="str">
            <v/>
          </cell>
        </row>
        <row r="940">
          <cell r="J940" t="str">
            <v/>
          </cell>
          <cell r="O940" t="str">
            <v/>
          </cell>
          <cell r="P940" t="str">
            <v/>
          </cell>
          <cell r="Q940" t="str">
            <v/>
          </cell>
        </row>
        <row r="941">
          <cell r="J941" t="str">
            <v/>
          </cell>
          <cell r="O941" t="str">
            <v/>
          </cell>
          <cell r="P941" t="str">
            <v/>
          </cell>
          <cell r="Q941" t="str">
            <v/>
          </cell>
        </row>
        <row r="942">
          <cell r="J942" t="str">
            <v/>
          </cell>
          <cell r="O942" t="str">
            <v/>
          </cell>
          <cell r="P942" t="str">
            <v/>
          </cell>
          <cell r="Q942" t="str">
            <v/>
          </cell>
        </row>
        <row r="943">
          <cell r="J943" t="str">
            <v/>
          </cell>
          <cell r="O943" t="str">
            <v/>
          </cell>
          <cell r="P943" t="str">
            <v/>
          </cell>
          <cell r="Q943" t="str">
            <v/>
          </cell>
        </row>
        <row r="944">
          <cell r="J944" t="str">
            <v/>
          </cell>
          <cell r="O944" t="str">
            <v/>
          </cell>
          <cell r="P944" t="str">
            <v/>
          </cell>
          <cell r="Q944" t="str">
            <v/>
          </cell>
        </row>
        <row r="945">
          <cell r="J945" t="str">
            <v/>
          </cell>
          <cell r="O945" t="str">
            <v/>
          </cell>
          <cell r="P945" t="str">
            <v/>
          </cell>
          <cell r="Q945" t="str">
            <v/>
          </cell>
        </row>
        <row r="946">
          <cell r="J946" t="str">
            <v/>
          </cell>
          <cell r="O946" t="str">
            <v/>
          </cell>
          <cell r="P946" t="str">
            <v/>
          </cell>
          <cell r="Q946" t="str">
            <v/>
          </cell>
        </row>
        <row r="947">
          <cell r="J947" t="str">
            <v/>
          </cell>
          <cell r="O947" t="str">
            <v/>
          </cell>
          <cell r="P947" t="str">
            <v/>
          </cell>
          <cell r="Q947" t="str">
            <v/>
          </cell>
        </row>
        <row r="948">
          <cell r="J948" t="str">
            <v/>
          </cell>
          <cell r="O948" t="str">
            <v/>
          </cell>
          <cell r="P948" t="str">
            <v/>
          </cell>
          <cell r="Q948" t="str">
            <v/>
          </cell>
        </row>
        <row r="949">
          <cell r="J949" t="str">
            <v/>
          </cell>
          <cell r="O949" t="str">
            <v/>
          </cell>
          <cell r="P949" t="str">
            <v/>
          </cell>
          <cell r="Q949" t="str">
            <v/>
          </cell>
        </row>
        <row r="950">
          <cell r="J950" t="str">
            <v/>
          </cell>
          <cell r="O950" t="str">
            <v/>
          </cell>
          <cell r="P950" t="str">
            <v/>
          </cell>
          <cell r="Q950" t="str">
            <v/>
          </cell>
        </row>
        <row r="951">
          <cell r="J951" t="str">
            <v/>
          </cell>
          <cell r="O951" t="str">
            <v/>
          </cell>
          <cell r="P951" t="str">
            <v/>
          </cell>
          <cell r="Q951" t="str">
            <v/>
          </cell>
        </row>
        <row r="952">
          <cell r="J952" t="str">
            <v/>
          </cell>
          <cell r="O952" t="str">
            <v/>
          </cell>
          <cell r="P952" t="str">
            <v/>
          </cell>
          <cell r="Q952" t="str">
            <v/>
          </cell>
        </row>
        <row r="953">
          <cell r="J953" t="str">
            <v/>
          </cell>
          <cell r="O953" t="str">
            <v/>
          </cell>
          <cell r="P953" t="str">
            <v/>
          </cell>
          <cell r="Q953" t="str">
            <v/>
          </cell>
        </row>
        <row r="954">
          <cell r="J954" t="str">
            <v/>
          </cell>
          <cell r="O954" t="str">
            <v/>
          </cell>
          <cell r="P954" t="str">
            <v/>
          </cell>
          <cell r="Q954" t="str">
            <v/>
          </cell>
        </row>
        <row r="955">
          <cell r="J955" t="str">
            <v/>
          </cell>
          <cell r="O955" t="str">
            <v/>
          </cell>
          <cell r="P955" t="str">
            <v/>
          </cell>
          <cell r="Q955" t="str">
            <v/>
          </cell>
        </row>
        <row r="956">
          <cell r="J956" t="str">
            <v/>
          </cell>
          <cell r="O956" t="str">
            <v/>
          </cell>
          <cell r="P956" t="str">
            <v/>
          </cell>
          <cell r="Q956" t="str">
            <v/>
          </cell>
        </row>
        <row r="957">
          <cell r="J957" t="str">
            <v/>
          </cell>
          <cell r="O957" t="str">
            <v/>
          </cell>
          <cell r="P957" t="str">
            <v/>
          </cell>
          <cell r="Q957" t="str">
            <v/>
          </cell>
        </row>
        <row r="958">
          <cell r="J958" t="str">
            <v/>
          </cell>
          <cell r="O958" t="str">
            <v/>
          </cell>
          <cell r="P958" t="str">
            <v/>
          </cell>
          <cell r="Q958" t="str">
            <v/>
          </cell>
        </row>
        <row r="959">
          <cell r="J959" t="str">
            <v/>
          </cell>
          <cell r="O959" t="str">
            <v/>
          </cell>
          <cell r="P959" t="str">
            <v/>
          </cell>
          <cell r="Q959" t="str">
            <v/>
          </cell>
        </row>
        <row r="960">
          <cell r="J960" t="str">
            <v/>
          </cell>
          <cell r="O960" t="str">
            <v/>
          </cell>
          <cell r="P960" t="str">
            <v/>
          </cell>
          <cell r="Q960" t="str">
            <v/>
          </cell>
        </row>
        <row r="961">
          <cell r="J961" t="str">
            <v/>
          </cell>
          <cell r="O961" t="str">
            <v/>
          </cell>
          <cell r="P961" t="str">
            <v/>
          </cell>
          <cell r="Q961" t="str">
            <v/>
          </cell>
        </row>
        <row r="962">
          <cell r="J962" t="str">
            <v/>
          </cell>
          <cell r="O962" t="str">
            <v/>
          </cell>
          <cell r="P962" t="str">
            <v/>
          </cell>
          <cell r="Q962" t="str">
            <v/>
          </cell>
        </row>
        <row r="963">
          <cell r="J963" t="str">
            <v/>
          </cell>
          <cell r="O963" t="str">
            <v/>
          </cell>
          <cell r="P963" t="str">
            <v/>
          </cell>
          <cell r="Q963" t="str">
            <v/>
          </cell>
        </row>
        <row r="964">
          <cell r="J964" t="str">
            <v/>
          </cell>
          <cell r="O964" t="str">
            <v/>
          </cell>
          <cell r="P964" t="str">
            <v/>
          </cell>
          <cell r="Q964" t="str">
            <v/>
          </cell>
        </row>
        <row r="965">
          <cell r="J965" t="str">
            <v/>
          </cell>
          <cell r="O965" t="str">
            <v/>
          </cell>
          <cell r="P965" t="str">
            <v/>
          </cell>
          <cell r="Q965" t="str">
            <v/>
          </cell>
        </row>
        <row r="966">
          <cell r="J966" t="str">
            <v/>
          </cell>
          <cell r="O966" t="str">
            <v/>
          </cell>
          <cell r="P966" t="str">
            <v/>
          </cell>
          <cell r="Q966" t="str">
            <v/>
          </cell>
        </row>
        <row r="967">
          <cell r="J967" t="str">
            <v/>
          </cell>
          <cell r="O967" t="str">
            <v/>
          </cell>
          <cell r="P967" t="str">
            <v/>
          </cell>
          <cell r="Q967" t="str">
            <v/>
          </cell>
        </row>
        <row r="968">
          <cell r="J968" t="str">
            <v/>
          </cell>
          <cell r="O968" t="str">
            <v/>
          </cell>
          <cell r="P968" t="str">
            <v/>
          </cell>
          <cell r="Q968" t="str">
            <v/>
          </cell>
        </row>
        <row r="969">
          <cell r="J969" t="str">
            <v/>
          </cell>
          <cell r="O969" t="str">
            <v/>
          </cell>
          <cell r="P969" t="str">
            <v/>
          </cell>
          <cell r="Q969" t="str">
            <v/>
          </cell>
        </row>
        <row r="970">
          <cell r="J970" t="str">
            <v/>
          </cell>
          <cell r="O970" t="str">
            <v/>
          </cell>
          <cell r="P970" t="str">
            <v/>
          </cell>
          <cell r="Q970" t="str">
            <v/>
          </cell>
        </row>
        <row r="971">
          <cell r="J971" t="str">
            <v/>
          </cell>
          <cell r="O971" t="str">
            <v/>
          </cell>
          <cell r="P971" t="str">
            <v/>
          </cell>
          <cell r="Q971" t="str">
            <v/>
          </cell>
        </row>
        <row r="972">
          <cell r="J972" t="str">
            <v/>
          </cell>
          <cell r="O972" t="str">
            <v/>
          </cell>
          <cell r="P972" t="str">
            <v/>
          </cell>
          <cell r="Q972" t="str">
            <v/>
          </cell>
        </row>
        <row r="973">
          <cell r="J973" t="str">
            <v/>
          </cell>
          <cell r="O973" t="str">
            <v/>
          </cell>
          <cell r="P973" t="str">
            <v/>
          </cell>
          <cell r="Q973" t="str">
            <v/>
          </cell>
        </row>
        <row r="974">
          <cell r="J974" t="str">
            <v/>
          </cell>
          <cell r="O974" t="str">
            <v/>
          </cell>
          <cell r="P974" t="str">
            <v/>
          </cell>
          <cell r="Q974" t="str">
            <v/>
          </cell>
        </row>
        <row r="975">
          <cell r="J975" t="str">
            <v/>
          </cell>
          <cell r="O975" t="str">
            <v/>
          </cell>
          <cell r="P975" t="str">
            <v/>
          </cell>
          <cell r="Q975" t="str">
            <v/>
          </cell>
        </row>
        <row r="976">
          <cell r="J976" t="str">
            <v/>
          </cell>
          <cell r="O976" t="str">
            <v/>
          </cell>
          <cell r="P976" t="str">
            <v/>
          </cell>
          <cell r="Q976" t="str">
            <v/>
          </cell>
        </row>
        <row r="977">
          <cell r="J977" t="str">
            <v/>
          </cell>
          <cell r="O977" t="str">
            <v/>
          </cell>
          <cell r="P977" t="str">
            <v/>
          </cell>
          <cell r="Q977" t="str">
            <v/>
          </cell>
        </row>
        <row r="978">
          <cell r="J978" t="str">
            <v/>
          </cell>
          <cell r="O978" t="str">
            <v/>
          </cell>
          <cell r="P978" t="str">
            <v/>
          </cell>
          <cell r="Q978" t="str">
            <v/>
          </cell>
        </row>
        <row r="979">
          <cell r="J979" t="str">
            <v/>
          </cell>
          <cell r="O979" t="str">
            <v/>
          </cell>
          <cell r="P979" t="str">
            <v/>
          </cell>
          <cell r="Q979" t="str">
            <v/>
          </cell>
        </row>
        <row r="980">
          <cell r="J980" t="str">
            <v/>
          </cell>
          <cell r="O980" t="str">
            <v/>
          </cell>
          <cell r="P980" t="str">
            <v/>
          </cell>
          <cell r="Q980" t="str">
            <v/>
          </cell>
        </row>
        <row r="981">
          <cell r="J981" t="str">
            <v/>
          </cell>
          <cell r="O981" t="str">
            <v/>
          </cell>
          <cell r="P981" t="str">
            <v/>
          </cell>
          <cell r="Q981" t="str">
            <v/>
          </cell>
        </row>
        <row r="982">
          <cell r="J982" t="str">
            <v/>
          </cell>
          <cell r="O982" t="str">
            <v/>
          </cell>
          <cell r="P982" t="str">
            <v/>
          </cell>
          <cell r="Q982" t="str">
            <v/>
          </cell>
        </row>
        <row r="983">
          <cell r="J983" t="str">
            <v/>
          </cell>
          <cell r="O983" t="str">
            <v/>
          </cell>
          <cell r="P983" t="str">
            <v/>
          </cell>
          <cell r="Q983" t="str">
            <v/>
          </cell>
        </row>
        <row r="984">
          <cell r="J984" t="str">
            <v/>
          </cell>
          <cell r="O984" t="str">
            <v/>
          </cell>
          <cell r="P984" t="str">
            <v/>
          </cell>
          <cell r="Q984" t="str">
            <v/>
          </cell>
        </row>
        <row r="985">
          <cell r="J985" t="str">
            <v/>
          </cell>
          <cell r="O985" t="str">
            <v/>
          </cell>
          <cell r="P985" t="str">
            <v/>
          </cell>
          <cell r="Q985" t="str">
            <v/>
          </cell>
        </row>
        <row r="986">
          <cell r="J986" t="str">
            <v/>
          </cell>
          <cell r="O986" t="str">
            <v/>
          </cell>
          <cell r="P986" t="str">
            <v/>
          </cell>
          <cell r="Q986" t="str">
            <v/>
          </cell>
        </row>
        <row r="987">
          <cell r="J987" t="str">
            <v/>
          </cell>
          <cell r="O987" t="str">
            <v/>
          </cell>
          <cell r="P987" t="str">
            <v/>
          </cell>
          <cell r="Q987" t="str">
            <v/>
          </cell>
        </row>
        <row r="988">
          <cell r="J988" t="str">
            <v/>
          </cell>
          <cell r="O988" t="str">
            <v/>
          </cell>
          <cell r="P988" t="str">
            <v/>
          </cell>
          <cell r="Q988" t="str">
            <v/>
          </cell>
        </row>
        <row r="989">
          <cell r="J989" t="str">
            <v/>
          </cell>
          <cell r="O989" t="str">
            <v/>
          </cell>
          <cell r="P989" t="str">
            <v/>
          </cell>
          <cell r="Q989" t="str">
            <v/>
          </cell>
        </row>
        <row r="990">
          <cell r="J990" t="str">
            <v/>
          </cell>
          <cell r="O990" t="str">
            <v/>
          </cell>
          <cell r="P990" t="str">
            <v/>
          </cell>
          <cell r="Q990" t="str">
            <v/>
          </cell>
        </row>
        <row r="991">
          <cell r="J991" t="str">
            <v/>
          </cell>
          <cell r="O991" t="str">
            <v/>
          </cell>
          <cell r="P991" t="str">
            <v/>
          </cell>
          <cell r="Q991" t="str">
            <v/>
          </cell>
        </row>
        <row r="992">
          <cell r="J992" t="str">
            <v/>
          </cell>
          <cell r="O992" t="str">
            <v/>
          </cell>
          <cell r="P992" t="str">
            <v/>
          </cell>
          <cell r="Q992" t="str">
            <v/>
          </cell>
        </row>
        <row r="993">
          <cell r="J993" t="str">
            <v/>
          </cell>
          <cell r="O993" t="str">
            <v/>
          </cell>
          <cell r="P993" t="str">
            <v/>
          </cell>
          <cell r="Q993" t="str">
            <v/>
          </cell>
        </row>
        <row r="994">
          <cell r="J994" t="str">
            <v/>
          </cell>
          <cell r="O994" t="str">
            <v/>
          </cell>
          <cell r="P994" t="str">
            <v/>
          </cell>
          <cell r="Q994" t="str">
            <v/>
          </cell>
        </row>
        <row r="995">
          <cell r="J995" t="str">
            <v/>
          </cell>
          <cell r="O995" t="str">
            <v/>
          </cell>
          <cell r="P995" t="str">
            <v/>
          </cell>
          <cell r="Q995" t="str">
            <v/>
          </cell>
        </row>
        <row r="996">
          <cell r="J996" t="str">
            <v/>
          </cell>
          <cell r="O996" t="str">
            <v/>
          </cell>
          <cell r="P996" t="str">
            <v/>
          </cell>
          <cell r="Q996" t="str">
            <v/>
          </cell>
        </row>
        <row r="997">
          <cell r="J997" t="str">
            <v/>
          </cell>
          <cell r="O997" t="str">
            <v/>
          </cell>
          <cell r="P997" t="str">
            <v/>
          </cell>
          <cell r="Q997" t="str">
            <v/>
          </cell>
        </row>
        <row r="998">
          <cell r="J998" t="str">
            <v/>
          </cell>
          <cell r="O998" t="str">
            <v/>
          </cell>
          <cell r="P998" t="str">
            <v/>
          </cell>
          <cell r="Q998" t="str">
            <v/>
          </cell>
        </row>
        <row r="999">
          <cell r="J999" t="str">
            <v/>
          </cell>
          <cell r="O999" t="str">
            <v/>
          </cell>
          <cell r="P999" t="str">
            <v/>
          </cell>
          <cell r="Q999" t="str">
            <v/>
          </cell>
        </row>
        <row r="1000">
          <cell r="J1000" t="str">
            <v/>
          </cell>
          <cell r="O1000" t="str">
            <v/>
          </cell>
          <cell r="P1000" t="str">
            <v/>
          </cell>
          <cell r="Q1000" t="str">
            <v/>
          </cell>
        </row>
        <row r="1001">
          <cell r="J1001" t="str">
            <v/>
          </cell>
          <cell r="O1001" t="str">
            <v/>
          </cell>
          <cell r="P1001" t="str">
            <v/>
          </cell>
          <cell r="Q1001" t="str">
            <v/>
          </cell>
        </row>
        <row r="1002">
          <cell r="J1002" t="str">
            <v/>
          </cell>
          <cell r="O1002" t="str">
            <v/>
          </cell>
          <cell r="P1002" t="str">
            <v/>
          </cell>
          <cell r="Q1002" t="str">
            <v/>
          </cell>
        </row>
        <row r="1003">
          <cell r="J1003" t="str">
            <v/>
          </cell>
          <cell r="O1003" t="str">
            <v/>
          </cell>
          <cell r="P1003" t="str">
            <v/>
          </cell>
          <cell r="Q1003" t="str">
            <v/>
          </cell>
        </row>
        <row r="1004">
          <cell r="J1004" t="str">
            <v/>
          </cell>
          <cell r="O1004" t="str">
            <v/>
          </cell>
          <cell r="P1004" t="str">
            <v/>
          </cell>
          <cell r="Q1004" t="str">
            <v/>
          </cell>
        </row>
        <row r="1005">
          <cell r="J1005" t="str">
            <v/>
          </cell>
          <cell r="O1005" t="str">
            <v/>
          </cell>
          <cell r="P1005" t="str">
            <v/>
          </cell>
          <cell r="Q1005" t="str">
            <v/>
          </cell>
        </row>
        <row r="1006">
          <cell r="J1006" t="str">
            <v/>
          </cell>
          <cell r="O1006" t="str">
            <v/>
          </cell>
          <cell r="P1006" t="str">
            <v/>
          </cell>
          <cell r="Q1006" t="str">
            <v/>
          </cell>
        </row>
        <row r="1007">
          <cell r="J1007" t="str">
            <v/>
          </cell>
          <cell r="O1007" t="str">
            <v/>
          </cell>
          <cell r="P1007" t="str">
            <v/>
          </cell>
          <cell r="Q1007" t="str">
            <v/>
          </cell>
        </row>
        <row r="1008">
          <cell r="J1008" t="str">
            <v/>
          </cell>
          <cell r="O1008" t="str">
            <v/>
          </cell>
          <cell r="P1008" t="str">
            <v/>
          </cell>
          <cell r="Q1008" t="str">
            <v/>
          </cell>
        </row>
        <row r="1009">
          <cell r="J1009" t="str">
            <v/>
          </cell>
          <cell r="O1009" t="str">
            <v/>
          </cell>
          <cell r="P1009" t="str">
            <v/>
          </cell>
          <cell r="Q1009" t="str">
            <v/>
          </cell>
        </row>
        <row r="1010">
          <cell r="J1010" t="str">
            <v/>
          </cell>
          <cell r="O1010" t="str">
            <v/>
          </cell>
          <cell r="P1010" t="str">
            <v/>
          </cell>
          <cell r="Q1010" t="str">
            <v/>
          </cell>
        </row>
        <row r="1011">
          <cell r="J1011" t="str">
            <v/>
          </cell>
          <cell r="O1011" t="str">
            <v/>
          </cell>
          <cell r="P1011" t="str">
            <v/>
          </cell>
          <cell r="Q1011" t="str">
            <v/>
          </cell>
        </row>
        <row r="1012">
          <cell r="J1012" t="str">
            <v/>
          </cell>
          <cell r="O1012" t="str">
            <v/>
          </cell>
          <cell r="P1012" t="str">
            <v/>
          </cell>
          <cell r="Q1012" t="str">
            <v/>
          </cell>
        </row>
        <row r="1013">
          <cell r="J1013" t="str">
            <v/>
          </cell>
          <cell r="O1013" t="str">
            <v/>
          </cell>
          <cell r="P1013" t="str">
            <v/>
          </cell>
          <cell r="Q1013" t="str">
            <v/>
          </cell>
        </row>
        <row r="1014">
          <cell r="J1014" t="str">
            <v/>
          </cell>
          <cell r="O1014" t="str">
            <v/>
          </cell>
          <cell r="P1014" t="str">
            <v/>
          </cell>
          <cell r="Q1014" t="str">
            <v/>
          </cell>
        </row>
        <row r="1015">
          <cell r="J1015" t="str">
            <v/>
          </cell>
          <cell r="O1015" t="str">
            <v/>
          </cell>
          <cell r="P1015" t="str">
            <v/>
          </cell>
          <cell r="Q1015" t="str">
            <v/>
          </cell>
        </row>
        <row r="1016">
          <cell r="J1016" t="str">
            <v/>
          </cell>
          <cell r="O1016" t="str">
            <v/>
          </cell>
          <cell r="P1016" t="str">
            <v/>
          </cell>
          <cell r="Q1016" t="str">
            <v/>
          </cell>
        </row>
        <row r="1017">
          <cell r="J1017" t="str">
            <v/>
          </cell>
          <cell r="O1017" t="str">
            <v/>
          </cell>
          <cell r="P1017" t="str">
            <v/>
          </cell>
          <cell r="Q1017" t="str">
            <v/>
          </cell>
        </row>
        <row r="1018">
          <cell r="J1018" t="str">
            <v/>
          </cell>
          <cell r="O1018" t="str">
            <v/>
          </cell>
          <cell r="P1018" t="str">
            <v/>
          </cell>
          <cell r="Q1018" t="str">
            <v/>
          </cell>
        </row>
        <row r="1019">
          <cell r="J1019" t="str">
            <v/>
          </cell>
          <cell r="O1019" t="str">
            <v/>
          </cell>
          <cell r="P1019" t="str">
            <v/>
          </cell>
          <cell r="Q1019" t="str">
            <v/>
          </cell>
        </row>
        <row r="1020">
          <cell r="J1020" t="str">
            <v/>
          </cell>
          <cell r="O1020" t="str">
            <v/>
          </cell>
          <cell r="P1020" t="str">
            <v/>
          </cell>
          <cell r="Q1020" t="str">
            <v/>
          </cell>
        </row>
        <row r="1021">
          <cell r="J1021" t="str">
            <v/>
          </cell>
          <cell r="O1021" t="str">
            <v/>
          </cell>
          <cell r="P1021" t="str">
            <v/>
          </cell>
          <cell r="Q1021" t="str">
            <v/>
          </cell>
        </row>
        <row r="1022">
          <cell r="J1022" t="str">
            <v/>
          </cell>
          <cell r="O1022" t="str">
            <v/>
          </cell>
          <cell r="P1022" t="str">
            <v/>
          </cell>
          <cell r="Q1022" t="str">
            <v/>
          </cell>
        </row>
        <row r="1023">
          <cell r="J1023" t="str">
            <v/>
          </cell>
          <cell r="O1023" t="str">
            <v/>
          </cell>
          <cell r="P1023" t="str">
            <v/>
          </cell>
          <cell r="Q1023" t="str">
            <v/>
          </cell>
        </row>
        <row r="1024">
          <cell r="J1024" t="str">
            <v/>
          </cell>
          <cell r="O1024" t="str">
            <v/>
          </cell>
          <cell r="P1024" t="str">
            <v/>
          </cell>
          <cell r="Q1024" t="str">
            <v/>
          </cell>
        </row>
        <row r="1025">
          <cell r="J1025" t="str">
            <v/>
          </cell>
          <cell r="O1025" t="str">
            <v/>
          </cell>
          <cell r="P1025" t="str">
            <v/>
          </cell>
          <cell r="Q1025" t="str">
            <v/>
          </cell>
        </row>
        <row r="1026">
          <cell r="J1026" t="str">
            <v/>
          </cell>
          <cell r="O1026" t="str">
            <v/>
          </cell>
          <cell r="P1026" t="str">
            <v/>
          </cell>
          <cell r="Q1026" t="str">
            <v/>
          </cell>
        </row>
        <row r="1027">
          <cell r="J1027" t="str">
            <v/>
          </cell>
          <cell r="O1027" t="str">
            <v/>
          </cell>
          <cell r="P1027" t="str">
            <v/>
          </cell>
          <cell r="Q1027" t="str">
            <v/>
          </cell>
        </row>
        <row r="1028">
          <cell r="J1028" t="str">
            <v/>
          </cell>
          <cell r="O1028" t="str">
            <v/>
          </cell>
          <cell r="P1028" t="str">
            <v/>
          </cell>
          <cell r="Q1028" t="str">
            <v/>
          </cell>
        </row>
        <row r="1029">
          <cell r="J1029" t="str">
            <v/>
          </cell>
          <cell r="O1029" t="str">
            <v/>
          </cell>
          <cell r="P1029" t="str">
            <v/>
          </cell>
          <cell r="Q1029" t="str">
            <v/>
          </cell>
        </row>
        <row r="1030">
          <cell r="J1030" t="str">
            <v/>
          </cell>
          <cell r="O1030" t="str">
            <v/>
          </cell>
          <cell r="P1030" t="str">
            <v/>
          </cell>
          <cell r="Q1030" t="str">
            <v/>
          </cell>
        </row>
        <row r="1031">
          <cell r="J1031" t="str">
            <v/>
          </cell>
          <cell r="O1031" t="str">
            <v/>
          </cell>
          <cell r="P1031" t="str">
            <v/>
          </cell>
          <cell r="Q1031" t="str">
            <v/>
          </cell>
        </row>
        <row r="1032">
          <cell r="J1032" t="str">
            <v/>
          </cell>
          <cell r="O1032" t="str">
            <v/>
          </cell>
          <cell r="P1032" t="str">
            <v/>
          </cell>
          <cell r="Q1032" t="str">
            <v/>
          </cell>
        </row>
        <row r="1033">
          <cell r="J1033" t="str">
            <v/>
          </cell>
          <cell r="O1033" t="str">
            <v/>
          </cell>
          <cell r="P1033" t="str">
            <v/>
          </cell>
          <cell r="Q1033" t="str">
            <v/>
          </cell>
        </row>
        <row r="1034">
          <cell r="J1034" t="str">
            <v/>
          </cell>
          <cell r="O1034" t="str">
            <v/>
          </cell>
          <cell r="P1034" t="str">
            <v/>
          </cell>
          <cell r="Q1034" t="str">
            <v/>
          </cell>
        </row>
        <row r="1035">
          <cell r="J1035" t="str">
            <v/>
          </cell>
          <cell r="O1035" t="str">
            <v/>
          </cell>
          <cell r="P1035" t="str">
            <v/>
          </cell>
          <cell r="Q1035" t="str">
            <v/>
          </cell>
        </row>
        <row r="1036">
          <cell r="J1036" t="str">
            <v/>
          </cell>
          <cell r="O1036" t="str">
            <v/>
          </cell>
          <cell r="P1036" t="str">
            <v/>
          </cell>
          <cell r="Q1036" t="str">
            <v/>
          </cell>
        </row>
        <row r="1037">
          <cell r="J1037" t="str">
            <v/>
          </cell>
          <cell r="O1037" t="str">
            <v/>
          </cell>
          <cell r="P1037" t="str">
            <v/>
          </cell>
          <cell r="Q1037" t="str">
            <v/>
          </cell>
        </row>
        <row r="1038">
          <cell r="J1038" t="str">
            <v/>
          </cell>
          <cell r="O1038" t="str">
            <v/>
          </cell>
          <cell r="P1038" t="str">
            <v/>
          </cell>
          <cell r="Q1038" t="str">
            <v/>
          </cell>
        </row>
        <row r="1039">
          <cell r="J1039" t="str">
            <v/>
          </cell>
          <cell r="O1039" t="str">
            <v/>
          </cell>
          <cell r="P1039" t="str">
            <v/>
          </cell>
          <cell r="Q1039" t="str">
            <v/>
          </cell>
        </row>
        <row r="1040">
          <cell r="J1040" t="str">
            <v/>
          </cell>
          <cell r="O1040" t="str">
            <v/>
          </cell>
          <cell r="P1040" t="str">
            <v/>
          </cell>
          <cell r="Q1040" t="str">
            <v/>
          </cell>
        </row>
        <row r="1041">
          <cell r="J1041" t="str">
            <v/>
          </cell>
          <cell r="O1041" t="str">
            <v/>
          </cell>
          <cell r="P1041" t="str">
            <v/>
          </cell>
          <cell r="Q1041" t="str">
            <v/>
          </cell>
        </row>
        <row r="1042">
          <cell r="J1042" t="str">
            <v/>
          </cell>
          <cell r="O1042" t="str">
            <v/>
          </cell>
          <cell r="P1042" t="str">
            <v/>
          </cell>
          <cell r="Q1042" t="str">
            <v/>
          </cell>
        </row>
        <row r="1043">
          <cell r="J1043" t="str">
            <v/>
          </cell>
          <cell r="O1043" t="str">
            <v/>
          </cell>
          <cell r="P1043" t="str">
            <v/>
          </cell>
          <cell r="Q1043" t="str">
            <v/>
          </cell>
        </row>
        <row r="1044">
          <cell r="J1044" t="str">
            <v/>
          </cell>
          <cell r="O1044" t="str">
            <v/>
          </cell>
          <cell r="P1044" t="str">
            <v/>
          </cell>
          <cell r="Q1044" t="str">
            <v/>
          </cell>
        </row>
        <row r="1045">
          <cell r="J1045" t="str">
            <v/>
          </cell>
          <cell r="O1045" t="str">
            <v/>
          </cell>
          <cell r="P1045" t="str">
            <v/>
          </cell>
          <cell r="Q1045" t="str">
            <v/>
          </cell>
        </row>
        <row r="1046">
          <cell r="J1046" t="str">
            <v/>
          </cell>
          <cell r="O1046" t="str">
            <v/>
          </cell>
          <cell r="P1046" t="str">
            <v/>
          </cell>
          <cell r="Q1046" t="str">
            <v/>
          </cell>
        </row>
        <row r="1047">
          <cell r="J1047" t="str">
            <v/>
          </cell>
          <cell r="O1047" t="str">
            <v/>
          </cell>
          <cell r="P1047" t="str">
            <v/>
          </cell>
          <cell r="Q1047" t="str">
            <v/>
          </cell>
        </row>
        <row r="1048">
          <cell r="J1048" t="str">
            <v/>
          </cell>
          <cell r="O1048" t="str">
            <v/>
          </cell>
          <cell r="P1048" t="str">
            <v/>
          </cell>
          <cell r="Q1048" t="str">
            <v/>
          </cell>
        </row>
        <row r="1049">
          <cell r="J1049" t="str">
            <v/>
          </cell>
          <cell r="O1049" t="str">
            <v/>
          </cell>
          <cell r="P1049" t="str">
            <v/>
          </cell>
          <cell r="Q1049" t="str">
            <v/>
          </cell>
        </row>
        <row r="1050">
          <cell r="J1050" t="str">
            <v/>
          </cell>
          <cell r="O1050" t="str">
            <v/>
          </cell>
          <cell r="P1050" t="str">
            <v/>
          </cell>
          <cell r="Q1050" t="str">
            <v/>
          </cell>
        </row>
        <row r="1051">
          <cell r="J1051" t="str">
            <v/>
          </cell>
          <cell r="O1051" t="str">
            <v/>
          </cell>
          <cell r="P1051" t="str">
            <v/>
          </cell>
          <cell r="Q1051" t="str">
            <v/>
          </cell>
        </row>
        <row r="1052">
          <cell r="J1052" t="str">
            <v/>
          </cell>
          <cell r="O1052" t="str">
            <v/>
          </cell>
          <cell r="P1052" t="str">
            <v/>
          </cell>
          <cell r="Q1052" t="str">
            <v/>
          </cell>
        </row>
        <row r="1053">
          <cell r="J1053" t="str">
            <v/>
          </cell>
          <cell r="O1053" t="str">
            <v/>
          </cell>
          <cell r="P1053" t="str">
            <v/>
          </cell>
          <cell r="Q1053" t="str">
            <v/>
          </cell>
        </row>
        <row r="1054">
          <cell r="J1054" t="str">
            <v/>
          </cell>
          <cell r="O1054" t="str">
            <v/>
          </cell>
          <cell r="P1054" t="str">
            <v/>
          </cell>
          <cell r="Q1054" t="str">
            <v/>
          </cell>
        </row>
        <row r="1055">
          <cell r="J1055" t="str">
            <v/>
          </cell>
          <cell r="O1055" t="str">
            <v/>
          </cell>
          <cell r="P1055" t="str">
            <v/>
          </cell>
          <cell r="Q1055" t="str">
            <v/>
          </cell>
        </row>
        <row r="1056">
          <cell r="J1056" t="str">
            <v/>
          </cell>
          <cell r="O1056" t="str">
            <v/>
          </cell>
          <cell r="P1056" t="str">
            <v/>
          </cell>
          <cell r="Q1056" t="str">
            <v/>
          </cell>
        </row>
        <row r="1057">
          <cell r="J1057" t="str">
            <v/>
          </cell>
          <cell r="O1057" t="str">
            <v/>
          </cell>
          <cell r="P1057" t="str">
            <v/>
          </cell>
          <cell r="Q1057" t="str">
            <v/>
          </cell>
        </row>
        <row r="1058">
          <cell r="J1058" t="str">
            <v/>
          </cell>
          <cell r="O1058" t="str">
            <v/>
          </cell>
          <cell r="P1058" t="str">
            <v/>
          </cell>
          <cell r="Q1058" t="str">
            <v/>
          </cell>
        </row>
        <row r="1059">
          <cell r="J1059" t="str">
            <v/>
          </cell>
          <cell r="O1059" t="str">
            <v/>
          </cell>
          <cell r="P1059" t="str">
            <v/>
          </cell>
          <cell r="Q1059" t="str">
            <v/>
          </cell>
        </row>
        <row r="1060">
          <cell r="J1060" t="str">
            <v/>
          </cell>
          <cell r="O1060" t="str">
            <v/>
          </cell>
          <cell r="P1060" t="str">
            <v/>
          </cell>
          <cell r="Q1060" t="str">
            <v/>
          </cell>
        </row>
        <row r="1061">
          <cell r="J1061" t="str">
            <v/>
          </cell>
          <cell r="O1061" t="str">
            <v/>
          </cell>
          <cell r="P1061" t="str">
            <v/>
          </cell>
          <cell r="Q1061" t="str">
            <v/>
          </cell>
        </row>
        <row r="1062">
          <cell r="J1062" t="str">
            <v/>
          </cell>
          <cell r="O1062" t="str">
            <v/>
          </cell>
          <cell r="P1062" t="str">
            <v/>
          </cell>
          <cell r="Q1062" t="str">
            <v/>
          </cell>
        </row>
        <row r="1063">
          <cell r="J1063" t="str">
            <v/>
          </cell>
          <cell r="O1063" t="str">
            <v/>
          </cell>
          <cell r="P1063" t="str">
            <v/>
          </cell>
          <cell r="Q1063" t="str">
            <v/>
          </cell>
        </row>
        <row r="1064">
          <cell r="J1064" t="str">
            <v/>
          </cell>
          <cell r="O1064" t="str">
            <v/>
          </cell>
          <cell r="P1064" t="str">
            <v/>
          </cell>
          <cell r="Q1064" t="str">
            <v/>
          </cell>
        </row>
        <row r="1065">
          <cell r="J1065" t="str">
            <v/>
          </cell>
          <cell r="O1065" t="str">
            <v/>
          </cell>
          <cell r="P1065" t="str">
            <v/>
          </cell>
          <cell r="Q1065" t="str">
            <v/>
          </cell>
        </row>
        <row r="1066">
          <cell r="J1066" t="str">
            <v/>
          </cell>
          <cell r="O1066" t="str">
            <v/>
          </cell>
          <cell r="P1066" t="str">
            <v/>
          </cell>
          <cell r="Q1066" t="str">
            <v/>
          </cell>
        </row>
        <row r="1067">
          <cell r="J1067" t="str">
            <v/>
          </cell>
          <cell r="O1067" t="str">
            <v/>
          </cell>
          <cell r="P1067" t="str">
            <v/>
          </cell>
          <cell r="Q1067" t="str">
            <v/>
          </cell>
        </row>
        <row r="1068">
          <cell r="J1068" t="str">
            <v/>
          </cell>
          <cell r="O1068" t="str">
            <v/>
          </cell>
          <cell r="P1068" t="str">
            <v/>
          </cell>
          <cell r="Q1068" t="str">
            <v/>
          </cell>
        </row>
        <row r="1069">
          <cell r="J1069" t="str">
            <v/>
          </cell>
          <cell r="O1069" t="str">
            <v/>
          </cell>
          <cell r="P1069" t="str">
            <v/>
          </cell>
          <cell r="Q1069" t="str">
            <v/>
          </cell>
        </row>
        <row r="1070">
          <cell r="J1070" t="str">
            <v/>
          </cell>
          <cell r="O1070" t="str">
            <v/>
          </cell>
          <cell r="P1070" t="str">
            <v/>
          </cell>
          <cell r="Q1070" t="str">
            <v/>
          </cell>
        </row>
        <row r="1071">
          <cell r="J1071" t="str">
            <v/>
          </cell>
          <cell r="O1071" t="str">
            <v/>
          </cell>
          <cell r="P1071" t="str">
            <v/>
          </cell>
          <cell r="Q1071" t="str">
            <v/>
          </cell>
        </row>
        <row r="1072">
          <cell r="J1072" t="str">
            <v/>
          </cell>
          <cell r="O1072" t="str">
            <v/>
          </cell>
          <cell r="P1072" t="str">
            <v/>
          </cell>
          <cell r="Q1072" t="str">
            <v/>
          </cell>
        </row>
        <row r="1073">
          <cell r="J1073" t="str">
            <v/>
          </cell>
          <cell r="O1073" t="str">
            <v/>
          </cell>
          <cell r="P1073" t="str">
            <v/>
          </cell>
          <cell r="Q1073" t="str">
            <v/>
          </cell>
        </row>
        <row r="1074">
          <cell r="J1074" t="str">
            <v/>
          </cell>
          <cell r="O1074" t="str">
            <v/>
          </cell>
          <cell r="P1074" t="str">
            <v/>
          </cell>
          <cell r="Q1074" t="str">
            <v/>
          </cell>
        </row>
        <row r="1075">
          <cell r="J1075" t="str">
            <v/>
          </cell>
          <cell r="O1075" t="str">
            <v/>
          </cell>
          <cell r="P1075" t="str">
            <v/>
          </cell>
          <cell r="Q1075" t="str">
            <v/>
          </cell>
        </row>
        <row r="1076">
          <cell r="J1076" t="str">
            <v/>
          </cell>
          <cell r="O1076" t="str">
            <v/>
          </cell>
          <cell r="P1076" t="str">
            <v/>
          </cell>
          <cell r="Q1076" t="str">
            <v/>
          </cell>
        </row>
        <row r="1077">
          <cell r="J1077" t="str">
            <v/>
          </cell>
          <cell r="O1077" t="str">
            <v/>
          </cell>
          <cell r="P1077" t="str">
            <v/>
          </cell>
          <cell r="Q1077" t="str">
            <v/>
          </cell>
        </row>
        <row r="1078">
          <cell r="J1078" t="str">
            <v/>
          </cell>
          <cell r="O1078" t="str">
            <v/>
          </cell>
          <cell r="P1078" t="str">
            <v/>
          </cell>
          <cell r="Q1078" t="str">
            <v/>
          </cell>
        </row>
        <row r="1079">
          <cell r="J1079" t="str">
            <v/>
          </cell>
          <cell r="O1079" t="str">
            <v/>
          </cell>
          <cell r="P1079" t="str">
            <v/>
          </cell>
          <cell r="Q1079" t="str">
            <v/>
          </cell>
        </row>
        <row r="1080">
          <cell r="J1080" t="str">
            <v/>
          </cell>
          <cell r="O1080" t="str">
            <v/>
          </cell>
          <cell r="P1080" t="str">
            <v/>
          </cell>
          <cell r="Q1080" t="str">
            <v/>
          </cell>
        </row>
        <row r="1081">
          <cell r="J1081" t="str">
            <v/>
          </cell>
          <cell r="O1081" t="str">
            <v/>
          </cell>
          <cell r="P1081" t="str">
            <v/>
          </cell>
          <cell r="Q1081" t="str">
            <v/>
          </cell>
        </row>
        <row r="1082">
          <cell r="J1082" t="str">
            <v/>
          </cell>
          <cell r="O1082" t="str">
            <v/>
          </cell>
          <cell r="P1082" t="str">
            <v/>
          </cell>
          <cell r="Q1082" t="str">
            <v/>
          </cell>
        </row>
        <row r="1083">
          <cell r="J1083" t="str">
            <v/>
          </cell>
          <cell r="O1083" t="str">
            <v/>
          </cell>
          <cell r="P1083" t="str">
            <v/>
          </cell>
          <cell r="Q1083" t="str">
            <v/>
          </cell>
        </row>
        <row r="1084">
          <cell r="J1084" t="str">
            <v/>
          </cell>
          <cell r="O1084" t="str">
            <v/>
          </cell>
          <cell r="P1084" t="str">
            <v/>
          </cell>
          <cell r="Q1084" t="str">
            <v/>
          </cell>
        </row>
        <row r="1085">
          <cell r="J1085" t="str">
            <v/>
          </cell>
          <cell r="O1085" t="str">
            <v/>
          </cell>
          <cell r="P1085" t="str">
            <v/>
          </cell>
          <cell r="Q1085" t="str">
            <v/>
          </cell>
        </row>
        <row r="1086">
          <cell r="J1086" t="str">
            <v/>
          </cell>
          <cell r="O1086" t="str">
            <v/>
          </cell>
          <cell r="P1086" t="str">
            <v/>
          </cell>
          <cell r="Q1086" t="str">
            <v/>
          </cell>
        </row>
        <row r="1087">
          <cell r="J1087" t="str">
            <v/>
          </cell>
          <cell r="O1087" t="str">
            <v/>
          </cell>
          <cell r="P1087" t="str">
            <v/>
          </cell>
          <cell r="Q1087" t="str">
            <v/>
          </cell>
        </row>
        <row r="1088">
          <cell r="J1088" t="str">
            <v/>
          </cell>
          <cell r="O1088" t="str">
            <v/>
          </cell>
          <cell r="P1088" t="str">
            <v/>
          </cell>
          <cell r="Q1088" t="str">
            <v/>
          </cell>
        </row>
        <row r="1089">
          <cell r="J1089" t="str">
            <v/>
          </cell>
          <cell r="O1089" t="str">
            <v/>
          </cell>
          <cell r="P1089" t="str">
            <v/>
          </cell>
          <cell r="Q1089" t="str">
            <v/>
          </cell>
        </row>
        <row r="1090">
          <cell r="J1090" t="str">
            <v/>
          </cell>
          <cell r="O1090" t="str">
            <v/>
          </cell>
          <cell r="P1090" t="str">
            <v/>
          </cell>
          <cell r="Q1090" t="str">
            <v/>
          </cell>
        </row>
        <row r="1091">
          <cell r="J1091" t="str">
            <v/>
          </cell>
          <cell r="O1091" t="str">
            <v/>
          </cell>
          <cell r="P1091" t="str">
            <v/>
          </cell>
          <cell r="Q1091" t="str">
            <v/>
          </cell>
        </row>
        <row r="1092">
          <cell r="J1092" t="str">
            <v/>
          </cell>
          <cell r="O1092" t="str">
            <v/>
          </cell>
          <cell r="P1092" t="str">
            <v/>
          </cell>
          <cell r="Q1092" t="str">
            <v/>
          </cell>
        </row>
        <row r="1093">
          <cell r="J1093" t="str">
            <v/>
          </cell>
          <cell r="O1093" t="str">
            <v/>
          </cell>
          <cell r="P1093" t="str">
            <v/>
          </cell>
          <cell r="Q1093" t="str">
            <v/>
          </cell>
        </row>
        <row r="1094">
          <cell r="J1094" t="str">
            <v/>
          </cell>
          <cell r="O1094" t="str">
            <v/>
          </cell>
          <cell r="P1094" t="str">
            <v/>
          </cell>
          <cell r="Q1094" t="str">
            <v/>
          </cell>
        </row>
        <row r="1095">
          <cell r="J1095" t="str">
            <v/>
          </cell>
          <cell r="O1095" t="str">
            <v/>
          </cell>
          <cell r="P1095" t="str">
            <v/>
          </cell>
          <cell r="Q1095" t="str">
            <v/>
          </cell>
        </row>
        <row r="1096">
          <cell r="J1096" t="str">
            <v/>
          </cell>
          <cell r="O1096" t="str">
            <v/>
          </cell>
          <cell r="P1096" t="str">
            <v/>
          </cell>
          <cell r="Q1096" t="str">
            <v/>
          </cell>
        </row>
        <row r="1097">
          <cell r="J1097" t="str">
            <v/>
          </cell>
          <cell r="O1097" t="str">
            <v/>
          </cell>
          <cell r="P1097" t="str">
            <v/>
          </cell>
          <cell r="Q1097" t="str">
            <v/>
          </cell>
        </row>
        <row r="1098">
          <cell r="J1098" t="str">
            <v/>
          </cell>
          <cell r="O1098" t="str">
            <v/>
          </cell>
          <cell r="P1098" t="str">
            <v/>
          </cell>
          <cell r="Q1098" t="str">
            <v/>
          </cell>
        </row>
        <row r="1099">
          <cell r="J1099" t="str">
            <v/>
          </cell>
          <cell r="O1099" t="str">
            <v/>
          </cell>
          <cell r="P1099" t="str">
            <v/>
          </cell>
          <cell r="Q1099" t="str">
            <v/>
          </cell>
        </row>
        <row r="1100">
          <cell r="J1100" t="str">
            <v/>
          </cell>
          <cell r="O1100" t="str">
            <v/>
          </cell>
          <cell r="P1100" t="str">
            <v/>
          </cell>
          <cell r="Q1100" t="str">
            <v/>
          </cell>
        </row>
        <row r="1101">
          <cell r="J1101" t="str">
            <v/>
          </cell>
          <cell r="O1101" t="str">
            <v/>
          </cell>
          <cell r="P1101" t="str">
            <v/>
          </cell>
          <cell r="Q1101" t="str">
            <v/>
          </cell>
        </row>
        <row r="1102">
          <cell r="J1102" t="str">
            <v/>
          </cell>
          <cell r="O1102" t="str">
            <v/>
          </cell>
          <cell r="P1102" t="str">
            <v/>
          </cell>
          <cell r="Q1102" t="str">
            <v/>
          </cell>
        </row>
        <row r="1103">
          <cell r="J1103" t="str">
            <v/>
          </cell>
          <cell r="O1103" t="str">
            <v/>
          </cell>
          <cell r="P1103" t="str">
            <v/>
          </cell>
          <cell r="Q1103" t="str">
            <v/>
          </cell>
        </row>
        <row r="1104">
          <cell r="J1104" t="str">
            <v/>
          </cell>
          <cell r="O1104" t="str">
            <v/>
          </cell>
          <cell r="P1104" t="str">
            <v/>
          </cell>
          <cell r="Q1104" t="str">
            <v/>
          </cell>
        </row>
        <row r="1105">
          <cell r="J1105" t="str">
            <v/>
          </cell>
          <cell r="O1105" t="str">
            <v/>
          </cell>
          <cell r="P1105" t="str">
            <v/>
          </cell>
          <cell r="Q1105" t="str">
            <v/>
          </cell>
        </row>
        <row r="1106">
          <cell r="J1106" t="str">
            <v/>
          </cell>
          <cell r="O1106" t="str">
            <v/>
          </cell>
          <cell r="P1106" t="str">
            <v/>
          </cell>
          <cell r="Q1106" t="str">
            <v/>
          </cell>
        </row>
        <row r="1107">
          <cell r="J1107" t="str">
            <v/>
          </cell>
          <cell r="O1107" t="str">
            <v/>
          </cell>
          <cell r="P1107" t="str">
            <v/>
          </cell>
          <cell r="Q1107" t="str">
            <v/>
          </cell>
        </row>
        <row r="1108">
          <cell r="J1108" t="str">
            <v/>
          </cell>
          <cell r="O1108" t="str">
            <v/>
          </cell>
          <cell r="P1108" t="str">
            <v/>
          </cell>
          <cell r="Q1108" t="str">
            <v/>
          </cell>
        </row>
        <row r="1109">
          <cell r="J1109" t="str">
            <v/>
          </cell>
          <cell r="O1109" t="str">
            <v/>
          </cell>
          <cell r="P1109" t="str">
            <v/>
          </cell>
          <cell r="Q1109" t="str">
            <v/>
          </cell>
        </row>
        <row r="1110">
          <cell r="J1110" t="str">
            <v/>
          </cell>
          <cell r="O1110" t="str">
            <v/>
          </cell>
          <cell r="P1110" t="str">
            <v/>
          </cell>
          <cell r="Q1110" t="str">
            <v/>
          </cell>
        </row>
        <row r="1111">
          <cell r="J1111" t="str">
            <v/>
          </cell>
          <cell r="O1111" t="str">
            <v/>
          </cell>
          <cell r="P1111" t="str">
            <v/>
          </cell>
          <cell r="Q1111" t="str">
            <v/>
          </cell>
        </row>
        <row r="1112">
          <cell r="J1112" t="str">
            <v/>
          </cell>
          <cell r="O1112" t="str">
            <v/>
          </cell>
          <cell r="P1112" t="str">
            <v/>
          </cell>
          <cell r="Q1112" t="str">
            <v/>
          </cell>
        </row>
        <row r="1113">
          <cell r="J1113" t="str">
            <v/>
          </cell>
          <cell r="O1113" t="str">
            <v/>
          </cell>
          <cell r="P1113" t="str">
            <v/>
          </cell>
          <cell r="Q1113" t="str">
            <v/>
          </cell>
        </row>
        <row r="1114">
          <cell r="J1114" t="str">
            <v/>
          </cell>
          <cell r="O1114" t="str">
            <v/>
          </cell>
          <cell r="P1114" t="str">
            <v/>
          </cell>
          <cell r="Q1114" t="str">
            <v/>
          </cell>
        </row>
        <row r="1115">
          <cell r="J1115" t="str">
            <v/>
          </cell>
          <cell r="O1115" t="str">
            <v/>
          </cell>
          <cell r="P1115" t="str">
            <v/>
          </cell>
          <cell r="Q1115" t="str">
            <v/>
          </cell>
        </row>
        <row r="1116">
          <cell r="J1116" t="str">
            <v/>
          </cell>
          <cell r="O1116" t="str">
            <v/>
          </cell>
          <cell r="P1116" t="str">
            <v/>
          </cell>
          <cell r="Q1116" t="str">
            <v/>
          </cell>
        </row>
        <row r="1117">
          <cell r="J1117" t="str">
            <v/>
          </cell>
          <cell r="O1117" t="str">
            <v/>
          </cell>
          <cell r="P1117" t="str">
            <v/>
          </cell>
          <cell r="Q1117" t="str">
            <v/>
          </cell>
        </row>
        <row r="1118">
          <cell r="J1118" t="str">
            <v/>
          </cell>
          <cell r="O1118" t="str">
            <v/>
          </cell>
          <cell r="P1118" t="str">
            <v/>
          </cell>
          <cell r="Q1118" t="str">
            <v/>
          </cell>
        </row>
        <row r="1119">
          <cell r="J1119" t="str">
            <v/>
          </cell>
          <cell r="O1119" t="str">
            <v/>
          </cell>
          <cell r="P1119" t="str">
            <v/>
          </cell>
          <cell r="Q1119" t="str">
            <v/>
          </cell>
        </row>
        <row r="1120">
          <cell r="J1120" t="str">
            <v/>
          </cell>
          <cell r="O1120" t="str">
            <v/>
          </cell>
          <cell r="P1120" t="str">
            <v/>
          </cell>
          <cell r="Q1120" t="str">
            <v/>
          </cell>
        </row>
        <row r="1121">
          <cell r="J1121" t="str">
            <v/>
          </cell>
          <cell r="O1121" t="str">
            <v/>
          </cell>
          <cell r="P1121" t="str">
            <v/>
          </cell>
          <cell r="Q1121" t="str">
            <v/>
          </cell>
        </row>
        <row r="1122">
          <cell r="J1122" t="str">
            <v/>
          </cell>
          <cell r="O1122" t="str">
            <v/>
          </cell>
          <cell r="P1122" t="str">
            <v/>
          </cell>
          <cell r="Q1122" t="str">
            <v/>
          </cell>
        </row>
        <row r="1123">
          <cell r="J1123" t="str">
            <v/>
          </cell>
          <cell r="O1123" t="str">
            <v/>
          </cell>
          <cell r="P1123" t="str">
            <v/>
          </cell>
          <cell r="Q1123" t="str">
            <v/>
          </cell>
        </row>
        <row r="1124">
          <cell r="J1124" t="str">
            <v/>
          </cell>
          <cell r="O1124" t="str">
            <v/>
          </cell>
          <cell r="P1124" t="str">
            <v/>
          </cell>
          <cell r="Q1124" t="str">
            <v/>
          </cell>
        </row>
        <row r="1125">
          <cell r="J1125" t="str">
            <v/>
          </cell>
          <cell r="O1125" t="str">
            <v/>
          </cell>
          <cell r="P1125" t="str">
            <v/>
          </cell>
          <cell r="Q1125" t="str">
            <v/>
          </cell>
        </row>
        <row r="1126">
          <cell r="J1126" t="str">
            <v/>
          </cell>
          <cell r="O1126" t="str">
            <v/>
          </cell>
          <cell r="P1126" t="str">
            <v/>
          </cell>
          <cell r="Q1126" t="str">
            <v/>
          </cell>
        </row>
        <row r="1127">
          <cell r="J1127" t="str">
            <v/>
          </cell>
          <cell r="O1127" t="str">
            <v/>
          </cell>
          <cell r="P1127" t="str">
            <v/>
          </cell>
          <cell r="Q1127" t="str">
            <v/>
          </cell>
        </row>
        <row r="1128">
          <cell r="J1128" t="str">
            <v/>
          </cell>
          <cell r="O1128" t="str">
            <v/>
          </cell>
          <cell r="P1128" t="str">
            <v/>
          </cell>
          <cell r="Q1128" t="str">
            <v/>
          </cell>
        </row>
        <row r="1129">
          <cell r="J1129" t="str">
            <v/>
          </cell>
          <cell r="O1129" t="str">
            <v/>
          </cell>
          <cell r="P1129" t="str">
            <v/>
          </cell>
          <cell r="Q1129" t="str">
            <v/>
          </cell>
        </row>
        <row r="1130">
          <cell r="J1130" t="str">
            <v/>
          </cell>
          <cell r="O1130" t="str">
            <v/>
          </cell>
          <cell r="P1130" t="str">
            <v/>
          </cell>
          <cell r="Q1130" t="str">
            <v/>
          </cell>
        </row>
        <row r="1131">
          <cell r="J1131" t="str">
            <v/>
          </cell>
          <cell r="O1131" t="str">
            <v/>
          </cell>
          <cell r="P1131" t="str">
            <v/>
          </cell>
          <cell r="Q1131" t="str">
            <v/>
          </cell>
        </row>
        <row r="1132">
          <cell r="J1132" t="str">
            <v/>
          </cell>
          <cell r="O1132" t="str">
            <v/>
          </cell>
          <cell r="P1132" t="str">
            <v/>
          </cell>
          <cell r="Q1132" t="str">
            <v/>
          </cell>
        </row>
        <row r="1133">
          <cell r="J1133" t="str">
            <v/>
          </cell>
          <cell r="O1133" t="str">
            <v/>
          </cell>
          <cell r="P1133" t="str">
            <v/>
          </cell>
          <cell r="Q1133" t="str">
            <v/>
          </cell>
        </row>
        <row r="1134">
          <cell r="J1134" t="str">
            <v/>
          </cell>
          <cell r="O1134" t="str">
            <v/>
          </cell>
          <cell r="P1134" t="str">
            <v/>
          </cell>
          <cell r="Q1134" t="str">
            <v/>
          </cell>
        </row>
        <row r="1135">
          <cell r="J1135" t="str">
            <v/>
          </cell>
          <cell r="O1135" t="str">
            <v/>
          </cell>
          <cell r="P1135" t="str">
            <v/>
          </cell>
          <cell r="Q1135" t="str">
            <v/>
          </cell>
        </row>
        <row r="1136">
          <cell r="J1136" t="str">
            <v/>
          </cell>
          <cell r="O1136" t="str">
            <v/>
          </cell>
          <cell r="P1136" t="str">
            <v/>
          </cell>
          <cell r="Q1136" t="str">
            <v/>
          </cell>
        </row>
        <row r="1137">
          <cell r="J1137" t="str">
            <v/>
          </cell>
          <cell r="O1137" t="str">
            <v/>
          </cell>
          <cell r="P1137" t="str">
            <v/>
          </cell>
          <cell r="Q1137" t="str">
            <v/>
          </cell>
        </row>
        <row r="1138">
          <cell r="J1138" t="str">
            <v/>
          </cell>
          <cell r="O1138" t="str">
            <v/>
          </cell>
          <cell r="P1138" t="str">
            <v/>
          </cell>
          <cell r="Q1138" t="str">
            <v/>
          </cell>
        </row>
        <row r="1139">
          <cell r="J1139" t="str">
            <v/>
          </cell>
          <cell r="O1139" t="str">
            <v/>
          </cell>
          <cell r="P1139" t="str">
            <v/>
          </cell>
          <cell r="Q1139" t="str">
            <v/>
          </cell>
        </row>
        <row r="1140">
          <cell r="J1140" t="str">
            <v/>
          </cell>
          <cell r="O1140" t="str">
            <v/>
          </cell>
          <cell r="P1140" t="str">
            <v/>
          </cell>
          <cell r="Q1140" t="str">
            <v/>
          </cell>
        </row>
        <row r="1141">
          <cell r="J1141" t="str">
            <v/>
          </cell>
          <cell r="O1141" t="str">
            <v/>
          </cell>
          <cell r="P1141" t="str">
            <v/>
          </cell>
          <cell r="Q1141" t="str">
            <v/>
          </cell>
        </row>
        <row r="1142">
          <cell r="J1142" t="str">
            <v/>
          </cell>
          <cell r="O1142" t="str">
            <v/>
          </cell>
          <cell r="P1142" t="str">
            <v/>
          </cell>
          <cell r="Q1142" t="str">
            <v/>
          </cell>
        </row>
        <row r="1143">
          <cell r="J1143" t="str">
            <v/>
          </cell>
          <cell r="O1143" t="str">
            <v/>
          </cell>
          <cell r="P1143" t="str">
            <v/>
          </cell>
          <cell r="Q1143" t="str">
            <v/>
          </cell>
        </row>
        <row r="1144">
          <cell r="J1144" t="str">
            <v/>
          </cell>
          <cell r="O1144" t="str">
            <v/>
          </cell>
          <cell r="P1144" t="str">
            <v/>
          </cell>
          <cell r="Q1144" t="str">
            <v/>
          </cell>
        </row>
        <row r="1145">
          <cell r="J1145" t="str">
            <v/>
          </cell>
          <cell r="O1145" t="str">
            <v/>
          </cell>
          <cell r="P1145" t="str">
            <v/>
          </cell>
          <cell r="Q1145" t="str">
            <v/>
          </cell>
        </row>
        <row r="1146">
          <cell r="J1146" t="str">
            <v/>
          </cell>
          <cell r="O1146" t="str">
            <v/>
          </cell>
          <cell r="P1146" t="str">
            <v/>
          </cell>
          <cell r="Q1146" t="str">
            <v/>
          </cell>
        </row>
        <row r="1147">
          <cell r="J1147" t="str">
            <v/>
          </cell>
          <cell r="O1147" t="str">
            <v/>
          </cell>
          <cell r="P1147" t="str">
            <v/>
          </cell>
          <cell r="Q1147" t="str">
            <v/>
          </cell>
        </row>
        <row r="1148">
          <cell r="J1148" t="str">
            <v/>
          </cell>
          <cell r="O1148" t="str">
            <v/>
          </cell>
          <cell r="P1148" t="str">
            <v/>
          </cell>
          <cell r="Q1148" t="str">
            <v/>
          </cell>
        </row>
        <row r="1149">
          <cell r="J1149" t="str">
            <v/>
          </cell>
          <cell r="O1149" t="str">
            <v/>
          </cell>
          <cell r="P1149" t="str">
            <v/>
          </cell>
          <cell r="Q1149" t="str">
            <v/>
          </cell>
        </row>
        <row r="1150">
          <cell r="J1150" t="str">
            <v/>
          </cell>
          <cell r="O1150" t="str">
            <v/>
          </cell>
          <cell r="P1150" t="str">
            <v/>
          </cell>
          <cell r="Q1150" t="str">
            <v/>
          </cell>
        </row>
        <row r="1151">
          <cell r="J1151" t="str">
            <v/>
          </cell>
          <cell r="O1151" t="str">
            <v/>
          </cell>
          <cell r="P1151" t="str">
            <v/>
          </cell>
          <cell r="Q1151" t="str">
            <v/>
          </cell>
        </row>
        <row r="1152">
          <cell r="J1152" t="str">
            <v/>
          </cell>
          <cell r="O1152" t="str">
            <v/>
          </cell>
          <cell r="P1152" t="str">
            <v/>
          </cell>
          <cell r="Q1152" t="str">
            <v/>
          </cell>
        </row>
        <row r="1153">
          <cell r="J1153" t="str">
            <v/>
          </cell>
          <cell r="O1153" t="str">
            <v/>
          </cell>
          <cell r="P1153" t="str">
            <v/>
          </cell>
          <cell r="Q1153" t="str">
            <v/>
          </cell>
        </row>
        <row r="1154">
          <cell r="J1154" t="str">
            <v/>
          </cell>
          <cell r="O1154" t="str">
            <v/>
          </cell>
          <cell r="P1154" t="str">
            <v/>
          </cell>
          <cell r="Q1154" t="str">
            <v/>
          </cell>
        </row>
        <row r="1155">
          <cell r="J1155" t="str">
            <v/>
          </cell>
          <cell r="O1155" t="str">
            <v/>
          </cell>
          <cell r="P1155" t="str">
            <v/>
          </cell>
          <cell r="Q1155" t="str">
            <v/>
          </cell>
        </row>
        <row r="1156">
          <cell r="J1156" t="str">
            <v/>
          </cell>
          <cell r="O1156" t="str">
            <v/>
          </cell>
          <cell r="P1156" t="str">
            <v/>
          </cell>
          <cell r="Q1156" t="str">
            <v/>
          </cell>
        </row>
        <row r="1157">
          <cell r="J1157" t="str">
            <v/>
          </cell>
          <cell r="O1157" t="str">
            <v/>
          </cell>
          <cell r="P1157" t="str">
            <v/>
          </cell>
          <cell r="Q1157" t="str">
            <v/>
          </cell>
        </row>
        <row r="1158">
          <cell r="J1158" t="str">
            <v/>
          </cell>
          <cell r="O1158" t="str">
            <v/>
          </cell>
          <cell r="P1158" t="str">
            <v/>
          </cell>
          <cell r="Q1158" t="str">
            <v/>
          </cell>
        </row>
        <row r="1159">
          <cell r="J1159" t="str">
            <v/>
          </cell>
          <cell r="O1159" t="str">
            <v/>
          </cell>
          <cell r="P1159" t="str">
            <v/>
          </cell>
          <cell r="Q1159" t="str">
            <v/>
          </cell>
        </row>
        <row r="1160">
          <cell r="J1160" t="str">
            <v/>
          </cell>
          <cell r="O1160" t="str">
            <v/>
          </cell>
          <cell r="P1160" t="str">
            <v/>
          </cell>
          <cell r="Q1160" t="str">
            <v/>
          </cell>
        </row>
        <row r="1161">
          <cell r="J1161" t="str">
            <v/>
          </cell>
          <cell r="O1161" t="str">
            <v/>
          </cell>
          <cell r="P1161" t="str">
            <v/>
          </cell>
          <cell r="Q1161" t="str">
            <v/>
          </cell>
        </row>
        <row r="1162">
          <cell r="J1162" t="str">
            <v/>
          </cell>
          <cell r="O1162" t="str">
            <v/>
          </cell>
          <cell r="P1162" t="str">
            <v/>
          </cell>
          <cell r="Q1162" t="str">
            <v/>
          </cell>
        </row>
        <row r="1163">
          <cell r="J1163" t="str">
            <v/>
          </cell>
          <cell r="O1163" t="str">
            <v/>
          </cell>
          <cell r="P1163" t="str">
            <v/>
          </cell>
          <cell r="Q1163" t="str">
            <v/>
          </cell>
        </row>
        <row r="1164">
          <cell r="J1164" t="str">
            <v/>
          </cell>
          <cell r="O1164" t="str">
            <v/>
          </cell>
          <cell r="P1164" t="str">
            <v/>
          </cell>
          <cell r="Q1164" t="str">
            <v/>
          </cell>
        </row>
        <row r="1165">
          <cell r="J1165" t="str">
            <v/>
          </cell>
          <cell r="O1165" t="str">
            <v/>
          </cell>
          <cell r="P1165" t="str">
            <v/>
          </cell>
          <cell r="Q1165" t="str">
            <v/>
          </cell>
        </row>
        <row r="1166">
          <cell r="J1166" t="str">
            <v/>
          </cell>
          <cell r="O1166" t="str">
            <v/>
          </cell>
          <cell r="P1166" t="str">
            <v/>
          </cell>
          <cell r="Q1166" t="str">
            <v/>
          </cell>
        </row>
        <row r="1167">
          <cell r="J1167" t="str">
            <v/>
          </cell>
          <cell r="O1167" t="str">
            <v/>
          </cell>
          <cell r="P1167" t="str">
            <v/>
          </cell>
          <cell r="Q1167" t="str">
            <v/>
          </cell>
        </row>
        <row r="1168">
          <cell r="J1168" t="str">
            <v/>
          </cell>
          <cell r="O1168" t="str">
            <v/>
          </cell>
          <cell r="P1168" t="str">
            <v/>
          </cell>
          <cell r="Q1168" t="str">
            <v/>
          </cell>
        </row>
        <row r="1169">
          <cell r="J1169" t="str">
            <v/>
          </cell>
          <cell r="O1169" t="str">
            <v/>
          </cell>
          <cell r="P1169" t="str">
            <v/>
          </cell>
          <cell r="Q1169" t="str">
            <v/>
          </cell>
        </row>
        <row r="1170">
          <cell r="J1170" t="str">
            <v/>
          </cell>
          <cell r="O1170" t="str">
            <v/>
          </cell>
          <cell r="P1170" t="str">
            <v/>
          </cell>
          <cell r="Q1170" t="str">
            <v/>
          </cell>
        </row>
        <row r="1171">
          <cell r="J1171" t="str">
            <v/>
          </cell>
          <cell r="O1171" t="str">
            <v/>
          </cell>
          <cell r="P1171" t="str">
            <v/>
          </cell>
          <cell r="Q1171" t="str">
            <v/>
          </cell>
        </row>
        <row r="1172">
          <cell r="J1172" t="str">
            <v/>
          </cell>
          <cell r="O1172" t="str">
            <v/>
          </cell>
          <cell r="P1172" t="str">
            <v/>
          </cell>
          <cell r="Q1172" t="str">
            <v/>
          </cell>
        </row>
        <row r="1173">
          <cell r="J1173" t="str">
            <v/>
          </cell>
          <cell r="O1173" t="str">
            <v/>
          </cell>
          <cell r="P1173" t="str">
            <v/>
          </cell>
          <cell r="Q1173" t="str">
            <v/>
          </cell>
        </row>
        <row r="1174">
          <cell r="J1174" t="str">
            <v/>
          </cell>
          <cell r="O1174" t="str">
            <v/>
          </cell>
          <cell r="P1174" t="str">
            <v/>
          </cell>
          <cell r="Q1174" t="str">
            <v/>
          </cell>
        </row>
        <row r="1175">
          <cell r="J1175" t="str">
            <v/>
          </cell>
          <cell r="O1175" t="str">
            <v/>
          </cell>
          <cell r="P1175" t="str">
            <v/>
          </cell>
          <cell r="Q1175" t="str">
            <v/>
          </cell>
        </row>
        <row r="1176">
          <cell r="J1176" t="str">
            <v/>
          </cell>
          <cell r="O1176" t="str">
            <v/>
          </cell>
          <cell r="P1176" t="str">
            <v/>
          </cell>
          <cell r="Q1176" t="str">
            <v/>
          </cell>
        </row>
        <row r="1177">
          <cell r="J1177" t="str">
            <v/>
          </cell>
          <cell r="O1177" t="str">
            <v/>
          </cell>
          <cell r="P1177" t="str">
            <v/>
          </cell>
          <cell r="Q1177" t="str">
            <v/>
          </cell>
        </row>
        <row r="1178">
          <cell r="J1178" t="str">
            <v/>
          </cell>
          <cell r="O1178" t="str">
            <v/>
          </cell>
          <cell r="P1178" t="str">
            <v/>
          </cell>
          <cell r="Q1178" t="str">
            <v/>
          </cell>
        </row>
        <row r="1179">
          <cell r="J1179" t="str">
            <v/>
          </cell>
          <cell r="O1179" t="str">
            <v/>
          </cell>
          <cell r="P1179" t="str">
            <v/>
          </cell>
          <cell r="Q1179" t="str">
            <v/>
          </cell>
        </row>
        <row r="1180">
          <cell r="J1180" t="str">
            <v/>
          </cell>
          <cell r="O1180" t="str">
            <v/>
          </cell>
          <cell r="P1180" t="str">
            <v/>
          </cell>
          <cell r="Q1180" t="str">
            <v/>
          </cell>
        </row>
        <row r="1181">
          <cell r="J1181" t="str">
            <v/>
          </cell>
          <cell r="O1181" t="str">
            <v/>
          </cell>
          <cell r="P1181" t="str">
            <v/>
          </cell>
          <cell r="Q1181" t="str">
            <v/>
          </cell>
        </row>
        <row r="1182">
          <cell r="J1182" t="str">
            <v/>
          </cell>
          <cell r="O1182" t="str">
            <v/>
          </cell>
          <cell r="P1182" t="str">
            <v/>
          </cell>
          <cell r="Q1182" t="str">
            <v/>
          </cell>
        </row>
        <row r="1183">
          <cell r="J1183" t="str">
            <v/>
          </cell>
          <cell r="O1183" t="str">
            <v/>
          </cell>
          <cell r="P1183" t="str">
            <v/>
          </cell>
          <cell r="Q1183" t="str">
            <v/>
          </cell>
        </row>
        <row r="1184">
          <cell r="J1184" t="str">
            <v/>
          </cell>
          <cell r="O1184" t="str">
            <v/>
          </cell>
          <cell r="P1184" t="str">
            <v/>
          </cell>
          <cell r="Q1184" t="str">
            <v/>
          </cell>
        </row>
        <row r="1185">
          <cell r="J1185" t="str">
            <v/>
          </cell>
          <cell r="O1185" t="str">
            <v/>
          </cell>
          <cell r="P1185" t="str">
            <v/>
          </cell>
          <cell r="Q1185" t="str">
            <v/>
          </cell>
        </row>
        <row r="1186">
          <cell r="J1186" t="str">
            <v/>
          </cell>
          <cell r="O1186" t="str">
            <v/>
          </cell>
          <cell r="P1186" t="str">
            <v/>
          </cell>
          <cell r="Q1186" t="str">
            <v/>
          </cell>
        </row>
        <row r="1187">
          <cell r="J1187" t="str">
            <v/>
          </cell>
          <cell r="O1187" t="str">
            <v/>
          </cell>
          <cell r="P1187" t="str">
            <v/>
          </cell>
          <cell r="Q1187" t="str">
            <v/>
          </cell>
        </row>
        <row r="1188">
          <cell r="J1188" t="str">
            <v/>
          </cell>
          <cell r="O1188" t="str">
            <v/>
          </cell>
          <cell r="P1188" t="str">
            <v/>
          </cell>
          <cell r="Q1188" t="str">
            <v/>
          </cell>
        </row>
        <row r="1189">
          <cell r="J1189" t="str">
            <v/>
          </cell>
          <cell r="O1189" t="str">
            <v/>
          </cell>
          <cell r="P1189" t="str">
            <v/>
          </cell>
          <cell r="Q1189" t="str">
            <v/>
          </cell>
        </row>
        <row r="1190">
          <cell r="J1190" t="str">
            <v/>
          </cell>
          <cell r="O1190" t="str">
            <v/>
          </cell>
          <cell r="P1190" t="str">
            <v/>
          </cell>
          <cell r="Q1190" t="str">
            <v/>
          </cell>
        </row>
        <row r="1191">
          <cell r="J1191" t="str">
            <v/>
          </cell>
          <cell r="O1191" t="str">
            <v/>
          </cell>
          <cell r="P1191" t="str">
            <v/>
          </cell>
          <cell r="Q1191" t="str">
            <v/>
          </cell>
        </row>
        <row r="1192">
          <cell r="J1192" t="str">
            <v/>
          </cell>
          <cell r="O1192" t="str">
            <v/>
          </cell>
          <cell r="P1192" t="str">
            <v/>
          </cell>
          <cell r="Q1192" t="str">
            <v/>
          </cell>
        </row>
        <row r="1193">
          <cell r="J1193" t="str">
            <v/>
          </cell>
          <cell r="O1193" t="str">
            <v/>
          </cell>
          <cell r="P1193" t="str">
            <v/>
          </cell>
          <cell r="Q1193" t="str">
            <v/>
          </cell>
        </row>
        <row r="1194">
          <cell r="J1194" t="str">
            <v/>
          </cell>
          <cell r="O1194" t="str">
            <v/>
          </cell>
          <cell r="P1194" t="str">
            <v/>
          </cell>
          <cell r="Q1194" t="str">
            <v/>
          </cell>
        </row>
        <row r="1195">
          <cell r="J1195" t="str">
            <v/>
          </cell>
          <cell r="O1195" t="str">
            <v/>
          </cell>
          <cell r="P1195" t="str">
            <v/>
          </cell>
          <cell r="Q1195" t="str">
            <v/>
          </cell>
        </row>
        <row r="1196">
          <cell r="J1196" t="str">
            <v/>
          </cell>
          <cell r="O1196" t="str">
            <v/>
          </cell>
          <cell r="P1196" t="str">
            <v/>
          </cell>
          <cell r="Q1196" t="str">
            <v/>
          </cell>
        </row>
        <row r="1197">
          <cell r="J1197" t="str">
            <v/>
          </cell>
          <cell r="O1197" t="str">
            <v/>
          </cell>
          <cell r="P1197" t="str">
            <v/>
          </cell>
          <cell r="Q1197" t="str">
            <v/>
          </cell>
        </row>
        <row r="1198">
          <cell r="J1198" t="str">
            <v/>
          </cell>
          <cell r="O1198" t="str">
            <v/>
          </cell>
          <cell r="P1198" t="str">
            <v/>
          </cell>
          <cell r="Q1198" t="str">
            <v/>
          </cell>
        </row>
        <row r="1199">
          <cell r="J1199" t="str">
            <v/>
          </cell>
          <cell r="O1199" t="str">
            <v/>
          </cell>
          <cell r="P1199" t="str">
            <v/>
          </cell>
          <cell r="Q1199" t="str">
            <v/>
          </cell>
        </row>
        <row r="1200">
          <cell r="J1200" t="str">
            <v/>
          </cell>
          <cell r="O1200" t="str">
            <v/>
          </cell>
          <cell r="P1200" t="str">
            <v/>
          </cell>
          <cell r="Q1200" t="str">
            <v/>
          </cell>
        </row>
        <row r="1201">
          <cell r="J1201" t="str">
            <v/>
          </cell>
          <cell r="O1201" t="str">
            <v/>
          </cell>
          <cell r="P1201" t="str">
            <v/>
          </cell>
          <cell r="Q1201" t="str">
            <v/>
          </cell>
        </row>
        <row r="1202">
          <cell r="J1202" t="str">
            <v/>
          </cell>
          <cell r="O1202" t="str">
            <v/>
          </cell>
          <cell r="P1202" t="str">
            <v/>
          </cell>
          <cell r="Q1202" t="str">
            <v/>
          </cell>
        </row>
        <row r="1203">
          <cell r="J1203" t="str">
            <v/>
          </cell>
          <cell r="O1203" t="str">
            <v/>
          </cell>
          <cell r="P1203" t="str">
            <v/>
          </cell>
          <cell r="Q1203" t="str">
            <v/>
          </cell>
        </row>
        <row r="1204">
          <cell r="J1204" t="str">
            <v/>
          </cell>
          <cell r="O1204" t="str">
            <v/>
          </cell>
          <cell r="P1204" t="str">
            <v/>
          </cell>
          <cell r="Q1204" t="str">
            <v/>
          </cell>
        </row>
        <row r="1205">
          <cell r="J1205" t="str">
            <v/>
          </cell>
          <cell r="O1205" t="str">
            <v/>
          </cell>
          <cell r="P1205" t="str">
            <v/>
          </cell>
          <cell r="Q1205" t="str">
            <v/>
          </cell>
        </row>
        <row r="1206">
          <cell r="J1206" t="str">
            <v/>
          </cell>
          <cell r="O1206" t="str">
            <v/>
          </cell>
          <cell r="P1206" t="str">
            <v/>
          </cell>
          <cell r="Q1206" t="str">
            <v/>
          </cell>
        </row>
        <row r="1207">
          <cell r="J1207" t="str">
            <v/>
          </cell>
          <cell r="O1207" t="str">
            <v/>
          </cell>
          <cell r="P1207" t="str">
            <v/>
          </cell>
          <cell r="Q1207" t="str">
            <v/>
          </cell>
        </row>
        <row r="1208">
          <cell r="J1208" t="str">
            <v/>
          </cell>
          <cell r="O1208" t="str">
            <v/>
          </cell>
          <cell r="P1208" t="str">
            <v/>
          </cell>
          <cell r="Q1208" t="str">
            <v/>
          </cell>
        </row>
        <row r="1209">
          <cell r="J1209" t="str">
            <v/>
          </cell>
          <cell r="O1209" t="str">
            <v/>
          </cell>
          <cell r="P1209" t="str">
            <v/>
          </cell>
          <cell r="Q1209" t="str">
            <v/>
          </cell>
        </row>
        <row r="1210">
          <cell r="J1210" t="str">
            <v/>
          </cell>
          <cell r="O1210" t="str">
            <v/>
          </cell>
          <cell r="P1210" t="str">
            <v/>
          </cell>
          <cell r="Q1210" t="str">
            <v/>
          </cell>
        </row>
        <row r="1211">
          <cell r="J1211" t="str">
            <v/>
          </cell>
          <cell r="O1211" t="str">
            <v/>
          </cell>
          <cell r="P1211" t="str">
            <v/>
          </cell>
          <cell r="Q1211" t="str">
            <v/>
          </cell>
        </row>
        <row r="1212">
          <cell r="J1212" t="str">
            <v/>
          </cell>
          <cell r="O1212" t="str">
            <v/>
          </cell>
          <cell r="P1212" t="str">
            <v/>
          </cell>
          <cell r="Q1212" t="str">
            <v/>
          </cell>
        </row>
        <row r="1213">
          <cell r="J1213" t="str">
            <v/>
          </cell>
          <cell r="O1213" t="str">
            <v/>
          </cell>
          <cell r="P1213" t="str">
            <v/>
          </cell>
          <cell r="Q1213" t="str">
            <v/>
          </cell>
        </row>
        <row r="1214">
          <cell r="J1214" t="str">
            <v/>
          </cell>
          <cell r="O1214" t="str">
            <v/>
          </cell>
          <cell r="P1214" t="str">
            <v/>
          </cell>
          <cell r="Q1214" t="str">
            <v/>
          </cell>
        </row>
        <row r="1215">
          <cell r="J1215" t="str">
            <v/>
          </cell>
          <cell r="O1215" t="str">
            <v/>
          </cell>
          <cell r="P1215" t="str">
            <v/>
          </cell>
          <cell r="Q1215" t="str">
            <v/>
          </cell>
        </row>
        <row r="1216">
          <cell r="J1216" t="str">
            <v/>
          </cell>
          <cell r="O1216" t="str">
            <v/>
          </cell>
          <cell r="P1216" t="str">
            <v/>
          </cell>
          <cell r="Q1216" t="str">
            <v/>
          </cell>
        </row>
        <row r="1217">
          <cell r="J1217" t="str">
            <v/>
          </cell>
          <cell r="O1217" t="str">
            <v/>
          </cell>
          <cell r="P1217" t="str">
            <v/>
          </cell>
          <cell r="Q1217" t="str">
            <v/>
          </cell>
        </row>
        <row r="1218">
          <cell r="J1218" t="str">
            <v/>
          </cell>
          <cell r="O1218" t="str">
            <v/>
          </cell>
          <cell r="P1218" t="str">
            <v/>
          </cell>
          <cell r="Q1218" t="str">
            <v/>
          </cell>
        </row>
        <row r="1219">
          <cell r="J1219" t="str">
            <v/>
          </cell>
          <cell r="O1219" t="str">
            <v/>
          </cell>
          <cell r="P1219" t="str">
            <v/>
          </cell>
          <cell r="Q1219" t="str">
            <v/>
          </cell>
        </row>
        <row r="1220">
          <cell r="J1220" t="str">
            <v/>
          </cell>
          <cell r="O1220" t="str">
            <v/>
          </cell>
          <cell r="P1220" t="str">
            <v/>
          </cell>
          <cell r="Q1220" t="str">
            <v/>
          </cell>
        </row>
        <row r="1221">
          <cell r="J1221" t="str">
            <v/>
          </cell>
          <cell r="O1221" t="str">
            <v/>
          </cell>
          <cell r="P1221" t="str">
            <v/>
          </cell>
          <cell r="Q1221" t="str">
            <v/>
          </cell>
        </row>
        <row r="1222">
          <cell r="J1222" t="str">
            <v/>
          </cell>
          <cell r="O1222" t="str">
            <v/>
          </cell>
          <cell r="P1222" t="str">
            <v/>
          </cell>
          <cell r="Q1222" t="str">
            <v/>
          </cell>
        </row>
        <row r="1223">
          <cell r="J1223" t="str">
            <v/>
          </cell>
          <cell r="O1223" t="str">
            <v/>
          </cell>
          <cell r="P1223" t="str">
            <v/>
          </cell>
          <cell r="Q1223" t="str">
            <v/>
          </cell>
        </row>
        <row r="1224">
          <cell r="J1224" t="str">
            <v/>
          </cell>
          <cell r="O1224" t="str">
            <v/>
          </cell>
          <cell r="P1224" t="str">
            <v/>
          </cell>
          <cell r="Q1224" t="str">
            <v/>
          </cell>
        </row>
        <row r="1225">
          <cell r="J1225" t="str">
            <v/>
          </cell>
          <cell r="O1225" t="str">
            <v/>
          </cell>
          <cell r="P1225" t="str">
            <v/>
          </cell>
          <cell r="Q1225" t="str">
            <v/>
          </cell>
        </row>
        <row r="1226">
          <cell r="J1226" t="str">
            <v/>
          </cell>
          <cell r="O1226" t="str">
            <v/>
          </cell>
          <cell r="P1226" t="str">
            <v/>
          </cell>
          <cell r="Q1226" t="str">
            <v/>
          </cell>
        </row>
        <row r="1227">
          <cell r="J1227" t="str">
            <v/>
          </cell>
          <cell r="O1227" t="str">
            <v/>
          </cell>
          <cell r="P1227" t="str">
            <v/>
          </cell>
          <cell r="Q1227" t="str">
            <v/>
          </cell>
        </row>
        <row r="1228">
          <cell r="J1228" t="str">
            <v/>
          </cell>
          <cell r="O1228" t="str">
            <v/>
          </cell>
          <cell r="P1228" t="str">
            <v/>
          </cell>
          <cell r="Q1228" t="str">
            <v/>
          </cell>
        </row>
        <row r="1229">
          <cell r="J1229" t="str">
            <v/>
          </cell>
          <cell r="O1229" t="str">
            <v/>
          </cell>
          <cell r="P1229" t="str">
            <v/>
          </cell>
          <cell r="Q1229" t="str">
            <v/>
          </cell>
        </row>
        <row r="1230">
          <cell r="J1230" t="str">
            <v/>
          </cell>
          <cell r="O1230" t="str">
            <v/>
          </cell>
          <cell r="P1230" t="str">
            <v/>
          </cell>
          <cell r="Q1230" t="str">
            <v/>
          </cell>
        </row>
        <row r="1231">
          <cell r="J1231" t="str">
            <v/>
          </cell>
          <cell r="O1231" t="str">
            <v/>
          </cell>
          <cell r="P1231" t="str">
            <v/>
          </cell>
          <cell r="Q1231" t="str">
            <v/>
          </cell>
        </row>
        <row r="1232">
          <cell r="J1232" t="str">
            <v/>
          </cell>
          <cell r="O1232" t="str">
            <v/>
          </cell>
          <cell r="P1232" t="str">
            <v/>
          </cell>
          <cell r="Q1232" t="str">
            <v/>
          </cell>
        </row>
        <row r="1233">
          <cell r="J1233" t="str">
            <v/>
          </cell>
          <cell r="O1233" t="str">
            <v/>
          </cell>
          <cell r="P1233" t="str">
            <v/>
          </cell>
          <cell r="Q1233" t="str">
            <v/>
          </cell>
        </row>
        <row r="1234">
          <cell r="J1234" t="str">
            <v/>
          </cell>
          <cell r="O1234" t="str">
            <v/>
          </cell>
          <cell r="P1234" t="str">
            <v/>
          </cell>
          <cell r="Q1234" t="str">
            <v/>
          </cell>
        </row>
        <row r="1235">
          <cell r="J1235" t="str">
            <v/>
          </cell>
          <cell r="O1235" t="str">
            <v/>
          </cell>
          <cell r="P1235" t="str">
            <v/>
          </cell>
          <cell r="Q1235" t="str">
            <v/>
          </cell>
        </row>
        <row r="1236">
          <cell r="J1236" t="str">
            <v/>
          </cell>
          <cell r="O1236" t="str">
            <v/>
          </cell>
          <cell r="P1236" t="str">
            <v/>
          </cell>
          <cell r="Q1236" t="str">
            <v/>
          </cell>
        </row>
        <row r="1237">
          <cell r="J1237" t="str">
            <v/>
          </cell>
          <cell r="O1237" t="str">
            <v/>
          </cell>
          <cell r="P1237" t="str">
            <v/>
          </cell>
          <cell r="Q1237" t="str">
            <v/>
          </cell>
        </row>
        <row r="1238">
          <cell r="J1238" t="str">
            <v/>
          </cell>
          <cell r="O1238" t="str">
            <v/>
          </cell>
          <cell r="P1238" t="str">
            <v/>
          </cell>
          <cell r="Q1238" t="str">
            <v/>
          </cell>
        </row>
        <row r="1239">
          <cell r="J1239" t="str">
            <v/>
          </cell>
          <cell r="O1239" t="str">
            <v/>
          </cell>
          <cell r="P1239" t="str">
            <v/>
          </cell>
          <cell r="Q1239" t="str">
            <v/>
          </cell>
        </row>
        <row r="1240">
          <cell r="J1240" t="str">
            <v/>
          </cell>
          <cell r="O1240" t="str">
            <v/>
          </cell>
          <cell r="P1240" t="str">
            <v/>
          </cell>
          <cell r="Q1240" t="str">
            <v/>
          </cell>
        </row>
        <row r="1241">
          <cell r="J1241" t="str">
            <v/>
          </cell>
          <cell r="O1241" t="str">
            <v/>
          </cell>
          <cell r="P1241" t="str">
            <v/>
          </cell>
          <cell r="Q1241" t="str">
            <v/>
          </cell>
        </row>
        <row r="1242">
          <cell r="J1242" t="str">
            <v/>
          </cell>
          <cell r="O1242" t="str">
            <v/>
          </cell>
          <cell r="P1242" t="str">
            <v/>
          </cell>
          <cell r="Q1242" t="str">
            <v/>
          </cell>
        </row>
        <row r="1243">
          <cell r="J1243" t="str">
            <v/>
          </cell>
          <cell r="O1243" t="str">
            <v/>
          </cell>
          <cell r="P1243" t="str">
            <v/>
          </cell>
          <cell r="Q1243" t="str">
            <v/>
          </cell>
        </row>
        <row r="1244">
          <cell r="J1244" t="str">
            <v/>
          </cell>
          <cell r="O1244" t="str">
            <v/>
          </cell>
          <cell r="P1244" t="str">
            <v/>
          </cell>
          <cell r="Q1244" t="str">
            <v/>
          </cell>
        </row>
        <row r="1245">
          <cell r="J1245" t="str">
            <v/>
          </cell>
          <cell r="O1245" t="str">
            <v/>
          </cell>
          <cell r="P1245" t="str">
            <v/>
          </cell>
          <cell r="Q1245" t="str">
            <v/>
          </cell>
        </row>
        <row r="1246">
          <cell r="J1246" t="str">
            <v/>
          </cell>
          <cell r="O1246" t="str">
            <v/>
          </cell>
          <cell r="P1246" t="str">
            <v/>
          </cell>
          <cell r="Q1246" t="str">
            <v/>
          </cell>
        </row>
        <row r="1247">
          <cell r="J1247" t="str">
            <v/>
          </cell>
          <cell r="O1247" t="str">
            <v/>
          </cell>
          <cell r="P1247" t="str">
            <v/>
          </cell>
          <cell r="Q1247" t="str">
            <v/>
          </cell>
        </row>
        <row r="1248">
          <cell r="J1248" t="str">
            <v/>
          </cell>
          <cell r="O1248" t="str">
            <v/>
          </cell>
          <cell r="P1248" t="str">
            <v/>
          </cell>
          <cell r="Q1248" t="str">
            <v/>
          </cell>
        </row>
        <row r="1249">
          <cell r="J1249" t="str">
            <v/>
          </cell>
          <cell r="O1249" t="str">
            <v/>
          </cell>
          <cell r="P1249" t="str">
            <v/>
          </cell>
          <cell r="Q1249" t="str">
            <v/>
          </cell>
        </row>
        <row r="1250">
          <cell r="J1250" t="str">
            <v/>
          </cell>
          <cell r="O1250" t="str">
            <v/>
          </cell>
          <cell r="P1250" t="str">
            <v/>
          </cell>
          <cell r="Q1250" t="str">
            <v/>
          </cell>
        </row>
        <row r="1251">
          <cell r="J1251" t="str">
            <v/>
          </cell>
          <cell r="O1251" t="str">
            <v/>
          </cell>
          <cell r="P1251" t="str">
            <v/>
          </cell>
          <cell r="Q1251" t="str">
            <v/>
          </cell>
        </row>
        <row r="1252">
          <cell r="J1252" t="str">
            <v/>
          </cell>
          <cell r="O1252" t="str">
            <v/>
          </cell>
          <cell r="P1252" t="str">
            <v/>
          </cell>
          <cell r="Q1252" t="str">
            <v/>
          </cell>
        </row>
        <row r="1253">
          <cell r="J1253" t="str">
            <v/>
          </cell>
          <cell r="O1253" t="str">
            <v/>
          </cell>
          <cell r="P1253" t="str">
            <v/>
          </cell>
          <cell r="Q1253" t="str">
            <v/>
          </cell>
        </row>
        <row r="1254">
          <cell r="J1254" t="str">
            <v/>
          </cell>
          <cell r="O1254" t="str">
            <v/>
          </cell>
          <cell r="P1254" t="str">
            <v/>
          </cell>
          <cell r="Q1254" t="str">
            <v/>
          </cell>
        </row>
        <row r="1255">
          <cell r="J1255" t="str">
            <v/>
          </cell>
          <cell r="O1255" t="str">
            <v/>
          </cell>
          <cell r="P1255" t="str">
            <v/>
          </cell>
          <cell r="Q1255" t="str">
            <v/>
          </cell>
        </row>
        <row r="1256">
          <cell r="J1256" t="str">
            <v/>
          </cell>
          <cell r="O1256" t="str">
            <v/>
          </cell>
          <cell r="P1256" t="str">
            <v/>
          </cell>
          <cell r="Q1256" t="str">
            <v/>
          </cell>
        </row>
        <row r="1257">
          <cell r="J1257" t="str">
            <v/>
          </cell>
          <cell r="O1257" t="str">
            <v/>
          </cell>
          <cell r="P1257" t="str">
            <v/>
          </cell>
          <cell r="Q1257" t="str">
            <v/>
          </cell>
        </row>
        <row r="1258">
          <cell r="J1258" t="str">
            <v/>
          </cell>
          <cell r="O1258" t="str">
            <v/>
          </cell>
          <cell r="P1258" t="str">
            <v/>
          </cell>
          <cell r="Q1258" t="str">
            <v/>
          </cell>
        </row>
        <row r="1259">
          <cell r="J1259" t="str">
            <v/>
          </cell>
          <cell r="O1259" t="str">
            <v/>
          </cell>
          <cell r="P1259" t="str">
            <v/>
          </cell>
          <cell r="Q1259" t="str">
            <v/>
          </cell>
        </row>
        <row r="1260">
          <cell r="J1260" t="str">
            <v/>
          </cell>
          <cell r="O1260" t="str">
            <v/>
          </cell>
          <cell r="P1260" t="str">
            <v/>
          </cell>
          <cell r="Q1260" t="str">
            <v/>
          </cell>
        </row>
        <row r="1261">
          <cell r="J1261" t="str">
            <v/>
          </cell>
          <cell r="O1261" t="str">
            <v/>
          </cell>
          <cell r="P1261" t="str">
            <v/>
          </cell>
          <cell r="Q1261" t="str">
            <v/>
          </cell>
        </row>
        <row r="1262">
          <cell r="J1262" t="str">
            <v/>
          </cell>
          <cell r="O1262" t="str">
            <v/>
          </cell>
          <cell r="P1262" t="str">
            <v/>
          </cell>
          <cell r="Q1262" t="str">
            <v/>
          </cell>
        </row>
        <row r="1263">
          <cell r="J1263" t="str">
            <v/>
          </cell>
          <cell r="O1263" t="str">
            <v/>
          </cell>
          <cell r="P1263" t="str">
            <v/>
          </cell>
          <cell r="Q1263" t="str">
            <v/>
          </cell>
        </row>
        <row r="1264">
          <cell r="J1264" t="str">
            <v/>
          </cell>
          <cell r="O1264" t="str">
            <v/>
          </cell>
          <cell r="P1264" t="str">
            <v/>
          </cell>
          <cell r="Q1264" t="str">
            <v/>
          </cell>
        </row>
        <row r="1265">
          <cell r="J1265" t="str">
            <v/>
          </cell>
          <cell r="O1265" t="str">
            <v/>
          </cell>
          <cell r="P1265" t="str">
            <v/>
          </cell>
          <cell r="Q1265" t="str">
            <v/>
          </cell>
        </row>
        <row r="1266">
          <cell r="J1266" t="str">
            <v/>
          </cell>
          <cell r="O1266" t="str">
            <v/>
          </cell>
          <cell r="P1266" t="str">
            <v/>
          </cell>
          <cell r="Q1266" t="str">
            <v/>
          </cell>
        </row>
        <row r="1267">
          <cell r="J1267" t="str">
            <v/>
          </cell>
          <cell r="O1267" t="str">
            <v/>
          </cell>
          <cell r="P1267" t="str">
            <v/>
          </cell>
          <cell r="Q1267" t="str">
            <v/>
          </cell>
        </row>
        <row r="1268">
          <cell r="J1268" t="str">
            <v/>
          </cell>
          <cell r="O1268" t="str">
            <v/>
          </cell>
          <cell r="P1268" t="str">
            <v/>
          </cell>
          <cell r="Q1268" t="str">
            <v/>
          </cell>
        </row>
        <row r="1269">
          <cell r="J1269" t="str">
            <v/>
          </cell>
          <cell r="O1269" t="str">
            <v/>
          </cell>
          <cell r="P1269" t="str">
            <v/>
          </cell>
          <cell r="Q1269" t="str">
            <v/>
          </cell>
        </row>
        <row r="1270">
          <cell r="J1270" t="str">
            <v/>
          </cell>
          <cell r="O1270" t="str">
            <v/>
          </cell>
          <cell r="P1270" t="str">
            <v/>
          </cell>
          <cell r="Q1270" t="str">
            <v/>
          </cell>
        </row>
        <row r="1271">
          <cell r="J1271" t="str">
            <v/>
          </cell>
          <cell r="O1271" t="str">
            <v/>
          </cell>
          <cell r="P1271" t="str">
            <v/>
          </cell>
          <cell r="Q1271" t="str">
            <v/>
          </cell>
        </row>
        <row r="1272">
          <cell r="J1272" t="str">
            <v/>
          </cell>
          <cell r="O1272" t="str">
            <v/>
          </cell>
          <cell r="P1272" t="str">
            <v/>
          </cell>
          <cell r="Q1272" t="str">
            <v/>
          </cell>
        </row>
        <row r="1273">
          <cell r="J1273" t="str">
            <v/>
          </cell>
          <cell r="O1273" t="str">
            <v/>
          </cell>
          <cell r="P1273" t="str">
            <v/>
          </cell>
          <cell r="Q1273" t="str">
            <v/>
          </cell>
        </row>
        <row r="1274">
          <cell r="J1274" t="str">
            <v/>
          </cell>
          <cell r="O1274" t="str">
            <v/>
          </cell>
          <cell r="P1274" t="str">
            <v/>
          </cell>
          <cell r="Q1274" t="str">
            <v/>
          </cell>
        </row>
        <row r="1275">
          <cell r="J1275" t="str">
            <v/>
          </cell>
          <cell r="O1275" t="str">
            <v/>
          </cell>
          <cell r="P1275" t="str">
            <v/>
          </cell>
          <cell r="Q1275" t="str">
            <v/>
          </cell>
        </row>
        <row r="1276">
          <cell r="J1276" t="str">
            <v/>
          </cell>
          <cell r="O1276" t="str">
            <v/>
          </cell>
          <cell r="P1276" t="str">
            <v/>
          </cell>
          <cell r="Q1276" t="str">
            <v/>
          </cell>
        </row>
        <row r="1277">
          <cell r="J1277" t="str">
            <v/>
          </cell>
          <cell r="O1277" t="str">
            <v/>
          </cell>
          <cell r="P1277" t="str">
            <v/>
          </cell>
          <cell r="Q1277" t="str">
            <v/>
          </cell>
        </row>
        <row r="1278">
          <cell r="J1278" t="str">
            <v/>
          </cell>
          <cell r="O1278" t="str">
            <v/>
          </cell>
          <cell r="P1278" t="str">
            <v/>
          </cell>
          <cell r="Q1278" t="str">
            <v/>
          </cell>
        </row>
        <row r="1279">
          <cell r="J1279" t="str">
            <v/>
          </cell>
          <cell r="O1279" t="str">
            <v/>
          </cell>
          <cell r="P1279" t="str">
            <v/>
          </cell>
          <cell r="Q1279" t="str">
            <v/>
          </cell>
        </row>
        <row r="1280">
          <cell r="J1280" t="str">
            <v/>
          </cell>
          <cell r="O1280" t="str">
            <v/>
          </cell>
          <cell r="P1280" t="str">
            <v/>
          </cell>
          <cell r="Q1280" t="str">
            <v/>
          </cell>
        </row>
        <row r="1281">
          <cell r="J1281" t="str">
            <v/>
          </cell>
          <cell r="O1281" t="str">
            <v/>
          </cell>
          <cell r="P1281" t="str">
            <v/>
          </cell>
          <cell r="Q1281" t="str">
            <v/>
          </cell>
        </row>
        <row r="1282">
          <cell r="J1282" t="str">
            <v/>
          </cell>
          <cell r="O1282" t="str">
            <v/>
          </cell>
          <cell r="P1282" t="str">
            <v/>
          </cell>
          <cell r="Q1282" t="str">
            <v/>
          </cell>
        </row>
        <row r="1283">
          <cell r="J1283" t="str">
            <v/>
          </cell>
          <cell r="O1283" t="str">
            <v/>
          </cell>
          <cell r="P1283" t="str">
            <v/>
          </cell>
          <cell r="Q1283" t="str">
            <v/>
          </cell>
        </row>
        <row r="1284">
          <cell r="J1284" t="str">
            <v/>
          </cell>
          <cell r="O1284" t="str">
            <v/>
          </cell>
          <cell r="P1284" t="str">
            <v/>
          </cell>
          <cell r="Q1284" t="str">
            <v/>
          </cell>
        </row>
        <row r="1285">
          <cell r="J1285" t="str">
            <v/>
          </cell>
          <cell r="O1285" t="str">
            <v/>
          </cell>
          <cell r="P1285" t="str">
            <v/>
          </cell>
          <cell r="Q1285" t="str">
            <v/>
          </cell>
        </row>
        <row r="1286">
          <cell r="J1286" t="str">
            <v/>
          </cell>
          <cell r="O1286" t="str">
            <v/>
          </cell>
          <cell r="P1286" t="str">
            <v/>
          </cell>
          <cell r="Q1286" t="str">
            <v/>
          </cell>
        </row>
        <row r="1287">
          <cell r="J1287" t="str">
            <v/>
          </cell>
          <cell r="O1287" t="str">
            <v/>
          </cell>
          <cell r="P1287" t="str">
            <v/>
          </cell>
          <cell r="Q1287" t="str">
            <v/>
          </cell>
        </row>
        <row r="1288">
          <cell r="J1288" t="str">
            <v/>
          </cell>
          <cell r="O1288" t="str">
            <v/>
          </cell>
          <cell r="P1288" t="str">
            <v/>
          </cell>
          <cell r="Q1288" t="str">
            <v/>
          </cell>
        </row>
        <row r="1289">
          <cell r="J1289" t="str">
            <v/>
          </cell>
          <cell r="O1289" t="str">
            <v/>
          </cell>
          <cell r="P1289" t="str">
            <v/>
          </cell>
          <cell r="Q1289" t="str">
            <v/>
          </cell>
        </row>
        <row r="1290">
          <cell r="J1290" t="str">
            <v/>
          </cell>
          <cell r="O1290" t="str">
            <v/>
          </cell>
          <cell r="P1290" t="str">
            <v/>
          </cell>
          <cell r="Q1290" t="str">
            <v/>
          </cell>
        </row>
        <row r="1291">
          <cell r="J1291" t="str">
            <v/>
          </cell>
          <cell r="O1291" t="str">
            <v/>
          </cell>
          <cell r="P1291" t="str">
            <v/>
          </cell>
          <cell r="Q1291" t="str">
            <v/>
          </cell>
        </row>
        <row r="1292">
          <cell r="J1292" t="str">
            <v/>
          </cell>
          <cell r="O1292" t="str">
            <v/>
          </cell>
          <cell r="P1292" t="str">
            <v/>
          </cell>
          <cell r="Q1292" t="str">
            <v/>
          </cell>
        </row>
        <row r="1293">
          <cell r="J1293" t="str">
            <v/>
          </cell>
          <cell r="O1293" t="str">
            <v/>
          </cell>
          <cell r="P1293" t="str">
            <v/>
          </cell>
          <cell r="Q1293" t="str">
            <v/>
          </cell>
        </row>
        <row r="1294">
          <cell r="J1294" t="str">
            <v/>
          </cell>
          <cell r="O1294" t="str">
            <v/>
          </cell>
          <cell r="P1294" t="str">
            <v/>
          </cell>
          <cell r="Q1294" t="str">
            <v/>
          </cell>
        </row>
        <row r="1295">
          <cell r="J1295" t="str">
            <v/>
          </cell>
          <cell r="O1295" t="str">
            <v/>
          </cell>
          <cell r="P1295" t="str">
            <v/>
          </cell>
          <cell r="Q1295" t="str">
            <v/>
          </cell>
        </row>
        <row r="1296">
          <cell r="J1296" t="str">
            <v/>
          </cell>
          <cell r="O1296" t="str">
            <v/>
          </cell>
          <cell r="P1296" t="str">
            <v/>
          </cell>
          <cell r="Q1296" t="str">
            <v/>
          </cell>
        </row>
        <row r="1297">
          <cell r="J1297" t="str">
            <v/>
          </cell>
          <cell r="O1297" t="str">
            <v/>
          </cell>
          <cell r="P1297" t="str">
            <v/>
          </cell>
          <cell r="Q1297" t="str">
            <v/>
          </cell>
        </row>
        <row r="1298">
          <cell r="J1298" t="str">
            <v/>
          </cell>
          <cell r="O1298" t="str">
            <v/>
          </cell>
          <cell r="P1298" t="str">
            <v/>
          </cell>
          <cell r="Q1298" t="str">
            <v/>
          </cell>
        </row>
        <row r="1299">
          <cell r="J1299" t="str">
            <v/>
          </cell>
          <cell r="O1299" t="str">
            <v/>
          </cell>
          <cell r="P1299" t="str">
            <v/>
          </cell>
          <cell r="Q1299" t="str">
            <v/>
          </cell>
        </row>
        <row r="1300">
          <cell r="J1300" t="str">
            <v/>
          </cell>
          <cell r="O1300" t="str">
            <v/>
          </cell>
          <cell r="P1300" t="str">
            <v/>
          </cell>
          <cell r="Q1300" t="str">
            <v/>
          </cell>
        </row>
        <row r="1301">
          <cell r="J1301" t="str">
            <v/>
          </cell>
          <cell r="O1301" t="str">
            <v/>
          </cell>
          <cell r="P1301" t="str">
            <v/>
          </cell>
          <cell r="Q1301" t="str">
            <v/>
          </cell>
        </row>
        <row r="1302">
          <cell r="J1302" t="str">
            <v/>
          </cell>
          <cell r="O1302" t="str">
            <v/>
          </cell>
          <cell r="P1302" t="str">
            <v/>
          </cell>
          <cell r="Q1302" t="str">
            <v/>
          </cell>
        </row>
        <row r="1303">
          <cell r="J1303" t="str">
            <v/>
          </cell>
          <cell r="O1303" t="str">
            <v/>
          </cell>
          <cell r="P1303" t="str">
            <v/>
          </cell>
          <cell r="Q1303" t="str">
            <v/>
          </cell>
        </row>
        <row r="1304">
          <cell r="J1304" t="str">
            <v/>
          </cell>
          <cell r="O1304" t="str">
            <v/>
          </cell>
          <cell r="P1304" t="str">
            <v/>
          </cell>
          <cell r="Q1304" t="str">
            <v/>
          </cell>
        </row>
        <row r="1305">
          <cell r="J1305" t="str">
            <v/>
          </cell>
          <cell r="O1305" t="str">
            <v/>
          </cell>
          <cell r="P1305" t="str">
            <v/>
          </cell>
          <cell r="Q1305" t="str">
            <v/>
          </cell>
        </row>
        <row r="1306">
          <cell r="J1306" t="str">
            <v/>
          </cell>
          <cell r="O1306" t="str">
            <v/>
          </cell>
          <cell r="P1306" t="str">
            <v/>
          </cell>
          <cell r="Q1306" t="str">
            <v/>
          </cell>
        </row>
        <row r="1307">
          <cell r="J1307" t="str">
            <v/>
          </cell>
          <cell r="O1307" t="str">
            <v/>
          </cell>
          <cell r="P1307" t="str">
            <v/>
          </cell>
          <cell r="Q1307" t="str">
            <v/>
          </cell>
        </row>
        <row r="1308">
          <cell r="J1308" t="str">
            <v/>
          </cell>
          <cell r="O1308" t="str">
            <v/>
          </cell>
          <cell r="P1308" t="str">
            <v/>
          </cell>
          <cell r="Q1308" t="str">
            <v/>
          </cell>
        </row>
        <row r="1309">
          <cell r="J1309" t="str">
            <v/>
          </cell>
          <cell r="O1309" t="str">
            <v/>
          </cell>
          <cell r="P1309" t="str">
            <v/>
          </cell>
          <cell r="Q1309" t="str">
            <v/>
          </cell>
        </row>
        <row r="1310">
          <cell r="J1310" t="str">
            <v/>
          </cell>
          <cell r="O1310" t="str">
            <v/>
          </cell>
          <cell r="P1310" t="str">
            <v/>
          </cell>
          <cell r="Q1310" t="str">
            <v/>
          </cell>
        </row>
        <row r="1311">
          <cell r="J1311" t="str">
            <v/>
          </cell>
          <cell r="O1311" t="str">
            <v/>
          </cell>
          <cell r="P1311" t="str">
            <v/>
          </cell>
          <cell r="Q1311" t="str">
            <v/>
          </cell>
        </row>
        <row r="1312">
          <cell r="J1312" t="str">
            <v/>
          </cell>
          <cell r="O1312" t="str">
            <v/>
          </cell>
          <cell r="P1312" t="str">
            <v/>
          </cell>
          <cell r="Q1312" t="str">
            <v/>
          </cell>
        </row>
        <row r="1313">
          <cell r="J1313" t="str">
            <v/>
          </cell>
          <cell r="O1313" t="str">
            <v/>
          </cell>
          <cell r="P1313" t="str">
            <v/>
          </cell>
          <cell r="Q1313" t="str">
            <v/>
          </cell>
        </row>
        <row r="1314">
          <cell r="J1314" t="str">
            <v/>
          </cell>
          <cell r="O1314" t="str">
            <v/>
          </cell>
          <cell r="P1314" t="str">
            <v/>
          </cell>
          <cell r="Q1314" t="str">
            <v/>
          </cell>
        </row>
        <row r="1315">
          <cell r="J1315" t="str">
            <v/>
          </cell>
          <cell r="O1315" t="str">
            <v/>
          </cell>
          <cell r="P1315" t="str">
            <v/>
          </cell>
          <cell r="Q1315" t="str">
            <v/>
          </cell>
        </row>
        <row r="1316">
          <cell r="J1316" t="str">
            <v/>
          </cell>
          <cell r="O1316" t="str">
            <v/>
          </cell>
          <cell r="P1316" t="str">
            <v/>
          </cell>
          <cell r="Q1316" t="str">
            <v/>
          </cell>
        </row>
        <row r="1317">
          <cell r="J1317" t="str">
            <v/>
          </cell>
          <cell r="O1317" t="str">
            <v/>
          </cell>
          <cell r="P1317" t="str">
            <v/>
          </cell>
          <cell r="Q1317" t="str">
            <v/>
          </cell>
        </row>
        <row r="1318">
          <cell r="J1318" t="str">
            <v/>
          </cell>
          <cell r="O1318" t="str">
            <v/>
          </cell>
          <cell r="P1318" t="str">
            <v/>
          </cell>
          <cell r="Q1318" t="str">
            <v/>
          </cell>
        </row>
        <row r="1319">
          <cell r="J1319" t="str">
            <v/>
          </cell>
          <cell r="O1319" t="str">
            <v/>
          </cell>
          <cell r="P1319" t="str">
            <v/>
          </cell>
          <cell r="Q1319" t="str">
            <v/>
          </cell>
        </row>
        <row r="1320">
          <cell r="J1320" t="str">
            <v/>
          </cell>
          <cell r="O1320" t="str">
            <v/>
          </cell>
          <cell r="P1320" t="str">
            <v/>
          </cell>
          <cell r="Q1320" t="str">
            <v/>
          </cell>
        </row>
        <row r="1321">
          <cell r="J1321" t="str">
            <v/>
          </cell>
          <cell r="O1321" t="str">
            <v/>
          </cell>
          <cell r="P1321" t="str">
            <v/>
          </cell>
          <cell r="Q1321" t="str">
            <v/>
          </cell>
        </row>
        <row r="1322">
          <cell r="J1322" t="str">
            <v/>
          </cell>
          <cell r="O1322" t="str">
            <v/>
          </cell>
          <cell r="P1322" t="str">
            <v/>
          </cell>
          <cell r="Q1322" t="str">
            <v/>
          </cell>
        </row>
        <row r="1323">
          <cell r="J1323" t="str">
            <v/>
          </cell>
          <cell r="O1323" t="str">
            <v/>
          </cell>
          <cell r="P1323" t="str">
            <v/>
          </cell>
          <cell r="Q1323" t="str">
            <v/>
          </cell>
        </row>
        <row r="1324">
          <cell r="J1324" t="str">
            <v/>
          </cell>
          <cell r="O1324" t="str">
            <v/>
          </cell>
          <cell r="P1324" t="str">
            <v/>
          </cell>
          <cell r="Q1324" t="str">
            <v/>
          </cell>
        </row>
        <row r="1325">
          <cell r="J1325" t="str">
            <v/>
          </cell>
          <cell r="O1325" t="str">
            <v/>
          </cell>
          <cell r="P1325" t="str">
            <v/>
          </cell>
          <cell r="Q1325" t="str">
            <v/>
          </cell>
        </row>
        <row r="1326">
          <cell r="J1326" t="str">
            <v/>
          </cell>
          <cell r="O1326" t="str">
            <v/>
          </cell>
          <cell r="P1326" t="str">
            <v/>
          </cell>
          <cell r="Q1326" t="str">
            <v/>
          </cell>
        </row>
        <row r="1327">
          <cell r="J1327" t="str">
            <v/>
          </cell>
          <cell r="O1327" t="str">
            <v/>
          </cell>
          <cell r="P1327" t="str">
            <v/>
          </cell>
          <cell r="Q1327" t="str">
            <v/>
          </cell>
        </row>
        <row r="1328">
          <cell r="J1328" t="str">
            <v/>
          </cell>
          <cell r="O1328" t="str">
            <v/>
          </cell>
          <cell r="P1328" t="str">
            <v/>
          </cell>
          <cell r="Q1328" t="str">
            <v/>
          </cell>
        </row>
        <row r="1329">
          <cell r="J1329" t="str">
            <v/>
          </cell>
          <cell r="O1329" t="str">
            <v/>
          </cell>
          <cell r="P1329" t="str">
            <v/>
          </cell>
          <cell r="Q1329" t="str">
            <v/>
          </cell>
        </row>
        <row r="1330">
          <cell r="J1330" t="str">
            <v/>
          </cell>
          <cell r="O1330" t="str">
            <v/>
          </cell>
          <cell r="P1330" t="str">
            <v/>
          </cell>
          <cell r="Q1330" t="str">
            <v/>
          </cell>
        </row>
        <row r="1331">
          <cell r="J1331" t="str">
            <v/>
          </cell>
          <cell r="O1331" t="str">
            <v/>
          </cell>
          <cell r="P1331" t="str">
            <v/>
          </cell>
          <cell r="Q1331" t="str">
            <v/>
          </cell>
        </row>
        <row r="1332">
          <cell r="J1332" t="str">
            <v/>
          </cell>
          <cell r="O1332" t="str">
            <v/>
          </cell>
          <cell r="P1332" t="str">
            <v/>
          </cell>
          <cell r="Q1332" t="str">
            <v/>
          </cell>
        </row>
        <row r="1333">
          <cell r="J1333" t="str">
            <v/>
          </cell>
          <cell r="O1333" t="str">
            <v/>
          </cell>
          <cell r="P1333" t="str">
            <v/>
          </cell>
          <cell r="Q1333" t="str">
            <v/>
          </cell>
        </row>
        <row r="1334">
          <cell r="J1334" t="str">
            <v/>
          </cell>
          <cell r="O1334" t="str">
            <v/>
          </cell>
          <cell r="P1334" t="str">
            <v/>
          </cell>
          <cell r="Q1334" t="str">
            <v/>
          </cell>
        </row>
        <row r="1335">
          <cell r="J1335" t="str">
            <v/>
          </cell>
          <cell r="O1335" t="str">
            <v/>
          </cell>
          <cell r="P1335" t="str">
            <v/>
          </cell>
          <cell r="Q1335" t="str">
            <v/>
          </cell>
        </row>
        <row r="1336">
          <cell r="J1336" t="str">
            <v/>
          </cell>
          <cell r="O1336" t="str">
            <v/>
          </cell>
          <cell r="P1336" t="str">
            <v/>
          </cell>
          <cell r="Q1336" t="str">
            <v/>
          </cell>
        </row>
        <row r="1337">
          <cell r="J1337" t="str">
            <v/>
          </cell>
          <cell r="O1337" t="str">
            <v/>
          </cell>
          <cell r="P1337" t="str">
            <v/>
          </cell>
          <cell r="Q1337" t="str">
            <v/>
          </cell>
        </row>
        <row r="1338">
          <cell r="J1338" t="str">
            <v/>
          </cell>
          <cell r="O1338" t="str">
            <v/>
          </cell>
          <cell r="P1338" t="str">
            <v/>
          </cell>
          <cell r="Q1338" t="str">
            <v/>
          </cell>
        </row>
        <row r="1339">
          <cell r="J1339" t="str">
            <v/>
          </cell>
          <cell r="O1339" t="str">
            <v/>
          </cell>
          <cell r="P1339" t="str">
            <v/>
          </cell>
          <cell r="Q1339" t="str">
            <v/>
          </cell>
        </row>
        <row r="1340">
          <cell r="J1340" t="str">
            <v/>
          </cell>
          <cell r="O1340" t="str">
            <v/>
          </cell>
          <cell r="P1340" t="str">
            <v/>
          </cell>
          <cell r="Q1340" t="str">
            <v/>
          </cell>
        </row>
        <row r="1341">
          <cell r="J1341" t="str">
            <v/>
          </cell>
          <cell r="O1341" t="str">
            <v/>
          </cell>
          <cell r="P1341" t="str">
            <v/>
          </cell>
          <cell r="Q1341" t="str">
            <v/>
          </cell>
        </row>
        <row r="1342">
          <cell r="J1342" t="str">
            <v/>
          </cell>
          <cell r="O1342" t="str">
            <v/>
          </cell>
          <cell r="P1342" t="str">
            <v/>
          </cell>
          <cell r="Q1342" t="str">
            <v/>
          </cell>
        </row>
        <row r="1343">
          <cell r="J1343" t="str">
            <v/>
          </cell>
          <cell r="O1343" t="str">
            <v/>
          </cell>
          <cell r="P1343" t="str">
            <v/>
          </cell>
          <cell r="Q1343" t="str">
            <v/>
          </cell>
        </row>
        <row r="1344">
          <cell r="J1344" t="str">
            <v/>
          </cell>
          <cell r="O1344" t="str">
            <v/>
          </cell>
          <cell r="P1344" t="str">
            <v/>
          </cell>
          <cell r="Q1344" t="str">
            <v/>
          </cell>
        </row>
        <row r="1345">
          <cell r="J1345" t="str">
            <v/>
          </cell>
          <cell r="O1345" t="str">
            <v/>
          </cell>
          <cell r="P1345" t="str">
            <v/>
          </cell>
          <cell r="Q1345" t="str">
            <v/>
          </cell>
        </row>
        <row r="1346">
          <cell r="J1346" t="str">
            <v/>
          </cell>
          <cell r="O1346" t="str">
            <v/>
          </cell>
          <cell r="P1346" t="str">
            <v/>
          </cell>
          <cell r="Q1346" t="str">
            <v/>
          </cell>
        </row>
        <row r="1347">
          <cell r="J1347" t="str">
            <v/>
          </cell>
          <cell r="O1347" t="str">
            <v/>
          </cell>
          <cell r="P1347" t="str">
            <v/>
          </cell>
          <cell r="Q1347" t="str">
            <v/>
          </cell>
        </row>
        <row r="1348">
          <cell r="J1348" t="str">
            <v/>
          </cell>
          <cell r="O1348" t="str">
            <v/>
          </cell>
          <cell r="P1348" t="str">
            <v/>
          </cell>
          <cell r="Q1348" t="str">
            <v/>
          </cell>
        </row>
        <row r="1349">
          <cell r="J1349" t="str">
            <v/>
          </cell>
          <cell r="O1349" t="str">
            <v/>
          </cell>
          <cell r="P1349" t="str">
            <v/>
          </cell>
          <cell r="Q1349" t="str">
            <v/>
          </cell>
        </row>
        <row r="1350">
          <cell r="J1350" t="str">
            <v/>
          </cell>
          <cell r="O1350" t="str">
            <v/>
          </cell>
          <cell r="P1350" t="str">
            <v/>
          </cell>
          <cell r="Q1350" t="str">
            <v/>
          </cell>
        </row>
        <row r="1351">
          <cell r="J1351" t="str">
            <v/>
          </cell>
          <cell r="O1351" t="str">
            <v/>
          </cell>
          <cell r="P1351" t="str">
            <v/>
          </cell>
          <cell r="Q1351" t="str">
            <v/>
          </cell>
        </row>
        <row r="1352">
          <cell r="J1352" t="str">
            <v/>
          </cell>
          <cell r="O1352" t="str">
            <v/>
          </cell>
          <cell r="P1352" t="str">
            <v/>
          </cell>
          <cell r="Q1352" t="str">
            <v/>
          </cell>
        </row>
        <row r="1353">
          <cell r="J1353" t="str">
            <v/>
          </cell>
          <cell r="O1353" t="str">
            <v/>
          </cell>
          <cell r="P1353" t="str">
            <v/>
          </cell>
          <cell r="Q1353" t="str">
            <v/>
          </cell>
        </row>
        <row r="1354">
          <cell r="J1354" t="str">
            <v/>
          </cell>
          <cell r="O1354" t="str">
            <v/>
          </cell>
          <cell r="P1354" t="str">
            <v/>
          </cell>
          <cell r="Q1354" t="str">
            <v/>
          </cell>
        </row>
        <row r="1355">
          <cell r="J1355" t="str">
            <v/>
          </cell>
          <cell r="O1355" t="str">
            <v/>
          </cell>
          <cell r="P1355" t="str">
            <v/>
          </cell>
          <cell r="Q1355" t="str">
            <v/>
          </cell>
        </row>
        <row r="1356">
          <cell r="J1356" t="str">
            <v/>
          </cell>
          <cell r="O1356" t="str">
            <v/>
          </cell>
          <cell r="P1356" t="str">
            <v/>
          </cell>
          <cell r="Q1356" t="str">
            <v/>
          </cell>
        </row>
        <row r="1357">
          <cell r="J1357" t="str">
            <v/>
          </cell>
          <cell r="O1357" t="str">
            <v/>
          </cell>
          <cell r="P1357" t="str">
            <v/>
          </cell>
          <cell r="Q1357" t="str">
            <v/>
          </cell>
        </row>
        <row r="1358">
          <cell r="J1358" t="str">
            <v/>
          </cell>
          <cell r="O1358" t="str">
            <v/>
          </cell>
          <cell r="P1358" t="str">
            <v/>
          </cell>
          <cell r="Q1358" t="str">
            <v/>
          </cell>
        </row>
        <row r="1359">
          <cell r="J1359" t="str">
            <v/>
          </cell>
          <cell r="O1359" t="str">
            <v/>
          </cell>
          <cell r="P1359" t="str">
            <v/>
          </cell>
          <cell r="Q1359" t="str">
            <v/>
          </cell>
        </row>
        <row r="1360">
          <cell r="J1360" t="str">
            <v/>
          </cell>
          <cell r="O1360" t="str">
            <v/>
          </cell>
          <cell r="P1360" t="str">
            <v/>
          </cell>
          <cell r="Q1360" t="str">
            <v/>
          </cell>
        </row>
        <row r="1361">
          <cell r="J1361" t="str">
            <v/>
          </cell>
          <cell r="O1361" t="str">
            <v/>
          </cell>
          <cell r="P1361" t="str">
            <v/>
          </cell>
          <cell r="Q1361" t="str">
            <v/>
          </cell>
        </row>
        <row r="1362">
          <cell r="J1362" t="str">
            <v/>
          </cell>
          <cell r="O1362" t="str">
            <v/>
          </cell>
          <cell r="P1362" t="str">
            <v/>
          </cell>
          <cell r="Q1362" t="str">
            <v/>
          </cell>
        </row>
        <row r="1363">
          <cell r="J1363" t="str">
            <v/>
          </cell>
          <cell r="O1363" t="str">
            <v/>
          </cell>
          <cell r="P1363" t="str">
            <v/>
          </cell>
          <cell r="Q1363" t="str">
            <v/>
          </cell>
        </row>
        <row r="1364">
          <cell r="J1364" t="str">
            <v/>
          </cell>
          <cell r="O1364" t="str">
            <v/>
          </cell>
          <cell r="P1364" t="str">
            <v/>
          </cell>
          <cell r="Q1364" t="str">
            <v/>
          </cell>
        </row>
        <row r="1365">
          <cell r="J1365" t="str">
            <v/>
          </cell>
          <cell r="O1365" t="str">
            <v/>
          </cell>
          <cell r="P1365" t="str">
            <v/>
          </cell>
          <cell r="Q1365" t="str">
            <v/>
          </cell>
        </row>
        <row r="1366">
          <cell r="J1366" t="str">
            <v/>
          </cell>
          <cell r="O1366" t="str">
            <v/>
          </cell>
          <cell r="P1366" t="str">
            <v/>
          </cell>
          <cell r="Q1366" t="str">
            <v/>
          </cell>
        </row>
        <row r="1367">
          <cell r="J1367" t="str">
            <v/>
          </cell>
          <cell r="O1367" t="str">
            <v/>
          </cell>
          <cell r="P1367" t="str">
            <v/>
          </cell>
          <cell r="Q1367" t="str">
            <v/>
          </cell>
        </row>
        <row r="1368">
          <cell r="J1368" t="str">
            <v/>
          </cell>
          <cell r="O1368" t="str">
            <v/>
          </cell>
          <cell r="P1368" t="str">
            <v/>
          </cell>
          <cell r="Q1368" t="str">
            <v/>
          </cell>
        </row>
        <row r="1369">
          <cell r="J1369" t="str">
            <v/>
          </cell>
          <cell r="O1369" t="str">
            <v/>
          </cell>
          <cell r="P1369" t="str">
            <v/>
          </cell>
          <cell r="Q1369" t="str">
            <v/>
          </cell>
        </row>
        <row r="1370">
          <cell r="J1370" t="str">
            <v/>
          </cell>
          <cell r="O1370" t="str">
            <v/>
          </cell>
          <cell r="P1370" t="str">
            <v/>
          </cell>
          <cell r="Q1370" t="str">
            <v/>
          </cell>
        </row>
        <row r="1371">
          <cell r="J1371" t="str">
            <v/>
          </cell>
          <cell r="O1371" t="str">
            <v/>
          </cell>
          <cell r="P1371" t="str">
            <v/>
          </cell>
          <cell r="Q1371" t="str">
            <v/>
          </cell>
        </row>
        <row r="1372">
          <cell r="J1372" t="str">
            <v/>
          </cell>
          <cell r="O1372" t="str">
            <v/>
          </cell>
          <cell r="P1372" t="str">
            <v/>
          </cell>
          <cell r="Q1372" t="str">
            <v/>
          </cell>
        </row>
        <row r="1373">
          <cell r="J1373" t="str">
            <v/>
          </cell>
          <cell r="O1373" t="str">
            <v/>
          </cell>
          <cell r="P1373" t="str">
            <v/>
          </cell>
          <cell r="Q1373" t="str">
            <v/>
          </cell>
        </row>
        <row r="1374">
          <cell r="J1374" t="str">
            <v/>
          </cell>
          <cell r="O1374" t="str">
            <v/>
          </cell>
          <cell r="P1374" t="str">
            <v/>
          </cell>
          <cell r="Q1374" t="str">
            <v/>
          </cell>
        </row>
        <row r="1375">
          <cell r="J1375" t="str">
            <v/>
          </cell>
          <cell r="O1375" t="str">
            <v/>
          </cell>
          <cell r="P1375" t="str">
            <v/>
          </cell>
          <cell r="Q1375" t="str">
            <v/>
          </cell>
        </row>
        <row r="1376">
          <cell r="J1376" t="str">
            <v/>
          </cell>
          <cell r="O1376" t="str">
            <v/>
          </cell>
          <cell r="P1376" t="str">
            <v/>
          </cell>
          <cell r="Q1376" t="str">
            <v/>
          </cell>
        </row>
        <row r="1377">
          <cell r="J1377" t="str">
            <v/>
          </cell>
          <cell r="O1377" t="str">
            <v/>
          </cell>
          <cell r="P1377" t="str">
            <v/>
          </cell>
          <cell r="Q1377" t="str">
            <v/>
          </cell>
        </row>
        <row r="1378">
          <cell r="J1378" t="str">
            <v/>
          </cell>
          <cell r="O1378" t="str">
            <v/>
          </cell>
          <cell r="P1378" t="str">
            <v/>
          </cell>
          <cell r="Q1378" t="str">
            <v/>
          </cell>
        </row>
        <row r="1379">
          <cell r="J1379" t="str">
            <v/>
          </cell>
          <cell r="O1379" t="str">
            <v/>
          </cell>
          <cell r="P1379" t="str">
            <v/>
          </cell>
          <cell r="Q1379" t="str">
            <v/>
          </cell>
        </row>
        <row r="1380">
          <cell r="J1380" t="str">
            <v/>
          </cell>
          <cell r="O1380" t="str">
            <v/>
          </cell>
          <cell r="P1380" t="str">
            <v/>
          </cell>
          <cell r="Q1380" t="str">
            <v/>
          </cell>
        </row>
        <row r="1381">
          <cell r="J1381" t="str">
            <v/>
          </cell>
          <cell r="O1381" t="str">
            <v/>
          </cell>
          <cell r="P1381" t="str">
            <v/>
          </cell>
          <cell r="Q1381" t="str">
            <v/>
          </cell>
        </row>
        <row r="1382">
          <cell r="J1382" t="str">
            <v/>
          </cell>
          <cell r="O1382" t="str">
            <v/>
          </cell>
          <cell r="P1382" t="str">
            <v/>
          </cell>
          <cell r="Q1382" t="str">
            <v/>
          </cell>
        </row>
        <row r="1383">
          <cell r="J1383" t="str">
            <v/>
          </cell>
          <cell r="O1383" t="str">
            <v/>
          </cell>
          <cell r="P1383" t="str">
            <v/>
          </cell>
          <cell r="Q1383" t="str">
            <v/>
          </cell>
        </row>
        <row r="1384">
          <cell r="J1384" t="str">
            <v/>
          </cell>
          <cell r="O1384" t="str">
            <v/>
          </cell>
          <cell r="P1384" t="str">
            <v/>
          </cell>
          <cell r="Q1384" t="str">
            <v/>
          </cell>
        </row>
        <row r="1385">
          <cell r="J1385" t="str">
            <v/>
          </cell>
          <cell r="O1385" t="str">
            <v/>
          </cell>
          <cell r="P1385" t="str">
            <v/>
          </cell>
          <cell r="Q1385" t="str">
            <v/>
          </cell>
        </row>
        <row r="1386">
          <cell r="J1386" t="str">
            <v/>
          </cell>
          <cell r="O1386" t="str">
            <v/>
          </cell>
          <cell r="P1386" t="str">
            <v/>
          </cell>
          <cell r="Q1386" t="str">
            <v/>
          </cell>
        </row>
        <row r="1387">
          <cell r="J1387" t="str">
            <v/>
          </cell>
          <cell r="O1387" t="str">
            <v/>
          </cell>
          <cell r="P1387" t="str">
            <v/>
          </cell>
          <cell r="Q1387" t="str">
            <v/>
          </cell>
        </row>
        <row r="1388">
          <cell r="J1388" t="str">
            <v/>
          </cell>
          <cell r="O1388" t="str">
            <v/>
          </cell>
          <cell r="P1388" t="str">
            <v/>
          </cell>
          <cell r="Q1388" t="str">
            <v/>
          </cell>
        </row>
        <row r="1389">
          <cell r="J1389" t="str">
            <v/>
          </cell>
          <cell r="O1389" t="str">
            <v/>
          </cell>
          <cell r="P1389" t="str">
            <v/>
          </cell>
          <cell r="Q1389" t="str">
            <v/>
          </cell>
        </row>
        <row r="1390">
          <cell r="J1390" t="str">
            <v/>
          </cell>
          <cell r="O1390" t="str">
            <v/>
          </cell>
          <cell r="P1390" t="str">
            <v/>
          </cell>
          <cell r="Q1390" t="str">
            <v/>
          </cell>
        </row>
        <row r="1391">
          <cell r="J1391" t="str">
            <v/>
          </cell>
          <cell r="O1391" t="str">
            <v/>
          </cell>
          <cell r="P1391" t="str">
            <v/>
          </cell>
          <cell r="Q1391" t="str">
            <v/>
          </cell>
        </row>
        <row r="1392">
          <cell r="J1392" t="str">
            <v/>
          </cell>
          <cell r="O1392" t="str">
            <v/>
          </cell>
          <cell r="P1392" t="str">
            <v/>
          </cell>
          <cell r="Q1392" t="str">
            <v/>
          </cell>
        </row>
        <row r="1393">
          <cell r="J1393" t="str">
            <v/>
          </cell>
          <cell r="O1393" t="str">
            <v/>
          </cell>
          <cell r="P1393" t="str">
            <v/>
          </cell>
          <cell r="Q1393" t="str">
            <v/>
          </cell>
        </row>
        <row r="1394">
          <cell r="J1394" t="str">
            <v/>
          </cell>
          <cell r="O1394" t="str">
            <v/>
          </cell>
          <cell r="P1394" t="str">
            <v/>
          </cell>
          <cell r="Q1394" t="str">
            <v/>
          </cell>
        </row>
        <row r="1395">
          <cell r="J1395" t="str">
            <v/>
          </cell>
          <cell r="O1395" t="str">
            <v/>
          </cell>
          <cell r="P1395" t="str">
            <v/>
          </cell>
          <cell r="Q1395" t="str">
            <v/>
          </cell>
        </row>
        <row r="1396">
          <cell r="J1396" t="str">
            <v/>
          </cell>
          <cell r="O1396" t="str">
            <v/>
          </cell>
          <cell r="P1396" t="str">
            <v/>
          </cell>
          <cell r="Q1396" t="str">
            <v/>
          </cell>
        </row>
        <row r="1397">
          <cell r="J1397" t="str">
            <v/>
          </cell>
          <cell r="O1397" t="str">
            <v/>
          </cell>
          <cell r="P1397" t="str">
            <v/>
          </cell>
          <cell r="Q1397" t="str">
            <v/>
          </cell>
        </row>
        <row r="1398">
          <cell r="J1398" t="str">
            <v/>
          </cell>
          <cell r="O1398" t="str">
            <v/>
          </cell>
          <cell r="P1398" t="str">
            <v/>
          </cell>
          <cell r="Q1398" t="str">
            <v/>
          </cell>
        </row>
        <row r="1399">
          <cell r="J1399" t="str">
            <v/>
          </cell>
          <cell r="O1399" t="str">
            <v/>
          </cell>
          <cell r="P1399" t="str">
            <v/>
          </cell>
          <cell r="Q1399" t="str">
            <v/>
          </cell>
        </row>
        <row r="1400">
          <cell r="J1400" t="str">
            <v/>
          </cell>
          <cell r="O1400" t="str">
            <v/>
          </cell>
          <cell r="P1400" t="str">
            <v/>
          </cell>
          <cell r="Q1400" t="str">
            <v/>
          </cell>
        </row>
        <row r="1401">
          <cell r="J1401" t="str">
            <v/>
          </cell>
          <cell r="O1401" t="str">
            <v/>
          </cell>
          <cell r="P1401" t="str">
            <v/>
          </cell>
          <cell r="Q1401" t="str">
            <v/>
          </cell>
        </row>
        <row r="1402">
          <cell r="J1402" t="str">
            <v/>
          </cell>
          <cell r="O1402" t="str">
            <v/>
          </cell>
          <cell r="P1402" t="str">
            <v/>
          </cell>
          <cell r="Q1402" t="str">
            <v/>
          </cell>
        </row>
        <row r="1403">
          <cell r="J1403" t="str">
            <v/>
          </cell>
          <cell r="O1403" t="str">
            <v/>
          </cell>
          <cell r="P1403" t="str">
            <v/>
          </cell>
          <cell r="Q1403" t="str">
            <v/>
          </cell>
        </row>
        <row r="1404">
          <cell r="J1404" t="str">
            <v/>
          </cell>
          <cell r="O1404" t="str">
            <v/>
          </cell>
          <cell r="P1404" t="str">
            <v/>
          </cell>
          <cell r="Q1404" t="str">
            <v/>
          </cell>
        </row>
        <row r="1405">
          <cell r="J1405" t="str">
            <v/>
          </cell>
          <cell r="O1405" t="str">
            <v/>
          </cell>
          <cell r="P1405" t="str">
            <v/>
          </cell>
          <cell r="Q1405" t="str">
            <v/>
          </cell>
        </row>
        <row r="1406">
          <cell r="J1406" t="str">
            <v/>
          </cell>
          <cell r="O1406" t="str">
            <v/>
          </cell>
          <cell r="P1406" t="str">
            <v/>
          </cell>
          <cell r="Q1406" t="str">
            <v/>
          </cell>
        </row>
        <row r="1407">
          <cell r="J1407" t="str">
            <v/>
          </cell>
          <cell r="O1407" t="str">
            <v/>
          </cell>
          <cell r="P1407" t="str">
            <v/>
          </cell>
          <cell r="Q1407" t="str">
            <v/>
          </cell>
        </row>
        <row r="1408">
          <cell r="J1408" t="str">
            <v/>
          </cell>
          <cell r="O1408" t="str">
            <v/>
          </cell>
          <cell r="P1408" t="str">
            <v/>
          </cell>
          <cell r="Q1408" t="str">
            <v/>
          </cell>
        </row>
        <row r="1409">
          <cell r="J1409" t="str">
            <v/>
          </cell>
          <cell r="O1409" t="str">
            <v/>
          </cell>
          <cell r="P1409" t="str">
            <v/>
          </cell>
          <cell r="Q1409" t="str">
            <v/>
          </cell>
        </row>
        <row r="1410">
          <cell r="J1410" t="str">
            <v/>
          </cell>
          <cell r="O1410" t="str">
            <v/>
          </cell>
          <cell r="P1410" t="str">
            <v/>
          </cell>
          <cell r="Q1410" t="str">
            <v/>
          </cell>
        </row>
        <row r="1411">
          <cell r="J1411" t="str">
            <v/>
          </cell>
          <cell r="O1411" t="str">
            <v/>
          </cell>
          <cell r="P1411" t="str">
            <v/>
          </cell>
          <cell r="Q1411" t="str">
            <v/>
          </cell>
        </row>
        <row r="1412">
          <cell r="J1412" t="str">
            <v/>
          </cell>
          <cell r="O1412" t="str">
            <v/>
          </cell>
          <cell r="P1412" t="str">
            <v/>
          </cell>
          <cell r="Q1412" t="str">
            <v/>
          </cell>
        </row>
        <row r="1413">
          <cell r="J1413" t="str">
            <v/>
          </cell>
          <cell r="O1413" t="str">
            <v/>
          </cell>
          <cell r="P1413" t="str">
            <v/>
          </cell>
          <cell r="Q1413" t="str">
            <v/>
          </cell>
        </row>
        <row r="1414">
          <cell r="J1414" t="str">
            <v/>
          </cell>
          <cell r="O1414" t="str">
            <v/>
          </cell>
          <cell r="P1414" t="str">
            <v/>
          </cell>
          <cell r="Q1414" t="str">
            <v/>
          </cell>
        </row>
        <row r="1415">
          <cell r="J1415" t="str">
            <v/>
          </cell>
          <cell r="O1415" t="str">
            <v/>
          </cell>
          <cell r="P1415" t="str">
            <v/>
          </cell>
          <cell r="Q1415" t="str">
            <v/>
          </cell>
        </row>
        <row r="1416">
          <cell r="J1416" t="str">
            <v/>
          </cell>
          <cell r="O1416" t="str">
            <v/>
          </cell>
          <cell r="P1416" t="str">
            <v/>
          </cell>
          <cell r="Q1416" t="str">
            <v/>
          </cell>
        </row>
        <row r="1417">
          <cell r="J1417" t="str">
            <v/>
          </cell>
          <cell r="O1417" t="str">
            <v/>
          </cell>
          <cell r="P1417" t="str">
            <v/>
          </cell>
          <cell r="Q1417" t="str">
            <v/>
          </cell>
        </row>
        <row r="1418">
          <cell r="J1418" t="str">
            <v/>
          </cell>
          <cell r="O1418" t="str">
            <v/>
          </cell>
          <cell r="P1418" t="str">
            <v/>
          </cell>
          <cell r="Q1418" t="str">
            <v/>
          </cell>
        </row>
        <row r="1419">
          <cell r="J1419" t="str">
            <v/>
          </cell>
          <cell r="O1419" t="str">
            <v/>
          </cell>
          <cell r="P1419" t="str">
            <v/>
          </cell>
          <cell r="Q1419" t="str">
            <v/>
          </cell>
        </row>
        <row r="1420">
          <cell r="J1420" t="str">
            <v/>
          </cell>
          <cell r="O1420" t="str">
            <v/>
          </cell>
          <cell r="P1420" t="str">
            <v/>
          </cell>
          <cell r="Q1420" t="str">
            <v/>
          </cell>
        </row>
        <row r="1421">
          <cell r="J1421" t="str">
            <v/>
          </cell>
          <cell r="O1421" t="str">
            <v/>
          </cell>
          <cell r="P1421" t="str">
            <v/>
          </cell>
          <cell r="Q1421" t="str">
            <v/>
          </cell>
        </row>
        <row r="1422">
          <cell r="J1422" t="str">
            <v/>
          </cell>
          <cell r="O1422" t="str">
            <v/>
          </cell>
          <cell r="P1422" t="str">
            <v/>
          </cell>
          <cell r="Q1422" t="str">
            <v/>
          </cell>
        </row>
        <row r="1423">
          <cell r="J1423" t="str">
            <v/>
          </cell>
          <cell r="O1423" t="str">
            <v/>
          </cell>
          <cell r="P1423" t="str">
            <v/>
          </cell>
          <cell r="Q1423" t="str">
            <v/>
          </cell>
        </row>
        <row r="1424">
          <cell r="J1424" t="str">
            <v/>
          </cell>
          <cell r="O1424" t="str">
            <v/>
          </cell>
          <cell r="P1424" t="str">
            <v/>
          </cell>
          <cell r="Q1424" t="str">
            <v/>
          </cell>
        </row>
        <row r="1425">
          <cell r="J1425" t="str">
            <v/>
          </cell>
          <cell r="O1425" t="str">
            <v/>
          </cell>
          <cell r="P1425" t="str">
            <v/>
          </cell>
          <cell r="Q1425" t="str">
            <v/>
          </cell>
        </row>
        <row r="1426">
          <cell r="J1426" t="str">
            <v/>
          </cell>
          <cell r="O1426" t="str">
            <v/>
          </cell>
          <cell r="P1426" t="str">
            <v/>
          </cell>
          <cell r="Q1426" t="str">
            <v/>
          </cell>
        </row>
        <row r="1427">
          <cell r="J1427" t="str">
            <v/>
          </cell>
          <cell r="O1427" t="str">
            <v/>
          </cell>
          <cell r="P1427" t="str">
            <v/>
          </cell>
          <cell r="Q1427" t="str">
            <v/>
          </cell>
        </row>
        <row r="1428">
          <cell r="J1428" t="str">
            <v/>
          </cell>
          <cell r="O1428" t="str">
            <v/>
          </cell>
          <cell r="P1428" t="str">
            <v/>
          </cell>
          <cell r="Q1428" t="str">
            <v/>
          </cell>
        </row>
        <row r="1429">
          <cell r="J1429" t="str">
            <v/>
          </cell>
          <cell r="O1429" t="str">
            <v/>
          </cell>
          <cell r="P1429" t="str">
            <v/>
          </cell>
          <cell r="Q1429" t="str">
            <v/>
          </cell>
        </row>
        <row r="1430">
          <cell r="J1430" t="str">
            <v/>
          </cell>
          <cell r="O1430" t="str">
            <v/>
          </cell>
          <cell r="P1430" t="str">
            <v/>
          </cell>
          <cell r="Q1430" t="str">
            <v/>
          </cell>
        </row>
        <row r="1431">
          <cell r="J1431" t="str">
            <v/>
          </cell>
          <cell r="O1431" t="str">
            <v/>
          </cell>
          <cell r="P1431" t="str">
            <v/>
          </cell>
          <cell r="Q1431" t="str">
            <v/>
          </cell>
        </row>
        <row r="1432">
          <cell r="J1432" t="str">
            <v/>
          </cell>
          <cell r="O1432" t="str">
            <v/>
          </cell>
          <cell r="P1432" t="str">
            <v/>
          </cell>
          <cell r="Q1432" t="str">
            <v/>
          </cell>
        </row>
        <row r="1433">
          <cell r="J1433" t="str">
            <v/>
          </cell>
          <cell r="O1433" t="str">
            <v/>
          </cell>
          <cell r="P1433" t="str">
            <v/>
          </cell>
          <cell r="Q1433" t="str">
            <v/>
          </cell>
        </row>
        <row r="1434">
          <cell r="J1434" t="str">
            <v/>
          </cell>
          <cell r="O1434" t="str">
            <v/>
          </cell>
          <cell r="P1434" t="str">
            <v/>
          </cell>
          <cell r="Q1434" t="str">
            <v/>
          </cell>
        </row>
        <row r="1435">
          <cell r="J1435" t="str">
            <v/>
          </cell>
          <cell r="O1435" t="str">
            <v/>
          </cell>
          <cell r="P1435" t="str">
            <v/>
          </cell>
          <cell r="Q1435" t="str">
            <v/>
          </cell>
        </row>
        <row r="1436">
          <cell r="J1436" t="str">
            <v/>
          </cell>
          <cell r="O1436" t="str">
            <v/>
          </cell>
          <cell r="P1436" t="str">
            <v/>
          </cell>
          <cell r="Q1436" t="str">
            <v/>
          </cell>
        </row>
        <row r="1437">
          <cell r="J1437" t="str">
            <v/>
          </cell>
          <cell r="O1437" t="str">
            <v/>
          </cell>
          <cell r="P1437" t="str">
            <v/>
          </cell>
          <cell r="Q1437" t="str">
            <v/>
          </cell>
        </row>
        <row r="1438">
          <cell r="J1438" t="str">
            <v/>
          </cell>
          <cell r="O1438" t="str">
            <v/>
          </cell>
          <cell r="P1438" t="str">
            <v/>
          </cell>
          <cell r="Q1438" t="str">
            <v/>
          </cell>
        </row>
        <row r="1439">
          <cell r="J1439" t="str">
            <v/>
          </cell>
          <cell r="O1439" t="str">
            <v/>
          </cell>
          <cell r="P1439" t="str">
            <v/>
          </cell>
          <cell r="Q1439" t="str">
            <v/>
          </cell>
        </row>
        <row r="1440">
          <cell r="J1440" t="str">
            <v/>
          </cell>
          <cell r="O1440" t="str">
            <v/>
          </cell>
          <cell r="P1440" t="str">
            <v/>
          </cell>
          <cell r="Q1440" t="str">
            <v/>
          </cell>
        </row>
        <row r="1441">
          <cell r="J1441" t="str">
            <v/>
          </cell>
          <cell r="O1441" t="str">
            <v/>
          </cell>
          <cell r="P1441" t="str">
            <v/>
          </cell>
          <cell r="Q1441" t="str">
            <v/>
          </cell>
        </row>
        <row r="1442">
          <cell r="J1442" t="str">
            <v/>
          </cell>
          <cell r="O1442" t="str">
            <v/>
          </cell>
          <cell r="P1442" t="str">
            <v/>
          </cell>
          <cell r="Q1442" t="str">
            <v/>
          </cell>
        </row>
        <row r="1443">
          <cell r="J1443" t="str">
            <v/>
          </cell>
          <cell r="O1443" t="str">
            <v/>
          </cell>
          <cell r="P1443" t="str">
            <v/>
          </cell>
          <cell r="Q1443" t="str">
            <v/>
          </cell>
        </row>
        <row r="1444">
          <cell r="J1444" t="str">
            <v/>
          </cell>
          <cell r="O1444" t="str">
            <v/>
          </cell>
          <cell r="P1444" t="str">
            <v/>
          </cell>
          <cell r="Q1444" t="str">
            <v/>
          </cell>
        </row>
        <row r="1445">
          <cell r="J1445" t="str">
            <v/>
          </cell>
          <cell r="O1445" t="str">
            <v/>
          </cell>
          <cell r="P1445" t="str">
            <v/>
          </cell>
          <cell r="Q1445" t="str">
            <v/>
          </cell>
        </row>
        <row r="1446">
          <cell r="J1446" t="str">
            <v/>
          </cell>
          <cell r="O1446" t="str">
            <v/>
          </cell>
          <cell r="P1446" t="str">
            <v/>
          </cell>
          <cell r="Q1446" t="str">
            <v/>
          </cell>
        </row>
        <row r="1447">
          <cell r="J1447" t="str">
            <v/>
          </cell>
          <cell r="O1447" t="str">
            <v/>
          </cell>
          <cell r="P1447" t="str">
            <v/>
          </cell>
          <cell r="Q1447" t="str">
            <v/>
          </cell>
        </row>
        <row r="1448">
          <cell r="J1448" t="str">
            <v/>
          </cell>
          <cell r="O1448" t="str">
            <v/>
          </cell>
          <cell r="P1448" t="str">
            <v/>
          </cell>
          <cell r="Q1448" t="str">
            <v/>
          </cell>
        </row>
        <row r="1449">
          <cell r="J1449" t="str">
            <v/>
          </cell>
          <cell r="O1449" t="str">
            <v/>
          </cell>
          <cell r="P1449" t="str">
            <v/>
          </cell>
          <cell r="Q1449" t="str">
            <v/>
          </cell>
        </row>
        <row r="1450">
          <cell r="J1450" t="str">
            <v/>
          </cell>
          <cell r="O1450" t="str">
            <v/>
          </cell>
          <cell r="P1450" t="str">
            <v/>
          </cell>
          <cell r="Q1450" t="str">
            <v/>
          </cell>
        </row>
        <row r="1451">
          <cell r="J1451" t="str">
            <v/>
          </cell>
          <cell r="O1451" t="str">
            <v/>
          </cell>
          <cell r="P1451" t="str">
            <v/>
          </cell>
          <cell r="Q1451" t="str">
            <v/>
          </cell>
        </row>
        <row r="1452">
          <cell r="J1452" t="str">
            <v/>
          </cell>
          <cell r="O1452" t="str">
            <v/>
          </cell>
          <cell r="P1452" t="str">
            <v/>
          </cell>
          <cell r="Q1452" t="str">
            <v/>
          </cell>
        </row>
        <row r="1453">
          <cell r="J1453" t="str">
            <v/>
          </cell>
          <cell r="O1453" t="str">
            <v/>
          </cell>
          <cell r="P1453" t="str">
            <v/>
          </cell>
          <cell r="Q1453" t="str">
            <v/>
          </cell>
        </row>
        <row r="1454">
          <cell r="J1454" t="str">
            <v/>
          </cell>
          <cell r="O1454" t="str">
            <v/>
          </cell>
          <cell r="P1454" t="str">
            <v/>
          </cell>
          <cell r="Q1454" t="str">
            <v/>
          </cell>
        </row>
        <row r="1455">
          <cell r="J1455" t="str">
            <v/>
          </cell>
          <cell r="O1455" t="str">
            <v/>
          </cell>
          <cell r="P1455" t="str">
            <v/>
          </cell>
          <cell r="Q1455" t="str">
            <v/>
          </cell>
        </row>
        <row r="1456">
          <cell r="J1456" t="str">
            <v/>
          </cell>
          <cell r="O1456" t="str">
            <v/>
          </cell>
          <cell r="P1456" t="str">
            <v/>
          </cell>
          <cell r="Q1456" t="str">
            <v/>
          </cell>
        </row>
        <row r="1457">
          <cell r="J1457" t="str">
            <v/>
          </cell>
          <cell r="O1457" t="str">
            <v/>
          </cell>
          <cell r="P1457" t="str">
            <v/>
          </cell>
          <cell r="Q1457" t="str">
            <v/>
          </cell>
        </row>
        <row r="1458">
          <cell r="J1458" t="str">
            <v/>
          </cell>
          <cell r="O1458" t="str">
            <v/>
          </cell>
          <cell r="P1458" t="str">
            <v/>
          </cell>
          <cell r="Q1458" t="str">
            <v/>
          </cell>
        </row>
        <row r="1459">
          <cell r="J1459" t="str">
            <v/>
          </cell>
          <cell r="O1459" t="str">
            <v/>
          </cell>
          <cell r="P1459" t="str">
            <v/>
          </cell>
          <cell r="Q1459" t="str">
            <v/>
          </cell>
        </row>
        <row r="1460">
          <cell r="J1460" t="str">
            <v/>
          </cell>
          <cell r="O1460" t="str">
            <v/>
          </cell>
          <cell r="P1460" t="str">
            <v/>
          </cell>
          <cell r="Q1460" t="str">
            <v/>
          </cell>
        </row>
        <row r="1461">
          <cell r="J1461" t="str">
            <v/>
          </cell>
          <cell r="O1461" t="str">
            <v/>
          </cell>
          <cell r="P1461" t="str">
            <v/>
          </cell>
          <cell r="Q1461" t="str">
            <v/>
          </cell>
        </row>
        <row r="1462">
          <cell r="J1462" t="str">
            <v/>
          </cell>
          <cell r="O1462" t="str">
            <v/>
          </cell>
          <cell r="P1462" t="str">
            <v/>
          </cell>
          <cell r="Q1462" t="str">
            <v/>
          </cell>
        </row>
        <row r="1463">
          <cell r="J1463" t="str">
            <v/>
          </cell>
          <cell r="O1463" t="str">
            <v/>
          </cell>
          <cell r="P1463" t="str">
            <v/>
          </cell>
          <cell r="Q1463" t="str">
            <v/>
          </cell>
        </row>
        <row r="1464">
          <cell r="J1464" t="str">
            <v/>
          </cell>
          <cell r="O1464" t="str">
            <v/>
          </cell>
          <cell r="P1464" t="str">
            <v/>
          </cell>
          <cell r="Q1464" t="str">
            <v/>
          </cell>
        </row>
        <row r="1465">
          <cell r="J1465" t="str">
            <v/>
          </cell>
          <cell r="O1465" t="str">
            <v/>
          </cell>
          <cell r="P1465" t="str">
            <v/>
          </cell>
          <cell r="Q1465" t="str">
            <v/>
          </cell>
        </row>
        <row r="1466">
          <cell r="J1466" t="str">
            <v/>
          </cell>
          <cell r="O1466" t="str">
            <v/>
          </cell>
          <cell r="P1466" t="str">
            <v/>
          </cell>
          <cell r="Q1466" t="str">
            <v/>
          </cell>
        </row>
        <row r="1467">
          <cell r="J1467" t="str">
            <v/>
          </cell>
          <cell r="O1467" t="str">
            <v/>
          </cell>
          <cell r="P1467" t="str">
            <v/>
          </cell>
          <cell r="Q1467" t="str">
            <v/>
          </cell>
        </row>
        <row r="1468">
          <cell r="J1468" t="str">
            <v/>
          </cell>
          <cell r="O1468" t="str">
            <v/>
          </cell>
          <cell r="P1468" t="str">
            <v/>
          </cell>
          <cell r="Q1468" t="str">
            <v/>
          </cell>
        </row>
        <row r="1469">
          <cell r="J1469" t="str">
            <v/>
          </cell>
          <cell r="O1469" t="str">
            <v/>
          </cell>
          <cell r="P1469" t="str">
            <v/>
          </cell>
          <cell r="Q1469" t="str">
            <v/>
          </cell>
        </row>
        <row r="1470">
          <cell r="J1470" t="str">
            <v/>
          </cell>
          <cell r="O1470" t="str">
            <v/>
          </cell>
          <cell r="P1470" t="str">
            <v/>
          </cell>
          <cell r="Q1470" t="str">
            <v/>
          </cell>
        </row>
        <row r="1471">
          <cell r="J1471" t="str">
            <v/>
          </cell>
          <cell r="O1471" t="str">
            <v/>
          </cell>
          <cell r="P1471" t="str">
            <v/>
          </cell>
          <cell r="Q1471" t="str">
            <v/>
          </cell>
        </row>
        <row r="1472">
          <cell r="J1472" t="str">
            <v/>
          </cell>
          <cell r="O1472" t="str">
            <v/>
          </cell>
          <cell r="P1472" t="str">
            <v/>
          </cell>
          <cell r="Q1472" t="str">
            <v/>
          </cell>
        </row>
        <row r="1473">
          <cell r="J1473" t="str">
            <v/>
          </cell>
          <cell r="O1473" t="str">
            <v/>
          </cell>
          <cell r="P1473" t="str">
            <v/>
          </cell>
          <cell r="Q1473" t="str">
            <v/>
          </cell>
        </row>
        <row r="1474">
          <cell r="J1474" t="str">
            <v/>
          </cell>
          <cell r="O1474" t="str">
            <v/>
          </cell>
          <cell r="P1474" t="str">
            <v/>
          </cell>
          <cell r="Q1474" t="str">
            <v/>
          </cell>
        </row>
        <row r="1475">
          <cell r="J1475" t="str">
            <v/>
          </cell>
          <cell r="O1475" t="str">
            <v/>
          </cell>
          <cell r="P1475" t="str">
            <v/>
          </cell>
          <cell r="Q1475" t="str">
            <v/>
          </cell>
        </row>
        <row r="1476">
          <cell r="J1476" t="str">
            <v/>
          </cell>
          <cell r="O1476" t="str">
            <v/>
          </cell>
          <cell r="P1476" t="str">
            <v/>
          </cell>
          <cell r="Q1476" t="str">
            <v/>
          </cell>
        </row>
        <row r="1477">
          <cell r="J1477" t="str">
            <v/>
          </cell>
          <cell r="O1477" t="str">
            <v/>
          </cell>
          <cell r="P1477" t="str">
            <v/>
          </cell>
          <cell r="Q1477" t="str">
            <v/>
          </cell>
        </row>
        <row r="1478">
          <cell r="J1478" t="str">
            <v/>
          </cell>
          <cell r="O1478" t="str">
            <v/>
          </cell>
          <cell r="P1478" t="str">
            <v/>
          </cell>
          <cell r="Q1478" t="str">
            <v/>
          </cell>
        </row>
        <row r="1479">
          <cell r="J1479" t="str">
            <v/>
          </cell>
          <cell r="O1479" t="str">
            <v/>
          </cell>
          <cell r="P1479" t="str">
            <v/>
          </cell>
          <cell r="Q1479" t="str">
            <v/>
          </cell>
        </row>
        <row r="1480">
          <cell r="J1480" t="str">
            <v/>
          </cell>
          <cell r="O1480" t="str">
            <v/>
          </cell>
          <cell r="P1480" t="str">
            <v/>
          </cell>
          <cell r="Q1480" t="str">
            <v/>
          </cell>
        </row>
        <row r="1481">
          <cell r="J1481" t="str">
            <v/>
          </cell>
          <cell r="O1481" t="str">
            <v/>
          </cell>
          <cell r="P1481" t="str">
            <v/>
          </cell>
          <cell r="Q1481" t="str">
            <v/>
          </cell>
        </row>
        <row r="1482">
          <cell r="J1482" t="str">
            <v/>
          </cell>
          <cell r="O1482" t="str">
            <v/>
          </cell>
          <cell r="P1482" t="str">
            <v/>
          </cell>
          <cell r="Q1482" t="str">
            <v/>
          </cell>
        </row>
        <row r="1483">
          <cell r="J1483" t="str">
            <v/>
          </cell>
          <cell r="O1483" t="str">
            <v/>
          </cell>
          <cell r="P1483" t="str">
            <v/>
          </cell>
          <cell r="Q1483" t="str">
            <v/>
          </cell>
        </row>
        <row r="1484">
          <cell r="J1484" t="str">
            <v/>
          </cell>
          <cell r="O1484" t="str">
            <v/>
          </cell>
          <cell r="P1484" t="str">
            <v/>
          </cell>
          <cell r="Q1484" t="str">
            <v/>
          </cell>
        </row>
        <row r="1485">
          <cell r="J1485" t="str">
            <v/>
          </cell>
          <cell r="O1485" t="str">
            <v/>
          </cell>
          <cell r="P1485" t="str">
            <v/>
          </cell>
          <cell r="Q1485" t="str">
            <v/>
          </cell>
        </row>
        <row r="1486">
          <cell r="J1486" t="str">
            <v/>
          </cell>
          <cell r="O1486" t="str">
            <v/>
          </cell>
          <cell r="P1486" t="str">
            <v/>
          </cell>
          <cell r="Q1486" t="str">
            <v/>
          </cell>
        </row>
        <row r="1487">
          <cell r="J1487" t="str">
            <v/>
          </cell>
          <cell r="O1487" t="str">
            <v/>
          </cell>
          <cell r="P1487" t="str">
            <v/>
          </cell>
          <cell r="Q1487" t="str">
            <v/>
          </cell>
        </row>
        <row r="1488">
          <cell r="J1488" t="str">
            <v/>
          </cell>
          <cell r="O1488" t="str">
            <v/>
          </cell>
          <cell r="P1488" t="str">
            <v/>
          </cell>
          <cell r="Q1488" t="str">
            <v/>
          </cell>
        </row>
        <row r="1489">
          <cell r="J1489" t="str">
            <v/>
          </cell>
          <cell r="O1489" t="str">
            <v/>
          </cell>
          <cell r="P1489" t="str">
            <v/>
          </cell>
          <cell r="Q1489" t="str">
            <v/>
          </cell>
        </row>
        <row r="1490">
          <cell r="J1490" t="str">
            <v/>
          </cell>
          <cell r="O1490" t="str">
            <v/>
          </cell>
          <cell r="P1490" t="str">
            <v/>
          </cell>
          <cell r="Q1490" t="str">
            <v/>
          </cell>
        </row>
        <row r="1491">
          <cell r="J1491" t="str">
            <v/>
          </cell>
          <cell r="O1491" t="str">
            <v/>
          </cell>
          <cell r="P1491" t="str">
            <v/>
          </cell>
          <cell r="Q1491" t="str">
            <v/>
          </cell>
        </row>
        <row r="1492">
          <cell r="J1492" t="str">
            <v/>
          </cell>
          <cell r="O1492" t="str">
            <v/>
          </cell>
          <cell r="P1492" t="str">
            <v/>
          </cell>
          <cell r="Q1492" t="str">
            <v/>
          </cell>
        </row>
        <row r="1493">
          <cell r="J1493" t="str">
            <v/>
          </cell>
          <cell r="O1493" t="str">
            <v/>
          </cell>
          <cell r="P1493" t="str">
            <v/>
          </cell>
          <cell r="Q1493" t="str">
            <v/>
          </cell>
        </row>
        <row r="1494">
          <cell r="J1494" t="str">
            <v/>
          </cell>
          <cell r="O1494" t="str">
            <v/>
          </cell>
          <cell r="P1494" t="str">
            <v/>
          </cell>
          <cell r="Q1494" t="str">
            <v/>
          </cell>
        </row>
        <row r="1495">
          <cell r="J1495" t="str">
            <v/>
          </cell>
          <cell r="O1495" t="str">
            <v/>
          </cell>
          <cell r="P1495" t="str">
            <v/>
          </cell>
          <cell r="Q1495" t="str">
            <v/>
          </cell>
        </row>
        <row r="1496">
          <cell r="J1496" t="str">
            <v/>
          </cell>
          <cell r="O1496" t="str">
            <v/>
          </cell>
          <cell r="P1496" t="str">
            <v/>
          </cell>
          <cell r="Q1496" t="str">
            <v/>
          </cell>
        </row>
        <row r="1497">
          <cell r="J1497" t="str">
            <v/>
          </cell>
          <cell r="O1497" t="str">
            <v/>
          </cell>
          <cell r="P1497" t="str">
            <v/>
          </cell>
          <cell r="Q1497" t="str">
            <v/>
          </cell>
        </row>
        <row r="1498">
          <cell r="J1498" t="str">
            <v/>
          </cell>
          <cell r="O1498" t="str">
            <v/>
          </cell>
          <cell r="P1498" t="str">
            <v/>
          </cell>
          <cell r="Q1498" t="str">
            <v/>
          </cell>
        </row>
        <row r="1499">
          <cell r="J1499" t="str">
            <v/>
          </cell>
          <cell r="O1499" t="str">
            <v/>
          </cell>
          <cell r="P1499" t="str">
            <v/>
          </cell>
          <cell r="Q1499" t="str">
            <v/>
          </cell>
        </row>
        <row r="1500">
          <cell r="J1500" t="str">
            <v/>
          </cell>
          <cell r="O1500" t="str">
            <v/>
          </cell>
          <cell r="P1500" t="str">
            <v/>
          </cell>
          <cell r="Q1500" t="str">
            <v/>
          </cell>
        </row>
        <row r="1501">
          <cell r="J1501" t="str">
            <v/>
          </cell>
          <cell r="O1501" t="str">
            <v/>
          </cell>
          <cell r="P1501" t="str">
            <v/>
          </cell>
          <cell r="Q1501" t="str">
            <v/>
          </cell>
        </row>
        <row r="1502">
          <cell r="J1502" t="str">
            <v/>
          </cell>
          <cell r="O1502" t="str">
            <v/>
          </cell>
          <cell r="P1502" t="str">
            <v/>
          </cell>
          <cell r="Q1502" t="str">
            <v/>
          </cell>
        </row>
        <row r="1503">
          <cell r="J1503" t="str">
            <v/>
          </cell>
          <cell r="O1503" t="str">
            <v/>
          </cell>
          <cell r="P1503" t="str">
            <v/>
          </cell>
          <cell r="Q1503" t="str">
            <v/>
          </cell>
        </row>
        <row r="1504">
          <cell r="J1504" t="str">
            <v/>
          </cell>
          <cell r="O1504" t="str">
            <v/>
          </cell>
          <cell r="P1504" t="str">
            <v/>
          </cell>
          <cell r="Q1504" t="str">
            <v/>
          </cell>
        </row>
        <row r="1505">
          <cell r="J1505" t="str">
            <v/>
          </cell>
          <cell r="O1505" t="str">
            <v/>
          </cell>
          <cell r="P1505" t="str">
            <v/>
          </cell>
          <cell r="Q1505" t="str">
            <v/>
          </cell>
        </row>
        <row r="1506">
          <cell r="J1506" t="str">
            <v/>
          </cell>
          <cell r="O1506" t="str">
            <v/>
          </cell>
          <cell r="P1506" t="str">
            <v/>
          </cell>
          <cell r="Q1506" t="str">
            <v/>
          </cell>
        </row>
        <row r="1507">
          <cell r="J1507" t="str">
            <v/>
          </cell>
          <cell r="O1507" t="str">
            <v/>
          </cell>
          <cell r="P1507" t="str">
            <v/>
          </cell>
          <cell r="Q1507" t="str">
            <v/>
          </cell>
        </row>
        <row r="1508">
          <cell r="J1508" t="str">
            <v/>
          </cell>
          <cell r="O1508" t="str">
            <v/>
          </cell>
          <cell r="P1508" t="str">
            <v/>
          </cell>
          <cell r="Q1508" t="str">
            <v/>
          </cell>
        </row>
        <row r="1509">
          <cell r="J1509" t="str">
            <v/>
          </cell>
          <cell r="O1509" t="str">
            <v/>
          </cell>
          <cell r="P1509" t="str">
            <v/>
          </cell>
          <cell r="Q1509" t="str">
            <v/>
          </cell>
        </row>
        <row r="1510">
          <cell r="J1510" t="str">
            <v/>
          </cell>
          <cell r="O1510" t="str">
            <v/>
          </cell>
          <cell r="P1510" t="str">
            <v/>
          </cell>
          <cell r="Q1510" t="str">
            <v/>
          </cell>
        </row>
        <row r="1511">
          <cell r="J1511" t="str">
            <v/>
          </cell>
          <cell r="O1511" t="str">
            <v/>
          </cell>
          <cell r="P1511" t="str">
            <v/>
          </cell>
          <cell r="Q1511" t="str">
            <v/>
          </cell>
        </row>
        <row r="1512">
          <cell r="J1512" t="str">
            <v/>
          </cell>
          <cell r="O1512" t="str">
            <v/>
          </cell>
          <cell r="P1512" t="str">
            <v/>
          </cell>
          <cell r="Q1512" t="str">
            <v/>
          </cell>
        </row>
        <row r="1513">
          <cell r="J1513" t="str">
            <v/>
          </cell>
          <cell r="O1513" t="str">
            <v/>
          </cell>
          <cell r="P1513" t="str">
            <v/>
          </cell>
          <cell r="Q1513" t="str">
            <v/>
          </cell>
        </row>
        <row r="1514">
          <cell r="J1514" t="str">
            <v/>
          </cell>
          <cell r="O1514" t="str">
            <v/>
          </cell>
          <cell r="P1514" t="str">
            <v/>
          </cell>
          <cell r="Q1514" t="str">
            <v/>
          </cell>
        </row>
        <row r="1515">
          <cell r="J1515" t="str">
            <v/>
          </cell>
          <cell r="O1515" t="str">
            <v/>
          </cell>
          <cell r="P1515" t="str">
            <v/>
          </cell>
          <cell r="Q1515" t="str">
            <v/>
          </cell>
        </row>
        <row r="1516">
          <cell r="J1516" t="str">
            <v/>
          </cell>
          <cell r="O1516" t="str">
            <v/>
          </cell>
          <cell r="P1516" t="str">
            <v/>
          </cell>
          <cell r="Q1516" t="str">
            <v/>
          </cell>
        </row>
        <row r="1517">
          <cell r="J1517" t="str">
            <v/>
          </cell>
          <cell r="O1517" t="str">
            <v/>
          </cell>
          <cell r="P1517" t="str">
            <v/>
          </cell>
          <cell r="Q1517" t="str">
            <v/>
          </cell>
        </row>
        <row r="1518">
          <cell r="J1518" t="str">
            <v/>
          </cell>
          <cell r="O1518" t="str">
            <v/>
          </cell>
          <cell r="P1518" t="str">
            <v/>
          </cell>
          <cell r="Q1518" t="str">
            <v/>
          </cell>
        </row>
        <row r="1519">
          <cell r="J1519" t="str">
            <v/>
          </cell>
          <cell r="O1519" t="str">
            <v/>
          </cell>
          <cell r="P1519" t="str">
            <v/>
          </cell>
          <cell r="Q1519" t="str">
            <v/>
          </cell>
        </row>
        <row r="1520">
          <cell r="J1520" t="str">
            <v/>
          </cell>
          <cell r="O1520" t="str">
            <v/>
          </cell>
          <cell r="P1520" t="str">
            <v/>
          </cell>
          <cell r="Q1520" t="str">
            <v/>
          </cell>
        </row>
        <row r="1521">
          <cell r="J1521" t="str">
            <v/>
          </cell>
          <cell r="O1521" t="str">
            <v/>
          </cell>
          <cell r="P1521" t="str">
            <v/>
          </cell>
          <cell r="Q1521" t="str">
            <v/>
          </cell>
        </row>
        <row r="1522">
          <cell r="J1522" t="str">
            <v/>
          </cell>
          <cell r="O1522" t="str">
            <v/>
          </cell>
          <cell r="P1522" t="str">
            <v/>
          </cell>
          <cell r="Q1522" t="str">
            <v/>
          </cell>
        </row>
        <row r="1523">
          <cell r="J1523" t="str">
            <v/>
          </cell>
          <cell r="O1523" t="str">
            <v/>
          </cell>
          <cell r="P1523" t="str">
            <v/>
          </cell>
          <cell r="Q1523" t="str">
            <v/>
          </cell>
        </row>
        <row r="1524">
          <cell r="J1524" t="str">
            <v/>
          </cell>
          <cell r="O1524" t="str">
            <v/>
          </cell>
          <cell r="P1524" t="str">
            <v/>
          </cell>
          <cell r="Q1524" t="str">
            <v/>
          </cell>
        </row>
        <row r="1525">
          <cell r="J1525" t="str">
            <v/>
          </cell>
          <cell r="O1525" t="str">
            <v/>
          </cell>
          <cell r="P1525" t="str">
            <v/>
          </cell>
          <cell r="Q1525" t="str">
            <v/>
          </cell>
        </row>
        <row r="1526">
          <cell r="J1526" t="str">
            <v/>
          </cell>
          <cell r="O1526" t="str">
            <v/>
          </cell>
          <cell r="P1526" t="str">
            <v/>
          </cell>
          <cell r="Q1526" t="str">
            <v/>
          </cell>
        </row>
        <row r="1527">
          <cell r="J1527" t="str">
            <v/>
          </cell>
          <cell r="O1527" t="str">
            <v/>
          </cell>
          <cell r="P1527" t="str">
            <v/>
          </cell>
          <cell r="Q1527" t="str">
            <v/>
          </cell>
        </row>
        <row r="1528">
          <cell r="J1528" t="str">
            <v/>
          </cell>
          <cell r="O1528" t="str">
            <v/>
          </cell>
          <cell r="P1528" t="str">
            <v/>
          </cell>
          <cell r="Q1528" t="str">
            <v/>
          </cell>
        </row>
        <row r="1529">
          <cell r="J1529" t="str">
            <v/>
          </cell>
          <cell r="O1529" t="str">
            <v/>
          </cell>
          <cell r="P1529" t="str">
            <v/>
          </cell>
          <cell r="Q1529" t="str">
            <v/>
          </cell>
        </row>
        <row r="1530">
          <cell r="J1530" t="str">
            <v/>
          </cell>
          <cell r="O1530" t="str">
            <v/>
          </cell>
          <cell r="P1530" t="str">
            <v/>
          </cell>
          <cell r="Q1530" t="str">
            <v/>
          </cell>
        </row>
        <row r="1531">
          <cell r="J1531" t="str">
            <v/>
          </cell>
          <cell r="O1531" t="str">
            <v/>
          </cell>
          <cell r="P1531" t="str">
            <v/>
          </cell>
          <cell r="Q1531" t="str">
            <v/>
          </cell>
        </row>
        <row r="1532">
          <cell r="J1532" t="str">
            <v/>
          </cell>
          <cell r="O1532" t="str">
            <v/>
          </cell>
          <cell r="P1532" t="str">
            <v/>
          </cell>
          <cell r="Q1532" t="str">
            <v/>
          </cell>
        </row>
        <row r="1533">
          <cell r="J1533" t="str">
            <v/>
          </cell>
          <cell r="O1533" t="str">
            <v/>
          </cell>
          <cell r="P1533" t="str">
            <v/>
          </cell>
          <cell r="Q1533" t="str">
            <v/>
          </cell>
        </row>
        <row r="1534">
          <cell r="J1534" t="str">
            <v/>
          </cell>
          <cell r="O1534" t="str">
            <v/>
          </cell>
          <cell r="P1534" t="str">
            <v/>
          </cell>
          <cell r="Q1534" t="str">
            <v/>
          </cell>
        </row>
        <row r="1535">
          <cell r="J1535" t="str">
            <v/>
          </cell>
          <cell r="O1535" t="str">
            <v/>
          </cell>
          <cell r="P1535" t="str">
            <v/>
          </cell>
          <cell r="Q1535" t="str">
            <v/>
          </cell>
        </row>
        <row r="1536">
          <cell r="J1536" t="str">
            <v/>
          </cell>
          <cell r="O1536" t="str">
            <v/>
          </cell>
          <cell r="P1536" t="str">
            <v/>
          </cell>
          <cell r="Q1536" t="str">
            <v/>
          </cell>
        </row>
        <row r="1537">
          <cell r="J1537" t="str">
            <v/>
          </cell>
          <cell r="O1537" t="str">
            <v/>
          </cell>
          <cell r="P1537" t="str">
            <v/>
          </cell>
          <cell r="Q1537" t="str">
            <v/>
          </cell>
        </row>
        <row r="1538">
          <cell r="J1538" t="str">
            <v/>
          </cell>
          <cell r="O1538" t="str">
            <v/>
          </cell>
          <cell r="P1538" t="str">
            <v/>
          </cell>
          <cell r="Q1538" t="str">
            <v/>
          </cell>
        </row>
        <row r="1539">
          <cell r="J1539" t="str">
            <v/>
          </cell>
          <cell r="O1539" t="str">
            <v/>
          </cell>
          <cell r="P1539" t="str">
            <v/>
          </cell>
          <cell r="Q1539" t="str">
            <v/>
          </cell>
        </row>
        <row r="1540">
          <cell r="J1540" t="str">
            <v/>
          </cell>
          <cell r="O1540" t="str">
            <v/>
          </cell>
          <cell r="P1540" t="str">
            <v/>
          </cell>
          <cell r="Q1540" t="str">
            <v/>
          </cell>
        </row>
        <row r="1541">
          <cell r="J1541" t="str">
            <v/>
          </cell>
          <cell r="O1541" t="str">
            <v/>
          </cell>
          <cell r="P1541" t="str">
            <v/>
          </cell>
          <cell r="Q1541" t="str">
            <v/>
          </cell>
        </row>
        <row r="1542">
          <cell r="J1542" t="str">
            <v/>
          </cell>
          <cell r="O1542" t="str">
            <v/>
          </cell>
          <cell r="P1542" t="str">
            <v/>
          </cell>
          <cell r="Q1542" t="str">
            <v/>
          </cell>
        </row>
        <row r="1543">
          <cell r="J1543" t="str">
            <v/>
          </cell>
          <cell r="O1543" t="str">
            <v/>
          </cell>
          <cell r="P1543" t="str">
            <v/>
          </cell>
          <cell r="Q1543" t="str">
            <v/>
          </cell>
        </row>
        <row r="1544">
          <cell r="J1544" t="str">
            <v/>
          </cell>
          <cell r="O1544" t="str">
            <v/>
          </cell>
          <cell r="P1544" t="str">
            <v/>
          </cell>
          <cell r="Q1544" t="str">
            <v/>
          </cell>
        </row>
        <row r="1545">
          <cell r="J1545" t="str">
            <v/>
          </cell>
          <cell r="O1545" t="str">
            <v/>
          </cell>
          <cell r="P1545" t="str">
            <v/>
          </cell>
          <cell r="Q1545" t="str">
            <v/>
          </cell>
        </row>
        <row r="1546">
          <cell r="J1546" t="str">
            <v/>
          </cell>
          <cell r="O1546" t="str">
            <v/>
          </cell>
          <cell r="P1546" t="str">
            <v/>
          </cell>
          <cell r="Q1546" t="str">
            <v/>
          </cell>
        </row>
        <row r="1547">
          <cell r="J1547" t="str">
            <v/>
          </cell>
          <cell r="O1547" t="str">
            <v/>
          </cell>
          <cell r="P1547" t="str">
            <v/>
          </cell>
          <cell r="Q1547" t="str">
            <v/>
          </cell>
        </row>
        <row r="1548">
          <cell r="J1548" t="str">
            <v/>
          </cell>
          <cell r="O1548" t="str">
            <v/>
          </cell>
          <cell r="P1548" t="str">
            <v/>
          </cell>
          <cell r="Q1548" t="str">
            <v/>
          </cell>
        </row>
        <row r="1549">
          <cell r="J1549" t="str">
            <v/>
          </cell>
          <cell r="O1549" t="str">
            <v/>
          </cell>
          <cell r="P1549" t="str">
            <v/>
          </cell>
          <cell r="Q1549" t="str">
            <v/>
          </cell>
        </row>
        <row r="1550">
          <cell r="J1550" t="str">
            <v/>
          </cell>
          <cell r="O1550" t="str">
            <v/>
          </cell>
          <cell r="P1550" t="str">
            <v/>
          </cell>
          <cell r="Q1550" t="str">
            <v/>
          </cell>
        </row>
        <row r="1551">
          <cell r="J1551" t="str">
            <v/>
          </cell>
          <cell r="O1551" t="str">
            <v/>
          </cell>
          <cell r="P1551" t="str">
            <v/>
          </cell>
          <cell r="Q1551" t="str">
            <v/>
          </cell>
        </row>
        <row r="1552">
          <cell r="J1552" t="str">
            <v/>
          </cell>
          <cell r="O1552" t="str">
            <v/>
          </cell>
          <cell r="P1552" t="str">
            <v/>
          </cell>
          <cell r="Q1552" t="str">
            <v/>
          </cell>
        </row>
        <row r="1553">
          <cell r="J1553" t="str">
            <v/>
          </cell>
          <cell r="O1553" t="str">
            <v/>
          </cell>
          <cell r="P1553" t="str">
            <v/>
          </cell>
          <cell r="Q1553" t="str">
            <v/>
          </cell>
        </row>
        <row r="1554">
          <cell r="J1554" t="str">
            <v/>
          </cell>
          <cell r="O1554" t="str">
            <v/>
          </cell>
          <cell r="P1554" t="str">
            <v/>
          </cell>
          <cell r="Q1554" t="str">
            <v/>
          </cell>
        </row>
        <row r="1555">
          <cell r="J1555" t="str">
            <v/>
          </cell>
          <cell r="O1555" t="str">
            <v/>
          </cell>
          <cell r="P1555" t="str">
            <v/>
          </cell>
          <cell r="Q1555" t="str">
            <v/>
          </cell>
        </row>
        <row r="1556">
          <cell r="J1556" t="str">
            <v/>
          </cell>
          <cell r="O1556" t="str">
            <v/>
          </cell>
          <cell r="P1556" t="str">
            <v/>
          </cell>
          <cell r="Q1556" t="str">
            <v/>
          </cell>
        </row>
        <row r="1557">
          <cell r="J1557" t="str">
            <v/>
          </cell>
          <cell r="O1557" t="str">
            <v/>
          </cell>
          <cell r="P1557" t="str">
            <v/>
          </cell>
          <cell r="Q1557" t="str">
            <v/>
          </cell>
        </row>
        <row r="1558">
          <cell r="J1558" t="str">
            <v/>
          </cell>
          <cell r="O1558" t="str">
            <v/>
          </cell>
          <cell r="P1558" t="str">
            <v/>
          </cell>
          <cell r="Q1558" t="str">
            <v/>
          </cell>
        </row>
        <row r="1559">
          <cell r="J1559" t="str">
            <v/>
          </cell>
          <cell r="O1559" t="str">
            <v/>
          </cell>
          <cell r="P1559" t="str">
            <v/>
          </cell>
          <cell r="Q1559" t="str">
            <v/>
          </cell>
        </row>
        <row r="1560">
          <cell r="J1560" t="str">
            <v/>
          </cell>
          <cell r="O1560" t="str">
            <v/>
          </cell>
          <cell r="P1560" t="str">
            <v/>
          </cell>
          <cell r="Q1560" t="str">
            <v/>
          </cell>
        </row>
        <row r="1561">
          <cell r="J1561" t="str">
            <v/>
          </cell>
          <cell r="O1561" t="str">
            <v/>
          </cell>
          <cell r="P1561" t="str">
            <v/>
          </cell>
          <cell r="Q1561" t="str">
            <v/>
          </cell>
        </row>
        <row r="1562">
          <cell r="J1562" t="str">
            <v/>
          </cell>
          <cell r="O1562" t="str">
            <v/>
          </cell>
          <cell r="P1562" t="str">
            <v/>
          </cell>
          <cell r="Q1562" t="str">
            <v/>
          </cell>
        </row>
        <row r="1563">
          <cell r="J1563" t="str">
            <v/>
          </cell>
          <cell r="O1563" t="str">
            <v/>
          </cell>
          <cell r="P1563" t="str">
            <v/>
          </cell>
          <cell r="Q1563" t="str">
            <v/>
          </cell>
        </row>
        <row r="1564">
          <cell r="J1564" t="str">
            <v/>
          </cell>
          <cell r="O1564" t="str">
            <v/>
          </cell>
          <cell r="P1564" t="str">
            <v/>
          </cell>
          <cell r="Q1564" t="str">
            <v/>
          </cell>
        </row>
        <row r="1565">
          <cell r="J1565" t="str">
            <v/>
          </cell>
          <cell r="O1565" t="str">
            <v/>
          </cell>
          <cell r="P1565" t="str">
            <v/>
          </cell>
          <cell r="Q1565" t="str">
            <v/>
          </cell>
        </row>
        <row r="1566">
          <cell r="J1566" t="str">
            <v/>
          </cell>
          <cell r="O1566" t="str">
            <v/>
          </cell>
          <cell r="P1566" t="str">
            <v/>
          </cell>
          <cell r="Q1566" t="str">
            <v/>
          </cell>
        </row>
        <row r="1567">
          <cell r="J1567" t="str">
            <v/>
          </cell>
          <cell r="O1567" t="str">
            <v/>
          </cell>
          <cell r="P1567" t="str">
            <v/>
          </cell>
          <cell r="Q1567" t="str">
            <v/>
          </cell>
        </row>
        <row r="1568">
          <cell r="J1568" t="str">
            <v/>
          </cell>
          <cell r="O1568" t="str">
            <v/>
          </cell>
          <cell r="P1568" t="str">
            <v/>
          </cell>
          <cell r="Q1568" t="str">
            <v/>
          </cell>
        </row>
        <row r="1569">
          <cell r="J1569" t="str">
            <v/>
          </cell>
          <cell r="O1569" t="str">
            <v/>
          </cell>
          <cell r="P1569" t="str">
            <v/>
          </cell>
          <cell r="Q1569" t="str">
            <v/>
          </cell>
        </row>
        <row r="1570">
          <cell r="J1570" t="str">
            <v/>
          </cell>
          <cell r="O1570" t="str">
            <v/>
          </cell>
          <cell r="P1570" t="str">
            <v/>
          </cell>
          <cell r="Q1570" t="str">
            <v/>
          </cell>
        </row>
        <row r="1571">
          <cell r="J1571" t="str">
            <v/>
          </cell>
          <cell r="O1571" t="str">
            <v/>
          </cell>
          <cell r="P1571" t="str">
            <v/>
          </cell>
          <cell r="Q1571" t="str">
            <v/>
          </cell>
        </row>
        <row r="1572">
          <cell r="J1572" t="str">
            <v/>
          </cell>
          <cell r="O1572" t="str">
            <v/>
          </cell>
          <cell r="P1572" t="str">
            <v/>
          </cell>
          <cell r="Q1572" t="str">
            <v/>
          </cell>
        </row>
        <row r="1573">
          <cell r="J1573" t="str">
            <v/>
          </cell>
          <cell r="O1573" t="str">
            <v/>
          </cell>
          <cell r="P1573" t="str">
            <v/>
          </cell>
          <cell r="Q1573" t="str">
            <v/>
          </cell>
        </row>
        <row r="1574">
          <cell r="J1574" t="str">
            <v/>
          </cell>
          <cell r="O1574" t="str">
            <v/>
          </cell>
          <cell r="P1574" t="str">
            <v/>
          </cell>
          <cell r="Q1574" t="str">
            <v/>
          </cell>
        </row>
        <row r="1575">
          <cell r="J1575" t="str">
            <v/>
          </cell>
          <cell r="O1575" t="str">
            <v/>
          </cell>
          <cell r="P1575" t="str">
            <v/>
          </cell>
          <cell r="Q1575" t="str">
            <v/>
          </cell>
        </row>
        <row r="1576">
          <cell r="J1576" t="str">
            <v/>
          </cell>
          <cell r="O1576" t="str">
            <v/>
          </cell>
          <cell r="P1576" t="str">
            <v/>
          </cell>
          <cell r="Q1576" t="str">
            <v/>
          </cell>
        </row>
        <row r="1577">
          <cell r="J1577" t="str">
            <v/>
          </cell>
          <cell r="O1577" t="str">
            <v/>
          </cell>
          <cell r="P1577" t="str">
            <v/>
          </cell>
          <cell r="Q1577" t="str">
            <v/>
          </cell>
        </row>
        <row r="1578">
          <cell r="J1578" t="str">
            <v/>
          </cell>
          <cell r="O1578" t="str">
            <v/>
          </cell>
          <cell r="P1578" t="str">
            <v/>
          </cell>
          <cell r="Q1578" t="str">
            <v/>
          </cell>
        </row>
        <row r="1579">
          <cell r="J1579" t="str">
            <v/>
          </cell>
          <cell r="O1579" t="str">
            <v/>
          </cell>
          <cell r="P1579" t="str">
            <v/>
          </cell>
          <cell r="Q1579" t="str">
            <v/>
          </cell>
        </row>
        <row r="1580">
          <cell r="J1580" t="str">
            <v/>
          </cell>
          <cell r="O1580" t="str">
            <v/>
          </cell>
          <cell r="P1580" t="str">
            <v/>
          </cell>
          <cell r="Q1580" t="str">
            <v/>
          </cell>
        </row>
        <row r="1581">
          <cell r="J1581" t="str">
            <v/>
          </cell>
          <cell r="O1581" t="str">
            <v/>
          </cell>
          <cell r="P1581" t="str">
            <v/>
          </cell>
          <cell r="Q1581" t="str">
            <v/>
          </cell>
        </row>
        <row r="1582">
          <cell r="J1582" t="str">
            <v/>
          </cell>
          <cell r="O1582" t="str">
            <v/>
          </cell>
          <cell r="P1582" t="str">
            <v/>
          </cell>
          <cell r="Q1582" t="str">
            <v/>
          </cell>
        </row>
        <row r="1583">
          <cell r="J1583" t="str">
            <v/>
          </cell>
          <cell r="O1583" t="str">
            <v/>
          </cell>
          <cell r="P1583" t="str">
            <v/>
          </cell>
          <cell r="Q1583" t="str">
            <v/>
          </cell>
        </row>
        <row r="1584">
          <cell r="J1584" t="str">
            <v/>
          </cell>
          <cell r="O1584" t="str">
            <v/>
          </cell>
          <cell r="P1584" t="str">
            <v/>
          </cell>
          <cell r="Q1584" t="str">
            <v/>
          </cell>
        </row>
        <row r="1585">
          <cell r="J1585" t="str">
            <v/>
          </cell>
          <cell r="O1585" t="str">
            <v/>
          </cell>
          <cell r="P1585" t="str">
            <v/>
          </cell>
          <cell r="Q1585" t="str">
            <v/>
          </cell>
        </row>
        <row r="1586">
          <cell r="J1586" t="str">
            <v/>
          </cell>
          <cell r="O1586" t="str">
            <v/>
          </cell>
          <cell r="P1586" t="str">
            <v/>
          </cell>
          <cell r="Q1586" t="str">
            <v/>
          </cell>
        </row>
        <row r="1587">
          <cell r="J1587" t="str">
            <v/>
          </cell>
          <cell r="O1587" t="str">
            <v/>
          </cell>
          <cell r="P1587" t="str">
            <v/>
          </cell>
          <cell r="Q1587" t="str">
            <v/>
          </cell>
        </row>
        <row r="1588">
          <cell r="J1588" t="str">
            <v/>
          </cell>
          <cell r="O1588" t="str">
            <v/>
          </cell>
          <cell r="P1588" t="str">
            <v/>
          </cell>
          <cell r="Q1588" t="str">
            <v/>
          </cell>
        </row>
        <row r="1589">
          <cell r="J1589" t="str">
            <v/>
          </cell>
          <cell r="O1589" t="str">
            <v/>
          </cell>
          <cell r="P1589" t="str">
            <v/>
          </cell>
          <cell r="Q1589" t="str">
            <v/>
          </cell>
        </row>
        <row r="1590">
          <cell r="J1590" t="str">
            <v/>
          </cell>
          <cell r="O1590" t="str">
            <v/>
          </cell>
          <cell r="P1590" t="str">
            <v/>
          </cell>
          <cell r="Q1590" t="str">
            <v/>
          </cell>
        </row>
        <row r="1591">
          <cell r="J1591" t="str">
            <v/>
          </cell>
          <cell r="O1591" t="str">
            <v/>
          </cell>
          <cell r="P1591" t="str">
            <v/>
          </cell>
          <cell r="Q1591" t="str">
            <v/>
          </cell>
        </row>
        <row r="1592">
          <cell r="J1592" t="str">
            <v/>
          </cell>
          <cell r="O1592" t="str">
            <v/>
          </cell>
          <cell r="P1592" t="str">
            <v/>
          </cell>
          <cell r="Q1592" t="str">
            <v/>
          </cell>
        </row>
        <row r="1593">
          <cell r="J1593" t="str">
            <v/>
          </cell>
          <cell r="O1593" t="str">
            <v/>
          </cell>
          <cell r="P1593" t="str">
            <v/>
          </cell>
          <cell r="Q1593" t="str">
            <v/>
          </cell>
        </row>
        <row r="1594">
          <cell r="J1594" t="str">
            <v/>
          </cell>
          <cell r="O1594" t="str">
            <v/>
          </cell>
          <cell r="P1594" t="str">
            <v/>
          </cell>
          <cell r="Q1594" t="str">
            <v/>
          </cell>
        </row>
        <row r="1595">
          <cell r="J1595" t="str">
            <v/>
          </cell>
          <cell r="O1595" t="str">
            <v/>
          </cell>
          <cell r="P1595" t="str">
            <v/>
          </cell>
          <cell r="Q1595" t="str">
            <v/>
          </cell>
        </row>
        <row r="1596">
          <cell r="J1596" t="str">
            <v/>
          </cell>
          <cell r="O1596" t="str">
            <v/>
          </cell>
          <cell r="P1596" t="str">
            <v/>
          </cell>
          <cell r="Q1596" t="str">
            <v/>
          </cell>
        </row>
        <row r="1597">
          <cell r="J1597" t="str">
            <v/>
          </cell>
          <cell r="O1597" t="str">
            <v/>
          </cell>
          <cell r="P1597" t="str">
            <v/>
          </cell>
          <cell r="Q1597" t="str">
            <v/>
          </cell>
        </row>
        <row r="1598">
          <cell r="J1598" t="str">
            <v/>
          </cell>
          <cell r="O1598" t="str">
            <v/>
          </cell>
          <cell r="P1598" t="str">
            <v/>
          </cell>
          <cell r="Q1598" t="str">
            <v/>
          </cell>
        </row>
        <row r="1599">
          <cell r="J1599" t="str">
            <v/>
          </cell>
          <cell r="O1599" t="str">
            <v/>
          </cell>
          <cell r="P1599" t="str">
            <v/>
          </cell>
          <cell r="Q1599" t="str">
            <v/>
          </cell>
        </row>
        <row r="1600">
          <cell r="J1600" t="str">
            <v/>
          </cell>
          <cell r="O1600" t="str">
            <v/>
          </cell>
          <cell r="P1600" t="str">
            <v/>
          </cell>
          <cell r="Q1600" t="str">
            <v/>
          </cell>
        </row>
        <row r="1601">
          <cell r="J1601" t="str">
            <v/>
          </cell>
          <cell r="O1601" t="str">
            <v/>
          </cell>
          <cell r="P1601" t="str">
            <v/>
          </cell>
          <cell r="Q1601" t="str">
            <v/>
          </cell>
        </row>
        <row r="1602">
          <cell r="J1602" t="str">
            <v/>
          </cell>
          <cell r="O1602" t="str">
            <v/>
          </cell>
          <cell r="P1602" t="str">
            <v/>
          </cell>
          <cell r="Q1602" t="str">
            <v/>
          </cell>
        </row>
        <row r="1603">
          <cell r="J1603" t="str">
            <v/>
          </cell>
          <cell r="O1603" t="str">
            <v/>
          </cell>
          <cell r="P1603" t="str">
            <v/>
          </cell>
          <cell r="Q1603" t="str">
            <v/>
          </cell>
        </row>
        <row r="1604">
          <cell r="J1604" t="str">
            <v/>
          </cell>
          <cell r="O1604" t="str">
            <v/>
          </cell>
          <cell r="P1604" t="str">
            <v/>
          </cell>
          <cell r="Q1604" t="str">
            <v/>
          </cell>
        </row>
        <row r="1605">
          <cell r="J1605" t="str">
            <v/>
          </cell>
          <cell r="O1605" t="str">
            <v/>
          </cell>
          <cell r="P1605" t="str">
            <v/>
          </cell>
          <cell r="Q1605" t="str">
            <v/>
          </cell>
        </row>
        <row r="1606">
          <cell r="J1606" t="str">
            <v/>
          </cell>
          <cell r="O1606" t="str">
            <v/>
          </cell>
          <cell r="P1606" t="str">
            <v/>
          </cell>
          <cell r="Q1606" t="str">
            <v/>
          </cell>
        </row>
        <row r="1607">
          <cell r="J1607" t="str">
            <v/>
          </cell>
          <cell r="O1607" t="str">
            <v/>
          </cell>
          <cell r="P1607" t="str">
            <v/>
          </cell>
          <cell r="Q1607" t="str">
            <v/>
          </cell>
        </row>
        <row r="1608">
          <cell r="J1608" t="str">
            <v/>
          </cell>
          <cell r="O1608" t="str">
            <v/>
          </cell>
          <cell r="P1608" t="str">
            <v/>
          </cell>
          <cell r="Q1608" t="str">
            <v/>
          </cell>
        </row>
        <row r="1609">
          <cell r="J1609" t="str">
            <v/>
          </cell>
          <cell r="O1609" t="str">
            <v/>
          </cell>
          <cell r="P1609" t="str">
            <v/>
          </cell>
          <cell r="Q1609" t="str">
            <v/>
          </cell>
        </row>
        <row r="1610">
          <cell r="J1610" t="str">
            <v/>
          </cell>
          <cell r="O1610" t="str">
            <v/>
          </cell>
          <cell r="P1610" t="str">
            <v/>
          </cell>
          <cell r="Q1610" t="str">
            <v/>
          </cell>
        </row>
        <row r="1611">
          <cell r="J1611" t="str">
            <v/>
          </cell>
          <cell r="O1611" t="str">
            <v/>
          </cell>
          <cell r="P1611" t="str">
            <v/>
          </cell>
          <cell r="Q1611" t="str">
            <v/>
          </cell>
        </row>
        <row r="1612">
          <cell r="J1612" t="str">
            <v/>
          </cell>
          <cell r="O1612" t="str">
            <v/>
          </cell>
          <cell r="P1612" t="str">
            <v/>
          </cell>
          <cell r="Q1612" t="str">
            <v/>
          </cell>
        </row>
        <row r="1613">
          <cell r="J1613" t="str">
            <v/>
          </cell>
          <cell r="O1613" t="str">
            <v/>
          </cell>
          <cell r="P1613" t="str">
            <v/>
          </cell>
          <cell r="Q1613" t="str">
            <v/>
          </cell>
        </row>
        <row r="1614">
          <cell r="J1614" t="str">
            <v/>
          </cell>
          <cell r="O1614" t="str">
            <v/>
          </cell>
          <cell r="P1614" t="str">
            <v/>
          </cell>
          <cell r="Q1614" t="str">
            <v/>
          </cell>
        </row>
        <row r="1615">
          <cell r="J1615" t="str">
            <v/>
          </cell>
          <cell r="O1615" t="str">
            <v/>
          </cell>
          <cell r="P1615" t="str">
            <v/>
          </cell>
          <cell r="Q1615" t="str">
            <v/>
          </cell>
        </row>
        <row r="1616">
          <cell r="J1616" t="str">
            <v/>
          </cell>
          <cell r="O1616" t="str">
            <v/>
          </cell>
          <cell r="P1616" t="str">
            <v/>
          </cell>
          <cell r="Q1616" t="str">
            <v/>
          </cell>
        </row>
        <row r="1617">
          <cell r="J1617" t="str">
            <v/>
          </cell>
          <cell r="O1617" t="str">
            <v/>
          </cell>
          <cell r="P1617" t="str">
            <v/>
          </cell>
          <cell r="Q1617" t="str">
            <v/>
          </cell>
        </row>
        <row r="1618">
          <cell r="J1618" t="str">
            <v/>
          </cell>
          <cell r="O1618" t="str">
            <v/>
          </cell>
          <cell r="P1618" t="str">
            <v/>
          </cell>
          <cell r="Q1618" t="str">
            <v/>
          </cell>
        </row>
        <row r="1619">
          <cell r="J1619" t="str">
            <v/>
          </cell>
          <cell r="O1619" t="str">
            <v/>
          </cell>
          <cell r="P1619" t="str">
            <v/>
          </cell>
          <cell r="Q1619" t="str">
            <v/>
          </cell>
        </row>
        <row r="1620">
          <cell r="J1620" t="str">
            <v/>
          </cell>
          <cell r="O1620" t="str">
            <v/>
          </cell>
          <cell r="P1620" t="str">
            <v/>
          </cell>
          <cell r="Q1620" t="str">
            <v/>
          </cell>
        </row>
        <row r="1621">
          <cell r="J1621" t="str">
            <v/>
          </cell>
          <cell r="O1621" t="str">
            <v/>
          </cell>
          <cell r="P1621" t="str">
            <v/>
          </cell>
          <cell r="Q1621" t="str">
            <v/>
          </cell>
        </row>
        <row r="1622">
          <cell r="J1622" t="str">
            <v/>
          </cell>
          <cell r="O1622" t="str">
            <v/>
          </cell>
          <cell r="P1622" t="str">
            <v/>
          </cell>
          <cell r="Q1622" t="str">
            <v/>
          </cell>
        </row>
        <row r="1623">
          <cell r="J1623" t="str">
            <v/>
          </cell>
          <cell r="O1623" t="str">
            <v/>
          </cell>
          <cell r="P1623" t="str">
            <v/>
          </cell>
          <cell r="Q1623" t="str">
            <v/>
          </cell>
        </row>
        <row r="1624">
          <cell r="J1624" t="str">
            <v/>
          </cell>
          <cell r="O1624" t="str">
            <v/>
          </cell>
          <cell r="P1624" t="str">
            <v/>
          </cell>
          <cell r="Q1624" t="str">
            <v/>
          </cell>
        </row>
        <row r="1625">
          <cell r="J1625" t="str">
            <v/>
          </cell>
          <cell r="O1625" t="str">
            <v/>
          </cell>
          <cell r="P1625" t="str">
            <v/>
          </cell>
          <cell r="Q1625" t="str">
            <v/>
          </cell>
        </row>
        <row r="1626">
          <cell r="J1626" t="str">
            <v/>
          </cell>
          <cell r="O1626" t="str">
            <v/>
          </cell>
          <cell r="P1626" t="str">
            <v/>
          </cell>
          <cell r="Q1626" t="str">
            <v/>
          </cell>
        </row>
        <row r="1627">
          <cell r="J1627" t="str">
            <v/>
          </cell>
          <cell r="O1627" t="str">
            <v/>
          </cell>
          <cell r="P1627" t="str">
            <v/>
          </cell>
          <cell r="Q1627" t="str">
            <v/>
          </cell>
        </row>
        <row r="1628">
          <cell r="J1628" t="str">
            <v/>
          </cell>
          <cell r="O1628" t="str">
            <v/>
          </cell>
          <cell r="P1628" t="str">
            <v/>
          </cell>
          <cell r="Q1628" t="str">
            <v/>
          </cell>
        </row>
        <row r="1629">
          <cell r="J1629" t="str">
            <v/>
          </cell>
          <cell r="O1629" t="str">
            <v/>
          </cell>
          <cell r="P1629" t="str">
            <v/>
          </cell>
          <cell r="Q1629" t="str">
            <v/>
          </cell>
        </row>
        <row r="1630">
          <cell r="J1630" t="str">
            <v/>
          </cell>
          <cell r="O1630" t="str">
            <v/>
          </cell>
          <cell r="P1630" t="str">
            <v/>
          </cell>
          <cell r="Q1630" t="str">
            <v/>
          </cell>
        </row>
        <row r="1631">
          <cell r="J1631" t="str">
            <v/>
          </cell>
          <cell r="O1631" t="str">
            <v/>
          </cell>
          <cell r="P1631" t="str">
            <v/>
          </cell>
          <cell r="Q1631" t="str">
            <v/>
          </cell>
        </row>
        <row r="1632">
          <cell r="J1632" t="str">
            <v/>
          </cell>
          <cell r="O1632" t="str">
            <v/>
          </cell>
          <cell r="P1632" t="str">
            <v/>
          </cell>
          <cell r="Q1632" t="str">
            <v/>
          </cell>
        </row>
        <row r="1633">
          <cell r="J1633" t="str">
            <v/>
          </cell>
          <cell r="O1633" t="str">
            <v/>
          </cell>
          <cell r="P1633" t="str">
            <v/>
          </cell>
          <cell r="Q1633" t="str">
            <v/>
          </cell>
        </row>
        <row r="1634">
          <cell r="J1634" t="str">
            <v/>
          </cell>
          <cell r="O1634" t="str">
            <v/>
          </cell>
          <cell r="P1634" t="str">
            <v/>
          </cell>
          <cell r="Q1634" t="str">
            <v/>
          </cell>
        </row>
        <row r="1635">
          <cell r="J1635" t="str">
            <v/>
          </cell>
          <cell r="O1635" t="str">
            <v/>
          </cell>
          <cell r="P1635" t="str">
            <v/>
          </cell>
          <cell r="Q1635" t="str">
            <v/>
          </cell>
        </row>
        <row r="1636">
          <cell r="J1636" t="str">
            <v/>
          </cell>
          <cell r="O1636" t="str">
            <v/>
          </cell>
          <cell r="P1636" t="str">
            <v/>
          </cell>
          <cell r="Q1636" t="str">
            <v/>
          </cell>
        </row>
        <row r="1637">
          <cell r="J1637" t="str">
            <v/>
          </cell>
          <cell r="O1637" t="str">
            <v/>
          </cell>
          <cell r="P1637" t="str">
            <v/>
          </cell>
          <cell r="Q1637" t="str">
            <v/>
          </cell>
        </row>
        <row r="1638">
          <cell r="J1638" t="str">
            <v/>
          </cell>
          <cell r="O1638" t="str">
            <v/>
          </cell>
          <cell r="P1638" t="str">
            <v/>
          </cell>
          <cell r="Q1638" t="str">
            <v/>
          </cell>
        </row>
        <row r="1639">
          <cell r="J1639" t="str">
            <v/>
          </cell>
          <cell r="O1639" t="str">
            <v/>
          </cell>
          <cell r="P1639" t="str">
            <v/>
          </cell>
          <cell r="Q1639" t="str">
            <v/>
          </cell>
        </row>
        <row r="1640">
          <cell r="J1640" t="str">
            <v/>
          </cell>
          <cell r="O1640" t="str">
            <v/>
          </cell>
          <cell r="P1640" t="str">
            <v/>
          </cell>
          <cell r="Q1640" t="str">
            <v/>
          </cell>
        </row>
        <row r="1641">
          <cell r="J1641" t="str">
            <v/>
          </cell>
          <cell r="O1641" t="str">
            <v/>
          </cell>
          <cell r="P1641" t="str">
            <v/>
          </cell>
          <cell r="Q1641" t="str">
            <v/>
          </cell>
        </row>
        <row r="1642">
          <cell r="J1642" t="str">
            <v/>
          </cell>
          <cell r="O1642" t="str">
            <v/>
          </cell>
          <cell r="P1642" t="str">
            <v/>
          </cell>
          <cell r="Q1642" t="str">
            <v/>
          </cell>
        </row>
        <row r="1643">
          <cell r="J1643" t="str">
            <v/>
          </cell>
          <cell r="O1643" t="str">
            <v/>
          </cell>
          <cell r="P1643" t="str">
            <v/>
          </cell>
          <cell r="Q1643" t="str">
            <v/>
          </cell>
        </row>
        <row r="1644">
          <cell r="J1644" t="str">
            <v/>
          </cell>
          <cell r="O1644" t="str">
            <v/>
          </cell>
          <cell r="P1644" t="str">
            <v/>
          </cell>
          <cell r="Q1644" t="str">
            <v/>
          </cell>
        </row>
        <row r="1645">
          <cell r="J1645" t="str">
            <v/>
          </cell>
          <cell r="O1645" t="str">
            <v/>
          </cell>
          <cell r="P1645" t="str">
            <v/>
          </cell>
          <cell r="Q1645" t="str">
            <v/>
          </cell>
        </row>
        <row r="1646">
          <cell r="J1646" t="str">
            <v/>
          </cell>
          <cell r="O1646" t="str">
            <v/>
          </cell>
          <cell r="P1646" t="str">
            <v/>
          </cell>
          <cell r="Q1646" t="str">
            <v/>
          </cell>
        </row>
        <row r="1647">
          <cell r="J1647" t="str">
            <v/>
          </cell>
          <cell r="O1647" t="str">
            <v/>
          </cell>
          <cell r="P1647" t="str">
            <v/>
          </cell>
          <cell r="Q1647" t="str">
            <v/>
          </cell>
        </row>
        <row r="1648">
          <cell r="J1648" t="str">
            <v/>
          </cell>
          <cell r="O1648" t="str">
            <v/>
          </cell>
          <cell r="P1648" t="str">
            <v/>
          </cell>
          <cell r="Q1648" t="str">
            <v/>
          </cell>
        </row>
        <row r="1649">
          <cell r="J1649" t="str">
            <v/>
          </cell>
          <cell r="O1649" t="str">
            <v/>
          </cell>
          <cell r="P1649" t="str">
            <v/>
          </cell>
          <cell r="Q1649" t="str">
            <v/>
          </cell>
        </row>
        <row r="1650">
          <cell r="J1650" t="str">
            <v/>
          </cell>
          <cell r="O1650" t="str">
            <v/>
          </cell>
          <cell r="P1650" t="str">
            <v/>
          </cell>
          <cell r="Q1650" t="str">
            <v/>
          </cell>
        </row>
        <row r="1651">
          <cell r="J1651" t="str">
            <v/>
          </cell>
          <cell r="O1651" t="str">
            <v/>
          </cell>
          <cell r="P1651" t="str">
            <v/>
          </cell>
          <cell r="Q1651" t="str">
            <v/>
          </cell>
        </row>
        <row r="1652">
          <cell r="J1652" t="str">
            <v/>
          </cell>
          <cell r="O1652" t="str">
            <v/>
          </cell>
          <cell r="P1652" t="str">
            <v/>
          </cell>
          <cell r="Q1652" t="str">
            <v/>
          </cell>
        </row>
        <row r="1653">
          <cell r="J1653" t="str">
            <v/>
          </cell>
          <cell r="O1653" t="str">
            <v/>
          </cell>
          <cell r="P1653" t="str">
            <v/>
          </cell>
          <cell r="Q1653" t="str">
            <v/>
          </cell>
        </row>
        <row r="1654">
          <cell r="J1654" t="str">
            <v/>
          </cell>
          <cell r="O1654" t="str">
            <v/>
          </cell>
          <cell r="P1654" t="str">
            <v/>
          </cell>
          <cell r="Q1654" t="str">
            <v/>
          </cell>
        </row>
        <row r="1655">
          <cell r="J1655" t="str">
            <v/>
          </cell>
          <cell r="O1655" t="str">
            <v/>
          </cell>
          <cell r="P1655" t="str">
            <v/>
          </cell>
          <cell r="Q1655" t="str">
            <v/>
          </cell>
        </row>
        <row r="1656">
          <cell r="J1656" t="str">
            <v/>
          </cell>
          <cell r="O1656" t="str">
            <v/>
          </cell>
          <cell r="P1656" t="str">
            <v/>
          </cell>
          <cell r="Q1656" t="str">
            <v/>
          </cell>
        </row>
        <row r="1657">
          <cell r="J1657" t="str">
            <v/>
          </cell>
          <cell r="O1657" t="str">
            <v/>
          </cell>
          <cell r="P1657" t="str">
            <v/>
          </cell>
          <cell r="Q1657" t="str">
            <v/>
          </cell>
        </row>
        <row r="1658">
          <cell r="J1658" t="str">
            <v/>
          </cell>
          <cell r="O1658" t="str">
            <v/>
          </cell>
          <cell r="P1658" t="str">
            <v/>
          </cell>
          <cell r="Q1658" t="str">
            <v/>
          </cell>
        </row>
        <row r="1659">
          <cell r="J1659" t="str">
            <v/>
          </cell>
          <cell r="O1659" t="str">
            <v/>
          </cell>
          <cell r="P1659" t="str">
            <v/>
          </cell>
          <cell r="Q1659" t="str">
            <v/>
          </cell>
        </row>
        <row r="1660">
          <cell r="J1660" t="str">
            <v/>
          </cell>
          <cell r="O1660" t="str">
            <v/>
          </cell>
          <cell r="P1660" t="str">
            <v/>
          </cell>
          <cell r="Q1660" t="str">
            <v/>
          </cell>
        </row>
        <row r="1661">
          <cell r="J1661" t="str">
            <v/>
          </cell>
          <cell r="O1661" t="str">
            <v/>
          </cell>
          <cell r="P1661" t="str">
            <v/>
          </cell>
          <cell r="Q1661" t="str">
            <v/>
          </cell>
        </row>
        <row r="1662">
          <cell r="J1662" t="str">
            <v/>
          </cell>
          <cell r="O1662" t="str">
            <v/>
          </cell>
          <cell r="P1662" t="str">
            <v/>
          </cell>
          <cell r="Q1662" t="str">
            <v/>
          </cell>
        </row>
        <row r="1663">
          <cell r="J1663" t="str">
            <v/>
          </cell>
          <cell r="O1663" t="str">
            <v/>
          </cell>
          <cell r="P1663" t="str">
            <v/>
          </cell>
          <cell r="Q1663" t="str">
            <v/>
          </cell>
        </row>
        <row r="1664">
          <cell r="J1664" t="str">
            <v/>
          </cell>
          <cell r="O1664" t="str">
            <v/>
          </cell>
          <cell r="P1664" t="str">
            <v/>
          </cell>
          <cell r="Q1664" t="str">
            <v/>
          </cell>
        </row>
        <row r="1665">
          <cell r="J1665" t="str">
            <v/>
          </cell>
          <cell r="O1665" t="str">
            <v/>
          </cell>
          <cell r="P1665" t="str">
            <v/>
          </cell>
          <cell r="Q1665" t="str">
            <v/>
          </cell>
        </row>
        <row r="1666">
          <cell r="J1666" t="str">
            <v/>
          </cell>
          <cell r="O1666" t="str">
            <v/>
          </cell>
          <cell r="P1666" t="str">
            <v/>
          </cell>
          <cell r="Q1666" t="str">
            <v/>
          </cell>
        </row>
        <row r="1667">
          <cell r="J1667" t="str">
            <v/>
          </cell>
          <cell r="O1667" t="str">
            <v/>
          </cell>
          <cell r="P1667" t="str">
            <v/>
          </cell>
          <cell r="Q1667" t="str">
            <v/>
          </cell>
        </row>
        <row r="1668">
          <cell r="J1668" t="str">
            <v/>
          </cell>
          <cell r="O1668" t="str">
            <v/>
          </cell>
          <cell r="P1668" t="str">
            <v/>
          </cell>
          <cell r="Q1668" t="str">
            <v/>
          </cell>
        </row>
        <row r="1669">
          <cell r="J1669" t="str">
            <v/>
          </cell>
          <cell r="O1669" t="str">
            <v/>
          </cell>
          <cell r="P1669" t="str">
            <v/>
          </cell>
          <cell r="Q1669" t="str">
            <v/>
          </cell>
        </row>
        <row r="1670">
          <cell r="J1670" t="str">
            <v/>
          </cell>
          <cell r="O1670" t="str">
            <v/>
          </cell>
          <cell r="P1670" t="str">
            <v/>
          </cell>
          <cell r="Q1670" t="str">
            <v/>
          </cell>
        </row>
        <row r="1671">
          <cell r="J1671" t="str">
            <v/>
          </cell>
          <cell r="O1671" t="str">
            <v/>
          </cell>
          <cell r="P1671" t="str">
            <v/>
          </cell>
          <cell r="Q1671" t="str">
            <v/>
          </cell>
        </row>
        <row r="1672">
          <cell r="J1672" t="str">
            <v/>
          </cell>
          <cell r="O1672" t="str">
            <v/>
          </cell>
          <cell r="P1672" t="str">
            <v/>
          </cell>
          <cell r="Q1672" t="str">
            <v/>
          </cell>
        </row>
        <row r="1673">
          <cell r="J1673" t="str">
            <v/>
          </cell>
          <cell r="O1673" t="str">
            <v/>
          </cell>
          <cell r="P1673" t="str">
            <v/>
          </cell>
          <cell r="Q1673" t="str">
            <v/>
          </cell>
        </row>
        <row r="1674">
          <cell r="J1674" t="str">
            <v/>
          </cell>
          <cell r="O1674" t="str">
            <v/>
          </cell>
          <cell r="P1674" t="str">
            <v/>
          </cell>
          <cell r="Q1674" t="str">
            <v/>
          </cell>
        </row>
        <row r="1675">
          <cell r="J1675" t="str">
            <v/>
          </cell>
          <cell r="O1675" t="str">
            <v/>
          </cell>
          <cell r="P1675" t="str">
            <v/>
          </cell>
          <cell r="Q1675" t="str">
            <v/>
          </cell>
        </row>
        <row r="1676">
          <cell r="J1676" t="str">
            <v/>
          </cell>
          <cell r="O1676" t="str">
            <v/>
          </cell>
          <cell r="P1676" t="str">
            <v/>
          </cell>
          <cell r="Q1676" t="str">
            <v/>
          </cell>
        </row>
        <row r="1677">
          <cell r="J1677" t="str">
            <v/>
          </cell>
          <cell r="O1677" t="str">
            <v/>
          </cell>
          <cell r="P1677" t="str">
            <v/>
          </cell>
          <cell r="Q1677" t="str">
            <v/>
          </cell>
        </row>
        <row r="1678">
          <cell r="J1678" t="str">
            <v/>
          </cell>
          <cell r="O1678" t="str">
            <v/>
          </cell>
          <cell r="P1678" t="str">
            <v/>
          </cell>
          <cell r="Q1678" t="str">
            <v/>
          </cell>
        </row>
        <row r="1679">
          <cell r="J1679" t="str">
            <v/>
          </cell>
          <cell r="O1679" t="str">
            <v/>
          </cell>
          <cell r="P1679" t="str">
            <v/>
          </cell>
          <cell r="Q1679" t="str">
            <v/>
          </cell>
        </row>
        <row r="1680">
          <cell r="J1680" t="str">
            <v/>
          </cell>
          <cell r="O1680" t="str">
            <v/>
          </cell>
          <cell r="P1680" t="str">
            <v/>
          </cell>
          <cell r="Q1680" t="str">
            <v/>
          </cell>
        </row>
        <row r="1681">
          <cell r="J1681" t="str">
            <v/>
          </cell>
          <cell r="O1681" t="str">
            <v/>
          </cell>
          <cell r="P1681" t="str">
            <v/>
          </cell>
          <cell r="Q1681" t="str">
            <v/>
          </cell>
        </row>
        <row r="1682">
          <cell r="J1682" t="str">
            <v/>
          </cell>
          <cell r="O1682" t="str">
            <v/>
          </cell>
          <cell r="P1682" t="str">
            <v/>
          </cell>
          <cell r="Q1682" t="str">
            <v/>
          </cell>
        </row>
        <row r="1683">
          <cell r="J1683" t="str">
            <v/>
          </cell>
          <cell r="O1683" t="str">
            <v/>
          </cell>
          <cell r="P1683" t="str">
            <v/>
          </cell>
          <cell r="Q1683" t="str">
            <v/>
          </cell>
        </row>
        <row r="1684">
          <cell r="J1684" t="str">
            <v/>
          </cell>
          <cell r="O1684" t="str">
            <v/>
          </cell>
          <cell r="P1684" t="str">
            <v/>
          </cell>
          <cell r="Q1684" t="str">
            <v/>
          </cell>
        </row>
        <row r="1685">
          <cell r="J1685" t="str">
            <v/>
          </cell>
          <cell r="O1685" t="str">
            <v/>
          </cell>
          <cell r="P1685" t="str">
            <v/>
          </cell>
          <cell r="Q1685" t="str">
            <v/>
          </cell>
        </row>
        <row r="1686">
          <cell r="J1686" t="str">
            <v/>
          </cell>
          <cell r="O1686" t="str">
            <v/>
          </cell>
          <cell r="P1686" t="str">
            <v/>
          </cell>
          <cell r="Q1686" t="str">
            <v/>
          </cell>
        </row>
        <row r="1687">
          <cell r="J1687" t="str">
            <v/>
          </cell>
          <cell r="O1687" t="str">
            <v/>
          </cell>
          <cell r="P1687" t="str">
            <v/>
          </cell>
          <cell r="Q1687" t="str">
            <v/>
          </cell>
        </row>
        <row r="1688">
          <cell r="J1688" t="str">
            <v/>
          </cell>
          <cell r="O1688" t="str">
            <v/>
          </cell>
          <cell r="P1688" t="str">
            <v/>
          </cell>
          <cell r="Q1688" t="str">
            <v/>
          </cell>
        </row>
        <row r="1689">
          <cell r="J1689" t="str">
            <v/>
          </cell>
          <cell r="O1689" t="str">
            <v/>
          </cell>
          <cell r="P1689" t="str">
            <v/>
          </cell>
          <cell r="Q1689" t="str">
            <v/>
          </cell>
        </row>
        <row r="1690">
          <cell r="J1690" t="str">
            <v/>
          </cell>
          <cell r="O1690" t="str">
            <v/>
          </cell>
          <cell r="P1690" t="str">
            <v/>
          </cell>
          <cell r="Q1690" t="str">
            <v/>
          </cell>
        </row>
        <row r="1691">
          <cell r="J1691" t="str">
            <v/>
          </cell>
          <cell r="O1691" t="str">
            <v/>
          </cell>
          <cell r="P1691" t="str">
            <v/>
          </cell>
          <cell r="Q1691" t="str">
            <v/>
          </cell>
        </row>
        <row r="1692">
          <cell r="J1692" t="str">
            <v/>
          </cell>
          <cell r="O1692" t="str">
            <v/>
          </cell>
          <cell r="P1692" t="str">
            <v/>
          </cell>
          <cell r="Q1692" t="str">
            <v/>
          </cell>
        </row>
        <row r="1693">
          <cell r="J1693" t="str">
            <v/>
          </cell>
          <cell r="O1693" t="str">
            <v/>
          </cell>
          <cell r="P1693" t="str">
            <v/>
          </cell>
          <cell r="Q1693" t="str">
            <v/>
          </cell>
        </row>
        <row r="1694">
          <cell r="J1694" t="str">
            <v/>
          </cell>
          <cell r="O1694" t="str">
            <v/>
          </cell>
          <cell r="P1694" t="str">
            <v/>
          </cell>
          <cell r="Q1694" t="str">
            <v/>
          </cell>
        </row>
        <row r="1695">
          <cell r="J1695" t="str">
            <v/>
          </cell>
          <cell r="O1695" t="str">
            <v/>
          </cell>
          <cell r="P1695" t="str">
            <v/>
          </cell>
          <cell r="Q1695" t="str">
            <v/>
          </cell>
        </row>
        <row r="1696">
          <cell r="J1696" t="str">
            <v/>
          </cell>
          <cell r="O1696" t="str">
            <v/>
          </cell>
          <cell r="P1696" t="str">
            <v/>
          </cell>
          <cell r="Q1696" t="str">
            <v/>
          </cell>
        </row>
        <row r="1697">
          <cell r="J1697" t="str">
            <v/>
          </cell>
          <cell r="O1697" t="str">
            <v/>
          </cell>
          <cell r="P1697" t="str">
            <v/>
          </cell>
          <cell r="Q1697" t="str">
            <v/>
          </cell>
        </row>
        <row r="1698">
          <cell r="J1698" t="str">
            <v/>
          </cell>
          <cell r="O1698" t="str">
            <v/>
          </cell>
          <cell r="P1698" t="str">
            <v/>
          </cell>
          <cell r="Q1698" t="str">
            <v/>
          </cell>
        </row>
        <row r="1699">
          <cell r="J1699" t="str">
            <v/>
          </cell>
          <cell r="O1699" t="str">
            <v/>
          </cell>
          <cell r="P1699" t="str">
            <v/>
          </cell>
          <cell r="Q1699" t="str">
            <v/>
          </cell>
        </row>
        <row r="1700">
          <cell r="J1700" t="str">
            <v/>
          </cell>
          <cell r="O1700" t="str">
            <v/>
          </cell>
          <cell r="P1700" t="str">
            <v/>
          </cell>
          <cell r="Q1700" t="str">
            <v/>
          </cell>
        </row>
        <row r="1701">
          <cell r="J1701" t="str">
            <v/>
          </cell>
          <cell r="O1701" t="str">
            <v/>
          </cell>
          <cell r="P1701" t="str">
            <v/>
          </cell>
          <cell r="Q1701" t="str">
            <v/>
          </cell>
        </row>
        <row r="1702">
          <cell r="J1702" t="str">
            <v/>
          </cell>
          <cell r="O1702" t="str">
            <v/>
          </cell>
          <cell r="P1702" t="str">
            <v/>
          </cell>
          <cell r="Q1702" t="str">
            <v/>
          </cell>
        </row>
        <row r="1703">
          <cell r="J1703" t="str">
            <v/>
          </cell>
          <cell r="O1703" t="str">
            <v/>
          </cell>
          <cell r="P1703" t="str">
            <v/>
          </cell>
          <cell r="Q1703" t="str">
            <v/>
          </cell>
        </row>
        <row r="1704">
          <cell r="J1704" t="str">
            <v/>
          </cell>
          <cell r="O1704" t="str">
            <v/>
          </cell>
          <cell r="P1704" t="str">
            <v/>
          </cell>
          <cell r="Q1704" t="str">
            <v/>
          </cell>
        </row>
        <row r="1705">
          <cell r="J1705" t="str">
            <v/>
          </cell>
          <cell r="O1705" t="str">
            <v/>
          </cell>
          <cell r="P1705" t="str">
            <v/>
          </cell>
          <cell r="Q1705" t="str">
            <v/>
          </cell>
        </row>
        <row r="1706">
          <cell r="J1706" t="str">
            <v/>
          </cell>
          <cell r="O1706" t="str">
            <v/>
          </cell>
          <cell r="P1706" t="str">
            <v/>
          </cell>
          <cell r="Q1706" t="str">
            <v/>
          </cell>
        </row>
        <row r="1707">
          <cell r="J1707" t="str">
            <v/>
          </cell>
          <cell r="O1707" t="str">
            <v/>
          </cell>
          <cell r="P1707" t="str">
            <v/>
          </cell>
          <cell r="Q1707" t="str">
            <v/>
          </cell>
        </row>
        <row r="1708">
          <cell r="J1708" t="str">
            <v/>
          </cell>
          <cell r="O1708" t="str">
            <v/>
          </cell>
          <cell r="P1708" t="str">
            <v/>
          </cell>
          <cell r="Q1708" t="str">
            <v/>
          </cell>
        </row>
        <row r="1709">
          <cell r="J1709" t="str">
            <v/>
          </cell>
          <cell r="O1709" t="str">
            <v/>
          </cell>
          <cell r="P1709" t="str">
            <v/>
          </cell>
          <cell r="Q1709" t="str">
            <v/>
          </cell>
        </row>
        <row r="1710">
          <cell r="J1710" t="str">
            <v/>
          </cell>
          <cell r="O1710" t="str">
            <v/>
          </cell>
          <cell r="P1710" t="str">
            <v/>
          </cell>
          <cell r="Q1710" t="str">
            <v/>
          </cell>
        </row>
        <row r="1711">
          <cell r="J1711" t="str">
            <v/>
          </cell>
          <cell r="O1711" t="str">
            <v/>
          </cell>
          <cell r="P1711" t="str">
            <v/>
          </cell>
          <cell r="Q1711" t="str">
            <v/>
          </cell>
        </row>
        <row r="1712">
          <cell r="J1712" t="str">
            <v/>
          </cell>
          <cell r="O1712" t="str">
            <v/>
          </cell>
          <cell r="P1712" t="str">
            <v/>
          </cell>
          <cell r="Q1712" t="str">
            <v/>
          </cell>
        </row>
        <row r="1713">
          <cell r="J1713" t="str">
            <v/>
          </cell>
          <cell r="O1713" t="str">
            <v/>
          </cell>
          <cell r="P1713" t="str">
            <v/>
          </cell>
          <cell r="Q1713" t="str">
            <v/>
          </cell>
        </row>
        <row r="1714">
          <cell r="J1714" t="str">
            <v/>
          </cell>
          <cell r="O1714" t="str">
            <v/>
          </cell>
          <cell r="P1714" t="str">
            <v/>
          </cell>
          <cell r="Q1714" t="str">
            <v/>
          </cell>
        </row>
        <row r="1715">
          <cell r="J1715" t="str">
            <v/>
          </cell>
          <cell r="O1715" t="str">
            <v/>
          </cell>
          <cell r="P1715" t="str">
            <v/>
          </cell>
          <cell r="Q1715" t="str">
            <v/>
          </cell>
        </row>
        <row r="1716">
          <cell r="J1716" t="str">
            <v/>
          </cell>
          <cell r="O1716" t="str">
            <v/>
          </cell>
          <cell r="P1716" t="str">
            <v/>
          </cell>
          <cell r="Q1716" t="str">
            <v/>
          </cell>
        </row>
        <row r="1717">
          <cell r="J1717" t="str">
            <v/>
          </cell>
          <cell r="O1717" t="str">
            <v/>
          </cell>
          <cell r="P1717" t="str">
            <v/>
          </cell>
          <cell r="Q1717" t="str">
            <v/>
          </cell>
        </row>
        <row r="1718">
          <cell r="J1718" t="str">
            <v/>
          </cell>
          <cell r="O1718" t="str">
            <v/>
          </cell>
          <cell r="P1718" t="str">
            <v/>
          </cell>
          <cell r="Q1718" t="str">
            <v/>
          </cell>
        </row>
        <row r="1719">
          <cell r="J1719" t="str">
            <v/>
          </cell>
          <cell r="O1719" t="str">
            <v/>
          </cell>
          <cell r="P1719" t="str">
            <v/>
          </cell>
          <cell r="Q1719" t="str">
            <v/>
          </cell>
        </row>
        <row r="1720">
          <cell r="J1720" t="str">
            <v/>
          </cell>
          <cell r="O1720" t="str">
            <v/>
          </cell>
          <cell r="P1720" t="str">
            <v/>
          </cell>
          <cell r="Q1720" t="str">
            <v/>
          </cell>
        </row>
        <row r="1721">
          <cell r="J1721" t="str">
            <v/>
          </cell>
          <cell r="O1721" t="str">
            <v/>
          </cell>
          <cell r="P1721" t="str">
            <v/>
          </cell>
          <cell r="Q1721" t="str">
            <v/>
          </cell>
        </row>
        <row r="1722">
          <cell r="J1722" t="str">
            <v/>
          </cell>
          <cell r="O1722" t="str">
            <v/>
          </cell>
          <cell r="P1722" t="str">
            <v/>
          </cell>
          <cell r="Q1722" t="str">
            <v/>
          </cell>
        </row>
        <row r="1723">
          <cell r="J1723" t="str">
            <v/>
          </cell>
          <cell r="O1723" t="str">
            <v/>
          </cell>
          <cell r="P1723" t="str">
            <v/>
          </cell>
          <cell r="Q1723" t="str">
            <v/>
          </cell>
        </row>
        <row r="1724">
          <cell r="J1724" t="str">
            <v/>
          </cell>
          <cell r="O1724" t="str">
            <v/>
          </cell>
          <cell r="P1724" t="str">
            <v/>
          </cell>
          <cell r="Q1724" t="str">
            <v/>
          </cell>
        </row>
        <row r="1725">
          <cell r="J1725" t="str">
            <v/>
          </cell>
          <cell r="O1725" t="str">
            <v/>
          </cell>
          <cell r="P1725" t="str">
            <v/>
          </cell>
          <cell r="Q1725" t="str">
            <v/>
          </cell>
        </row>
        <row r="1726">
          <cell r="J1726" t="str">
            <v/>
          </cell>
          <cell r="O1726" t="str">
            <v/>
          </cell>
          <cell r="P1726" t="str">
            <v/>
          </cell>
          <cell r="Q1726" t="str">
            <v/>
          </cell>
        </row>
        <row r="1727">
          <cell r="J1727" t="str">
            <v/>
          </cell>
          <cell r="O1727" t="str">
            <v/>
          </cell>
          <cell r="P1727" t="str">
            <v/>
          </cell>
          <cell r="Q1727" t="str">
            <v/>
          </cell>
        </row>
        <row r="1728">
          <cell r="J1728" t="str">
            <v/>
          </cell>
          <cell r="O1728" t="str">
            <v/>
          </cell>
          <cell r="P1728" t="str">
            <v/>
          </cell>
          <cell r="Q1728" t="str">
            <v/>
          </cell>
        </row>
        <row r="1729">
          <cell r="J1729" t="str">
            <v/>
          </cell>
          <cell r="O1729" t="str">
            <v/>
          </cell>
          <cell r="P1729" t="str">
            <v/>
          </cell>
          <cell r="Q1729" t="str">
            <v/>
          </cell>
        </row>
        <row r="1730">
          <cell r="J1730" t="str">
            <v/>
          </cell>
          <cell r="O1730" t="str">
            <v/>
          </cell>
          <cell r="P1730" t="str">
            <v/>
          </cell>
          <cell r="Q1730" t="str">
            <v/>
          </cell>
        </row>
        <row r="1731">
          <cell r="J1731" t="str">
            <v/>
          </cell>
          <cell r="O1731" t="str">
            <v/>
          </cell>
          <cell r="P1731" t="str">
            <v/>
          </cell>
          <cell r="Q1731" t="str">
            <v/>
          </cell>
        </row>
        <row r="1732">
          <cell r="J1732" t="str">
            <v/>
          </cell>
          <cell r="O1732" t="str">
            <v/>
          </cell>
          <cell r="P1732" t="str">
            <v/>
          </cell>
          <cell r="Q1732" t="str">
            <v/>
          </cell>
        </row>
        <row r="1733">
          <cell r="J1733" t="str">
            <v/>
          </cell>
          <cell r="O1733" t="str">
            <v/>
          </cell>
          <cell r="P1733" t="str">
            <v/>
          </cell>
          <cell r="Q1733" t="str">
            <v/>
          </cell>
        </row>
        <row r="1734">
          <cell r="J1734" t="str">
            <v/>
          </cell>
          <cell r="O1734" t="str">
            <v/>
          </cell>
          <cell r="P1734" t="str">
            <v/>
          </cell>
          <cell r="Q1734" t="str">
            <v/>
          </cell>
        </row>
        <row r="1735">
          <cell r="J1735" t="str">
            <v/>
          </cell>
          <cell r="O1735" t="str">
            <v/>
          </cell>
          <cell r="P1735" t="str">
            <v/>
          </cell>
          <cell r="Q1735" t="str">
            <v/>
          </cell>
        </row>
        <row r="1736">
          <cell r="J1736" t="str">
            <v/>
          </cell>
          <cell r="O1736" t="str">
            <v/>
          </cell>
          <cell r="P1736" t="str">
            <v/>
          </cell>
          <cell r="Q1736" t="str">
            <v/>
          </cell>
        </row>
        <row r="1737">
          <cell r="J1737" t="str">
            <v/>
          </cell>
          <cell r="O1737" t="str">
            <v/>
          </cell>
          <cell r="P1737" t="str">
            <v/>
          </cell>
          <cell r="Q1737" t="str">
            <v/>
          </cell>
        </row>
        <row r="1738">
          <cell r="J1738" t="str">
            <v/>
          </cell>
          <cell r="O1738" t="str">
            <v/>
          </cell>
          <cell r="P1738" t="str">
            <v/>
          </cell>
          <cell r="Q1738" t="str">
            <v/>
          </cell>
        </row>
        <row r="1739">
          <cell r="J1739" t="str">
            <v/>
          </cell>
          <cell r="O1739" t="str">
            <v/>
          </cell>
          <cell r="P1739" t="str">
            <v/>
          </cell>
          <cell r="Q1739" t="str">
            <v/>
          </cell>
        </row>
        <row r="1740">
          <cell r="J1740" t="str">
            <v/>
          </cell>
          <cell r="O1740" t="str">
            <v/>
          </cell>
          <cell r="P1740" t="str">
            <v/>
          </cell>
          <cell r="Q1740" t="str">
            <v/>
          </cell>
        </row>
        <row r="1741">
          <cell r="J1741" t="str">
            <v/>
          </cell>
          <cell r="O1741" t="str">
            <v/>
          </cell>
          <cell r="P1741" t="str">
            <v/>
          </cell>
          <cell r="Q1741" t="str">
            <v/>
          </cell>
        </row>
        <row r="1742">
          <cell r="J1742" t="str">
            <v/>
          </cell>
          <cell r="O1742" t="str">
            <v/>
          </cell>
          <cell r="P1742" t="str">
            <v/>
          </cell>
          <cell r="Q1742" t="str">
            <v/>
          </cell>
        </row>
        <row r="1743">
          <cell r="J1743" t="str">
            <v/>
          </cell>
          <cell r="O1743" t="str">
            <v/>
          </cell>
          <cell r="P1743" t="str">
            <v/>
          </cell>
          <cell r="Q1743" t="str">
            <v/>
          </cell>
        </row>
        <row r="1744">
          <cell r="J1744" t="str">
            <v/>
          </cell>
          <cell r="O1744" t="str">
            <v/>
          </cell>
          <cell r="P1744" t="str">
            <v/>
          </cell>
          <cell r="Q1744" t="str">
            <v/>
          </cell>
        </row>
        <row r="1745">
          <cell r="J1745" t="str">
            <v/>
          </cell>
          <cell r="O1745" t="str">
            <v/>
          </cell>
          <cell r="P1745" t="str">
            <v/>
          </cell>
          <cell r="Q1745" t="str">
            <v/>
          </cell>
        </row>
        <row r="1746">
          <cell r="J1746" t="str">
            <v/>
          </cell>
          <cell r="O1746" t="str">
            <v/>
          </cell>
          <cell r="P1746" t="str">
            <v/>
          </cell>
          <cell r="Q1746" t="str">
            <v/>
          </cell>
        </row>
        <row r="1747">
          <cell r="J1747" t="str">
            <v/>
          </cell>
          <cell r="O1747" t="str">
            <v/>
          </cell>
          <cell r="P1747" t="str">
            <v/>
          </cell>
          <cell r="Q1747" t="str">
            <v/>
          </cell>
        </row>
        <row r="1748">
          <cell r="J1748" t="str">
            <v/>
          </cell>
          <cell r="O1748" t="str">
            <v/>
          </cell>
          <cell r="P1748" t="str">
            <v/>
          </cell>
          <cell r="Q1748" t="str">
            <v/>
          </cell>
        </row>
        <row r="1749">
          <cell r="J1749" t="str">
            <v/>
          </cell>
          <cell r="O1749" t="str">
            <v/>
          </cell>
          <cell r="P1749" t="str">
            <v/>
          </cell>
          <cell r="Q1749" t="str">
            <v/>
          </cell>
        </row>
        <row r="1750">
          <cell r="J1750" t="str">
            <v/>
          </cell>
          <cell r="O1750" t="str">
            <v/>
          </cell>
          <cell r="P1750" t="str">
            <v/>
          </cell>
          <cell r="Q1750" t="str">
            <v/>
          </cell>
        </row>
        <row r="1751">
          <cell r="J1751" t="str">
            <v/>
          </cell>
          <cell r="O1751" t="str">
            <v/>
          </cell>
          <cell r="P1751" t="str">
            <v/>
          </cell>
          <cell r="Q1751" t="str">
            <v/>
          </cell>
        </row>
        <row r="1752">
          <cell r="J1752" t="str">
            <v/>
          </cell>
          <cell r="O1752" t="str">
            <v/>
          </cell>
          <cell r="P1752" t="str">
            <v/>
          </cell>
          <cell r="Q1752" t="str">
            <v/>
          </cell>
        </row>
        <row r="1753">
          <cell r="J1753" t="str">
            <v/>
          </cell>
          <cell r="O1753" t="str">
            <v/>
          </cell>
          <cell r="P1753" t="str">
            <v/>
          </cell>
          <cell r="Q1753" t="str">
            <v/>
          </cell>
        </row>
        <row r="1754">
          <cell r="J1754" t="str">
            <v/>
          </cell>
          <cell r="O1754" t="str">
            <v/>
          </cell>
          <cell r="P1754" t="str">
            <v/>
          </cell>
          <cell r="Q1754" t="str">
            <v/>
          </cell>
        </row>
        <row r="1755">
          <cell r="J1755" t="str">
            <v/>
          </cell>
          <cell r="O1755" t="str">
            <v/>
          </cell>
          <cell r="P1755" t="str">
            <v/>
          </cell>
          <cell r="Q1755" t="str">
            <v/>
          </cell>
        </row>
        <row r="1756">
          <cell r="J1756" t="str">
            <v/>
          </cell>
          <cell r="O1756" t="str">
            <v/>
          </cell>
          <cell r="P1756" t="str">
            <v/>
          </cell>
          <cell r="Q1756" t="str">
            <v/>
          </cell>
        </row>
        <row r="1757">
          <cell r="J1757" t="str">
            <v/>
          </cell>
          <cell r="O1757" t="str">
            <v/>
          </cell>
          <cell r="P1757" t="str">
            <v/>
          </cell>
          <cell r="Q1757" t="str">
            <v/>
          </cell>
        </row>
        <row r="1758">
          <cell r="J1758" t="str">
            <v/>
          </cell>
          <cell r="O1758" t="str">
            <v/>
          </cell>
          <cell r="P1758" t="str">
            <v/>
          </cell>
          <cell r="Q1758" t="str">
            <v/>
          </cell>
        </row>
        <row r="1759">
          <cell r="J1759" t="str">
            <v/>
          </cell>
          <cell r="O1759" t="str">
            <v/>
          </cell>
          <cell r="P1759" t="str">
            <v/>
          </cell>
          <cell r="Q1759" t="str">
            <v/>
          </cell>
        </row>
        <row r="1760">
          <cell r="J1760" t="str">
            <v/>
          </cell>
          <cell r="O1760" t="str">
            <v/>
          </cell>
          <cell r="P1760" t="str">
            <v/>
          </cell>
          <cell r="Q1760" t="str">
            <v/>
          </cell>
        </row>
        <row r="1761">
          <cell r="J1761" t="str">
            <v/>
          </cell>
          <cell r="O1761" t="str">
            <v/>
          </cell>
          <cell r="P1761" t="str">
            <v/>
          </cell>
          <cell r="Q1761" t="str">
            <v/>
          </cell>
        </row>
        <row r="1762">
          <cell r="J1762" t="str">
            <v/>
          </cell>
          <cell r="O1762" t="str">
            <v/>
          </cell>
          <cell r="P1762" t="str">
            <v/>
          </cell>
          <cell r="Q1762" t="str">
            <v/>
          </cell>
        </row>
        <row r="1763">
          <cell r="J1763" t="str">
            <v/>
          </cell>
          <cell r="O1763" t="str">
            <v/>
          </cell>
          <cell r="P1763" t="str">
            <v/>
          </cell>
          <cell r="Q1763" t="str">
            <v/>
          </cell>
        </row>
        <row r="1764">
          <cell r="J1764" t="str">
            <v/>
          </cell>
          <cell r="O1764" t="str">
            <v/>
          </cell>
          <cell r="P1764" t="str">
            <v/>
          </cell>
          <cell r="Q1764" t="str">
            <v/>
          </cell>
        </row>
        <row r="1765">
          <cell r="J1765" t="str">
            <v/>
          </cell>
          <cell r="O1765" t="str">
            <v/>
          </cell>
          <cell r="P1765" t="str">
            <v/>
          </cell>
          <cell r="Q1765" t="str">
            <v/>
          </cell>
        </row>
        <row r="1766">
          <cell r="J1766" t="str">
            <v/>
          </cell>
          <cell r="O1766" t="str">
            <v/>
          </cell>
          <cell r="P1766" t="str">
            <v/>
          </cell>
          <cell r="Q1766" t="str">
            <v/>
          </cell>
        </row>
        <row r="1767">
          <cell r="J1767" t="str">
            <v/>
          </cell>
          <cell r="O1767" t="str">
            <v/>
          </cell>
          <cell r="P1767" t="str">
            <v/>
          </cell>
          <cell r="Q1767" t="str">
            <v/>
          </cell>
        </row>
        <row r="1768">
          <cell r="J1768" t="str">
            <v/>
          </cell>
          <cell r="O1768" t="str">
            <v/>
          </cell>
          <cell r="P1768" t="str">
            <v/>
          </cell>
          <cell r="Q1768" t="str">
            <v/>
          </cell>
        </row>
        <row r="1769">
          <cell r="J1769" t="str">
            <v/>
          </cell>
          <cell r="O1769" t="str">
            <v/>
          </cell>
          <cell r="P1769" t="str">
            <v/>
          </cell>
          <cell r="Q1769" t="str">
            <v/>
          </cell>
        </row>
        <row r="1770">
          <cell r="J1770" t="str">
            <v/>
          </cell>
          <cell r="O1770" t="str">
            <v/>
          </cell>
          <cell r="P1770" t="str">
            <v/>
          </cell>
          <cell r="Q1770" t="str">
            <v/>
          </cell>
        </row>
        <row r="1771">
          <cell r="J1771" t="str">
            <v/>
          </cell>
          <cell r="O1771" t="str">
            <v/>
          </cell>
          <cell r="P1771" t="str">
            <v/>
          </cell>
          <cell r="Q1771" t="str">
            <v/>
          </cell>
        </row>
        <row r="1772">
          <cell r="J1772" t="str">
            <v/>
          </cell>
          <cell r="O1772" t="str">
            <v/>
          </cell>
          <cell r="P1772" t="str">
            <v/>
          </cell>
          <cell r="Q1772" t="str">
            <v/>
          </cell>
        </row>
        <row r="1773">
          <cell r="J1773" t="str">
            <v/>
          </cell>
          <cell r="O1773" t="str">
            <v/>
          </cell>
          <cell r="P1773" t="str">
            <v/>
          </cell>
          <cell r="Q1773" t="str">
            <v/>
          </cell>
        </row>
        <row r="1774">
          <cell r="J1774" t="str">
            <v/>
          </cell>
          <cell r="O1774" t="str">
            <v/>
          </cell>
          <cell r="P1774" t="str">
            <v/>
          </cell>
          <cell r="Q1774" t="str">
            <v/>
          </cell>
        </row>
        <row r="1775">
          <cell r="J1775" t="str">
            <v/>
          </cell>
          <cell r="O1775" t="str">
            <v/>
          </cell>
          <cell r="P1775" t="str">
            <v/>
          </cell>
          <cell r="Q1775" t="str">
            <v/>
          </cell>
        </row>
        <row r="1776">
          <cell r="J1776" t="str">
            <v/>
          </cell>
          <cell r="O1776" t="str">
            <v/>
          </cell>
          <cell r="P1776" t="str">
            <v/>
          </cell>
          <cell r="Q1776" t="str">
            <v/>
          </cell>
        </row>
        <row r="1777">
          <cell r="J1777" t="str">
            <v/>
          </cell>
          <cell r="O1777" t="str">
            <v/>
          </cell>
          <cell r="P1777" t="str">
            <v/>
          </cell>
          <cell r="Q1777" t="str">
            <v/>
          </cell>
        </row>
        <row r="1778">
          <cell r="J1778" t="str">
            <v/>
          </cell>
          <cell r="O1778" t="str">
            <v/>
          </cell>
          <cell r="P1778" t="str">
            <v/>
          </cell>
          <cell r="Q1778" t="str">
            <v/>
          </cell>
        </row>
        <row r="1779">
          <cell r="J1779" t="str">
            <v/>
          </cell>
          <cell r="O1779" t="str">
            <v/>
          </cell>
          <cell r="P1779" t="str">
            <v/>
          </cell>
          <cell r="Q1779" t="str">
            <v/>
          </cell>
        </row>
        <row r="1780">
          <cell r="J1780" t="str">
            <v/>
          </cell>
          <cell r="O1780" t="str">
            <v/>
          </cell>
          <cell r="P1780" t="str">
            <v/>
          </cell>
          <cell r="Q1780" t="str">
            <v/>
          </cell>
        </row>
        <row r="1781">
          <cell r="J1781" t="str">
            <v/>
          </cell>
          <cell r="O1781" t="str">
            <v/>
          </cell>
          <cell r="P1781" t="str">
            <v/>
          </cell>
          <cell r="Q1781" t="str">
            <v/>
          </cell>
        </row>
        <row r="1782">
          <cell r="J1782" t="str">
            <v/>
          </cell>
          <cell r="O1782" t="str">
            <v/>
          </cell>
          <cell r="P1782" t="str">
            <v/>
          </cell>
          <cell r="Q1782" t="str">
            <v/>
          </cell>
        </row>
        <row r="1783">
          <cell r="J1783" t="str">
            <v/>
          </cell>
          <cell r="O1783" t="str">
            <v/>
          </cell>
          <cell r="P1783" t="str">
            <v/>
          </cell>
          <cell r="Q1783" t="str">
            <v/>
          </cell>
        </row>
        <row r="1784">
          <cell r="J1784" t="str">
            <v/>
          </cell>
          <cell r="O1784" t="str">
            <v/>
          </cell>
          <cell r="P1784" t="str">
            <v/>
          </cell>
          <cell r="Q1784" t="str">
            <v/>
          </cell>
        </row>
        <row r="1785">
          <cell r="J1785" t="str">
            <v/>
          </cell>
          <cell r="O1785" t="str">
            <v/>
          </cell>
          <cell r="P1785" t="str">
            <v/>
          </cell>
          <cell r="Q1785" t="str">
            <v/>
          </cell>
        </row>
        <row r="1786">
          <cell r="J1786" t="str">
            <v/>
          </cell>
          <cell r="O1786" t="str">
            <v/>
          </cell>
          <cell r="P1786" t="str">
            <v/>
          </cell>
          <cell r="Q1786" t="str">
            <v/>
          </cell>
        </row>
        <row r="1787">
          <cell r="J1787" t="str">
            <v/>
          </cell>
          <cell r="O1787" t="str">
            <v/>
          </cell>
          <cell r="P1787" t="str">
            <v/>
          </cell>
          <cell r="Q1787" t="str">
            <v/>
          </cell>
        </row>
        <row r="1788">
          <cell r="J1788" t="str">
            <v/>
          </cell>
          <cell r="O1788" t="str">
            <v/>
          </cell>
          <cell r="P1788" t="str">
            <v/>
          </cell>
          <cell r="Q1788" t="str">
            <v/>
          </cell>
        </row>
        <row r="1789">
          <cell r="J1789" t="str">
            <v/>
          </cell>
          <cell r="O1789" t="str">
            <v/>
          </cell>
          <cell r="P1789" t="str">
            <v/>
          </cell>
          <cell r="Q1789" t="str">
            <v/>
          </cell>
        </row>
        <row r="1790">
          <cell r="J1790" t="str">
            <v/>
          </cell>
          <cell r="O1790" t="str">
            <v/>
          </cell>
          <cell r="P1790" t="str">
            <v/>
          </cell>
          <cell r="Q1790" t="str">
            <v/>
          </cell>
        </row>
        <row r="1791">
          <cell r="J1791" t="str">
            <v/>
          </cell>
          <cell r="O1791" t="str">
            <v/>
          </cell>
          <cell r="P1791" t="str">
            <v/>
          </cell>
          <cell r="Q1791" t="str">
            <v/>
          </cell>
        </row>
        <row r="1792">
          <cell r="J1792" t="str">
            <v/>
          </cell>
          <cell r="O1792" t="str">
            <v/>
          </cell>
          <cell r="P1792" t="str">
            <v/>
          </cell>
          <cell r="Q1792" t="str">
            <v/>
          </cell>
        </row>
        <row r="1793">
          <cell r="J1793" t="str">
            <v/>
          </cell>
          <cell r="O1793" t="str">
            <v/>
          </cell>
          <cell r="P1793" t="str">
            <v/>
          </cell>
          <cell r="Q1793" t="str">
            <v/>
          </cell>
        </row>
        <row r="1794">
          <cell r="J1794" t="str">
            <v/>
          </cell>
          <cell r="O1794" t="str">
            <v/>
          </cell>
          <cell r="P1794" t="str">
            <v/>
          </cell>
          <cell r="Q1794" t="str">
            <v/>
          </cell>
        </row>
        <row r="1795">
          <cell r="J1795" t="str">
            <v/>
          </cell>
          <cell r="O1795" t="str">
            <v/>
          </cell>
          <cell r="P1795" t="str">
            <v/>
          </cell>
          <cell r="Q1795" t="str">
            <v/>
          </cell>
        </row>
        <row r="1796">
          <cell r="J1796" t="str">
            <v/>
          </cell>
          <cell r="O1796" t="str">
            <v/>
          </cell>
          <cell r="P1796" t="str">
            <v/>
          </cell>
          <cell r="Q1796" t="str">
            <v/>
          </cell>
        </row>
        <row r="1797">
          <cell r="J1797" t="str">
            <v/>
          </cell>
          <cell r="O1797" t="str">
            <v/>
          </cell>
          <cell r="P1797" t="str">
            <v/>
          </cell>
          <cell r="Q1797" t="str">
            <v/>
          </cell>
        </row>
        <row r="1798">
          <cell r="J1798" t="str">
            <v/>
          </cell>
          <cell r="O1798" t="str">
            <v/>
          </cell>
          <cell r="P1798" t="str">
            <v/>
          </cell>
          <cell r="Q1798" t="str">
            <v/>
          </cell>
        </row>
        <row r="1799">
          <cell r="J1799" t="str">
            <v/>
          </cell>
          <cell r="O1799" t="str">
            <v/>
          </cell>
          <cell r="P1799" t="str">
            <v/>
          </cell>
          <cell r="Q1799" t="str">
            <v/>
          </cell>
        </row>
        <row r="1800">
          <cell r="J1800" t="str">
            <v/>
          </cell>
          <cell r="O1800" t="str">
            <v/>
          </cell>
          <cell r="P1800" t="str">
            <v/>
          </cell>
          <cell r="Q1800" t="str">
            <v/>
          </cell>
        </row>
        <row r="1801">
          <cell r="J1801" t="str">
            <v/>
          </cell>
          <cell r="O1801" t="str">
            <v/>
          </cell>
          <cell r="P1801" t="str">
            <v/>
          </cell>
          <cell r="Q1801" t="str">
            <v/>
          </cell>
        </row>
        <row r="1802">
          <cell r="J1802" t="str">
            <v/>
          </cell>
          <cell r="O1802" t="str">
            <v/>
          </cell>
          <cell r="P1802" t="str">
            <v/>
          </cell>
          <cell r="Q1802" t="str">
            <v/>
          </cell>
        </row>
        <row r="1803">
          <cell r="J1803" t="str">
            <v/>
          </cell>
          <cell r="O1803" t="str">
            <v/>
          </cell>
          <cell r="P1803" t="str">
            <v/>
          </cell>
          <cell r="Q1803" t="str">
            <v/>
          </cell>
        </row>
        <row r="1804">
          <cell r="J1804" t="str">
            <v/>
          </cell>
          <cell r="O1804" t="str">
            <v/>
          </cell>
          <cell r="P1804" t="str">
            <v/>
          </cell>
          <cell r="Q1804" t="str">
            <v/>
          </cell>
        </row>
        <row r="1805">
          <cell r="J1805" t="str">
            <v/>
          </cell>
          <cell r="O1805" t="str">
            <v/>
          </cell>
          <cell r="P1805" t="str">
            <v/>
          </cell>
          <cell r="Q1805" t="str">
            <v/>
          </cell>
        </row>
        <row r="1806">
          <cell r="J1806" t="str">
            <v/>
          </cell>
          <cell r="O1806" t="str">
            <v/>
          </cell>
          <cell r="P1806" t="str">
            <v/>
          </cell>
          <cell r="Q1806" t="str">
            <v/>
          </cell>
        </row>
        <row r="1807">
          <cell r="J1807" t="str">
            <v/>
          </cell>
          <cell r="O1807" t="str">
            <v/>
          </cell>
          <cell r="P1807" t="str">
            <v/>
          </cell>
          <cell r="Q1807" t="str">
            <v/>
          </cell>
        </row>
        <row r="1808">
          <cell r="J1808" t="str">
            <v/>
          </cell>
          <cell r="O1808" t="str">
            <v/>
          </cell>
          <cell r="P1808" t="str">
            <v/>
          </cell>
          <cell r="Q1808" t="str">
            <v/>
          </cell>
        </row>
        <row r="1809">
          <cell r="J1809" t="str">
            <v/>
          </cell>
          <cell r="O1809" t="str">
            <v/>
          </cell>
          <cell r="P1809" t="str">
            <v/>
          </cell>
          <cell r="Q1809" t="str">
            <v/>
          </cell>
        </row>
        <row r="1810">
          <cell r="J1810" t="str">
            <v/>
          </cell>
          <cell r="O1810" t="str">
            <v/>
          </cell>
          <cell r="P1810" t="str">
            <v/>
          </cell>
          <cell r="Q1810" t="str">
            <v/>
          </cell>
        </row>
        <row r="1811">
          <cell r="J1811" t="str">
            <v/>
          </cell>
          <cell r="O1811" t="str">
            <v/>
          </cell>
          <cell r="P1811" t="str">
            <v/>
          </cell>
          <cell r="Q1811" t="str">
            <v/>
          </cell>
        </row>
        <row r="1812">
          <cell r="J1812" t="str">
            <v/>
          </cell>
          <cell r="O1812" t="str">
            <v/>
          </cell>
          <cell r="P1812" t="str">
            <v/>
          </cell>
          <cell r="Q1812" t="str">
            <v/>
          </cell>
        </row>
        <row r="1813">
          <cell r="J1813" t="str">
            <v/>
          </cell>
          <cell r="O1813" t="str">
            <v/>
          </cell>
          <cell r="P1813" t="str">
            <v/>
          </cell>
          <cell r="Q1813" t="str">
            <v/>
          </cell>
        </row>
        <row r="1814">
          <cell r="J1814" t="str">
            <v/>
          </cell>
          <cell r="O1814" t="str">
            <v/>
          </cell>
          <cell r="P1814" t="str">
            <v/>
          </cell>
          <cell r="Q1814" t="str">
            <v/>
          </cell>
        </row>
        <row r="1815">
          <cell r="J1815" t="str">
            <v/>
          </cell>
          <cell r="O1815" t="str">
            <v/>
          </cell>
          <cell r="P1815" t="str">
            <v/>
          </cell>
          <cell r="Q1815" t="str">
            <v/>
          </cell>
        </row>
        <row r="1816">
          <cell r="J1816" t="str">
            <v/>
          </cell>
          <cell r="O1816" t="str">
            <v/>
          </cell>
          <cell r="P1816" t="str">
            <v/>
          </cell>
          <cell r="Q1816" t="str">
            <v/>
          </cell>
        </row>
        <row r="1817">
          <cell r="J1817" t="str">
            <v/>
          </cell>
          <cell r="O1817" t="str">
            <v/>
          </cell>
          <cell r="P1817" t="str">
            <v/>
          </cell>
          <cell r="Q1817" t="str">
            <v/>
          </cell>
        </row>
        <row r="1818">
          <cell r="J1818" t="str">
            <v/>
          </cell>
          <cell r="O1818" t="str">
            <v/>
          </cell>
          <cell r="P1818" t="str">
            <v/>
          </cell>
          <cell r="Q1818" t="str">
            <v/>
          </cell>
        </row>
        <row r="1819">
          <cell r="J1819" t="str">
            <v/>
          </cell>
          <cell r="O1819" t="str">
            <v/>
          </cell>
          <cell r="P1819" t="str">
            <v/>
          </cell>
          <cell r="Q1819" t="str">
            <v/>
          </cell>
        </row>
        <row r="1820">
          <cell r="J1820" t="str">
            <v/>
          </cell>
          <cell r="O1820" t="str">
            <v/>
          </cell>
          <cell r="P1820" t="str">
            <v/>
          </cell>
          <cell r="Q1820" t="str">
            <v/>
          </cell>
        </row>
        <row r="1821">
          <cell r="J1821" t="str">
            <v/>
          </cell>
          <cell r="O1821" t="str">
            <v/>
          </cell>
          <cell r="P1821" t="str">
            <v/>
          </cell>
          <cell r="Q1821" t="str">
            <v/>
          </cell>
        </row>
        <row r="1822">
          <cell r="J1822" t="str">
            <v/>
          </cell>
          <cell r="O1822" t="str">
            <v/>
          </cell>
          <cell r="P1822" t="str">
            <v/>
          </cell>
          <cell r="Q1822" t="str">
            <v/>
          </cell>
        </row>
        <row r="1823">
          <cell r="J1823" t="str">
            <v/>
          </cell>
          <cell r="O1823" t="str">
            <v/>
          </cell>
          <cell r="P1823" t="str">
            <v/>
          </cell>
          <cell r="Q1823" t="str">
            <v/>
          </cell>
        </row>
        <row r="1824">
          <cell r="J1824" t="str">
            <v/>
          </cell>
          <cell r="O1824" t="str">
            <v/>
          </cell>
          <cell r="P1824" t="str">
            <v/>
          </cell>
          <cell r="Q1824" t="str">
            <v/>
          </cell>
        </row>
        <row r="1825">
          <cell r="J1825" t="str">
            <v/>
          </cell>
          <cell r="O1825" t="str">
            <v/>
          </cell>
          <cell r="P1825" t="str">
            <v/>
          </cell>
          <cell r="Q1825" t="str">
            <v/>
          </cell>
        </row>
        <row r="1826">
          <cell r="J1826" t="str">
            <v/>
          </cell>
          <cell r="O1826" t="str">
            <v/>
          </cell>
          <cell r="P1826" t="str">
            <v/>
          </cell>
          <cell r="Q1826" t="str">
            <v/>
          </cell>
        </row>
        <row r="1827">
          <cell r="J1827" t="str">
            <v/>
          </cell>
          <cell r="O1827" t="str">
            <v/>
          </cell>
          <cell r="P1827" t="str">
            <v/>
          </cell>
          <cell r="Q1827" t="str">
            <v/>
          </cell>
        </row>
        <row r="1828">
          <cell r="J1828" t="str">
            <v/>
          </cell>
          <cell r="O1828" t="str">
            <v/>
          </cell>
          <cell r="P1828" t="str">
            <v/>
          </cell>
          <cell r="Q1828" t="str">
            <v/>
          </cell>
        </row>
        <row r="1829">
          <cell r="J1829" t="str">
            <v/>
          </cell>
          <cell r="O1829" t="str">
            <v/>
          </cell>
          <cell r="P1829" t="str">
            <v/>
          </cell>
          <cell r="Q1829" t="str">
            <v/>
          </cell>
        </row>
        <row r="1830">
          <cell r="J1830" t="str">
            <v/>
          </cell>
          <cell r="O1830" t="str">
            <v/>
          </cell>
          <cell r="P1830" t="str">
            <v/>
          </cell>
          <cell r="Q1830" t="str">
            <v/>
          </cell>
        </row>
        <row r="1831">
          <cell r="J1831" t="str">
            <v/>
          </cell>
          <cell r="O1831" t="str">
            <v/>
          </cell>
          <cell r="P1831" t="str">
            <v/>
          </cell>
          <cell r="Q1831" t="str">
            <v/>
          </cell>
        </row>
        <row r="1832">
          <cell r="J1832" t="str">
            <v/>
          </cell>
          <cell r="O1832" t="str">
            <v/>
          </cell>
          <cell r="P1832" t="str">
            <v/>
          </cell>
          <cell r="Q1832" t="str">
            <v/>
          </cell>
        </row>
        <row r="1833">
          <cell r="J1833" t="str">
            <v/>
          </cell>
          <cell r="O1833" t="str">
            <v/>
          </cell>
          <cell r="P1833" t="str">
            <v/>
          </cell>
          <cell r="Q1833" t="str">
            <v/>
          </cell>
        </row>
        <row r="1834">
          <cell r="J1834" t="str">
            <v/>
          </cell>
          <cell r="O1834" t="str">
            <v/>
          </cell>
          <cell r="P1834" t="str">
            <v/>
          </cell>
          <cell r="Q1834" t="str">
            <v/>
          </cell>
        </row>
        <row r="1835">
          <cell r="J1835" t="str">
            <v/>
          </cell>
          <cell r="O1835" t="str">
            <v/>
          </cell>
          <cell r="P1835" t="str">
            <v/>
          </cell>
          <cell r="Q1835" t="str">
            <v/>
          </cell>
        </row>
        <row r="1836">
          <cell r="J1836" t="str">
            <v/>
          </cell>
          <cell r="O1836" t="str">
            <v/>
          </cell>
          <cell r="P1836" t="str">
            <v/>
          </cell>
          <cell r="Q1836" t="str">
            <v/>
          </cell>
        </row>
        <row r="1837">
          <cell r="J1837" t="str">
            <v/>
          </cell>
          <cell r="O1837" t="str">
            <v/>
          </cell>
          <cell r="P1837" t="str">
            <v/>
          </cell>
          <cell r="Q1837" t="str">
            <v/>
          </cell>
        </row>
        <row r="1838">
          <cell r="J1838" t="str">
            <v/>
          </cell>
          <cell r="O1838" t="str">
            <v/>
          </cell>
          <cell r="P1838" t="str">
            <v/>
          </cell>
          <cell r="Q1838" t="str">
            <v/>
          </cell>
        </row>
        <row r="1839">
          <cell r="J1839" t="str">
            <v/>
          </cell>
          <cell r="O1839" t="str">
            <v/>
          </cell>
          <cell r="P1839" t="str">
            <v/>
          </cell>
          <cell r="Q1839" t="str">
            <v/>
          </cell>
        </row>
        <row r="1840">
          <cell r="J1840" t="str">
            <v/>
          </cell>
          <cell r="O1840" t="str">
            <v/>
          </cell>
          <cell r="P1840" t="str">
            <v/>
          </cell>
          <cell r="Q1840" t="str">
            <v/>
          </cell>
        </row>
        <row r="1841">
          <cell r="J1841" t="str">
            <v/>
          </cell>
          <cell r="O1841" t="str">
            <v/>
          </cell>
          <cell r="P1841" t="str">
            <v/>
          </cell>
          <cell r="Q1841" t="str">
            <v/>
          </cell>
        </row>
        <row r="1842">
          <cell r="J1842" t="str">
            <v/>
          </cell>
          <cell r="O1842" t="str">
            <v/>
          </cell>
          <cell r="P1842" t="str">
            <v/>
          </cell>
          <cell r="Q1842" t="str">
            <v/>
          </cell>
        </row>
        <row r="1843">
          <cell r="J1843" t="str">
            <v/>
          </cell>
          <cell r="O1843" t="str">
            <v/>
          </cell>
          <cell r="P1843" t="str">
            <v/>
          </cell>
          <cell r="Q1843" t="str">
            <v/>
          </cell>
        </row>
        <row r="1844">
          <cell r="J1844" t="str">
            <v/>
          </cell>
          <cell r="O1844" t="str">
            <v/>
          </cell>
          <cell r="P1844" t="str">
            <v/>
          </cell>
          <cell r="Q1844" t="str">
            <v/>
          </cell>
        </row>
        <row r="1845">
          <cell r="J1845" t="str">
            <v/>
          </cell>
          <cell r="O1845" t="str">
            <v/>
          </cell>
          <cell r="P1845" t="str">
            <v/>
          </cell>
          <cell r="Q1845" t="str">
            <v/>
          </cell>
        </row>
        <row r="1846">
          <cell r="J1846" t="str">
            <v/>
          </cell>
          <cell r="O1846" t="str">
            <v/>
          </cell>
          <cell r="P1846" t="str">
            <v/>
          </cell>
          <cell r="Q1846" t="str">
            <v/>
          </cell>
        </row>
        <row r="1847">
          <cell r="J1847" t="str">
            <v/>
          </cell>
          <cell r="O1847" t="str">
            <v/>
          </cell>
          <cell r="P1847" t="str">
            <v/>
          </cell>
          <cell r="Q1847" t="str">
            <v/>
          </cell>
        </row>
        <row r="1848">
          <cell r="J1848" t="str">
            <v/>
          </cell>
          <cell r="O1848" t="str">
            <v/>
          </cell>
          <cell r="P1848" t="str">
            <v/>
          </cell>
          <cell r="Q1848" t="str">
            <v/>
          </cell>
        </row>
        <row r="1849">
          <cell r="J1849" t="str">
            <v/>
          </cell>
          <cell r="O1849" t="str">
            <v/>
          </cell>
          <cell r="P1849" t="str">
            <v/>
          </cell>
          <cell r="Q1849" t="str">
            <v/>
          </cell>
        </row>
        <row r="1850">
          <cell r="J1850" t="str">
            <v/>
          </cell>
          <cell r="O1850" t="str">
            <v/>
          </cell>
          <cell r="P1850" t="str">
            <v/>
          </cell>
          <cell r="Q1850" t="str">
            <v/>
          </cell>
        </row>
        <row r="1851">
          <cell r="J1851" t="str">
            <v/>
          </cell>
          <cell r="O1851" t="str">
            <v/>
          </cell>
          <cell r="P1851" t="str">
            <v/>
          </cell>
          <cell r="Q1851" t="str">
            <v/>
          </cell>
        </row>
        <row r="1852">
          <cell r="J1852" t="str">
            <v/>
          </cell>
          <cell r="O1852" t="str">
            <v/>
          </cell>
          <cell r="P1852" t="str">
            <v/>
          </cell>
          <cell r="Q1852" t="str">
            <v/>
          </cell>
        </row>
        <row r="1853">
          <cell r="J1853" t="str">
            <v/>
          </cell>
          <cell r="O1853" t="str">
            <v/>
          </cell>
          <cell r="P1853" t="str">
            <v/>
          </cell>
          <cell r="Q1853" t="str">
            <v/>
          </cell>
        </row>
        <row r="1854">
          <cell r="J1854" t="str">
            <v/>
          </cell>
          <cell r="O1854" t="str">
            <v/>
          </cell>
          <cell r="P1854" t="str">
            <v/>
          </cell>
          <cell r="Q1854" t="str">
            <v/>
          </cell>
        </row>
        <row r="1855">
          <cell r="J1855" t="str">
            <v/>
          </cell>
          <cell r="O1855" t="str">
            <v/>
          </cell>
          <cell r="P1855" t="str">
            <v/>
          </cell>
          <cell r="Q1855" t="str">
            <v/>
          </cell>
        </row>
        <row r="1856">
          <cell r="J1856" t="str">
            <v/>
          </cell>
          <cell r="O1856" t="str">
            <v/>
          </cell>
          <cell r="P1856" t="str">
            <v/>
          </cell>
          <cell r="Q1856" t="str">
            <v/>
          </cell>
        </row>
        <row r="1857">
          <cell r="J1857" t="str">
            <v/>
          </cell>
          <cell r="O1857" t="str">
            <v/>
          </cell>
          <cell r="P1857" t="str">
            <v/>
          </cell>
          <cell r="Q1857" t="str">
            <v/>
          </cell>
        </row>
        <row r="1858">
          <cell r="J1858" t="str">
            <v/>
          </cell>
          <cell r="O1858" t="str">
            <v/>
          </cell>
          <cell r="P1858" t="str">
            <v/>
          </cell>
          <cell r="Q1858" t="str">
            <v/>
          </cell>
        </row>
        <row r="1859">
          <cell r="J1859" t="str">
            <v/>
          </cell>
          <cell r="O1859" t="str">
            <v/>
          </cell>
          <cell r="P1859" t="str">
            <v/>
          </cell>
          <cell r="Q1859" t="str">
            <v/>
          </cell>
        </row>
        <row r="1860">
          <cell r="J1860" t="str">
            <v/>
          </cell>
          <cell r="O1860" t="str">
            <v/>
          </cell>
          <cell r="P1860" t="str">
            <v/>
          </cell>
          <cell r="Q1860" t="str">
            <v/>
          </cell>
        </row>
        <row r="1861">
          <cell r="J1861" t="str">
            <v/>
          </cell>
          <cell r="O1861" t="str">
            <v/>
          </cell>
          <cell r="P1861" t="str">
            <v/>
          </cell>
          <cell r="Q1861" t="str">
            <v/>
          </cell>
        </row>
        <row r="1862">
          <cell r="J1862" t="str">
            <v/>
          </cell>
          <cell r="O1862" t="str">
            <v/>
          </cell>
          <cell r="P1862" t="str">
            <v/>
          </cell>
          <cell r="Q1862" t="str">
            <v/>
          </cell>
        </row>
        <row r="1863">
          <cell r="J1863" t="str">
            <v/>
          </cell>
          <cell r="O1863" t="str">
            <v/>
          </cell>
          <cell r="P1863" t="str">
            <v/>
          </cell>
          <cell r="Q1863" t="str">
            <v/>
          </cell>
        </row>
        <row r="1864">
          <cell r="J1864" t="str">
            <v/>
          </cell>
          <cell r="O1864" t="str">
            <v/>
          </cell>
          <cell r="P1864" t="str">
            <v/>
          </cell>
          <cell r="Q1864" t="str">
            <v/>
          </cell>
        </row>
        <row r="1865">
          <cell r="J1865" t="str">
            <v/>
          </cell>
          <cell r="O1865" t="str">
            <v/>
          </cell>
          <cell r="P1865" t="str">
            <v/>
          </cell>
          <cell r="Q1865" t="str">
            <v/>
          </cell>
        </row>
        <row r="1866">
          <cell r="J1866" t="str">
            <v/>
          </cell>
          <cell r="O1866" t="str">
            <v/>
          </cell>
          <cell r="P1866" t="str">
            <v/>
          </cell>
          <cell r="Q1866" t="str">
            <v/>
          </cell>
        </row>
        <row r="1867">
          <cell r="J1867" t="str">
            <v/>
          </cell>
          <cell r="O1867" t="str">
            <v/>
          </cell>
          <cell r="P1867" t="str">
            <v/>
          </cell>
          <cell r="Q1867" t="str">
            <v/>
          </cell>
        </row>
        <row r="1868">
          <cell r="J1868" t="str">
            <v/>
          </cell>
          <cell r="O1868" t="str">
            <v/>
          </cell>
          <cell r="P1868" t="str">
            <v/>
          </cell>
          <cell r="Q1868" t="str">
            <v/>
          </cell>
        </row>
        <row r="1869">
          <cell r="J1869" t="str">
            <v/>
          </cell>
          <cell r="O1869" t="str">
            <v/>
          </cell>
          <cell r="P1869" t="str">
            <v/>
          </cell>
          <cell r="Q1869" t="str">
            <v/>
          </cell>
        </row>
        <row r="1870">
          <cell r="J1870" t="str">
            <v/>
          </cell>
          <cell r="O1870" t="str">
            <v/>
          </cell>
          <cell r="P1870" t="str">
            <v/>
          </cell>
          <cell r="Q1870" t="str">
            <v/>
          </cell>
        </row>
        <row r="1871">
          <cell r="J1871" t="str">
            <v/>
          </cell>
          <cell r="O1871" t="str">
            <v/>
          </cell>
          <cell r="P1871" t="str">
            <v/>
          </cell>
          <cell r="Q1871" t="str">
            <v/>
          </cell>
        </row>
        <row r="1872">
          <cell r="J1872" t="str">
            <v/>
          </cell>
          <cell r="O1872" t="str">
            <v/>
          </cell>
          <cell r="P1872" t="str">
            <v/>
          </cell>
          <cell r="Q1872" t="str">
            <v/>
          </cell>
        </row>
        <row r="1873">
          <cell r="J1873" t="str">
            <v/>
          </cell>
          <cell r="O1873" t="str">
            <v/>
          </cell>
          <cell r="P1873" t="str">
            <v/>
          </cell>
          <cell r="Q1873" t="str">
            <v/>
          </cell>
        </row>
        <row r="1874">
          <cell r="J1874" t="str">
            <v/>
          </cell>
          <cell r="O1874" t="str">
            <v/>
          </cell>
          <cell r="P1874" t="str">
            <v/>
          </cell>
          <cell r="Q1874" t="str">
            <v/>
          </cell>
        </row>
        <row r="1875">
          <cell r="J1875" t="str">
            <v/>
          </cell>
          <cell r="O1875" t="str">
            <v/>
          </cell>
          <cell r="P1875" t="str">
            <v/>
          </cell>
          <cell r="Q1875" t="str">
            <v/>
          </cell>
        </row>
        <row r="1876">
          <cell r="J1876" t="str">
            <v/>
          </cell>
          <cell r="O1876" t="str">
            <v/>
          </cell>
          <cell r="P1876" t="str">
            <v/>
          </cell>
          <cell r="Q1876" t="str">
            <v/>
          </cell>
        </row>
        <row r="1877">
          <cell r="J1877" t="str">
            <v/>
          </cell>
          <cell r="O1877" t="str">
            <v/>
          </cell>
          <cell r="P1877" t="str">
            <v/>
          </cell>
          <cell r="Q1877" t="str">
            <v/>
          </cell>
        </row>
        <row r="1878">
          <cell r="J1878" t="str">
            <v/>
          </cell>
          <cell r="O1878" t="str">
            <v/>
          </cell>
          <cell r="P1878" t="str">
            <v/>
          </cell>
          <cell r="Q1878" t="str">
            <v/>
          </cell>
        </row>
        <row r="1879">
          <cell r="J1879" t="str">
            <v/>
          </cell>
          <cell r="O1879" t="str">
            <v/>
          </cell>
          <cell r="P1879" t="str">
            <v/>
          </cell>
          <cell r="Q1879" t="str">
            <v/>
          </cell>
        </row>
        <row r="1880">
          <cell r="J1880" t="str">
            <v/>
          </cell>
          <cell r="O1880" t="str">
            <v/>
          </cell>
          <cell r="P1880" t="str">
            <v/>
          </cell>
          <cell r="Q1880" t="str">
            <v/>
          </cell>
        </row>
        <row r="1881">
          <cell r="J1881" t="str">
            <v/>
          </cell>
          <cell r="O1881" t="str">
            <v/>
          </cell>
          <cell r="P1881" t="str">
            <v/>
          </cell>
          <cell r="Q1881" t="str">
            <v/>
          </cell>
        </row>
        <row r="1882">
          <cell r="J1882" t="str">
            <v/>
          </cell>
          <cell r="O1882" t="str">
            <v/>
          </cell>
          <cell r="P1882" t="str">
            <v/>
          </cell>
          <cell r="Q1882" t="str">
            <v/>
          </cell>
        </row>
        <row r="1883">
          <cell r="J1883" t="str">
            <v/>
          </cell>
          <cell r="O1883" t="str">
            <v/>
          </cell>
          <cell r="P1883" t="str">
            <v/>
          </cell>
          <cell r="Q1883" t="str">
            <v/>
          </cell>
        </row>
        <row r="1884">
          <cell r="J1884" t="str">
            <v/>
          </cell>
          <cell r="O1884" t="str">
            <v/>
          </cell>
          <cell r="P1884" t="str">
            <v/>
          </cell>
          <cell r="Q1884" t="str">
            <v/>
          </cell>
        </row>
        <row r="1885">
          <cell r="J1885" t="str">
            <v/>
          </cell>
          <cell r="O1885" t="str">
            <v/>
          </cell>
          <cell r="P1885" t="str">
            <v/>
          </cell>
          <cell r="Q1885" t="str">
            <v/>
          </cell>
        </row>
        <row r="1886">
          <cell r="J1886" t="str">
            <v/>
          </cell>
          <cell r="O1886" t="str">
            <v/>
          </cell>
          <cell r="P1886" t="str">
            <v/>
          </cell>
          <cell r="Q1886" t="str">
            <v/>
          </cell>
        </row>
        <row r="1887">
          <cell r="J1887" t="str">
            <v/>
          </cell>
          <cell r="O1887" t="str">
            <v/>
          </cell>
          <cell r="P1887" t="str">
            <v/>
          </cell>
          <cell r="Q1887" t="str">
            <v/>
          </cell>
        </row>
        <row r="1888">
          <cell r="J1888" t="str">
            <v/>
          </cell>
          <cell r="O1888" t="str">
            <v/>
          </cell>
          <cell r="P1888" t="str">
            <v/>
          </cell>
          <cell r="Q1888" t="str">
            <v/>
          </cell>
        </row>
        <row r="1889">
          <cell r="J1889" t="str">
            <v/>
          </cell>
          <cell r="O1889" t="str">
            <v/>
          </cell>
          <cell r="P1889" t="str">
            <v/>
          </cell>
          <cell r="Q1889" t="str">
            <v/>
          </cell>
        </row>
        <row r="1890">
          <cell r="J1890" t="str">
            <v/>
          </cell>
          <cell r="O1890" t="str">
            <v/>
          </cell>
          <cell r="P1890" t="str">
            <v/>
          </cell>
          <cell r="Q1890" t="str">
            <v/>
          </cell>
        </row>
        <row r="1891">
          <cell r="J1891" t="str">
            <v/>
          </cell>
          <cell r="O1891" t="str">
            <v/>
          </cell>
          <cell r="P1891" t="str">
            <v/>
          </cell>
          <cell r="Q1891" t="str">
            <v/>
          </cell>
        </row>
        <row r="1892">
          <cell r="J1892" t="str">
            <v/>
          </cell>
          <cell r="O1892" t="str">
            <v/>
          </cell>
          <cell r="P1892" t="str">
            <v/>
          </cell>
          <cell r="Q1892" t="str">
            <v/>
          </cell>
        </row>
        <row r="1893">
          <cell r="J1893" t="str">
            <v/>
          </cell>
          <cell r="O1893" t="str">
            <v/>
          </cell>
          <cell r="P1893" t="str">
            <v/>
          </cell>
          <cell r="Q1893" t="str">
            <v/>
          </cell>
        </row>
        <row r="1894">
          <cell r="J1894" t="str">
            <v/>
          </cell>
          <cell r="O1894" t="str">
            <v/>
          </cell>
          <cell r="P1894" t="str">
            <v/>
          </cell>
          <cell r="Q1894" t="str">
            <v/>
          </cell>
        </row>
        <row r="1895">
          <cell r="J1895" t="str">
            <v/>
          </cell>
          <cell r="O1895" t="str">
            <v/>
          </cell>
          <cell r="P1895" t="str">
            <v/>
          </cell>
          <cell r="Q1895" t="str">
            <v/>
          </cell>
        </row>
        <row r="1896">
          <cell r="J1896" t="str">
            <v/>
          </cell>
          <cell r="O1896" t="str">
            <v/>
          </cell>
          <cell r="P1896" t="str">
            <v/>
          </cell>
          <cell r="Q1896" t="str">
            <v/>
          </cell>
        </row>
        <row r="1897">
          <cell r="J1897" t="str">
            <v/>
          </cell>
          <cell r="O1897" t="str">
            <v/>
          </cell>
          <cell r="P1897" t="str">
            <v/>
          </cell>
          <cell r="Q1897" t="str">
            <v/>
          </cell>
        </row>
        <row r="1898">
          <cell r="J1898" t="str">
            <v/>
          </cell>
          <cell r="O1898" t="str">
            <v/>
          </cell>
          <cell r="P1898" t="str">
            <v/>
          </cell>
          <cell r="Q1898" t="str">
            <v/>
          </cell>
        </row>
        <row r="1899">
          <cell r="J1899" t="str">
            <v/>
          </cell>
          <cell r="O1899" t="str">
            <v/>
          </cell>
          <cell r="P1899" t="str">
            <v/>
          </cell>
          <cell r="Q1899" t="str">
            <v/>
          </cell>
        </row>
        <row r="1900">
          <cell r="J1900" t="str">
            <v/>
          </cell>
          <cell r="O1900" t="str">
            <v/>
          </cell>
          <cell r="P1900" t="str">
            <v/>
          </cell>
          <cell r="Q1900" t="str">
            <v/>
          </cell>
        </row>
        <row r="1901">
          <cell r="J1901" t="str">
            <v/>
          </cell>
          <cell r="O1901" t="str">
            <v/>
          </cell>
          <cell r="P1901" t="str">
            <v/>
          </cell>
          <cell r="Q1901" t="str">
            <v/>
          </cell>
        </row>
        <row r="1902">
          <cell r="J1902" t="str">
            <v/>
          </cell>
          <cell r="O1902" t="str">
            <v/>
          </cell>
          <cell r="P1902" t="str">
            <v/>
          </cell>
          <cell r="Q1902" t="str">
            <v/>
          </cell>
        </row>
        <row r="1903">
          <cell r="J1903" t="str">
            <v/>
          </cell>
          <cell r="O1903" t="str">
            <v/>
          </cell>
          <cell r="P1903" t="str">
            <v/>
          </cell>
          <cell r="Q1903" t="str">
            <v/>
          </cell>
        </row>
        <row r="1904">
          <cell r="J1904" t="str">
            <v/>
          </cell>
          <cell r="O1904" t="str">
            <v/>
          </cell>
          <cell r="P1904" t="str">
            <v/>
          </cell>
          <cell r="Q1904" t="str">
            <v/>
          </cell>
        </row>
        <row r="1905">
          <cell r="J1905" t="str">
            <v/>
          </cell>
          <cell r="O1905" t="str">
            <v/>
          </cell>
          <cell r="P1905" t="str">
            <v/>
          </cell>
          <cell r="Q1905" t="str">
            <v/>
          </cell>
        </row>
        <row r="1906">
          <cell r="J1906" t="str">
            <v/>
          </cell>
          <cell r="O1906" t="str">
            <v/>
          </cell>
          <cell r="P1906" t="str">
            <v/>
          </cell>
          <cell r="Q1906" t="str">
            <v/>
          </cell>
        </row>
        <row r="1907">
          <cell r="J1907" t="str">
            <v/>
          </cell>
          <cell r="O1907" t="str">
            <v/>
          </cell>
          <cell r="P1907" t="str">
            <v/>
          </cell>
          <cell r="Q1907" t="str">
            <v/>
          </cell>
        </row>
        <row r="1908">
          <cell r="J1908" t="str">
            <v/>
          </cell>
          <cell r="O1908" t="str">
            <v/>
          </cell>
          <cell r="P1908" t="str">
            <v/>
          </cell>
          <cell r="Q1908" t="str">
            <v/>
          </cell>
        </row>
        <row r="1909">
          <cell r="J1909" t="str">
            <v/>
          </cell>
          <cell r="O1909" t="str">
            <v/>
          </cell>
          <cell r="P1909" t="str">
            <v/>
          </cell>
          <cell r="Q1909" t="str">
            <v/>
          </cell>
        </row>
        <row r="1910">
          <cell r="J1910" t="str">
            <v/>
          </cell>
          <cell r="O1910" t="str">
            <v/>
          </cell>
          <cell r="P1910" t="str">
            <v/>
          </cell>
          <cell r="Q1910" t="str">
            <v/>
          </cell>
        </row>
        <row r="1911">
          <cell r="J1911" t="str">
            <v/>
          </cell>
          <cell r="O1911" t="str">
            <v/>
          </cell>
          <cell r="P1911" t="str">
            <v/>
          </cell>
          <cell r="Q1911" t="str">
            <v/>
          </cell>
        </row>
        <row r="1912">
          <cell r="J1912" t="str">
            <v/>
          </cell>
          <cell r="O1912" t="str">
            <v/>
          </cell>
          <cell r="P1912" t="str">
            <v/>
          </cell>
          <cell r="Q1912" t="str">
            <v/>
          </cell>
        </row>
        <row r="1913">
          <cell r="J1913" t="str">
            <v/>
          </cell>
          <cell r="O1913" t="str">
            <v/>
          </cell>
          <cell r="P1913" t="str">
            <v/>
          </cell>
          <cell r="Q1913" t="str">
            <v/>
          </cell>
        </row>
        <row r="1914">
          <cell r="J1914" t="str">
            <v/>
          </cell>
          <cell r="O1914" t="str">
            <v/>
          </cell>
          <cell r="P1914" t="str">
            <v/>
          </cell>
          <cell r="Q1914" t="str">
            <v/>
          </cell>
        </row>
        <row r="1915">
          <cell r="J1915" t="str">
            <v/>
          </cell>
          <cell r="O1915" t="str">
            <v/>
          </cell>
          <cell r="P1915" t="str">
            <v/>
          </cell>
          <cell r="Q1915" t="str">
            <v/>
          </cell>
        </row>
        <row r="1916">
          <cell r="J1916" t="str">
            <v/>
          </cell>
          <cell r="O1916" t="str">
            <v/>
          </cell>
          <cell r="P1916" t="str">
            <v/>
          </cell>
          <cell r="Q1916" t="str">
            <v/>
          </cell>
        </row>
        <row r="1917">
          <cell r="J1917" t="str">
            <v/>
          </cell>
          <cell r="O1917" t="str">
            <v/>
          </cell>
          <cell r="P1917" t="str">
            <v/>
          </cell>
          <cell r="Q1917" t="str">
            <v/>
          </cell>
        </row>
        <row r="1918">
          <cell r="J1918" t="str">
            <v/>
          </cell>
          <cell r="O1918" t="str">
            <v/>
          </cell>
          <cell r="P1918" t="str">
            <v/>
          </cell>
          <cell r="Q1918" t="str">
            <v/>
          </cell>
        </row>
        <row r="1919">
          <cell r="J1919" t="str">
            <v/>
          </cell>
          <cell r="O1919" t="str">
            <v/>
          </cell>
          <cell r="P1919" t="str">
            <v/>
          </cell>
          <cell r="Q1919" t="str">
            <v/>
          </cell>
        </row>
        <row r="1920">
          <cell r="J1920" t="str">
            <v/>
          </cell>
          <cell r="O1920" t="str">
            <v/>
          </cell>
          <cell r="P1920" t="str">
            <v/>
          </cell>
          <cell r="Q1920" t="str">
            <v/>
          </cell>
        </row>
        <row r="1921">
          <cell r="J1921" t="str">
            <v/>
          </cell>
          <cell r="O1921" t="str">
            <v/>
          </cell>
          <cell r="P1921" t="str">
            <v/>
          </cell>
          <cell r="Q1921" t="str">
            <v/>
          </cell>
        </row>
        <row r="1922">
          <cell r="J1922" t="str">
            <v/>
          </cell>
          <cell r="O1922" t="str">
            <v/>
          </cell>
          <cell r="P1922" t="str">
            <v/>
          </cell>
          <cell r="Q1922" t="str">
            <v/>
          </cell>
        </row>
        <row r="1923">
          <cell r="J1923" t="str">
            <v/>
          </cell>
          <cell r="O1923" t="str">
            <v/>
          </cell>
          <cell r="P1923" t="str">
            <v/>
          </cell>
          <cell r="Q1923" t="str">
            <v/>
          </cell>
        </row>
        <row r="1924">
          <cell r="J1924" t="str">
            <v/>
          </cell>
          <cell r="O1924" t="str">
            <v/>
          </cell>
          <cell r="P1924" t="str">
            <v/>
          </cell>
          <cell r="Q1924" t="str">
            <v/>
          </cell>
        </row>
        <row r="1925">
          <cell r="J1925" t="str">
            <v/>
          </cell>
          <cell r="O1925" t="str">
            <v/>
          </cell>
          <cell r="P1925" t="str">
            <v/>
          </cell>
          <cell r="Q1925" t="str">
            <v/>
          </cell>
        </row>
        <row r="1926">
          <cell r="J1926" t="str">
            <v/>
          </cell>
          <cell r="O1926" t="str">
            <v/>
          </cell>
          <cell r="P1926" t="str">
            <v/>
          </cell>
          <cell r="Q1926" t="str">
            <v/>
          </cell>
        </row>
        <row r="1927">
          <cell r="J1927" t="str">
            <v/>
          </cell>
          <cell r="O1927" t="str">
            <v/>
          </cell>
          <cell r="P1927" t="str">
            <v/>
          </cell>
          <cell r="Q1927" t="str">
            <v/>
          </cell>
        </row>
        <row r="1928">
          <cell r="J1928" t="str">
            <v/>
          </cell>
          <cell r="O1928" t="str">
            <v/>
          </cell>
          <cell r="P1928" t="str">
            <v/>
          </cell>
          <cell r="Q1928" t="str">
            <v/>
          </cell>
        </row>
        <row r="1929">
          <cell r="J1929" t="str">
            <v/>
          </cell>
          <cell r="O1929" t="str">
            <v/>
          </cell>
          <cell r="P1929" t="str">
            <v/>
          </cell>
          <cell r="Q1929" t="str">
            <v/>
          </cell>
        </row>
        <row r="1930">
          <cell r="J1930" t="str">
            <v/>
          </cell>
          <cell r="O1930" t="str">
            <v/>
          </cell>
          <cell r="P1930" t="str">
            <v/>
          </cell>
          <cell r="Q1930" t="str">
            <v/>
          </cell>
        </row>
        <row r="1931">
          <cell r="J1931" t="str">
            <v/>
          </cell>
          <cell r="O1931" t="str">
            <v/>
          </cell>
          <cell r="P1931" t="str">
            <v/>
          </cell>
          <cell r="Q1931" t="str">
            <v/>
          </cell>
        </row>
        <row r="1932">
          <cell r="J1932" t="str">
            <v/>
          </cell>
          <cell r="O1932" t="str">
            <v/>
          </cell>
          <cell r="P1932" t="str">
            <v/>
          </cell>
          <cell r="Q1932" t="str">
            <v/>
          </cell>
        </row>
        <row r="1933">
          <cell r="J1933" t="str">
            <v/>
          </cell>
          <cell r="O1933" t="str">
            <v/>
          </cell>
          <cell r="P1933" t="str">
            <v/>
          </cell>
          <cell r="Q1933" t="str">
            <v/>
          </cell>
        </row>
        <row r="1934">
          <cell r="J1934" t="str">
            <v/>
          </cell>
          <cell r="O1934" t="str">
            <v/>
          </cell>
          <cell r="P1934" t="str">
            <v/>
          </cell>
          <cell r="Q1934" t="str">
            <v/>
          </cell>
        </row>
        <row r="1935">
          <cell r="J1935" t="str">
            <v/>
          </cell>
          <cell r="O1935" t="str">
            <v/>
          </cell>
          <cell r="P1935" t="str">
            <v/>
          </cell>
          <cell r="Q1935" t="str">
            <v/>
          </cell>
        </row>
        <row r="1936">
          <cell r="J1936" t="str">
            <v/>
          </cell>
          <cell r="O1936" t="str">
            <v/>
          </cell>
          <cell r="P1936" t="str">
            <v/>
          </cell>
          <cell r="Q1936" t="str">
            <v/>
          </cell>
        </row>
        <row r="1937">
          <cell r="J1937" t="str">
            <v/>
          </cell>
          <cell r="O1937" t="str">
            <v/>
          </cell>
          <cell r="P1937" t="str">
            <v/>
          </cell>
          <cell r="Q1937" t="str">
            <v/>
          </cell>
        </row>
        <row r="1938">
          <cell r="J1938" t="str">
            <v/>
          </cell>
          <cell r="O1938" t="str">
            <v/>
          </cell>
          <cell r="P1938" t="str">
            <v/>
          </cell>
          <cell r="Q1938" t="str">
            <v/>
          </cell>
        </row>
        <row r="1939">
          <cell r="J1939" t="str">
            <v/>
          </cell>
          <cell r="O1939" t="str">
            <v/>
          </cell>
          <cell r="P1939" t="str">
            <v/>
          </cell>
          <cell r="Q1939" t="str">
            <v/>
          </cell>
        </row>
        <row r="1940">
          <cell r="J1940" t="str">
            <v/>
          </cell>
          <cell r="O1940" t="str">
            <v/>
          </cell>
          <cell r="P1940" t="str">
            <v/>
          </cell>
          <cell r="Q1940" t="str">
            <v/>
          </cell>
        </row>
        <row r="1941">
          <cell r="J1941" t="str">
            <v/>
          </cell>
          <cell r="O1941" t="str">
            <v/>
          </cell>
          <cell r="P1941" t="str">
            <v/>
          </cell>
          <cell r="Q1941" t="str">
            <v/>
          </cell>
        </row>
        <row r="1942">
          <cell r="J1942" t="str">
            <v/>
          </cell>
          <cell r="O1942" t="str">
            <v/>
          </cell>
          <cell r="P1942" t="str">
            <v/>
          </cell>
          <cell r="Q1942" t="str">
            <v/>
          </cell>
        </row>
        <row r="1943">
          <cell r="J1943" t="str">
            <v/>
          </cell>
          <cell r="O1943" t="str">
            <v/>
          </cell>
          <cell r="P1943" t="str">
            <v/>
          </cell>
          <cell r="Q1943" t="str">
            <v/>
          </cell>
        </row>
        <row r="1944">
          <cell r="J1944" t="str">
            <v/>
          </cell>
          <cell r="O1944" t="str">
            <v/>
          </cell>
          <cell r="P1944" t="str">
            <v/>
          </cell>
          <cell r="Q1944" t="str">
            <v/>
          </cell>
        </row>
        <row r="1945">
          <cell r="J1945" t="str">
            <v/>
          </cell>
          <cell r="O1945" t="str">
            <v/>
          </cell>
          <cell r="P1945" t="str">
            <v/>
          </cell>
          <cell r="Q1945" t="str">
            <v/>
          </cell>
        </row>
        <row r="1946">
          <cell r="J1946" t="str">
            <v/>
          </cell>
          <cell r="O1946" t="str">
            <v/>
          </cell>
          <cell r="P1946" t="str">
            <v/>
          </cell>
          <cell r="Q1946" t="str">
            <v/>
          </cell>
        </row>
        <row r="1947">
          <cell r="J1947" t="str">
            <v/>
          </cell>
          <cell r="O1947" t="str">
            <v/>
          </cell>
          <cell r="P1947" t="str">
            <v/>
          </cell>
          <cell r="Q1947" t="str">
            <v/>
          </cell>
        </row>
        <row r="1948">
          <cell r="J1948" t="str">
            <v/>
          </cell>
          <cell r="O1948" t="str">
            <v/>
          </cell>
          <cell r="P1948" t="str">
            <v/>
          </cell>
          <cell r="Q1948" t="str">
            <v/>
          </cell>
        </row>
        <row r="1949">
          <cell r="J1949" t="str">
            <v/>
          </cell>
          <cell r="O1949" t="str">
            <v/>
          </cell>
          <cell r="P1949" t="str">
            <v/>
          </cell>
          <cell r="Q1949" t="str">
            <v/>
          </cell>
        </row>
        <row r="1950">
          <cell r="J1950" t="str">
            <v/>
          </cell>
          <cell r="O1950" t="str">
            <v/>
          </cell>
          <cell r="P1950" t="str">
            <v/>
          </cell>
          <cell r="Q1950" t="str">
            <v/>
          </cell>
        </row>
        <row r="1951">
          <cell r="J1951" t="str">
            <v/>
          </cell>
          <cell r="O1951" t="str">
            <v/>
          </cell>
          <cell r="P1951" t="str">
            <v/>
          </cell>
          <cell r="Q1951" t="str">
            <v/>
          </cell>
        </row>
        <row r="1952">
          <cell r="J1952" t="str">
            <v/>
          </cell>
          <cell r="O1952" t="str">
            <v/>
          </cell>
          <cell r="P1952" t="str">
            <v/>
          </cell>
          <cell r="Q1952" t="str">
            <v/>
          </cell>
        </row>
        <row r="1953">
          <cell r="J1953" t="str">
            <v/>
          </cell>
          <cell r="O1953" t="str">
            <v/>
          </cell>
          <cell r="P1953" t="str">
            <v/>
          </cell>
          <cell r="Q1953" t="str">
            <v/>
          </cell>
        </row>
        <row r="1954">
          <cell r="J1954" t="str">
            <v/>
          </cell>
          <cell r="O1954" t="str">
            <v/>
          </cell>
          <cell r="P1954" t="str">
            <v/>
          </cell>
          <cell r="Q1954" t="str">
            <v/>
          </cell>
        </row>
        <row r="1955">
          <cell r="J1955" t="str">
            <v/>
          </cell>
          <cell r="O1955" t="str">
            <v/>
          </cell>
          <cell r="P1955" t="str">
            <v/>
          </cell>
          <cell r="Q1955" t="str">
            <v/>
          </cell>
        </row>
        <row r="1956">
          <cell r="J1956" t="str">
            <v/>
          </cell>
          <cell r="O1956" t="str">
            <v/>
          </cell>
          <cell r="P1956" t="str">
            <v/>
          </cell>
          <cell r="Q1956" t="str">
            <v/>
          </cell>
        </row>
        <row r="1957">
          <cell r="J1957" t="str">
            <v/>
          </cell>
          <cell r="O1957" t="str">
            <v/>
          </cell>
          <cell r="P1957" t="str">
            <v/>
          </cell>
          <cell r="Q1957" t="str">
            <v/>
          </cell>
        </row>
        <row r="1958">
          <cell r="J1958" t="str">
            <v/>
          </cell>
          <cell r="O1958" t="str">
            <v/>
          </cell>
          <cell r="P1958" t="str">
            <v/>
          </cell>
          <cell r="Q1958" t="str">
            <v/>
          </cell>
        </row>
        <row r="1959">
          <cell r="J1959" t="str">
            <v/>
          </cell>
          <cell r="O1959" t="str">
            <v/>
          </cell>
          <cell r="P1959" t="str">
            <v/>
          </cell>
          <cell r="Q1959" t="str">
            <v/>
          </cell>
        </row>
        <row r="1960">
          <cell r="J1960" t="str">
            <v/>
          </cell>
          <cell r="O1960" t="str">
            <v/>
          </cell>
          <cell r="P1960" t="str">
            <v/>
          </cell>
          <cell r="Q1960" t="str">
            <v/>
          </cell>
        </row>
        <row r="1961">
          <cell r="J1961" t="str">
            <v/>
          </cell>
          <cell r="O1961" t="str">
            <v/>
          </cell>
          <cell r="P1961" t="str">
            <v/>
          </cell>
          <cell r="Q1961" t="str">
            <v/>
          </cell>
        </row>
        <row r="1962">
          <cell r="J1962" t="str">
            <v/>
          </cell>
          <cell r="O1962" t="str">
            <v/>
          </cell>
          <cell r="P1962" t="str">
            <v/>
          </cell>
          <cell r="Q1962" t="str">
            <v/>
          </cell>
        </row>
        <row r="1963">
          <cell r="J1963" t="str">
            <v/>
          </cell>
          <cell r="O1963" t="str">
            <v/>
          </cell>
          <cell r="P1963" t="str">
            <v/>
          </cell>
          <cell r="Q1963" t="str">
            <v/>
          </cell>
        </row>
        <row r="1964">
          <cell r="J1964" t="str">
            <v/>
          </cell>
          <cell r="O1964" t="str">
            <v/>
          </cell>
          <cell r="P1964" t="str">
            <v/>
          </cell>
          <cell r="Q1964" t="str">
            <v/>
          </cell>
        </row>
        <row r="1965">
          <cell r="J1965" t="str">
            <v/>
          </cell>
          <cell r="O1965" t="str">
            <v/>
          </cell>
          <cell r="P1965" t="str">
            <v/>
          </cell>
          <cell r="Q1965" t="str">
            <v/>
          </cell>
        </row>
        <row r="1966">
          <cell r="J1966" t="str">
            <v/>
          </cell>
          <cell r="O1966" t="str">
            <v/>
          </cell>
          <cell r="P1966" t="str">
            <v/>
          </cell>
          <cell r="Q1966" t="str">
            <v/>
          </cell>
        </row>
        <row r="1967">
          <cell r="J1967" t="str">
            <v/>
          </cell>
          <cell r="O1967" t="str">
            <v/>
          </cell>
          <cell r="P1967" t="str">
            <v/>
          </cell>
          <cell r="Q1967" t="str">
            <v/>
          </cell>
        </row>
        <row r="1968">
          <cell r="J1968" t="str">
            <v/>
          </cell>
          <cell r="O1968" t="str">
            <v/>
          </cell>
          <cell r="P1968" t="str">
            <v/>
          </cell>
          <cell r="Q1968" t="str">
            <v/>
          </cell>
        </row>
        <row r="1969">
          <cell r="J1969" t="str">
            <v/>
          </cell>
          <cell r="O1969" t="str">
            <v/>
          </cell>
          <cell r="P1969" t="str">
            <v/>
          </cell>
          <cell r="Q1969" t="str">
            <v/>
          </cell>
        </row>
        <row r="1970">
          <cell r="J1970" t="str">
            <v/>
          </cell>
          <cell r="O1970" t="str">
            <v/>
          </cell>
          <cell r="P1970" t="str">
            <v/>
          </cell>
          <cell r="Q1970" t="str">
            <v/>
          </cell>
        </row>
        <row r="1971">
          <cell r="J1971" t="str">
            <v/>
          </cell>
          <cell r="O1971" t="str">
            <v/>
          </cell>
          <cell r="P1971" t="str">
            <v/>
          </cell>
          <cell r="Q1971" t="str">
            <v/>
          </cell>
        </row>
        <row r="1972">
          <cell r="J1972" t="str">
            <v/>
          </cell>
          <cell r="O1972" t="str">
            <v/>
          </cell>
          <cell r="P1972" t="str">
            <v/>
          </cell>
          <cell r="Q1972" t="str">
            <v/>
          </cell>
        </row>
        <row r="1973">
          <cell r="J1973" t="str">
            <v/>
          </cell>
          <cell r="O1973" t="str">
            <v/>
          </cell>
          <cell r="P1973" t="str">
            <v/>
          </cell>
          <cell r="Q1973" t="str">
            <v/>
          </cell>
        </row>
        <row r="1974">
          <cell r="J1974" t="str">
            <v/>
          </cell>
          <cell r="O1974" t="str">
            <v/>
          </cell>
          <cell r="P1974" t="str">
            <v/>
          </cell>
          <cell r="Q1974" t="str">
            <v/>
          </cell>
        </row>
        <row r="1975">
          <cell r="J1975" t="str">
            <v/>
          </cell>
          <cell r="O1975" t="str">
            <v/>
          </cell>
          <cell r="P1975" t="str">
            <v/>
          </cell>
          <cell r="Q1975" t="str">
            <v/>
          </cell>
        </row>
        <row r="1976">
          <cell r="J1976" t="str">
            <v/>
          </cell>
          <cell r="O1976" t="str">
            <v/>
          </cell>
          <cell r="P1976" t="str">
            <v/>
          </cell>
          <cell r="Q1976" t="str">
            <v/>
          </cell>
        </row>
        <row r="1977">
          <cell r="J1977" t="str">
            <v/>
          </cell>
          <cell r="O1977" t="str">
            <v/>
          </cell>
          <cell r="P1977" t="str">
            <v/>
          </cell>
          <cell r="Q1977" t="str">
            <v/>
          </cell>
        </row>
        <row r="1978">
          <cell r="J1978" t="str">
            <v/>
          </cell>
          <cell r="O1978" t="str">
            <v/>
          </cell>
          <cell r="P1978" t="str">
            <v/>
          </cell>
          <cell r="Q1978" t="str">
            <v/>
          </cell>
        </row>
        <row r="1979">
          <cell r="J1979" t="str">
            <v/>
          </cell>
          <cell r="O1979" t="str">
            <v/>
          </cell>
          <cell r="P1979" t="str">
            <v/>
          </cell>
          <cell r="Q1979" t="str">
            <v/>
          </cell>
        </row>
        <row r="1980">
          <cell r="J1980" t="str">
            <v/>
          </cell>
          <cell r="O1980" t="str">
            <v/>
          </cell>
          <cell r="P1980" t="str">
            <v/>
          </cell>
          <cell r="Q1980" t="str">
            <v/>
          </cell>
        </row>
        <row r="1981">
          <cell r="J1981" t="str">
            <v/>
          </cell>
          <cell r="O1981" t="str">
            <v/>
          </cell>
          <cell r="P1981" t="str">
            <v/>
          </cell>
          <cell r="Q1981" t="str">
            <v/>
          </cell>
        </row>
        <row r="1982">
          <cell r="J1982" t="str">
            <v/>
          </cell>
          <cell r="O1982" t="str">
            <v/>
          </cell>
          <cell r="P1982" t="str">
            <v/>
          </cell>
          <cell r="Q1982" t="str">
            <v/>
          </cell>
        </row>
        <row r="1983">
          <cell r="J1983" t="str">
            <v/>
          </cell>
          <cell r="O1983" t="str">
            <v/>
          </cell>
          <cell r="P1983" t="str">
            <v/>
          </cell>
          <cell r="Q1983" t="str">
            <v/>
          </cell>
        </row>
        <row r="1984">
          <cell r="J1984" t="str">
            <v/>
          </cell>
          <cell r="O1984" t="str">
            <v/>
          </cell>
          <cell r="P1984" t="str">
            <v/>
          </cell>
          <cell r="Q1984" t="str">
            <v/>
          </cell>
        </row>
        <row r="1985">
          <cell r="J1985" t="str">
            <v/>
          </cell>
          <cell r="O1985" t="str">
            <v/>
          </cell>
          <cell r="P1985" t="str">
            <v/>
          </cell>
          <cell r="Q1985" t="str">
            <v/>
          </cell>
        </row>
        <row r="1986">
          <cell r="J1986" t="str">
            <v/>
          </cell>
          <cell r="O1986" t="str">
            <v/>
          </cell>
          <cell r="P1986" t="str">
            <v/>
          </cell>
          <cell r="Q1986" t="str">
            <v/>
          </cell>
        </row>
        <row r="1987">
          <cell r="J1987" t="str">
            <v/>
          </cell>
          <cell r="O1987" t="str">
            <v/>
          </cell>
          <cell r="P1987" t="str">
            <v/>
          </cell>
          <cell r="Q1987" t="str">
            <v/>
          </cell>
        </row>
        <row r="1988">
          <cell r="J1988" t="str">
            <v/>
          </cell>
          <cell r="O1988" t="str">
            <v/>
          </cell>
          <cell r="P1988" t="str">
            <v/>
          </cell>
          <cell r="Q1988" t="str">
            <v/>
          </cell>
        </row>
        <row r="1989">
          <cell r="J1989" t="str">
            <v/>
          </cell>
          <cell r="O1989" t="str">
            <v/>
          </cell>
          <cell r="P1989" t="str">
            <v/>
          </cell>
          <cell r="Q1989" t="str">
            <v/>
          </cell>
        </row>
        <row r="1990">
          <cell r="J1990" t="str">
            <v/>
          </cell>
          <cell r="O1990" t="str">
            <v/>
          </cell>
          <cell r="P1990" t="str">
            <v/>
          </cell>
          <cell r="Q1990" t="str">
            <v/>
          </cell>
        </row>
        <row r="1991">
          <cell r="J1991" t="str">
            <v/>
          </cell>
          <cell r="O1991" t="str">
            <v/>
          </cell>
          <cell r="P1991" t="str">
            <v/>
          </cell>
          <cell r="Q1991" t="str">
            <v/>
          </cell>
        </row>
        <row r="1992">
          <cell r="J1992" t="str">
            <v/>
          </cell>
          <cell r="O1992" t="str">
            <v/>
          </cell>
          <cell r="P1992" t="str">
            <v/>
          </cell>
          <cell r="Q1992" t="str">
            <v/>
          </cell>
        </row>
        <row r="1993">
          <cell r="J1993" t="str">
            <v/>
          </cell>
          <cell r="O1993" t="str">
            <v/>
          </cell>
          <cell r="P1993" t="str">
            <v/>
          </cell>
          <cell r="Q1993" t="str">
            <v/>
          </cell>
        </row>
        <row r="1994">
          <cell r="J1994" t="str">
            <v/>
          </cell>
          <cell r="O1994" t="str">
            <v/>
          </cell>
          <cell r="P1994" t="str">
            <v/>
          </cell>
          <cell r="Q1994" t="str">
            <v/>
          </cell>
        </row>
        <row r="1995">
          <cell r="J1995" t="str">
            <v/>
          </cell>
          <cell r="O1995" t="str">
            <v/>
          </cell>
          <cell r="P1995" t="str">
            <v/>
          </cell>
          <cell r="Q1995" t="str">
            <v/>
          </cell>
        </row>
        <row r="1996">
          <cell r="J1996" t="str">
            <v/>
          </cell>
          <cell r="O1996" t="str">
            <v/>
          </cell>
          <cell r="P1996" t="str">
            <v/>
          </cell>
          <cell r="Q1996" t="str">
            <v/>
          </cell>
        </row>
        <row r="1997">
          <cell r="J1997" t="str">
            <v/>
          </cell>
          <cell r="O1997" t="str">
            <v/>
          </cell>
          <cell r="P1997" t="str">
            <v/>
          </cell>
          <cell r="Q1997" t="str">
            <v/>
          </cell>
        </row>
        <row r="1998">
          <cell r="J1998" t="str">
            <v/>
          </cell>
          <cell r="O1998" t="str">
            <v/>
          </cell>
          <cell r="P1998" t="str">
            <v/>
          </cell>
          <cell r="Q1998" t="str">
            <v/>
          </cell>
        </row>
        <row r="1999">
          <cell r="J1999" t="str">
            <v/>
          </cell>
          <cell r="O1999" t="str">
            <v/>
          </cell>
          <cell r="P1999" t="str">
            <v/>
          </cell>
          <cell r="Q1999" t="str">
            <v/>
          </cell>
        </row>
        <row r="2000">
          <cell r="J2000" t="str">
            <v/>
          </cell>
          <cell r="O2000" t="str">
            <v/>
          </cell>
          <cell r="P2000" t="str">
            <v/>
          </cell>
          <cell r="Q2000" t="str">
            <v/>
          </cell>
        </row>
        <row r="2001">
          <cell r="J2001" t="str">
            <v/>
          </cell>
          <cell r="O2001" t="str">
            <v/>
          </cell>
          <cell r="P2001" t="str">
            <v/>
          </cell>
          <cell r="Q2001" t="str">
            <v/>
          </cell>
        </row>
        <row r="2002">
          <cell r="J2002" t="str">
            <v/>
          </cell>
          <cell r="O2002" t="str">
            <v/>
          </cell>
          <cell r="P2002" t="str">
            <v/>
          </cell>
          <cell r="Q2002" t="str">
            <v/>
          </cell>
        </row>
        <row r="2003">
          <cell r="J2003" t="str">
            <v/>
          </cell>
          <cell r="O2003" t="str">
            <v/>
          </cell>
          <cell r="P2003" t="str">
            <v/>
          </cell>
          <cell r="Q2003" t="str">
            <v/>
          </cell>
        </row>
        <row r="2004">
          <cell r="J2004" t="str">
            <v/>
          </cell>
          <cell r="O2004" t="str">
            <v/>
          </cell>
          <cell r="P2004" t="str">
            <v/>
          </cell>
          <cell r="Q2004" t="str">
            <v/>
          </cell>
        </row>
        <row r="2005">
          <cell r="J2005" t="str">
            <v/>
          </cell>
          <cell r="O2005" t="str">
            <v/>
          </cell>
          <cell r="P2005" t="str">
            <v/>
          </cell>
          <cell r="Q2005" t="str">
            <v/>
          </cell>
        </row>
        <row r="2006">
          <cell r="J2006" t="str">
            <v/>
          </cell>
          <cell r="O2006" t="str">
            <v/>
          </cell>
          <cell r="P2006" t="str">
            <v/>
          </cell>
          <cell r="Q2006" t="str">
            <v/>
          </cell>
        </row>
        <row r="2007">
          <cell r="J2007" t="str">
            <v/>
          </cell>
          <cell r="O2007" t="str">
            <v/>
          </cell>
          <cell r="P2007" t="str">
            <v/>
          </cell>
          <cell r="Q2007" t="str">
            <v/>
          </cell>
        </row>
        <row r="2008">
          <cell r="J2008" t="str">
            <v/>
          </cell>
          <cell r="O2008" t="str">
            <v/>
          </cell>
          <cell r="P2008" t="str">
            <v/>
          </cell>
          <cell r="Q2008" t="str">
            <v/>
          </cell>
        </row>
        <row r="2009">
          <cell r="J2009" t="str">
            <v/>
          </cell>
          <cell r="O2009" t="str">
            <v/>
          </cell>
          <cell r="P2009" t="str">
            <v/>
          </cell>
          <cell r="Q2009" t="str">
            <v/>
          </cell>
        </row>
        <row r="2010">
          <cell r="J2010" t="str">
            <v/>
          </cell>
          <cell r="O2010" t="str">
            <v/>
          </cell>
          <cell r="P2010" t="str">
            <v/>
          </cell>
          <cell r="Q2010" t="str">
            <v/>
          </cell>
        </row>
        <row r="2011">
          <cell r="J2011" t="str">
            <v/>
          </cell>
          <cell r="O2011" t="str">
            <v/>
          </cell>
          <cell r="P2011" t="str">
            <v/>
          </cell>
          <cell r="Q2011" t="str">
            <v/>
          </cell>
        </row>
        <row r="2012">
          <cell r="J2012" t="str">
            <v/>
          </cell>
          <cell r="O2012" t="str">
            <v/>
          </cell>
          <cell r="P2012" t="str">
            <v/>
          </cell>
          <cell r="Q2012" t="str">
            <v/>
          </cell>
        </row>
        <row r="2013">
          <cell r="J2013" t="str">
            <v/>
          </cell>
          <cell r="O2013" t="str">
            <v/>
          </cell>
          <cell r="P2013" t="str">
            <v/>
          </cell>
          <cell r="Q2013" t="str">
            <v/>
          </cell>
        </row>
        <row r="2014">
          <cell r="J2014" t="str">
            <v/>
          </cell>
          <cell r="O2014" t="str">
            <v/>
          </cell>
          <cell r="P2014" t="str">
            <v/>
          </cell>
          <cell r="Q2014" t="str">
            <v/>
          </cell>
        </row>
        <row r="2015">
          <cell r="J2015" t="str">
            <v/>
          </cell>
          <cell r="O2015" t="str">
            <v/>
          </cell>
          <cell r="P2015" t="str">
            <v/>
          </cell>
          <cell r="Q2015" t="str">
            <v/>
          </cell>
        </row>
        <row r="2016">
          <cell r="J2016" t="str">
            <v/>
          </cell>
          <cell r="O2016" t="str">
            <v/>
          </cell>
          <cell r="P2016" t="str">
            <v/>
          </cell>
          <cell r="Q2016" t="str">
            <v/>
          </cell>
        </row>
        <row r="2017">
          <cell r="J2017" t="str">
            <v/>
          </cell>
          <cell r="O2017" t="str">
            <v/>
          </cell>
          <cell r="P2017" t="str">
            <v/>
          </cell>
          <cell r="Q2017" t="str">
            <v/>
          </cell>
        </row>
        <row r="2018">
          <cell r="J2018" t="str">
            <v/>
          </cell>
          <cell r="O2018" t="str">
            <v/>
          </cell>
          <cell r="P2018" t="str">
            <v/>
          </cell>
          <cell r="Q2018" t="str">
            <v/>
          </cell>
        </row>
        <row r="2019">
          <cell r="J2019" t="str">
            <v/>
          </cell>
          <cell r="O2019" t="str">
            <v/>
          </cell>
          <cell r="P2019" t="str">
            <v/>
          </cell>
          <cell r="Q2019" t="str">
            <v/>
          </cell>
        </row>
        <row r="2020">
          <cell r="J2020" t="str">
            <v/>
          </cell>
          <cell r="O2020" t="str">
            <v/>
          </cell>
          <cell r="P2020" t="str">
            <v/>
          </cell>
          <cell r="Q2020" t="str">
            <v/>
          </cell>
        </row>
        <row r="2021">
          <cell r="J2021" t="str">
            <v/>
          </cell>
          <cell r="O2021" t="str">
            <v/>
          </cell>
          <cell r="P2021" t="str">
            <v/>
          </cell>
          <cell r="Q2021" t="str">
            <v/>
          </cell>
        </row>
        <row r="2022">
          <cell r="J2022" t="str">
            <v/>
          </cell>
          <cell r="O2022" t="str">
            <v/>
          </cell>
          <cell r="P2022" t="str">
            <v/>
          </cell>
          <cell r="Q2022" t="str">
            <v/>
          </cell>
        </row>
        <row r="2023">
          <cell r="J2023" t="str">
            <v/>
          </cell>
          <cell r="O2023" t="str">
            <v/>
          </cell>
          <cell r="P2023" t="str">
            <v/>
          </cell>
          <cell r="Q2023" t="str">
            <v/>
          </cell>
        </row>
        <row r="2024">
          <cell r="J2024" t="str">
            <v/>
          </cell>
          <cell r="O2024" t="str">
            <v/>
          </cell>
          <cell r="P2024" t="str">
            <v/>
          </cell>
          <cell r="Q2024" t="str">
            <v/>
          </cell>
        </row>
        <row r="2025">
          <cell r="J2025" t="str">
            <v/>
          </cell>
          <cell r="O2025" t="str">
            <v/>
          </cell>
          <cell r="P2025" t="str">
            <v/>
          </cell>
          <cell r="Q2025" t="str">
            <v/>
          </cell>
        </row>
        <row r="2026">
          <cell r="J2026" t="str">
            <v/>
          </cell>
          <cell r="O2026" t="str">
            <v/>
          </cell>
          <cell r="P2026" t="str">
            <v/>
          </cell>
          <cell r="Q2026" t="str">
            <v/>
          </cell>
        </row>
        <row r="2027">
          <cell r="J2027" t="str">
            <v/>
          </cell>
          <cell r="O2027" t="str">
            <v/>
          </cell>
          <cell r="P2027" t="str">
            <v/>
          </cell>
          <cell r="Q2027" t="str">
            <v/>
          </cell>
        </row>
        <row r="2028">
          <cell r="J2028" t="str">
            <v/>
          </cell>
          <cell r="O2028" t="str">
            <v/>
          </cell>
          <cell r="P2028" t="str">
            <v/>
          </cell>
          <cell r="Q2028" t="str">
            <v/>
          </cell>
        </row>
        <row r="2029">
          <cell r="J2029" t="str">
            <v/>
          </cell>
          <cell r="O2029" t="str">
            <v/>
          </cell>
          <cell r="P2029" t="str">
            <v/>
          </cell>
          <cell r="Q2029" t="str">
            <v/>
          </cell>
        </row>
        <row r="2030">
          <cell r="J2030" t="str">
            <v/>
          </cell>
          <cell r="O2030" t="str">
            <v/>
          </cell>
          <cell r="P2030" t="str">
            <v/>
          </cell>
          <cell r="Q2030" t="str">
            <v/>
          </cell>
        </row>
        <row r="2031">
          <cell r="J2031" t="str">
            <v/>
          </cell>
          <cell r="O2031" t="str">
            <v/>
          </cell>
          <cell r="P2031" t="str">
            <v/>
          </cell>
          <cell r="Q2031" t="str">
            <v/>
          </cell>
        </row>
        <row r="2032">
          <cell r="J2032" t="str">
            <v/>
          </cell>
          <cell r="O2032" t="str">
            <v/>
          </cell>
          <cell r="P2032" t="str">
            <v/>
          </cell>
          <cell r="Q2032" t="str">
            <v/>
          </cell>
        </row>
        <row r="2033">
          <cell r="J2033" t="str">
            <v/>
          </cell>
          <cell r="O2033" t="str">
            <v/>
          </cell>
          <cell r="P2033" t="str">
            <v/>
          </cell>
          <cell r="Q2033" t="str">
            <v/>
          </cell>
        </row>
        <row r="2034">
          <cell r="J2034" t="str">
            <v/>
          </cell>
          <cell r="O2034" t="str">
            <v/>
          </cell>
          <cell r="P2034" t="str">
            <v/>
          </cell>
          <cell r="Q2034" t="str">
            <v/>
          </cell>
        </row>
        <row r="2035">
          <cell r="J2035" t="str">
            <v/>
          </cell>
          <cell r="O2035" t="str">
            <v/>
          </cell>
          <cell r="P2035" t="str">
            <v/>
          </cell>
          <cell r="Q2035" t="str">
            <v/>
          </cell>
        </row>
        <row r="2036">
          <cell r="J2036" t="str">
            <v/>
          </cell>
          <cell r="O2036" t="str">
            <v/>
          </cell>
          <cell r="P2036" t="str">
            <v/>
          </cell>
          <cell r="Q2036" t="str">
            <v/>
          </cell>
        </row>
        <row r="2037">
          <cell r="J2037" t="str">
            <v/>
          </cell>
          <cell r="O2037" t="str">
            <v/>
          </cell>
          <cell r="P2037" t="str">
            <v/>
          </cell>
          <cell r="Q2037" t="str">
            <v/>
          </cell>
        </row>
        <row r="2038">
          <cell r="J2038" t="str">
            <v/>
          </cell>
          <cell r="O2038" t="str">
            <v/>
          </cell>
          <cell r="P2038" t="str">
            <v/>
          </cell>
          <cell r="Q2038" t="str">
            <v/>
          </cell>
        </row>
        <row r="2039">
          <cell r="J2039" t="str">
            <v/>
          </cell>
          <cell r="O2039" t="str">
            <v/>
          </cell>
          <cell r="P2039" t="str">
            <v/>
          </cell>
          <cell r="Q2039" t="str">
            <v/>
          </cell>
        </row>
        <row r="2040">
          <cell r="J2040" t="str">
            <v/>
          </cell>
          <cell r="O2040" t="str">
            <v/>
          </cell>
          <cell r="P2040" t="str">
            <v/>
          </cell>
          <cell r="Q2040" t="str">
            <v/>
          </cell>
        </row>
        <row r="2041">
          <cell r="J2041" t="str">
            <v/>
          </cell>
          <cell r="O2041" t="str">
            <v/>
          </cell>
          <cell r="P2041" t="str">
            <v/>
          </cell>
          <cell r="Q2041" t="str">
            <v/>
          </cell>
        </row>
        <row r="2042">
          <cell r="J2042" t="str">
            <v/>
          </cell>
          <cell r="O2042" t="str">
            <v/>
          </cell>
          <cell r="P2042" t="str">
            <v/>
          </cell>
          <cell r="Q2042" t="str">
            <v/>
          </cell>
        </row>
        <row r="2043">
          <cell r="J2043" t="str">
            <v/>
          </cell>
          <cell r="O2043" t="str">
            <v/>
          </cell>
          <cell r="P2043" t="str">
            <v/>
          </cell>
          <cell r="Q2043" t="str">
            <v/>
          </cell>
        </row>
        <row r="2044">
          <cell r="J2044" t="str">
            <v/>
          </cell>
          <cell r="O2044" t="str">
            <v/>
          </cell>
          <cell r="P2044" t="str">
            <v/>
          </cell>
          <cell r="Q2044" t="str">
            <v/>
          </cell>
        </row>
        <row r="2045">
          <cell r="J2045" t="str">
            <v/>
          </cell>
          <cell r="O2045" t="str">
            <v/>
          </cell>
          <cell r="P2045" t="str">
            <v/>
          </cell>
          <cell r="Q2045" t="str">
            <v/>
          </cell>
        </row>
        <row r="2046">
          <cell r="J2046" t="str">
            <v/>
          </cell>
          <cell r="O2046" t="str">
            <v/>
          </cell>
          <cell r="P2046" t="str">
            <v/>
          </cell>
          <cell r="Q2046" t="str">
            <v/>
          </cell>
        </row>
        <row r="2047">
          <cell r="J2047" t="str">
            <v/>
          </cell>
          <cell r="O2047" t="str">
            <v/>
          </cell>
          <cell r="P2047" t="str">
            <v/>
          </cell>
          <cell r="Q2047" t="str">
            <v/>
          </cell>
        </row>
        <row r="2048">
          <cell r="J2048" t="str">
            <v/>
          </cell>
          <cell r="O2048" t="str">
            <v/>
          </cell>
          <cell r="P2048" t="str">
            <v/>
          </cell>
          <cell r="Q2048" t="str">
            <v/>
          </cell>
        </row>
        <row r="2049">
          <cell r="J2049" t="str">
            <v/>
          </cell>
          <cell r="O2049" t="str">
            <v/>
          </cell>
          <cell r="P2049" t="str">
            <v/>
          </cell>
          <cell r="Q2049" t="str">
            <v/>
          </cell>
        </row>
        <row r="2050">
          <cell r="J2050" t="str">
            <v/>
          </cell>
          <cell r="O2050" t="str">
            <v/>
          </cell>
          <cell r="P2050" t="str">
            <v/>
          </cell>
          <cell r="Q2050" t="str">
            <v/>
          </cell>
        </row>
        <row r="2051">
          <cell r="J2051" t="str">
            <v/>
          </cell>
          <cell r="O2051" t="str">
            <v/>
          </cell>
          <cell r="P2051" t="str">
            <v/>
          </cell>
          <cell r="Q2051" t="str">
            <v/>
          </cell>
        </row>
        <row r="2052">
          <cell r="J2052" t="str">
            <v/>
          </cell>
          <cell r="O2052" t="str">
            <v/>
          </cell>
          <cell r="P2052" t="str">
            <v/>
          </cell>
          <cell r="Q2052" t="str">
            <v/>
          </cell>
        </row>
        <row r="2053">
          <cell r="J2053" t="str">
            <v/>
          </cell>
          <cell r="O2053" t="str">
            <v/>
          </cell>
          <cell r="P2053" t="str">
            <v/>
          </cell>
          <cell r="Q2053" t="str">
            <v/>
          </cell>
        </row>
        <row r="2054">
          <cell r="J2054" t="str">
            <v/>
          </cell>
          <cell r="O2054" t="str">
            <v/>
          </cell>
          <cell r="P2054" t="str">
            <v/>
          </cell>
          <cell r="Q2054" t="str">
            <v/>
          </cell>
        </row>
        <row r="2055">
          <cell r="J2055" t="str">
            <v/>
          </cell>
          <cell r="O2055" t="str">
            <v/>
          </cell>
          <cell r="P2055" t="str">
            <v/>
          </cell>
          <cell r="Q2055" t="str">
            <v/>
          </cell>
        </row>
        <row r="2056">
          <cell r="J2056" t="str">
            <v/>
          </cell>
          <cell r="O2056" t="str">
            <v/>
          </cell>
          <cell r="P2056" t="str">
            <v/>
          </cell>
          <cell r="Q2056" t="str">
            <v/>
          </cell>
        </row>
        <row r="2057">
          <cell r="J2057" t="str">
            <v/>
          </cell>
          <cell r="O2057" t="str">
            <v/>
          </cell>
          <cell r="P2057" t="str">
            <v/>
          </cell>
          <cell r="Q2057" t="str">
            <v/>
          </cell>
        </row>
        <row r="2058">
          <cell r="J2058" t="str">
            <v/>
          </cell>
          <cell r="O2058" t="str">
            <v/>
          </cell>
          <cell r="P2058" t="str">
            <v/>
          </cell>
          <cell r="Q2058" t="str">
            <v/>
          </cell>
        </row>
        <row r="2059">
          <cell r="J2059" t="str">
            <v/>
          </cell>
          <cell r="O2059" t="str">
            <v/>
          </cell>
          <cell r="P2059" t="str">
            <v/>
          </cell>
          <cell r="Q2059" t="str">
            <v/>
          </cell>
        </row>
        <row r="2060">
          <cell r="J2060" t="str">
            <v/>
          </cell>
          <cell r="O2060" t="str">
            <v/>
          </cell>
          <cell r="P2060" t="str">
            <v/>
          </cell>
          <cell r="Q2060" t="str">
            <v/>
          </cell>
        </row>
        <row r="2061">
          <cell r="J2061" t="str">
            <v/>
          </cell>
          <cell r="O2061" t="str">
            <v/>
          </cell>
          <cell r="P2061" t="str">
            <v/>
          </cell>
          <cell r="Q2061" t="str">
            <v/>
          </cell>
        </row>
        <row r="2062">
          <cell r="J2062" t="str">
            <v/>
          </cell>
          <cell r="O2062" t="str">
            <v/>
          </cell>
          <cell r="P2062" t="str">
            <v/>
          </cell>
          <cell r="Q2062" t="str">
            <v/>
          </cell>
        </row>
        <row r="2063">
          <cell r="J2063" t="str">
            <v/>
          </cell>
          <cell r="O2063" t="str">
            <v/>
          </cell>
          <cell r="P2063" t="str">
            <v/>
          </cell>
          <cell r="Q2063" t="str">
            <v/>
          </cell>
        </row>
        <row r="2064">
          <cell r="J2064" t="str">
            <v/>
          </cell>
          <cell r="O2064" t="str">
            <v/>
          </cell>
          <cell r="P2064" t="str">
            <v/>
          </cell>
          <cell r="Q2064" t="str">
            <v/>
          </cell>
        </row>
        <row r="2065">
          <cell r="J2065" t="str">
            <v/>
          </cell>
          <cell r="O2065" t="str">
            <v/>
          </cell>
          <cell r="P2065" t="str">
            <v/>
          </cell>
          <cell r="Q2065" t="str">
            <v/>
          </cell>
        </row>
        <row r="2066">
          <cell r="J2066" t="str">
            <v/>
          </cell>
          <cell r="O2066" t="str">
            <v/>
          </cell>
          <cell r="P2066" t="str">
            <v/>
          </cell>
          <cell r="Q2066" t="str">
            <v/>
          </cell>
        </row>
        <row r="2067">
          <cell r="J2067" t="str">
            <v/>
          </cell>
          <cell r="O2067" t="str">
            <v/>
          </cell>
          <cell r="P2067" t="str">
            <v/>
          </cell>
          <cell r="Q2067" t="str">
            <v/>
          </cell>
        </row>
        <row r="2068">
          <cell r="J2068" t="str">
            <v/>
          </cell>
          <cell r="O2068" t="str">
            <v/>
          </cell>
          <cell r="P2068" t="str">
            <v/>
          </cell>
          <cell r="Q2068" t="str">
            <v/>
          </cell>
        </row>
        <row r="2069">
          <cell r="J2069" t="str">
            <v/>
          </cell>
          <cell r="O2069" t="str">
            <v/>
          </cell>
          <cell r="P2069" t="str">
            <v/>
          </cell>
          <cell r="Q2069" t="str">
            <v/>
          </cell>
        </row>
        <row r="2070">
          <cell r="J2070" t="str">
            <v/>
          </cell>
          <cell r="O2070" t="str">
            <v/>
          </cell>
          <cell r="P2070" t="str">
            <v/>
          </cell>
          <cell r="Q2070" t="str">
            <v/>
          </cell>
        </row>
        <row r="2071">
          <cell r="J2071" t="str">
            <v/>
          </cell>
          <cell r="O2071" t="str">
            <v/>
          </cell>
          <cell r="P2071" t="str">
            <v/>
          </cell>
          <cell r="Q2071" t="str">
            <v/>
          </cell>
        </row>
        <row r="2072">
          <cell r="J2072" t="str">
            <v/>
          </cell>
          <cell r="O2072" t="str">
            <v/>
          </cell>
          <cell r="P2072" t="str">
            <v/>
          </cell>
          <cell r="Q2072" t="str">
            <v/>
          </cell>
        </row>
        <row r="2073">
          <cell r="J2073" t="str">
            <v/>
          </cell>
          <cell r="O2073" t="str">
            <v/>
          </cell>
          <cell r="P2073" t="str">
            <v/>
          </cell>
          <cell r="Q2073" t="str">
            <v/>
          </cell>
        </row>
        <row r="2074">
          <cell r="J2074" t="str">
            <v/>
          </cell>
          <cell r="O2074" t="str">
            <v/>
          </cell>
          <cell r="P2074" t="str">
            <v/>
          </cell>
          <cell r="Q2074" t="str">
            <v/>
          </cell>
        </row>
        <row r="2075">
          <cell r="J2075" t="str">
            <v/>
          </cell>
          <cell r="O2075" t="str">
            <v/>
          </cell>
          <cell r="P2075" t="str">
            <v/>
          </cell>
          <cell r="Q2075" t="str">
            <v/>
          </cell>
        </row>
        <row r="2076">
          <cell r="J2076" t="str">
            <v/>
          </cell>
          <cell r="O2076" t="str">
            <v/>
          </cell>
          <cell r="P2076" t="str">
            <v/>
          </cell>
          <cell r="Q2076" t="str">
            <v/>
          </cell>
        </row>
        <row r="2077">
          <cell r="J2077" t="str">
            <v/>
          </cell>
          <cell r="O2077" t="str">
            <v/>
          </cell>
          <cell r="P2077" t="str">
            <v/>
          </cell>
          <cell r="Q2077" t="str">
            <v/>
          </cell>
        </row>
        <row r="2078">
          <cell r="J2078" t="str">
            <v/>
          </cell>
          <cell r="O2078" t="str">
            <v/>
          </cell>
          <cell r="P2078" t="str">
            <v/>
          </cell>
          <cell r="Q2078" t="str">
            <v/>
          </cell>
        </row>
        <row r="2079">
          <cell r="J2079" t="str">
            <v/>
          </cell>
          <cell r="O2079" t="str">
            <v/>
          </cell>
          <cell r="P2079" t="str">
            <v/>
          </cell>
          <cell r="Q2079" t="str">
            <v/>
          </cell>
        </row>
        <row r="2080">
          <cell r="J2080" t="str">
            <v/>
          </cell>
          <cell r="O2080" t="str">
            <v/>
          </cell>
          <cell r="P2080" t="str">
            <v/>
          </cell>
          <cell r="Q2080" t="str">
            <v/>
          </cell>
        </row>
        <row r="2081">
          <cell r="J2081" t="str">
            <v/>
          </cell>
          <cell r="O2081" t="str">
            <v/>
          </cell>
          <cell r="P2081" t="str">
            <v/>
          </cell>
          <cell r="Q2081" t="str">
            <v/>
          </cell>
        </row>
        <row r="2082">
          <cell r="J2082" t="str">
            <v/>
          </cell>
          <cell r="O2082" t="str">
            <v/>
          </cell>
          <cell r="P2082" t="str">
            <v/>
          </cell>
          <cell r="Q2082" t="str">
            <v/>
          </cell>
        </row>
        <row r="2083">
          <cell r="J2083" t="str">
            <v/>
          </cell>
          <cell r="O2083" t="str">
            <v/>
          </cell>
          <cell r="P2083" t="str">
            <v/>
          </cell>
          <cell r="Q2083" t="str">
            <v/>
          </cell>
        </row>
        <row r="2084">
          <cell r="J2084" t="str">
            <v/>
          </cell>
          <cell r="O2084" t="str">
            <v/>
          </cell>
          <cell r="P2084" t="str">
            <v/>
          </cell>
          <cell r="Q2084" t="str">
            <v/>
          </cell>
        </row>
        <row r="2085">
          <cell r="J2085" t="str">
            <v/>
          </cell>
          <cell r="O2085" t="str">
            <v/>
          </cell>
          <cell r="P2085" t="str">
            <v/>
          </cell>
          <cell r="Q2085" t="str">
            <v/>
          </cell>
        </row>
        <row r="2086">
          <cell r="J2086" t="str">
            <v/>
          </cell>
          <cell r="O2086" t="str">
            <v/>
          </cell>
          <cell r="P2086" t="str">
            <v/>
          </cell>
          <cell r="Q2086" t="str">
            <v/>
          </cell>
        </row>
        <row r="2087">
          <cell r="J2087" t="str">
            <v/>
          </cell>
          <cell r="O2087" t="str">
            <v/>
          </cell>
          <cell r="P2087" t="str">
            <v/>
          </cell>
          <cell r="Q2087" t="str">
            <v/>
          </cell>
        </row>
        <row r="2088">
          <cell r="J2088" t="str">
            <v/>
          </cell>
          <cell r="O2088" t="str">
            <v/>
          </cell>
          <cell r="P2088" t="str">
            <v/>
          </cell>
          <cell r="Q2088" t="str">
            <v/>
          </cell>
        </row>
        <row r="2089">
          <cell r="J2089" t="str">
            <v/>
          </cell>
          <cell r="O2089" t="str">
            <v/>
          </cell>
          <cell r="P2089" t="str">
            <v/>
          </cell>
          <cell r="Q2089" t="str">
            <v/>
          </cell>
        </row>
        <row r="2090">
          <cell r="J2090" t="str">
            <v/>
          </cell>
          <cell r="O2090" t="str">
            <v/>
          </cell>
          <cell r="P2090" t="str">
            <v/>
          </cell>
          <cell r="Q2090" t="str">
            <v/>
          </cell>
        </row>
        <row r="2091">
          <cell r="J2091" t="str">
            <v/>
          </cell>
          <cell r="O2091" t="str">
            <v/>
          </cell>
          <cell r="P2091" t="str">
            <v/>
          </cell>
          <cell r="Q2091" t="str">
            <v/>
          </cell>
        </row>
        <row r="2092">
          <cell r="J2092" t="str">
            <v/>
          </cell>
          <cell r="O2092" t="str">
            <v/>
          </cell>
          <cell r="P2092" t="str">
            <v/>
          </cell>
          <cell r="Q2092" t="str">
            <v/>
          </cell>
        </row>
        <row r="2093">
          <cell r="J2093" t="str">
            <v/>
          </cell>
          <cell r="O2093" t="str">
            <v/>
          </cell>
          <cell r="P2093" t="str">
            <v/>
          </cell>
          <cell r="Q2093" t="str">
            <v/>
          </cell>
        </row>
        <row r="2094">
          <cell r="J2094" t="str">
            <v/>
          </cell>
          <cell r="O2094" t="str">
            <v/>
          </cell>
          <cell r="P2094" t="str">
            <v/>
          </cell>
          <cell r="Q2094" t="str">
            <v/>
          </cell>
        </row>
        <row r="2095">
          <cell r="J2095" t="str">
            <v/>
          </cell>
          <cell r="O2095" t="str">
            <v/>
          </cell>
          <cell r="P2095" t="str">
            <v/>
          </cell>
          <cell r="Q2095" t="str">
            <v/>
          </cell>
        </row>
        <row r="2096">
          <cell r="J2096" t="str">
            <v/>
          </cell>
          <cell r="O2096" t="str">
            <v/>
          </cell>
          <cell r="P2096" t="str">
            <v/>
          </cell>
          <cell r="Q2096" t="str">
            <v/>
          </cell>
        </row>
        <row r="2097">
          <cell r="J2097" t="str">
            <v/>
          </cell>
          <cell r="O2097" t="str">
            <v/>
          </cell>
          <cell r="P2097" t="str">
            <v/>
          </cell>
          <cell r="Q2097" t="str">
            <v/>
          </cell>
        </row>
        <row r="2098">
          <cell r="J2098" t="str">
            <v/>
          </cell>
          <cell r="O2098" t="str">
            <v/>
          </cell>
          <cell r="P2098" t="str">
            <v/>
          </cell>
          <cell r="Q2098" t="str">
            <v/>
          </cell>
        </row>
        <row r="2099">
          <cell r="J2099" t="str">
            <v/>
          </cell>
          <cell r="O2099" t="str">
            <v/>
          </cell>
          <cell r="P2099" t="str">
            <v/>
          </cell>
          <cell r="Q2099" t="str">
            <v/>
          </cell>
        </row>
        <row r="2100">
          <cell r="J2100" t="str">
            <v/>
          </cell>
          <cell r="O2100" t="str">
            <v/>
          </cell>
          <cell r="P2100" t="str">
            <v/>
          </cell>
          <cell r="Q2100" t="str">
            <v/>
          </cell>
        </row>
        <row r="2101">
          <cell r="J2101" t="str">
            <v/>
          </cell>
          <cell r="O2101" t="str">
            <v/>
          </cell>
          <cell r="P2101" t="str">
            <v/>
          </cell>
          <cell r="Q2101" t="str">
            <v/>
          </cell>
        </row>
        <row r="2102">
          <cell r="J2102" t="str">
            <v/>
          </cell>
          <cell r="O2102" t="str">
            <v/>
          </cell>
          <cell r="P2102" t="str">
            <v/>
          </cell>
          <cell r="Q2102" t="str">
            <v/>
          </cell>
        </row>
        <row r="2103">
          <cell r="J2103" t="str">
            <v/>
          </cell>
          <cell r="O2103" t="str">
            <v/>
          </cell>
          <cell r="P2103" t="str">
            <v/>
          </cell>
          <cell r="Q2103" t="str">
            <v/>
          </cell>
        </row>
        <row r="2104">
          <cell r="J2104" t="str">
            <v/>
          </cell>
          <cell r="O2104" t="str">
            <v/>
          </cell>
          <cell r="P2104" t="str">
            <v/>
          </cell>
          <cell r="Q2104" t="str">
            <v/>
          </cell>
        </row>
        <row r="2105">
          <cell r="J2105" t="str">
            <v/>
          </cell>
          <cell r="O2105" t="str">
            <v/>
          </cell>
          <cell r="P2105" t="str">
            <v/>
          </cell>
          <cell r="Q2105" t="str">
            <v/>
          </cell>
        </row>
        <row r="2106">
          <cell r="J2106" t="str">
            <v/>
          </cell>
          <cell r="O2106" t="str">
            <v/>
          </cell>
          <cell r="P2106" t="str">
            <v/>
          </cell>
          <cell r="Q2106" t="str">
            <v/>
          </cell>
        </row>
        <row r="2107">
          <cell r="J2107" t="str">
            <v/>
          </cell>
          <cell r="O2107" t="str">
            <v/>
          </cell>
          <cell r="P2107" t="str">
            <v/>
          </cell>
          <cell r="Q2107" t="str">
            <v/>
          </cell>
        </row>
        <row r="2108">
          <cell r="J2108" t="str">
            <v/>
          </cell>
          <cell r="O2108" t="str">
            <v/>
          </cell>
          <cell r="P2108" t="str">
            <v/>
          </cell>
          <cell r="Q2108" t="str">
            <v/>
          </cell>
        </row>
        <row r="2109">
          <cell r="J2109" t="str">
            <v/>
          </cell>
          <cell r="O2109" t="str">
            <v/>
          </cell>
          <cell r="P2109" t="str">
            <v/>
          </cell>
          <cell r="Q2109" t="str">
            <v/>
          </cell>
        </row>
        <row r="2110">
          <cell r="J2110" t="str">
            <v/>
          </cell>
          <cell r="O2110" t="str">
            <v/>
          </cell>
          <cell r="P2110" t="str">
            <v/>
          </cell>
          <cell r="Q2110" t="str">
            <v/>
          </cell>
        </row>
        <row r="2111">
          <cell r="J2111" t="str">
            <v/>
          </cell>
          <cell r="O2111" t="str">
            <v/>
          </cell>
          <cell r="P2111" t="str">
            <v/>
          </cell>
          <cell r="Q2111" t="str">
            <v/>
          </cell>
        </row>
        <row r="2112">
          <cell r="J2112" t="str">
            <v/>
          </cell>
          <cell r="O2112" t="str">
            <v/>
          </cell>
          <cell r="P2112" t="str">
            <v/>
          </cell>
          <cell r="Q2112" t="str">
            <v/>
          </cell>
        </row>
        <row r="2113">
          <cell r="J2113" t="str">
            <v/>
          </cell>
          <cell r="O2113" t="str">
            <v/>
          </cell>
          <cell r="P2113" t="str">
            <v/>
          </cell>
          <cell r="Q2113" t="str">
            <v/>
          </cell>
        </row>
        <row r="2114">
          <cell r="J2114" t="str">
            <v/>
          </cell>
          <cell r="O2114" t="str">
            <v/>
          </cell>
          <cell r="P2114" t="str">
            <v/>
          </cell>
          <cell r="Q2114" t="str">
            <v/>
          </cell>
        </row>
        <row r="2115">
          <cell r="J2115" t="str">
            <v/>
          </cell>
          <cell r="O2115" t="str">
            <v/>
          </cell>
          <cell r="P2115" t="str">
            <v/>
          </cell>
          <cell r="Q2115" t="str">
            <v/>
          </cell>
        </row>
        <row r="2116">
          <cell r="J2116" t="str">
            <v/>
          </cell>
          <cell r="O2116" t="str">
            <v/>
          </cell>
          <cell r="P2116" t="str">
            <v/>
          </cell>
          <cell r="Q2116" t="str">
            <v/>
          </cell>
        </row>
        <row r="2117">
          <cell r="J2117" t="str">
            <v/>
          </cell>
          <cell r="O2117" t="str">
            <v/>
          </cell>
          <cell r="P2117" t="str">
            <v/>
          </cell>
          <cell r="Q2117" t="str">
            <v/>
          </cell>
        </row>
        <row r="2118">
          <cell r="J2118" t="str">
            <v/>
          </cell>
          <cell r="O2118" t="str">
            <v/>
          </cell>
          <cell r="P2118" t="str">
            <v/>
          </cell>
          <cell r="Q2118" t="str">
            <v/>
          </cell>
        </row>
        <row r="2119">
          <cell r="J2119" t="str">
            <v/>
          </cell>
          <cell r="O2119" t="str">
            <v/>
          </cell>
          <cell r="P2119" t="str">
            <v/>
          </cell>
          <cell r="Q2119" t="str">
            <v/>
          </cell>
        </row>
        <row r="2120">
          <cell r="J2120" t="str">
            <v/>
          </cell>
          <cell r="O2120" t="str">
            <v/>
          </cell>
          <cell r="P2120" t="str">
            <v/>
          </cell>
          <cell r="Q2120" t="str">
            <v/>
          </cell>
        </row>
        <row r="2121">
          <cell r="J2121" t="str">
            <v/>
          </cell>
          <cell r="O2121" t="str">
            <v/>
          </cell>
          <cell r="P2121" t="str">
            <v/>
          </cell>
          <cell r="Q2121" t="str">
            <v/>
          </cell>
        </row>
        <row r="2122">
          <cell r="J2122" t="str">
            <v/>
          </cell>
          <cell r="O2122" t="str">
            <v/>
          </cell>
          <cell r="P2122" t="str">
            <v/>
          </cell>
          <cell r="Q2122" t="str">
            <v/>
          </cell>
        </row>
        <row r="2123">
          <cell r="J2123" t="str">
            <v/>
          </cell>
          <cell r="O2123" t="str">
            <v/>
          </cell>
          <cell r="P2123" t="str">
            <v/>
          </cell>
          <cell r="Q2123" t="str">
            <v/>
          </cell>
        </row>
        <row r="2124">
          <cell r="J2124" t="str">
            <v/>
          </cell>
          <cell r="O2124" t="str">
            <v/>
          </cell>
          <cell r="P2124" t="str">
            <v/>
          </cell>
          <cell r="Q2124" t="str">
            <v/>
          </cell>
        </row>
        <row r="2125">
          <cell r="J2125" t="str">
            <v/>
          </cell>
          <cell r="O2125" t="str">
            <v/>
          </cell>
          <cell r="P2125" t="str">
            <v/>
          </cell>
          <cell r="Q2125" t="str">
            <v/>
          </cell>
        </row>
        <row r="2126">
          <cell r="J2126" t="str">
            <v/>
          </cell>
          <cell r="O2126" t="str">
            <v/>
          </cell>
          <cell r="P2126" t="str">
            <v/>
          </cell>
          <cell r="Q2126" t="str">
            <v/>
          </cell>
        </row>
        <row r="2127">
          <cell r="J2127" t="str">
            <v/>
          </cell>
          <cell r="O2127" t="str">
            <v/>
          </cell>
          <cell r="P2127" t="str">
            <v/>
          </cell>
          <cell r="Q2127" t="str">
            <v/>
          </cell>
        </row>
        <row r="2128">
          <cell r="J2128" t="str">
            <v/>
          </cell>
          <cell r="O2128" t="str">
            <v/>
          </cell>
          <cell r="P2128" t="str">
            <v/>
          </cell>
          <cell r="Q2128" t="str">
            <v/>
          </cell>
        </row>
        <row r="2129">
          <cell r="J2129" t="str">
            <v/>
          </cell>
          <cell r="O2129" t="str">
            <v/>
          </cell>
          <cell r="P2129" t="str">
            <v/>
          </cell>
          <cell r="Q2129" t="str">
            <v/>
          </cell>
        </row>
        <row r="2130">
          <cell r="J2130" t="str">
            <v/>
          </cell>
          <cell r="O2130" t="str">
            <v/>
          </cell>
          <cell r="P2130" t="str">
            <v/>
          </cell>
          <cell r="Q2130" t="str">
            <v/>
          </cell>
        </row>
        <row r="2131">
          <cell r="J2131" t="str">
            <v/>
          </cell>
          <cell r="O2131" t="str">
            <v/>
          </cell>
          <cell r="P2131" t="str">
            <v/>
          </cell>
          <cell r="Q2131" t="str">
            <v/>
          </cell>
        </row>
        <row r="2132">
          <cell r="J2132" t="str">
            <v/>
          </cell>
          <cell r="O2132" t="str">
            <v/>
          </cell>
          <cell r="P2132" t="str">
            <v/>
          </cell>
          <cell r="Q2132" t="str">
            <v/>
          </cell>
        </row>
        <row r="2133">
          <cell r="J2133" t="str">
            <v/>
          </cell>
          <cell r="O2133" t="str">
            <v/>
          </cell>
          <cell r="P2133" t="str">
            <v/>
          </cell>
          <cell r="Q2133" t="str">
            <v/>
          </cell>
        </row>
        <row r="2134">
          <cell r="J2134" t="str">
            <v/>
          </cell>
          <cell r="O2134" t="str">
            <v/>
          </cell>
          <cell r="P2134" t="str">
            <v/>
          </cell>
          <cell r="Q2134" t="str">
            <v/>
          </cell>
        </row>
        <row r="2135">
          <cell r="J2135" t="str">
            <v/>
          </cell>
          <cell r="O2135" t="str">
            <v/>
          </cell>
          <cell r="P2135" t="str">
            <v/>
          </cell>
          <cell r="Q2135" t="str">
            <v/>
          </cell>
        </row>
        <row r="2136">
          <cell r="J2136" t="str">
            <v/>
          </cell>
          <cell r="O2136" t="str">
            <v/>
          </cell>
          <cell r="P2136" t="str">
            <v/>
          </cell>
          <cell r="Q2136" t="str">
            <v/>
          </cell>
        </row>
        <row r="2137">
          <cell r="J2137" t="str">
            <v/>
          </cell>
          <cell r="O2137" t="str">
            <v/>
          </cell>
          <cell r="P2137" t="str">
            <v/>
          </cell>
          <cell r="Q2137" t="str">
            <v/>
          </cell>
        </row>
        <row r="2138">
          <cell r="J2138" t="str">
            <v/>
          </cell>
          <cell r="O2138" t="str">
            <v/>
          </cell>
          <cell r="P2138" t="str">
            <v/>
          </cell>
          <cell r="Q2138" t="str">
            <v/>
          </cell>
        </row>
        <row r="2139">
          <cell r="J2139" t="str">
            <v/>
          </cell>
          <cell r="O2139" t="str">
            <v/>
          </cell>
          <cell r="P2139" t="str">
            <v/>
          </cell>
          <cell r="Q2139" t="str">
            <v/>
          </cell>
        </row>
        <row r="2140">
          <cell r="J2140" t="str">
            <v/>
          </cell>
          <cell r="O2140" t="str">
            <v/>
          </cell>
          <cell r="P2140" t="str">
            <v/>
          </cell>
          <cell r="Q2140" t="str">
            <v/>
          </cell>
        </row>
        <row r="2141">
          <cell r="J2141" t="str">
            <v/>
          </cell>
          <cell r="O2141" t="str">
            <v/>
          </cell>
          <cell r="P2141" t="str">
            <v/>
          </cell>
          <cell r="Q2141" t="str">
            <v/>
          </cell>
        </row>
        <row r="2142">
          <cell r="J2142" t="str">
            <v/>
          </cell>
          <cell r="O2142" t="str">
            <v/>
          </cell>
          <cell r="P2142" t="str">
            <v/>
          </cell>
          <cell r="Q2142" t="str">
            <v/>
          </cell>
        </row>
        <row r="2143">
          <cell r="J2143" t="str">
            <v/>
          </cell>
          <cell r="O2143" t="str">
            <v/>
          </cell>
          <cell r="P2143" t="str">
            <v/>
          </cell>
          <cell r="Q2143" t="str">
            <v/>
          </cell>
        </row>
        <row r="2144">
          <cell r="J2144" t="str">
            <v/>
          </cell>
          <cell r="O2144" t="str">
            <v/>
          </cell>
          <cell r="P2144" t="str">
            <v/>
          </cell>
          <cell r="Q2144" t="str">
            <v/>
          </cell>
        </row>
        <row r="2145">
          <cell r="J2145" t="str">
            <v/>
          </cell>
          <cell r="O2145" t="str">
            <v/>
          </cell>
          <cell r="P2145" t="str">
            <v/>
          </cell>
          <cell r="Q2145" t="str">
            <v/>
          </cell>
        </row>
        <row r="2146">
          <cell r="J2146" t="str">
            <v/>
          </cell>
          <cell r="O2146" t="str">
            <v/>
          </cell>
          <cell r="P2146" t="str">
            <v/>
          </cell>
          <cell r="Q2146" t="str">
            <v/>
          </cell>
        </row>
        <row r="2147">
          <cell r="J2147" t="str">
            <v/>
          </cell>
          <cell r="O2147" t="str">
            <v/>
          </cell>
          <cell r="P2147" t="str">
            <v/>
          </cell>
          <cell r="Q2147" t="str">
            <v/>
          </cell>
        </row>
        <row r="2148">
          <cell r="J2148" t="str">
            <v/>
          </cell>
          <cell r="O2148" t="str">
            <v/>
          </cell>
          <cell r="P2148" t="str">
            <v/>
          </cell>
          <cell r="Q2148" t="str">
            <v/>
          </cell>
        </row>
        <row r="2149">
          <cell r="J2149" t="str">
            <v/>
          </cell>
          <cell r="O2149" t="str">
            <v/>
          </cell>
          <cell r="P2149" t="str">
            <v/>
          </cell>
          <cell r="Q2149" t="str">
            <v/>
          </cell>
        </row>
        <row r="2150">
          <cell r="J2150" t="str">
            <v/>
          </cell>
          <cell r="O2150" t="str">
            <v/>
          </cell>
          <cell r="P2150" t="str">
            <v/>
          </cell>
          <cell r="Q2150" t="str">
            <v/>
          </cell>
        </row>
        <row r="2151">
          <cell r="J2151" t="str">
            <v/>
          </cell>
          <cell r="O2151" t="str">
            <v/>
          </cell>
          <cell r="P2151" t="str">
            <v/>
          </cell>
          <cell r="Q2151" t="str">
            <v/>
          </cell>
        </row>
        <row r="2152">
          <cell r="J2152" t="str">
            <v/>
          </cell>
          <cell r="O2152" t="str">
            <v/>
          </cell>
          <cell r="P2152" t="str">
            <v/>
          </cell>
          <cell r="Q2152" t="str">
            <v/>
          </cell>
        </row>
        <row r="2153">
          <cell r="J2153" t="str">
            <v/>
          </cell>
          <cell r="O2153" t="str">
            <v/>
          </cell>
          <cell r="P2153" t="str">
            <v/>
          </cell>
          <cell r="Q2153" t="str">
            <v/>
          </cell>
        </row>
        <row r="2154">
          <cell r="J2154" t="str">
            <v/>
          </cell>
          <cell r="O2154" t="str">
            <v/>
          </cell>
          <cell r="P2154" t="str">
            <v/>
          </cell>
          <cell r="Q2154" t="str">
            <v/>
          </cell>
        </row>
        <row r="2155">
          <cell r="J2155" t="str">
            <v/>
          </cell>
          <cell r="O2155" t="str">
            <v/>
          </cell>
          <cell r="P2155" t="str">
            <v/>
          </cell>
          <cell r="Q2155" t="str">
            <v/>
          </cell>
        </row>
        <row r="2156">
          <cell r="J2156" t="str">
            <v/>
          </cell>
          <cell r="O2156" t="str">
            <v/>
          </cell>
          <cell r="P2156" t="str">
            <v/>
          </cell>
          <cell r="Q2156" t="str">
            <v/>
          </cell>
        </row>
        <row r="2157">
          <cell r="J2157" t="str">
            <v/>
          </cell>
          <cell r="O2157" t="str">
            <v/>
          </cell>
          <cell r="P2157" t="str">
            <v/>
          </cell>
          <cell r="Q2157" t="str">
            <v/>
          </cell>
        </row>
        <row r="2158">
          <cell r="J2158" t="str">
            <v/>
          </cell>
          <cell r="O2158" t="str">
            <v/>
          </cell>
          <cell r="P2158" t="str">
            <v/>
          </cell>
          <cell r="Q2158" t="str">
            <v/>
          </cell>
        </row>
        <row r="2159">
          <cell r="J2159" t="str">
            <v/>
          </cell>
          <cell r="O2159" t="str">
            <v/>
          </cell>
          <cell r="P2159" t="str">
            <v/>
          </cell>
          <cell r="Q2159" t="str">
            <v/>
          </cell>
        </row>
        <row r="2160">
          <cell r="J2160" t="str">
            <v/>
          </cell>
          <cell r="O2160" t="str">
            <v/>
          </cell>
          <cell r="P2160" t="str">
            <v/>
          </cell>
          <cell r="Q2160" t="str">
            <v/>
          </cell>
        </row>
        <row r="2161">
          <cell r="J2161" t="str">
            <v/>
          </cell>
          <cell r="O2161" t="str">
            <v/>
          </cell>
          <cell r="P2161" t="str">
            <v/>
          </cell>
          <cell r="Q2161" t="str">
            <v/>
          </cell>
        </row>
        <row r="2162">
          <cell r="J2162" t="str">
            <v/>
          </cell>
          <cell r="O2162" t="str">
            <v/>
          </cell>
          <cell r="P2162" t="str">
            <v/>
          </cell>
          <cell r="Q2162" t="str">
            <v/>
          </cell>
        </row>
        <row r="2163">
          <cell r="J2163" t="str">
            <v/>
          </cell>
          <cell r="O2163" t="str">
            <v/>
          </cell>
          <cell r="P2163" t="str">
            <v/>
          </cell>
          <cell r="Q2163" t="str">
            <v/>
          </cell>
        </row>
        <row r="2164">
          <cell r="J2164" t="str">
            <v/>
          </cell>
          <cell r="O2164" t="str">
            <v/>
          </cell>
          <cell r="P2164" t="str">
            <v/>
          </cell>
          <cell r="Q2164" t="str">
            <v/>
          </cell>
        </row>
        <row r="2165">
          <cell r="J2165" t="str">
            <v/>
          </cell>
          <cell r="O2165" t="str">
            <v/>
          </cell>
          <cell r="P2165" t="str">
            <v/>
          </cell>
          <cell r="Q2165" t="str">
            <v/>
          </cell>
        </row>
        <row r="2166">
          <cell r="J2166" t="str">
            <v/>
          </cell>
          <cell r="O2166" t="str">
            <v/>
          </cell>
          <cell r="P2166" t="str">
            <v/>
          </cell>
          <cell r="Q2166" t="str">
            <v/>
          </cell>
        </row>
        <row r="2167">
          <cell r="J2167" t="str">
            <v/>
          </cell>
          <cell r="O2167" t="str">
            <v/>
          </cell>
          <cell r="P2167" t="str">
            <v/>
          </cell>
          <cell r="Q2167" t="str">
            <v/>
          </cell>
        </row>
        <row r="2168">
          <cell r="J2168" t="str">
            <v/>
          </cell>
          <cell r="O2168" t="str">
            <v/>
          </cell>
          <cell r="P2168" t="str">
            <v/>
          </cell>
          <cell r="Q2168" t="str">
            <v/>
          </cell>
        </row>
        <row r="2169">
          <cell r="J2169" t="str">
            <v/>
          </cell>
          <cell r="O2169" t="str">
            <v/>
          </cell>
          <cell r="P2169" t="str">
            <v/>
          </cell>
          <cell r="Q2169" t="str">
            <v/>
          </cell>
        </row>
        <row r="2170">
          <cell r="J2170" t="str">
            <v/>
          </cell>
          <cell r="O2170" t="str">
            <v/>
          </cell>
          <cell r="P2170" t="str">
            <v/>
          </cell>
          <cell r="Q2170" t="str">
            <v/>
          </cell>
        </row>
        <row r="2171">
          <cell r="J2171" t="str">
            <v/>
          </cell>
          <cell r="O2171" t="str">
            <v/>
          </cell>
          <cell r="P2171" t="str">
            <v/>
          </cell>
          <cell r="Q2171" t="str">
            <v/>
          </cell>
        </row>
        <row r="2172">
          <cell r="J2172" t="str">
            <v/>
          </cell>
          <cell r="O2172" t="str">
            <v/>
          </cell>
          <cell r="P2172" t="str">
            <v/>
          </cell>
          <cell r="Q2172" t="str">
            <v/>
          </cell>
        </row>
        <row r="2173">
          <cell r="J2173" t="str">
            <v/>
          </cell>
          <cell r="O2173" t="str">
            <v/>
          </cell>
          <cell r="P2173" t="str">
            <v/>
          </cell>
          <cell r="Q2173" t="str">
            <v/>
          </cell>
        </row>
        <row r="2174">
          <cell r="J2174" t="str">
            <v/>
          </cell>
          <cell r="O2174" t="str">
            <v/>
          </cell>
          <cell r="P2174" t="str">
            <v/>
          </cell>
          <cell r="Q2174" t="str">
            <v/>
          </cell>
        </row>
        <row r="2175">
          <cell r="J2175" t="str">
            <v/>
          </cell>
          <cell r="O2175" t="str">
            <v/>
          </cell>
          <cell r="P2175" t="str">
            <v/>
          </cell>
          <cell r="Q2175" t="str">
            <v/>
          </cell>
        </row>
        <row r="2176">
          <cell r="J2176" t="str">
            <v/>
          </cell>
          <cell r="O2176" t="str">
            <v/>
          </cell>
          <cell r="P2176" t="str">
            <v/>
          </cell>
          <cell r="Q2176" t="str">
            <v/>
          </cell>
        </row>
        <row r="2177">
          <cell r="J2177" t="str">
            <v/>
          </cell>
          <cell r="O2177" t="str">
            <v/>
          </cell>
          <cell r="P2177" t="str">
            <v/>
          </cell>
          <cell r="Q2177" t="str">
            <v/>
          </cell>
        </row>
        <row r="2178">
          <cell r="J2178" t="str">
            <v/>
          </cell>
          <cell r="O2178" t="str">
            <v/>
          </cell>
          <cell r="P2178" t="str">
            <v/>
          </cell>
          <cell r="Q2178" t="str">
            <v/>
          </cell>
        </row>
        <row r="2179">
          <cell r="J2179" t="str">
            <v/>
          </cell>
          <cell r="O2179" t="str">
            <v/>
          </cell>
          <cell r="P2179" t="str">
            <v/>
          </cell>
          <cell r="Q2179" t="str">
            <v/>
          </cell>
        </row>
        <row r="2180">
          <cell r="J2180" t="str">
            <v/>
          </cell>
          <cell r="O2180" t="str">
            <v/>
          </cell>
          <cell r="P2180" t="str">
            <v/>
          </cell>
          <cell r="Q2180" t="str">
            <v/>
          </cell>
        </row>
        <row r="2181">
          <cell r="J2181" t="str">
            <v/>
          </cell>
          <cell r="O2181" t="str">
            <v/>
          </cell>
          <cell r="P2181" t="str">
            <v/>
          </cell>
          <cell r="Q2181" t="str">
            <v/>
          </cell>
        </row>
        <row r="2182">
          <cell r="J2182" t="str">
            <v/>
          </cell>
          <cell r="O2182" t="str">
            <v/>
          </cell>
          <cell r="P2182" t="str">
            <v/>
          </cell>
          <cell r="Q2182" t="str">
            <v/>
          </cell>
        </row>
        <row r="2183">
          <cell r="J2183" t="str">
            <v/>
          </cell>
          <cell r="O2183" t="str">
            <v/>
          </cell>
          <cell r="P2183" t="str">
            <v/>
          </cell>
          <cell r="Q2183" t="str">
            <v/>
          </cell>
        </row>
        <row r="2184">
          <cell r="J2184" t="str">
            <v/>
          </cell>
          <cell r="O2184" t="str">
            <v/>
          </cell>
          <cell r="P2184" t="str">
            <v/>
          </cell>
          <cell r="Q2184" t="str">
            <v/>
          </cell>
        </row>
        <row r="2185">
          <cell r="J2185" t="str">
            <v/>
          </cell>
          <cell r="O2185" t="str">
            <v/>
          </cell>
          <cell r="P2185" t="str">
            <v/>
          </cell>
          <cell r="Q2185" t="str">
            <v/>
          </cell>
        </row>
        <row r="2186">
          <cell r="J2186" t="str">
            <v/>
          </cell>
          <cell r="O2186" t="str">
            <v/>
          </cell>
          <cell r="P2186" t="str">
            <v/>
          </cell>
          <cell r="Q2186" t="str">
            <v/>
          </cell>
        </row>
        <row r="2187">
          <cell r="J2187" t="str">
            <v/>
          </cell>
          <cell r="O2187" t="str">
            <v/>
          </cell>
          <cell r="P2187" t="str">
            <v/>
          </cell>
          <cell r="Q2187" t="str">
            <v/>
          </cell>
        </row>
        <row r="2188">
          <cell r="J2188" t="str">
            <v/>
          </cell>
          <cell r="O2188" t="str">
            <v/>
          </cell>
          <cell r="P2188" t="str">
            <v/>
          </cell>
          <cell r="Q2188" t="str">
            <v/>
          </cell>
        </row>
        <row r="2189">
          <cell r="J2189" t="str">
            <v/>
          </cell>
          <cell r="O2189" t="str">
            <v/>
          </cell>
          <cell r="P2189" t="str">
            <v/>
          </cell>
          <cell r="Q2189" t="str">
            <v/>
          </cell>
        </row>
        <row r="2190">
          <cell r="J2190" t="str">
            <v/>
          </cell>
          <cell r="O2190" t="str">
            <v/>
          </cell>
          <cell r="P2190" t="str">
            <v/>
          </cell>
          <cell r="Q2190" t="str">
            <v/>
          </cell>
        </row>
        <row r="2191">
          <cell r="J2191" t="str">
            <v/>
          </cell>
          <cell r="O2191" t="str">
            <v/>
          </cell>
          <cell r="P2191" t="str">
            <v/>
          </cell>
          <cell r="Q2191" t="str">
            <v/>
          </cell>
        </row>
        <row r="2192">
          <cell r="J2192" t="str">
            <v/>
          </cell>
          <cell r="O2192" t="str">
            <v/>
          </cell>
          <cell r="P2192" t="str">
            <v/>
          </cell>
          <cell r="Q2192" t="str">
            <v/>
          </cell>
        </row>
        <row r="2193">
          <cell r="J2193" t="str">
            <v/>
          </cell>
          <cell r="O2193" t="str">
            <v/>
          </cell>
          <cell r="P2193" t="str">
            <v/>
          </cell>
          <cell r="Q2193" t="str">
            <v/>
          </cell>
        </row>
        <row r="2194">
          <cell r="J2194" t="str">
            <v/>
          </cell>
          <cell r="O2194" t="str">
            <v/>
          </cell>
          <cell r="P2194" t="str">
            <v/>
          </cell>
          <cell r="Q2194" t="str">
            <v/>
          </cell>
        </row>
        <row r="2195">
          <cell r="J2195" t="str">
            <v/>
          </cell>
          <cell r="O2195" t="str">
            <v/>
          </cell>
          <cell r="P2195" t="str">
            <v/>
          </cell>
          <cell r="Q2195" t="str">
            <v/>
          </cell>
        </row>
        <row r="2196">
          <cell r="J2196" t="str">
            <v/>
          </cell>
          <cell r="O2196" t="str">
            <v/>
          </cell>
          <cell r="P2196" t="str">
            <v/>
          </cell>
          <cell r="Q2196" t="str">
            <v/>
          </cell>
        </row>
        <row r="2197">
          <cell r="J2197" t="str">
            <v/>
          </cell>
          <cell r="O2197" t="str">
            <v/>
          </cell>
          <cell r="P2197" t="str">
            <v/>
          </cell>
          <cell r="Q2197" t="str">
            <v/>
          </cell>
        </row>
        <row r="2198">
          <cell r="J2198" t="str">
            <v/>
          </cell>
          <cell r="O2198" t="str">
            <v/>
          </cell>
          <cell r="P2198" t="str">
            <v/>
          </cell>
          <cell r="Q2198" t="str">
            <v/>
          </cell>
        </row>
        <row r="2199">
          <cell r="J2199" t="str">
            <v/>
          </cell>
          <cell r="O2199" t="str">
            <v/>
          </cell>
          <cell r="P2199" t="str">
            <v/>
          </cell>
          <cell r="Q2199" t="str">
            <v/>
          </cell>
        </row>
        <row r="2200">
          <cell r="J2200" t="str">
            <v/>
          </cell>
          <cell r="O2200" t="str">
            <v/>
          </cell>
          <cell r="P2200" t="str">
            <v/>
          </cell>
          <cell r="Q2200" t="str">
            <v/>
          </cell>
        </row>
        <row r="2201">
          <cell r="J2201" t="str">
            <v/>
          </cell>
          <cell r="O2201" t="str">
            <v/>
          </cell>
          <cell r="P2201" t="str">
            <v/>
          </cell>
          <cell r="Q2201" t="str">
            <v/>
          </cell>
        </row>
        <row r="2202">
          <cell r="J2202" t="str">
            <v/>
          </cell>
          <cell r="O2202" t="str">
            <v/>
          </cell>
          <cell r="P2202" t="str">
            <v/>
          </cell>
          <cell r="Q2202" t="str">
            <v/>
          </cell>
        </row>
        <row r="2203">
          <cell r="J2203" t="str">
            <v/>
          </cell>
          <cell r="O2203" t="str">
            <v/>
          </cell>
          <cell r="P2203" t="str">
            <v/>
          </cell>
          <cell r="Q2203" t="str">
            <v/>
          </cell>
        </row>
        <row r="2204">
          <cell r="J2204" t="str">
            <v/>
          </cell>
          <cell r="O2204" t="str">
            <v/>
          </cell>
          <cell r="P2204" t="str">
            <v/>
          </cell>
          <cell r="Q2204" t="str">
            <v/>
          </cell>
        </row>
        <row r="2205">
          <cell r="J2205" t="str">
            <v/>
          </cell>
          <cell r="O2205" t="str">
            <v/>
          </cell>
          <cell r="P2205" t="str">
            <v/>
          </cell>
          <cell r="Q2205" t="str">
            <v/>
          </cell>
        </row>
        <row r="2206">
          <cell r="J2206" t="str">
            <v/>
          </cell>
          <cell r="O2206" t="str">
            <v/>
          </cell>
          <cell r="P2206" t="str">
            <v/>
          </cell>
          <cell r="Q2206" t="str">
            <v/>
          </cell>
        </row>
        <row r="2207">
          <cell r="J2207" t="str">
            <v/>
          </cell>
          <cell r="O2207" t="str">
            <v/>
          </cell>
          <cell r="P2207" t="str">
            <v/>
          </cell>
          <cell r="Q2207" t="str">
            <v/>
          </cell>
        </row>
        <row r="2208">
          <cell r="J2208" t="str">
            <v/>
          </cell>
          <cell r="O2208" t="str">
            <v/>
          </cell>
          <cell r="P2208" t="str">
            <v/>
          </cell>
          <cell r="Q2208" t="str">
            <v/>
          </cell>
        </row>
        <row r="2209">
          <cell r="J2209" t="str">
            <v/>
          </cell>
          <cell r="O2209" t="str">
            <v/>
          </cell>
          <cell r="P2209" t="str">
            <v/>
          </cell>
          <cell r="Q2209" t="str">
            <v/>
          </cell>
        </row>
        <row r="2210">
          <cell r="J2210" t="str">
            <v/>
          </cell>
          <cell r="O2210" t="str">
            <v/>
          </cell>
          <cell r="P2210" t="str">
            <v/>
          </cell>
          <cell r="Q2210" t="str">
            <v/>
          </cell>
        </row>
        <row r="2211">
          <cell r="J2211" t="str">
            <v/>
          </cell>
          <cell r="O2211" t="str">
            <v/>
          </cell>
          <cell r="P2211" t="str">
            <v/>
          </cell>
          <cell r="Q2211" t="str">
            <v/>
          </cell>
        </row>
        <row r="2212">
          <cell r="J2212" t="str">
            <v/>
          </cell>
          <cell r="O2212" t="str">
            <v/>
          </cell>
          <cell r="P2212" t="str">
            <v/>
          </cell>
          <cell r="Q2212" t="str">
            <v/>
          </cell>
        </row>
        <row r="2213">
          <cell r="J2213" t="str">
            <v/>
          </cell>
          <cell r="O2213" t="str">
            <v/>
          </cell>
          <cell r="P2213" t="str">
            <v/>
          </cell>
          <cell r="Q2213" t="str">
            <v/>
          </cell>
        </row>
        <row r="2214">
          <cell r="J2214" t="str">
            <v/>
          </cell>
          <cell r="O2214" t="str">
            <v/>
          </cell>
          <cell r="P2214" t="str">
            <v/>
          </cell>
          <cell r="Q2214" t="str">
            <v/>
          </cell>
        </row>
        <row r="2215">
          <cell r="J2215" t="str">
            <v/>
          </cell>
          <cell r="O2215" t="str">
            <v/>
          </cell>
          <cell r="P2215" t="str">
            <v/>
          </cell>
          <cell r="Q2215" t="str">
            <v/>
          </cell>
        </row>
        <row r="2216">
          <cell r="J2216" t="str">
            <v/>
          </cell>
          <cell r="O2216" t="str">
            <v/>
          </cell>
          <cell r="P2216" t="str">
            <v/>
          </cell>
          <cell r="Q2216" t="str">
            <v/>
          </cell>
        </row>
        <row r="2217">
          <cell r="J2217" t="str">
            <v/>
          </cell>
          <cell r="O2217" t="str">
            <v/>
          </cell>
          <cell r="P2217" t="str">
            <v/>
          </cell>
          <cell r="Q2217" t="str">
            <v/>
          </cell>
        </row>
        <row r="2218">
          <cell r="J2218" t="str">
            <v/>
          </cell>
          <cell r="O2218" t="str">
            <v/>
          </cell>
          <cell r="P2218" t="str">
            <v/>
          </cell>
          <cell r="Q2218" t="str">
            <v/>
          </cell>
        </row>
        <row r="2219">
          <cell r="J2219" t="str">
            <v/>
          </cell>
          <cell r="O2219" t="str">
            <v/>
          </cell>
          <cell r="P2219" t="str">
            <v/>
          </cell>
          <cell r="Q2219" t="str">
            <v/>
          </cell>
        </row>
        <row r="2220">
          <cell r="J2220" t="str">
            <v/>
          </cell>
          <cell r="O2220" t="str">
            <v/>
          </cell>
          <cell r="P2220" t="str">
            <v/>
          </cell>
          <cell r="Q2220" t="str">
            <v/>
          </cell>
        </row>
        <row r="2221">
          <cell r="J2221" t="str">
            <v/>
          </cell>
          <cell r="O2221" t="str">
            <v/>
          </cell>
          <cell r="P2221" t="str">
            <v/>
          </cell>
          <cell r="Q2221" t="str">
            <v/>
          </cell>
        </row>
        <row r="2222">
          <cell r="J2222" t="str">
            <v/>
          </cell>
          <cell r="O2222" t="str">
            <v/>
          </cell>
          <cell r="P2222" t="str">
            <v/>
          </cell>
          <cell r="Q2222" t="str">
            <v/>
          </cell>
        </row>
        <row r="2223">
          <cell r="J2223" t="str">
            <v/>
          </cell>
          <cell r="O2223" t="str">
            <v/>
          </cell>
          <cell r="P2223" t="str">
            <v/>
          </cell>
          <cell r="Q2223" t="str">
            <v/>
          </cell>
        </row>
        <row r="2224">
          <cell r="J2224" t="str">
            <v/>
          </cell>
          <cell r="O2224" t="str">
            <v/>
          </cell>
          <cell r="P2224" t="str">
            <v/>
          </cell>
          <cell r="Q2224" t="str">
            <v/>
          </cell>
        </row>
        <row r="2225">
          <cell r="J2225" t="str">
            <v/>
          </cell>
          <cell r="O2225" t="str">
            <v/>
          </cell>
          <cell r="P2225" t="str">
            <v/>
          </cell>
          <cell r="Q2225" t="str">
            <v/>
          </cell>
        </row>
        <row r="2226">
          <cell r="J2226" t="str">
            <v/>
          </cell>
          <cell r="O2226" t="str">
            <v/>
          </cell>
          <cell r="P2226" t="str">
            <v/>
          </cell>
          <cell r="Q2226" t="str">
            <v/>
          </cell>
        </row>
        <row r="2227">
          <cell r="J2227" t="str">
            <v/>
          </cell>
          <cell r="O2227" t="str">
            <v/>
          </cell>
          <cell r="P2227" t="str">
            <v/>
          </cell>
          <cell r="Q2227" t="str">
            <v/>
          </cell>
        </row>
        <row r="2228">
          <cell r="J2228" t="str">
            <v/>
          </cell>
          <cell r="O2228" t="str">
            <v/>
          </cell>
          <cell r="P2228" t="str">
            <v/>
          </cell>
          <cell r="Q2228" t="str">
            <v/>
          </cell>
        </row>
        <row r="2229">
          <cell r="J2229" t="str">
            <v/>
          </cell>
          <cell r="O2229" t="str">
            <v/>
          </cell>
          <cell r="P2229" t="str">
            <v/>
          </cell>
          <cell r="Q2229" t="str">
            <v/>
          </cell>
        </row>
        <row r="2230">
          <cell r="J2230" t="str">
            <v/>
          </cell>
          <cell r="O2230" t="str">
            <v/>
          </cell>
          <cell r="P2230" t="str">
            <v/>
          </cell>
          <cell r="Q2230" t="str">
            <v/>
          </cell>
        </row>
        <row r="2231">
          <cell r="J2231" t="str">
            <v/>
          </cell>
          <cell r="O2231" t="str">
            <v/>
          </cell>
          <cell r="P2231" t="str">
            <v/>
          </cell>
          <cell r="Q2231" t="str">
            <v/>
          </cell>
        </row>
        <row r="2232">
          <cell r="J2232" t="str">
            <v/>
          </cell>
          <cell r="O2232" t="str">
            <v/>
          </cell>
          <cell r="P2232" t="str">
            <v/>
          </cell>
          <cell r="Q2232" t="str">
            <v/>
          </cell>
        </row>
        <row r="2233">
          <cell r="J2233" t="str">
            <v/>
          </cell>
          <cell r="O2233" t="str">
            <v/>
          </cell>
          <cell r="P2233" t="str">
            <v/>
          </cell>
          <cell r="Q2233" t="str">
            <v/>
          </cell>
        </row>
        <row r="2234">
          <cell r="J2234" t="str">
            <v/>
          </cell>
          <cell r="O2234" t="str">
            <v/>
          </cell>
          <cell r="P2234" t="str">
            <v/>
          </cell>
          <cell r="Q2234" t="str">
            <v/>
          </cell>
        </row>
        <row r="2235">
          <cell r="J2235" t="str">
            <v/>
          </cell>
          <cell r="O2235" t="str">
            <v/>
          </cell>
          <cell r="P2235" t="str">
            <v/>
          </cell>
          <cell r="Q2235" t="str">
            <v/>
          </cell>
        </row>
        <row r="2236">
          <cell r="J2236" t="str">
            <v/>
          </cell>
          <cell r="O2236" t="str">
            <v/>
          </cell>
          <cell r="P2236" t="str">
            <v/>
          </cell>
          <cell r="Q2236" t="str">
            <v/>
          </cell>
        </row>
        <row r="2237">
          <cell r="J2237" t="str">
            <v/>
          </cell>
          <cell r="O2237" t="str">
            <v/>
          </cell>
          <cell r="P2237" t="str">
            <v/>
          </cell>
          <cell r="Q2237" t="str">
            <v/>
          </cell>
        </row>
        <row r="2238">
          <cell r="J2238" t="str">
            <v/>
          </cell>
          <cell r="O2238" t="str">
            <v/>
          </cell>
          <cell r="P2238" t="str">
            <v/>
          </cell>
          <cell r="Q2238" t="str">
            <v/>
          </cell>
        </row>
        <row r="2239">
          <cell r="J2239" t="str">
            <v/>
          </cell>
          <cell r="O2239" t="str">
            <v/>
          </cell>
          <cell r="P2239" t="str">
            <v/>
          </cell>
          <cell r="Q2239" t="str">
            <v/>
          </cell>
        </row>
        <row r="2240">
          <cell r="J2240" t="str">
            <v/>
          </cell>
          <cell r="O2240" t="str">
            <v/>
          </cell>
          <cell r="P2240" t="str">
            <v/>
          </cell>
          <cell r="Q2240" t="str">
            <v/>
          </cell>
        </row>
        <row r="2241">
          <cell r="J2241" t="str">
            <v/>
          </cell>
          <cell r="O2241" t="str">
            <v/>
          </cell>
          <cell r="P2241" t="str">
            <v/>
          </cell>
          <cell r="Q2241" t="str">
            <v/>
          </cell>
        </row>
        <row r="2242">
          <cell r="J2242" t="str">
            <v/>
          </cell>
          <cell r="O2242" t="str">
            <v/>
          </cell>
          <cell r="P2242" t="str">
            <v/>
          </cell>
          <cell r="Q2242" t="str">
            <v/>
          </cell>
        </row>
        <row r="2243">
          <cell r="J2243" t="str">
            <v/>
          </cell>
          <cell r="O2243" t="str">
            <v/>
          </cell>
          <cell r="P2243" t="str">
            <v/>
          </cell>
          <cell r="Q2243" t="str">
            <v/>
          </cell>
        </row>
        <row r="2244">
          <cell r="J2244" t="str">
            <v/>
          </cell>
          <cell r="O2244" t="str">
            <v/>
          </cell>
          <cell r="P2244" t="str">
            <v/>
          </cell>
          <cell r="Q2244" t="str">
            <v/>
          </cell>
        </row>
        <row r="2245">
          <cell r="J2245" t="str">
            <v/>
          </cell>
          <cell r="O2245" t="str">
            <v/>
          </cell>
          <cell r="P2245" t="str">
            <v/>
          </cell>
          <cell r="Q2245" t="str">
            <v/>
          </cell>
        </row>
        <row r="2246">
          <cell r="J2246" t="str">
            <v/>
          </cell>
          <cell r="O2246" t="str">
            <v/>
          </cell>
          <cell r="P2246" t="str">
            <v/>
          </cell>
          <cell r="Q2246" t="str">
            <v/>
          </cell>
        </row>
        <row r="2247">
          <cell r="J2247" t="str">
            <v/>
          </cell>
          <cell r="O2247" t="str">
            <v/>
          </cell>
          <cell r="P2247" t="str">
            <v/>
          </cell>
          <cell r="Q2247" t="str">
            <v/>
          </cell>
        </row>
        <row r="2248">
          <cell r="J2248" t="str">
            <v/>
          </cell>
          <cell r="O2248" t="str">
            <v/>
          </cell>
          <cell r="P2248" t="str">
            <v/>
          </cell>
          <cell r="Q2248" t="str">
            <v/>
          </cell>
        </row>
        <row r="2249">
          <cell r="J2249" t="str">
            <v/>
          </cell>
          <cell r="O2249" t="str">
            <v/>
          </cell>
          <cell r="P2249" t="str">
            <v/>
          </cell>
          <cell r="Q2249" t="str">
            <v/>
          </cell>
        </row>
        <row r="2250">
          <cell r="J2250" t="str">
            <v/>
          </cell>
          <cell r="O2250" t="str">
            <v/>
          </cell>
          <cell r="P2250" t="str">
            <v/>
          </cell>
          <cell r="Q2250" t="str">
            <v/>
          </cell>
        </row>
        <row r="2251">
          <cell r="J2251" t="str">
            <v/>
          </cell>
          <cell r="O2251" t="str">
            <v/>
          </cell>
          <cell r="P2251" t="str">
            <v/>
          </cell>
          <cell r="Q2251" t="str">
            <v/>
          </cell>
        </row>
        <row r="2252">
          <cell r="J2252" t="str">
            <v/>
          </cell>
          <cell r="O2252" t="str">
            <v/>
          </cell>
          <cell r="P2252" t="str">
            <v/>
          </cell>
          <cell r="Q2252" t="str">
            <v/>
          </cell>
        </row>
        <row r="2253">
          <cell r="J2253" t="str">
            <v/>
          </cell>
          <cell r="O2253" t="str">
            <v/>
          </cell>
          <cell r="P2253" t="str">
            <v/>
          </cell>
          <cell r="Q2253" t="str">
            <v/>
          </cell>
        </row>
        <row r="2254">
          <cell r="J2254" t="str">
            <v/>
          </cell>
          <cell r="O2254" t="str">
            <v/>
          </cell>
          <cell r="P2254" t="str">
            <v/>
          </cell>
          <cell r="Q2254" t="str">
            <v/>
          </cell>
        </row>
        <row r="2255">
          <cell r="J2255" t="str">
            <v/>
          </cell>
          <cell r="O2255" t="str">
            <v/>
          </cell>
          <cell r="P2255" t="str">
            <v/>
          </cell>
          <cell r="Q2255" t="str">
            <v/>
          </cell>
        </row>
        <row r="2256">
          <cell r="J2256" t="str">
            <v/>
          </cell>
          <cell r="O2256" t="str">
            <v/>
          </cell>
          <cell r="P2256" t="str">
            <v/>
          </cell>
          <cell r="Q2256" t="str">
            <v/>
          </cell>
        </row>
        <row r="2257">
          <cell r="J2257" t="str">
            <v/>
          </cell>
          <cell r="O2257" t="str">
            <v/>
          </cell>
          <cell r="P2257" t="str">
            <v/>
          </cell>
          <cell r="Q2257" t="str">
            <v/>
          </cell>
        </row>
        <row r="2258">
          <cell r="J2258" t="str">
            <v/>
          </cell>
          <cell r="O2258" t="str">
            <v/>
          </cell>
          <cell r="P2258" t="str">
            <v/>
          </cell>
          <cell r="Q2258" t="str">
            <v/>
          </cell>
        </row>
        <row r="2259">
          <cell r="J2259" t="str">
            <v/>
          </cell>
          <cell r="O2259" t="str">
            <v/>
          </cell>
          <cell r="P2259" t="str">
            <v/>
          </cell>
          <cell r="Q2259" t="str">
            <v/>
          </cell>
        </row>
        <row r="2260">
          <cell r="J2260" t="str">
            <v/>
          </cell>
          <cell r="O2260" t="str">
            <v/>
          </cell>
          <cell r="P2260" t="str">
            <v/>
          </cell>
          <cell r="Q2260" t="str">
            <v/>
          </cell>
        </row>
        <row r="2261">
          <cell r="J2261" t="str">
            <v/>
          </cell>
          <cell r="O2261" t="str">
            <v/>
          </cell>
          <cell r="P2261" t="str">
            <v/>
          </cell>
          <cell r="Q2261" t="str">
            <v/>
          </cell>
        </row>
        <row r="2262">
          <cell r="J2262" t="str">
            <v/>
          </cell>
          <cell r="O2262" t="str">
            <v/>
          </cell>
          <cell r="P2262" t="str">
            <v/>
          </cell>
          <cell r="Q2262" t="str">
            <v/>
          </cell>
        </row>
        <row r="2263">
          <cell r="J2263" t="str">
            <v/>
          </cell>
          <cell r="O2263" t="str">
            <v/>
          </cell>
          <cell r="P2263" t="str">
            <v/>
          </cell>
          <cell r="Q2263" t="str">
            <v/>
          </cell>
        </row>
        <row r="2264">
          <cell r="J2264" t="str">
            <v/>
          </cell>
          <cell r="O2264" t="str">
            <v/>
          </cell>
          <cell r="P2264" t="str">
            <v/>
          </cell>
          <cell r="Q2264" t="str">
            <v/>
          </cell>
        </row>
        <row r="2265">
          <cell r="J2265" t="str">
            <v/>
          </cell>
          <cell r="O2265" t="str">
            <v/>
          </cell>
          <cell r="P2265" t="str">
            <v/>
          </cell>
          <cell r="Q2265" t="str">
            <v/>
          </cell>
        </row>
        <row r="2266">
          <cell r="J2266" t="str">
            <v/>
          </cell>
          <cell r="O2266" t="str">
            <v/>
          </cell>
          <cell r="P2266" t="str">
            <v/>
          </cell>
          <cell r="Q2266" t="str">
            <v/>
          </cell>
        </row>
        <row r="2267">
          <cell r="J2267" t="str">
            <v/>
          </cell>
          <cell r="O2267" t="str">
            <v/>
          </cell>
          <cell r="P2267" t="str">
            <v/>
          </cell>
          <cell r="Q2267" t="str">
            <v/>
          </cell>
        </row>
        <row r="2268">
          <cell r="J2268" t="str">
            <v/>
          </cell>
          <cell r="O2268" t="str">
            <v/>
          </cell>
          <cell r="P2268" t="str">
            <v/>
          </cell>
          <cell r="Q2268" t="str">
            <v/>
          </cell>
        </row>
        <row r="2269">
          <cell r="J2269" t="str">
            <v/>
          </cell>
          <cell r="O2269" t="str">
            <v/>
          </cell>
          <cell r="P2269" t="str">
            <v/>
          </cell>
          <cell r="Q2269" t="str">
            <v/>
          </cell>
        </row>
        <row r="2270">
          <cell r="J2270" t="str">
            <v/>
          </cell>
          <cell r="O2270" t="str">
            <v/>
          </cell>
          <cell r="P2270" t="str">
            <v/>
          </cell>
          <cell r="Q2270" t="str">
            <v/>
          </cell>
        </row>
        <row r="2271">
          <cell r="J2271" t="str">
            <v/>
          </cell>
          <cell r="O2271" t="str">
            <v/>
          </cell>
          <cell r="P2271" t="str">
            <v/>
          </cell>
          <cell r="Q2271" t="str">
            <v/>
          </cell>
        </row>
        <row r="2272">
          <cell r="J2272" t="str">
            <v/>
          </cell>
          <cell r="O2272" t="str">
            <v/>
          </cell>
          <cell r="P2272" t="str">
            <v/>
          </cell>
          <cell r="Q2272" t="str">
            <v/>
          </cell>
        </row>
        <row r="2273">
          <cell r="J2273" t="str">
            <v/>
          </cell>
          <cell r="O2273" t="str">
            <v/>
          </cell>
          <cell r="P2273" t="str">
            <v/>
          </cell>
          <cell r="Q2273" t="str">
            <v/>
          </cell>
        </row>
        <row r="2274">
          <cell r="J2274" t="str">
            <v/>
          </cell>
          <cell r="O2274" t="str">
            <v/>
          </cell>
          <cell r="P2274" t="str">
            <v/>
          </cell>
          <cell r="Q2274" t="str">
            <v/>
          </cell>
        </row>
        <row r="2275">
          <cell r="J2275" t="str">
            <v/>
          </cell>
          <cell r="O2275" t="str">
            <v/>
          </cell>
          <cell r="P2275" t="str">
            <v/>
          </cell>
          <cell r="Q2275" t="str">
            <v/>
          </cell>
        </row>
        <row r="2276">
          <cell r="J2276" t="str">
            <v/>
          </cell>
          <cell r="O2276" t="str">
            <v/>
          </cell>
          <cell r="P2276" t="str">
            <v/>
          </cell>
          <cell r="Q2276" t="str">
            <v/>
          </cell>
        </row>
        <row r="2277">
          <cell r="J2277" t="str">
            <v/>
          </cell>
          <cell r="O2277" t="str">
            <v/>
          </cell>
          <cell r="P2277" t="str">
            <v/>
          </cell>
          <cell r="Q2277" t="str">
            <v/>
          </cell>
        </row>
        <row r="2278">
          <cell r="J2278" t="str">
            <v/>
          </cell>
          <cell r="O2278" t="str">
            <v/>
          </cell>
          <cell r="P2278" t="str">
            <v/>
          </cell>
          <cell r="Q2278" t="str">
            <v/>
          </cell>
        </row>
        <row r="2279">
          <cell r="J2279" t="str">
            <v/>
          </cell>
          <cell r="O2279" t="str">
            <v/>
          </cell>
          <cell r="P2279" t="str">
            <v/>
          </cell>
          <cell r="Q2279" t="str">
            <v/>
          </cell>
        </row>
        <row r="2280">
          <cell r="J2280" t="str">
            <v/>
          </cell>
          <cell r="O2280" t="str">
            <v/>
          </cell>
          <cell r="P2280" t="str">
            <v/>
          </cell>
          <cell r="Q2280" t="str">
            <v/>
          </cell>
        </row>
        <row r="2281">
          <cell r="J2281" t="str">
            <v/>
          </cell>
          <cell r="O2281" t="str">
            <v/>
          </cell>
          <cell r="P2281" t="str">
            <v/>
          </cell>
          <cell r="Q2281" t="str">
            <v/>
          </cell>
        </row>
        <row r="2282">
          <cell r="J2282" t="str">
            <v/>
          </cell>
          <cell r="O2282" t="str">
            <v/>
          </cell>
          <cell r="P2282" t="str">
            <v/>
          </cell>
          <cell r="Q2282" t="str">
            <v/>
          </cell>
        </row>
        <row r="2283">
          <cell r="J2283" t="str">
            <v/>
          </cell>
          <cell r="O2283" t="str">
            <v/>
          </cell>
          <cell r="P2283" t="str">
            <v/>
          </cell>
          <cell r="Q2283" t="str">
            <v/>
          </cell>
        </row>
        <row r="2284">
          <cell r="J2284" t="str">
            <v/>
          </cell>
          <cell r="O2284" t="str">
            <v/>
          </cell>
          <cell r="P2284" t="str">
            <v/>
          </cell>
          <cell r="Q2284" t="str">
            <v/>
          </cell>
        </row>
        <row r="2285">
          <cell r="J2285" t="str">
            <v/>
          </cell>
          <cell r="O2285" t="str">
            <v/>
          </cell>
          <cell r="P2285" t="str">
            <v/>
          </cell>
          <cell r="Q2285" t="str">
            <v/>
          </cell>
        </row>
        <row r="2286">
          <cell r="J2286" t="str">
            <v/>
          </cell>
          <cell r="O2286" t="str">
            <v/>
          </cell>
          <cell r="P2286" t="str">
            <v/>
          </cell>
          <cell r="Q2286" t="str">
            <v/>
          </cell>
        </row>
        <row r="2287">
          <cell r="J2287" t="str">
            <v/>
          </cell>
          <cell r="O2287" t="str">
            <v/>
          </cell>
          <cell r="P2287" t="str">
            <v/>
          </cell>
          <cell r="Q2287" t="str">
            <v/>
          </cell>
        </row>
        <row r="2288">
          <cell r="J2288" t="str">
            <v/>
          </cell>
          <cell r="O2288" t="str">
            <v/>
          </cell>
          <cell r="P2288" t="str">
            <v/>
          </cell>
          <cell r="Q2288" t="str">
            <v/>
          </cell>
        </row>
        <row r="2289">
          <cell r="J2289" t="str">
            <v/>
          </cell>
          <cell r="O2289" t="str">
            <v/>
          </cell>
          <cell r="P2289" t="str">
            <v/>
          </cell>
          <cell r="Q2289" t="str">
            <v/>
          </cell>
        </row>
        <row r="2290">
          <cell r="J2290" t="str">
            <v/>
          </cell>
          <cell r="O2290" t="str">
            <v/>
          </cell>
          <cell r="P2290" t="str">
            <v/>
          </cell>
          <cell r="Q2290" t="str">
            <v/>
          </cell>
        </row>
        <row r="2291">
          <cell r="J2291" t="str">
            <v/>
          </cell>
          <cell r="O2291" t="str">
            <v/>
          </cell>
          <cell r="P2291" t="str">
            <v/>
          </cell>
          <cell r="Q2291" t="str">
            <v/>
          </cell>
        </row>
        <row r="2292">
          <cell r="J2292" t="str">
            <v/>
          </cell>
          <cell r="O2292" t="str">
            <v/>
          </cell>
          <cell r="P2292" t="str">
            <v/>
          </cell>
          <cell r="Q2292" t="str">
            <v/>
          </cell>
        </row>
        <row r="2293">
          <cell r="J2293" t="str">
            <v/>
          </cell>
          <cell r="O2293" t="str">
            <v/>
          </cell>
          <cell r="P2293" t="str">
            <v/>
          </cell>
          <cell r="Q2293" t="str">
            <v/>
          </cell>
        </row>
        <row r="2294">
          <cell r="J2294" t="str">
            <v/>
          </cell>
          <cell r="O2294" t="str">
            <v/>
          </cell>
          <cell r="P2294" t="str">
            <v/>
          </cell>
          <cell r="Q2294" t="str">
            <v/>
          </cell>
        </row>
        <row r="2295">
          <cell r="J2295" t="str">
            <v/>
          </cell>
          <cell r="O2295" t="str">
            <v/>
          </cell>
          <cell r="P2295" t="str">
            <v/>
          </cell>
          <cell r="Q2295" t="str">
            <v/>
          </cell>
        </row>
        <row r="2296">
          <cell r="J2296" t="str">
            <v/>
          </cell>
          <cell r="O2296" t="str">
            <v/>
          </cell>
          <cell r="P2296" t="str">
            <v/>
          </cell>
          <cell r="Q2296" t="str">
            <v/>
          </cell>
        </row>
        <row r="2297">
          <cell r="J2297" t="str">
            <v/>
          </cell>
          <cell r="O2297" t="str">
            <v/>
          </cell>
          <cell r="P2297" t="str">
            <v/>
          </cell>
          <cell r="Q2297" t="str">
            <v/>
          </cell>
        </row>
        <row r="2298">
          <cell r="J2298" t="str">
            <v/>
          </cell>
          <cell r="O2298" t="str">
            <v/>
          </cell>
          <cell r="P2298" t="str">
            <v/>
          </cell>
          <cell r="Q2298" t="str">
            <v/>
          </cell>
        </row>
        <row r="2299">
          <cell r="J2299" t="str">
            <v/>
          </cell>
          <cell r="O2299" t="str">
            <v/>
          </cell>
          <cell r="P2299" t="str">
            <v/>
          </cell>
          <cell r="Q2299" t="str">
            <v/>
          </cell>
        </row>
        <row r="2300">
          <cell r="J2300" t="str">
            <v/>
          </cell>
          <cell r="O2300" t="str">
            <v/>
          </cell>
          <cell r="P2300" t="str">
            <v/>
          </cell>
          <cell r="Q2300" t="str">
            <v/>
          </cell>
        </row>
        <row r="2301">
          <cell r="J2301" t="str">
            <v/>
          </cell>
          <cell r="O2301" t="str">
            <v/>
          </cell>
          <cell r="P2301" t="str">
            <v/>
          </cell>
          <cell r="Q2301" t="str">
            <v/>
          </cell>
        </row>
        <row r="2302">
          <cell r="J2302" t="str">
            <v/>
          </cell>
          <cell r="O2302" t="str">
            <v/>
          </cell>
          <cell r="P2302" t="str">
            <v/>
          </cell>
          <cell r="Q2302" t="str">
            <v/>
          </cell>
        </row>
        <row r="2303">
          <cell r="J2303" t="str">
            <v/>
          </cell>
          <cell r="O2303" t="str">
            <v/>
          </cell>
          <cell r="P2303" t="str">
            <v/>
          </cell>
          <cell r="Q2303" t="str">
            <v/>
          </cell>
        </row>
        <row r="2304">
          <cell r="J2304" t="str">
            <v/>
          </cell>
          <cell r="O2304" t="str">
            <v/>
          </cell>
          <cell r="P2304" t="str">
            <v/>
          </cell>
          <cell r="Q2304" t="str">
            <v/>
          </cell>
        </row>
        <row r="2305">
          <cell r="J2305" t="str">
            <v/>
          </cell>
          <cell r="O2305" t="str">
            <v/>
          </cell>
          <cell r="P2305" t="str">
            <v/>
          </cell>
          <cell r="Q2305" t="str">
            <v/>
          </cell>
        </row>
        <row r="2306">
          <cell r="J2306" t="str">
            <v/>
          </cell>
          <cell r="O2306" t="str">
            <v/>
          </cell>
          <cell r="P2306" t="str">
            <v/>
          </cell>
          <cell r="Q2306" t="str">
            <v/>
          </cell>
        </row>
        <row r="2307">
          <cell r="J2307" t="str">
            <v/>
          </cell>
          <cell r="O2307" t="str">
            <v/>
          </cell>
          <cell r="P2307" t="str">
            <v/>
          </cell>
          <cell r="Q2307" t="str">
            <v/>
          </cell>
        </row>
        <row r="2308">
          <cell r="J2308" t="str">
            <v/>
          </cell>
          <cell r="O2308" t="str">
            <v/>
          </cell>
          <cell r="P2308" t="str">
            <v/>
          </cell>
          <cell r="Q2308" t="str">
            <v/>
          </cell>
        </row>
        <row r="2309">
          <cell r="J2309" t="str">
            <v/>
          </cell>
          <cell r="O2309" t="str">
            <v/>
          </cell>
          <cell r="P2309" t="str">
            <v/>
          </cell>
          <cell r="Q2309" t="str">
            <v/>
          </cell>
        </row>
        <row r="2310">
          <cell r="J2310" t="str">
            <v/>
          </cell>
          <cell r="O2310" t="str">
            <v/>
          </cell>
          <cell r="P2310" t="str">
            <v/>
          </cell>
          <cell r="Q2310" t="str">
            <v/>
          </cell>
        </row>
        <row r="2311">
          <cell r="J2311" t="str">
            <v/>
          </cell>
          <cell r="O2311" t="str">
            <v/>
          </cell>
          <cell r="P2311" t="str">
            <v/>
          </cell>
          <cell r="Q2311" t="str">
            <v/>
          </cell>
        </row>
        <row r="2312">
          <cell r="J2312" t="str">
            <v/>
          </cell>
          <cell r="O2312" t="str">
            <v/>
          </cell>
          <cell r="P2312" t="str">
            <v/>
          </cell>
          <cell r="Q2312" t="str">
            <v/>
          </cell>
        </row>
        <row r="2313">
          <cell r="J2313" t="str">
            <v/>
          </cell>
          <cell r="O2313" t="str">
            <v/>
          </cell>
          <cell r="P2313" t="str">
            <v/>
          </cell>
          <cell r="Q2313" t="str">
            <v/>
          </cell>
        </row>
        <row r="2314">
          <cell r="J2314" t="str">
            <v/>
          </cell>
          <cell r="O2314" t="str">
            <v/>
          </cell>
          <cell r="P2314" t="str">
            <v/>
          </cell>
          <cell r="Q2314" t="str">
            <v/>
          </cell>
        </row>
        <row r="2315">
          <cell r="J2315" t="str">
            <v/>
          </cell>
          <cell r="O2315" t="str">
            <v/>
          </cell>
          <cell r="P2315" t="str">
            <v/>
          </cell>
          <cell r="Q2315" t="str">
            <v/>
          </cell>
        </row>
        <row r="2316">
          <cell r="J2316" t="str">
            <v/>
          </cell>
          <cell r="O2316" t="str">
            <v/>
          </cell>
          <cell r="P2316" t="str">
            <v/>
          </cell>
          <cell r="Q2316" t="str">
            <v/>
          </cell>
        </row>
        <row r="2317">
          <cell r="J2317" t="str">
            <v/>
          </cell>
          <cell r="O2317" t="str">
            <v/>
          </cell>
          <cell r="P2317" t="str">
            <v/>
          </cell>
          <cell r="Q2317" t="str">
            <v/>
          </cell>
        </row>
        <row r="2318">
          <cell r="J2318" t="str">
            <v/>
          </cell>
          <cell r="O2318" t="str">
            <v/>
          </cell>
          <cell r="P2318" t="str">
            <v/>
          </cell>
          <cell r="Q2318" t="str">
            <v/>
          </cell>
        </row>
        <row r="2319">
          <cell r="J2319" t="str">
            <v/>
          </cell>
          <cell r="O2319" t="str">
            <v/>
          </cell>
          <cell r="P2319" t="str">
            <v/>
          </cell>
          <cell r="Q2319" t="str">
            <v/>
          </cell>
        </row>
        <row r="2320">
          <cell r="J2320" t="str">
            <v/>
          </cell>
          <cell r="O2320" t="str">
            <v/>
          </cell>
          <cell r="P2320" t="str">
            <v/>
          </cell>
          <cell r="Q2320" t="str">
            <v/>
          </cell>
        </row>
        <row r="2321">
          <cell r="J2321" t="str">
            <v/>
          </cell>
          <cell r="O2321" t="str">
            <v/>
          </cell>
          <cell r="P2321" t="str">
            <v/>
          </cell>
          <cell r="Q2321" t="str">
            <v/>
          </cell>
        </row>
        <row r="2322">
          <cell r="J2322" t="str">
            <v/>
          </cell>
          <cell r="O2322" t="str">
            <v/>
          </cell>
          <cell r="P2322" t="str">
            <v/>
          </cell>
          <cell r="Q2322" t="str">
            <v/>
          </cell>
        </row>
        <row r="2323">
          <cell r="J2323" t="str">
            <v/>
          </cell>
          <cell r="O2323" t="str">
            <v/>
          </cell>
          <cell r="P2323" t="str">
            <v/>
          </cell>
          <cell r="Q2323" t="str">
            <v/>
          </cell>
        </row>
        <row r="2324">
          <cell r="J2324" t="str">
            <v/>
          </cell>
          <cell r="O2324" t="str">
            <v/>
          </cell>
          <cell r="P2324" t="str">
            <v/>
          </cell>
          <cell r="Q2324" t="str">
            <v/>
          </cell>
        </row>
        <row r="2325">
          <cell r="J2325" t="str">
            <v/>
          </cell>
          <cell r="O2325" t="str">
            <v/>
          </cell>
          <cell r="P2325" t="str">
            <v/>
          </cell>
          <cell r="Q2325" t="str">
            <v/>
          </cell>
        </row>
        <row r="2326">
          <cell r="J2326" t="str">
            <v/>
          </cell>
          <cell r="O2326" t="str">
            <v/>
          </cell>
          <cell r="P2326" t="str">
            <v/>
          </cell>
          <cell r="Q2326" t="str">
            <v/>
          </cell>
        </row>
        <row r="2327">
          <cell r="J2327" t="str">
            <v/>
          </cell>
          <cell r="O2327" t="str">
            <v/>
          </cell>
          <cell r="P2327" t="str">
            <v/>
          </cell>
          <cell r="Q2327" t="str">
            <v/>
          </cell>
        </row>
        <row r="2328">
          <cell r="J2328" t="str">
            <v/>
          </cell>
          <cell r="O2328" t="str">
            <v/>
          </cell>
          <cell r="P2328" t="str">
            <v/>
          </cell>
          <cell r="Q2328" t="str">
            <v/>
          </cell>
        </row>
        <row r="2329">
          <cell r="J2329" t="str">
            <v/>
          </cell>
          <cell r="O2329" t="str">
            <v/>
          </cell>
          <cell r="P2329" t="str">
            <v/>
          </cell>
          <cell r="Q2329" t="str">
            <v/>
          </cell>
        </row>
        <row r="2330">
          <cell r="J2330" t="str">
            <v/>
          </cell>
          <cell r="O2330" t="str">
            <v/>
          </cell>
          <cell r="P2330" t="str">
            <v/>
          </cell>
          <cell r="Q2330" t="str">
            <v/>
          </cell>
        </row>
        <row r="2331">
          <cell r="J2331" t="str">
            <v/>
          </cell>
          <cell r="O2331" t="str">
            <v/>
          </cell>
          <cell r="P2331" t="str">
            <v/>
          </cell>
          <cell r="Q2331" t="str">
            <v/>
          </cell>
        </row>
        <row r="2332">
          <cell r="J2332" t="str">
            <v/>
          </cell>
          <cell r="O2332" t="str">
            <v/>
          </cell>
          <cell r="P2332" t="str">
            <v/>
          </cell>
          <cell r="Q2332" t="str">
            <v/>
          </cell>
        </row>
        <row r="2333">
          <cell r="J2333" t="str">
            <v/>
          </cell>
          <cell r="O2333" t="str">
            <v/>
          </cell>
          <cell r="P2333" t="str">
            <v/>
          </cell>
          <cell r="Q2333" t="str">
            <v/>
          </cell>
        </row>
        <row r="2334">
          <cell r="J2334" t="str">
            <v/>
          </cell>
          <cell r="O2334" t="str">
            <v/>
          </cell>
          <cell r="P2334" t="str">
            <v/>
          </cell>
          <cell r="Q2334" t="str">
            <v/>
          </cell>
        </row>
        <row r="2335">
          <cell r="J2335" t="str">
            <v/>
          </cell>
          <cell r="O2335" t="str">
            <v/>
          </cell>
          <cell r="P2335" t="str">
            <v/>
          </cell>
          <cell r="Q2335" t="str">
            <v/>
          </cell>
        </row>
        <row r="2336">
          <cell r="J2336" t="str">
            <v/>
          </cell>
          <cell r="O2336" t="str">
            <v/>
          </cell>
          <cell r="P2336" t="str">
            <v/>
          </cell>
          <cell r="Q2336" t="str">
            <v/>
          </cell>
        </row>
        <row r="2337">
          <cell r="J2337" t="str">
            <v/>
          </cell>
          <cell r="O2337" t="str">
            <v/>
          </cell>
          <cell r="P2337" t="str">
            <v/>
          </cell>
          <cell r="Q2337" t="str">
            <v/>
          </cell>
        </row>
        <row r="2338">
          <cell r="J2338" t="str">
            <v/>
          </cell>
          <cell r="O2338" t="str">
            <v/>
          </cell>
          <cell r="P2338" t="str">
            <v/>
          </cell>
          <cell r="Q2338" t="str">
            <v/>
          </cell>
        </row>
        <row r="2339">
          <cell r="J2339" t="str">
            <v/>
          </cell>
          <cell r="O2339" t="str">
            <v/>
          </cell>
          <cell r="P2339" t="str">
            <v/>
          </cell>
          <cell r="Q2339" t="str">
            <v/>
          </cell>
        </row>
        <row r="2340">
          <cell r="J2340" t="str">
            <v/>
          </cell>
          <cell r="O2340" t="str">
            <v/>
          </cell>
          <cell r="P2340" t="str">
            <v/>
          </cell>
          <cell r="Q2340" t="str">
            <v/>
          </cell>
        </row>
        <row r="2341">
          <cell r="J2341" t="str">
            <v/>
          </cell>
          <cell r="O2341" t="str">
            <v/>
          </cell>
          <cell r="P2341" t="str">
            <v/>
          </cell>
          <cell r="Q2341" t="str">
            <v/>
          </cell>
        </row>
        <row r="2342">
          <cell r="J2342" t="str">
            <v/>
          </cell>
          <cell r="O2342" t="str">
            <v/>
          </cell>
          <cell r="P2342" t="str">
            <v/>
          </cell>
          <cell r="Q2342" t="str">
            <v/>
          </cell>
        </row>
        <row r="2343">
          <cell r="J2343" t="str">
            <v/>
          </cell>
          <cell r="O2343" t="str">
            <v/>
          </cell>
          <cell r="P2343" t="str">
            <v/>
          </cell>
          <cell r="Q2343" t="str">
            <v/>
          </cell>
        </row>
        <row r="2344">
          <cell r="J2344" t="str">
            <v/>
          </cell>
          <cell r="O2344" t="str">
            <v/>
          </cell>
          <cell r="P2344" t="str">
            <v/>
          </cell>
          <cell r="Q2344" t="str">
            <v/>
          </cell>
        </row>
        <row r="2345">
          <cell r="J2345" t="str">
            <v/>
          </cell>
          <cell r="O2345" t="str">
            <v/>
          </cell>
          <cell r="P2345" t="str">
            <v/>
          </cell>
          <cell r="Q2345" t="str">
            <v/>
          </cell>
        </row>
        <row r="2346">
          <cell r="J2346" t="str">
            <v/>
          </cell>
          <cell r="O2346" t="str">
            <v/>
          </cell>
          <cell r="P2346" t="str">
            <v/>
          </cell>
          <cell r="Q2346" t="str">
            <v/>
          </cell>
        </row>
        <row r="2347">
          <cell r="J2347" t="str">
            <v/>
          </cell>
          <cell r="O2347" t="str">
            <v/>
          </cell>
          <cell r="P2347" t="str">
            <v/>
          </cell>
          <cell r="Q2347" t="str">
            <v/>
          </cell>
        </row>
        <row r="2348">
          <cell r="J2348" t="str">
            <v/>
          </cell>
          <cell r="O2348" t="str">
            <v/>
          </cell>
          <cell r="P2348" t="str">
            <v/>
          </cell>
          <cell r="Q2348" t="str">
            <v/>
          </cell>
        </row>
        <row r="2349">
          <cell r="J2349" t="str">
            <v/>
          </cell>
          <cell r="O2349" t="str">
            <v/>
          </cell>
          <cell r="P2349" t="str">
            <v/>
          </cell>
          <cell r="Q2349" t="str">
            <v/>
          </cell>
        </row>
        <row r="2350">
          <cell r="J2350" t="str">
            <v/>
          </cell>
          <cell r="O2350" t="str">
            <v/>
          </cell>
          <cell r="P2350" t="str">
            <v/>
          </cell>
          <cell r="Q2350" t="str">
            <v/>
          </cell>
        </row>
        <row r="2351">
          <cell r="J2351" t="str">
            <v/>
          </cell>
          <cell r="O2351" t="str">
            <v/>
          </cell>
          <cell r="P2351" t="str">
            <v/>
          </cell>
          <cell r="Q2351" t="str">
            <v/>
          </cell>
        </row>
        <row r="2352">
          <cell r="J2352" t="str">
            <v/>
          </cell>
          <cell r="O2352" t="str">
            <v/>
          </cell>
          <cell r="P2352" t="str">
            <v/>
          </cell>
          <cell r="Q2352" t="str">
            <v/>
          </cell>
        </row>
        <row r="2353">
          <cell r="J2353" t="str">
            <v/>
          </cell>
          <cell r="O2353" t="str">
            <v/>
          </cell>
          <cell r="P2353" t="str">
            <v/>
          </cell>
          <cell r="Q2353" t="str">
            <v/>
          </cell>
        </row>
        <row r="2354">
          <cell r="J2354" t="str">
            <v/>
          </cell>
          <cell r="O2354" t="str">
            <v/>
          </cell>
          <cell r="P2354" t="str">
            <v/>
          </cell>
          <cell r="Q2354" t="str">
            <v/>
          </cell>
        </row>
        <row r="2355">
          <cell r="J2355" t="str">
            <v/>
          </cell>
          <cell r="O2355" t="str">
            <v/>
          </cell>
          <cell r="P2355" t="str">
            <v/>
          </cell>
          <cell r="Q2355" t="str">
            <v/>
          </cell>
        </row>
        <row r="2356">
          <cell r="J2356" t="str">
            <v/>
          </cell>
          <cell r="O2356" t="str">
            <v/>
          </cell>
          <cell r="P2356" t="str">
            <v/>
          </cell>
          <cell r="Q2356" t="str">
            <v/>
          </cell>
        </row>
        <row r="2357">
          <cell r="J2357" t="str">
            <v/>
          </cell>
          <cell r="O2357" t="str">
            <v/>
          </cell>
          <cell r="P2357" t="str">
            <v/>
          </cell>
          <cell r="Q2357" t="str">
            <v/>
          </cell>
        </row>
        <row r="2358">
          <cell r="J2358" t="str">
            <v/>
          </cell>
          <cell r="O2358" t="str">
            <v/>
          </cell>
          <cell r="P2358" t="str">
            <v/>
          </cell>
          <cell r="Q2358" t="str">
            <v/>
          </cell>
        </row>
        <row r="2359">
          <cell r="J2359" t="str">
            <v/>
          </cell>
          <cell r="O2359" t="str">
            <v/>
          </cell>
          <cell r="P2359" t="str">
            <v/>
          </cell>
          <cell r="Q2359" t="str">
            <v/>
          </cell>
        </row>
        <row r="2360">
          <cell r="J2360" t="str">
            <v/>
          </cell>
          <cell r="O2360" t="str">
            <v/>
          </cell>
          <cell r="P2360" t="str">
            <v/>
          </cell>
          <cell r="Q2360" t="str">
            <v/>
          </cell>
        </row>
        <row r="2361">
          <cell r="J2361" t="str">
            <v/>
          </cell>
          <cell r="O2361" t="str">
            <v/>
          </cell>
          <cell r="P2361" t="str">
            <v/>
          </cell>
          <cell r="Q2361" t="str">
            <v/>
          </cell>
        </row>
        <row r="2362">
          <cell r="J2362" t="str">
            <v/>
          </cell>
          <cell r="O2362" t="str">
            <v/>
          </cell>
          <cell r="P2362" t="str">
            <v/>
          </cell>
          <cell r="Q2362" t="str">
            <v/>
          </cell>
        </row>
        <row r="2363">
          <cell r="J2363" t="str">
            <v/>
          </cell>
          <cell r="O2363" t="str">
            <v/>
          </cell>
          <cell r="P2363" t="str">
            <v/>
          </cell>
          <cell r="Q2363" t="str">
            <v/>
          </cell>
        </row>
        <row r="2364">
          <cell r="J2364" t="str">
            <v/>
          </cell>
          <cell r="O2364" t="str">
            <v/>
          </cell>
          <cell r="P2364" t="str">
            <v/>
          </cell>
          <cell r="Q2364" t="str">
            <v/>
          </cell>
        </row>
        <row r="2365">
          <cell r="J2365" t="str">
            <v/>
          </cell>
          <cell r="O2365" t="str">
            <v/>
          </cell>
          <cell r="P2365" t="str">
            <v/>
          </cell>
          <cell r="Q2365" t="str">
            <v/>
          </cell>
        </row>
        <row r="2366">
          <cell r="J2366" t="str">
            <v/>
          </cell>
          <cell r="O2366" t="str">
            <v/>
          </cell>
          <cell r="P2366" t="str">
            <v/>
          </cell>
          <cell r="Q2366" t="str">
            <v/>
          </cell>
        </row>
        <row r="2367">
          <cell r="J2367" t="str">
            <v/>
          </cell>
          <cell r="O2367" t="str">
            <v/>
          </cell>
          <cell r="P2367" t="str">
            <v/>
          </cell>
          <cell r="Q2367" t="str">
            <v/>
          </cell>
        </row>
        <row r="2368">
          <cell r="J2368" t="str">
            <v/>
          </cell>
          <cell r="O2368" t="str">
            <v/>
          </cell>
          <cell r="P2368" t="str">
            <v/>
          </cell>
          <cell r="Q2368" t="str">
            <v/>
          </cell>
        </row>
        <row r="2369">
          <cell r="J2369" t="str">
            <v/>
          </cell>
          <cell r="O2369" t="str">
            <v/>
          </cell>
          <cell r="P2369" t="str">
            <v/>
          </cell>
          <cell r="Q2369" t="str">
            <v/>
          </cell>
        </row>
        <row r="2370">
          <cell r="J2370" t="str">
            <v/>
          </cell>
          <cell r="O2370" t="str">
            <v/>
          </cell>
          <cell r="P2370" t="str">
            <v/>
          </cell>
          <cell r="Q2370" t="str">
            <v/>
          </cell>
        </row>
        <row r="2371">
          <cell r="J2371" t="str">
            <v/>
          </cell>
          <cell r="O2371" t="str">
            <v/>
          </cell>
          <cell r="P2371" t="str">
            <v/>
          </cell>
          <cell r="Q2371" t="str">
            <v/>
          </cell>
        </row>
        <row r="2372">
          <cell r="J2372" t="str">
            <v/>
          </cell>
          <cell r="O2372" t="str">
            <v/>
          </cell>
          <cell r="P2372" t="str">
            <v/>
          </cell>
          <cell r="Q2372" t="str">
            <v/>
          </cell>
        </row>
        <row r="2373">
          <cell r="J2373" t="str">
            <v/>
          </cell>
          <cell r="O2373" t="str">
            <v/>
          </cell>
          <cell r="P2373" t="str">
            <v/>
          </cell>
          <cell r="Q2373" t="str">
            <v/>
          </cell>
        </row>
        <row r="2374">
          <cell r="J2374" t="str">
            <v/>
          </cell>
          <cell r="O2374" t="str">
            <v/>
          </cell>
          <cell r="P2374" t="str">
            <v/>
          </cell>
          <cell r="Q2374" t="str">
            <v/>
          </cell>
        </row>
        <row r="2375">
          <cell r="J2375" t="str">
            <v/>
          </cell>
          <cell r="O2375" t="str">
            <v/>
          </cell>
          <cell r="P2375" t="str">
            <v/>
          </cell>
          <cell r="Q2375" t="str">
            <v/>
          </cell>
        </row>
        <row r="2376">
          <cell r="J2376" t="str">
            <v/>
          </cell>
          <cell r="O2376" t="str">
            <v/>
          </cell>
          <cell r="P2376" t="str">
            <v/>
          </cell>
          <cell r="Q2376" t="str">
            <v/>
          </cell>
        </row>
        <row r="2377">
          <cell r="J2377" t="str">
            <v/>
          </cell>
          <cell r="O2377" t="str">
            <v/>
          </cell>
          <cell r="P2377" t="str">
            <v/>
          </cell>
          <cell r="Q2377" t="str">
            <v/>
          </cell>
        </row>
        <row r="2378">
          <cell r="J2378" t="str">
            <v/>
          </cell>
          <cell r="O2378" t="str">
            <v/>
          </cell>
          <cell r="P2378" t="str">
            <v/>
          </cell>
          <cell r="Q2378" t="str">
            <v/>
          </cell>
        </row>
        <row r="2379">
          <cell r="J2379" t="str">
            <v/>
          </cell>
          <cell r="O2379" t="str">
            <v/>
          </cell>
          <cell r="P2379" t="str">
            <v/>
          </cell>
          <cell r="Q2379" t="str">
            <v/>
          </cell>
        </row>
        <row r="2380">
          <cell r="J2380" t="str">
            <v/>
          </cell>
          <cell r="O2380" t="str">
            <v/>
          </cell>
          <cell r="P2380" t="str">
            <v/>
          </cell>
          <cell r="Q2380" t="str">
            <v/>
          </cell>
        </row>
        <row r="2381">
          <cell r="J2381" t="str">
            <v/>
          </cell>
          <cell r="O2381" t="str">
            <v/>
          </cell>
          <cell r="P2381" t="str">
            <v/>
          </cell>
          <cell r="Q2381" t="str">
            <v/>
          </cell>
        </row>
        <row r="2382">
          <cell r="J2382" t="str">
            <v/>
          </cell>
          <cell r="O2382" t="str">
            <v/>
          </cell>
          <cell r="P2382" t="str">
            <v/>
          </cell>
          <cell r="Q2382" t="str">
            <v/>
          </cell>
        </row>
        <row r="2383">
          <cell r="J2383" t="str">
            <v/>
          </cell>
          <cell r="O2383" t="str">
            <v/>
          </cell>
          <cell r="P2383" t="str">
            <v/>
          </cell>
          <cell r="Q2383" t="str">
            <v/>
          </cell>
        </row>
        <row r="2384">
          <cell r="J2384" t="str">
            <v/>
          </cell>
          <cell r="O2384" t="str">
            <v/>
          </cell>
          <cell r="P2384" t="str">
            <v/>
          </cell>
          <cell r="Q2384" t="str">
            <v/>
          </cell>
        </row>
        <row r="2385">
          <cell r="J2385" t="str">
            <v/>
          </cell>
          <cell r="O2385" t="str">
            <v/>
          </cell>
          <cell r="P2385" t="str">
            <v/>
          </cell>
          <cell r="Q2385" t="str">
            <v/>
          </cell>
        </row>
        <row r="2386">
          <cell r="J2386" t="str">
            <v/>
          </cell>
          <cell r="O2386" t="str">
            <v/>
          </cell>
          <cell r="P2386" t="str">
            <v/>
          </cell>
          <cell r="Q2386" t="str">
            <v/>
          </cell>
        </row>
        <row r="2387">
          <cell r="J2387" t="str">
            <v/>
          </cell>
          <cell r="O2387" t="str">
            <v/>
          </cell>
          <cell r="P2387" t="str">
            <v/>
          </cell>
          <cell r="Q2387" t="str">
            <v/>
          </cell>
        </row>
        <row r="2388">
          <cell r="J2388" t="str">
            <v/>
          </cell>
          <cell r="O2388" t="str">
            <v/>
          </cell>
          <cell r="P2388" t="str">
            <v/>
          </cell>
          <cell r="Q2388" t="str">
            <v/>
          </cell>
        </row>
        <row r="2389">
          <cell r="J2389" t="str">
            <v/>
          </cell>
          <cell r="O2389" t="str">
            <v/>
          </cell>
          <cell r="P2389" t="str">
            <v/>
          </cell>
          <cell r="Q2389" t="str">
            <v/>
          </cell>
        </row>
        <row r="2390">
          <cell r="J2390" t="str">
            <v/>
          </cell>
          <cell r="O2390" t="str">
            <v/>
          </cell>
          <cell r="P2390" t="str">
            <v/>
          </cell>
          <cell r="Q2390" t="str">
            <v/>
          </cell>
        </row>
        <row r="2391">
          <cell r="J2391" t="str">
            <v/>
          </cell>
          <cell r="O2391" t="str">
            <v/>
          </cell>
          <cell r="P2391" t="str">
            <v/>
          </cell>
          <cell r="Q2391" t="str">
            <v/>
          </cell>
        </row>
        <row r="2392">
          <cell r="J2392" t="str">
            <v/>
          </cell>
          <cell r="O2392" t="str">
            <v/>
          </cell>
          <cell r="P2392" t="str">
            <v/>
          </cell>
          <cell r="Q2392" t="str">
            <v/>
          </cell>
        </row>
        <row r="2393">
          <cell r="J2393" t="str">
            <v/>
          </cell>
          <cell r="O2393" t="str">
            <v/>
          </cell>
          <cell r="P2393" t="str">
            <v/>
          </cell>
          <cell r="Q2393" t="str">
            <v/>
          </cell>
        </row>
        <row r="2394">
          <cell r="J2394" t="str">
            <v/>
          </cell>
          <cell r="O2394" t="str">
            <v/>
          </cell>
          <cell r="P2394" t="str">
            <v/>
          </cell>
          <cell r="Q2394" t="str">
            <v/>
          </cell>
        </row>
        <row r="2395">
          <cell r="J2395" t="str">
            <v/>
          </cell>
          <cell r="O2395" t="str">
            <v/>
          </cell>
          <cell r="P2395" t="str">
            <v/>
          </cell>
          <cell r="Q2395" t="str">
            <v/>
          </cell>
        </row>
        <row r="2396">
          <cell r="J2396" t="str">
            <v/>
          </cell>
          <cell r="O2396" t="str">
            <v/>
          </cell>
          <cell r="P2396" t="str">
            <v/>
          </cell>
          <cell r="Q2396" t="str">
            <v/>
          </cell>
        </row>
        <row r="2397">
          <cell r="J2397" t="str">
            <v/>
          </cell>
          <cell r="O2397" t="str">
            <v/>
          </cell>
          <cell r="P2397" t="str">
            <v/>
          </cell>
          <cell r="Q2397" t="str">
            <v/>
          </cell>
        </row>
        <row r="2398">
          <cell r="J2398" t="str">
            <v/>
          </cell>
          <cell r="O2398" t="str">
            <v/>
          </cell>
          <cell r="P2398" t="str">
            <v/>
          </cell>
          <cell r="Q2398" t="str">
            <v/>
          </cell>
        </row>
        <row r="2399">
          <cell r="J2399" t="str">
            <v/>
          </cell>
          <cell r="O2399" t="str">
            <v/>
          </cell>
          <cell r="P2399" t="str">
            <v/>
          </cell>
          <cell r="Q2399" t="str">
            <v/>
          </cell>
        </row>
        <row r="2400">
          <cell r="J2400" t="str">
            <v/>
          </cell>
          <cell r="O2400" t="str">
            <v/>
          </cell>
          <cell r="P2400" t="str">
            <v/>
          </cell>
          <cell r="Q2400" t="str">
            <v/>
          </cell>
        </row>
        <row r="2401">
          <cell r="J2401" t="str">
            <v/>
          </cell>
          <cell r="O2401" t="str">
            <v/>
          </cell>
          <cell r="P2401" t="str">
            <v/>
          </cell>
          <cell r="Q2401" t="str">
            <v/>
          </cell>
        </row>
        <row r="2402">
          <cell r="J2402" t="str">
            <v/>
          </cell>
          <cell r="O2402" t="str">
            <v/>
          </cell>
          <cell r="P2402" t="str">
            <v/>
          </cell>
          <cell r="Q2402" t="str">
            <v/>
          </cell>
        </row>
        <row r="2403">
          <cell r="J2403" t="str">
            <v/>
          </cell>
          <cell r="O2403" t="str">
            <v/>
          </cell>
          <cell r="P2403" t="str">
            <v/>
          </cell>
          <cell r="Q2403" t="str">
            <v/>
          </cell>
        </row>
        <row r="2404">
          <cell r="J2404" t="str">
            <v/>
          </cell>
          <cell r="O2404" t="str">
            <v/>
          </cell>
          <cell r="P2404" t="str">
            <v/>
          </cell>
          <cell r="Q2404" t="str">
            <v/>
          </cell>
        </row>
        <row r="2405">
          <cell r="J2405" t="str">
            <v/>
          </cell>
          <cell r="O2405" t="str">
            <v/>
          </cell>
          <cell r="P2405" t="str">
            <v/>
          </cell>
          <cell r="Q2405" t="str">
            <v/>
          </cell>
        </row>
        <row r="2406">
          <cell r="J2406" t="str">
            <v/>
          </cell>
          <cell r="O2406" t="str">
            <v/>
          </cell>
          <cell r="P2406" t="str">
            <v/>
          </cell>
          <cell r="Q2406" t="str">
            <v/>
          </cell>
        </row>
        <row r="2407">
          <cell r="J2407" t="str">
            <v/>
          </cell>
          <cell r="O2407" t="str">
            <v/>
          </cell>
          <cell r="P2407" t="str">
            <v/>
          </cell>
          <cell r="Q2407" t="str">
            <v/>
          </cell>
        </row>
        <row r="2408">
          <cell r="J2408" t="str">
            <v/>
          </cell>
          <cell r="O2408" t="str">
            <v/>
          </cell>
          <cell r="P2408" t="str">
            <v/>
          </cell>
          <cell r="Q2408" t="str">
            <v/>
          </cell>
        </row>
        <row r="2409">
          <cell r="J2409" t="str">
            <v/>
          </cell>
          <cell r="O2409" t="str">
            <v/>
          </cell>
          <cell r="P2409" t="str">
            <v/>
          </cell>
          <cell r="Q2409" t="str">
            <v/>
          </cell>
        </row>
        <row r="2410">
          <cell r="J2410" t="str">
            <v/>
          </cell>
          <cell r="O2410" t="str">
            <v/>
          </cell>
          <cell r="P2410" t="str">
            <v/>
          </cell>
          <cell r="Q2410" t="str">
            <v/>
          </cell>
        </row>
        <row r="2411">
          <cell r="J2411" t="str">
            <v/>
          </cell>
          <cell r="O2411" t="str">
            <v/>
          </cell>
          <cell r="P2411" t="str">
            <v/>
          </cell>
          <cell r="Q2411" t="str">
            <v/>
          </cell>
        </row>
        <row r="2412">
          <cell r="J2412" t="str">
            <v/>
          </cell>
          <cell r="O2412" t="str">
            <v/>
          </cell>
          <cell r="P2412" t="str">
            <v/>
          </cell>
          <cell r="Q2412" t="str">
            <v/>
          </cell>
        </row>
        <row r="2413">
          <cell r="J2413" t="str">
            <v/>
          </cell>
          <cell r="O2413" t="str">
            <v/>
          </cell>
          <cell r="P2413" t="str">
            <v/>
          </cell>
          <cell r="Q2413" t="str">
            <v/>
          </cell>
        </row>
        <row r="2414">
          <cell r="J2414" t="str">
            <v/>
          </cell>
          <cell r="O2414" t="str">
            <v/>
          </cell>
          <cell r="P2414" t="str">
            <v/>
          </cell>
          <cell r="Q2414" t="str">
            <v/>
          </cell>
        </row>
        <row r="2415">
          <cell r="J2415" t="str">
            <v/>
          </cell>
          <cell r="O2415" t="str">
            <v/>
          </cell>
          <cell r="P2415" t="str">
            <v/>
          </cell>
          <cell r="Q2415" t="str">
            <v/>
          </cell>
        </row>
        <row r="2416">
          <cell r="J2416" t="str">
            <v/>
          </cell>
          <cell r="O2416" t="str">
            <v/>
          </cell>
          <cell r="P2416" t="str">
            <v/>
          </cell>
          <cell r="Q2416" t="str">
            <v/>
          </cell>
        </row>
        <row r="2417">
          <cell r="J2417" t="str">
            <v/>
          </cell>
          <cell r="O2417" t="str">
            <v/>
          </cell>
          <cell r="P2417" t="str">
            <v/>
          </cell>
          <cell r="Q2417" t="str">
            <v/>
          </cell>
        </row>
        <row r="2418">
          <cell r="J2418" t="str">
            <v/>
          </cell>
          <cell r="O2418" t="str">
            <v/>
          </cell>
          <cell r="P2418" t="str">
            <v/>
          </cell>
          <cell r="Q2418" t="str">
            <v/>
          </cell>
        </row>
        <row r="2419">
          <cell r="J2419" t="str">
            <v/>
          </cell>
          <cell r="O2419" t="str">
            <v/>
          </cell>
          <cell r="P2419" t="str">
            <v/>
          </cell>
          <cell r="Q2419" t="str">
            <v/>
          </cell>
        </row>
        <row r="2420">
          <cell r="J2420" t="str">
            <v/>
          </cell>
          <cell r="O2420" t="str">
            <v/>
          </cell>
          <cell r="P2420" t="str">
            <v/>
          </cell>
          <cell r="Q2420" t="str">
            <v/>
          </cell>
        </row>
        <row r="2421">
          <cell r="J2421" t="str">
            <v/>
          </cell>
          <cell r="O2421" t="str">
            <v/>
          </cell>
          <cell r="P2421" t="str">
            <v/>
          </cell>
          <cell r="Q2421" t="str">
            <v/>
          </cell>
        </row>
        <row r="2422">
          <cell r="J2422" t="str">
            <v/>
          </cell>
          <cell r="O2422" t="str">
            <v/>
          </cell>
          <cell r="P2422" t="str">
            <v/>
          </cell>
          <cell r="Q2422" t="str">
            <v/>
          </cell>
        </row>
        <row r="2423">
          <cell r="J2423" t="str">
            <v/>
          </cell>
          <cell r="O2423" t="str">
            <v/>
          </cell>
          <cell r="P2423" t="str">
            <v/>
          </cell>
          <cell r="Q2423" t="str">
            <v/>
          </cell>
        </row>
        <row r="2424">
          <cell r="J2424" t="str">
            <v/>
          </cell>
          <cell r="O2424" t="str">
            <v/>
          </cell>
          <cell r="P2424" t="str">
            <v/>
          </cell>
          <cell r="Q2424" t="str">
            <v/>
          </cell>
        </row>
        <row r="2425">
          <cell r="J2425" t="str">
            <v/>
          </cell>
          <cell r="O2425" t="str">
            <v/>
          </cell>
          <cell r="P2425" t="str">
            <v/>
          </cell>
          <cell r="Q2425" t="str">
            <v/>
          </cell>
        </row>
        <row r="2426">
          <cell r="J2426" t="str">
            <v/>
          </cell>
          <cell r="O2426" t="str">
            <v/>
          </cell>
          <cell r="P2426" t="str">
            <v/>
          </cell>
          <cell r="Q2426" t="str">
            <v/>
          </cell>
        </row>
        <row r="2427">
          <cell r="J2427" t="str">
            <v/>
          </cell>
          <cell r="O2427" t="str">
            <v/>
          </cell>
          <cell r="P2427" t="str">
            <v/>
          </cell>
          <cell r="Q2427" t="str">
            <v/>
          </cell>
        </row>
        <row r="2428">
          <cell r="J2428" t="str">
            <v/>
          </cell>
          <cell r="O2428" t="str">
            <v/>
          </cell>
          <cell r="P2428" t="str">
            <v/>
          </cell>
          <cell r="Q2428" t="str">
            <v/>
          </cell>
        </row>
        <row r="2429">
          <cell r="J2429" t="str">
            <v/>
          </cell>
          <cell r="O2429" t="str">
            <v/>
          </cell>
          <cell r="P2429" t="str">
            <v/>
          </cell>
          <cell r="Q2429" t="str">
            <v/>
          </cell>
        </row>
        <row r="2430">
          <cell r="J2430" t="str">
            <v/>
          </cell>
          <cell r="O2430" t="str">
            <v/>
          </cell>
          <cell r="P2430" t="str">
            <v/>
          </cell>
          <cell r="Q2430" t="str">
            <v/>
          </cell>
        </row>
        <row r="2431">
          <cell r="J2431" t="str">
            <v/>
          </cell>
          <cell r="O2431" t="str">
            <v/>
          </cell>
          <cell r="P2431" t="str">
            <v/>
          </cell>
          <cell r="Q2431" t="str">
            <v/>
          </cell>
        </row>
        <row r="2432">
          <cell r="J2432" t="str">
            <v/>
          </cell>
          <cell r="O2432" t="str">
            <v/>
          </cell>
          <cell r="P2432" t="str">
            <v/>
          </cell>
          <cell r="Q2432" t="str">
            <v/>
          </cell>
        </row>
        <row r="2433">
          <cell r="J2433" t="str">
            <v/>
          </cell>
          <cell r="O2433" t="str">
            <v/>
          </cell>
          <cell r="P2433" t="str">
            <v/>
          </cell>
          <cell r="Q2433" t="str">
            <v/>
          </cell>
        </row>
        <row r="2434">
          <cell r="J2434" t="str">
            <v/>
          </cell>
          <cell r="O2434" t="str">
            <v/>
          </cell>
          <cell r="P2434" t="str">
            <v/>
          </cell>
          <cell r="Q2434" t="str">
            <v/>
          </cell>
        </row>
        <row r="2435">
          <cell r="J2435" t="str">
            <v/>
          </cell>
          <cell r="O2435" t="str">
            <v/>
          </cell>
          <cell r="P2435" t="str">
            <v/>
          </cell>
          <cell r="Q2435" t="str">
            <v/>
          </cell>
        </row>
        <row r="2436">
          <cell r="J2436" t="str">
            <v/>
          </cell>
          <cell r="O2436" t="str">
            <v/>
          </cell>
          <cell r="P2436" t="str">
            <v/>
          </cell>
          <cell r="Q2436" t="str">
            <v/>
          </cell>
        </row>
        <row r="2437">
          <cell r="J2437" t="str">
            <v/>
          </cell>
          <cell r="O2437" t="str">
            <v/>
          </cell>
          <cell r="P2437" t="str">
            <v/>
          </cell>
          <cell r="Q2437" t="str">
            <v/>
          </cell>
        </row>
        <row r="2438">
          <cell r="J2438" t="str">
            <v/>
          </cell>
          <cell r="O2438" t="str">
            <v/>
          </cell>
          <cell r="P2438" t="str">
            <v/>
          </cell>
          <cell r="Q2438" t="str">
            <v/>
          </cell>
        </row>
        <row r="2439">
          <cell r="J2439" t="str">
            <v/>
          </cell>
          <cell r="O2439" t="str">
            <v/>
          </cell>
          <cell r="P2439" t="str">
            <v/>
          </cell>
          <cell r="Q2439" t="str">
            <v/>
          </cell>
        </row>
        <row r="2440">
          <cell r="J2440" t="str">
            <v/>
          </cell>
          <cell r="O2440" t="str">
            <v/>
          </cell>
          <cell r="P2440" t="str">
            <v/>
          </cell>
          <cell r="Q2440" t="str">
            <v/>
          </cell>
        </row>
        <row r="2441">
          <cell r="J2441" t="str">
            <v/>
          </cell>
          <cell r="O2441" t="str">
            <v/>
          </cell>
          <cell r="P2441" t="str">
            <v/>
          </cell>
          <cell r="Q2441" t="str">
            <v/>
          </cell>
        </row>
        <row r="2442">
          <cell r="J2442" t="str">
            <v/>
          </cell>
          <cell r="O2442" t="str">
            <v/>
          </cell>
          <cell r="P2442" t="str">
            <v/>
          </cell>
          <cell r="Q2442" t="str">
            <v/>
          </cell>
        </row>
        <row r="2443">
          <cell r="J2443" t="str">
            <v/>
          </cell>
          <cell r="O2443" t="str">
            <v/>
          </cell>
          <cell r="P2443" t="str">
            <v/>
          </cell>
          <cell r="Q2443" t="str">
            <v/>
          </cell>
        </row>
        <row r="2444">
          <cell r="J2444" t="str">
            <v/>
          </cell>
          <cell r="O2444" t="str">
            <v/>
          </cell>
          <cell r="P2444" t="str">
            <v/>
          </cell>
          <cell r="Q2444" t="str">
            <v/>
          </cell>
        </row>
        <row r="2445">
          <cell r="J2445" t="str">
            <v/>
          </cell>
          <cell r="O2445" t="str">
            <v/>
          </cell>
          <cell r="P2445" t="str">
            <v/>
          </cell>
          <cell r="Q2445" t="str">
            <v/>
          </cell>
        </row>
        <row r="2446">
          <cell r="J2446" t="str">
            <v/>
          </cell>
          <cell r="O2446" t="str">
            <v/>
          </cell>
          <cell r="P2446" t="str">
            <v/>
          </cell>
          <cell r="Q2446" t="str">
            <v/>
          </cell>
        </row>
        <row r="2447">
          <cell r="J2447" t="str">
            <v/>
          </cell>
          <cell r="O2447" t="str">
            <v/>
          </cell>
          <cell r="P2447" t="str">
            <v/>
          </cell>
          <cell r="Q2447" t="str">
            <v/>
          </cell>
        </row>
        <row r="2448">
          <cell r="J2448" t="str">
            <v/>
          </cell>
          <cell r="O2448" t="str">
            <v/>
          </cell>
          <cell r="P2448" t="str">
            <v/>
          </cell>
          <cell r="Q2448" t="str">
            <v/>
          </cell>
        </row>
        <row r="2449">
          <cell r="J2449" t="str">
            <v/>
          </cell>
          <cell r="O2449" t="str">
            <v/>
          </cell>
          <cell r="P2449" t="str">
            <v/>
          </cell>
          <cell r="Q2449" t="str">
            <v/>
          </cell>
        </row>
        <row r="2450">
          <cell r="J2450" t="str">
            <v/>
          </cell>
          <cell r="O2450" t="str">
            <v/>
          </cell>
          <cell r="P2450" t="str">
            <v/>
          </cell>
          <cell r="Q2450" t="str">
            <v/>
          </cell>
        </row>
        <row r="2451">
          <cell r="J2451" t="str">
            <v/>
          </cell>
          <cell r="O2451" t="str">
            <v/>
          </cell>
          <cell r="P2451" t="str">
            <v/>
          </cell>
          <cell r="Q2451" t="str">
            <v/>
          </cell>
        </row>
        <row r="2452">
          <cell r="J2452" t="str">
            <v/>
          </cell>
          <cell r="O2452" t="str">
            <v/>
          </cell>
          <cell r="P2452" t="str">
            <v/>
          </cell>
          <cell r="Q2452" t="str">
            <v/>
          </cell>
        </row>
        <row r="2453">
          <cell r="J2453" t="str">
            <v/>
          </cell>
          <cell r="O2453" t="str">
            <v/>
          </cell>
          <cell r="P2453" t="str">
            <v/>
          </cell>
          <cell r="Q2453" t="str">
            <v/>
          </cell>
        </row>
        <row r="2454">
          <cell r="J2454" t="str">
            <v/>
          </cell>
          <cell r="O2454" t="str">
            <v/>
          </cell>
          <cell r="P2454" t="str">
            <v/>
          </cell>
          <cell r="Q2454" t="str">
            <v/>
          </cell>
        </row>
        <row r="2455">
          <cell r="J2455" t="str">
            <v/>
          </cell>
          <cell r="O2455" t="str">
            <v/>
          </cell>
          <cell r="P2455" t="str">
            <v/>
          </cell>
          <cell r="Q2455" t="str">
            <v/>
          </cell>
        </row>
        <row r="2456">
          <cell r="J2456" t="str">
            <v/>
          </cell>
          <cell r="O2456" t="str">
            <v/>
          </cell>
          <cell r="P2456" t="str">
            <v/>
          </cell>
          <cell r="Q2456" t="str">
            <v/>
          </cell>
        </row>
        <row r="2457">
          <cell r="J2457" t="str">
            <v/>
          </cell>
          <cell r="O2457" t="str">
            <v/>
          </cell>
          <cell r="P2457" t="str">
            <v/>
          </cell>
          <cell r="Q2457" t="str">
            <v/>
          </cell>
        </row>
        <row r="2458">
          <cell r="J2458" t="str">
            <v/>
          </cell>
          <cell r="O2458" t="str">
            <v/>
          </cell>
          <cell r="P2458" t="str">
            <v/>
          </cell>
          <cell r="Q2458" t="str">
            <v/>
          </cell>
        </row>
        <row r="2459">
          <cell r="J2459" t="str">
            <v/>
          </cell>
          <cell r="O2459" t="str">
            <v/>
          </cell>
          <cell r="P2459" t="str">
            <v/>
          </cell>
          <cell r="Q2459" t="str">
            <v/>
          </cell>
        </row>
        <row r="2460">
          <cell r="J2460" t="str">
            <v/>
          </cell>
          <cell r="O2460" t="str">
            <v/>
          </cell>
          <cell r="P2460" t="str">
            <v/>
          </cell>
          <cell r="Q2460" t="str">
            <v/>
          </cell>
        </row>
        <row r="2461">
          <cell r="J2461" t="str">
            <v/>
          </cell>
          <cell r="O2461" t="str">
            <v/>
          </cell>
          <cell r="P2461" t="str">
            <v/>
          </cell>
          <cell r="Q2461" t="str">
            <v/>
          </cell>
        </row>
        <row r="2462">
          <cell r="J2462" t="str">
            <v/>
          </cell>
          <cell r="O2462" t="str">
            <v/>
          </cell>
          <cell r="P2462" t="str">
            <v/>
          </cell>
          <cell r="Q2462" t="str">
            <v/>
          </cell>
        </row>
        <row r="2463">
          <cell r="J2463" t="str">
            <v/>
          </cell>
          <cell r="O2463" t="str">
            <v/>
          </cell>
          <cell r="P2463" t="str">
            <v/>
          </cell>
          <cell r="Q2463" t="str">
            <v/>
          </cell>
        </row>
        <row r="2464">
          <cell r="J2464" t="str">
            <v/>
          </cell>
          <cell r="O2464" t="str">
            <v/>
          </cell>
          <cell r="P2464" t="str">
            <v/>
          </cell>
          <cell r="Q2464" t="str">
            <v/>
          </cell>
        </row>
        <row r="2465">
          <cell r="J2465" t="str">
            <v/>
          </cell>
          <cell r="O2465" t="str">
            <v/>
          </cell>
          <cell r="P2465" t="str">
            <v/>
          </cell>
          <cell r="Q2465" t="str">
            <v/>
          </cell>
        </row>
        <row r="2466">
          <cell r="J2466" t="str">
            <v/>
          </cell>
          <cell r="O2466" t="str">
            <v/>
          </cell>
          <cell r="P2466" t="str">
            <v/>
          </cell>
          <cell r="Q2466" t="str">
            <v/>
          </cell>
        </row>
        <row r="2467">
          <cell r="J2467" t="str">
            <v/>
          </cell>
          <cell r="O2467" t="str">
            <v/>
          </cell>
          <cell r="P2467" t="str">
            <v/>
          </cell>
          <cell r="Q2467" t="str">
            <v/>
          </cell>
        </row>
        <row r="2468">
          <cell r="J2468" t="str">
            <v/>
          </cell>
          <cell r="O2468" t="str">
            <v/>
          </cell>
          <cell r="P2468" t="str">
            <v/>
          </cell>
          <cell r="Q2468" t="str">
            <v/>
          </cell>
        </row>
        <row r="2469">
          <cell r="J2469" t="str">
            <v/>
          </cell>
          <cell r="O2469" t="str">
            <v/>
          </cell>
          <cell r="P2469" t="str">
            <v/>
          </cell>
          <cell r="Q2469" t="str">
            <v/>
          </cell>
        </row>
        <row r="2470">
          <cell r="J2470" t="str">
            <v/>
          </cell>
          <cell r="O2470" t="str">
            <v/>
          </cell>
          <cell r="P2470" t="str">
            <v/>
          </cell>
          <cell r="Q2470" t="str">
            <v/>
          </cell>
        </row>
        <row r="2471">
          <cell r="J2471" t="str">
            <v/>
          </cell>
          <cell r="O2471" t="str">
            <v/>
          </cell>
          <cell r="P2471" t="str">
            <v/>
          </cell>
          <cell r="Q2471" t="str">
            <v/>
          </cell>
        </row>
        <row r="2472">
          <cell r="J2472" t="str">
            <v/>
          </cell>
          <cell r="O2472" t="str">
            <v/>
          </cell>
          <cell r="P2472" t="str">
            <v/>
          </cell>
          <cell r="Q2472" t="str">
            <v/>
          </cell>
        </row>
        <row r="2473">
          <cell r="J2473" t="str">
            <v/>
          </cell>
          <cell r="O2473" t="str">
            <v/>
          </cell>
          <cell r="P2473" t="str">
            <v/>
          </cell>
          <cell r="Q2473" t="str">
            <v/>
          </cell>
        </row>
        <row r="2474">
          <cell r="J2474" t="str">
            <v/>
          </cell>
          <cell r="O2474" t="str">
            <v/>
          </cell>
          <cell r="P2474" t="str">
            <v/>
          </cell>
          <cell r="Q2474" t="str">
            <v/>
          </cell>
        </row>
        <row r="2475">
          <cell r="J2475" t="str">
            <v/>
          </cell>
          <cell r="O2475" t="str">
            <v/>
          </cell>
          <cell r="P2475" t="str">
            <v/>
          </cell>
          <cell r="Q2475" t="str">
            <v/>
          </cell>
        </row>
        <row r="2476">
          <cell r="J2476" t="str">
            <v/>
          </cell>
          <cell r="O2476" t="str">
            <v/>
          </cell>
          <cell r="P2476" t="str">
            <v/>
          </cell>
          <cell r="Q2476" t="str">
            <v/>
          </cell>
        </row>
        <row r="2477">
          <cell r="J2477" t="str">
            <v/>
          </cell>
          <cell r="O2477" t="str">
            <v/>
          </cell>
          <cell r="P2477" t="str">
            <v/>
          </cell>
          <cell r="Q2477" t="str">
            <v/>
          </cell>
        </row>
        <row r="2478">
          <cell r="J2478" t="str">
            <v/>
          </cell>
          <cell r="O2478" t="str">
            <v/>
          </cell>
          <cell r="P2478" t="str">
            <v/>
          </cell>
          <cell r="Q2478" t="str">
            <v/>
          </cell>
        </row>
        <row r="2479">
          <cell r="J2479" t="str">
            <v/>
          </cell>
          <cell r="O2479" t="str">
            <v/>
          </cell>
          <cell r="P2479" t="str">
            <v/>
          </cell>
          <cell r="Q2479" t="str">
            <v/>
          </cell>
        </row>
        <row r="2480">
          <cell r="J2480" t="str">
            <v/>
          </cell>
          <cell r="O2480" t="str">
            <v/>
          </cell>
          <cell r="P2480" t="str">
            <v/>
          </cell>
          <cell r="Q2480" t="str">
            <v/>
          </cell>
        </row>
        <row r="2481">
          <cell r="J2481" t="str">
            <v/>
          </cell>
          <cell r="O2481" t="str">
            <v/>
          </cell>
          <cell r="P2481" t="str">
            <v/>
          </cell>
          <cell r="Q2481" t="str">
            <v/>
          </cell>
        </row>
        <row r="2482">
          <cell r="J2482" t="str">
            <v/>
          </cell>
          <cell r="O2482" t="str">
            <v/>
          </cell>
          <cell r="P2482" t="str">
            <v/>
          </cell>
          <cell r="Q2482" t="str">
            <v/>
          </cell>
        </row>
        <row r="2483">
          <cell r="J2483" t="str">
            <v/>
          </cell>
          <cell r="O2483" t="str">
            <v/>
          </cell>
          <cell r="P2483" t="str">
            <v/>
          </cell>
          <cell r="Q2483" t="str">
            <v/>
          </cell>
        </row>
        <row r="2484">
          <cell r="J2484" t="str">
            <v/>
          </cell>
          <cell r="O2484" t="str">
            <v/>
          </cell>
          <cell r="P2484" t="str">
            <v/>
          </cell>
          <cell r="Q2484" t="str">
            <v/>
          </cell>
        </row>
        <row r="2485">
          <cell r="J2485" t="str">
            <v/>
          </cell>
          <cell r="O2485" t="str">
            <v/>
          </cell>
          <cell r="P2485" t="str">
            <v/>
          </cell>
          <cell r="Q2485" t="str">
            <v/>
          </cell>
        </row>
        <row r="2486">
          <cell r="J2486" t="str">
            <v/>
          </cell>
          <cell r="O2486" t="str">
            <v/>
          </cell>
          <cell r="P2486" t="str">
            <v/>
          </cell>
          <cell r="Q2486" t="str">
            <v/>
          </cell>
        </row>
        <row r="2487">
          <cell r="J2487" t="str">
            <v/>
          </cell>
          <cell r="O2487" t="str">
            <v/>
          </cell>
          <cell r="P2487" t="str">
            <v/>
          </cell>
          <cell r="Q2487" t="str">
            <v/>
          </cell>
        </row>
        <row r="2488">
          <cell r="J2488" t="str">
            <v/>
          </cell>
          <cell r="O2488" t="str">
            <v/>
          </cell>
          <cell r="P2488" t="str">
            <v/>
          </cell>
          <cell r="Q2488" t="str">
            <v/>
          </cell>
        </row>
        <row r="2489">
          <cell r="J2489" t="str">
            <v/>
          </cell>
          <cell r="O2489" t="str">
            <v/>
          </cell>
          <cell r="P2489" t="str">
            <v/>
          </cell>
          <cell r="Q2489" t="str">
            <v/>
          </cell>
        </row>
        <row r="2490">
          <cell r="J2490" t="str">
            <v/>
          </cell>
          <cell r="O2490" t="str">
            <v/>
          </cell>
          <cell r="P2490" t="str">
            <v/>
          </cell>
          <cell r="Q2490" t="str">
            <v/>
          </cell>
        </row>
        <row r="2491">
          <cell r="J2491" t="str">
            <v/>
          </cell>
          <cell r="O2491" t="str">
            <v/>
          </cell>
          <cell r="P2491" t="str">
            <v/>
          </cell>
          <cell r="Q2491" t="str">
            <v/>
          </cell>
        </row>
        <row r="2492">
          <cell r="J2492" t="str">
            <v/>
          </cell>
          <cell r="O2492" t="str">
            <v/>
          </cell>
          <cell r="P2492" t="str">
            <v/>
          </cell>
          <cell r="Q2492" t="str">
            <v/>
          </cell>
        </row>
        <row r="2493">
          <cell r="J2493" t="str">
            <v/>
          </cell>
          <cell r="O2493" t="str">
            <v/>
          </cell>
          <cell r="P2493" t="str">
            <v/>
          </cell>
          <cell r="Q2493" t="str">
            <v/>
          </cell>
        </row>
        <row r="2494">
          <cell r="J2494" t="str">
            <v/>
          </cell>
          <cell r="O2494" t="str">
            <v/>
          </cell>
          <cell r="P2494" t="str">
            <v/>
          </cell>
          <cell r="Q2494" t="str">
            <v/>
          </cell>
        </row>
        <row r="2495">
          <cell r="J2495" t="str">
            <v/>
          </cell>
          <cell r="O2495" t="str">
            <v/>
          </cell>
          <cell r="P2495" t="str">
            <v/>
          </cell>
          <cell r="Q2495" t="str">
            <v/>
          </cell>
        </row>
        <row r="2496">
          <cell r="J2496" t="str">
            <v/>
          </cell>
          <cell r="O2496" t="str">
            <v/>
          </cell>
          <cell r="P2496" t="str">
            <v/>
          </cell>
          <cell r="Q2496" t="str">
            <v/>
          </cell>
        </row>
        <row r="2497">
          <cell r="J2497" t="str">
            <v/>
          </cell>
          <cell r="O2497" t="str">
            <v/>
          </cell>
          <cell r="P2497" t="str">
            <v/>
          </cell>
          <cell r="Q2497" t="str">
            <v/>
          </cell>
        </row>
        <row r="2498">
          <cell r="J2498" t="str">
            <v/>
          </cell>
          <cell r="O2498" t="str">
            <v/>
          </cell>
          <cell r="P2498" t="str">
            <v/>
          </cell>
          <cell r="Q2498" t="str">
            <v/>
          </cell>
        </row>
        <row r="2499">
          <cell r="J2499" t="str">
            <v/>
          </cell>
          <cell r="O2499" t="str">
            <v/>
          </cell>
          <cell r="P2499" t="str">
            <v/>
          </cell>
          <cell r="Q2499" t="str">
            <v/>
          </cell>
        </row>
        <row r="2500">
          <cell r="J2500" t="str">
            <v/>
          </cell>
          <cell r="O2500" t="str">
            <v/>
          </cell>
          <cell r="P2500" t="str">
            <v/>
          </cell>
          <cell r="Q2500" t="str">
            <v/>
          </cell>
        </row>
        <row r="2501">
          <cell r="J2501" t="str">
            <v/>
          </cell>
          <cell r="O2501" t="str">
            <v/>
          </cell>
          <cell r="P2501" t="str">
            <v/>
          </cell>
          <cell r="Q2501" t="str">
            <v/>
          </cell>
        </row>
        <row r="2502">
          <cell r="J2502" t="str">
            <v/>
          </cell>
          <cell r="O2502" t="str">
            <v/>
          </cell>
          <cell r="P2502" t="str">
            <v/>
          </cell>
          <cell r="Q2502" t="str">
            <v/>
          </cell>
        </row>
        <row r="2503">
          <cell r="J2503" t="str">
            <v/>
          </cell>
          <cell r="O2503" t="str">
            <v/>
          </cell>
          <cell r="P2503" t="str">
            <v/>
          </cell>
          <cell r="Q2503" t="str">
            <v/>
          </cell>
        </row>
        <row r="2504">
          <cell r="J2504" t="str">
            <v/>
          </cell>
          <cell r="O2504" t="str">
            <v/>
          </cell>
          <cell r="P2504" t="str">
            <v/>
          </cell>
          <cell r="Q2504" t="str">
            <v/>
          </cell>
        </row>
        <row r="2505">
          <cell r="J2505" t="str">
            <v/>
          </cell>
          <cell r="O2505" t="str">
            <v/>
          </cell>
          <cell r="P2505" t="str">
            <v/>
          </cell>
          <cell r="Q2505" t="str">
            <v/>
          </cell>
        </row>
        <row r="2506">
          <cell r="J2506" t="str">
            <v/>
          </cell>
          <cell r="O2506" t="str">
            <v/>
          </cell>
          <cell r="P2506" t="str">
            <v/>
          </cell>
          <cell r="Q2506" t="str">
            <v/>
          </cell>
        </row>
        <row r="2507">
          <cell r="J2507" t="str">
            <v/>
          </cell>
          <cell r="O2507" t="str">
            <v/>
          </cell>
          <cell r="P2507" t="str">
            <v/>
          </cell>
          <cell r="Q2507" t="str">
            <v/>
          </cell>
        </row>
        <row r="2508">
          <cell r="J2508" t="str">
            <v/>
          </cell>
          <cell r="O2508" t="str">
            <v/>
          </cell>
          <cell r="P2508" t="str">
            <v/>
          </cell>
          <cell r="Q2508" t="str">
            <v/>
          </cell>
        </row>
        <row r="2509">
          <cell r="J2509" t="str">
            <v/>
          </cell>
          <cell r="O2509" t="str">
            <v/>
          </cell>
          <cell r="P2509" t="str">
            <v/>
          </cell>
          <cell r="Q2509" t="str">
            <v/>
          </cell>
        </row>
        <row r="2510">
          <cell r="J2510" t="str">
            <v/>
          </cell>
          <cell r="O2510" t="str">
            <v/>
          </cell>
          <cell r="P2510" t="str">
            <v/>
          </cell>
          <cell r="Q2510" t="str">
            <v/>
          </cell>
        </row>
        <row r="2511">
          <cell r="J2511" t="str">
            <v/>
          </cell>
          <cell r="O2511" t="str">
            <v/>
          </cell>
          <cell r="P2511" t="str">
            <v/>
          </cell>
          <cell r="Q2511" t="str">
            <v/>
          </cell>
        </row>
        <row r="2512">
          <cell r="J2512" t="str">
            <v/>
          </cell>
          <cell r="O2512" t="str">
            <v/>
          </cell>
          <cell r="P2512" t="str">
            <v/>
          </cell>
          <cell r="Q2512" t="str">
            <v/>
          </cell>
        </row>
        <row r="2513">
          <cell r="J2513" t="str">
            <v/>
          </cell>
          <cell r="O2513" t="str">
            <v/>
          </cell>
          <cell r="P2513" t="str">
            <v/>
          </cell>
          <cell r="Q2513" t="str">
            <v/>
          </cell>
        </row>
        <row r="2514">
          <cell r="J2514" t="str">
            <v/>
          </cell>
          <cell r="O2514" t="str">
            <v/>
          </cell>
          <cell r="P2514" t="str">
            <v/>
          </cell>
          <cell r="Q2514" t="str">
            <v/>
          </cell>
        </row>
        <row r="2515">
          <cell r="J2515" t="str">
            <v/>
          </cell>
          <cell r="O2515" t="str">
            <v/>
          </cell>
          <cell r="P2515" t="str">
            <v/>
          </cell>
          <cell r="Q2515" t="str">
            <v/>
          </cell>
        </row>
        <row r="2516">
          <cell r="J2516" t="str">
            <v/>
          </cell>
          <cell r="O2516" t="str">
            <v/>
          </cell>
          <cell r="P2516" t="str">
            <v/>
          </cell>
          <cell r="Q2516" t="str">
            <v/>
          </cell>
        </row>
        <row r="2517">
          <cell r="J2517" t="str">
            <v/>
          </cell>
          <cell r="O2517" t="str">
            <v/>
          </cell>
          <cell r="P2517" t="str">
            <v/>
          </cell>
          <cell r="Q2517" t="str">
            <v/>
          </cell>
        </row>
        <row r="2518">
          <cell r="J2518" t="str">
            <v/>
          </cell>
          <cell r="O2518" t="str">
            <v/>
          </cell>
          <cell r="P2518" t="str">
            <v/>
          </cell>
          <cell r="Q2518" t="str">
            <v/>
          </cell>
        </row>
        <row r="2519">
          <cell r="J2519" t="str">
            <v/>
          </cell>
          <cell r="O2519" t="str">
            <v/>
          </cell>
          <cell r="P2519" t="str">
            <v/>
          </cell>
          <cell r="Q2519" t="str">
            <v/>
          </cell>
        </row>
        <row r="2520">
          <cell r="J2520" t="str">
            <v/>
          </cell>
          <cell r="O2520" t="str">
            <v/>
          </cell>
          <cell r="P2520" t="str">
            <v/>
          </cell>
          <cell r="Q2520" t="str">
            <v/>
          </cell>
        </row>
        <row r="2521">
          <cell r="J2521" t="str">
            <v/>
          </cell>
          <cell r="O2521" t="str">
            <v/>
          </cell>
          <cell r="P2521" t="str">
            <v/>
          </cell>
          <cell r="Q2521" t="str">
            <v/>
          </cell>
        </row>
        <row r="2522">
          <cell r="J2522" t="str">
            <v/>
          </cell>
          <cell r="O2522" t="str">
            <v/>
          </cell>
          <cell r="P2522" t="str">
            <v/>
          </cell>
          <cell r="Q2522" t="str">
            <v/>
          </cell>
        </row>
        <row r="2523">
          <cell r="J2523" t="str">
            <v/>
          </cell>
          <cell r="O2523" t="str">
            <v/>
          </cell>
          <cell r="P2523" t="str">
            <v/>
          </cell>
          <cell r="Q2523" t="str">
            <v/>
          </cell>
        </row>
        <row r="2524">
          <cell r="J2524" t="str">
            <v/>
          </cell>
          <cell r="O2524" t="str">
            <v/>
          </cell>
          <cell r="P2524" t="str">
            <v/>
          </cell>
          <cell r="Q2524" t="str">
            <v/>
          </cell>
        </row>
        <row r="2525">
          <cell r="J2525" t="str">
            <v/>
          </cell>
          <cell r="O2525" t="str">
            <v/>
          </cell>
          <cell r="P2525" t="str">
            <v/>
          </cell>
          <cell r="Q2525" t="str">
            <v/>
          </cell>
        </row>
        <row r="2526">
          <cell r="J2526" t="str">
            <v/>
          </cell>
          <cell r="O2526" t="str">
            <v/>
          </cell>
          <cell r="P2526" t="str">
            <v/>
          </cell>
          <cell r="Q2526" t="str">
            <v/>
          </cell>
        </row>
        <row r="2527">
          <cell r="J2527" t="str">
            <v/>
          </cell>
          <cell r="O2527" t="str">
            <v/>
          </cell>
          <cell r="P2527" t="str">
            <v/>
          </cell>
          <cell r="Q2527" t="str">
            <v/>
          </cell>
        </row>
        <row r="2528">
          <cell r="J2528" t="str">
            <v/>
          </cell>
          <cell r="O2528" t="str">
            <v/>
          </cell>
          <cell r="P2528" t="str">
            <v/>
          </cell>
          <cell r="Q2528" t="str">
            <v/>
          </cell>
        </row>
        <row r="2529">
          <cell r="J2529" t="str">
            <v/>
          </cell>
          <cell r="O2529" t="str">
            <v/>
          </cell>
          <cell r="P2529" t="str">
            <v/>
          </cell>
          <cell r="Q2529" t="str">
            <v/>
          </cell>
        </row>
        <row r="2530">
          <cell r="J2530" t="str">
            <v/>
          </cell>
          <cell r="O2530" t="str">
            <v/>
          </cell>
          <cell r="P2530" t="str">
            <v/>
          </cell>
          <cell r="Q2530" t="str">
            <v/>
          </cell>
        </row>
        <row r="2531">
          <cell r="J2531" t="str">
            <v/>
          </cell>
          <cell r="O2531" t="str">
            <v/>
          </cell>
          <cell r="P2531" t="str">
            <v/>
          </cell>
          <cell r="Q2531" t="str">
            <v/>
          </cell>
        </row>
        <row r="2532">
          <cell r="J2532" t="str">
            <v/>
          </cell>
          <cell r="O2532" t="str">
            <v/>
          </cell>
          <cell r="P2532" t="str">
            <v/>
          </cell>
          <cell r="Q2532" t="str">
            <v/>
          </cell>
        </row>
        <row r="2533">
          <cell r="J2533" t="str">
            <v/>
          </cell>
          <cell r="O2533" t="str">
            <v/>
          </cell>
          <cell r="P2533" t="str">
            <v/>
          </cell>
          <cell r="Q2533" t="str">
            <v/>
          </cell>
        </row>
        <row r="2534">
          <cell r="J2534" t="str">
            <v/>
          </cell>
          <cell r="O2534" t="str">
            <v/>
          </cell>
          <cell r="P2534" t="str">
            <v/>
          </cell>
          <cell r="Q2534" t="str">
            <v/>
          </cell>
        </row>
        <row r="2535">
          <cell r="J2535" t="str">
            <v/>
          </cell>
          <cell r="O2535" t="str">
            <v/>
          </cell>
          <cell r="P2535" t="str">
            <v/>
          </cell>
          <cell r="Q2535" t="str">
            <v/>
          </cell>
        </row>
        <row r="2536">
          <cell r="J2536" t="str">
            <v/>
          </cell>
          <cell r="O2536" t="str">
            <v/>
          </cell>
          <cell r="P2536" t="str">
            <v/>
          </cell>
          <cell r="Q2536" t="str">
            <v/>
          </cell>
        </row>
        <row r="2537">
          <cell r="J2537" t="str">
            <v/>
          </cell>
          <cell r="O2537" t="str">
            <v/>
          </cell>
          <cell r="P2537" t="str">
            <v/>
          </cell>
          <cell r="Q2537" t="str">
            <v/>
          </cell>
        </row>
        <row r="2538">
          <cell r="J2538" t="str">
            <v/>
          </cell>
          <cell r="O2538" t="str">
            <v/>
          </cell>
          <cell r="P2538" t="str">
            <v/>
          </cell>
          <cell r="Q2538" t="str">
            <v/>
          </cell>
        </row>
        <row r="2539">
          <cell r="J2539" t="str">
            <v/>
          </cell>
          <cell r="O2539" t="str">
            <v/>
          </cell>
          <cell r="P2539" t="str">
            <v/>
          </cell>
          <cell r="Q2539" t="str">
            <v/>
          </cell>
        </row>
        <row r="2540">
          <cell r="J2540" t="str">
            <v/>
          </cell>
          <cell r="O2540" t="str">
            <v/>
          </cell>
          <cell r="P2540" t="str">
            <v/>
          </cell>
          <cell r="Q2540" t="str">
            <v/>
          </cell>
        </row>
        <row r="2541">
          <cell r="J2541" t="str">
            <v/>
          </cell>
          <cell r="O2541" t="str">
            <v/>
          </cell>
          <cell r="P2541" t="str">
            <v/>
          </cell>
          <cell r="Q2541" t="str">
            <v/>
          </cell>
        </row>
        <row r="2542">
          <cell r="J2542" t="str">
            <v/>
          </cell>
          <cell r="O2542" t="str">
            <v/>
          </cell>
          <cell r="P2542" t="str">
            <v/>
          </cell>
          <cell r="Q2542" t="str">
            <v/>
          </cell>
        </row>
        <row r="2543">
          <cell r="J2543" t="str">
            <v/>
          </cell>
          <cell r="O2543" t="str">
            <v/>
          </cell>
          <cell r="P2543" t="str">
            <v/>
          </cell>
          <cell r="Q2543" t="str">
            <v/>
          </cell>
        </row>
        <row r="2544">
          <cell r="J2544" t="str">
            <v/>
          </cell>
          <cell r="O2544" t="str">
            <v/>
          </cell>
          <cell r="P2544" t="str">
            <v/>
          </cell>
          <cell r="Q2544" t="str">
            <v/>
          </cell>
        </row>
        <row r="2545">
          <cell r="J2545" t="str">
            <v/>
          </cell>
          <cell r="O2545" t="str">
            <v/>
          </cell>
          <cell r="P2545" t="str">
            <v/>
          </cell>
          <cell r="Q2545" t="str">
            <v/>
          </cell>
        </row>
        <row r="2546">
          <cell r="J2546" t="str">
            <v/>
          </cell>
          <cell r="O2546" t="str">
            <v/>
          </cell>
          <cell r="P2546" t="str">
            <v/>
          </cell>
          <cell r="Q2546" t="str">
            <v/>
          </cell>
        </row>
        <row r="2547">
          <cell r="J2547" t="str">
            <v/>
          </cell>
          <cell r="O2547" t="str">
            <v/>
          </cell>
          <cell r="P2547" t="str">
            <v/>
          </cell>
          <cell r="Q2547" t="str">
            <v/>
          </cell>
        </row>
        <row r="2548">
          <cell r="J2548" t="str">
            <v/>
          </cell>
          <cell r="O2548" t="str">
            <v/>
          </cell>
          <cell r="P2548" t="str">
            <v/>
          </cell>
          <cell r="Q2548" t="str">
            <v/>
          </cell>
        </row>
        <row r="2549">
          <cell r="J2549" t="str">
            <v/>
          </cell>
          <cell r="O2549" t="str">
            <v/>
          </cell>
          <cell r="P2549" t="str">
            <v/>
          </cell>
          <cell r="Q2549" t="str">
            <v/>
          </cell>
        </row>
        <row r="2550">
          <cell r="J2550" t="str">
            <v/>
          </cell>
          <cell r="O2550" t="str">
            <v/>
          </cell>
          <cell r="P2550" t="str">
            <v/>
          </cell>
          <cell r="Q2550" t="str">
            <v/>
          </cell>
        </row>
        <row r="2551">
          <cell r="J2551" t="str">
            <v/>
          </cell>
          <cell r="O2551" t="str">
            <v/>
          </cell>
          <cell r="P2551" t="str">
            <v/>
          </cell>
          <cell r="Q2551" t="str">
            <v/>
          </cell>
        </row>
        <row r="2552">
          <cell r="J2552" t="str">
            <v/>
          </cell>
          <cell r="O2552" t="str">
            <v/>
          </cell>
          <cell r="P2552" t="str">
            <v/>
          </cell>
          <cell r="Q2552" t="str">
            <v/>
          </cell>
        </row>
        <row r="2553">
          <cell r="J2553" t="str">
            <v/>
          </cell>
          <cell r="O2553" t="str">
            <v/>
          </cell>
          <cell r="P2553" t="str">
            <v/>
          </cell>
          <cell r="Q2553" t="str">
            <v/>
          </cell>
        </row>
        <row r="2554">
          <cell r="J2554" t="str">
            <v/>
          </cell>
          <cell r="O2554" t="str">
            <v/>
          </cell>
          <cell r="P2554" t="str">
            <v/>
          </cell>
          <cell r="Q2554" t="str">
            <v/>
          </cell>
        </row>
        <row r="2555">
          <cell r="J2555" t="str">
            <v/>
          </cell>
          <cell r="O2555" t="str">
            <v/>
          </cell>
          <cell r="P2555" t="str">
            <v/>
          </cell>
          <cell r="Q2555" t="str">
            <v/>
          </cell>
        </row>
        <row r="2556">
          <cell r="J2556" t="str">
            <v/>
          </cell>
          <cell r="O2556" t="str">
            <v/>
          </cell>
          <cell r="P2556" t="str">
            <v/>
          </cell>
          <cell r="Q2556" t="str">
            <v/>
          </cell>
        </row>
        <row r="2557">
          <cell r="J2557" t="str">
            <v/>
          </cell>
          <cell r="O2557" t="str">
            <v/>
          </cell>
          <cell r="P2557" t="str">
            <v/>
          </cell>
          <cell r="Q2557" t="str">
            <v/>
          </cell>
        </row>
        <row r="2558">
          <cell r="J2558" t="str">
            <v/>
          </cell>
          <cell r="O2558" t="str">
            <v/>
          </cell>
          <cell r="P2558" t="str">
            <v/>
          </cell>
          <cell r="Q2558" t="str">
            <v/>
          </cell>
        </row>
        <row r="2559">
          <cell r="J2559" t="str">
            <v/>
          </cell>
          <cell r="O2559" t="str">
            <v/>
          </cell>
          <cell r="P2559" t="str">
            <v/>
          </cell>
          <cell r="Q2559" t="str">
            <v/>
          </cell>
        </row>
        <row r="2560">
          <cell r="J2560" t="str">
            <v/>
          </cell>
          <cell r="O2560" t="str">
            <v/>
          </cell>
          <cell r="P2560" t="str">
            <v/>
          </cell>
          <cell r="Q2560" t="str">
            <v/>
          </cell>
        </row>
        <row r="2561">
          <cell r="J2561" t="str">
            <v/>
          </cell>
          <cell r="O2561" t="str">
            <v/>
          </cell>
          <cell r="P2561" t="str">
            <v/>
          </cell>
          <cell r="Q2561" t="str">
            <v/>
          </cell>
        </row>
        <row r="2562">
          <cell r="J2562" t="str">
            <v/>
          </cell>
          <cell r="O2562" t="str">
            <v/>
          </cell>
          <cell r="P2562" t="str">
            <v/>
          </cell>
          <cell r="Q2562" t="str">
            <v/>
          </cell>
        </row>
        <row r="2563">
          <cell r="J2563" t="str">
            <v/>
          </cell>
          <cell r="O2563" t="str">
            <v/>
          </cell>
          <cell r="P2563" t="str">
            <v/>
          </cell>
          <cell r="Q2563" t="str">
            <v/>
          </cell>
        </row>
        <row r="2564">
          <cell r="J2564" t="str">
            <v/>
          </cell>
          <cell r="O2564" t="str">
            <v/>
          </cell>
          <cell r="P2564" t="str">
            <v/>
          </cell>
          <cell r="Q2564" t="str">
            <v/>
          </cell>
        </row>
        <row r="2565">
          <cell r="J2565" t="str">
            <v/>
          </cell>
          <cell r="O2565" t="str">
            <v/>
          </cell>
          <cell r="P2565" t="str">
            <v/>
          </cell>
          <cell r="Q2565" t="str">
            <v/>
          </cell>
        </row>
        <row r="2566">
          <cell r="J2566" t="str">
            <v/>
          </cell>
          <cell r="O2566" t="str">
            <v/>
          </cell>
          <cell r="P2566" t="str">
            <v/>
          </cell>
          <cell r="Q2566" t="str">
            <v/>
          </cell>
        </row>
        <row r="2567">
          <cell r="J2567" t="str">
            <v/>
          </cell>
          <cell r="O2567" t="str">
            <v/>
          </cell>
          <cell r="P2567" t="str">
            <v/>
          </cell>
          <cell r="Q2567" t="str">
            <v/>
          </cell>
        </row>
        <row r="2568">
          <cell r="J2568" t="str">
            <v/>
          </cell>
          <cell r="O2568" t="str">
            <v/>
          </cell>
          <cell r="P2568" t="str">
            <v/>
          </cell>
          <cell r="Q2568" t="str">
            <v/>
          </cell>
        </row>
        <row r="2569">
          <cell r="J2569" t="str">
            <v/>
          </cell>
          <cell r="O2569" t="str">
            <v/>
          </cell>
          <cell r="P2569" t="str">
            <v/>
          </cell>
          <cell r="Q2569" t="str">
            <v/>
          </cell>
        </row>
        <row r="2570">
          <cell r="J2570" t="str">
            <v/>
          </cell>
          <cell r="O2570" t="str">
            <v/>
          </cell>
          <cell r="P2570" t="str">
            <v/>
          </cell>
          <cell r="Q2570" t="str">
            <v/>
          </cell>
        </row>
        <row r="2571">
          <cell r="J2571" t="str">
            <v/>
          </cell>
          <cell r="O2571" t="str">
            <v/>
          </cell>
          <cell r="P2571" t="str">
            <v/>
          </cell>
          <cell r="Q2571" t="str">
            <v/>
          </cell>
        </row>
        <row r="2572">
          <cell r="J2572" t="str">
            <v/>
          </cell>
          <cell r="O2572" t="str">
            <v/>
          </cell>
          <cell r="P2572" t="str">
            <v/>
          </cell>
          <cell r="Q2572" t="str">
            <v/>
          </cell>
        </row>
        <row r="2573">
          <cell r="J2573" t="str">
            <v/>
          </cell>
          <cell r="O2573" t="str">
            <v/>
          </cell>
          <cell r="P2573" t="str">
            <v/>
          </cell>
          <cell r="Q2573" t="str">
            <v/>
          </cell>
        </row>
        <row r="2574">
          <cell r="J2574" t="str">
            <v/>
          </cell>
          <cell r="O2574" t="str">
            <v/>
          </cell>
          <cell r="P2574" t="str">
            <v/>
          </cell>
          <cell r="Q2574" t="str">
            <v/>
          </cell>
        </row>
        <row r="2575">
          <cell r="J2575" t="str">
            <v/>
          </cell>
          <cell r="O2575" t="str">
            <v/>
          </cell>
          <cell r="P2575" t="str">
            <v/>
          </cell>
          <cell r="Q2575" t="str">
            <v/>
          </cell>
        </row>
        <row r="2576">
          <cell r="J2576" t="str">
            <v/>
          </cell>
          <cell r="O2576" t="str">
            <v/>
          </cell>
          <cell r="P2576" t="str">
            <v/>
          </cell>
          <cell r="Q2576" t="str">
            <v/>
          </cell>
        </row>
        <row r="2577">
          <cell r="J2577" t="str">
            <v/>
          </cell>
          <cell r="O2577" t="str">
            <v/>
          </cell>
          <cell r="P2577" t="str">
            <v/>
          </cell>
          <cell r="Q2577" t="str">
            <v/>
          </cell>
        </row>
        <row r="2578">
          <cell r="J2578" t="str">
            <v/>
          </cell>
          <cell r="O2578" t="str">
            <v/>
          </cell>
          <cell r="P2578" t="str">
            <v/>
          </cell>
          <cell r="Q2578" t="str">
            <v/>
          </cell>
        </row>
        <row r="2579">
          <cell r="J2579" t="str">
            <v/>
          </cell>
          <cell r="O2579" t="str">
            <v/>
          </cell>
          <cell r="P2579" t="str">
            <v/>
          </cell>
          <cell r="Q2579" t="str">
            <v/>
          </cell>
        </row>
        <row r="2580">
          <cell r="J2580" t="str">
            <v/>
          </cell>
          <cell r="O2580" t="str">
            <v/>
          </cell>
          <cell r="P2580" t="str">
            <v/>
          </cell>
          <cell r="Q2580" t="str">
            <v/>
          </cell>
        </row>
        <row r="2581">
          <cell r="J2581" t="str">
            <v/>
          </cell>
          <cell r="O2581" t="str">
            <v/>
          </cell>
          <cell r="P2581" t="str">
            <v/>
          </cell>
          <cell r="Q2581" t="str">
            <v/>
          </cell>
        </row>
        <row r="2582">
          <cell r="J2582" t="str">
            <v/>
          </cell>
          <cell r="O2582" t="str">
            <v/>
          </cell>
          <cell r="P2582" t="str">
            <v/>
          </cell>
          <cell r="Q2582" t="str">
            <v/>
          </cell>
        </row>
        <row r="2583">
          <cell r="J2583" t="str">
            <v/>
          </cell>
          <cell r="O2583" t="str">
            <v/>
          </cell>
          <cell r="P2583" t="str">
            <v/>
          </cell>
          <cell r="Q2583" t="str">
            <v/>
          </cell>
        </row>
        <row r="2584">
          <cell r="J2584" t="str">
            <v/>
          </cell>
          <cell r="O2584" t="str">
            <v/>
          </cell>
          <cell r="P2584" t="str">
            <v/>
          </cell>
          <cell r="Q2584" t="str">
            <v/>
          </cell>
        </row>
        <row r="2585">
          <cell r="J2585" t="str">
            <v/>
          </cell>
          <cell r="O2585" t="str">
            <v/>
          </cell>
          <cell r="P2585" t="str">
            <v/>
          </cell>
          <cell r="Q2585" t="str">
            <v/>
          </cell>
        </row>
        <row r="2586">
          <cell r="J2586" t="str">
            <v/>
          </cell>
          <cell r="O2586" t="str">
            <v/>
          </cell>
          <cell r="P2586" t="str">
            <v/>
          </cell>
          <cell r="Q2586" t="str">
            <v/>
          </cell>
        </row>
        <row r="2587">
          <cell r="J2587" t="str">
            <v/>
          </cell>
          <cell r="O2587" t="str">
            <v/>
          </cell>
          <cell r="P2587" t="str">
            <v/>
          </cell>
          <cell r="Q2587" t="str">
            <v/>
          </cell>
        </row>
        <row r="2588">
          <cell r="J2588" t="str">
            <v/>
          </cell>
          <cell r="O2588" t="str">
            <v/>
          </cell>
          <cell r="P2588" t="str">
            <v/>
          </cell>
          <cell r="Q2588" t="str">
            <v/>
          </cell>
        </row>
        <row r="2589">
          <cell r="J2589" t="str">
            <v/>
          </cell>
          <cell r="O2589" t="str">
            <v/>
          </cell>
          <cell r="P2589" t="str">
            <v/>
          </cell>
          <cell r="Q2589" t="str">
            <v/>
          </cell>
        </row>
        <row r="2590">
          <cell r="J2590" t="str">
            <v/>
          </cell>
          <cell r="O2590" t="str">
            <v/>
          </cell>
          <cell r="P2590" t="str">
            <v/>
          </cell>
          <cell r="Q2590" t="str">
            <v/>
          </cell>
        </row>
        <row r="2591">
          <cell r="J2591" t="str">
            <v/>
          </cell>
          <cell r="O2591" t="str">
            <v/>
          </cell>
          <cell r="P2591" t="str">
            <v/>
          </cell>
          <cell r="Q2591" t="str">
            <v/>
          </cell>
        </row>
        <row r="2592">
          <cell r="J2592" t="str">
            <v/>
          </cell>
          <cell r="O2592" t="str">
            <v/>
          </cell>
          <cell r="P2592" t="str">
            <v/>
          </cell>
          <cell r="Q2592" t="str">
            <v/>
          </cell>
        </row>
        <row r="2593">
          <cell r="J2593" t="str">
            <v/>
          </cell>
          <cell r="O2593" t="str">
            <v/>
          </cell>
          <cell r="P2593" t="str">
            <v/>
          </cell>
          <cell r="Q2593" t="str">
            <v/>
          </cell>
        </row>
        <row r="2594">
          <cell r="J2594" t="str">
            <v/>
          </cell>
          <cell r="O2594" t="str">
            <v/>
          </cell>
          <cell r="P2594" t="str">
            <v/>
          </cell>
          <cell r="Q2594" t="str">
            <v/>
          </cell>
        </row>
        <row r="2595">
          <cell r="J2595" t="str">
            <v/>
          </cell>
          <cell r="O2595" t="str">
            <v/>
          </cell>
          <cell r="P2595" t="str">
            <v/>
          </cell>
          <cell r="Q2595" t="str">
            <v/>
          </cell>
        </row>
        <row r="2596">
          <cell r="J2596" t="str">
            <v/>
          </cell>
          <cell r="O2596" t="str">
            <v/>
          </cell>
          <cell r="P2596" t="str">
            <v/>
          </cell>
          <cell r="Q2596" t="str">
            <v/>
          </cell>
        </row>
        <row r="2597">
          <cell r="J2597" t="str">
            <v/>
          </cell>
          <cell r="O2597" t="str">
            <v/>
          </cell>
          <cell r="P2597" t="str">
            <v/>
          </cell>
          <cell r="Q2597" t="str">
            <v/>
          </cell>
        </row>
        <row r="2598">
          <cell r="J2598" t="str">
            <v/>
          </cell>
          <cell r="O2598" t="str">
            <v/>
          </cell>
          <cell r="P2598" t="str">
            <v/>
          </cell>
          <cell r="Q2598" t="str">
            <v/>
          </cell>
        </row>
        <row r="2599">
          <cell r="J2599" t="str">
            <v/>
          </cell>
          <cell r="O2599" t="str">
            <v/>
          </cell>
          <cell r="P2599" t="str">
            <v/>
          </cell>
          <cell r="Q2599" t="str">
            <v/>
          </cell>
        </row>
        <row r="2600">
          <cell r="J2600" t="str">
            <v/>
          </cell>
          <cell r="O2600" t="str">
            <v/>
          </cell>
          <cell r="P2600" t="str">
            <v/>
          </cell>
          <cell r="Q2600" t="str">
            <v/>
          </cell>
        </row>
        <row r="2601">
          <cell r="J2601" t="str">
            <v/>
          </cell>
          <cell r="O2601" t="str">
            <v/>
          </cell>
          <cell r="P2601" t="str">
            <v/>
          </cell>
          <cell r="Q2601" t="str">
            <v/>
          </cell>
        </row>
        <row r="2602">
          <cell r="J2602" t="str">
            <v/>
          </cell>
          <cell r="O2602" t="str">
            <v/>
          </cell>
          <cell r="P2602" t="str">
            <v/>
          </cell>
          <cell r="Q2602" t="str">
            <v/>
          </cell>
        </row>
        <row r="2603">
          <cell r="J2603" t="str">
            <v/>
          </cell>
          <cell r="O2603" t="str">
            <v/>
          </cell>
          <cell r="P2603" t="str">
            <v/>
          </cell>
          <cell r="Q2603" t="str">
            <v/>
          </cell>
        </row>
        <row r="2604">
          <cell r="J2604" t="str">
            <v/>
          </cell>
          <cell r="O2604" t="str">
            <v/>
          </cell>
          <cell r="P2604" t="str">
            <v/>
          </cell>
          <cell r="Q2604" t="str">
            <v/>
          </cell>
        </row>
        <row r="2605">
          <cell r="J2605" t="str">
            <v/>
          </cell>
          <cell r="O2605" t="str">
            <v/>
          </cell>
          <cell r="P2605" t="str">
            <v/>
          </cell>
          <cell r="Q2605" t="str">
            <v/>
          </cell>
        </row>
        <row r="2606">
          <cell r="J2606" t="str">
            <v/>
          </cell>
          <cell r="O2606" t="str">
            <v/>
          </cell>
          <cell r="P2606" t="str">
            <v/>
          </cell>
          <cell r="Q2606" t="str">
            <v/>
          </cell>
        </row>
        <row r="2607">
          <cell r="J2607" t="str">
            <v/>
          </cell>
          <cell r="O2607" t="str">
            <v/>
          </cell>
          <cell r="P2607" t="str">
            <v/>
          </cell>
          <cell r="Q2607" t="str">
            <v/>
          </cell>
        </row>
        <row r="2608">
          <cell r="J2608" t="str">
            <v/>
          </cell>
          <cell r="O2608" t="str">
            <v/>
          </cell>
          <cell r="P2608" t="str">
            <v/>
          </cell>
          <cell r="Q2608" t="str">
            <v/>
          </cell>
        </row>
        <row r="2609">
          <cell r="J2609" t="str">
            <v/>
          </cell>
          <cell r="O2609" t="str">
            <v/>
          </cell>
          <cell r="P2609" t="str">
            <v/>
          </cell>
          <cell r="Q2609" t="str">
            <v/>
          </cell>
        </row>
        <row r="2610">
          <cell r="J2610" t="str">
            <v/>
          </cell>
          <cell r="O2610" t="str">
            <v/>
          </cell>
          <cell r="P2610" t="str">
            <v/>
          </cell>
          <cell r="Q2610" t="str">
            <v/>
          </cell>
        </row>
        <row r="2611">
          <cell r="J2611" t="str">
            <v/>
          </cell>
          <cell r="O2611" t="str">
            <v/>
          </cell>
          <cell r="P2611" t="str">
            <v/>
          </cell>
          <cell r="Q2611" t="str">
            <v/>
          </cell>
        </row>
        <row r="2612">
          <cell r="J2612" t="str">
            <v/>
          </cell>
          <cell r="O2612" t="str">
            <v/>
          </cell>
          <cell r="P2612" t="str">
            <v/>
          </cell>
          <cell r="Q2612" t="str">
            <v/>
          </cell>
        </row>
        <row r="2613">
          <cell r="J2613" t="str">
            <v/>
          </cell>
          <cell r="O2613" t="str">
            <v/>
          </cell>
          <cell r="P2613" t="str">
            <v/>
          </cell>
          <cell r="Q2613" t="str">
            <v/>
          </cell>
        </row>
        <row r="2614">
          <cell r="J2614" t="str">
            <v/>
          </cell>
          <cell r="O2614" t="str">
            <v/>
          </cell>
          <cell r="P2614" t="str">
            <v/>
          </cell>
          <cell r="Q2614" t="str">
            <v/>
          </cell>
        </row>
        <row r="2615">
          <cell r="J2615" t="str">
            <v/>
          </cell>
          <cell r="O2615" t="str">
            <v/>
          </cell>
          <cell r="P2615" t="str">
            <v/>
          </cell>
          <cell r="Q2615" t="str">
            <v/>
          </cell>
        </row>
        <row r="2616">
          <cell r="J2616" t="str">
            <v/>
          </cell>
          <cell r="O2616" t="str">
            <v/>
          </cell>
          <cell r="P2616" t="str">
            <v/>
          </cell>
          <cell r="Q2616" t="str">
            <v/>
          </cell>
        </row>
        <row r="2617">
          <cell r="J2617" t="str">
            <v/>
          </cell>
          <cell r="O2617" t="str">
            <v/>
          </cell>
          <cell r="P2617" t="str">
            <v/>
          </cell>
          <cell r="Q2617" t="str">
            <v/>
          </cell>
        </row>
        <row r="2618">
          <cell r="J2618" t="str">
            <v/>
          </cell>
          <cell r="O2618" t="str">
            <v/>
          </cell>
          <cell r="P2618" t="str">
            <v/>
          </cell>
          <cell r="Q2618" t="str">
            <v/>
          </cell>
        </row>
        <row r="2619">
          <cell r="J2619" t="str">
            <v/>
          </cell>
          <cell r="O2619" t="str">
            <v/>
          </cell>
          <cell r="P2619" t="str">
            <v/>
          </cell>
          <cell r="Q2619" t="str">
            <v/>
          </cell>
        </row>
        <row r="2620">
          <cell r="J2620" t="str">
            <v/>
          </cell>
          <cell r="O2620" t="str">
            <v/>
          </cell>
          <cell r="P2620" t="str">
            <v/>
          </cell>
          <cell r="Q2620" t="str">
            <v/>
          </cell>
        </row>
        <row r="2621">
          <cell r="J2621" t="str">
            <v/>
          </cell>
          <cell r="O2621" t="str">
            <v/>
          </cell>
          <cell r="P2621" t="str">
            <v/>
          </cell>
          <cell r="Q2621" t="str">
            <v/>
          </cell>
        </row>
        <row r="2622">
          <cell r="J2622" t="str">
            <v/>
          </cell>
          <cell r="O2622" t="str">
            <v/>
          </cell>
          <cell r="P2622" t="str">
            <v/>
          </cell>
          <cell r="Q2622" t="str">
            <v/>
          </cell>
        </row>
        <row r="2623">
          <cell r="J2623" t="str">
            <v/>
          </cell>
          <cell r="O2623" t="str">
            <v/>
          </cell>
          <cell r="P2623" t="str">
            <v/>
          </cell>
          <cell r="Q2623" t="str">
            <v/>
          </cell>
        </row>
        <row r="2624">
          <cell r="J2624" t="str">
            <v/>
          </cell>
          <cell r="O2624" t="str">
            <v/>
          </cell>
          <cell r="P2624" t="str">
            <v/>
          </cell>
          <cell r="Q2624" t="str">
            <v/>
          </cell>
        </row>
        <row r="2625">
          <cell r="J2625" t="str">
            <v/>
          </cell>
          <cell r="O2625" t="str">
            <v/>
          </cell>
          <cell r="P2625" t="str">
            <v/>
          </cell>
          <cell r="Q2625" t="str">
            <v/>
          </cell>
        </row>
        <row r="2626">
          <cell r="J2626" t="str">
            <v/>
          </cell>
          <cell r="O2626" t="str">
            <v/>
          </cell>
          <cell r="P2626" t="str">
            <v/>
          </cell>
          <cell r="Q2626" t="str">
            <v/>
          </cell>
        </row>
        <row r="2627">
          <cell r="J2627" t="str">
            <v/>
          </cell>
          <cell r="O2627" t="str">
            <v/>
          </cell>
          <cell r="P2627" t="str">
            <v/>
          </cell>
          <cell r="Q2627" t="str">
            <v/>
          </cell>
        </row>
        <row r="2628">
          <cell r="J2628" t="str">
            <v/>
          </cell>
          <cell r="O2628" t="str">
            <v/>
          </cell>
          <cell r="P2628" t="str">
            <v/>
          </cell>
          <cell r="Q2628" t="str">
            <v/>
          </cell>
        </row>
        <row r="2629">
          <cell r="J2629" t="str">
            <v/>
          </cell>
          <cell r="O2629" t="str">
            <v/>
          </cell>
          <cell r="P2629" t="str">
            <v/>
          </cell>
          <cell r="Q2629" t="str">
            <v/>
          </cell>
        </row>
        <row r="2630">
          <cell r="J2630" t="str">
            <v/>
          </cell>
          <cell r="O2630" t="str">
            <v/>
          </cell>
          <cell r="P2630" t="str">
            <v/>
          </cell>
          <cell r="Q2630" t="str">
            <v/>
          </cell>
        </row>
        <row r="2631">
          <cell r="J2631" t="str">
            <v/>
          </cell>
          <cell r="O2631" t="str">
            <v/>
          </cell>
          <cell r="P2631" t="str">
            <v/>
          </cell>
          <cell r="Q2631" t="str">
            <v/>
          </cell>
        </row>
        <row r="2632">
          <cell r="J2632" t="str">
            <v/>
          </cell>
          <cell r="O2632" t="str">
            <v/>
          </cell>
          <cell r="P2632" t="str">
            <v/>
          </cell>
          <cell r="Q2632" t="str">
            <v/>
          </cell>
        </row>
        <row r="2633">
          <cell r="J2633" t="str">
            <v/>
          </cell>
          <cell r="O2633" t="str">
            <v/>
          </cell>
          <cell r="P2633" t="str">
            <v/>
          </cell>
          <cell r="Q2633" t="str">
            <v/>
          </cell>
        </row>
        <row r="2634">
          <cell r="J2634" t="str">
            <v/>
          </cell>
          <cell r="O2634" t="str">
            <v/>
          </cell>
          <cell r="P2634" t="str">
            <v/>
          </cell>
          <cell r="Q2634" t="str">
            <v/>
          </cell>
        </row>
        <row r="2635">
          <cell r="J2635" t="str">
            <v/>
          </cell>
          <cell r="O2635" t="str">
            <v/>
          </cell>
          <cell r="P2635" t="str">
            <v/>
          </cell>
          <cell r="Q2635" t="str">
            <v/>
          </cell>
        </row>
        <row r="2636">
          <cell r="J2636" t="str">
            <v/>
          </cell>
          <cell r="O2636" t="str">
            <v/>
          </cell>
          <cell r="P2636" t="str">
            <v/>
          </cell>
          <cell r="Q2636" t="str">
            <v/>
          </cell>
        </row>
        <row r="2637">
          <cell r="J2637" t="str">
            <v/>
          </cell>
          <cell r="O2637" t="str">
            <v/>
          </cell>
          <cell r="P2637" t="str">
            <v/>
          </cell>
          <cell r="Q2637" t="str">
            <v/>
          </cell>
        </row>
        <row r="2638">
          <cell r="J2638" t="str">
            <v/>
          </cell>
          <cell r="O2638" t="str">
            <v/>
          </cell>
          <cell r="P2638" t="str">
            <v/>
          </cell>
          <cell r="Q2638" t="str">
            <v/>
          </cell>
        </row>
        <row r="2639">
          <cell r="J2639" t="str">
            <v/>
          </cell>
          <cell r="O2639" t="str">
            <v/>
          </cell>
          <cell r="P2639" t="str">
            <v/>
          </cell>
          <cell r="Q2639" t="str">
            <v/>
          </cell>
        </row>
        <row r="2640">
          <cell r="J2640" t="str">
            <v/>
          </cell>
          <cell r="O2640" t="str">
            <v/>
          </cell>
          <cell r="P2640" t="str">
            <v/>
          </cell>
          <cell r="Q2640" t="str">
            <v/>
          </cell>
        </row>
        <row r="2641">
          <cell r="J2641" t="str">
            <v/>
          </cell>
          <cell r="O2641" t="str">
            <v/>
          </cell>
          <cell r="P2641" t="str">
            <v/>
          </cell>
          <cell r="Q2641" t="str">
            <v/>
          </cell>
        </row>
        <row r="2642">
          <cell r="J2642" t="str">
            <v/>
          </cell>
          <cell r="O2642" t="str">
            <v/>
          </cell>
          <cell r="P2642" t="str">
            <v/>
          </cell>
          <cell r="Q2642" t="str">
            <v/>
          </cell>
        </row>
        <row r="2643">
          <cell r="J2643" t="str">
            <v/>
          </cell>
          <cell r="O2643" t="str">
            <v/>
          </cell>
          <cell r="P2643" t="str">
            <v/>
          </cell>
          <cell r="Q2643" t="str">
            <v/>
          </cell>
        </row>
        <row r="2644">
          <cell r="J2644" t="str">
            <v/>
          </cell>
          <cell r="O2644" t="str">
            <v/>
          </cell>
          <cell r="P2644" t="str">
            <v/>
          </cell>
          <cell r="Q2644" t="str">
            <v/>
          </cell>
        </row>
        <row r="2645">
          <cell r="J2645" t="str">
            <v/>
          </cell>
          <cell r="O2645" t="str">
            <v/>
          </cell>
          <cell r="P2645" t="str">
            <v/>
          </cell>
          <cell r="Q2645" t="str">
            <v/>
          </cell>
        </row>
        <row r="2646">
          <cell r="J2646" t="str">
            <v/>
          </cell>
          <cell r="O2646" t="str">
            <v/>
          </cell>
          <cell r="P2646" t="str">
            <v/>
          </cell>
          <cell r="Q2646" t="str">
            <v/>
          </cell>
        </row>
        <row r="2647">
          <cell r="J2647" t="str">
            <v/>
          </cell>
          <cell r="O2647" t="str">
            <v/>
          </cell>
          <cell r="P2647" t="str">
            <v/>
          </cell>
          <cell r="Q2647" t="str">
            <v/>
          </cell>
        </row>
        <row r="2648">
          <cell r="J2648" t="str">
            <v/>
          </cell>
          <cell r="O2648" t="str">
            <v/>
          </cell>
          <cell r="P2648" t="str">
            <v/>
          </cell>
          <cell r="Q2648" t="str">
            <v/>
          </cell>
        </row>
        <row r="2649">
          <cell r="J2649" t="str">
            <v/>
          </cell>
          <cell r="O2649" t="str">
            <v/>
          </cell>
          <cell r="P2649" t="str">
            <v/>
          </cell>
          <cell r="Q2649" t="str">
            <v/>
          </cell>
        </row>
        <row r="2650">
          <cell r="J2650" t="str">
            <v/>
          </cell>
          <cell r="O2650" t="str">
            <v/>
          </cell>
          <cell r="P2650" t="str">
            <v/>
          </cell>
          <cell r="Q2650" t="str">
            <v/>
          </cell>
        </row>
        <row r="2651">
          <cell r="J2651" t="str">
            <v/>
          </cell>
          <cell r="O2651" t="str">
            <v/>
          </cell>
          <cell r="P2651" t="str">
            <v/>
          </cell>
          <cell r="Q2651" t="str">
            <v/>
          </cell>
        </row>
        <row r="2652">
          <cell r="J2652" t="str">
            <v/>
          </cell>
          <cell r="O2652" t="str">
            <v/>
          </cell>
          <cell r="P2652" t="str">
            <v/>
          </cell>
          <cell r="Q2652" t="str">
            <v/>
          </cell>
        </row>
        <row r="2653">
          <cell r="J2653" t="str">
            <v/>
          </cell>
          <cell r="O2653" t="str">
            <v/>
          </cell>
          <cell r="P2653" t="str">
            <v/>
          </cell>
          <cell r="Q2653" t="str">
            <v/>
          </cell>
        </row>
        <row r="2654">
          <cell r="J2654" t="str">
            <v/>
          </cell>
          <cell r="O2654" t="str">
            <v/>
          </cell>
          <cell r="P2654" t="str">
            <v/>
          </cell>
          <cell r="Q2654" t="str">
            <v/>
          </cell>
        </row>
        <row r="2655">
          <cell r="J2655" t="str">
            <v/>
          </cell>
          <cell r="O2655" t="str">
            <v/>
          </cell>
          <cell r="P2655" t="str">
            <v/>
          </cell>
          <cell r="Q2655" t="str">
            <v/>
          </cell>
        </row>
        <row r="2656">
          <cell r="J2656" t="str">
            <v/>
          </cell>
          <cell r="O2656" t="str">
            <v/>
          </cell>
          <cell r="P2656" t="str">
            <v/>
          </cell>
          <cell r="Q2656" t="str">
            <v/>
          </cell>
        </row>
        <row r="2657">
          <cell r="J2657" t="str">
            <v/>
          </cell>
          <cell r="O2657" t="str">
            <v/>
          </cell>
          <cell r="P2657" t="str">
            <v/>
          </cell>
          <cell r="Q2657" t="str">
            <v/>
          </cell>
        </row>
        <row r="2658">
          <cell r="J2658" t="str">
            <v/>
          </cell>
          <cell r="O2658" t="str">
            <v/>
          </cell>
          <cell r="P2658" t="str">
            <v/>
          </cell>
          <cell r="Q2658" t="str">
            <v/>
          </cell>
        </row>
        <row r="2659">
          <cell r="J2659" t="str">
            <v/>
          </cell>
          <cell r="O2659" t="str">
            <v/>
          </cell>
          <cell r="P2659" t="str">
            <v/>
          </cell>
          <cell r="Q2659" t="str">
            <v/>
          </cell>
        </row>
        <row r="2660">
          <cell r="J2660" t="str">
            <v/>
          </cell>
          <cell r="O2660" t="str">
            <v/>
          </cell>
          <cell r="P2660" t="str">
            <v/>
          </cell>
          <cell r="Q2660" t="str">
            <v/>
          </cell>
        </row>
        <row r="2661">
          <cell r="J2661" t="str">
            <v/>
          </cell>
          <cell r="O2661" t="str">
            <v/>
          </cell>
          <cell r="P2661" t="str">
            <v/>
          </cell>
          <cell r="Q2661" t="str">
            <v/>
          </cell>
        </row>
        <row r="2662">
          <cell r="J2662" t="str">
            <v/>
          </cell>
          <cell r="O2662" t="str">
            <v/>
          </cell>
          <cell r="P2662" t="str">
            <v/>
          </cell>
          <cell r="Q2662" t="str">
            <v/>
          </cell>
        </row>
        <row r="2663">
          <cell r="J2663" t="str">
            <v/>
          </cell>
          <cell r="O2663" t="str">
            <v/>
          </cell>
          <cell r="P2663" t="str">
            <v/>
          </cell>
          <cell r="Q2663" t="str">
            <v/>
          </cell>
        </row>
        <row r="2664">
          <cell r="J2664" t="str">
            <v/>
          </cell>
          <cell r="O2664" t="str">
            <v/>
          </cell>
          <cell r="P2664" t="str">
            <v/>
          </cell>
          <cell r="Q2664" t="str">
            <v/>
          </cell>
        </row>
        <row r="2665">
          <cell r="J2665" t="str">
            <v/>
          </cell>
          <cell r="O2665" t="str">
            <v/>
          </cell>
          <cell r="P2665" t="str">
            <v/>
          </cell>
          <cell r="Q2665" t="str">
            <v/>
          </cell>
        </row>
        <row r="2666">
          <cell r="J2666" t="str">
            <v/>
          </cell>
          <cell r="O2666" t="str">
            <v/>
          </cell>
          <cell r="P2666" t="str">
            <v/>
          </cell>
          <cell r="Q2666" t="str">
            <v/>
          </cell>
        </row>
        <row r="2667">
          <cell r="J2667" t="str">
            <v/>
          </cell>
          <cell r="O2667" t="str">
            <v/>
          </cell>
          <cell r="P2667" t="str">
            <v/>
          </cell>
          <cell r="Q2667" t="str">
            <v/>
          </cell>
        </row>
        <row r="2668">
          <cell r="J2668" t="str">
            <v/>
          </cell>
          <cell r="O2668" t="str">
            <v/>
          </cell>
          <cell r="P2668" t="str">
            <v/>
          </cell>
          <cell r="Q2668" t="str">
            <v/>
          </cell>
        </row>
        <row r="2669">
          <cell r="J2669" t="str">
            <v/>
          </cell>
          <cell r="O2669" t="str">
            <v/>
          </cell>
          <cell r="P2669" t="str">
            <v/>
          </cell>
          <cell r="Q2669" t="str">
            <v/>
          </cell>
        </row>
        <row r="2670">
          <cell r="J2670" t="str">
            <v/>
          </cell>
          <cell r="O2670" t="str">
            <v/>
          </cell>
          <cell r="P2670" t="str">
            <v/>
          </cell>
          <cell r="Q2670" t="str">
            <v/>
          </cell>
        </row>
        <row r="2671">
          <cell r="J2671" t="str">
            <v/>
          </cell>
          <cell r="O2671" t="str">
            <v/>
          </cell>
          <cell r="P2671" t="str">
            <v/>
          </cell>
          <cell r="Q2671" t="str">
            <v/>
          </cell>
        </row>
        <row r="2672">
          <cell r="J2672" t="str">
            <v/>
          </cell>
          <cell r="O2672" t="str">
            <v/>
          </cell>
          <cell r="P2672" t="str">
            <v/>
          </cell>
          <cell r="Q2672" t="str">
            <v/>
          </cell>
        </row>
        <row r="2673">
          <cell r="J2673" t="str">
            <v/>
          </cell>
          <cell r="O2673" t="str">
            <v/>
          </cell>
          <cell r="P2673" t="str">
            <v/>
          </cell>
          <cell r="Q2673" t="str">
            <v/>
          </cell>
        </row>
        <row r="2674">
          <cell r="J2674" t="str">
            <v/>
          </cell>
          <cell r="O2674" t="str">
            <v/>
          </cell>
          <cell r="P2674" t="str">
            <v/>
          </cell>
          <cell r="Q2674" t="str">
            <v/>
          </cell>
        </row>
        <row r="2675">
          <cell r="J2675" t="str">
            <v/>
          </cell>
          <cell r="O2675" t="str">
            <v/>
          </cell>
          <cell r="P2675" t="str">
            <v/>
          </cell>
          <cell r="Q2675" t="str">
            <v/>
          </cell>
        </row>
        <row r="2676">
          <cell r="J2676" t="str">
            <v/>
          </cell>
          <cell r="O2676" t="str">
            <v/>
          </cell>
          <cell r="P2676" t="str">
            <v/>
          </cell>
          <cell r="Q2676" t="str">
            <v/>
          </cell>
        </row>
        <row r="2677">
          <cell r="J2677" t="str">
            <v/>
          </cell>
          <cell r="O2677" t="str">
            <v/>
          </cell>
          <cell r="P2677" t="str">
            <v/>
          </cell>
          <cell r="Q2677" t="str">
            <v/>
          </cell>
        </row>
        <row r="2678">
          <cell r="J2678" t="str">
            <v/>
          </cell>
          <cell r="O2678" t="str">
            <v/>
          </cell>
          <cell r="P2678" t="str">
            <v/>
          </cell>
          <cell r="Q2678" t="str">
            <v/>
          </cell>
        </row>
        <row r="2679">
          <cell r="J2679" t="str">
            <v/>
          </cell>
          <cell r="O2679" t="str">
            <v/>
          </cell>
          <cell r="P2679" t="str">
            <v/>
          </cell>
          <cell r="Q2679" t="str">
            <v/>
          </cell>
        </row>
        <row r="2680">
          <cell r="J2680" t="str">
            <v/>
          </cell>
          <cell r="O2680" t="str">
            <v/>
          </cell>
          <cell r="P2680" t="str">
            <v/>
          </cell>
          <cell r="Q2680" t="str">
            <v/>
          </cell>
        </row>
        <row r="2681">
          <cell r="J2681" t="str">
            <v/>
          </cell>
          <cell r="O2681" t="str">
            <v/>
          </cell>
          <cell r="P2681" t="str">
            <v/>
          </cell>
          <cell r="Q2681" t="str">
            <v/>
          </cell>
        </row>
        <row r="2682">
          <cell r="J2682" t="str">
            <v/>
          </cell>
          <cell r="O2682" t="str">
            <v/>
          </cell>
          <cell r="P2682" t="str">
            <v/>
          </cell>
          <cell r="Q2682" t="str">
            <v/>
          </cell>
        </row>
        <row r="2683">
          <cell r="J2683" t="str">
            <v/>
          </cell>
          <cell r="O2683" t="str">
            <v/>
          </cell>
          <cell r="P2683" t="str">
            <v/>
          </cell>
          <cell r="Q2683" t="str">
            <v/>
          </cell>
        </row>
        <row r="2684">
          <cell r="J2684" t="str">
            <v/>
          </cell>
          <cell r="O2684" t="str">
            <v/>
          </cell>
          <cell r="P2684" t="str">
            <v/>
          </cell>
          <cell r="Q2684" t="str">
            <v/>
          </cell>
        </row>
        <row r="2685">
          <cell r="J2685" t="str">
            <v/>
          </cell>
          <cell r="O2685" t="str">
            <v/>
          </cell>
          <cell r="P2685" t="str">
            <v/>
          </cell>
          <cell r="Q2685" t="str">
            <v/>
          </cell>
        </row>
        <row r="2686">
          <cell r="J2686" t="str">
            <v/>
          </cell>
          <cell r="O2686" t="str">
            <v/>
          </cell>
          <cell r="P2686" t="str">
            <v/>
          </cell>
          <cell r="Q2686" t="str">
            <v/>
          </cell>
        </row>
        <row r="2687">
          <cell r="J2687" t="str">
            <v/>
          </cell>
          <cell r="O2687" t="str">
            <v/>
          </cell>
          <cell r="P2687" t="str">
            <v/>
          </cell>
          <cell r="Q2687" t="str">
            <v/>
          </cell>
        </row>
        <row r="2688">
          <cell r="J2688" t="str">
            <v/>
          </cell>
          <cell r="O2688" t="str">
            <v/>
          </cell>
          <cell r="P2688" t="str">
            <v/>
          </cell>
          <cell r="Q2688" t="str">
            <v/>
          </cell>
        </row>
        <row r="2689">
          <cell r="J2689" t="str">
            <v/>
          </cell>
          <cell r="O2689" t="str">
            <v/>
          </cell>
          <cell r="P2689" t="str">
            <v/>
          </cell>
          <cell r="Q2689" t="str">
            <v/>
          </cell>
        </row>
        <row r="2690">
          <cell r="J2690" t="str">
            <v/>
          </cell>
          <cell r="O2690" t="str">
            <v/>
          </cell>
          <cell r="P2690" t="str">
            <v/>
          </cell>
          <cell r="Q2690" t="str">
            <v/>
          </cell>
        </row>
        <row r="2691">
          <cell r="J2691" t="str">
            <v/>
          </cell>
          <cell r="O2691" t="str">
            <v/>
          </cell>
          <cell r="P2691" t="str">
            <v/>
          </cell>
          <cell r="Q2691" t="str">
            <v/>
          </cell>
        </row>
        <row r="2692">
          <cell r="J2692" t="str">
            <v/>
          </cell>
          <cell r="O2692" t="str">
            <v/>
          </cell>
          <cell r="P2692" t="str">
            <v/>
          </cell>
          <cell r="Q2692" t="str">
            <v/>
          </cell>
        </row>
        <row r="2693">
          <cell r="J2693" t="str">
            <v/>
          </cell>
          <cell r="O2693" t="str">
            <v/>
          </cell>
          <cell r="P2693" t="str">
            <v/>
          </cell>
          <cell r="Q2693" t="str">
            <v/>
          </cell>
        </row>
        <row r="2694">
          <cell r="J2694" t="str">
            <v/>
          </cell>
          <cell r="O2694" t="str">
            <v/>
          </cell>
          <cell r="P2694" t="str">
            <v/>
          </cell>
          <cell r="Q2694" t="str">
            <v/>
          </cell>
        </row>
        <row r="2695">
          <cell r="J2695" t="str">
            <v/>
          </cell>
          <cell r="O2695" t="str">
            <v/>
          </cell>
          <cell r="P2695" t="str">
            <v/>
          </cell>
          <cell r="Q2695" t="str">
            <v/>
          </cell>
        </row>
        <row r="2696">
          <cell r="J2696" t="str">
            <v/>
          </cell>
          <cell r="O2696" t="str">
            <v/>
          </cell>
          <cell r="P2696" t="str">
            <v/>
          </cell>
          <cell r="Q2696" t="str">
            <v/>
          </cell>
        </row>
        <row r="2697">
          <cell r="J2697" t="str">
            <v/>
          </cell>
          <cell r="O2697" t="str">
            <v/>
          </cell>
          <cell r="P2697" t="str">
            <v/>
          </cell>
          <cell r="Q2697" t="str">
            <v/>
          </cell>
        </row>
        <row r="2698">
          <cell r="J2698" t="str">
            <v/>
          </cell>
          <cell r="O2698" t="str">
            <v/>
          </cell>
          <cell r="P2698" t="str">
            <v/>
          </cell>
          <cell r="Q2698" t="str">
            <v/>
          </cell>
        </row>
        <row r="2699">
          <cell r="J2699" t="str">
            <v/>
          </cell>
          <cell r="O2699" t="str">
            <v/>
          </cell>
          <cell r="P2699" t="str">
            <v/>
          </cell>
          <cell r="Q2699" t="str">
            <v/>
          </cell>
        </row>
        <row r="2700">
          <cell r="J2700" t="str">
            <v/>
          </cell>
          <cell r="O2700" t="str">
            <v/>
          </cell>
          <cell r="P2700" t="str">
            <v/>
          </cell>
          <cell r="Q2700" t="str">
            <v/>
          </cell>
        </row>
        <row r="2701">
          <cell r="J2701" t="str">
            <v/>
          </cell>
          <cell r="O2701" t="str">
            <v/>
          </cell>
          <cell r="P2701" t="str">
            <v/>
          </cell>
          <cell r="Q2701" t="str">
            <v/>
          </cell>
        </row>
        <row r="2702">
          <cell r="J2702" t="str">
            <v/>
          </cell>
          <cell r="O2702" t="str">
            <v/>
          </cell>
          <cell r="P2702" t="str">
            <v/>
          </cell>
          <cell r="Q2702" t="str">
            <v/>
          </cell>
        </row>
        <row r="2703">
          <cell r="J2703" t="str">
            <v/>
          </cell>
          <cell r="O2703" t="str">
            <v/>
          </cell>
          <cell r="P2703" t="str">
            <v/>
          </cell>
          <cell r="Q2703" t="str">
            <v/>
          </cell>
        </row>
        <row r="2704">
          <cell r="J2704" t="str">
            <v/>
          </cell>
          <cell r="O2704" t="str">
            <v/>
          </cell>
          <cell r="P2704" t="str">
            <v/>
          </cell>
          <cell r="Q2704" t="str">
            <v/>
          </cell>
        </row>
        <row r="2705">
          <cell r="J2705" t="str">
            <v/>
          </cell>
          <cell r="O2705" t="str">
            <v/>
          </cell>
          <cell r="P2705" t="str">
            <v/>
          </cell>
          <cell r="Q2705" t="str">
            <v/>
          </cell>
        </row>
        <row r="2706">
          <cell r="J2706" t="str">
            <v/>
          </cell>
          <cell r="O2706" t="str">
            <v/>
          </cell>
          <cell r="P2706" t="str">
            <v/>
          </cell>
          <cell r="Q2706" t="str">
            <v/>
          </cell>
        </row>
        <row r="2707">
          <cell r="J2707" t="str">
            <v/>
          </cell>
          <cell r="O2707" t="str">
            <v/>
          </cell>
          <cell r="P2707" t="str">
            <v/>
          </cell>
          <cell r="Q2707" t="str">
            <v/>
          </cell>
        </row>
        <row r="2708">
          <cell r="J2708" t="str">
            <v/>
          </cell>
          <cell r="O2708" t="str">
            <v/>
          </cell>
          <cell r="P2708" t="str">
            <v/>
          </cell>
          <cell r="Q2708" t="str">
            <v/>
          </cell>
        </row>
        <row r="2709">
          <cell r="J2709" t="str">
            <v/>
          </cell>
          <cell r="O2709" t="str">
            <v/>
          </cell>
          <cell r="P2709" t="str">
            <v/>
          </cell>
          <cell r="Q2709" t="str">
            <v/>
          </cell>
        </row>
        <row r="2710">
          <cell r="J2710" t="str">
            <v/>
          </cell>
          <cell r="O2710" t="str">
            <v/>
          </cell>
          <cell r="P2710" t="str">
            <v/>
          </cell>
          <cell r="Q2710" t="str">
            <v/>
          </cell>
        </row>
        <row r="2711">
          <cell r="J2711" t="str">
            <v/>
          </cell>
          <cell r="O2711" t="str">
            <v/>
          </cell>
          <cell r="P2711" t="str">
            <v/>
          </cell>
          <cell r="Q2711" t="str">
            <v/>
          </cell>
        </row>
        <row r="2712">
          <cell r="J2712" t="str">
            <v/>
          </cell>
          <cell r="O2712" t="str">
            <v/>
          </cell>
          <cell r="P2712" t="str">
            <v/>
          </cell>
          <cell r="Q2712" t="str">
            <v/>
          </cell>
        </row>
        <row r="2713">
          <cell r="J2713" t="str">
            <v/>
          </cell>
          <cell r="O2713" t="str">
            <v/>
          </cell>
          <cell r="P2713" t="str">
            <v/>
          </cell>
          <cell r="Q2713" t="str">
            <v/>
          </cell>
        </row>
        <row r="2714">
          <cell r="J2714" t="str">
            <v/>
          </cell>
          <cell r="O2714" t="str">
            <v/>
          </cell>
          <cell r="P2714" t="str">
            <v/>
          </cell>
          <cell r="Q2714" t="str">
            <v/>
          </cell>
        </row>
        <row r="2715">
          <cell r="J2715" t="str">
            <v/>
          </cell>
          <cell r="O2715" t="str">
            <v/>
          </cell>
          <cell r="P2715" t="str">
            <v/>
          </cell>
          <cell r="Q2715" t="str">
            <v/>
          </cell>
        </row>
        <row r="2716">
          <cell r="J2716" t="str">
            <v/>
          </cell>
          <cell r="O2716" t="str">
            <v/>
          </cell>
          <cell r="P2716" t="str">
            <v/>
          </cell>
          <cell r="Q2716" t="str">
            <v/>
          </cell>
        </row>
        <row r="2717">
          <cell r="J2717" t="str">
            <v/>
          </cell>
          <cell r="O2717" t="str">
            <v/>
          </cell>
          <cell r="P2717" t="str">
            <v/>
          </cell>
          <cell r="Q2717" t="str">
            <v/>
          </cell>
        </row>
        <row r="2718">
          <cell r="J2718" t="str">
            <v/>
          </cell>
          <cell r="O2718" t="str">
            <v/>
          </cell>
          <cell r="P2718" t="str">
            <v/>
          </cell>
          <cell r="Q2718" t="str">
            <v/>
          </cell>
        </row>
        <row r="2719">
          <cell r="J2719" t="str">
            <v/>
          </cell>
          <cell r="O2719" t="str">
            <v/>
          </cell>
          <cell r="P2719" t="str">
            <v/>
          </cell>
          <cell r="Q2719" t="str">
            <v/>
          </cell>
        </row>
        <row r="2720">
          <cell r="J2720" t="str">
            <v/>
          </cell>
          <cell r="O2720" t="str">
            <v/>
          </cell>
          <cell r="P2720" t="str">
            <v/>
          </cell>
          <cell r="Q2720" t="str">
            <v/>
          </cell>
        </row>
        <row r="2721">
          <cell r="J2721" t="str">
            <v/>
          </cell>
          <cell r="O2721" t="str">
            <v/>
          </cell>
          <cell r="P2721" t="str">
            <v/>
          </cell>
          <cell r="Q2721" t="str">
            <v/>
          </cell>
        </row>
        <row r="2722">
          <cell r="J2722" t="str">
            <v/>
          </cell>
          <cell r="O2722" t="str">
            <v/>
          </cell>
          <cell r="P2722" t="str">
            <v/>
          </cell>
          <cell r="Q2722" t="str">
            <v/>
          </cell>
        </row>
        <row r="2723">
          <cell r="J2723" t="str">
            <v/>
          </cell>
          <cell r="O2723" t="str">
            <v/>
          </cell>
          <cell r="P2723" t="str">
            <v/>
          </cell>
          <cell r="Q2723" t="str">
            <v/>
          </cell>
        </row>
        <row r="2724">
          <cell r="J2724" t="str">
            <v/>
          </cell>
          <cell r="O2724" t="str">
            <v/>
          </cell>
          <cell r="P2724" t="str">
            <v/>
          </cell>
          <cell r="Q2724" t="str">
            <v/>
          </cell>
        </row>
        <row r="2725">
          <cell r="J2725" t="str">
            <v/>
          </cell>
          <cell r="O2725" t="str">
            <v/>
          </cell>
          <cell r="P2725" t="str">
            <v/>
          </cell>
          <cell r="Q2725" t="str">
            <v/>
          </cell>
        </row>
        <row r="2726">
          <cell r="J2726" t="str">
            <v/>
          </cell>
          <cell r="O2726" t="str">
            <v/>
          </cell>
          <cell r="P2726" t="str">
            <v/>
          </cell>
          <cell r="Q2726" t="str">
            <v/>
          </cell>
        </row>
        <row r="2727">
          <cell r="J2727" t="str">
            <v/>
          </cell>
          <cell r="O2727" t="str">
            <v/>
          </cell>
          <cell r="P2727" t="str">
            <v/>
          </cell>
          <cell r="Q2727" t="str">
            <v/>
          </cell>
        </row>
        <row r="2728">
          <cell r="J2728" t="str">
            <v/>
          </cell>
          <cell r="O2728" t="str">
            <v/>
          </cell>
          <cell r="P2728" t="str">
            <v/>
          </cell>
          <cell r="Q2728" t="str">
            <v/>
          </cell>
        </row>
        <row r="2729">
          <cell r="J2729" t="str">
            <v/>
          </cell>
          <cell r="O2729" t="str">
            <v/>
          </cell>
          <cell r="P2729" t="str">
            <v/>
          </cell>
          <cell r="Q2729" t="str">
            <v/>
          </cell>
        </row>
        <row r="2730">
          <cell r="J2730" t="str">
            <v/>
          </cell>
          <cell r="O2730" t="str">
            <v/>
          </cell>
          <cell r="P2730" t="str">
            <v/>
          </cell>
          <cell r="Q2730" t="str">
            <v/>
          </cell>
        </row>
        <row r="2731">
          <cell r="J2731" t="str">
            <v/>
          </cell>
          <cell r="O2731" t="str">
            <v/>
          </cell>
          <cell r="P2731" t="str">
            <v/>
          </cell>
          <cell r="Q2731" t="str">
            <v/>
          </cell>
        </row>
        <row r="2732">
          <cell r="J2732" t="str">
            <v/>
          </cell>
          <cell r="O2732" t="str">
            <v/>
          </cell>
          <cell r="P2732" t="str">
            <v/>
          </cell>
          <cell r="Q2732" t="str">
            <v/>
          </cell>
        </row>
        <row r="2733">
          <cell r="J2733" t="str">
            <v/>
          </cell>
          <cell r="O2733" t="str">
            <v/>
          </cell>
          <cell r="P2733" t="str">
            <v/>
          </cell>
          <cell r="Q2733" t="str">
            <v/>
          </cell>
        </row>
        <row r="2734">
          <cell r="J2734" t="str">
            <v/>
          </cell>
          <cell r="O2734" t="str">
            <v/>
          </cell>
          <cell r="P2734" t="str">
            <v/>
          </cell>
          <cell r="Q2734" t="str">
            <v/>
          </cell>
        </row>
        <row r="2735">
          <cell r="J2735" t="str">
            <v/>
          </cell>
          <cell r="O2735" t="str">
            <v/>
          </cell>
          <cell r="P2735" t="str">
            <v/>
          </cell>
          <cell r="Q2735" t="str">
            <v/>
          </cell>
        </row>
        <row r="2736">
          <cell r="J2736" t="str">
            <v/>
          </cell>
          <cell r="O2736" t="str">
            <v/>
          </cell>
          <cell r="P2736" t="str">
            <v/>
          </cell>
          <cell r="Q2736" t="str">
            <v/>
          </cell>
        </row>
        <row r="2737">
          <cell r="J2737" t="str">
            <v/>
          </cell>
          <cell r="O2737" t="str">
            <v/>
          </cell>
          <cell r="P2737" t="str">
            <v/>
          </cell>
          <cell r="Q2737" t="str">
            <v/>
          </cell>
        </row>
        <row r="2738">
          <cell r="J2738" t="str">
            <v/>
          </cell>
          <cell r="O2738" t="str">
            <v/>
          </cell>
          <cell r="P2738" t="str">
            <v/>
          </cell>
          <cell r="Q2738" t="str">
            <v/>
          </cell>
        </row>
        <row r="2739">
          <cell r="J2739" t="str">
            <v/>
          </cell>
          <cell r="O2739" t="str">
            <v/>
          </cell>
          <cell r="P2739" t="str">
            <v/>
          </cell>
          <cell r="Q2739" t="str">
            <v/>
          </cell>
        </row>
        <row r="2740">
          <cell r="J2740" t="str">
            <v/>
          </cell>
          <cell r="O2740" t="str">
            <v/>
          </cell>
          <cell r="P2740" t="str">
            <v/>
          </cell>
          <cell r="Q2740" t="str">
            <v/>
          </cell>
        </row>
        <row r="2741">
          <cell r="J2741" t="str">
            <v/>
          </cell>
          <cell r="O2741" t="str">
            <v/>
          </cell>
          <cell r="P2741" t="str">
            <v/>
          </cell>
          <cell r="Q2741" t="str">
            <v/>
          </cell>
        </row>
        <row r="2742">
          <cell r="J2742" t="str">
            <v/>
          </cell>
          <cell r="O2742" t="str">
            <v/>
          </cell>
          <cell r="P2742" t="str">
            <v/>
          </cell>
          <cell r="Q2742" t="str">
            <v/>
          </cell>
        </row>
        <row r="2743">
          <cell r="J2743" t="str">
            <v/>
          </cell>
          <cell r="O2743" t="str">
            <v/>
          </cell>
          <cell r="P2743" t="str">
            <v/>
          </cell>
          <cell r="Q2743" t="str">
            <v/>
          </cell>
        </row>
        <row r="2744">
          <cell r="J2744" t="str">
            <v/>
          </cell>
          <cell r="O2744" t="str">
            <v/>
          </cell>
          <cell r="P2744" t="str">
            <v/>
          </cell>
          <cell r="Q2744" t="str">
            <v/>
          </cell>
        </row>
        <row r="2745">
          <cell r="J2745" t="str">
            <v/>
          </cell>
          <cell r="O2745" t="str">
            <v/>
          </cell>
          <cell r="P2745" t="str">
            <v/>
          </cell>
          <cell r="Q2745" t="str">
            <v/>
          </cell>
        </row>
        <row r="2746">
          <cell r="J2746" t="str">
            <v/>
          </cell>
          <cell r="O2746" t="str">
            <v/>
          </cell>
          <cell r="P2746" t="str">
            <v/>
          </cell>
          <cell r="Q2746" t="str">
            <v/>
          </cell>
        </row>
        <row r="2747">
          <cell r="J2747" t="str">
            <v/>
          </cell>
          <cell r="O2747" t="str">
            <v/>
          </cell>
          <cell r="P2747" t="str">
            <v/>
          </cell>
          <cell r="Q2747" t="str">
            <v/>
          </cell>
        </row>
        <row r="2748">
          <cell r="J2748" t="str">
            <v/>
          </cell>
          <cell r="O2748" t="str">
            <v/>
          </cell>
          <cell r="P2748" t="str">
            <v/>
          </cell>
          <cell r="Q2748" t="str">
            <v/>
          </cell>
        </row>
        <row r="2749">
          <cell r="J2749" t="str">
            <v/>
          </cell>
          <cell r="O2749" t="str">
            <v/>
          </cell>
          <cell r="P2749" t="str">
            <v/>
          </cell>
          <cell r="Q2749" t="str">
            <v/>
          </cell>
        </row>
        <row r="2750">
          <cell r="J2750" t="str">
            <v/>
          </cell>
          <cell r="O2750" t="str">
            <v/>
          </cell>
          <cell r="P2750" t="str">
            <v/>
          </cell>
          <cell r="Q2750" t="str">
            <v/>
          </cell>
        </row>
        <row r="2751">
          <cell r="J2751" t="str">
            <v/>
          </cell>
          <cell r="O2751" t="str">
            <v/>
          </cell>
          <cell r="P2751" t="str">
            <v/>
          </cell>
          <cell r="Q2751" t="str">
            <v/>
          </cell>
        </row>
        <row r="2752">
          <cell r="J2752" t="str">
            <v/>
          </cell>
          <cell r="O2752" t="str">
            <v/>
          </cell>
          <cell r="P2752" t="str">
            <v/>
          </cell>
          <cell r="Q2752" t="str">
            <v/>
          </cell>
        </row>
        <row r="2753">
          <cell r="J2753" t="str">
            <v/>
          </cell>
          <cell r="O2753" t="str">
            <v/>
          </cell>
          <cell r="P2753" t="str">
            <v/>
          </cell>
          <cell r="Q2753" t="str">
            <v/>
          </cell>
        </row>
        <row r="2754">
          <cell r="J2754" t="str">
            <v/>
          </cell>
          <cell r="O2754" t="str">
            <v/>
          </cell>
          <cell r="P2754" t="str">
            <v/>
          </cell>
          <cell r="Q2754" t="str">
            <v/>
          </cell>
        </row>
        <row r="2755">
          <cell r="J2755" t="str">
            <v/>
          </cell>
          <cell r="O2755" t="str">
            <v/>
          </cell>
          <cell r="P2755" t="str">
            <v/>
          </cell>
          <cell r="Q2755" t="str">
            <v/>
          </cell>
        </row>
        <row r="2756">
          <cell r="J2756" t="str">
            <v/>
          </cell>
          <cell r="O2756" t="str">
            <v/>
          </cell>
          <cell r="P2756" t="str">
            <v/>
          </cell>
          <cell r="Q2756" t="str">
            <v/>
          </cell>
        </row>
        <row r="2757">
          <cell r="J2757" t="str">
            <v/>
          </cell>
          <cell r="O2757" t="str">
            <v/>
          </cell>
          <cell r="P2757" t="str">
            <v/>
          </cell>
          <cell r="Q2757" t="str">
            <v/>
          </cell>
        </row>
        <row r="2758">
          <cell r="J2758" t="str">
            <v/>
          </cell>
          <cell r="O2758" t="str">
            <v/>
          </cell>
          <cell r="P2758" t="str">
            <v/>
          </cell>
          <cell r="Q2758" t="str">
            <v/>
          </cell>
        </row>
        <row r="2759">
          <cell r="J2759" t="str">
            <v/>
          </cell>
          <cell r="O2759" t="str">
            <v/>
          </cell>
          <cell r="P2759" t="str">
            <v/>
          </cell>
          <cell r="Q2759" t="str">
            <v/>
          </cell>
        </row>
        <row r="2760">
          <cell r="J2760" t="str">
            <v/>
          </cell>
          <cell r="O2760" t="str">
            <v/>
          </cell>
          <cell r="P2760" t="str">
            <v/>
          </cell>
          <cell r="Q2760" t="str">
            <v/>
          </cell>
        </row>
        <row r="2761">
          <cell r="J2761" t="str">
            <v/>
          </cell>
          <cell r="O2761" t="str">
            <v/>
          </cell>
          <cell r="P2761" t="str">
            <v/>
          </cell>
          <cell r="Q2761" t="str">
            <v/>
          </cell>
        </row>
        <row r="2762">
          <cell r="J2762" t="str">
            <v/>
          </cell>
          <cell r="O2762" t="str">
            <v/>
          </cell>
          <cell r="P2762" t="str">
            <v/>
          </cell>
          <cell r="Q2762" t="str">
            <v/>
          </cell>
        </row>
        <row r="2763">
          <cell r="J2763" t="str">
            <v/>
          </cell>
          <cell r="O2763" t="str">
            <v/>
          </cell>
          <cell r="P2763" t="str">
            <v/>
          </cell>
          <cell r="Q2763" t="str">
            <v/>
          </cell>
        </row>
        <row r="2764">
          <cell r="J2764" t="str">
            <v/>
          </cell>
          <cell r="O2764" t="str">
            <v/>
          </cell>
          <cell r="P2764" t="str">
            <v/>
          </cell>
          <cell r="Q2764" t="str">
            <v/>
          </cell>
        </row>
        <row r="2765">
          <cell r="J2765" t="str">
            <v/>
          </cell>
          <cell r="O2765" t="str">
            <v/>
          </cell>
          <cell r="P2765" t="str">
            <v/>
          </cell>
          <cell r="Q2765" t="str">
            <v/>
          </cell>
        </row>
        <row r="2766">
          <cell r="J2766" t="str">
            <v/>
          </cell>
          <cell r="O2766" t="str">
            <v/>
          </cell>
          <cell r="P2766" t="str">
            <v/>
          </cell>
          <cell r="Q2766" t="str">
            <v/>
          </cell>
        </row>
        <row r="2767">
          <cell r="J2767" t="str">
            <v/>
          </cell>
          <cell r="O2767" t="str">
            <v/>
          </cell>
          <cell r="P2767" t="str">
            <v/>
          </cell>
          <cell r="Q2767" t="str">
            <v/>
          </cell>
        </row>
        <row r="2768">
          <cell r="J2768" t="str">
            <v/>
          </cell>
          <cell r="O2768" t="str">
            <v/>
          </cell>
          <cell r="P2768" t="str">
            <v/>
          </cell>
          <cell r="Q2768" t="str">
            <v/>
          </cell>
        </row>
        <row r="2769">
          <cell r="J2769" t="str">
            <v/>
          </cell>
          <cell r="O2769" t="str">
            <v/>
          </cell>
          <cell r="P2769" t="str">
            <v/>
          </cell>
          <cell r="Q2769" t="str">
            <v/>
          </cell>
        </row>
        <row r="2770">
          <cell r="J2770" t="str">
            <v/>
          </cell>
          <cell r="O2770" t="str">
            <v/>
          </cell>
          <cell r="P2770" t="str">
            <v/>
          </cell>
          <cell r="Q2770" t="str">
            <v/>
          </cell>
        </row>
        <row r="2771">
          <cell r="J2771" t="str">
            <v/>
          </cell>
          <cell r="O2771" t="str">
            <v/>
          </cell>
          <cell r="P2771" t="str">
            <v/>
          </cell>
          <cell r="Q2771" t="str">
            <v/>
          </cell>
        </row>
        <row r="2772">
          <cell r="J2772" t="str">
            <v/>
          </cell>
          <cell r="O2772" t="str">
            <v/>
          </cell>
          <cell r="P2772" t="str">
            <v/>
          </cell>
          <cell r="Q2772" t="str">
            <v/>
          </cell>
        </row>
        <row r="2773">
          <cell r="J2773" t="str">
            <v/>
          </cell>
          <cell r="O2773" t="str">
            <v/>
          </cell>
          <cell r="P2773" t="str">
            <v/>
          </cell>
          <cell r="Q2773" t="str">
            <v/>
          </cell>
        </row>
        <row r="2774">
          <cell r="J2774" t="str">
            <v/>
          </cell>
          <cell r="O2774" t="str">
            <v/>
          </cell>
          <cell r="P2774" t="str">
            <v/>
          </cell>
          <cell r="Q2774" t="str">
            <v/>
          </cell>
        </row>
        <row r="2775">
          <cell r="J2775" t="str">
            <v/>
          </cell>
          <cell r="O2775" t="str">
            <v/>
          </cell>
          <cell r="P2775" t="str">
            <v/>
          </cell>
          <cell r="Q2775" t="str">
            <v/>
          </cell>
        </row>
        <row r="2776">
          <cell r="J2776" t="str">
            <v/>
          </cell>
          <cell r="O2776" t="str">
            <v/>
          </cell>
          <cell r="P2776" t="str">
            <v/>
          </cell>
          <cell r="Q2776" t="str">
            <v/>
          </cell>
        </row>
        <row r="2777">
          <cell r="J2777" t="str">
            <v/>
          </cell>
          <cell r="O2777" t="str">
            <v/>
          </cell>
          <cell r="P2777" t="str">
            <v/>
          </cell>
          <cell r="Q2777" t="str">
            <v/>
          </cell>
        </row>
        <row r="2778">
          <cell r="J2778" t="str">
            <v/>
          </cell>
          <cell r="O2778" t="str">
            <v/>
          </cell>
          <cell r="P2778" t="str">
            <v/>
          </cell>
          <cell r="Q2778" t="str">
            <v/>
          </cell>
        </row>
        <row r="2779">
          <cell r="J2779" t="str">
            <v/>
          </cell>
          <cell r="O2779" t="str">
            <v/>
          </cell>
          <cell r="P2779" t="str">
            <v/>
          </cell>
          <cell r="Q2779" t="str">
            <v/>
          </cell>
        </row>
        <row r="2780">
          <cell r="J2780" t="str">
            <v/>
          </cell>
          <cell r="O2780" t="str">
            <v/>
          </cell>
          <cell r="P2780" t="str">
            <v/>
          </cell>
          <cell r="Q2780" t="str">
            <v/>
          </cell>
        </row>
        <row r="2781">
          <cell r="J2781" t="str">
            <v/>
          </cell>
          <cell r="O2781" t="str">
            <v/>
          </cell>
          <cell r="P2781" t="str">
            <v/>
          </cell>
          <cell r="Q2781" t="str">
            <v/>
          </cell>
        </row>
        <row r="2782">
          <cell r="J2782" t="str">
            <v/>
          </cell>
          <cell r="O2782" t="str">
            <v/>
          </cell>
          <cell r="P2782" t="str">
            <v/>
          </cell>
          <cell r="Q2782" t="str">
            <v/>
          </cell>
        </row>
        <row r="2783">
          <cell r="J2783" t="str">
            <v/>
          </cell>
          <cell r="O2783" t="str">
            <v/>
          </cell>
          <cell r="P2783" t="str">
            <v/>
          </cell>
          <cell r="Q2783" t="str">
            <v/>
          </cell>
        </row>
        <row r="2784">
          <cell r="J2784" t="str">
            <v/>
          </cell>
          <cell r="O2784" t="str">
            <v/>
          </cell>
          <cell r="P2784" t="str">
            <v/>
          </cell>
          <cell r="Q2784" t="str">
            <v/>
          </cell>
        </row>
        <row r="2785">
          <cell r="J2785" t="str">
            <v/>
          </cell>
          <cell r="O2785" t="str">
            <v/>
          </cell>
          <cell r="P2785" t="str">
            <v/>
          </cell>
          <cell r="Q2785" t="str">
            <v/>
          </cell>
        </row>
        <row r="2786">
          <cell r="J2786" t="str">
            <v/>
          </cell>
          <cell r="O2786" t="str">
            <v/>
          </cell>
          <cell r="P2786" t="str">
            <v/>
          </cell>
          <cell r="Q2786" t="str">
            <v/>
          </cell>
        </row>
        <row r="2787">
          <cell r="J2787" t="str">
            <v/>
          </cell>
          <cell r="O2787" t="str">
            <v/>
          </cell>
          <cell r="P2787" t="str">
            <v/>
          </cell>
          <cell r="Q2787" t="str">
            <v/>
          </cell>
        </row>
        <row r="2788">
          <cell r="J2788" t="str">
            <v/>
          </cell>
          <cell r="O2788" t="str">
            <v/>
          </cell>
          <cell r="P2788" t="str">
            <v/>
          </cell>
          <cell r="Q2788" t="str">
            <v/>
          </cell>
        </row>
        <row r="2789">
          <cell r="J2789" t="str">
            <v/>
          </cell>
          <cell r="O2789" t="str">
            <v/>
          </cell>
          <cell r="P2789" t="str">
            <v/>
          </cell>
          <cell r="Q2789" t="str">
            <v/>
          </cell>
        </row>
        <row r="2790">
          <cell r="J2790" t="str">
            <v/>
          </cell>
          <cell r="O2790" t="str">
            <v/>
          </cell>
          <cell r="P2790" t="str">
            <v/>
          </cell>
          <cell r="Q2790" t="str">
            <v/>
          </cell>
        </row>
        <row r="2791">
          <cell r="J2791" t="str">
            <v/>
          </cell>
          <cell r="O2791" t="str">
            <v/>
          </cell>
          <cell r="P2791" t="str">
            <v/>
          </cell>
          <cell r="Q2791" t="str">
            <v/>
          </cell>
        </row>
        <row r="2792">
          <cell r="J2792" t="str">
            <v/>
          </cell>
          <cell r="O2792" t="str">
            <v/>
          </cell>
          <cell r="P2792" t="str">
            <v/>
          </cell>
          <cell r="Q2792" t="str">
            <v/>
          </cell>
        </row>
        <row r="2793">
          <cell r="J2793" t="str">
            <v/>
          </cell>
          <cell r="O2793" t="str">
            <v/>
          </cell>
          <cell r="P2793" t="str">
            <v/>
          </cell>
          <cell r="Q2793" t="str">
            <v/>
          </cell>
        </row>
        <row r="2794">
          <cell r="J2794" t="str">
            <v/>
          </cell>
          <cell r="O2794" t="str">
            <v/>
          </cell>
          <cell r="P2794" t="str">
            <v/>
          </cell>
          <cell r="Q2794" t="str">
            <v/>
          </cell>
        </row>
        <row r="2795">
          <cell r="J2795" t="str">
            <v/>
          </cell>
          <cell r="O2795" t="str">
            <v/>
          </cell>
          <cell r="P2795" t="str">
            <v/>
          </cell>
          <cell r="Q2795" t="str">
            <v/>
          </cell>
        </row>
        <row r="2796">
          <cell r="J2796" t="str">
            <v/>
          </cell>
          <cell r="O2796" t="str">
            <v/>
          </cell>
          <cell r="P2796" t="str">
            <v/>
          </cell>
          <cell r="Q2796" t="str">
            <v/>
          </cell>
        </row>
        <row r="2797">
          <cell r="J2797" t="str">
            <v/>
          </cell>
          <cell r="O2797" t="str">
            <v/>
          </cell>
          <cell r="P2797" t="str">
            <v/>
          </cell>
          <cell r="Q2797" t="str">
            <v/>
          </cell>
        </row>
        <row r="2798">
          <cell r="J2798" t="str">
            <v/>
          </cell>
          <cell r="O2798" t="str">
            <v/>
          </cell>
          <cell r="P2798" t="str">
            <v/>
          </cell>
          <cell r="Q2798" t="str">
            <v/>
          </cell>
        </row>
        <row r="2799">
          <cell r="J2799" t="str">
            <v/>
          </cell>
          <cell r="O2799" t="str">
            <v/>
          </cell>
          <cell r="P2799" t="str">
            <v/>
          </cell>
          <cell r="Q2799" t="str">
            <v/>
          </cell>
        </row>
        <row r="2800">
          <cell r="J2800" t="str">
            <v/>
          </cell>
          <cell r="O2800" t="str">
            <v/>
          </cell>
          <cell r="P2800" t="str">
            <v/>
          </cell>
          <cell r="Q2800" t="str">
            <v/>
          </cell>
        </row>
        <row r="2801">
          <cell r="J2801" t="str">
            <v/>
          </cell>
          <cell r="O2801" t="str">
            <v/>
          </cell>
          <cell r="P2801" t="str">
            <v/>
          </cell>
          <cell r="Q2801" t="str">
            <v/>
          </cell>
        </row>
        <row r="2802">
          <cell r="J2802" t="str">
            <v/>
          </cell>
          <cell r="O2802" t="str">
            <v/>
          </cell>
          <cell r="P2802" t="str">
            <v/>
          </cell>
          <cell r="Q2802" t="str">
            <v/>
          </cell>
        </row>
        <row r="2803">
          <cell r="J2803" t="str">
            <v/>
          </cell>
          <cell r="O2803" t="str">
            <v/>
          </cell>
          <cell r="P2803" t="str">
            <v/>
          </cell>
          <cell r="Q2803" t="str">
            <v/>
          </cell>
        </row>
        <row r="2804">
          <cell r="J2804" t="str">
            <v/>
          </cell>
          <cell r="O2804" t="str">
            <v/>
          </cell>
          <cell r="P2804" t="str">
            <v/>
          </cell>
          <cell r="Q2804" t="str">
            <v/>
          </cell>
        </row>
        <row r="2805">
          <cell r="J2805" t="str">
            <v/>
          </cell>
          <cell r="O2805" t="str">
            <v/>
          </cell>
          <cell r="P2805" t="str">
            <v/>
          </cell>
          <cell r="Q2805" t="str">
            <v/>
          </cell>
        </row>
        <row r="2806">
          <cell r="J2806" t="str">
            <v/>
          </cell>
          <cell r="O2806" t="str">
            <v/>
          </cell>
          <cell r="P2806" t="str">
            <v/>
          </cell>
          <cell r="Q2806" t="str">
            <v/>
          </cell>
        </row>
        <row r="2807">
          <cell r="J2807" t="str">
            <v/>
          </cell>
          <cell r="O2807" t="str">
            <v/>
          </cell>
          <cell r="P2807" t="str">
            <v/>
          </cell>
          <cell r="Q2807" t="str">
            <v/>
          </cell>
        </row>
        <row r="2808">
          <cell r="J2808" t="str">
            <v/>
          </cell>
          <cell r="O2808" t="str">
            <v/>
          </cell>
          <cell r="P2808" t="str">
            <v/>
          </cell>
          <cell r="Q2808" t="str">
            <v/>
          </cell>
        </row>
        <row r="2809">
          <cell r="J2809" t="str">
            <v/>
          </cell>
          <cell r="O2809" t="str">
            <v/>
          </cell>
          <cell r="P2809" t="str">
            <v/>
          </cell>
          <cell r="Q2809" t="str">
            <v/>
          </cell>
        </row>
        <row r="2810">
          <cell r="J2810" t="str">
            <v/>
          </cell>
          <cell r="O2810" t="str">
            <v/>
          </cell>
          <cell r="P2810" t="str">
            <v/>
          </cell>
          <cell r="Q2810" t="str">
            <v/>
          </cell>
        </row>
        <row r="2811">
          <cell r="J2811" t="str">
            <v/>
          </cell>
          <cell r="O2811" t="str">
            <v/>
          </cell>
          <cell r="P2811" t="str">
            <v/>
          </cell>
          <cell r="Q2811" t="str">
            <v/>
          </cell>
        </row>
        <row r="2812">
          <cell r="J2812" t="str">
            <v/>
          </cell>
          <cell r="O2812" t="str">
            <v/>
          </cell>
          <cell r="P2812" t="str">
            <v/>
          </cell>
          <cell r="Q2812" t="str">
            <v/>
          </cell>
        </row>
        <row r="2813">
          <cell r="J2813" t="str">
            <v/>
          </cell>
          <cell r="O2813" t="str">
            <v/>
          </cell>
          <cell r="P2813" t="str">
            <v/>
          </cell>
          <cell r="Q2813" t="str">
            <v/>
          </cell>
        </row>
        <row r="2814">
          <cell r="J2814" t="str">
            <v/>
          </cell>
          <cell r="O2814" t="str">
            <v/>
          </cell>
          <cell r="P2814" t="str">
            <v/>
          </cell>
          <cell r="Q2814" t="str">
            <v/>
          </cell>
        </row>
        <row r="2815">
          <cell r="J2815" t="str">
            <v/>
          </cell>
          <cell r="O2815" t="str">
            <v/>
          </cell>
          <cell r="P2815" t="str">
            <v/>
          </cell>
          <cell r="Q2815" t="str">
            <v/>
          </cell>
        </row>
        <row r="2816">
          <cell r="J2816" t="str">
            <v/>
          </cell>
          <cell r="O2816" t="str">
            <v/>
          </cell>
          <cell r="P2816" t="str">
            <v/>
          </cell>
          <cell r="Q2816" t="str">
            <v/>
          </cell>
        </row>
        <row r="2817">
          <cell r="J2817" t="str">
            <v/>
          </cell>
          <cell r="O2817" t="str">
            <v/>
          </cell>
          <cell r="P2817" t="str">
            <v/>
          </cell>
          <cell r="Q2817" t="str">
            <v/>
          </cell>
        </row>
        <row r="2818">
          <cell r="J2818" t="str">
            <v/>
          </cell>
          <cell r="O2818" t="str">
            <v/>
          </cell>
          <cell r="P2818" t="str">
            <v/>
          </cell>
          <cell r="Q2818" t="str">
            <v/>
          </cell>
        </row>
        <row r="2819">
          <cell r="J2819" t="str">
            <v/>
          </cell>
          <cell r="O2819" t="str">
            <v/>
          </cell>
          <cell r="P2819" t="str">
            <v/>
          </cell>
          <cell r="Q2819" t="str">
            <v/>
          </cell>
        </row>
        <row r="2820">
          <cell r="J2820" t="str">
            <v/>
          </cell>
          <cell r="O2820" t="str">
            <v/>
          </cell>
          <cell r="P2820" t="str">
            <v/>
          </cell>
          <cell r="Q2820" t="str">
            <v/>
          </cell>
        </row>
        <row r="2821">
          <cell r="J2821" t="str">
            <v/>
          </cell>
          <cell r="O2821" t="str">
            <v/>
          </cell>
          <cell r="P2821" t="str">
            <v/>
          </cell>
          <cell r="Q2821" t="str">
            <v/>
          </cell>
        </row>
        <row r="2822">
          <cell r="J2822" t="str">
            <v/>
          </cell>
          <cell r="O2822" t="str">
            <v/>
          </cell>
          <cell r="P2822" t="str">
            <v/>
          </cell>
          <cell r="Q2822" t="str">
            <v/>
          </cell>
        </row>
        <row r="2823">
          <cell r="J2823" t="str">
            <v/>
          </cell>
          <cell r="O2823" t="str">
            <v/>
          </cell>
          <cell r="P2823" t="str">
            <v/>
          </cell>
          <cell r="Q2823" t="str">
            <v/>
          </cell>
        </row>
        <row r="2824">
          <cell r="J2824" t="str">
            <v/>
          </cell>
          <cell r="O2824" t="str">
            <v/>
          </cell>
          <cell r="P2824" t="str">
            <v/>
          </cell>
          <cell r="Q2824" t="str">
            <v/>
          </cell>
        </row>
        <row r="2825">
          <cell r="J2825" t="str">
            <v/>
          </cell>
          <cell r="O2825" t="str">
            <v/>
          </cell>
          <cell r="P2825" t="str">
            <v/>
          </cell>
          <cell r="Q2825" t="str">
            <v/>
          </cell>
        </row>
        <row r="2826">
          <cell r="J2826" t="str">
            <v/>
          </cell>
          <cell r="O2826" t="str">
            <v/>
          </cell>
          <cell r="P2826" t="str">
            <v/>
          </cell>
          <cell r="Q2826" t="str">
            <v/>
          </cell>
        </row>
        <row r="2827">
          <cell r="J2827" t="str">
            <v/>
          </cell>
          <cell r="O2827" t="str">
            <v/>
          </cell>
          <cell r="P2827" t="str">
            <v/>
          </cell>
          <cell r="Q2827" t="str">
            <v/>
          </cell>
        </row>
        <row r="2828">
          <cell r="J2828" t="str">
            <v/>
          </cell>
          <cell r="O2828" t="str">
            <v/>
          </cell>
          <cell r="P2828" t="str">
            <v/>
          </cell>
          <cell r="Q2828" t="str">
            <v/>
          </cell>
        </row>
        <row r="2829">
          <cell r="J2829" t="str">
            <v/>
          </cell>
          <cell r="O2829" t="str">
            <v/>
          </cell>
          <cell r="P2829" t="str">
            <v/>
          </cell>
          <cell r="Q2829" t="str">
            <v/>
          </cell>
        </row>
        <row r="2830">
          <cell r="J2830" t="str">
            <v/>
          </cell>
          <cell r="O2830" t="str">
            <v/>
          </cell>
          <cell r="P2830" t="str">
            <v/>
          </cell>
          <cell r="Q2830" t="str">
            <v/>
          </cell>
        </row>
        <row r="2831">
          <cell r="J2831" t="str">
            <v/>
          </cell>
          <cell r="O2831" t="str">
            <v/>
          </cell>
          <cell r="P2831" t="str">
            <v/>
          </cell>
          <cell r="Q2831" t="str">
            <v/>
          </cell>
        </row>
        <row r="2832">
          <cell r="J2832" t="str">
            <v/>
          </cell>
          <cell r="O2832" t="str">
            <v/>
          </cell>
          <cell r="P2832" t="str">
            <v/>
          </cell>
          <cell r="Q2832" t="str">
            <v/>
          </cell>
        </row>
        <row r="2833">
          <cell r="J2833" t="str">
            <v/>
          </cell>
          <cell r="O2833" t="str">
            <v/>
          </cell>
          <cell r="P2833" t="str">
            <v/>
          </cell>
          <cell r="Q2833" t="str">
            <v/>
          </cell>
        </row>
        <row r="2834">
          <cell r="J2834" t="str">
            <v/>
          </cell>
          <cell r="O2834" t="str">
            <v/>
          </cell>
          <cell r="P2834" t="str">
            <v/>
          </cell>
          <cell r="Q2834" t="str">
            <v/>
          </cell>
        </row>
        <row r="2835">
          <cell r="J2835" t="str">
            <v/>
          </cell>
          <cell r="O2835" t="str">
            <v/>
          </cell>
          <cell r="P2835" t="str">
            <v/>
          </cell>
          <cell r="Q2835" t="str">
            <v/>
          </cell>
        </row>
        <row r="2836">
          <cell r="J2836" t="str">
            <v/>
          </cell>
          <cell r="O2836" t="str">
            <v/>
          </cell>
          <cell r="P2836" t="str">
            <v/>
          </cell>
          <cell r="Q2836" t="str">
            <v/>
          </cell>
        </row>
        <row r="2837">
          <cell r="J2837" t="str">
            <v/>
          </cell>
          <cell r="O2837" t="str">
            <v/>
          </cell>
          <cell r="P2837" t="str">
            <v/>
          </cell>
          <cell r="Q2837" t="str">
            <v/>
          </cell>
        </row>
        <row r="2838">
          <cell r="J2838" t="str">
            <v/>
          </cell>
          <cell r="O2838" t="str">
            <v/>
          </cell>
          <cell r="P2838" t="str">
            <v/>
          </cell>
          <cell r="Q2838" t="str">
            <v/>
          </cell>
        </row>
        <row r="2839">
          <cell r="J2839" t="str">
            <v/>
          </cell>
          <cell r="O2839" t="str">
            <v/>
          </cell>
          <cell r="P2839" t="str">
            <v/>
          </cell>
          <cell r="Q2839" t="str">
            <v/>
          </cell>
        </row>
        <row r="2840">
          <cell r="J2840" t="str">
            <v/>
          </cell>
          <cell r="O2840" t="str">
            <v/>
          </cell>
          <cell r="P2840" t="str">
            <v/>
          </cell>
          <cell r="Q2840" t="str">
            <v/>
          </cell>
        </row>
        <row r="2841">
          <cell r="J2841" t="str">
            <v/>
          </cell>
          <cell r="O2841" t="str">
            <v/>
          </cell>
          <cell r="P2841" t="str">
            <v/>
          </cell>
          <cell r="Q2841" t="str">
            <v/>
          </cell>
        </row>
        <row r="2842">
          <cell r="J2842" t="str">
            <v/>
          </cell>
          <cell r="O2842" t="str">
            <v/>
          </cell>
          <cell r="P2842" t="str">
            <v/>
          </cell>
          <cell r="Q2842" t="str">
            <v/>
          </cell>
        </row>
        <row r="2843">
          <cell r="J2843" t="str">
            <v/>
          </cell>
          <cell r="O2843" t="str">
            <v/>
          </cell>
          <cell r="P2843" t="str">
            <v/>
          </cell>
          <cell r="Q2843" t="str">
            <v/>
          </cell>
        </row>
        <row r="2844">
          <cell r="J2844" t="str">
            <v/>
          </cell>
          <cell r="O2844" t="str">
            <v/>
          </cell>
          <cell r="P2844" t="str">
            <v/>
          </cell>
          <cell r="Q2844" t="str">
            <v/>
          </cell>
        </row>
        <row r="2845">
          <cell r="J2845" t="str">
            <v/>
          </cell>
          <cell r="O2845" t="str">
            <v/>
          </cell>
          <cell r="P2845" t="str">
            <v/>
          </cell>
          <cell r="Q2845" t="str">
            <v/>
          </cell>
        </row>
        <row r="2846">
          <cell r="J2846" t="str">
            <v/>
          </cell>
          <cell r="O2846" t="str">
            <v/>
          </cell>
          <cell r="P2846" t="str">
            <v/>
          </cell>
          <cell r="Q2846" t="str">
            <v/>
          </cell>
        </row>
        <row r="2847">
          <cell r="J2847" t="str">
            <v/>
          </cell>
          <cell r="O2847" t="str">
            <v/>
          </cell>
          <cell r="P2847" t="str">
            <v/>
          </cell>
          <cell r="Q2847" t="str">
            <v/>
          </cell>
        </row>
        <row r="2848">
          <cell r="J2848" t="str">
            <v/>
          </cell>
          <cell r="O2848" t="str">
            <v/>
          </cell>
          <cell r="P2848" t="str">
            <v/>
          </cell>
          <cell r="Q2848" t="str">
            <v/>
          </cell>
        </row>
        <row r="2849">
          <cell r="J2849" t="str">
            <v/>
          </cell>
          <cell r="O2849" t="str">
            <v/>
          </cell>
          <cell r="P2849" t="str">
            <v/>
          </cell>
          <cell r="Q2849" t="str">
            <v/>
          </cell>
        </row>
        <row r="2850">
          <cell r="J2850" t="str">
            <v/>
          </cell>
          <cell r="O2850" t="str">
            <v/>
          </cell>
          <cell r="P2850" t="str">
            <v/>
          </cell>
          <cell r="Q2850" t="str">
            <v/>
          </cell>
        </row>
        <row r="2851">
          <cell r="J2851" t="str">
            <v/>
          </cell>
          <cell r="O2851" t="str">
            <v/>
          </cell>
          <cell r="P2851" t="str">
            <v/>
          </cell>
          <cell r="Q2851" t="str">
            <v/>
          </cell>
        </row>
        <row r="2852">
          <cell r="J2852" t="str">
            <v/>
          </cell>
          <cell r="O2852" t="str">
            <v/>
          </cell>
          <cell r="P2852" t="str">
            <v/>
          </cell>
          <cell r="Q2852" t="str">
            <v/>
          </cell>
        </row>
        <row r="2853">
          <cell r="J2853" t="str">
            <v/>
          </cell>
          <cell r="O2853" t="str">
            <v/>
          </cell>
          <cell r="P2853" t="str">
            <v/>
          </cell>
          <cell r="Q2853" t="str">
            <v/>
          </cell>
        </row>
        <row r="2854">
          <cell r="J2854" t="str">
            <v/>
          </cell>
          <cell r="O2854" t="str">
            <v/>
          </cell>
          <cell r="P2854" t="str">
            <v/>
          </cell>
          <cell r="Q2854" t="str">
            <v/>
          </cell>
        </row>
        <row r="2855">
          <cell r="J2855" t="str">
            <v/>
          </cell>
          <cell r="O2855" t="str">
            <v/>
          </cell>
          <cell r="P2855" t="str">
            <v/>
          </cell>
          <cell r="Q2855" t="str">
            <v/>
          </cell>
        </row>
        <row r="2856">
          <cell r="J2856" t="str">
            <v/>
          </cell>
          <cell r="O2856" t="str">
            <v/>
          </cell>
          <cell r="P2856" t="str">
            <v/>
          </cell>
          <cell r="Q2856" t="str">
            <v/>
          </cell>
        </row>
        <row r="2857">
          <cell r="J2857" t="str">
            <v/>
          </cell>
          <cell r="O2857" t="str">
            <v/>
          </cell>
          <cell r="P2857" t="str">
            <v/>
          </cell>
          <cell r="Q2857" t="str">
            <v/>
          </cell>
        </row>
        <row r="2858">
          <cell r="J2858" t="str">
            <v/>
          </cell>
          <cell r="O2858" t="str">
            <v/>
          </cell>
          <cell r="P2858" t="str">
            <v/>
          </cell>
          <cell r="Q2858" t="str">
            <v/>
          </cell>
        </row>
        <row r="2859">
          <cell r="J2859" t="str">
            <v/>
          </cell>
          <cell r="O2859" t="str">
            <v/>
          </cell>
          <cell r="P2859" t="str">
            <v/>
          </cell>
          <cell r="Q2859" t="str">
            <v/>
          </cell>
        </row>
        <row r="2860">
          <cell r="J2860" t="str">
            <v/>
          </cell>
          <cell r="O2860" t="str">
            <v/>
          </cell>
          <cell r="P2860" t="str">
            <v/>
          </cell>
          <cell r="Q2860" t="str">
            <v/>
          </cell>
        </row>
        <row r="2861">
          <cell r="J2861" t="str">
            <v/>
          </cell>
          <cell r="O2861" t="str">
            <v/>
          </cell>
          <cell r="P2861" t="str">
            <v/>
          </cell>
          <cell r="Q2861" t="str">
            <v/>
          </cell>
        </row>
        <row r="2862">
          <cell r="J2862" t="str">
            <v/>
          </cell>
          <cell r="O2862" t="str">
            <v/>
          </cell>
          <cell r="P2862" t="str">
            <v/>
          </cell>
          <cell r="Q2862" t="str">
            <v/>
          </cell>
        </row>
        <row r="2863">
          <cell r="J2863" t="str">
            <v/>
          </cell>
          <cell r="O2863" t="str">
            <v/>
          </cell>
          <cell r="P2863" t="str">
            <v/>
          </cell>
          <cell r="Q2863" t="str">
            <v/>
          </cell>
        </row>
        <row r="2864">
          <cell r="J2864" t="str">
            <v/>
          </cell>
          <cell r="O2864" t="str">
            <v/>
          </cell>
          <cell r="P2864" t="str">
            <v/>
          </cell>
          <cell r="Q2864" t="str">
            <v/>
          </cell>
        </row>
        <row r="2865">
          <cell r="J2865" t="str">
            <v/>
          </cell>
          <cell r="O2865" t="str">
            <v/>
          </cell>
          <cell r="P2865" t="str">
            <v/>
          </cell>
          <cell r="Q2865" t="str">
            <v/>
          </cell>
        </row>
        <row r="2866">
          <cell r="J2866" t="str">
            <v/>
          </cell>
          <cell r="O2866" t="str">
            <v/>
          </cell>
          <cell r="P2866" t="str">
            <v/>
          </cell>
          <cell r="Q2866" t="str">
            <v/>
          </cell>
        </row>
        <row r="2867">
          <cell r="J2867" t="str">
            <v/>
          </cell>
          <cell r="O2867" t="str">
            <v/>
          </cell>
          <cell r="P2867" t="str">
            <v/>
          </cell>
          <cell r="Q2867" t="str">
            <v/>
          </cell>
        </row>
        <row r="2868">
          <cell r="J2868" t="str">
            <v/>
          </cell>
          <cell r="O2868" t="str">
            <v/>
          </cell>
          <cell r="P2868" t="str">
            <v/>
          </cell>
          <cell r="Q2868" t="str">
            <v/>
          </cell>
        </row>
        <row r="2869">
          <cell r="J2869" t="str">
            <v/>
          </cell>
          <cell r="O2869" t="str">
            <v/>
          </cell>
          <cell r="P2869" t="str">
            <v/>
          </cell>
          <cell r="Q2869" t="str">
            <v/>
          </cell>
        </row>
        <row r="2870">
          <cell r="J2870" t="str">
            <v/>
          </cell>
          <cell r="O2870" t="str">
            <v/>
          </cell>
          <cell r="P2870" t="str">
            <v/>
          </cell>
          <cell r="Q2870" t="str">
            <v/>
          </cell>
        </row>
        <row r="2871">
          <cell r="J2871" t="str">
            <v/>
          </cell>
          <cell r="O2871" t="str">
            <v/>
          </cell>
          <cell r="P2871" t="str">
            <v/>
          </cell>
          <cell r="Q2871" t="str">
            <v/>
          </cell>
        </row>
        <row r="2872">
          <cell r="J2872" t="str">
            <v/>
          </cell>
          <cell r="O2872" t="str">
            <v/>
          </cell>
          <cell r="P2872" t="str">
            <v/>
          </cell>
          <cell r="Q2872" t="str">
            <v/>
          </cell>
        </row>
        <row r="2873">
          <cell r="J2873" t="str">
            <v/>
          </cell>
          <cell r="O2873" t="str">
            <v/>
          </cell>
          <cell r="P2873" t="str">
            <v/>
          </cell>
          <cell r="Q2873" t="str">
            <v/>
          </cell>
        </row>
        <row r="2874">
          <cell r="J2874" t="str">
            <v/>
          </cell>
          <cell r="O2874" t="str">
            <v/>
          </cell>
          <cell r="P2874" t="str">
            <v/>
          </cell>
          <cell r="Q2874" t="str">
            <v/>
          </cell>
        </row>
        <row r="2875">
          <cell r="J2875" t="str">
            <v/>
          </cell>
          <cell r="O2875" t="str">
            <v/>
          </cell>
          <cell r="P2875" t="str">
            <v/>
          </cell>
          <cell r="Q2875" t="str">
            <v/>
          </cell>
        </row>
        <row r="2876">
          <cell r="J2876" t="str">
            <v/>
          </cell>
          <cell r="O2876" t="str">
            <v/>
          </cell>
          <cell r="P2876" t="str">
            <v/>
          </cell>
          <cell r="Q2876" t="str">
            <v/>
          </cell>
        </row>
        <row r="2877">
          <cell r="J2877" t="str">
            <v/>
          </cell>
          <cell r="O2877" t="str">
            <v/>
          </cell>
          <cell r="P2877" t="str">
            <v/>
          </cell>
          <cell r="Q2877" t="str">
            <v/>
          </cell>
        </row>
        <row r="2878">
          <cell r="J2878" t="str">
            <v/>
          </cell>
          <cell r="O2878" t="str">
            <v/>
          </cell>
          <cell r="P2878" t="str">
            <v/>
          </cell>
          <cell r="Q2878" t="str">
            <v/>
          </cell>
        </row>
        <row r="2879">
          <cell r="J2879" t="str">
            <v/>
          </cell>
          <cell r="O2879" t="str">
            <v/>
          </cell>
          <cell r="P2879" t="str">
            <v/>
          </cell>
          <cell r="Q2879" t="str">
            <v/>
          </cell>
        </row>
        <row r="2880">
          <cell r="J2880" t="str">
            <v/>
          </cell>
          <cell r="O2880" t="str">
            <v/>
          </cell>
          <cell r="P2880" t="str">
            <v/>
          </cell>
          <cell r="Q2880" t="str">
            <v/>
          </cell>
        </row>
        <row r="2881">
          <cell r="J2881" t="str">
            <v/>
          </cell>
          <cell r="O2881" t="str">
            <v/>
          </cell>
          <cell r="P2881" t="str">
            <v/>
          </cell>
          <cell r="Q2881" t="str">
            <v/>
          </cell>
        </row>
        <row r="2882">
          <cell r="J2882" t="str">
            <v/>
          </cell>
          <cell r="O2882" t="str">
            <v/>
          </cell>
          <cell r="P2882" t="str">
            <v/>
          </cell>
          <cell r="Q2882" t="str">
            <v/>
          </cell>
        </row>
        <row r="2883">
          <cell r="J2883" t="str">
            <v/>
          </cell>
          <cell r="O2883" t="str">
            <v/>
          </cell>
          <cell r="P2883" t="str">
            <v/>
          </cell>
          <cell r="Q2883" t="str">
            <v/>
          </cell>
        </row>
        <row r="2884">
          <cell r="J2884" t="str">
            <v/>
          </cell>
          <cell r="O2884" t="str">
            <v/>
          </cell>
          <cell r="P2884" t="str">
            <v/>
          </cell>
          <cell r="Q2884" t="str">
            <v/>
          </cell>
        </row>
        <row r="2885">
          <cell r="J2885" t="str">
            <v/>
          </cell>
          <cell r="O2885" t="str">
            <v/>
          </cell>
          <cell r="P2885" t="str">
            <v/>
          </cell>
          <cell r="Q2885" t="str">
            <v/>
          </cell>
        </row>
        <row r="2886">
          <cell r="J2886" t="str">
            <v/>
          </cell>
          <cell r="O2886" t="str">
            <v/>
          </cell>
          <cell r="P2886" t="str">
            <v/>
          </cell>
          <cell r="Q2886" t="str">
            <v/>
          </cell>
        </row>
        <row r="2887">
          <cell r="J2887" t="str">
            <v/>
          </cell>
          <cell r="O2887" t="str">
            <v/>
          </cell>
          <cell r="P2887" t="str">
            <v/>
          </cell>
          <cell r="Q2887" t="str">
            <v/>
          </cell>
        </row>
        <row r="2888">
          <cell r="J2888" t="str">
            <v/>
          </cell>
          <cell r="O2888" t="str">
            <v/>
          </cell>
          <cell r="P2888" t="str">
            <v/>
          </cell>
          <cell r="Q2888" t="str">
            <v/>
          </cell>
        </row>
        <row r="2889">
          <cell r="J2889" t="str">
            <v/>
          </cell>
          <cell r="O2889" t="str">
            <v/>
          </cell>
          <cell r="P2889" t="str">
            <v/>
          </cell>
          <cell r="Q2889" t="str">
            <v/>
          </cell>
        </row>
        <row r="2890">
          <cell r="J2890" t="str">
            <v/>
          </cell>
          <cell r="O2890" t="str">
            <v/>
          </cell>
          <cell r="P2890" t="str">
            <v/>
          </cell>
          <cell r="Q2890" t="str">
            <v/>
          </cell>
        </row>
        <row r="2891">
          <cell r="J2891" t="str">
            <v/>
          </cell>
          <cell r="O2891" t="str">
            <v/>
          </cell>
          <cell r="P2891" t="str">
            <v/>
          </cell>
          <cell r="Q2891" t="str">
            <v/>
          </cell>
        </row>
        <row r="2892">
          <cell r="J2892" t="str">
            <v/>
          </cell>
          <cell r="O2892" t="str">
            <v/>
          </cell>
          <cell r="P2892" t="str">
            <v/>
          </cell>
          <cell r="Q2892" t="str">
            <v/>
          </cell>
        </row>
        <row r="2893">
          <cell r="J2893" t="str">
            <v/>
          </cell>
          <cell r="O2893" t="str">
            <v/>
          </cell>
          <cell r="P2893" t="str">
            <v/>
          </cell>
          <cell r="Q2893" t="str">
            <v/>
          </cell>
        </row>
        <row r="2894">
          <cell r="J2894" t="str">
            <v/>
          </cell>
          <cell r="O2894" t="str">
            <v/>
          </cell>
          <cell r="P2894" t="str">
            <v/>
          </cell>
          <cell r="Q2894" t="str">
            <v/>
          </cell>
        </row>
        <row r="2895">
          <cell r="J2895" t="str">
            <v/>
          </cell>
          <cell r="O2895" t="str">
            <v/>
          </cell>
          <cell r="P2895" t="str">
            <v/>
          </cell>
          <cell r="Q2895" t="str">
            <v/>
          </cell>
        </row>
        <row r="2896">
          <cell r="J2896" t="str">
            <v/>
          </cell>
          <cell r="O2896" t="str">
            <v/>
          </cell>
          <cell r="P2896" t="str">
            <v/>
          </cell>
          <cell r="Q2896" t="str">
            <v/>
          </cell>
        </row>
        <row r="2897">
          <cell r="J2897" t="str">
            <v/>
          </cell>
          <cell r="O2897" t="str">
            <v/>
          </cell>
          <cell r="P2897" t="str">
            <v/>
          </cell>
          <cell r="Q2897" t="str">
            <v/>
          </cell>
        </row>
        <row r="2898">
          <cell r="J2898" t="str">
            <v/>
          </cell>
          <cell r="O2898" t="str">
            <v/>
          </cell>
          <cell r="P2898" t="str">
            <v/>
          </cell>
          <cell r="Q2898" t="str">
            <v/>
          </cell>
        </row>
        <row r="2899">
          <cell r="J2899" t="str">
            <v/>
          </cell>
          <cell r="O2899" t="str">
            <v/>
          </cell>
          <cell r="P2899" t="str">
            <v/>
          </cell>
          <cell r="Q2899" t="str">
            <v/>
          </cell>
        </row>
        <row r="2900">
          <cell r="J2900" t="str">
            <v/>
          </cell>
          <cell r="O2900" t="str">
            <v/>
          </cell>
          <cell r="P2900" t="str">
            <v/>
          </cell>
          <cell r="Q2900" t="str">
            <v/>
          </cell>
        </row>
        <row r="2901">
          <cell r="J2901" t="str">
            <v/>
          </cell>
          <cell r="O2901" t="str">
            <v/>
          </cell>
          <cell r="P2901" t="str">
            <v/>
          </cell>
          <cell r="Q2901" t="str">
            <v/>
          </cell>
        </row>
        <row r="2902">
          <cell r="J2902" t="str">
            <v/>
          </cell>
          <cell r="O2902" t="str">
            <v/>
          </cell>
          <cell r="P2902" t="str">
            <v/>
          </cell>
          <cell r="Q2902" t="str">
            <v/>
          </cell>
        </row>
        <row r="2903">
          <cell r="J2903" t="str">
            <v/>
          </cell>
          <cell r="O2903" t="str">
            <v/>
          </cell>
          <cell r="P2903" t="str">
            <v/>
          </cell>
          <cell r="Q2903" t="str">
            <v/>
          </cell>
        </row>
        <row r="2904">
          <cell r="J2904" t="str">
            <v/>
          </cell>
          <cell r="O2904" t="str">
            <v/>
          </cell>
          <cell r="P2904" t="str">
            <v/>
          </cell>
          <cell r="Q2904" t="str">
            <v/>
          </cell>
        </row>
        <row r="2905">
          <cell r="J2905" t="str">
            <v/>
          </cell>
          <cell r="O2905" t="str">
            <v/>
          </cell>
          <cell r="P2905" t="str">
            <v/>
          </cell>
          <cell r="Q2905" t="str">
            <v/>
          </cell>
        </row>
        <row r="2906">
          <cell r="J2906" t="str">
            <v/>
          </cell>
          <cell r="O2906" t="str">
            <v/>
          </cell>
          <cell r="P2906" t="str">
            <v/>
          </cell>
          <cell r="Q2906" t="str">
            <v/>
          </cell>
        </row>
        <row r="2907">
          <cell r="J2907" t="str">
            <v/>
          </cell>
          <cell r="O2907" t="str">
            <v/>
          </cell>
          <cell r="P2907" t="str">
            <v/>
          </cell>
          <cell r="Q2907" t="str">
            <v/>
          </cell>
        </row>
        <row r="2908">
          <cell r="J2908" t="str">
            <v/>
          </cell>
          <cell r="O2908" t="str">
            <v/>
          </cell>
          <cell r="P2908" t="str">
            <v/>
          </cell>
          <cell r="Q2908" t="str">
            <v/>
          </cell>
        </row>
        <row r="2909">
          <cell r="J2909" t="str">
            <v/>
          </cell>
          <cell r="O2909" t="str">
            <v/>
          </cell>
          <cell r="P2909" t="str">
            <v/>
          </cell>
          <cell r="Q2909" t="str">
            <v/>
          </cell>
        </row>
        <row r="2910">
          <cell r="J2910" t="str">
            <v/>
          </cell>
          <cell r="O2910" t="str">
            <v/>
          </cell>
          <cell r="P2910" t="str">
            <v/>
          </cell>
          <cell r="Q2910" t="str">
            <v/>
          </cell>
        </row>
        <row r="2911">
          <cell r="J2911" t="str">
            <v/>
          </cell>
          <cell r="O2911" t="str">
            <v/>
          </cell>
          <cell r="P2911" t="str">
            <v/>
          </cell>
          <cell r="Q2911" t="str">
            <v/>
          </cell>
        </row>
        <row r="2912">
          <cell r="J2912" t="str">
            <v/>
          </cell>
          <cell r="O2912" t="str">
            <v/>
          </cell>
          <cell r="P2912" t="str">
            <v/>
          </cell>
          <cell r="Q2912" t="str">
            <v/>
          </cell>
        </row>
        <row r="2913">
          <cell r="J2913" t="str">
            <v/>
          </cell>
          <cell r="O2913" t="str">
            <v/>
          </cell>
          <cell r="P2913" t="str">
            <v/>
          </cell>
          <cell r="Q2913" t="str">
            <v/>
          </cell>
        </row>
        <row r="2914">
          <cell r="J2914" t="str">
            <v/>
          </cell>
          <cell r="O2914" t="str">
            <v/>
          </cell>
          <cell r="P2914" t="str">
            <v/>
          </cell>
          <cell r="Q2914" t="str">
            <v/>
          </cell>
        </row>
        <row r="2915">
          <cell r="J2915" t="str">
            <v/>
          </cell>
          <cell r="O2915" t="str">
            <v/>
          </cell>
          <cell r="P2915" t="str">
            <v/>
          </cell>
          <cell r="Q2915" t="str">
            <v/>
          </cell>
        </row>
        <row r="2916">
          <cell r="J2916" t="str">
            <v/>
          </cell>
          <cell r="O2916" t="str">
            <v/>
          </cell>
          <cell r="P2916" t="str">
            <v/>
          </cell>
          <cell r="Q2916" t="str">
            <v/>
          </cell>
        </row>
        <row r="2917">
          <cell r="J2917" t="str">
            <v/>
          </cell>
          <cell r="O2917" t="str">
            <v/>
          </cell>
          <cell r="P2917" t="str">
            <v/>
          </cell>
          <cell r="Q2917" t="str">
            <v/>
          </cell>
        </row>
        <row r="2918">
          <cell r="J2918" t="str">
            <v/>
          </cell>
          <cell r="O2918" t="str">
            <v/>
          </cell>
          <cell r="P2918" t="str">
            <v/>
          </cell>
          <cell r="Q2918" t="str">
            <v/>
          </cell>
        </row>
        <row r="2919">
          <cell r="J2919" t="str">
            <v/>
          </cell>
          <cell r="O2919" t="str">
            <v/>
          </cell>
          <cell r="P2919" t="str">
            <v/>
          </cell>
          <cell r="Q2919" t="str">
            <v/>
          </cell>
        </row>
        <row r="2920">
          <cell r="J2920" t="str">
            <v/>
          </cell>
          <cell r="O2920" t="str">
            <v/>
          </cell>
          <cell r="P2920" t="str">
            <v/>
          </cell>
          <cell r="Q2920" t="str">
            <v/>
          </cell>
        </row>
        <row r="2921">
          <cell r="J2921" t="str">
            <v/>
          </cell>
          <cell r="O2921" t="str">
            <v/>
          </cell>
          <cell r="P2921" t="str">
            <v/>
          </cell>
          <cell r="Q2921" t="str">
            <v/>
          </cell>
        </row>
        <row r="2922">
          <cell r="J2922" t="str">
            <v/>
          </cell>
          <cell r="O2922" t="str">
            <v/>
          </cell>
          <cell r="P2922" t="str">
            <v/>
          </cell>
          <cell r="Q2922" t="str">
            <v/>
          </cell>
        </row>
        <row r="2923">
          <cell r="J2923" t="str">
            <v/>
          </cell>
          <cell r="O2923" t="str">
            <v/>
          </cell>
          <cell r="P2923" t="str">
            <v/>
          </cell>
          <cell r="Q2923" t="str">
            <v/>
          </cell>
        </row>
        <row r="2924">
          <cell r="J2924" t="str">
            <v/>
          </cell>
          <cell r="O2924" t="str">
            <v/>
          </cell>
          <cell r="P2924" t="str">
            <v/>
          </cell>
          <cell r="Q2924" t="str">
            <v/>
          </cell>
        </row>
        <row r="2925">
          <cell r="J2925" t="str">
            <v/>
          </cell>
          <cell r="O2925" t="str">
            <v/>
          </cell>
          <cell r="P2925" t="str">
            <v/>
          </cell>
          <cell r="Q2925" t="str">
            <v/>
          </cell>
        </row>
        <row r="2926">
          <cell r="J2926" t="str">
            <v/>
          </cell>
          <cell r="O2926" t="str">
            <v/>
          </cell>
          <cell r="P2926" t="str">
            <v/>
          </cell>
          <cell r="Q2926" t="str">
            <v/>
          </cell>
        </row>
        <row r="2927">
          <cell r="J2927" t="str">
            <v/>
          </cell>
          <cell r="O2927" t="str">
            <v/>
          </cell>
          <cell r="P2927" t="str">
            <v/>
          </cell>
          <cell r="Q2927" t="str">
            <v/>
          </cell>
        </row>
        <row r="2928">
          <cell r="J2928" t="str">
            <v/>
          </cell>
          <cell r="O2928" t="str">
            <v/>
          </cell>
          <cell r="P2928" t="str">
            <v/>
          </cell>
          <cell r="Q2928" t="str">
            <v/>
          </cell>
        </row>
        <row r="2929">
          <cell r="J2929" t="str">
            <v/>
          </cell>
          <cell r="O2929" t="str">
            <v/>
          </cell>
          <cell r="P2929" t="str">
            <v/>
          </cell>
          <cell r="Q2929" t="str">
            <v/>
          </cell>
        </row>
        <row r="2930">
          <cell r="J2930" t="str">
            <v/>
          </cell>
          <cell r="O2930" t="str">
            <v/>
          </cell>
          <cell r="P2930" t="str">
            <v/>
          </cell>
          <cell r="Q2930" t="str">
            <v/>
          </cell>
        </row>
        <row r="2931">
          <cell r="J2931" t="str">
            <v/>
          </cell>
          <cell r="O2931" t="str">
            <v/>
          </cell>
          <cell r="P2931" t="str">
            <v/>
          </cell>
          <cell r="Q2931" t="str">
            <v/>
          </cell>
        </row>
        <row r="2932">
          <cell r="J2932" t="str">
            <v/>
          </cell>
          <cell r="O2932" t="str">
            <v/>
          </cell>
          <cell r="P2932" t="str">
            <v/>
          </cell>
          <cell r="Q2932" t="str">
            <v/>
          </cell>
        </row>
        <row r="2933">
          <cell r="J2933" t="str">
            <v/>
          </cell>
          <cell r="O2933" t="str">
            <v/>
          </cell>
          <cell r="P2933" t="str">
            <v/>
          </cell>
          <cell r="Q2933" t="str">
            <v/>
          </cell>
        </row>
        <row r="2934">
          <cell r="J2934" t="str">
            <v/>
          </cell>
          <cell r="O2934" t="str">
            <v/>
          </cell>
          <cell r="P2934" t="str">
            <v/>
          </cell>
          <cell r="Q2934" t="str">
            <v/>
          </cell>
        </row>
        <row r="2935">
          <cell r="J2935" t="str">
            <v/>
          </cell>
          <cell r="O2935" t="str">
            <v/>
          </cell>
          <cell r="P2935" t="str">
            <v/>
          </cell>
          <cell r="Q2935" t="str">
            <v/>
          </cell>
        </row>
        <row r="2936">
          <cell r="J2936" t="str">
            <v/>
          </cell>
          <cell r="O2936" t="str">
            <v/>
          </cell>
          <cell r="P2936" t="str">
            <v/>
          </cell>
          <cell r="Q2936" t="str">
            <v/>
          </cell>
        </row>
        <row r="2937">
          <cell r="J2937" t="str">
            <v/>
          </cell>
          <cell r="O2937" t="str">
            <v/>
          </cell>
          <cell r="P2937" t="str">
            <v/>
          </cell>
          <cell r="Q2937" t="str">
            <v/>
          </cell>
        </row>
        <row r="2938">
          <cell r="J2938" t="str">
            <v/>
          </cell>
          <cell r="O2938" t="str">
            <v/>
          </cell>
          <cell r="P2938" t="str">
            <v/>
          </cell>
          <cell r="Q2938" t="str">
            <v/>
          </cell>
        </row>
        <row r="2939">
          <cell r="J2939" t="str">
            <v/>
          </cell>
          <cell r="O2939" t="str">
            <v/>
          </cell>
          <cell r="P2939" t="str">
            <v/>
          </cell>
          <cell r="Q2939" t="str">
            <v/>
          </cell>
        </row>
        <row r="2940">
          <cell r="J2940" t="str">
            <v/>
          </cell>
          <cell r="O2940" t="str">
            <v/>
          </cell>
          <cell r="P2940" t="str">
            <v/>
          </cell>
          <cell r="Q2940" t="str">
            <v/>
          </cell>
        </row>
        <row r="2941">
          <cell r="J2941" t="str">
            <v/>
          </cell>
          <cell r="O2941" t="str">
            <v/>
          </cell>
          <cell r="P2941" t="str">
            <v/>
          </cell>
          <cell r="Q2941" t="str">
            <v/>
          </cell>
        </row>
        <row r="2942">
          <cell r="J2942" t="str">
            <v/>
          </cell>
          <cell r="O2942" t="str">
            <v/>
          </cell>
          <cell r="P2942" t="str">
            <v/>
          </cell>
          <cell r="Q2942" t="str">
            <v/>
          </cell>
        </row>
        <row r="2943">
          <cell r="J2943" t="str">
            <v/>
          </cell>
          <cell r="O2943" t="str">
            <v/>
          </cell>
          <cell r="P2943" t="str">
            <v/>
          </cell>
          <cell r="Q2943" t="str">
            <v/>
          </cell>
        </row>
        <row r="2944">
          <cell r="J2944" t="str">
            <v/>
          </cell>
          <cell r="O2944" t="str">
            <v/>
          </cell>
          <cell r="P2944" t="str">
            <v/>
          </cell>
          <cell r="Q2944" t="str">
            <v/>
          </cell>
        </row>
        <row r="2945">
          <cell r="J2945" t="str">
            <v/>
          </cell>
          <cell r="O2945" t="str">
            <v/>
          </cell>
          <cell r="P2945" t="str">
            <v/>
          </cell>
          <cell r="Q2945" t="str">
            <v/>
          </cell>
        </row>
        <row r="2946">
          <cell r="J2946" t="str">
            <v/>
          </cell>
          <cell r="O2946" t="str">
            <v/>
          </cell>
          <cell r="P2946" t="str">
            <v/>
          </cell>
          <cell r="Q2946" t="str">
            <v/>
          </cell>
        </row>
        <row r="2947">
          <cell r="J2947" t="str">
            <v/>
          </cell>
          <cell r="O2947" t="str">
            <v/>
          </cell>
          <cell r="P2947" t="str">
            <v/>
          </cell>
          <cell r="Q2947" t="str">
            <v/>
          </cell>
        </row>
        <row r="2948">
          <cell r="J2948" t="str">
            <v/>
          </cell>
          <cell r="O2948" t="str">
            <v/>
          </cell>
          <cell r="P2948" t="str">
            <v/>
          </cell>
          <cell r="Q2948" t="str">
            <v/>
          </cell>
        </row>
        <row r="2949">
          <cell r="J2949" t="str">
            <v/>
          </cell>
          <cell r="O2949" t="str">
            <v/>
          </cell>
          <cell r="P2949" t="str">
            <v/>
          </cell>
          <cell r="Q2949" t="str">
            <v/>
          </cell>
        </row>
        <row r="2950">
          <cell r="J2950" t="str">
            <v/>
          </cell>
          <cell r="O2950" t="str">
            <v/>
          </cell>
          <cell r="P2950" t="str">
            <v/>
          </cell>
          <cell r="Q2950" t="str">
            <v/>
          </cell>
        </row>
        <row r="2951">
          <cell r="J2951" t="str">
            <v/>
          </cell>
          <cell r="O2951" t="str">
            <v/>
          </cell>
          <cell r="P2951" t="str">
            <v/>
          </cell>
          <cell r="Q2951" t="str">
            <v/>
          </cell>
        </row>
        <row r="2952">
          <cell r="J2952" t="str">
            <v/>
          </cell>
          <cell r="O2952" t="str">
            <v/>
          </cell>
          <cell r="P2952" t="str">
            <v/>
          </cell>
          <cell r="Q2952" t="str">
            <v/>
          </cell>
        </row>
        <row r="2953">
          <cell r="J2953" t="str">
            <v/>
          </cell>
          <cell r="O2953" t="str">
            <v/>
          </cell>
          <cell r="P2953" t="str">
            <v/>
          </cell>
          <cell r="Q2953" t="str">
            <v/>
          </cell>
        </row>
        <row r="2954">
          <cell r="J2954" t="str">
            <v/>
          </cell>
          <cell r="O2954" t="str">
            <v/>
          </cell>
          <cell r="P2954" t="str">
            <v/>
          </cell>
          <cell r="Q2954" t="str">
            <v/>
          </cell>
        </row>
        <row r="2955">
          <cell r="J2955" t="str">
            <v/>
          </cell>
          <cell r="O2955" t="str">
            <v/>
          </cell>
          <cell r="P2955" t="str">
            <v/>
          </cell>
          <cell r="Q2955" t="str">
            <v/>
          </cell>
        </row>
        <row r="2956">
          <cell r="J2956" t="str">
            <v/>
          </cell>
          <cell r="O2956" t="str">
            <v/>
          </cell>
          <cell r="P2956" t="str">
            <v/>
          </cell>
          <cell r="Q2956" t="str">
            <v/>
          </cell>
        </row>
        <row r="2957">
          <cell r="J2957" t="str">
            <v/>
          </cell>
          <cell r="O2957" t="str">
            <v/>
          </cell>
          <cell r="P2957" t="str">
            <v/>
          </cell>
          <cell r="Q2957" t="str">
            <v/>
          </cell>
        </row>
        <row r="2958">
          <cell r="J2958" t="str">
            <v/>
          </cell>
          <cell r="O2958" t="str">
            <v/>
          </cell>
          <cell r="P2958" t="str">
            <v/>
          </cell>
          <cell r="Q2958" t="str">
            <v/>
          </cell>
        </row>
        <row r="2959">
          <cell r="J2959" t="str">
            <v/>
          </cell>
          <cell r="O2959" t="str">
            <v/>
          </cell>
          <cell r="P2959" t="str">
            <v/>
          </cell>
          <cell r="Q2959" t="str">
            <v/>
          </cell>
        </row>
        <row r="2960">
          <cell r="J2960" t="str">
            <v/>
          </cell>
          <cell r="O2960" t="str">
            <v/>
          </cell>
          <cell r="P2960" t="str">
            <v/>
          </cell>
          <cell r="Q2960" t="str">
            <v/>
          </cell>
        </row>
        <row r="2961">
          <cell r="J2961" t="str">
            <v/>
          </cell>
          <cell r="O2961" t="str">
            <v/>
          </cell>
          <cell r="P2961" t="str">
            <v/>
          </cell>
          <cell r="Q2961" t="str">
            <v/>
          </cell>
        </row>
        <row r="2962">
          <cell r="J2962" t="str">
            <v/>
          </cell>
          <cell r="O2962" t="str">
            <v/>
          </cell>
          <cell r="P2962" t="str">
            <v/>
          </cell>
          <cell r="Q2962" t="str">
            <v/>
          </cell>
        </row>
        <row r="2963">
          <cell r="J2963" t="str">
            <v/>
          </cell>
          <cell r="O2963" t="str">
            <v/>
          </cell>
          <cell r="P2963" t="str">
            <v/>
          </cell>
          <cell r="Q2963" t="str">
            <v/>
          </cell>
        </row>
        <row r="2964">
          <cell r="J2964" t="str">
            <v/>
          </cell>
          <cell r="O2964" t="str">
            <v/>
          </cell>
          <cell r="P2964" t="str">
            <v/>
          </cell>
          <cell r="Q2964" t="str">
            <v/>
          </cell>
        </row>
        <row r="2965">
          <cell r="J2965" t="str">
            <v/>
          </cell>
          <cell r="O2965" t="str">
            <v/>
          </cell>
          <cell r="P2965" t="str">
            <v/>
          </cell>
          <cell r="Q2965" t="str">
            <v/>
          </cell>
        </row>
        <row r="2966">
          <cell r="J2966" t="str">
            <v/>
          </cell>
          <cell r="O2966" t="str">
            <v/>
          </cell>
          <cell r="P2966" t="str">
            <v/>
          </cell>
          <cell r="Q2966" t="str">
            <v/>
          </cell>
        </row>
        <row r="2967">
          <cell r="J2967" t="str">
            <v/>
          </cell>
          <cell r="O2967" t="str">
            <v/>
          </cell>
          <cell r="P2967" t="str">
            <v/>
          </cell>
          <cell r="Q2967" t="str">
            <v/>
          </cell>
        </row>
        <row r="2968">
          <cell r="J2968" t="str">
            <v/>
          </cell>
          <cell r="O2968" t="str">
            <v/>
          </cell>
          <cell r="P2968" t="str">
            <v/>
          </cell>
          <cell r="Q2968" t="str">
            <v/>
          </cell>
        </row>
        <row r="2969">
          <cell r="J2969" t="str">
            <v/>
          </cell>
          <cell r="O2969" t="str">
            <v/>
          </cell>
          <cell r="P2969" t="str">
            <v/>
          </cell>
          <cell r="Q2969" t="str">
            <v/>
          </cell>
        </row>
        <row r="2970">
          <cell r="J2970" t="str">
            <v/>
          </cell>
          <cell r="O2970" t="str">
            <v/>
          </cell>
          <cell r="P2970" t="str">
            <v/>
          </cell>
          <cell r="Q2970" t="str">
            <v/>
          </cell>
        </row>
        <row r="2971">
          <cell r="J2971" t="str">
            <v/>
          </cell>
          <cell r="O2971" t="str">
            <v/>
          </cell>
          <cell r="P2971" t="str">
            <v/>
          </cell>
          <cell r="Q2971" t="str">
            <v/>
          </cell>
        </row>
        <row r="2972">
          <cell r="J2972" t="str">
            <v/>
          </cell>
          <cell r="O2972" t="str">
            <v/>
          </cell>
          <cell r="P2972" t="str">
            <v/>
          </cell>
          <cell r="Q2972" t="str">
            <v/>
          </cell>
        </row>
        <row r="2973">
          <cell r="J2973" t="str">
            <v/>
          </cell>
          <cell r="O2973" t="str">
            <v/>
          </cell>
          <cell r="P2973" t="str">
            <v/>
          </cell>
          <cell r="Q2973" t="str">
            <v/>
          </cell>
        </row>
        <row r="2974">
          <cell r="J2974" t="str">
            <v/>
          </cell>
          <cell r="O2974" t="str">
            <v/>
          </cell>
          <cell r="P2974" t="str">
            <v/>
          </cell>
          <cell r="Q2974" t="str">
            <v/>
          </cell>
        </row>
        <row r="2975">
          <cell r="J2975" t="str">
            <v/>
          </cell>
          <cell r="O2975" t="str">
            <v/>
          </cell>
          <cell r="P2975" t="str">
            <v/>
          </cell>
          <cell r="Q2975" t="str">
            <v/>
          </cell>
        </row>
        <row r="2976">
          <cell r="J2976" t="str">
            <v/>
          </cell>
          <cell r="O2976" t="str">
            <v/>
          </cell>
          <cell r="P2976" t="str">
            <v/>
          </cell>
          <cell r="Q2976" t="str">
            <v/>
          </cell>
        </row>
        <row r="2977">
          <cell r="J2977" t="str">
            <v/>
          </cell>
          <cell r="O2977" t="str">
            <v/>
          </cell>
          <cell r="P2977" t="str">
            <v/>
          </cell>
          <cell r="Q2977" t="str">
            <v/>
          </cell>
        </row>
        <row r="2978">
          <cell r="J2978" t="str">
            <v/>
          </cell>
          <cell r="O2978" t="str">
            <v/>
          </cell>
          <cell r="P2978" t="str">
            <v/>
          </cell>
          <cell r="Q2978" t="str">
            <v/>
          </cell>
        </row>
        <row r="2979">
          <cell r="J2979" t="str">
            <v/>
          </cell>
          <cell r="O2979" t="str">
            <v/>
          </cell>
          <cell r="P2979" t="str">
            <v/>
          </cell>
          <cell r="Q2979" t="str">
            <v/>
          </cell>
        </row>
        <row r="2980">
          <cell r="J2980" t="str">
            <v/>
          </cell>
          <cell r="O2980" t="str">
            <v/>
          </cell>
          <cell r="P2980" t="str">
            <v/>
          </cell>
          <cell r="Q2980" t="str">
            <v/>
          </cell>
        </row>
        <row r="2981">
          <cell r="J2981" t="str">
            <v/>
          </cell>
          <cell r="O2981" t="str">
            <v/>
          </cell>
          <cell r="P2981" t="str">
            <v/>
          </cell>
          <cell r="Q2981" t="str">
            <v/>
          </cell>
        </row>
        <row r="2982">
          <cell r="J2982" t="str">
            <v/>
          </cell>
          <cell r="O2982" t="str">
            <v/>
          </cell>
          <cell r="P2982" t="str">
            <v/>
          </cell>
          <cell r="Q2982" t="str">
            <v/>
          </cell>
        </row>
        <row r="2983">
          <cell r="J2983" t="str">
            <v/>
          </cell>
          <cell r="O2983" t="str">
            <v/>
          </cell>
          <cell r="P2983" t="str">
            <v/>
          </cell>
          <cell r="Q2983" t="str">
            <v/>
          </cell>
        </row>
        <row r="2984">
          <cell r="J2984" t="str">
            <v/>
          </cell>
          <cell r="O2984" t="str">
            <v/>
          </cell>
          <cell r="P2984" t="str">
            <v/>
          </cell>
          <cell r="Q2984" t="str">
            <v/>
          </cell>
        </row>
        <row r="2985">
          <cell r="J2985" t="str">
            <v/>
          </cell>
          <cell r="O2985" t="str">
            <v/>
          </cell>
          <cell r="P2985" t="str">
            <v/>
          </cell>
          <cell r="Q2985" t="str">
            <v/>
          </cell>
        </row>
        <row r="2986">
          <cell r="J2986" t="str">
            <v/>
          </cell>
          <cell r="O2986" t="str">
            <v/>
          </cell>
          <cell r="P2986" t="str">
            <v/>
          </cell>
          <cell r="Q2986" t="str">
            <v/>
          </cell>
        </row>
        <row r="2987">
          <cell r="J2987" t="str">
            <v/>
          </cell>
          <cell r="O2987" t="str">
            <v/>
          </cell>
          <cell r="P2987" t="str">
            <v/>
          </cell>
          <cell r="Q2987" t="str">
            <v/>
          </cell>
        </row>
        <row r="2988">
          <cell r="J2988" t="str">
            <v/>
          </cell>
          <cell r="O2988" t="str">
            <v/>
          </cell>
          <cell r="P2988" t="str">
            <v/>
          </cell>
          <cell r="Q2988" t="str">
            <v/>
          </cell>
        </row>
        <row r="2989">
          <cell r="J2989" t="str">
            <v/>
          </cell>
          <cell r="O2989" t="str">
            <v/>
          </cell>
          <cell r="P2989" t="str">
            <v/>
          </cell>
          <cell r="Q2989" t="str">
            <v/>
          </cell>
        </row>
        <row r="2990">
          <cell r="J2990" t="str">
            <v/>
          </cell>
          <cell r="O2990" t="str">
            <v/>
          </cell>
          <cell r="P2990" t="str">
            <v/>
          </cell>
          <cell r="Q2990" t="str">
            <v/>
          </cell>
        </row>
        <row r="2991">
          <cell r="J2991" t="str">
            <v/>
          </cell>
          <cell r="O2991" t="str">
            <v/>
          </cell>
          <cell r="P2991" t="str">
            <v/>
          </cell>
          <cell r="Q2991" t="str">
            <v/>
          </cell>
        </row>
        <row r="2992">
          <cell r="J2992" t="str">
            <v/>
          </cell>
          <cell r="O2992" t="str">
            <v/>
          </cell>
          <cell r="P2992" t="str">
            <v/>
          </cell>
          <cell r="Q2992" t="str">
            <v/>
          </cell>
        </row>
        <row r="2993">
          <cell r="J2993" t="str">
            <v/>
          </cell>
          <cell r="O2993" t="str">
            <v/>
          </cell>
          <cell r="P2993" t="str">
            <v/>
          </cell>
          <cell r="Q2993" t="str">
            <v/>
          </cell>
        </row>
        <row r="2994">
          <cell r="J2994" t="str">
            <v/>
          </cell>
          <cell r="O2994" t="str">
            <v/>
          </cell>
          <cell r="P2994" t="str">
            <v/>
          </cell>
          <cell r="Q2994" t="str">
            <v/>
          </cell>
        </row>
        <row r="2995">
          <cell r="J2995" t="str">
            <v/>
          </cell>
          <cell r="O2995" t="str">
            <v/>
          </cell>
          <cell r="P2995" t="str">
            <v/>
          </cell>
          <cell r="Q2995" t="str">
            <v/>
          </cell>
        </row>
        <row r="2996">
          <cell r="J2996" t="str">
            <v/>
          </cell>
          <cell r="O2996" t="str">
            <v/>
          </cell>
          <cell r="P2996" t="str">
            <v/>
          </cell>
          <cell r="Q2996" t="str">
            <v/>
          </cell>
        </row>
        <row r="2997">
          <cell r="J2997" t="str">
            <v/>
          </cell>
          <cell r="O2997" t="str">
            <v/>
          </cell>
          <cell r="P2997" t="str">
            <v/>
          </cell>
          <cell r="Q2997" t="str">
            <v/>
          </cell>
        </row>
        <row r="2998">
          <cell r="J2998" t="str">
            <v/>
          </cell>
          <cell r="O2998" t="str">
            <v/>
          </cell>
          <cell r="P2998" t="str">
            <v/>
          </cell>
          <cell r="Q2998" t="str">
            <v/>
          </cell>
        </row>
        <row r="2999">
          <cell r="J2999" t="str">
            <v/>
          </cell>
          <cell r="O2999" t="str">
            <v/>
          </cell>
          <cell r="P2999" t="str">
            <v/>
          </cell>
          <cell r="Q2999" t="str">
            <v/>
          </cell>
        </row>
        <row r="3000">
          <cell r="J3000" t="str">
            <v/>
          </cell>
          <cell r="O3000" t="str">
            <v/>
          </cell>
          <cell r="P3000" t="str">
            <v/>
          </cell>
          <cell r="Q3000" t="str">
            <v/>
          </cell>
        </row>
        <row r="3001">
          <cell r="J3001" t="str">
            <v/>
          </cell>
          <cell r="O3001" t="str">
            <v/>
          </cell>
          <cell r="P3001" t="str">
            <v/>
          </cell>
          <cell r="Q3001" t="str">
            <v/>
          </cell>
        </row>
        <row r="3002">
          <cell r="J3002" t="str">
            <v/>
          </cell>
          <cell r="O3002" t="str">
            <v/>
          </cell>
          <cell r="P3002" t="str">
            <v/>
          </cell>
          <cell r="Q3002" t="str">
            <v/>
          </cell>
        </row>
        <row r="3003">
          <cell r="J3003" t="str">
            <v/>
          </cell>
          <cell r="O3003" t="str">
            <v/>
          </cell>
          <cell r="P3003" t="str">
            <v/>
          </cell>
          <cell r="Q3003" t="str">
            <v/>
          </cell>
        </row>
        <row r="3004">
          <cell r="J3004" t="str">
            <v/>
          </cell>
          <cell r="O3004" t="str">
            <v/>
          </cell>
          <cell r="P3004" t="str">
            <v/>
          </cell>
          <cell r="Q3004" t="str">
            <v/>
          </cell>
        </row>
        <row r="3005">
          <cell r="J3005" t="str">
            <v/>
          </cell>
          <cell r="O3005" t="str">
            <v/>
          </cell>
          <cell r="P3005" t="str">
            <v/>
          </cell>
          <cell r="Q3005" t="str">
            <v/>
          </cell>
        </row>
        <row r="3006">
          <cell r="J3006" t="str">
            <v/>
          </cell>
          <cell r="O3006" t="str">
            <v/>
          </cell>
          <cell r="P3006" t="str">
            <v/>
          </cell>
          <cell r="Q3006" t="str">
            <v/>
          </cell>
        </row>
        <row r="3007">
          <cell r="J3007" t="str">
            <v/>
          </cell>
          <cell r="O3007" t="str">
            <v/>
          </cell>
          <cell r="P3007" t="str">
            <v/>
          </cell>
          <cell r="Q3007" t="str">
            <v/>
          </cell>
        </row>
        <row r="3008">
          <cell r="J3008" t="str">
            <v/>
          </cell>
          <cell r="O3008" t="str">
            <v/>
          </cell>
          <cell r="P3008" t="str">
            <v/>
          </cell>
          <cell r="Q3008" t="str">
            <v/>
          </cell>
        </row>
        <row r="3009">
          <cell r="J3009" t="str">
            <v/>
          </cell>
          <cell r="O3009" t="str">
            <v/>
          </cell>
          <cell r="P3009" t="str">
            <v/>
          </cell>
          <cell r="Q3009" t="str">
            <v/>
          </cell>
        </row>
        <row r="3010">
          <cell r="J3010" t="str">
            <v/>
          </cell>
          <cell r="O3010" t="str">
            <v/>
          </cell>
          <cell r="P3010" t="str">
            <v/>
          </cell>
          <cell r="Q3010" t="str">
            <v/>
          </cell>
        </row>
        <row r="3011">
          <cell r="J3011" t="str">
            <v/>
          </cell>
          <cell r="O3011" t="str">
            <v/>
          </cell>
          <cell r="P3011" t="str">
            <v/>
          </cell>
          <cell r="Q3011" t="str">
            <v/>
          </cell>
        </row>
        <row r="3012">
          <cell r="J3012" t="str">
            <v/>
          </cell>
          <cell r="O3012" t="str">
            <v/>
          </cell>
          <cell r="P3012" t="str">
            <v/>
          </cell>
          <cell r="Q3012" t="str">
            <v/>
          </cell>
        </row>
        <row r="3013">
          <cell r="J3013" t="str">
            <v/>
          </cell>
          <cell r="O3013" t="str">
            <v/>
          </cell>
          <cell r="P3013" t="str">
            <v/>
          </cell>
          <cell r="Q3013" t="str">
            <v/>
          </cell>
        </row>
        <row r="3014">
          <cell r="J3014" t="str">
            <v/>
          </cell>
          <cell r="O3014" t="str">
            <v/>
          </cell>
          <cell r="P3014" t="str">
            <v/>
          </cell>
          <cell r="Q3014" t="str">
            <v/>
          </cell>
        </row>
        <row r="3015">
          <cell r="J3015" t="str">
            <v/>
          </cell>
          <cell r="O3015" t="str">
            <v/>
          </cell>
          <cell r="P3015" t="str">
            <v/>
          </cell>
          <cell r="Q3015" t="str">
            <v/>
          </cell>
        </row>
        <row r="3016">
          <cell r="J3016" t="str">
            <v/>
          </cell>
          <cell r="O3016" t="str">
            <v/>
          </cell>
          <cell r="P3016" t="str">
            <v/>
          </cell>
          <cell r="Q3016" t="str">
            <v/>
          </cell>
        </row>
        <row r="3017">
          <cell r="J3017" t="str">
            <v/>
          </cell>
          <cell r="O3017" t="str">
            <v/>
          </cell>
          <cell r="P3017" t="str">
            <v/>
          </cell>
          <cell r="Q3017" t="str">
            <v/>
          </cell>
        </row>
        <row r="3018">
          <cell r="J3018" t="str">
            <v/>
          </cell>
          <cell r="O3018" t="str">
            <v/>
          </cell>
          <cell r="P3018" t="str">
            <v/>
          </cell>
          <cell r="Q3018" t="str">
            <v/>
          </cell>
        </row>
        <row r="3019">
          <cell r="J3019" t="str">
            <v/>
          </cell>
          <cell r="O3019" t="str">
            <v/>
          </cell>
          <cell r="P3019" t="str">
            <v/>
          </cell>
          <cell r="Q3019" t="str">
            <v/>
          </cell>
        </row>
        <row r="3020">
          <cell r="J3020" t="str">
            <v/>
          </cell>
          <cell r="O3020" t="str">
            <v/>
          </cell>
          <cell r="P3020" t="str">
            <v/>
          </cell>
          <cell r="Q3020" t="str">
            <v/>
          </cell>
        </row>
        <row r="3021">
          <cell r="J3021" t="str">
            <v/>
          </cell>
          <cell r="O3021" t="str">
            <v/>
          </cell>
          <cell r="P3021" t="str">
            <v/>
          </cell>
          <cell r="Q3021" t="str">
            <v/>
          </cell>
        </row>
        <row r="3022">
          <cell r="J3022" t="str">
            <v/>
          </cell>
          <cell r="O3022" t="str">
            <v/>
          </cell>
          <cell r="P3022" t="str">
            <v/>
          </cell>
          <cell r="Q3022" t="str">
            <v/>
          </cell>
        </row>
        <row r="3023">
          <cell r="J3023" t="str">
            <v/>
          </cell>
          <cell r="O3023" t="str">
            <v/>
          </cell>
          <cell r="P3023" t="str">
            <v/>
          </cell>
          <cell r="Q3023" t="str">
            <v/>
          </cell>
        </row>
        <row r="3024">
          <cell r="J3024" t="str">
            <v/>
          </cell>
          <cell r="O3024" t="str">
            <v/>
          </cell>
          <cell r="P3024" t="str">
            <v/>
          </cell>
          <cell r="Q3024" t="str">
            <v/>
          </cell>
        </row>
        <row r="3025">
          <cell r="J3025" t="str">
            <v/>
          </cell>
          <cell r="O3025" t="str">
            <v/>
          </cell>
          <cell r="P3025" t="str">
            <v/>
          </cell>
          <cell r="Q3025" t="str">
            <v/>
          </cell>
        </row>
        <row r="3026">
          <cell r="J3026" t="str">
            <v/>
          </cell>
          <cell r="O3026" t="str">
            <v/>
          </cell>
          <cell r="P3026" t="str">
            <v/>
          </cell>
          <cell r="Q3026" t="str">
            <v/>
          </cell>
        </row>
        <row r="3027">
          <cell r="J3027" t="str">
            <v/>
          </cell>
          <cell r="O3027" t="str">
            <v/>
          </cell>
          <cell r="P3027" t="str">
            <v/>
          </cell>
          <cell r="Q3027" t="str">
            <v/>
          </cell>
        </row>
        <row r="3028">
          <cell r="J3028" t="str">
            <v/>
          </cell>
          <cell r="O3028" t="str">
            <v/>
          </cell>
          <cell r="P3028" t="str">
            <v/>
          </cell>
          <cell r="Q3028" t="str">
            <v/>
          </cell>
        </row>
        <row r="3029">
          <cell r="J3029" t="str">
            <v/>
          </cell>
          <cell r="O3029" t="str">
            <v/>
          </cell>
          <cell r="P3029" t="str">
            <v/>
          </cell>
          <cell r="Q3029" t="str">
            <v/>
          </cell>
        </row>
        <row r="3030">
          <cell r="J3030" t="str">
            <v/>
          </cell>
          <cell r="O3030" t="str">
            <v/>
          </cell>
          <cell r="P3030" t="str">
            <v/>
          </cell>
          <cell r="Q3030" t="str">
            <v/>
          </cell>
        </row>
        <row r="3031">
          <cell r="J3031" t="str">
            <v/>
          </cell>
          <cell r="O3031" t="str">
            <v/>
          </cell>
          <cell r="P3031" t="str">
            <v/>
          </cell>
          <cell r="Q3031" t="str">
            <v/>
          </cell>
        </row>
        <row r="3032">
          <cell r="J3032" t="str">
            <v/>
          </cell>
          <cell r="O3032" t="str">
            <v/>
          </cell>
          <cell r="P3032" t="str">
            <v/>
          </cell>
          <cell r="Q3032" t="str">
            <v/>
          </cell>
        </row>
        <row r="3033">
          <cell r="J3033" t="str">
            <v/>
          </cell>
          <cell r="O3033" t="str">
            <v/>
          </cell>
          <cell r="P3033" t="str">
            <v/>
          </cell>
          <cell r="Q3033" t="str">
            <v/>
          </cell>
        </row>
        <row r="3034">
          <cell r="J3034" t="str">
            <v/>
          </cell>
          <cell r="O3034" t="str">
            <v/>
          </cell>
          <cell r="P3034" t="str">
            <v/>
          </cell>
          <cell r="Q3034" t="str">
            <v/>
          </cell>
        </row>
        <row r="3035">
          <cell r="J3035" t="str">
            <v/>
          </cell>
          <cell r="O3035" t="str">
            <v/>
          </cell>
          <cell r="P3035" t="str">
            <v/>
          </cell>
          <cell r="Q3035" t="str">
            <v/>
          </cell>
        </row>
        <row r="3036">
          <cell r="J3036" t="str">
            <v/>
          </cell>
          <cell r="O3036" t="str">
            <v/>
          </cell>
          <cell r="P3036" t="str">
            <v/>
          </cell>
          <cell r="Q3036" t="str">
            <v/>
          </cell>
        </row>
        <row r="3037">
          <cell r="J3037" t="str">
            <v/>
          </cell>
          <cell r="O3037" t="str">
            <v/>
          </cell>
          <cell r="P3037" t="str">
            <v/>
          </cell>
          <cell r="Q3037" t="str">
            <v/>
          </cell>
        </row>
        <row r="3038">
          <cell r="J3038" t="str">
            <v/>
          </cell>
          <cell r="O3038" t="str">
            <v/>
          </cell>
          <cell r="P3038" t="str">
            <v/>
          </cell>
          <cell r="Q3038" t="str">
            <v/>
          </cell>
        </row>
        <row r="3039">
          <cell r="J3039" t="str">
            <v/>
          </cell>
          <cell r="O3039" t="str">
            <v/>
          </cell>
          <cell r="P3039" t="str">
            <v/>
          </cell>
          <cell r="Q3039" t="str">
            <v/>
          </cell>
        </row>
        <row r="3040">
          <cell r="J3040" t="str">
            <v/>
          </cell>
          <cell r="O3040" t="str">
            <v/>
          </cell>
          <cell r="P3040" t="str">
            <v/>
          </cell>
          <cell r="Q3040" t="str">
            <v/>
          </cell>
        </row>
        <row r="3041">
          <cell r="J3041" t="str">
            <v/>
          </cell>
          <cell r="O3041" t="str">
            <v/>
          </cell>
          <cell r="P3041" t="str">
            <v/>
          </cell>
          <cell r="Q3041" t="str">
            <v/>
          </cell>
        </row>
        <row r="3042">
          <cell r="J3042" t="str">
            <v/>
          </cell>
          <cell r="O3042" t="str">
            <v/>
          </cell>
          <cell r="P3042" t="str">
            <v/>
          </cell>
          <cell r="Q3042" t="str">
            <v/>
          </cell>
        </row>
        <row r="3043">
          <cell r="J3043" t="str">
            <v/>
          </cell>
          <cell r="O3043" t="str">
            <v/>
          </cell>
          <cell r="P3043" t="str">
            <v/>
          </cell>
          <cell r="Q3043" t="str">
            <v/>
          </cell>
        </row>
        <row r="3044">
          <cell r="J3044" t="str">
            <v/>
          </cell>
          <cell r="O3044" t="str">
            <v/>
          </cell>
          <cell r="P3044" t="str">
            <v/>
          </cell>
          <cell r="Q3044" t="str">
            <v/>
          </cell>
        </row>
        <row r="3045">
          <cell r="J3045" t="str">
            <v/>
          </cell>
          <cell r="O3045" t="str">
            <v/>
          </cell>
          <cell r="P3045" t="str">
            <v/>
          </cell>
          <cell r="Q3045" t="str">
            <v/>
          </cell>
        </row>
        <row r="3046">
          <cell r="J3046" t="str">
            <v/>
          </cell>
          <cell r="O3046" t="str">
            <v/>
          </cell>
          <cell r="P3046" t="str">
            <v/>
          </cell>
          <cell r="Q3046" t="str">
            <v/>
          </cell>
        </row>
        <row r="3047">
          <cell r="J3047" t="str">
            <v/>
          </cell>
          <cell r="O3047" t="str">
            <v/>
          </cell>
          <cell r="P3047" t="str">
            <v/>
          </cell>
          <cell r="Q3047" t="str">
            <v/>
          </cell>
        </row>
        <row r="3048">
          <cell r="J3048" t="str">
            <v/>
          </cell>
          <cell r="O3048" t="str">
            <v/>
          </cell>
          <cell r="P3048" t="str">
            <v/>
          </cell>
          <cell r="Q3048" t="str">
            <v/>
          </cell>
        </row>
        <row r="3049">
          <cell r="J3049" t="str">
            <v/>
          </cell>
          <cell r="O3049" t="str">
            <v/>
          </cell>
          <cell r="P3049" t="str">
            <v/>
          </cell>
          <cell r="Q3049" t="str">
            <v/>
          </cell>
        </row>
        <row r="3050">
          <cell r="J3050" t="str">
            <v/>
          </cell>
          <cell r="O3050" t="str">
            <v/>
          </cell>
          <cell r="P3050" t="str">
            <v/>
          </cell>
          <cell r="Q3050" t="str">
            <v/>
          </cell>
        </row>
        <row r="3051">
          <cell r="J3051" t="str">
            <v/>
          </cell>
          <cell r="O3051" t="str">
            <v/>
          </cell>
          <cell r="P3051" t="str">
            <v/>
          </cell>
          <cell r="Q3051" t="str">
            <v/>
          </cell>
        </row>
        <row r="3052">
          <cell r="J3052" t="str">
            <v/>
          </cell>
          <cell r="O3052" t="str">
            <v/>
          </cell>
          <cell r="P3052" t="str">
            <v/>
          </cell>
          <cell r="Q3052" t="str">
            <v/>
          </cell>
        </row>
        <row r="3053">
          <cell r="J3053" t="str">
            <v/>
          </cell>
          <cell r="O3053" t="str">
            <v/>
          </cell>
          <cell r="P3053" t="str">
            <v/>
          </cell>
          <cell r="Q3053" t="str">
            <v/>
          </cell>
        </row>
        <row r="3054">
          <cell r="J3054" t="str">
            <v/>
          </cell>
          <cell r="O3054" t="str">
            <v/>
          </cell>
          <cell r="P3054" t="str">
            <v/>
          </cell>
          <cell r="Q3054" t="str">
            <v/>
          </cell>
        </row>
        <row r="3055">
          <cell r="J3055" t="str">
            <v/>
          </cell>
          <cell r="O3055" t="str">
            <v/>
          </cell>
          <cell r="P3055" t="str">
            <v/>
          </cell>
          <cell r="Q3055" t="str">
            <v/>
          </cell>
        </row>
        <row r="3056">
          <cell r="J3056" t="str">
            <v/>
          </cell>
          <cell r="O3056" t="str">
            <v/>
          </cell>
          <cell r="P3056" t="str">
            <v/>
          </cell>
          <cell r="Q3056" t="str">
            <v/>
          </cell>
        </row>
        <row r="3057">
          <cell r="J3057" t="str">
            <v/>
          </cell>
          <cell r="O3057" t="str">
            <v/>
          </cell>
          <cell r="P3057" t="str">
            <v/>
          </cell>
          <cell r="Q3057" t="str">
            <v/>
          </cell>
        </row>
        <row r="3058">
          <cell r="J3058" t="str">
            <v/>
          </cell>
          <cell r="O3058" t="str">
            <v/>
          </cell>
          <cell r="P3058" t="str">
            <v/>
          </cell>
          <cell r="Q3058" t="str">
            <v/>
          </cell>
        </row>
        <row r="3059">
          <cell r="J3059" t="str">
            <v/>
          </cell>
          <cell r="O3059" t="str">
            <v/>
          </cell>
          <cell r="P3059" t="str">
            <v/>
          </cell>
          <cell r="Q3059" t="str">
            <v/>
          </cell>
        </row>
        <row r="3060">
          <cell r="J3060" t="str">
            <v/>
          </cell>
          <cell r="O3060" t="str">
            <v/>
          </cell>
          <cell r="P3060" t="str">
            <v/>
          </cell>
          <cell r="Q3060" t="str">
            <v/>
          </cell>
        </row>
        <row r="3061">
          <cell r="J3061" t="str">
            <v/>
          </cell>
          <cell r="O3061" t="str">
            <v/>
          </cell>
          <cell r="P3061" t="str">
            <v/>
          </cell>
          <cell r="Q3061" t="str">
            <v/>
          </cell>
        </row>
        <row r="3062">
          <cell r="J3062" t="str">
            <v/>
          </cell>
          <cell r="O3062" t="str">
            <v/>
          </cell>
          <cell r="P3062" t="str">
            <v/>
          </cell>
          <cell r="Q3062" t="str">
            <v/>
          </cell>
        </row>
        <row r="3063">
          <cell r="J3063" t="str">
            <v/>
          </cell>
          <cell r="O3063" t="str">
            <v/>
          </cell>
          <cell r="P3063" t="str">
            <v/>
          </cell>
          <cell r="Q3063" t="str">
            <v/>
          </cell>
        </row>
        <row r="3064">
          <cell r="J3064" t="str">
            <v/>
          </cell>
          <cell r="O3064" t="str">
            <v/>
          </cell>
          <cell r="P3064" t="str">
            <v/>
          </cell>
          <cell r="Q3064" t="str">
            <v/>
          </cell>
        </row>
        <row r="3065">
          <cell r="J3065" t="str">
            <v/>
          </cell>
          <cell r="O3065" t="str">
            <v/>
          </cell>
          <cell r="P3065" t="str">
            <v/>
          </cell>
          <cell r="Q3065" t="str">
            <v/>
          </cell>
        </row>
        <row r="3066">
          <cell r="J3066" t="str">
            <v/>
          </cell>
          <cell r="O3066" t="str">
            <v/>
          </cell>
          <cell r="P3066" t="str">
            <v/>
          </cell>
          <cell r="Q3066" t="str">
            <v/>
          </cell>
        </row>
        <row r="3067">
          <cell r="J3067" t="str">
            <v/>
          </cell>
          <cell r="O3067" t="str">
            <v/>
          </cell>
          <cell r="P3067" t="str">
            <v/>
          </cell>
          <cell r="Q3067" t="str">
            <v/>
          </cell>
        </row>
        <row r="3068">
          <cell r="J3068" t="str">
            <v/>
          </cell>
          <cell r="O3068" t="str">
            <v/>
          </cell>
          <cell r="P3068" t="str">
            <v/>
          </cell>
          <cell r="Q3068" t="str">
            <v/>
          </cell>
        </row>
        <row r="3069">
          <cell r="J3069" t="str">
            <v/>
          </cell>
          <cell r="O3069" t="str">
            <v/>
          </cell>
          <cell r="P3069" t="str">
            <v/>
          </cell>
          <cell r="Q3069" t="str">
            <v/>
          </cell>
        </row>
        <row r="3070">
          <cell r="J3070" t="str">
            <v/>
          </cell>
          <cell r="O3070" t="str">
            <v/>
          </cell>
          <cell r="P3070" t="str">
            <v/>
          </cell>
          <cell r="Q3070" t="str">
            <v/>
          </cell>
        </row>
        <row r="3071">
          <cell r="J3071" t="str">
            <v/>
          </cell>
          <cell r="O3071" t="str">
            <v/>
          </cell>
          <cell r="P3071" t="str">
            <v/>
          </cell>
          <cell r="Q3071" t="str">
            <v/>
          </cell>
        </row>
        <row r="3072">
          <cell r="J3072" t="str">
            <v/>
          </cell>
          <cell r="O3072" t="str">
            <v/>
          </cell>
          <cell r="P3072" t="str">
            <v/>
          </cell>
          <cell r="Q3072" t="str">
            <v/>
          </cell>
        </row>
        <row r="3073">
          <cell r="J3073" t="str">
            <v/>
          </cell>
          <cell r="O3073" t="str">
            <v/>
          </cell>
          <cell r="P3073" t="str">
            <v/>
          </cell>
          <cell r="Q3073" t="str">
            <v/>
          </cell>
        </row>
        <row r="3074">
          <cell r="J3074" t="str">
            <v/>
          </cell>
          <cell r="O3074" t="str">
            <v/>
          </cell>
          <cell r="P3074" t="str">
            <v/>
          </cell>
          <cell r="Q3074" t="str">
            <v/>
          </cell>
        </row>
        <row r="3075">
          <cell r="J3075" t="str">
            <v/>
          </cell>
          <cell r="O3075" t="str">
            <v/>
          </cell>
          <cell r="P3075" t="str">
            <v/>
          </cell>
          <cell r="Q3075" t="str">
            <v/>
          </cell>
        </row>
        <row r="3076">
          <cell r="J3076" t="str">
            <v/>
          </cell>
          <cell r="O3076" t="str">
            <v/>
          </cell>
          <cell r="P3076" t="str">
            <v/>
          </cell>
          <cell r="Q3076" t="str">
            <v/>
          </cell>
        </row>
        <row r="3077">
          <cell r="J3077" t="str">
            <v/>
          </cell>
          <cell r="O3077" t="str">
            <v/>
          </cell>
          <cell r="P3077" t="str">
            <v/>
          </cell>
          <cell r="Q3077" t="str">
            <v/>
          </cell>
        </row>
        <row r="3078">
          <cell r="J3078" t="str">
            <v/>
          </cell>
          <cell r="O3078" t="str">
            <v/>
          </cell>
          <cell r="P3078" t="str">
            <v/>
          </cell>
          <cell r="Q3078" t="str">
            <v/>
          </cell>
        </row>
        <row r="3079">
          <cell r="J3079" t="str">
            <v/>
          </cell>
          <cell r="O3079" t="str">
            <v/>
          </cell>
          <cell r="P3079" t="str">
            <v/>
          </cell>
          <cell r="Q3079" t="str">
            <v/>
          </cell>
        </row>
        <row r="3080">
          <cell r="J3080" t="str">
            <v/>
          </cell>
          <cell r="O3080" t="str">
            <v/>
          </cell>
          <cell r="P3080" t="str">
            <v/>
          </cell>
          <cell r="Q3080" t="str">
            <v/>
          </cell>
        </row>
        <row r="3081">
          <cell r="J3081" t="str">
            <v/>
          </cell>
          <cell r="O3081" t="str">
            <v/>
          </cell>
          <cell r="P3081" t="str">
            <v/>
          </cell>
          <cell r="Q3081" t="str">
            <v/>
          </cell>
        </row>
        <row r="3082">
          <cell r="J3082" t="str">
            <v/>
          </cell>
          <cell r="O3082" t="str">
            <v/>
          </cell>
          <cell r="P3082" t="str">
            <v/>
          </cell>
          <cell r="Q3082" t="str">
            <v/>
          </cell>
        </row>
        <row r="3083">
          <cell r="J3083" t="str">
            <v/>
          </cell>
          <cell r="O3083" t="str">
            <v/>
          </cell>
          <cell r="P3083" t="str">
            <v/>
          </cell>
          <cell r="Q3083" t="str">
            <v/>
          </cell>
        </row>
        <row r="3084">
          <cell r="J3084" t="str">
            <v/>
          </cell>
          <cell r="O3084" t="str">
            <v/>
          </cell>
          <cell r="P3084" t="str">
            <v/>
          </cell>
          <cell r="Q3084" t="str">
            <v/>
          </cell>
        </row>
        <row r="3085">
          <cell r="J3085" t="str">
            <v/>
          </cell>
          <cell r="O3085" t="str">
            <v/>
          </cell>
          <cell r="P3085" t="str">
            <v/>
          </cell>
          <cell r="Q3085" t="str">
            <v/>
          </cell>
        </row>
        <row r="3086">
          <cell r="J3086" t="str">
            <v/>
          </cell>
          <cell r="O3086" t="str">
            <v/>
          </cell>
          <cell r="P3086" t="str">
            <v/>
          </cell>
          <cell r="Q3086" t="str">
            <v/>
          </cell>
        </row>
        <row r="3087">
          <cell r="J3087" t="str">
            <v/>
          </cell>
          <cell r="O3087" t="str">
            <v/>
          </cell>
          <cell r="P3087" t="str">
            <v/>
          </cell>
          <cell r="Q3087" t="str">
            <v/>
          </cell>
        </row>
        <row r="3088">
          <cell r="J3088" t="str">
            <v/>
          </cell>
          <cell r="O3088" t="str">
            <v/>
          </cell>
          <cell r="P3088" t="str">
            <v/>
          </cell>
          <cell r="Q3088" t="str">
            <v/>
          </cell>
        </row>
        <row r="3089">
          <cell r="J3089" t="str">
            <v/>
          </cell>
          <cell r="O3089" t="str">
            <v/>
          </cell>
          <cell r="P3089" t="str">
            <v/>
          </cell>
          <cell r="Q3089" t="str">
            <v/>
          </cell>
        </row>
        <row r="3090">
          <cell r="J3090" t="str">
            <v/>
          </cell>
          <cell r="O3090" t="str">
            <v/>
          </cell>
          <cell r="P3090" t="str">
            <v/>
          </cell>
          <cell r="Q3090" t="str">
            <v/>
          </cell>
        </row>
        <row r="3091">
          <cell r="J3091" t="str">
            <v/>
          </cell>
          <cell r="O3091" t="str">
            <v/>
          </cell>
          <cell r="P3091" t="str">
            <v/>
          </cell>
          <cell r="Q3091" t="str">
            <v/>
          </cell>
        </row>
        <row r="3092">
          <cell r="J3092" t="str">
            <v/>
          </cell>
          <cell r="O3092" t="str">
            <v/>
          </cell>
          <cell r="P3092" t="str">
            <v/>
          </cell>
          <cell r="Q3092" t="str">
            <v/>
          </cell>
        </row>
        <row r="3093">
          <cell r="J3093" t="str">
            <v/>
          </cell>
          <cell r="O3093" t="str">
            <v/>
          </cell>
          <cell r="P3093" t="str">
            <v/>
          </cell>
          <cell r="Q3093" t="str">
            <v/>
          </cell>
        </row>
        <row r="3094">
          <cell r="J3094" t="str">
            <v/>
          </cell>
          <cell r="O3094" t="str">
            <v/>
          </cell>
          <cell r="P3094" t="str">
            <v/>
          </cell>
          <cell r="Q3094" t="str">
            <v/>
          </cell>
        </row>
        <row r="3095">
          <cell r="J3095" t="str">
            <v/>
          </cell>
          <cell r="O3095" t="str">
            <v/>
          </cell>
          <cell r="P3095" t="str">
            <v/>
          </cell>
          <cell r="Q3095" t="str">
            <v/>
          </cell>
        </row>
        <row r="3096">
          <cell r="J3096" t="str">
            <v/>
          </cell>
          <cell r="O3096" t="str">
            <v/>
          </cell>
          <cell r="P3096" t="str">
            <v/>
          </cell>
          <cell r="Q3096" t="str">
            <v/>
          </cell>
        </row>
        <row r="3097">
          <cell r="J3097" t="str">
            <v/>
          </cell>
          <cell r="O3097" t="str">
            <v/>
          </cell>
          <cell r="P3097" t="str">
            <v/>
          </cell>
          <cell r="Q3097" t="str">
            <v/>
          </cell>
        </row>
        <row r="3098">
          <cell r="J3098" t="str">
            <v/>
          </cell>
          <cell r="O3098" t="str">
            <v/>
          </cell>
          <cell r="P3098" t="str">
            <v/>
          </cell>
          <cell r="Q3098" t="str">
            <v/>
          </cell>
        </row>
        <row r="3099">
          <cell r="J3099" t="str">
            <v/>
          </cell>
          <cell r="O3099" t="str">
            <v/>
          </cell>
          <cell r="P3099" t="str">
            <v/>
          </cell>
          <cell r="Q3099" t="str">
            <v/>
          </cell>
        </row>
        <row r="3100">
          <cell r="J3100" t="str">
            <v/>
          </cell>
          <cell r="O3100" t="str">
            <v/>
          </cell>
          <cell r="P3100" t="str">
            <v/>
          </cell>
          <cell r="Q3100" t="str">
            <v/>
          </cell>
        </row>
        <row r="3101">
          <cell r="J3101" t="str">
            <v/>
          </cell>
          <cell r="O3101" t="str">
            <v/>
          </cell>
          <cell r="P3101" t="str">
            <v/>
          </cell>
          <cell r="Q3101" t="str">
            <v/>
          </cell>
        </row>
        <row r="3102">
          <cell r="J3102" t="str">
            <v/>
          </cell>
          <cell r="O3102" t="str">
            <v/>
          </cell>
          <cell r="P3102" t="str">
            <v/>
          </cell>
          <cell r="Q3102" t="str">
            <v/>
          </cell>
        </row>
        <row r="3103">
          <cell r="J3103" t="str">
            <v/>
          </cell>
          <cell r="O3103" t="str">
            <v/>
          </cell>
          <cell r="P3103" t="str">
            <v/>
          </cell>
          <cell r="Q3103" t="str">
            <v/>
          </cell>
        </row>
        <row r="3104">
          <cell r="J3104" t="str">
            <v/>
          </cell>
          <cell r="O3104" t="str">
            <v/>
          </cell>
          <cell r="P3104" t="str">
            <v/>
          </cell>
          <cell r="Q3104" t="str">
            <v/>
          </cell>
        </row>
        <row r="3105">
          <cell r="J3105" t="str">
            <v/>
          </cell>
          <cell r="O3105" t="str">
            <v/>
          </cell>
          <cell r="P3105" t="str">
            <v/>
          </cell>
          <cell r="Q3105" t="str">
            <v/>
          </cell>
        </row>
        <row r="3106">
          <cell r="J3106" t="str">
            <v/>
          </cell>
          <cell r="O3106" t="str">
            <v/>
          </cell>
          <cell r="P3106" t="str">
            <v/>
          </cell>
          <cell r="Q3106" t="str">
            <v/>
          </cell>
        </row>
        <row r="3107">
          <cell r="J3107" t="str">
            <v/>
          </cell>
          <cell r="O3107" t="str">
            <v/>
          </cell>
          <cell r="P3107" t="str">
            <v/>
          </cell>
          <cell r="Q3107" t="str">
            <v/>
          </cell>
        </row>
        <row r="3108">
          <cell r="J3108" t="str">
            <v/>
          </cell>
          <cell r="O3108" t="str">
            <v/>
          </cell>
          <cell r="P3108" t="str">
            <v/>
          </cell>
          <cell r="Q3108" t="str">
            <v/>
          </cell>
        </row>
        <row r="3109">
          <cell r="J3109" t="str">
            <v/>
          </cell>
          <cell r="O3109" t="str">
            <v/>
          </cell>
          <cell r="P3109" t="str">
            <v/>
          </cell>
          <cell r="Q3109" t="str">
            <v/>
          </cell>
        </row>
        <row r="3110">
          <cell r="J3110" t="str">
            <v/>
          </cell>
          <cell r="O3110" t="str">
            <v/>
          </cell>
          <cell r="P3110" t="str">
            <v/>
          </cell>
          <cell r="Q3110" t="str">
            <v/>
          </cell>
        </row>
        <row r="3111">
          <cell r="J3111" t="str">
            <v/>
          </cell>
          <cell r="O3111" t="str">
            <v/>
          </cell>
          <cell r="P3111" t="str">
            <v/>
          </cell>
          <cell r="Q3111" t="str">
            <v/>
          </cell>
        </row>
        <row r="3112">
          <cell r="J3112" t="str">
            <v/>
          </cell>
          <cell r="O3112" t="str">
            <v/>
          </cell>
          <cell r="P3112" t="str">
            <v/>
          </cell>
          <cell r="Q3112" t="str">
            <v/>
          </cell>
        </row>
        <row r="3113">
          <cell r="J3113" t="str">
            <v/>
          </cell>
          <cell r="O3113" t="str">
            <v/>
          </cell>
          <cell r="P3113" t="str">
            <v/>
          </cell>
          <cell r="Q3113" t="str">
            <v/>
          </cell>
        </row>
        <row r="3114">
          <cell r="J3114" t="str">
            <v/>
          </cell>
          <cell r="O3114" t="str">
            <v/>
          </cell>
          <cell r="P3114" t="str">
            <v/>
          </cell>
          <cell r="Q3114" t="str">
            <v/>
          </cell>
        </row>
        <row r="3115">
          <cell r="J3115" t="str">
            <v/>
          </cell>
          <cell r="O3115" t="str">
            <v/>
          </cell>
          <cell r="P3115" t="str">
            <v/>
          </cell>
          <cell r="Q3115" t="str">
            <v/>
          </cell>
        </row>
        <row r="3116">
          <cell r="J3116" t="str">
            <v/>
          </cell>
          <cell r="O3116" t="str">
            <v/>
          </cell>
          <cell r="P3116" t="str">
            <v/>
          </cell>
          <cell r="Q3116" t="str">
            <v/>
          </cell>
        </row>
        <row r="3117">
          <cell r="J3117" t="str">
            <v/>
          </cell>
          <cell r="O3117" t="str">
            <v/>
          </cell>
          <cell r="P3117" t="str">
            <v/>
          </cell>
          <cell r="Q3117" t="str">
            <v/>
          </cell>
        </row>
        <row r="3118">
          <cell r="J3118" t="str">
            <v/>
          </cell>
          <cell r="O3118" t="str">
            <v/>
          </cell>
          <cell r="P3118" t="str">
            <v/>
          </cell>
          <cell r="Q3118" t="str">
            <v/>
          </cell>
        </row>
        <row r="3119">
          <cell r="J3119" t="str">
            <v/>
          </cell>
          <cell r="O3119" t="str">
            <v/>
          </cell>
          <cell r="P3119" t="str">
            <v/>
          </cell>
          <cell r="Q3119" t="str">
            <v/>
          </cell>
        </row>
        <row r="3120">
          <cell r="J3120" t="str">
            <v/>
          </cell>
          <cell r="O3120" t="str">
            <v/>
          </cell>
          <cell r="P3120" t="str">
            <v/>
          </cell>
          <cell r="Q3120" t="str">
            <v/>
          </cell>
        </row>
        <row r="3121">
          <cell r="J3121" t="str">
            <v/>
          </cell>
          <cell r="O3121" t="str">
            <v/>
          </cell>
          <cell r="P3121" t="str">
            <v/>
          </cell>
          <cell r="Q3121" t="str">
            <v/>
          </cell>
        </row>
        <row r="3122">
          <cell r="J3122" t="str">
            <v/>
          </cell>
          <cell r="O3122" t="str">
            <v/>
          </cell>
          <cell r="P3122" t="str">
            <v/>
          </cell>
          <cell r="Q3122" t="str">
            <v/>
          </cell>
        </row>
        <row r="3123">
          <cell r="J3123" t="str">
            <v/>
          </cell>
          <cell r="O3123" t="str">
            <v/>
          </cell>
          <cell r="P3123" t="str">
            <v/>
          </cell>
          <cell r="Q3123" t="str">
            <v/>
          </cell>
        </row>
        <row r="3124">
          <cell r="J3124" t="str">
            <v/>
          </cell>
          <cell r="O3124" t="str">
            <v/>
          </cell>
          <cell r="P3124" t="str">
            <v/>
          </cell>
          <cell r="Q3124" t="str">
            <v/>
          </cell>
        </row>
        <row r="3125">
          <cell r="J3125" t="str">
            <v/>
          </cell>
          <cell r="O3125" t="str">
            <v/>
          </cell>
          <cell r="P3125" t="str">
            <v/>
          </cell>
          <cell r="Q3125" t="str">
            <v/>
          </cell>
        </row>
        <row r="3126">
          <cell r="J3126" t="str">
            <v/>
          </cell>
          <cell r="O3126" t="str">
            <v/>
          </cell>
          <cell r="P3126" t="str">
            <v/>
          </cell>
          <cell r="Q3126" t="str">
            <v/>
          </cell>
        </row>
        <row r="3127">
          <cell r="J3127" t="str">
            <v/>
          </cell>
          <cell r="O3127" t="str">
            <v/>
          </cell>
          <cell r="P3127" t="str">
            <v/>
          </cell>
          <cell r="Q3127" t="str">
            <v/>
          </cell>
        </row>
        <row r="3128">
          <cell r="J3128" t="str">
            <v/>
          </cell>
          <cell r="O3128" t="str">
            <v/>
          </cell>
          <cell r="P3128" t="str">
            <v/>
          </cell>
          <cell r="Q3128" t="str">
            <v/>
          </cell>
        </row>
        <row r="3129">
          <cell r="J3129" t="str">
            <v/>
          </cell>
          <cell r="O3129" t="str">
            <v/>
          </cell>
          <cell r="P3129" t="str">
            <v/>
          </cell>
          <cell r="Q3129" t="str">
            <v/>
          </cell>
        </row>
        <row r="3130">
          <cell r="J3130" t="str">
            <v/>
          </cell>
          <cell r="O3130" t="str">
            <v/>
          </cell>
          <cell r="P3130" t="str">
            <v/>
          </cell>
          <cell r="Q3130" t="str">
            <v/>
          </cell>
        </row>
        <row r="3131">
          <cell r="J3131" t="str">
            <v/>
          </cell>
          <cell r="O3131" t="str">
            <v/>
          </cell>
          <cell r="P3131" t="str">
            <v/>
          </cell>
          <cell r="Q3131" t="str">
            <v/>
          </cell>
        </row>
        <row r="3132">
          <cell r="J3132" t="str">
            <v/>
          </cell>
          <cell r="O3132" t="str">
            <v/>
          </cell>
          <cell r="P3132" t="str">
            <v/>
          </cell>
          <cell r="Q3132" t="str">
            <v/>
          </cell>
        </row>
        <row r="3133">
          <cell r="J3133" t="str">
            <v/>
          </cell>
          <cell r="O3133" t="str">
            <v/>
          </cell>
          <cell r="P3133" t="str">
            <v/>
          </cell>
          <cell r="Q3133" t="str">
            <v/>
          </cell>
        </row>
        <row r="3134">
          <cell r="J3134" t="str">
            <v/>
          </cell>
          <cell r="O3134" t="str">
            <v/>
          </cell>
          <cell r="P3134" t="str">
            <v/>
          </cell>
          <cell r="Q3134" t="str">
            <v/>
          </cell>
        </row>
        <row r="3135">
          <cell r="J3135" t="str">
            <v/>
          </cell>
          <cell r="O3135" t="str">
            <v/>
          </cell>
          <cell r="P3135" t="str">
            <v/>
          </cell>
          <cell r="Q3135" t="str">
            <v/>
          </cell>
        </row>
        <row r="3136">
          <cell r="J3136" t="str">
            <v/>
          </cell>
          <cell r="O3136" t="str">
            <v/>
          </cell>
          <cell r="P3136" t="str">
            <v/>
          </cell>
          <cell r="Q3136" t="str">
            <v/>
          </cell>
        </row>
        <row r="3137">
          <cell r="J3137" t="str">
            <v/>
          </cell>
          <cell r="O3137" t="str">
            <v/>
          </cell>
          <cell r="P3137" t="str">
            <v/>
          </cell>
          <cell r="Q3137" t="str">
            <v/>
          </cell>
        </row>
        <row r="3138">
          <cell r="J3138" t="str">
            <v/>
          </cell>
          <cell r="O3138" t="str">
            <v/>
          </cell>
          <cell r="P3138" t="str">
            <v/>
          </cell>
          <cell r="Q3138" t="str">
            <v/>
          </cell>
        </row>
        <row r="3139">
          <cell r="J3139" t="str">
            <v/>
          </cell>
          <cell r="O3139" t="str">
            <v/>
          </cell>
          <cell r="P3139" t="str">
            <v/>
          </cell>
          <cell r="Q3139" t="str">
            <v/>
          </cell>
        </row>
        <row r="3140">
          <cell r="J3140" t="str">
            <v/>
          </cell>
          <cell r="O3140" t="str">
            <v/>
          </cell>
          <cell r="P3140" t="str">
            <v/>
          </cell>
          <cell r="Q3140" t="str">
            <v/>
          </cell>
        </row>
        <row r="3141">
          <cell r="J3141" t="str">
            <v/>
          </cell>
          <cell r="O3141" t="str">
            <v/>
          </cell>
          <cell r="P3141" t="str">
            <v/>
          </cell>
          <cell r="Q3141" t="str">
            <v/>
          </cell>
        </row>
        <row r="3142">
          <cell r="J3142" t="str">
            <v/>
          </cell>
          <cell r="O3142" t="str">
            <v/>
          </cell>
          <cell r="P3142" t="str">
            <v/>
          </cell>
          <cell r="Q3142" t="str">
            <v/>
          </cell>
        </row>
        <row r="3143">
          <cell r="J3143" t="str">
            <v/>
          </cell>
          <cell r="O3143" t="str">
            <v/>
          </cell>
          <cell r="P3143" t="str">
            <v/>
          </cell>
          <cell r="Q3143" t="str">
            <v/>
          </cell>
        </row>
        <row r="3144">
          <cell r="J3144" t="str">
            <v/>
          </cell>
          <cell r="O3144" t="str">
            <v/>
          </cell>
          <cell r="P3144" t="str">
            <v/>
          </cell>
          <cell r="Q3144" t="str">
            <v/>
          </cell>
        </row>
        <row r="3145">
          <cell r="J3145" t="str">
            <v/>
          </cell>
          <cell r="O3145" t="str">
            <v/>
          </cell>
          <cell r="P3145" t="str">
            <v/>
          </cell>
          <cell r="Q3145" t="str">
            <v/>
          </cell>
        </row>
        <row r="3146">
          <cell r="J3146" t="str">
            <v/>
          </cell>
          <cell r="O3146" t="str">
            <v/>
          </cell>
          <cell r="P3146" t="str">
            <v/>
          </cell>
          <cell r="Q3146" t="str">
            <v/>
          </cell>
        </row>
        <row r="3147">
          <cell r="J3147" t="str">
            <v/>
          </cell>
          <cell r="O3147" t="str">
            <v/>
          </cell>
          <cell r="P3147" t="str">
            <v/>
          </cell>
          <cell r="Q3147" t="str">
            <v/>
          </cell>
        </row>
        <row r="3148">
          <cell r="J3148" t="str">
            <v/>
          </cell>
          <cell r="O3148" t="str">
            <v/>
          </cell>
          <cell r="P3148" t="str">
            <v/>
          </cell>
          <cell r="Q3148" t="str">
            <v/>
          </cell>
        </row>
        <row r="3149">
          <cell r="J3149" t="str">
            <v/>
          </cell>
          <cell r="O3149" t="str">
            <v/>
          </cell>
          <cell r="P3149" t="str">
            <v/>
          </cell>
          <cell r="Q3149" t="str">
            <v/>
          </cell>
        </row>
        <row r="3150">
          <cell r="J3150" t="str">
            <v/>
          </cell>
          <cell r="O3150" t="str">
            <v/>
          </cell>
          <cell r="P3150" t="str">
            <v/>
          </cell>
          <cell r="Q3150" t="str">
            <v/>
          </cell>
        </row>
        <row r="3151">
          <cell r="J3151" t="str">
            <v/>
          </cell>
          <cell r="O3151" t="str">
            <v/>
          </cell>
          <cell r="P3151" t="str">
            <v/>
          </cell>
          <cell r="Q3151" t="str">
            <v/>
          </cell>
        </row>
        <row r="3152">
          <cell r="J3152" t="str">
            <v/>
          </cell>
          <cell r="O3152" t="str">
            <v/>
          </cell>
          <cell r="P3152" t="str">
            <v/>
          </cell>
          <cell r="Q3152" t="str">
            <v/>
          </cell>
        </row>
        <row r="3153">
          <cell r="J3153" t="str">
            <v/>
          </cell>
          <cell r="O3153" t="str">
            <v/>
          </cell>
          <cell r="P3153" t="str">
            <v/>
          </cell>
          <cell r="Q3153" t="str">
            <v/>
          </cell>
        </row>
        <row r="3154">
          <cell r="J3154" t="str">
            <v/>
          </cell>
          <cell r="O3154" t="str">
            <v/>
          </cell>
          <cell r="P3154" t="str">
            <v/>
          </cell>
          <cell r="Q3154" t="str">
            <v/>
          </cell>
        </row>
        <row r="3155">
          <cell r="J3155" t="str">
            <v/>
          </cell>
          <cell r="O3155" t="str">
            <v/>
          </cell>
          <cell r="P3155" t="str">
            <v/>
          </cell>
          <cell r="Q3155" t="str">
            <v/>
          </cell>
        </row>
        <row r="3156">
          <cell r="J3156" t="str">
            <v/>
          </cell>
          <cell r="O3156" t="str">
            <v/>
          </cell>
          <cell r="P3156" t="str">
            <v/>
          </cell>
          <cell r="Q3156" t="str">
            <v/>
          </cell>
        </row>
        <row r="3157">
          <cell r="J3157" t="str">
            <v/>
          </cell>
          <cell r="O3157" t="str">
            <v/>
          </cell>
          <cell r="P3157" t="str">
            <v/>
          </cell>
          <cell r="Q3157" t="str">
            <v/>
          </cell>
        </row>
        <row r="3158">
          <cell r="J3158" t="str">
            <v/>
          </cell>
          <cell r="O3158" t="str">
            <v/>
          </cell>
          <cell r="P3158" t="str">
            <v/>
          </cell>
          <cell r="Q3158" t="str">
            <v/>
          </cell>
        </row>
        <row r="3159">
          <cell r="J3159" t="str">
            <v/>
          </cell>
          <cell r="O3159" t="str">
            <v/>
          </cell>
          <cell r="P3159" t="str">
            <v/>
          </cell>
          <cell r="Q3159" t="str">
            <v/>
          </cell>
        </row>
        <row r="3160">
          <cell r="J3160" t="str">
            <v/>
          </cell>
          <cell r="O3160" t="str">
            <v/>
          </cell>
          <cell r="P3160" t="str">
            <v/>
          </cell>
          <cell r="Q3160" t="str">
            <v/>
          </cell>
        </row>
        <row r="3161">
          <cell r="J3161" t="str">
            <v/>
          </cell>
          <cell r="O3161" t="str">
            <v/>
          </cell>
          <cell r="P3161" t="str">
            <v/>
          </cell>
          <cell r="Q3161" t="str">
            <v/>
          </cell>
        </row>
        <row r="3162">
          <cell r="J3162" t="str">
            <v/>
          </cell>
          <cell r="O3162" t="str">
            <v/>
          </cell>
          <cell r="P3162" t="str">
            <v/>
          </cell>
          <cell r="Q3162" t="str">
            <v/>
          </cell>
        </row>
        <row r="3163">
          <cell r="J3163" t="str">
            <v/>
          </cell>
          <cell r="O3163" t="str">
            <v/>
          </cell>
          <cell r="P3163" t="str">
            <v/>
          </cell>
          <cell r="Q3163" t="str">
            <v/>
          </cell>
        </row>
        <row r="3164">
          <cell r="J3164" t="str">
            <v/>
          </cell>
          <cell r="O3164" t="str">
            <v/>
          </cell>
          <cell r="P3164" t="str">
            <v/>
          </cell>
          <cell r="Q3164" t="str">
            <v/>
          </cell>
        </row>
        <row r="3165">
          <cell r="J3165" t="str">
            <v/>
          </cell>
          <cell r="O3165" t="str">
            <v/>
          </cell>
          <cell r="P3165" t="str">
            <v/>
          </cell>
          <cell r="Q3165" t="str">
            <v/>
          </cell>
        </row>
        <row r="3166">
          <cell r="J3166" t="str">
            <v/>
          </cell>
          <cell r="O3166" t="str">
            <v/>
          </cell>
          <cell r="P3166" t="str">
            <v/>
          </cell>
          <cell r="Q3166" t="str">
            <v/>
          </cell>
        </row>
        <row r="3167">
          <cell r="J3167" t="str">
            <v/>
          </cell>
          <cell r="O3167" t="str">
            <v/>
          </cell>
          <cell r="P3167" t="str">
            <v/>
          </cell>
          <cell r="Q3167" t="str">
            <v/>
          </cell>
        </row>
        <row r="3168">
          <cell r="J3168" t="str">
            <v/>
          </cell>
          <cell r="O3168" t="str">
            <v/>
          </cell>
          <cell r="P3168" t="str">
            <v/>
          </cell>
          <cell r="Q3168" t="str">
            <v/>
          </cell>
        </row>
        <row r="3169">
          <cell r="J3169" t="str">
            <v/>
          </cell>
          <cell r="O3169" t="str">
            <v/>
          </cell>
          <cell r="P3169" t="str">
            <v/>
          </cell>
          <cell r="Q3169" t="str">
            <v/>
          </cell>
        </row>
        <row r="3170">
          <cell r="J3170" t="str">
            <v/>
          </cell>
          <cell r="O3170" t="str">
            <v/>
          </cell>
          <cell r="P3170" t="str">
            <v/>
          </cell>
          <cell r="Q3170" t="str">
            <v/>
          </cell>
        </row>
        <row r="3171">
          <cell r="J3171" t="str">
            <v/>
          </cell>
          <cell r="O3171" t="str">
            <v/>
          </cell>
          <cell r="P3171" t="str">
            <v/>
          </cell>
          <cell r="Q3171" t="str">
            <v/>
          </cell>
        </row>
        <row r="3172">
          <cell r="J3172" t="str">
            <v/>
          </cell>
          <cell r="O3172" t="str">
            <v/>
          </cell>
          <cell r="P3172" t="str">
            <v/>
          </cell>
          <cell r="Q3172" t="str">
            <v/>
          </cell>
        </row>
        <row r="3173">
          <cell r="J3173" t="str">
            <v/>
          </cell>
          <cell r="O3173" t="str">
            <v/>
          </cell>
          <cell r="P3173" t="str">
            <v/>
          </cell>
          <cell r="Q3173" t="str">
            <v/>
          </cell>
        </row>
        <row r="3174">
          <cell r="J3174" t="str">
            <v/>
          </cell>
          <cell r="O3174" t="str">
            <v/>
          </cell>
          <cell r="P3174" t="str">
            <v/>
          </cell>
          <cell r="Q3174" t="str">
            <v/>
          </cell>
        </row>
        <row r="3175">
          <cell r="J3175" t="str">
            <v/>
          </cell>
          <cell r="O3175" t="str">
            <v/>
          </cell>
          <cell r="P3175" t="str">
            <v/>
          </cell>
          <cell r="Q3175" t="str">
            <v/>
          </cell>
        </row>
        <row r="3176">
          <cell r="J3176" t="str">
            <v/>
          </cell>
          <cell r="O3176" t="str">
            <v/>
          </cell>
          <cell r="P3176" t="str">
            <v/>
          </cell>
          <cell r="Q3176" t="str">
            <v/>
          </cell>
        </row>
        <row r="3177">
          <cell r="J3177" t="str">
            <v/>
          </cell>
          <cell r="O3177" t="str">
            <v/>
          </cell>
          <cell r="P3177" t="str">
            <v/>
          </cell>
          <cell r="Q3177" t="str">
            <v/>
          </cell>
        </row>
        <row r="3178">
          <cell r="J3178" t="str">
            <v/>
          </cell>
          <cell r="O3178" t="str">
            <v/>
          </cell>
          <cell r="P3178" t="str">
            <v/>
          </cell>
          <cell r="Q3178" t="str">
            <v/>
          </cell>
        </row>
        <row r="3179">
          <cell r="J3179" t="str">
            <v/>
          </cell>
          <cell r="O3179" t="str">
            <v/>
          </cell>
          <cell r="P3179" t="str">
            <v/>
          </cell>
          <cell r="Q3179" t="str">
            <v/>
          </cell>
        </row>
        <row r="3180">
          <cell r="J3180" t="str">
            <v/>
          </cell>
          <cell r="O3180" t="str">
            <v/>
          </cell>
          <cell r="P3180" t="str">
            <v/>
          </cell>
          <cell r="Q3180" t="str">
            <v/>
          </cell>
        </row>
        <row r="3181">
          <cell r="J3181" t="str">
            <v/>
          </cell>
          <cell r="O3181" t="str">
            <v/>
          </cell>
          <cell r="P3181" t="str">
            <v/>
          </cell>
          <cell r="Q3181" t="str">
            <v/>
          </cell>
        </row>
        <row r="3182">
          <cell r="J3182" t="str">
            <v/>
          </cell>
          <cell r="O3182" t="str">
            <v/>
          </cell>
          <cell r="P3182" t="str">
            <v/>
          </cell>
          <cell r="Q3182" t="str">
            <v/>
          </cell>
        </row>
        <row r="3183">
          <cell r="J3183" t="str">
            <v/>
          </cell>
          <cell r="O3183" t="str">
            <v/>
          </cell>
          <cell r="P3183" t="str">
            <v/>
          </cell>
          <cell r="Q3183" t="str">
            <v/>
          </cell>
        </row>
        <row r="3184">
          <cell r="J3184" t="str">
            <v/>
          </cell>
          <cell r="O3184" t="str">
            <v/>
          </cell>
          <cell r="P3184" t="str">
            <v/>
          </cell>
          <cell r="Q3184" t="str">
            <v/>
          </cell>
        </row>
        <row r="3185">
          <cell r="J3185" t="str">
            <v/>
          </cell>
          <cell r="O3185" t="str">
            <v/>
          </cell>
          <cell r="P3185" t="str">
            <v/>
          </cell>
          <cell r="Q3185" t="str">
            <v/>
          </cell>
        </row>
        <row r="3186">
          <cell r="J3186" t="str">
            <v/>
          </cell>
          <cell r="O3186" t="str">
            <v/>
          </cell>
          <cell r="P3186" t="str">
            <v/>
          </cell>
          <cell r="Q3186" t="str">
            <v/>
          </cell>
        </row>
        <row r="3187">
          <cell r="J3187" t="str">
            <v/>
          </cell>
          <cell r="O3187" t="str">
            <v/>
          </cell>
          <cell r="P3187" t="str">
            <v/>
          </cell>
          <cell r="Q3187" t="str">
            <v/>
          </cell>
        </row>
        <row r="3188">
          <cell r="J3188" t="str">
            <v/>
          </cell>
          <cell r="O3188" t="str">
            <v/>
          </cell>
          <cell r="P3188" t="str">
            <v/>
          </cell>
          <cell r="Q3188" t="str">
            <v/>
          </cell>
        </row>
        <row r="3189">
          <cell r="J3189" t="str">
            <v/>
          </cell>
          <cell r="O3189" t="str">
            <v/>
          </cell>
          <cell r="P3189" t="str">
            <v/>
          </cell>
          <cell r="Q3189" t="str">
            <v/>
          </cell>
        </row>
        <row r="3190">
          <cell r="J3190" t="str">
            <v/>
          </cell>
          <cell r="O3190" t="str">
            <v/>
          </cell>
          <cell r="P3190" t="str">
            <v/>
          </cell>
          <cell r="Q3190" t="str">
            <v/>
          </cell>
        </row>
        <row r="3191">
          <cell r="J3191" t="str">
            <v/>
          </cell>
          <cell r="O3191" t="str">
            <v/>
          </cell>
          <cell r="P3191" t="str">
            <v/>
          </cell>
          <cell r="Q3191" t="str">
            <v/>
          </cell>
        </row>
        <row r="3192">
          <cell r="J3192" t="str">
            <v/>
          </cell>
          <cell r="O3192" t="str">
            <v/>
          </cell>
          <cell r="P3192" t="str">
            <v/>
          </cell>
          <cell r="Q3192" t="str">
            <v/>
          </cell>
        </row>
        <row r="3193">
          <cell r="J3193" t="str">
            <v/>
          </cell>
          <cell r="O3193" t="str">
            <v/>
          </cell>
          <cell r="P3193" t="str">
            <v/>
          </cell>
          <cell r="Q3193" t="str">
            <v/>
          </cell>
        </row>
        <row r="3194">
          <cell r="J3194" t="str">
            <v/>
          </cell>
          <cell r="O3194" t="str">
            <v/>
          </cell>
          <cell r="P3194" t="str">
            <v/>
          </cell>
          <cell r="Q3194" t="str">
            <v/>
          </cell>
        </row>
        <row r="3195">
          <cell r="J3195" t="str">
            <v/>
          </cell>
          <cell r="O3195" t="str">
            <v/>
          </cell>
          <cell r="P3195" t="str">
            <v/>
          </cell>
          <cell r="Q3195" t="str">
            <v/>
          </cell>
        </row>
        <row r="3196">
          <cell r="J3196" t="str">
            <v/>
          </cell>
          <cell r="O3196" t="str">
            <v/>
          </cell>
          <cell r="P3196" t="str">
            <v/>
          </cell>
          <cell r="Q3196" t="str">
            <v/>
          </cell>
        </row>
        <row r="3197">
          <cell r="J3197" t="str">
            <v/>
          </cell>
          <cell r="O3197" t="str">
            <v/>
          </cell>
          <cell r="P3197" t="str">
            <v/>
          </cell>
          <cell r="Q3197" t="str">
            <v/>
          </cell>
        </row>
        <row r="3198">
          <cell r="J3198" t="str">
            <v/>
          </cell>
          <cell r="O3198" t="str">
            <v/>
          </cell>
          <cell r="P3198" t="str">
            <v/>
          </cell>
          <cell r="Q3198" t="str">
            <v/>
          </cell>
        </row>
        <row r="3199">
          <cell r="J3199" t="str">
            <v/>
          </cell>
          <cell r="O3199" t="str">
            <v/>
          </cell>
          <cell r="P3199" t="str">
            <v/>
          </cell>
          <cell r="Q3199" t="str">
            <v/>
          </cell>
        </row>
        <row r="3200">
          <cell r="J3200" t="str">
            <v/>
          </cell>
          <cell r="O3200" t="str">
            <v/>
          </cell>
          <cell r="P3200" t="str">
            <v/>
          </cell>
          <cell r="Q3200" t="str">
            <v/>
          </cell>
        </row>
        <row r="3201">
          <cell r="J3201" t="str">
            <v/>
          </cell>
          <cell r="O3201" t="str">
            <v/>
          </cell>
          <cell r="P3201" t="str">
            <v/>
          </cell>
          <cell r="Q3201" t="str">
            <v/>
          </cell>
        </row>
        <row r="3202">
          <cell r="J3202" t="str">
            <v/>
          </cell>
          <cell r="O3202" t="str">
            <v/>
          </cell>
          <cell r="P3202" t="str">
            <v/>
          </cell>
          <cell r="Q3202" t="str">
            <v/>
          </cell>
        </row>
        <row r="3203">
          <cell r="J3203" t="str">
            <v/>
          </cell>
          <cell r="O3203" t="str">
            <v/>
          </cell>
          <cell r="P3203" t="str">
            <v/>
          </cell>
          <cell r="Q3203" t="str">
            <v/>
          </cell>
        </row>
        <row r="3204">
          <cell r="J3204" t="str">
            <v/>
          </cell>
          <cell r="O3204" t="str">
            <v/>
          </cell>
          <cell r="P3204" t="str">
            <v/>
          </cell>
          <cell r="Q3204" t="str">
            <v/>
          </cell>
        </row>
        <row r="3205">
          <cell r="J3205" t="str">
            <v/>
          </cell>
          <cell r="O3205" t="str">
            <v/>
          </cell>
          <cell r="P3205" t="str">
            <v/>
          </cell>
          <cell r="Q3205" t="str">
            <v/>
          </cell>
        </row>
        <row r="3206">
          <cell r="J3206" t="str">
            <v/>
          </cell>
          <cell r="O3206" t="str">
            <v/>
          </cell>
          <cell r="P3206" t="str">
            <v/>
          </cell>
          <cell r="Q3206" t="str">
            <v/>
          </cell>
        </row>
        <row r="3207">
          <cell r="J3207" t="str">
            <v/>
          </cell>
          <cell r="O3207" t="str">
            <v/>
          </cell>
          <cell r="P3207" t="str">
            <v/>
          </cell>
          <cell r="Q3207" t="str">
            <v/>
          </cell>
        </row>
        <row r="3208">
          <cell r="J3208" t="str">
            <v/>
          </cell>
          <cell r="O3208" t="str">
            <v/>
          </cell>
          <cell r="P3208" t="str">
            <v/>
          </cell>
          <cell r="Q3208" t="str">
            <v/>
          </cell>
        </row>
        <row r="3209">
          <cell r="J3209" t="str">
            <v/>
          </cell>
          <cell r="O3209" t="str">
            <v/>
          </cell>
          <cell r="P3209" t="str">
            <v/>
          </cell>
          <cell r="Q3209" t="str">
            <v/>
          </cell>
        </row>
        <row r="3210">
          <cell r="J3210" t="str">
            <v/>
          </cell>
          <cell r="O3210" t="str">
            <v/>
          </cell>
          <cell r="P3210" t="str">
            <v/>
          </cell>
          <cell r="Q3210" t="str">
            <v/>
          </cell>
        </row>
        <row r="3211">
          <cell r="J3211" t="str">
            <v/>
          </cell>
          <cell r="O3211" t="str">
            <v/>
          </cell>
          <cell r="P3211" t="str">
            <v/>
          </cell>
          <cell r="Q3211" t="str">
            <v/>
          </cell>
        </row>
        <row r="3212">
          <cell r="J3212" t="str">
            <v/>
          </cell>
          <cell r="O3212" t="str">
            <v/>
          </cell>
          <cell r="P3212" t="str">
            <v/>
          </cell>
          <cell r="Q3212" t="str">
            <v/>
          </cell>
        </row>
        <row r="3213">
          <cell r="J3213" t="str">
            <v/>
          </cell>
          <cell r="O3213" t="str">
            <v/>
          </cell>
          <cell r="P3213" t="str">
            <v/>
          </cell>
          <cell r="Q3213" t="str">
            <v/>
          </cell>
        </row>
        <row r="3214">
          <cell r="J3214" t="str">
            <v/>
          </cell>
          <cell r="O3214" t="str">
            <v/>
          </cell>
          <cell r="P3214" t="str">
            <v/>
          </cell>
          <cell r="Q3214" t="str">
            <v/>
          </cell>
        </row>
        <row r="3215">
          <cell r="J3215" t="str">
            <v/>
          </cell>
          <cell r="O3215" t="str">
            <v/>
          </cell>
          <cell r="P3215" t="str">
            <v/>
          </cell>
          <cell r="Q3215" t="str">
            <v/>
          </cell>
        </row>
        <row r="3216">
          <cell r="J3216" t="str">
            <v/>
          </cell>
          <cell r="O3216" t="str">
            <v/>
          </cell>
          <cell r="P3216" t="str">
            <v/>
          </cell>
          <cell r="Q3216" t="str">
            <v/>
          </cell>
        </row>
        <row r="3217">
          <cell r="J3217" t="str">
            <v/>
          </cell>
          <cell r="O3217" t="str">
            <v/>
          </cell>
          <cell r="P3217" t="str">
            <v/>
          </cell>
          <cell r="Q3217" t="str">
            <v/>
          </cell>
        </row>
        <row r="3218">
          <cell r="J3218" t="str">
            <v/>
          </cell>
          <cell r="O3218" t="str">
            <v/>
          </cell>
          <cell r="P3218" t="str">
            <v/>
          </cell>
          <cell r="Q3218" t="str">
            <v/>
          </cell>
        </row>
        <row r="3219">
          <cell r="J3219" t="str">
            <v/>
          </cell>
          <cell r="O3219" t="str">
            <v/>
          </cell>
          <cell r="P3219" t="str">
            <v/>
          </cell>
          <cell r="Q3219" t="str">
            <v/>
          </cell>
        </row>
        <row r="3220">
          <cell r="J3220" t="str">
            <v/>
          </cell>
          <cell r="O3220" t="str">
            <v/>
          </cell>
          <cell r="P3220" t="str">
            <v/>
          </cell>
          <cell r="Q3220" t="str">
            <v/>
          </cell>
        </row>
        <row r="3221">
          <cell r="J3221" t="str">
            <v/>
          </cell>
          <cell r="O3221" t="str">
            <v/>
          </cell>
          <cell r="P3221" t="str">
            <v/>
          </cell>
          <cell r="Q3221" t="str">
            <v/>
          </cell>
        </row>
        <row r="3222">
          <cell r="J3222" t="str">
            <v/>
          </cell>
          <cell r="O3222" t="str">
            <v/>
          </cell>
          <cell r="P3222" t="str">
            <v/>
          </cell>
          <cell r="Q3222" t="str">
            <v/>
          </cell>
        </row>
        <row r="3223">
          <cell r="J3223" t="str">
            <v/>
          </cell>
          <cell r="O3223" t="str">
            <v/>
          </cell>
          <cell r="P3223" t="str">
            <v/>
          </cell>
          <cell r="Q3223" t="str">
            <v/>
          </cell>
        </row>
        <row r="3224">
          <cell r="J3224" t="str">
            <v/>
          </cell>
          <cell r="O3224" t="str">
            <v/>
          </cell>
          <cell r="P3224" t="str">
            <v/>
          </cell>
          <cell r="Q3224" t="str">
            <v/>
          </cell>
        </row>
        <row r="3225">
          <cell r="J3225" t="str">
            <v/>
          </cell>
          <cell r="O3225" t="str">
            <v/>
          </cell>
          <cell r="P3225" t="str">
            <v/>
          </cell>
          <cell r="Q3225" t="str">
            <v/>
          </cell>
        </row>
        <row r="3226">
          <cell r="J3226" t="str">
            <v/>
          </cell>
          <cell r="O3226" t="str">
            <v/>
          </cell>
          <cell r="P3226" t="str">
            <v/>
          </cell>
          <cell r="Q3226" t="str">
            <v/>
          </cell>
        </row>
        <row r="3227">
          <cell r="J3227" t="str">
            <v/>
          </cell>
          <cell r="O3227" t="str">
            <v/>
          </cell>
          <cell r="P3227" t="str">
            <v/>
          </cell>
          <cell r="Q3227" t="str">
            <v/>
          </cell>
        </row>
        <row r="3228">
          <cell r="J3228" t="str">
            <v/>
          </cell>
          <cell r="O3228" t="str">
            <v/>
          </cell>
          <cell r="P3228" t="str">
            <v/>
          </cell>
          <cell r="Q3228" t="str">
            <v/>
          </cell>
        </row>
        <row r="3229">
          <cell r="J3229" t="str">
            <v/>
          </cell>
          <cell r="O3229" t="str">
            <v/>
          </cell>
          <cell r="P3229" t="str">
            <v/>
          </cell>
          <cell r="Q3229" t="str">
            <v/>
          </cell>
        </row>
        <row r="3230">
          <cell r="J3230" t="str">
            <v/>
          </cell>
          <cell r="O3230" t="str">
            <v/>
          </cell>
          <cell r="P3230" t="str">
            <v/>
          </cell>
          <cell r="Q3230" t="str">
            <v/>
          </cell>
        </row>
        <row r="3231">
          <cell r="J3231" t="str">
            <v/>
          </cell>
          <cell r="O3231" t="str">
            <v/>
          </cell>
          <cell r="P3231" t="str">
            <v/>
          </cell>
          <cell r="Q3231" t="str">
            <v/>
          </cell>
        </row>
        <row r="3232">
          <cell r="J3232" t="str">
            <v/>
          </cell>
          <cell r="O3232" t="str">
            <v/>
          </cell>
          <cell r="P3232" t="str">
            <v/>
          </cell>
          <cell r="Q3232" t="str">
            <v/>
          </cell>
        </row>
        <row r="3233">
          <cell r="J3233" t="str">
            <v/>
          </cell>
          <cell r="O3233" t="str">
            <v/>
          </cell>
          <cell r="P3233" t="str">
            <v/>
          </cell>
          <cell r="Q3233" t="str">
            <v/>
          </cell>
        </row>
        <row r="3234">
          <cell r="J3234" t="str">
            <v/>
          </cell>
          <cell r="O3234" t="str">
            <v/>
          </cell>
          <cell r="P3234" t="str">
            <v/>
          </cell>
          <cell r="Q3234" t="str">
            <v/>
          </cell>
        </row>
        <row r="3235">
          <cell r="J3235" t="str">
            <v/>
          </cell>
          <cell r="O3235" t="str">
            <v/>
          </cell>
          <cell r="P3235" t="str">
            <v/>
          </cell>
          <cell r="Q3235" t="str">
            <v/>
          </cell>
        </row>
        <row r="3236">
          <cell r="J3236" t="str">
            <v/>
          </cell>
          <cell r="O3236" t="str">
            <v/>
          </cell>
          <cell r="P3236" t="str">
            <v/>
          </cell>
          <cell r="Q3236" t="str">
            <v/>
          </cell>
        </row>
        <row r="3237">
          <cell r="J3237" t="str">
            <v/>
          </cell>
          <cell r="O3237" t="str">
            <v/>
          </cell>
          <cell r="P3237" t="str">
            <v/>
          </cell>
          <cell r="Q3237" t="str">
            <v/>
          </cell>
        </row>
        <row r="3238">
          <cell r="J3238" t="str">
            <v/>
          </cell>
          <cell r="O3238" t="str">
            <v/>
          </cell>
          <cell r="P3238" t="str">
            <v/>
          </cell>
          <cell r="Q3238" t="str">
            <v/>
          </cell>
        </row>
        <row r="3239">
          <cell r="J3239" t="str">
            <v/>
          </cell>
          <cell r="O3239" t="str">
            <v/>
          </cell>
          <cell r="P3239" t="str">
            <v/>
          </cell>
          <cell r="Q3239" t="str">
            <v/>
          </cell>
        </row>
        <row r="3240">
          <cell r="J3240" t="str">
            <v/>
          </cell>
          <cell r="O3240" t="str">
            <v/>
          </cell>
          <cell r="P3240" t="str">
            <v/>
          </cell>
          <cell r="Q3240" t="str">
            <v/>
          </cell>
        </row>
        <row r="3241">
          <cell r="J3241" t="str">
            <v/>
          </cell>
          <cell r="O3241" t="str">
            <v/>
          </cell>
          <cell r="P3241" t="str">
            <v/>
          </cell>
          <cell r="Q3241" t="str">
            <v/>
          </cell>
        </row>
        <row r="3242">
          <cell r="J3242" t="str">
            <v/>
          </cell>
          <cell r="O3242" t="str">
            <v/>
          </cell>
          <cell r="P3242" t="str">
            <v/>
          </cell>
          <cell r="Q3242" t="str">
            <v/>
          </cell>
        </row>
        <row r="3243">
          <cell r="J3243" t="str">
            <v/>
          </cell>
          <cell r="O3243" t="str">
            <v/>
          </cell>
          <cell r="P3243" t="str">
            <v/>
          </cell>
          <cell r="Q3243" t="str">
            <v/>
          </cell>
        </row>
        <row r="3244">
          <cell r="J3244" t="str">
            <v/>
          </cell>
          <cell r="O3244" t="str">
            <v/>
          </cell>
          <cell r="P3244" t="str">
            <v/>
          </cell>
          <cell r="Q3244" t="str">
            <v/>
          </cell>
        </row>
        <row r="3245">
          <cell r="J3245" t="str">
            <v/>
          </cell>
          <cell r="O3245" t="str">
            <v/>
          </cell>
          <cell r="P3245" t="str">
            <v/>
          </cell>
          <cell r="Q3245" t="str">
            <v/>
          </cell>
        </row>
        <row r="3246">
          <cell r="J3246" t="str">
            <v/>
          </cell>
          <cell r="O3246" t="str">
            <v/>
          </cell>
          <cell r="P3246" t="str">
            <v/>
          </cell>
          <cell r="Q3246" t="str">
            <v/>
          </cell>
        </row>
        <row r="3247">
          <cell r="J3247" t="str">
            <v/>
          </cell>
          <cell r="O3247" t="str">
            <v/>
          </cell>
          <cell r="P3247" t="str">
            <v/>
          </cell>
          <cell r="Q3247" t="str">
            <v/>
          </cell>
        </row>
        <row r="3248">
          <cell r="J3248" t="str">
            <v/>
          </cell>
          <cell r="O3248" t="str">
            <v/>
          </cell>
          <cell r="P3248" t="str">
            <v/>
          </cell>
          <cell r="Q3248" t="str">
            <v/>
          </cell>
        </row>
        <row r="3249">
          <cell r="J3249" t="str">
            <v/>
          </cell>
          <cell r="O3249" t="str">
            <v/>
          </cell>
          <cell r="P3249" t="str">
            <v/>
          </cell>
          <cell r="Q3249" t="str">
            <v/>
          </cell>
        </row>
        <row r="3250">
          <cell r="J3250" t="str">
            <v/>
          </cell>
          <cell r="O3250" t="str">
            <v/>
          </cell>
          <cell r="P3250" t="str">
            <v/>
          </cell>
          <cell r="Q3250" t="str">
            <v/>
          </cell>
        </row>
        <row r="3251">
          <cell r="J3251" t="str">
            <v/>
          </cell>
          <cell r="O3251" t="str">
            <v/>
          </cell>
          <cell r="P3251" t="str">
            <v/>
          </cell>
          <cell r="Q3251" t="str">
            <v/>
          </cell>
        </row>
        <row r="3252">
          <cell r="J3252" t="str">
            <v/>
          </cell>
          <cell r="O3252" t="str">
            <v/>
          </cell>
          <cell r="P3252" t="str">
            <v/>
          </cell>
          <cell r="Q3252" t="str">
            <v/>
          </cell>
        </row>
        <row r="3253">
          <cell r="J3253" t="str">
            <v/>
          </cell>
          <cell r="O3253" t="str">
            <v/>
          </cell>
          <cell r="P3253" t="str">
            <v/>
          </cell>
          <cell r="Q3253" t="str">
            <v/>
          </cell>
        </row>
        <row r="3254">
          <cell r="J3254" t="str">
            <v/>
          </cell>
          <cell r="O3254" t="str">
            <v/>
          </cell>
          <cell r="P3254" t="str">
            <v/>
          </cell>
          <cell r="Q3254" t="str">
            <v/>
          </cell>
        </row>
        <row r="3255">
          <cell r="J3255" t="str">
            <v/>
          </cell>
          <cell r="O3255" t="str">
            <v/>
          </cell>
          <cell r="P3255" t="str">
            <v/>
          </cell>
          <cell r="Q3255" t="str">
            <v/>
          </cell>
        </row>
        <row r="3256">
          <cell r="J3256" t="str">
            <v/>
          </cell>
          <cell r="O3256" t="str">
            <v/>
          </cell>
          <cell r="P3256" t="str">
            <v/>
          </cell>
          <cell r="Q3256" t="str">
            <v/>
          </cell>
        </row>
        <row r="3257">
          <cell r="J3257" t="str">
            <v/>
          </cell>
          <cell r="O3257" t="str">
            <v/>
          </cell>
          <cell r="P3257" t="str">
            <v/>
          </cell>
          <cell r="Q3257" t="str">
            <v/>
          </cell>
        </row>
        <row r="3258">
          <cell r="J3258" t="str">
            <v/>
          </cell>
          <cell r="O3258" t="str">
            <v/>
          </cell>
          <cell r="P3258" t="str">
            <v/>
          </cell>
          <cell r="Q3258" t="str">
            <v/>
          </cell>
        </row>
        <row r="3259">
          <cell r="J3259" t="str">
            <v/>
          </cell>
          <cell r="O3259" t="str">
            <v/>
          </cell>
          <cell r="P3259" t="str">
            <v/>
          </cell>
          <cell r="Q3259" t="str">
            <v/>
          </cell>
        </row>
        <row r="3260">
          <cell r="J3260" t="str">
            <v/>
          </cell>
          <cell r="O3260" t="str">
            <v/>
          </cell>
          <cell r="P3260" t="str">
            <v/>
          </cell>
          <cell r="Q3260" t="str">
            <v/>
          </cell>
        </row>
        <row r="3261">
          <cell r="J3261" t="str">
            <v/>
          </cell>
          <cell r="O3261" t="str">
            <v/>
          </cell>
          <cell r="P3261" t="str">
            <v/>
          </cell>
          <cell r="Q3261" t="str">
            <v/>
          </cell>
        </row>
        <row r="3262">
          <cell r="J3262" t="str">
            <v/>
          </cell>
          <cell r="O3262" t="str">
            <v/>
          </cell>
          <cell r="P3262" t="str">
            <v/>
          </cell>
          <cell r="Q3262" t="str">
            <v/>
          </cell>
        </row>
        <row r="3263">
          <cell r="J3263" t="str">
            <v/>
          </cell>
          <cell r="O3263" t="str">
            <v/>
          </cell>
          <cell r="P3263" t="str">
            <v/>
          </cell>
          <cell r="Q3263" t="str">
            <v/>
          </cell>
        </row>
        <row r="3264">
          <cell r="J3264" t="str">
            <v/>
          </cell>
          <cell r="O3264" t="str">
            <v/>
          </cell>
          <cell r="P3264" t="str">
            <v/>
          </cell>
          <cell r="Q3264" t="str">
            <v/>
          </cell>
        </row>
        <row r="3265">
          <cell r="J3265" t="str">
            <v/>
          </cell>
          <cell r="O3265" t="str">
            <v/>
          </cell>
          <cell r="P3265" t="str">
            <v/>
          </cell>
          <cell r="Q3265" t="str">
            <v/>
          </cell>
        </row>
        <row r="3266">
          <cell r="J3266" t="str">
            <v/>
          </cell>
          <cell r="O3266" t="str">
            <v/>
          </cell>
          <cell r="P3266" t="str">
            <v/>
          </cell>
          <cell r="Q3266" t="str">
            <v/>
          </cell>
        </row>
        <row r="3267">
          <cell r="J3267" t="str">
            <v/>
          </cell>
          <cell r="O3267" t="str">
            <v/>
          </cell>
          <cell r="P3267" t="str">
            <v/>
          </cell>
          <cell r="Q3267" t="str">
            <v/>
          </cell>
        </row>
        <row r="3268">
          <cell r="J3268" t="str">
            <v/>
          </cell>
          <cell r="O3268" t="str">
            <v/>
          </cell>
          <cell r="P3268" t="str">
            <v/>
          </cell>
          <cell r="Q3268" t="str">
            <v/>
          </cell>
        </row>
        <row r="3269">
          <cell r="J3269" t="str">
            <v/>
          </cell>
          <cell r="O3269" t="str">
            <v/>
          </cell>
          <cell r="P3269" t="str">
            <v/>
          </cell>
          <cell r="Q3269" t="str">
            <v/>
          </cell>
        </row>
        <row r="3270">
          <cell r="J3270" t="str">
            <v/>
          </cell>
          <cell r="O3270" t="str">
            <v/>
          </cell>
          <cell r="P3270" t="str">
            <v/>
          </cell>
          <cell r="Q3270" t="str">
            <v/>
          </cell>
        </row>
        <row r="3271">
          <cell r="J3271" t="str">
            <v/>
          </cell>
          <cell r="O3271" t="str">
            <v/>
          </cell>
          <cell r="P3271" t="str">
            <v/>
          </cell>
          <cell r="Q3271" t="str">
            <v/>
          </cell>
        </row>
        <row r="3272">
          <cell r="J3272" t="str">
            <v/>
          </cell>
          <cell r="O3272" t="str">
            <v/>
          </cell>
          <cell r="P3272" t="str">
            <v/>
          </cell>
          <cell r="Q3272" t="str">
            <v/>
          </cell>
        </row>
        <row r="3273">
          <cell r="J3273" t="str">
            <v/>
          </cell>
          <cell r="O3273" t="str">
            <v/>
          </cell>
          <cell r="P3273" t="str">
            <v/>
          </cell>
          <cell r="Q3273" t="str">
            <v/>
          </cell>
        </row>
        <row r="3274">
          <cell r="J3274" t="str">
            <v/>
          </cell>
          <cell r="O3274" t="str">
            <v/>
          </cell>
          <cell r="P3274" t="str">
            <v/>
          </cell>
          <cell r="Q3274" t="str">
            <v/>
          </cell>
        </row>
        <row r="3275">
          <cell r="J3275" t="str">
            <v/>
          </cell>
          <cell r="O3275" t="str">
            <v/>
          </cell>
          <cell r="P3275" t="str">
            <v/>
          </cell>
          <cell r="Q3275" t="str">
            <v/>
          </cell>
        </row>
        <row r="3276">
          <cell r="J3276" t="str">
            <v/>
          </cell>
          <cell r="O3276" t="str">
            <v/>
          </cell>
          <cell r="P3276" t="str">
            <v/>
          </cell>
          <cell r="Q3276" t="str">
            <v/>
          </cell>
        </row>
        <row r="3277">
          <cell r="J3277" t="str">
            <v/>
          </cell>
          <cell r="O3277" t="str">
            <v/>
          </cell>
          <cell r="P3277" t="str">
            <v/>
          </cell>
          <cell r="Q3277" t="str">
            <v/>
          </cell>
        </row>
        <row r="3278">
          <cell r="J3278" t="str">
            <v/>
          </cell>
          <cell r="O3278" t="str">
            <v/>
          </cell>
          <cell r="P3278" t="str">
            <v/>
          </cell>
          <cell r="Q3278" t="str">
            <v/>
          </cell>
        </row>
        <row r="3279">
          <cell r="J3279" t="str">
            <v/>
          </cell>
          <cell r="O3279" t="str">
            <v/>
          </cell>
          <cell r="P3279" t="str">
            <v/>
          </cell>
          <cell r="Q3279" t="str">
            <v/>
          </cell>
        </row>
        <row r="3280">
          <cell r="J3280" t="str">
            <v/>
          </cell>
          <cell r="O3280" t="str">
            <v/>
          </cell>
          <cell r="P3280" t="str">
            <v/>
          </cell>
          <cell r="Q3280" t="str">
            <v/>
          </cell>
        </row>
        <row r="3281">
          <cell r="J3281" t="str">
            <v/>
          </cell>
          <cell r="O3281" t="str">
            <v/>
          </cell>
          <cell r="P3281" t="str">
            <v/>
          </cell>
          <cell r="Q3281" t="str">
            <v/>
          </cell>
        </row>
        <row r="3282">
          <cell r="J3282" t="str">
            <v/>
          </cell>
          <cell r="O3282" t="str">
            <v/>
          </cell>
          <cell r="P3282" t="str">
            <v/>
          </cell>
          <cell r="Q3282" t="str">
            <v/>
          </cell>
        </row>
        <row r="3283">
          <cell r="J3283" t="str">
            <v/>
          </cell>
          <cell r="O3283" t="str">
            <v/>
          </cell>
          <cell r="P3283" t="str">
            <v/>
          </cell>
          <cell r="Q3283" t="str">
            <v/>
          </cell>
        </row>
        <row r="3284">
          <cell r="J3284" t="str">
            <v/>
          </cell>
          <cell r="O3284" t="str">
            <v/>
          </cell>
          <cell r="P3284" t="str">
            <v/>
          </cell>
          <cell r="Q3284" t="str">
            <v/>
          </cell>
        </row>
        <row r="3285">
          <cell r="J3285" t="str">
            <v/>
          </cell>
          <cell r="O3285" t="str">
            <v/>
          </cell>
          <cell r="P3285" t="str">
            <v/>
          </cell>
          <cell r="Q3285" t="str">
            <v/>
          </cell>
        </row>
        <row r="3286">
          <cell r="J3286" t="str">
            <v/>
          </cell>
          <cell r="O3286" t="str">
            <v/>
          </cell>
          <cell r="P3286" t="str">
            <v/>
          </cell>
          <cell r="Q3286" t="str">
            <v/>
          </cell>
        </row>
        <row r="3287">
          <cell r="J3287" t="str">
            <v/>
          </cell>
          <cell r="O3287" t="str">
            <v/>
          </cell>
          <cell r="P3287" t="str">
            <v/>
          </cell>
          <cell r="Q3287" t="str">
            <v/>
          </cell>
        </row>
        <row r="3288">
          <cell r="J3288" t="str">
            <v/>
          </cell>
          <cell r="O3288" t="str">
            <v/>
          </cell>
          <cell r="P3288" t="str">
            <v/>
          </cell>
          <cell r="Q3288" t="str">
            <v/>
          </cell>
        </row>
        <row r="3289">
          <cell r="J3289" t="str">
            <v/>
          </cell>
          <cell r="O3289" t="str">
            <v/>
          </cell>
          <cell r="P3289" t="str">
            <v/>
          </cell>
          <cell r="Q3289" t="str">
            <v/>
          </cell>
        </row>
        <row r="3290">
          <cell r="J3290" t="str">
            <v/>
          </cell>
          <cell r="O3290" t="str">
            <v/>
          </cell>
          <cell r="P3290" t="str">
            <v/>
          </cell>
          <cell r="Q3290" t="str">
            <v/>
          </cell>
        </row>
        <row r="3291">
          <cell r="J3291" t="str">
            <v/>
          </cell>
          <cell r="O3291" t="str">
            <v/>
          </cell>
          <cell r="P3291" t="str">
            <v/>
          </cell>
          <cell r="Q3291" t="str">
            <v/>
          </cell>
        </row>
        <row r="3292">
          <cell r="J3292" t="str">
            <v/>
          </cell>
          <cell r="O3292" t="str">
            <v/>
          </cell>
          <cell r="P3292" t="str">
            <v/>
          </cell>
          <cell r="Q3292" t="str">
            <v/>
          </cell>
        </row>
        <row r="3293">
          <cell r="J3293" t="str">
            <v/>
          </cell>
          <cell r="O3293" t="str">
            <v/>
          </cell>
          <cell r="P3293" t="str">
            <v/>
          </cell>
          <cell r="Q3293" t="str">
            <v/>
          </cell>
        </row>
        <row r="3294">
          <cell r="J3294" t="str">
            <v/>
          </cell>
          <cell r="O3294" t="str">
            <v/>
          </cell>
          <cell r="P3294" t="str">
            <v/>
          </cell>
          <cell r="Q3294" t="str">
            <v/>
          </cell>
        </row>
        <row r="3295">
          <cell r="J3295" t="str">
            <v/>
          </cell>
          <cell r="O3295" t="str">
            <v/>
          </cell>
          <cell r="P3295" t="str">
            <v/>
          </cell>
          <cell r="Q3295" t="str">
            <v/>
          </cell>
        </row>
        <row r="3296">
          <cell r="J3296" t="str">
            <v/>
          </cell>
          <cell r="O3296" t="str">
            <v/>
          </cell>
          <cell r="P3296" t="str">
            <v/>
          </cell>
          <cell r="Q3296" t="str">
            <v/>
          </cell>
        </row>
        <row r="3297">
          <cell r="J3297" t="str">
            <v/>
          </cell>
          <cell r="O3297" t="str">
            <v/>
          </cell>
          <cell r="P3297" t="str">
            <v/>
          </cell>
          <cell r="Q3297" t="str">
            <v/>
          </cell>
        </row>
        <row r="3298">
          <cell r="J3298" t="str">
            <v/>
          </cell>
          <cell r="O3298" t="str">
            <v/>
          </cell>
          <cell r="P3298" t="str">
            <v/>
          </cell>
          <cell r="Q3298" t="str">
            <v/>
          </cell>
        </row>
        <row r="3299">
          <cell r="J3299" t="str">
            <v/>
          </cell>
          <cell r="O3299" t="str">
            <v/>
          </cell>
          <cell r="P3299" t="str">
            <v/>
          </cell>
          <cell r="Q3299" t="str">
            <v/>
          </cell>
        </row>
        <row r="3300">
          <cell r="J3300" t="str">
            <v/>
          </cell>
          <cell r="O3300" t="str">
            <v/>
          </cell>
          <cell r="P3300" t="str">
            <v/>
          </cell>
          <cell r="Q3300" t="str">
            <v/>
          </cell>
        </row>
        <row r="3301">
          <cell r="J3301" t="str">
            <v/>
          </cell>
          <cell r="O3301" t="str">
            <v/>
          </cell>
          <cell r="P3301" t="str">
            <v/>
          </cell>
          <cell r="Q3301" t="str">
            <v/>
          </cell>
        </row>
        <row r="3302">
          <cell r="J3302" t="str">
            <v/>
          </cell>
          <cell r="O3302" t="str">
            <v/>
          </cell>
          <cell r="P3302" t="str">
            <v/>
          </cell>
          <cell r="Q3302" t="str">
            <v/>
          </cell>
        </row>
        <row r="3303">
          <cell r="J3303" t="str">
            <v/>
          </cell>
          <cell r="O3303" t="str">
            <v/>
          </cell>
          <cell r="P3303" t="str">
            <v/>
          </cell>
          <cell r="Q3303" t="str">
            <v/>
          </cell>
        </row>
        <row r="3304">
          <cell r="J3304" t="str">
            <v/>
          </cell>
          <cell r="O3304" t="str">
            <v/>
          </cell>
          <cell r="P3304" t="str">
            <v/>
          </cell>
          <cell r="Q3304" t="str">
            <v/>
          </cell>
        </row>
        <row r="3305">
          <cell r="J3305" t="str">
            <v/>
          </cell>
          <cell r="O3305" t="str">
            <v/>
          </cell>
          <cell r="P3305" t="str">
            <v/>
          </cell>
          <cell r="Q3305" t="str">
            <v/>
          </cell>
        </row>
        <row r="3306">
          <cell r="J3306" t="str">
            <v/>
          </cell>
          <cell r="O3306" t="str">
            <v/>
          </cell>
          <cell r="P3306" t="str">
            <v/>
          </cell>
          <cell r="Q3306" t="str">
            <v/>
          </cell>
        </row>
        <row r="3307">
          <cell r="J3307" t="str">
            <v/>
          </cell>
          <cell r="O3307" t="str">
            <v/>
          </cell>
          <cell r="P3307" t="str">
            <v/>
          </cell>
          <cell r="Q3307" t="str">
            <v/>
          </cell>
        </row>
        <row r="3308">
          <cell r="J3308" t="str">
            <v/>
          </cell>
          <cell r="O3308" t="str">
            <v/>
          </cell>
          <cell r="P3308" t="str">
            <v/>
          </cell>
          <cell r="Q3308" t="str">
            <v/>
          </cell>
        </row>
        <row r="3309">
          <cell r="J3309" t="str">
            <v/>
          </cell>
          <cell r="O3309" t="str">
            <v/>
          </cell>
          <cell r="P3309" t="str">
            <v/>
          </cell>
          <cell r="Q3309" t="str">
            <v/>
          </cell>
        </row>
        <row r="3310">
          <cell r="J3310" t="str">
            <v/>
          </cell>
          <cell r="O3310" t="str">
            <v/>
          </cell>
          <cell r="P3310" t="str">
            <v/>
          </cell>
          <cell r="Q3310" t="str">
            <v/>
          </cell>
        </row>
        <row r="3311">
          <cell r="J3311" t="str">
            <v/>
          </cell>
          <cell r="O3311" t="str">
            <v/>
          </cell>
          <cell r="P3311" t="str">
            <v/>
          </cell>
          <cell r="Q3311" t="str">
            <v/>
          </cell>
        </row>
        <row r="3312">
          <cell r="J3312" t="str">
            <v/>
          </cell>
          <cell r="O3312" t="str">
            <v/>
          </cell>
          <cell r="P3312" t="str">
            <v/>
          </cell>
          <cell r="Q3312" t="str">
            <v/>
          </cell>
        </row>
        <row r="3313">
          <cell r="J3313" t="str">
            <v/>
          </cell>
          <cell r="O3313" t="str">
            <v/>
          </cell>
          <cell r="P3313" t="str">
            <v/>
          </cell>
          <cell r="Q3313" t="str">
            <v/>
          </cell>
        </row>
        <row r="3314">
          <cell r="J3314" t="str">
            <v/>
          </cell>
          <cell r="O3314" t="str">
            <v/>
          </cell>
          <cell r="P3314" t="str">
            <v/>
          </cell>
          <cell r="Q3314" t="str">
            <v/>
          </cell>
        </row>
        <row r="3315">
          <cell r="J3315" t="str">
            <v/>
          </cell>
          <cell r="O3315" t="str">
            <v/>
          </cell>
          <cell r="P3315" t="str">
            <v/>
          </cell>
          <cell r="Q3315" t="str">
            <v/>
          </cell>
        </row>
        <row r="3316">
          <cell r="J3316" t="str">
            <v/>
          </cell>
          <cell r="O3316" t="str">
            <v/>
          </cell>
          <cell r="P3316" t="str">
            <v/>
          </cell>
          <cell r="Q3316" t="str">
            <v/>
          </cell>
        </row>
        <row r="3317">
          <cell r="J3317" t="str">
            <v/>
          </cell>
          <cell r="O3317" t="str">
            <v/>
          </cell>
          <cell r="P3317" t="str">
            <v/>
          </cell>
          <cell r="Q3317" t="str">
            <v/>
          </cell>
        </row>
        <row r="3318">
          <cell r="J3318" t="str">
            <v/>
          </cell>
          <cell r="O3318" t="str">
            <v/>
          </cell>
          <cell r="P3318" t="str">
            <v/>
          </cell>
          <cell r="Q3318" t="str">
            <v/>
          </cell>
        </row>
        <row r="3319">
          <cell r="J3319" t="str">
            <v/>
          </cell>
          <cell r="O3319" t="str">
            <v/>
          </cell>
          <cell r="P3319" t="str">
            <v/>
          </cell>
          <cell r="Q3319" t="str">
            <v/>
          </cell>
        </row>
        <row r="3320">
          <cell r="J3320" t="str">
            <v/>
          </cell>
          <cell r="O3320" t="str">
            <v/>
          </cell>
          <cell r="P3320" t="str">
            <v/>
          </cell>
          <cell r="Q3320" t="str">
            <v/>
          </cell>
        </row>
        <row r="3321">
          <cell r="J3321" t="str">
            <v/>
          </cell>
          <cell r="O3321" t="str">
            <v/>
          </cell>
          <cell r="P3321" t="str">
            <v/>
          </cell>
          <cell r="Q3321" t="str">
            <v/>
          </cell>
        </row>
        <row r="3322">
          <cell r="J3322" t="str">
            <v/>
          </cell>
          <cell r="O3322" t="str">
            <v/>
          </cell>
          <cell r="P3322" t="str">
            <v/>
          </cell>
          <cell r="Q3322" t="str">
            <v/>
          </cell>
        </row>
        <row r="3323">
          <cell r="J3323" t="str">
            <v/>
          </cell>
          <cell r="O3323" t="str">
            <v/>
          </cell>
          <cell r="P3323" t="str">
            <v/>
          </cell>
          <cell r="Q3323" t="str">
            <v/>
          </cell>
        </row>
        <row r="3324">
          <cell r="J3324" t="str">
            <v/>
          </cell>
          <cell r="O3324" t="str">
            <v/>
          </cell>
          <cell r="P3324" t="str">
            <v/>
          </cell>
          <cell r="Q3324" t="str">
            <v/>
          </cell>
        </row>
        <row r="3325">
          <cell r="J3325" t="str">
            <v/>
          </cell>
          <cell r="O3325" t="str">
            <v/>
          </cell>
          <cell r="P3325" t="str">
            <v/>
          </cell>
          <cell r="Q3325" t="str">
            <v/>
          </cell>
        </row>
        <row r="3326">
          <cell r="J3326" t="str">
            <v/>
          </cell>
          <cell r="O3326" t="str">
            <v/>
          </cell>
          <cell r="P3326" t="str">
            <v/>
          </cell>
          <cell r="Q3326" t="str">
            <v/>
          </cell>
        </row>
        <row r="3327">
          <cell r="J3327" t="str">
            <v/>
          </cell>
          <cell r="O3327" t="str">
            <v/>
          </cell>
          <cell r="P3327" t="str">
            <v/>
          </cell>
          <cell r="Q3327" t="str">
            <v/>
          </cell>
        </row>
        <row r="3328">
          <cell r="J3328" t="str">
            <v/>
          </cell>
          <cell r="O3328" t="str">
            <v/>
          </cell>
          <cell r="P3328" t="str">
            <v/>
          </cell>
          <cell r="Q3328" t="str">
            <v/>
          </cell>
        </row>
        <row r="3329">
          <cell r="J3329" t="str">
            <v/>
          </cell>
          <cell r="O3329" t="str">
            <v/>
          </cell>
          <cell r="P3329" t="str">
            <v/>
          </cell>
          <cell r="Q3329" t="str">
            <v/>
          </cell>
        </row>
        <row r="3330">
          <cell r="J3330" t="str">
            <v/>
          </cell>
          <cell r="O3330" t="str">
            <v/>
          </cell>
          <cell r="P3330" t="str">
            <v/>
          </cell>
          <cell r="Q3330" t="str">
            <v/>
          </cell>
        </row>
        <row r="3331">
          <cell r="J3331" t="str">
            <v/>
          </cell>
          <cell r="O3331" t="str">
            <v/>
          </cell>
          <cell r="P3331" t="str">
            <v/>
          </cell>
          <cell r="Q3331" t="str">
            <v/>
          </cell>
        </row>
        <row r="3332">
          <cell r="J3332" t="str">
            <v/>
          </cell>
          <cell r="O3332" t="str">
            <v/>
          </cell>
          <cell r="P3332" t="str">
            <v/>
          </cell>
          <cell r="Q3332" t="str">
            <v/>
          </cell>
        </row>
        <row r="3333">
          <cell r="J3333" t="str">
            <v/>
          </cell>
          <cell r="O3333" t="str">
            <v/>
          </cell>
          <cell r="P3333" t="str">
            <v/>
          </cell>
          <cell r="Q3333" t="str">
            <v/>
          </cell>
        </row>
        <row r="3334">
          <cell r="J3334" t="str">
            <v/>
          </cell>
          <cell r="O3334" t="str">
            <v/>
          </cell>
          <cell r="P3334" t="str">
            <v/>
          </cell>
          <cell r="Q3334" t="str">
            <v/>
          </cell>
        </row>
        <row r="3335">
          <cell r="J3335" t="str">
            <v/>
          </cell>
          <cell r="O3335" t="str">
            <v/>
          </cell>
          <cell r="P3335" t="str">
            <v/>
          </cell>
          <cell r="Q3335" t="str">
            <v/>
          </cell>
        </row>
        <row r="3336">
          <cell r="J3336" t="str">
            <v/>
          </cell>
          <cell r="O3336" t="str">
            <v/>
          </cell>
          <cell r="P3336" t="str">
            <v/>
          </cell>
          <cell r="Q3336" t="str">
            <v/>
          </cell>
        </row>
        <row r="3337">
          <cell r="J3337" t="str">
            <v/>
          </cell>
          <cell r="O3337" t="str">
            <v/>
          </cell>
          <cell r="P3337" t="str">
            <v/>
          </cell>
          <cell r="Q3337" t="str">
            <v/>
          </cell>
        </row>
        <row r="3338">
          <cell r="J3338" t="str">
            <v/>
          </cell>
          <cell r="O3338" t="str">
            <v/>
          </cell>
          <cell r="P3338" t="str">
            <v/>
          </cell>
          <cell r="Q3338" t="str">
            <v/>
          </cell>
        </row>
        <row r="3339">
          <cell r="J3339" t="str">
            <v/>
          </cell>
          <cell r="O3339" t="str">
            <v/>
          </cell>
          <cell r="P3339" t="str">
            <v/>
          </cell>
          <cell r="Q3339" t="str">
            <v/>
          </cell>
        </row>
        <row r="3340">
          <cell r="J3340" t="str">
            <v/>
          </cell>
          <cell r="O3340" t="str">
            <v/>
          </cell>
          <cell r="P3340" t="str">
            <v/>
          </cell>
          <cell r="Q3340" t="str">
            <v/>
          </cell>
        </row>
        <row r="3341">
          <cell r="J3341" t="str">
            <v/>
          </cell>
          <cell r="O3341" t="str">
            <v/>
          </cell>
          <cell r="P3341" t="str">
            <v/>
          </cell>
          <cell r="Q3341" t="str">
            <v/>
          </cell>
        </row>
        <row r="3342">
          <cell r="J3342" t="str">
            <v/>
          </cell>
          <cell r="O3342" t="str">
            <v/>
          </cell>
          <cell r="P3342" t="str">
            <v/>
          </cell>
          <cell r="Q3342" t="str">
            <v/>
          </cell>
        </row>
        <row r="3343">
          <cell r="J3343" t="str">
            <v/>
          </cell>
          <cell r="O3343" t="str">
            <v/>
          </cell>
          <cell r="P3343" t="str">
            <v/>
          </cell>
          <cell r="Q3343" t="str">
            <v/>
          </cell>
        </row>
        <row r="3344">
          <cell r="J3344" t="str">
            <v/>
          </cell>
          <cell r="O3344" t="str">
            <v/>
          </cell>
          <cell r="P3344" t="str">
            <v/>
          </cell>
          <cell r="Q3344" t="str">
            <v/>
          </cell>
        </row>
        <row r="3345">
          <cell r="J3345" t="str">
            <v/>
          </cell>
          <cell r="O3345" t="str">
            <v/>
          </cell>
          <cell r="P3345" t="str">
            <v/>
          </cell>
          <cell r="Q3345" t="str">
            <v/>
          </cell>
        </row>
        <row r="3346">
          <cell r="J3346" t="str">
            <v/>
          </cell>
          <cell r="O3346" t="str">
            <v/>
          </cell>
          <cell r="P3346" t="str">
            <v/>
          </cell>
          <cell r="Q3346" t="str">
            <v/>
          </cell>
        </row>
        <row r="3347">
          <cell r="J3347" t="str">
            <v/>
          </cell>
          <cell r="O3347" t="str">
            <v/>
          </cell>
          <cell r="P3347" t="str">
            <v/>
          </cell>
          <cell r="Q3347" t="str">
            <v/>
          </cell>
        </row>
        <row r="3348">
          <cell r="J3348" t="str">
            <v/>
          </cell>
          <cell r="O3348" t="str">
            <v/>
          </cell>
          <cell r="P3348" t="str">
            <v/>
          </cell>
          <cell r="Q3348" t="str">
            <v/>
          </cell>
        </row>
        <row r="3349">
          <cell r="J3349" t="str">
            <v/>
          </cell>
          <cell r="O3349" t="str">
            <v/>
          </cell>
          <cell r="P3349" t="str">
            <v/>
          </cell>
          <cell r="Q3349" t="str">
            <v/>
          </cell>
        </row>
        <row r="3350">
          <cell r="J3350" t="str">
            <v/>
          </cell>
          <cell r="O3350" t="str">
            <v/>
          </cell>
          <cell r="P3350" t="str">
            <v/>
          </cell>
          <cell r="Q3350" t="str">
            <v/>
          </cell>
        </row>
        <row r="3351">
          <cell r="J3351" t="str">
            <v/>
          </cell>
          <cell r="O3351" t="str">
            <v/>
          </cell>
          <cell r="P3351" t="str">
            <v/>
          </cell>
          <cell r="Q3351" t="str">
            <v/>
          </cell>
        </row>
        <row r="3352">
          <cell r="J3352" t="str">
            <v/>
          </cell>
          <cell r="O3352" t="str">
            <v/>
          </cell>
          <cell r="P3352" t="str">
            <v/>
          </cell>
          <cell r="Q3352" t="str">
            <v/>
          </cell>
        </row>
        <row r="3353">
          <cell r="J3353" t="str">
            <v/>
          </cell>
          <cell r="O3353" t="str">
            <v/>
          </cell>
          <cell r="P3353" t="str">
            <v/>
          </cell>
          <cell r="Q3353" t="str">
            <v/>
          </cell>
        </row>
        <row r="3354">
          <cell r="J3354" t="str">
            <v/>
          </cell>
          <cell r="O3354" t="str">
            <v/>
          </cell>
          <cell r="P3354" t="str">
            <v/>
          </cell>
          <cell r="Q3354" t="str">
            <v/>
          </cell>
        </row>
        <row r="3355">
          <cell r="J3355" t="str">
            <v/>
          </cell>
          <cell r="O3355" t="str">
            <v/>
          </cell>
          <cell r="P3355" t="str">
            <v/>
          </cell>
          <cell r="Q3355" t="str">
            <v/>
          </cell>
        </row>
        <row r="3356">
          <cell r="J3356" t="str">
            <v/>
          </cell>
          <cell r="O3356" t="str">
            <v/>
          </cell>
          <cell r="P3356" t="str">
            <v/>
          </cell>
          <cell r="Q3356" t="str">
            <v/>
          </cell>
        </row>
        <row r="3357">
          <cell r="J3357" t="str">
            <v/>
          </cell>
          <cell r="O3357" t="str">
            <v/>
          </cell>
          <cell r="P3357" t="str">
            <v/>
          </cell>
          <cell r="Q3357" t="str">
            <v/>
          </cell>
        </row>
        <row r="3358">
          <cell r="J3358" t="str">
            <v/>
          </cell>
          <cell r="O3358" t="str">
            <v/>
          </cell>
          <cell r="P3358" t="str">
            <v/>
          </cell>
          <cell r="Q3358" t="str">
            <v/>
          </cell>
        </row>
        <row r="3359">
          <cell r="J3359" t="str">
            <v/>
          </cell>
          <cell r="O3359" t="str">
            <v/>
          </cell>
          <cell r="P3359" t="str">
            <v/>
          </cell>
          <cell r="Q3359" t="str">
            <v/>
          </cell>
        </row>
        <row r="3360">
          <cell r="J3360" t="str">
            <v/>
          </cell>
          <cell r="O3360" t="str">
            <v/>
          </cell>
          <cell r="P3360" t="str">
            <v/>
          </cell>
          <cell r="Q3360" t="str">
            <v/>
          </cell>
        </row>
        <row r="3361">
          <cell r="J3361" t="str">
            <v/>
          </cell>
          <cell r="O3361" t="str">
            <v/>
          </cell>
          <cell r="P3361" t="str">
            <v/>
          </cell>
          <cell r="Q3361" t="str">
            <v/>
          </cell>
        </row>
        <row r="3362">
          <cell r="J3362" t="str">
            <v/>
          </cell>
          <cell r="O3362" t="str">
            <v/>
          </cell>
          <cell r="P3362" t="str">
            <v/>
          </cell>
          <cell r="Q3362" t="str">
            <v/>
          </cell>
        </row>
        <row r="3363">
          <cell r="J3363" t="str">
            <v/>
          </cell>
          <cell r="O3363" t="str">
            <v/>
          </cell>
          <cell r="P3363" t="str">
            <v/>
          </cell>
          <cell r="Q3363" t="str">
            <v/>
          </cell>
        </row>
        <row r="3364">
          <cell r="J3364" t="str">
            <v/>
          </cell>
          <cell r="O3364" t="str">
            <v/>
          </cell>
          <cell r="P3364" t="str">
            <v/>
          </cell>
          <cell r="Q3364" t="str">
            <v/>
          </cell>
        </row>
        <row r="3365">
          <cell r="J3365" t="str">
            <v/>
          </cell>
          <cell r="O3365" t="str">
            <v/>
          </cell>
          <cell r="P3365" t="str">
            <v/>
          </cell>
          <cell r="Q3365" t="str">
            <v/>
          </cell>
        </row>
        <row r="3366">
          <cell r="J3366" t="str">
            <v/>
          </cell>
          <cell r="O3366" t="str">
            <v/>
          </cell>
          <cell r="P3366" t="str">
            <v/>
          </cell>
          <cell r="Q3366" t="str">
            <v/>
          </cell>
        </row>
        <row r="3367">
          <cell r="J3367" t="str">
            <v/>
          </cell>
          <cell r="O3367" t="str">
            <v/>
          </cell>
          <cell r="P3367" t="str">
            <v/>
          </cell>
          <cell r="Q3367" t="str">
            <v/>
          </cell>
        </row>
        <row r="3368">
          <cell r="J3368" t="str">
            <v/>
          </cell>
          <cell r="O3368" t="str">
            <v/>
          </cell>
          <cell r="P3368" t="str">
            <v/>
          </cell>
          <cell r="Q3368" t="str">
            <v/>
          </cell>
        </row>
        <row r="3369">
          <cell r="J3369" t="str">
            <v/>
          </cell>
          <cell r="O3369" t="str">
            <v/>
          </cell>
          <cell r="P3369" t="str">
            <v/>
          </cell>
          <cell r="Q3369" t="str">
            <v/>
          </cell>
        </row>
        <row r="3370">
          <cell r="J3370" t="str">
            <v/>
          </cell>
          <cell r="O3370" t="str">
            <v/>
          </cell>
          <cell r="P3370" t="str">
            <v/>
          </cell>
          <cell r="Q3370" t="str">
            <v/>
          </cell>
        </row>
        <row r="3371">
          <cell r="J3371" t="str">
            <v/>
          </cell>
          <cell r="O3371" t="str">
            <v/>
          </cell>
          <cell r="P3371" t="str">
            <v/>
          </cell>
          <cell r="Q3371" t="str">
            <v/>
          </cell>
        </row>
        <row r="3372">
          <cell r="J3372" t="str">
            <v/>
          </cell>
          <cell r="O3372" t="str">
            <v/>
          </cell>
          <cell r="P3372" t="str">
            <v/>
          </cell>
          <cell r="Q3372" t="str">
            <v/>
          </cell>
        </row>
        <row r="3373">
          <cell r="J3373" t="str">
            <v/>
          </cell>
          <cell r="O3373" t="str">
            <v/>
          </cell>
          <cell r="P3373" t="str">
            <v/>
          </cell>
          <cell r="Q3373" t="str">
            <v/>
          </cell>
        </row>
        <row r="3374">
          <cell r="J3374" t="str">
            <v/>
          </cell>
          <cell r="O3374" t="str">
            <v/>
          </cell>
          <cell r="P3374" t="str">
            <v/>
          </cell>
          <cell r="Q3374" t="str">
            <v/>
          </cell>
        </row>
        <row r="3375">
          <cell r="J3375" t="str">
            <v/>
          </cell>
          <cell r="O3375" t="str">
            <v/>
          </cell>
          <cell r="P3375" t="str">
            <v/>
          </cell>
          <cell r="Q3375" t="str">
            <v/>
          </cell>
        </row>
        <row r="3376">
          <cell r="J3376" t="str">
            <v/>
          </cell>
          <cell r="O3376" t="str">
            <v/>
          </cell>
          <cell r="P3376" t="str">
            <v/>
          </cell>
          <cell r="Q3376" t="str">
            <v/>
          </cell>
        </row>
        <row r="3377">
          <cell r="J3377" t="str">
            <v/>
          </cell>
          <cell r="O3377" t="str">
            <v/>
          </cell>
          <cell r="P3377" t="str">
            <v/>
          </cell>
          <cell r="Q3377" t="str">
            <v/>
          </cell>
        </row>
        <row r="3378">
          <cell r="J3378" t="str">
            <v/>
          </cell>
          <cell r="O3378" t="str">
            <v/>
          </cell>
          <cell r="P3378" t="str">
            <v/>
          </cell>
          <cell r="Q3378" t="str">
            <v/>
          </cell>
        </row>
        <row r="3379">
          <cell r="J3379" t="str">
            <v/>
          </cell>
          <cell r="O3379" t="str">
            <v/>
          </cell>
          <cell r="P3379" t="str">
            <v/>
          </cell>
          <cell r="Q3379" t="str">
            <v/>
          </cell>
        </row>
        <row r="3380">
          <cell r="J3380" t="str">
            <v/>
          </cell>
          <cell r="O3380" t="str">
            <v/>
          </cell>
          <cell r="P3380" t="str">
            <v/>
          </cell>
          <cell r="Q3380" t="str">
            <v/>
          </cell>
        </row>
        <row r="3381">
          <cell r="J3381" t="str">
            <v/>
          </cell>
          <cell r="O3381" t="str">
            <v/>
          </cell>
          <cell r="P3381" t="str">
            <v/>
          </cell>
          <cell r="Q3381" t="str">
            <v/>
          </cell>
        </row>
        <row r="3382">
          <cell r="J3382" t="str">
            <v/>
          </cell>
          <cell r="O3382" t="str">
            <v/>
          </cell>
          <cell r="P3382" t="str">
            <v/>
          </cell>
          <cell r="Q3382" t="str">
            <v/>
          </cell>
        </row>
        <row r="3383">
          <cell r="J3383" t="str">
            <v/>
          </cell>
          <cell r="O3383" t="str">
            <v/>
          </cell>
          <cell r="P3383" t="str">
            <v/>
          </cell>
          <cell r="Q3383" t="str">
            <v/>
          </cell>
        </row>
        <row r="3384">
          <cell r="J3384" t="str">
            <v/>
          </cell>
          <cell r="O3384" t="str">
            <v/>
          </cell>
          <cell r="P3384" t="str">
            <v/>
          </cell>
          <cell r="Q3384" t="str">
            <v/>
          </cell>
        </row>
        <row r="3385">
          <cell r="J3385" t="str">
            <v/>
          </cell>
          <cell r="O3385" t="str">
            <v/>
          </cell>
          <cell r="P3385" t="str">
            <v/>
          </cell>
          <cell r="Q3385" t="str">
            <v/>
          </cell>
        </row>
        <row r="3386">
          <cell r="J3386" t="str">
            <v/>
          </cell>
          <cell r="O3386" t="str">
            <v/>
          </cell>
          <cell r="P3386" t="str">
            <v/>
          </cell>
          <cell r="Q3386" t="str">
            <v/>
          </cell>
        </row>
        <row r="3387">
          <cell r="J3387" t="str">
            <v/>
          </cell>
          <cell r="O3387" t="str">
            <v/>
          </cell>
          <cell r="P3387" t="str">
            <v/>
          </cell>
          <cell r="Q3387" t="str">
            <v/>
          </cell>
        </row>
        <row r="3388">
          <cell r="J3388" t="str">
            <v/>
          </cell>
          <cell r="O3388" t="str">
            <v/>
          </cell>
          <cell r="P3388" t="str">
            <v/>
          </cell>
          <cell r="Q3388" t="str">
            <v/>
          </cell>
        </row>
        <row r="3389">
          <cell r="J3389" t="str">
            <v/>
          </cell>
          <cell r="O3389" t="str">
            <v/>
          </cell>
          <cell r="P3389" t="str">
            <v/>
          </cell>
          <cell r="Q3389" t="str">
            <v/>
          </cell>
        </row>
        <row r="3390">
          <cell r="J3390" t="str">
            <v/>
          </cell>
          <cell r="O3390" t="str">
            <v/>
          </cell>
          <cell r="P3390" t="str">
            <v/>
          </cell>
          <cell r="Q3390" t="str">
            <v/>
          </cell>
        </row>
        <row r="3391">
          <cell r="J3391" t="str">
            <v/>
          </cell>
          <cell r="O3391" t="str">
            <v/>
          </cell>
          <cell r="P3391" t="str">
            <v/>
          </cell>
          <cell r="Q3391" t="str">
            <v/>
          </cell>
        </row>
        <row r="3392">
          <cell r="J3392" t="str">
            <v/>
          </cell>
          <cell r="O3392" t="str">
            <v/>
          </cell>
          <cell r="P3392" t="str">
            <v/>
          </cell>
          <cell r="Q3392" t="str">
            <v/>
          </cell>
        </row>
        <row r="3393">
          <cell r="J3393" t="str">
            <v/>
          </cell>
          <cell r="O3393" t="str">
            <v/>
          </cell>
          <cell r="P3393" t="str">
            <v/>
          </cell>
          <cell r="Q3393" t="str">
            <v/>
          </cell>
        </row>
        <row r="3394">
          <cell r="J3394" t="str">
            <v/>
          </cell>
          <cell r="O3394" t="str">
            <v/>
          </cell>
          <cell r="P3394" t="str">
            <v/>
          </cell>
          <cell r="Q3394" t="str">
            <v/>
          </cell>
        </row>
        <row r="3395">
          <cell r="J3395" t="str">
            <v/>
          </cell>
          <cell r="O3395" t="str">
            <v/>
          </cell>
          <cell r="P3395" t="str">
            <v/>
          </cell>
          <cell r="Q3395" t="str">
            <v/>
          </cell>
        </row>
        <row r="3396">
          <cell r="J3396" t="str">
            <v/>
          </cell>
          <cell r="O3396" t="str">
            <v/>
          </cell>
          <cell r="P3396" t="str">
            <v/>
          </cell>
          <cell r="Q3396" t="str">
            <v/>
          </cell>
        </row>
        <row r="3397">
          <cell r="J3397" t="str">
            <v/>
          </cell>
          <cell r="O3397" t="str">
            <v/>
          </cell>
          <cell r="P3397" t="str">
            <v/>
          </cell>
          <cell r="Q3397" t="str">
            <v/>
          </cell>
        </row>
        <row r="3398">
          <cell r="J3398" t="str">
            <v/>
          </cell>
          <cell r="O3398" t="str">
            <v/>
          </cell>
          <cell r="P3398" t="str">
            <v/>
          </cell>
          <cell r="Q3398" t="str">
            <v/>
          </cell>
        </row>
        <row r="3399">
          <cell r="J3399" t="str">
            <v/>
          </cell>
          <cell r="O3399" t="str">
            <v/>
          </cell>
          <cell r="P3399" t="str">
            <v/>
          </cell>
          <cell r="Q3399" t="str">
            <v/>
          </cell>
        </row>
        <row r="3400">
          <cell r="J3400" t="str">
            <v/>
          </cell>
          <cell r="O3400" t="str">
            <v/>
          </cell>
          <cell r="P3400" t="str">
            <v/>
          </cell>
          <cell r="Q3400" t="str">
            <v/>
          </cell>
        </row>
        <row r="3401">
          <cell r="J3401" t="str">
            <v/>
          </cell>
          <cell r="O3401" t="str">
            <v/>
          </cell>
          <cell r="P3401" t="str">
            <v/>
          </cell>
          <cell r="Q3401" t="str">
            <v/>
          </cell>
        </row>
        <row r="3402">
          <cell r="J3402" t="str">
            <v/>
          </cell>
          <cell r="O3402" t="str">
            <v/>
          </cell>
          <cell r="P3402" t="str">
            <v/>
          </cell>
          <cell r="Q3402" t="str">
            <v/>
          </cell>
        </row>
        <row r="3403">
          <cell r="J3403" t="str">
            <v/>
          </cell>
          <cell r="O3403" t="str">
            <v/>
          </cell>
          <cell r="P3403" t="str">
            <v/>
          </cell>
          <cell r="Q3403" t="str">
            <v/>
          </cell>
        </row>
        <row r="3404">
          <cell r="J3404" t="str">
            <v/>
          </cell>
          <cell r="O3404" t="str">
            <v/>
          </cell>
          <cell r="P3404" t="str">
            <v/>
          </cell>
          <cell r="Q3404" t="str">
            <v/>
          </cell>
        </row>
        <row r="3405">
          <cell r="J3405" t="str">
            <v/>
          </cell>
          <cell r="O3405" t="str">
            <v/>
          </cell>
          <cell r="P3405" t="str">
            <v/>
          </cell>
          <cell r="Q3405" t="str">
            <v/>
          </cell>
        </row>
        <row r="3406">
          <cell r="J3406" t="str">
            <v/>
          </cell>
          <cell r="O3406" t="str">
            <v/>
          </cell>
          <cell r="P3406" t="str">
            <v/>
          </cell>
          <cell r="Q3406" t="str">
            <v/>
          </cell>
        </row>
        <row r="3407">
          <cell r="J3407" t="str">
            <v/>
          </cell>
          <cell r="O3407" t="str">
            <v/>
          </cell>
          <cell r="P3407" t="str">
            <v/>
          </cell>
          <cell r="Q3407" t="str">
            <v/>
          </cell>
        </row>
        <row r="3408">
          <cell r="J3408" t="str">
            <v/>
          </cell>
          <cell r="O3408" t="str">
            <v/>
          </cell>
          <cell r="P3408" t="str">
            <v/>
          </cell>
          <cell r="Q3408" t="str">
            <v/>
          </cell>
        </row>
        <row r="3409">
          <cell r="J3409" t="str">
            <v/>
          </cell>
          <cell r="O3409" t="str">
            <v/>
          </cell>
          <cell r="P3409" t="str">
            <v/>
          </cell>
          <cell r="Q3409" t="str">
            <v/>
          </cell>
        </row>
        <row r="3410">
          <cell r="J3410" t="str">
            <v/>
          </cell>
          <cell r="O3410" t="str">
            <v/>
          </cell>
          <cell r="P3410" t="str">
            <v/>
          </cell>
          <cell r="Q3410" t="str">
            <v/>
          </cell>
        </row>
        <row r="3411">
          <cell r="J3411" t="str">
            <v/>
          </cell>
          <cell r="O3411" t="str">
            <v/>
          </cell>
          <cell r="P3411" t="str">
            <v/>
          </cell>
          <cell r="Q3411" t="str">
            <v/>
          </cell>
        </row>
        <row r="3412">
          <cell r="J3412" t="str">
            <v/>
          </cell>
          <cell r="O3412" t="str">
            <v/>
          </cell>
          <cell r="P3412" t="str">
            <v/>
          </cell>
          <cell r="Q3412" t="str">
            <v/>
          </cell>
        </row>
        <row r="3413">
          <cell r="J3413" t="str">
            <v/>
          </cell>
          <cell r="O3413" t="str">
            <v/>
          </cell>
          <cell r="P3413" t="str">
            <v/>
          </cell>
          <cell r="Q3413" t="str">
            <v/>
          </cell>
        </row>
        <row r="3414">
          <cell r="J3414" t="str">
            <v/>
          </cell>
          <cell r="O3414" t="str">
            <v/>
          </cell>
          <cell r="P3414" t="str">
            <v/>
          </cell>
          <cell r="Q3414" t="str">
            <v/>
          </cell>
        </row>
        <row r="3415">
          <cell r="J3415" t="str">
            <v/>
          </cell>
          <cell r="O3415" t="str">
            <v/>
          </cell>
          <cell r="P3415" t="str">
            <v/>
          </cell>
          <cell r="Q3415" t="str">
            <v/>
          </cell>
        </row>
        <row r="3416">
          <cell r="J3416" t="str">
            <v/>
          </cell>
          <cell r="O3416" t="str">
            <v/>
          </cell>
          <cell r="P3416" t="str">
            <v/>
          </cell>
          <cell r="Q3416" t="str">
            <v/>
          </cell>
        </row>
        <row r="3417">
          <cell r="J3417" t="str">
            <v/>
          </cell>
          <cell r="O3417" t="str">
            <v/>
          </cell>
          <cell r="P3417" t="str">
            <v/>
          </cell>
          <cell r="Q3417" t="str">
            <v/>
          </cell>
        </row>
        <row r="3418">
          <cell r="J3418" t="str">
            <v/>
          </cell>
          <cell r="O3418" t="str">
            <v/>
          </cell>
          <cell r="P3418" t="str">
            <v/>
          </cell>
          <cell r="Q3418" t="str">
            <v/>
          </cell>
        </row>
        <row r="3419">
          <cell r="J3419" t="str">
            <v/>
          </cell>
          <cell r="O3419" t="str">
            <v/>
          </cell>
          <cell r="P3419" t="str">
            <v/>
          </cell>
          <cell r="Q3419" t="str">
            <v/>
          </cell>
        </row>
        <row r="3420">
          <cell r="J3420" t="str">
            <v/>
          </cell>
          <cell r="O3420" t="str">
            <v/>
          </cell>
          <cell r="P3420" t="str">
            <v/>
          </cell>
          <cell r="Q3420" t="str">
            <v/>
          </cell>
        </row>
        <row r="3421">
          <cell r="J3421" t="str">
            <v/>
          </cell>
          <cell r="O3421" t="str">
            <v/>
          </cell>
          <cell r="P3421" t="str">
            <v/>
          </cell>
          <cell r="Q3421" t="str">
            <v/>
          </cell>
        </row>
        <row r="3422">
          <cell r="J3422" t="str">
            <v/>
          </cell>
          <cell r="O3422" t="str">
            <v/>
          </cell>
          <cell r="P3422" t="str">
            <v/>
          </cell>
          <cell r="Q3422" t="str">
            <v/>
          </cell>
        </row>
        <row r="3423">
          <cell r="J3423" t="str">
            <v/>
          </cell>
          <cell r="O3423" t="str">
            <v/>
          </cell>
          <cell r="P3423" t="str">
            <v/>
          </cell>
          <cell r="Q3423" t="str">
            <v/>
          </cell>
        </row>
        <row r="3424">
          <cell r="J3424" t="str">
            <v/>
          </cell>
          <cell r="O3424" t="str">
            <v/>
          </cell>
          <cell r="P3424" t="str">
            <v/>
          </cell>
          <cell r="Q3424" t="str">
            <v/>
          </cell>
        </row>
        <row r="3425">
          <cell r="J3425" t="str">
            <v/>
          </cell>
          <cell r="O3425" t="str">
            <v/>
          </cell>
          <cell r="P3425" t="str">
            <v/>
          </cell>
          <cell r="Q3425" t="str">
            <v/>
          </cell>
        </row>
        <row r="3426">
          <cell r="J3426" t="str">
            <v/>
          </cell>
          <cell r="O3426" t="str">
            <v/>
          </cell>
          <cell r="P3426" t="str">
            <v/>
          </cell>
          <cell r="Q3426" t="str">
            <v/>
          </cell>
        </row>
        <row r="3427">
          <cell r="J3427" t="str">
            <v/>
          </cell>
          <cell r="O3427" t="str">
            <v/>
          </cell>
          <cell r="P3427" t="str">
            <v/>
          </cell>
          <cell r="Q3427" t="str">
            <v/>
          </cell>
        </row>
        <row r="3428">
          <cell r="J3428" t="str">
            <v/>
          </cell>
          <cell r="O3428" t="str">
            <v/>
          </cell>
          <cell r="P3428" t="str">
            <v/>
          </cell>
          <cell r="Q3428" t="str">
            <v/>
          </cell>
        </row>
        <row r="3429">
          <cell r="J3429" t="str">
            <v/>
          </cell>
          <cell r="O3429" t="str">
            <v/>
          </cell>
          <cell r="P3429" t="str">
            <v/>
          </cell>
          <cell r="Q3429" t="str">
            <v/>
          </cell>
        </row>
        <row r="3430">
          <cell r="J3430" t="str">
            <v/>
          </cell>
          <cell r="O3430" t="str">
            <v/>
          </cell>
          <cell r="P3430" t="str">
            <v/>
          </cell>
          <cell r="Q3430" t="str">
            <v/>
          </cell>
        </row>
        <row r="3431">
          <cell r="J3431" t="str">
            <v/>
          </cell>
          <cell r="O3431" t="str">
            <v/>
          </cell>
          <cell r="P3431" t="str">
            <v/>
          </cell>
          <cell r="Q3431" t="str">
            <v/>
          </cell>
        </row>
        <row r="3432">
          <cell r="J3432" t="str">
            <v/>
          </cell>
          <cell r="O3432" t="str">
            <v/>
          </cell>
          <cell r="P3432" t="str">
            <v/>
          </cell>
          <cell r="Q3432" t="str">
            <v/>
          </cell>
        </row>
        <row r="3433">
          <cell r="J3433" t="str">
            <v/>
          </cell>
          <cell r="O3433" t="str">
            <v/>
          </cell>
          <cell r="P3433" t="str">
            <v/>
          </cell>
          <cell r="Q3433" t="str">
            <v/>
          </cell>
        </row>
        <row r="3434">
          <cell r="J3434" t="str">
            <v/>
          </cell>
          <cell r="O3434" t="str">
            <v/>
          </cell>
          <cell r="P3434" t="str">
            <v/>
          </cell>
          <cell r="Q3434" t="str">
            <v/>
          </cell>
        </row>
        <row r="3435">
          <cell r="J3435" t="str">
            <v/>
          </cell>
          <cell r="O3435" t="str">
            <v/>
          </cell>
          <cell r="P3435" t="str">
            <v/>
          </cell>
          <cell r="Q3435" t="str">
            <v/>
          </cell>
        </row>
        <row r="3436">
          <cell r="J3436" t="str">
            <v/>
          </cell>
          <cell r="O3436" t="str">
            <v/>
          </cell>
          <cell r="P3436" t="str">
            <v/>
          </cell>
          <cell r="Q3436" t="str">
            <v/>
          </cell>
        </row>
        <row r="3437">
          <cell r="J3437" t="str">
            <v/>
          </cell>
          <cell r="O3437" t="str">
            <v/>
          </cell>
          <cell r="P3437" t="str">
            <v/>
          </cell>
          <cell r="Q3437" t="str">
            <v/>
          </cell>
        </row>
        <row r="3438">
          <cell r="J3438" t="str">
            <v/>
          </cell>
          <cell r="O3438" t="str">
            <v/>
          </cell>
          <cell r="P3438" t="str">
            <v/>
          </cell>
          <cell r="Q3438" t="str">
            <v/>
          </cell>
        </row>
        <row r="3439">
          <cell r="J3439" t="str">
            <v/>
          </cell>
          <cell r="O3439" t="str">
            <v/>
          </cell>
          <cell r="P3439" t="str">
            <v/>
          </cell>
          <cell r="Q3439" t="str">
            <v/>
          </cell>
        </row>
        <row r="3440">
          <cell r="J3440" t="str">
            <v/>
          </cell>
          <cell r="O3440" t="str">
            <v/>
          </cell>
          <cell r="P3440" t="str">
            <v/>
          </cell>
          <cell r="Q3440" t="str">
            <v/>
          </cell>
        </row>
        <row r="3441">
          <cell r="J3441" t="str">
            <v/>
          </cell>
          <cell r="O3441" t="str">
            <v/>
          </cell>
          <cell r="P3441" t="str">
            <v/>
          </cell>
          <cell r="Q3441" t="str">
            <v/>
          </cell>
        </row>
        <row r="3442">
          <cell r="J3442" t="str">
            <v/>
          </cell>
          <cell r="O3442" t="str">
            <v/>
          </cell>
          <cell r="P3442" t="str">
            <v/>
          </cell>
          <cell r="Q3442" t="str">
            <v/>
          </cell>
        </row>
        <row r="3443">
          <cell r="J3443" t="str">
            <v/>
          </cell>
          <cell r="O3443" t="str">
            <v/>
          </cell>
          <cell r="P3443" t="str">
            <v/>
          </cell>
          <cell r="Q3443" t="str">
            <v/>
          </cell>
        </row>
        <row r="3444">
          <cell r="J3444" t="str">
            <v/>
          </cell>
          <cell r="O3444" t="str">
            <v/>
          </cell>
          <cell r="P3444" t="str">
            <v/>
          </cell>
          <cell r="Q3444" t="str">
            <v/>
          </cell>
        </row>
        <row r="3445">
          <cell r="J3445" t="str">
            <v/>
          </cell>
          <cell r="O3445" t="str">
            <v/>
          </cell>
          <cell r="P3445" t="str">
            <v/>
          </cell>
          <cell r="Q3445" t="str">
            <v/>
          </cell>
        </row>
        <row r="3446">
          <cell r="J3446" t="str">
            <v/>
          </cell>
          <cell r="O3446" t="str">
            <v/>
          </cell>
          <cell r="P3446" t="str">
            <v/>
          </cell>
          <cell r="Q3446" t="str">
            <v/>
          </cell>
        </row>
        <row r="3447">
          <cell r="J3447" t="str">
            <v/>
          </cell>
          <cell r="O3447" t="str">
            <v/>
          </cell>
          <cell r="P3447" t="str">
            <v/>
          </cell>
          <cell r="Q3447" t="str">
            <v/>
          </cell>
        </row>
        <row r="3448">
          <cell r="J3448" t="str">
            <v/>
          </cell>
          <cell r="O3448" t="str">
            <v/>
          </cell>
          <cell r="P3448" t="str">
            <v/>
          </cell>
          <cell r="Q3448" t="str">
            <v/>
          </cell>
        </row>
        <row r="3449">
          <cell r="J3449" t="str">
            <v/>
          </cell>
          <cell r="O3449" t="str">
            <v/>
          </cell>
          <cell r="P3449" t="str">
            <v/>
          </cell>
          <cell r="Q3449" t="str">
            <v/>
          </cell>
        </row>
        <row r="3450">
          <cell r="J3450" t="str">
            <v/>
          </cell>
          <cell r="O3450" t="str">
            <v/>
          </cell>
          <cell r="P3450" t="str">
            <v/>
          </cell>
          <cell r="Q3450" t="str">
            <v/>
          </cell>
        </row>
        <row r="3451">
          <cell r="J3451" t="str">
            <v/>
          </cell>
          <cell r="O3451" t="str">
            <v/>
          </cell>
          <cell r="P3451" t="str">
            <v/>
          </cell>
          <cell r="Q3451" t="str">
            <v/>
          </cell>
        </row>
        <row r="3452">
          <cell r="J3452" t="str">
            <v/>
          </cell>
          <cell r="O3452" t="str">
            <v/>
          </cell>
          <cell r="P3452" t="str">
            <v/>
          </cell>
          <cell r="Q3452" t="str">
            <v/>
          </cell>
        </row>
        <row r="3453">
          <cell r="J3453" t="str">
            <v/>
          </cell>
          <cell r="O3453" t="str">
            <v/>
          </cell>
          <cell r="P3453" t="str">
            <v/>
          </cell>
          <cell r="Q3453" t="str">
            <v/>
          </cell>
        </row>
        <row r="3454">
          <cell r="J3454" t="str">
            <v/>
          </cell>
          <cell r="O3454" t="str">
            <v/>
          </cell>
          <cell r="P3454" t="str">
            <v/>
          </cell>
          <cell r="Q3454" t="str">
            <v/>
          </cell>
        </row>
        <row r="3455">
          <cell r="J3455" t="str">
            <v/>
          </cell>
          <cell r="O3455" t="str">
            <v/>
          </cell>
          <cell r="P3455" t="str">
            <v/>
          </cell>
          <cell r="Q3455" t="str">
            <v/>
          </cell>
        </row>
        <row r="3456">
          <cell r="J3456" t="str">
            <v/>
          </cell>
          <cell r="O3456" t="str">
            <v/>
          </cell>
          <cell r="P3456" t="str">
            <v/>
          </cell>
          <cell r="Q3456" t="str">
            <v/>
          </cell>
        </row>
        <row r="3457">
          <cell r="J3457" t="str">
            <v/>
          </cell>
          <cell r="O3457" t="str">
            <v/>
          </cell>
          <cell r="P3457" t="str">
            <v/>
          </cell>
          <cell r="Q3457" t="str">
            <v/>
          </cell>
        </row>
        <row r="3458">
          <cell r="J3458" t="str">
            <v/>
          </cell>
          <cell r="O3458" t="str">
            <v/>
          </cell>
          <cell r="P3458" t="str">
            <v/>
          </cell>
          <cell r="Q3458" t="str">
            <v/>
          </cell>
        </row>
        <row r="3459">
          <cell r="J3459" t="str">
            <v/>
          </cell>
          <cell r="O3459" t="str">
            <v/>
          </cell>
          <cell r="P3459" t="str">
            <v/>
          </cell>
          <cell r="Q3459" t="str">
            <v/>
          </cell>
        </row>
        <row r="3460">
          <cell r="J3460" t="str">
            <v/>
          </cell>
          <cell r="O3460" t="str">
            <v/>
          </cell>
          <cell r="P3460" t="str">
            <v/>
          </cell>
          <cell r="Q3460" t="str">
            <v/>
          </cell>
        </row>
        <row r="3461">
          <cell r="J3461" t="str">
            <v/>
          </cell>
          <cell r="O3461" t="str">
            <v/>
          </cell>
          <cell r="P3461" t="str">
            <v/>
          </cell>
          <cell r="Q3461" t="str">
            <v/>
          </cell>
        </row>
        <row r="3462">
          <cell r="J3462" t="str">
            <v/>
          </cell>
          <cell r="O3462" t="str">
            <v/>
          </cell>
          <cell r="P3462" t="str">
            <v/>
          </cell>
          <cell r="Q3462" t="str">
            <v/>
          </cell>
        </row>
        <row r="3463">
          <cell r="J3463" t="str">
            <v/>
          </cell>
          <cell r="O3463" t="str">
            <v/>
          </cell>
          <cell r="P3463" t="str">
            <v/>
          </cell>
          <cell r="Q3463" t="str">
            <v/>
          </cell>
        </row>
        <row r="3464">
          <cell r="J3464" t="str">
            <v/>
          </cell>
          <cell r="O3464" t="str">
            <v/>
          </cell>
          <cell r="P3464" t="str">
            <v/>
          </cell>
          <cell r="Q3464" t="str">
            <v/>
          </cell>
        </row>
        <row r="3465">
          <cell r="J3465" t="str">
            <v/>
          </cell>
          <cell r="O3465" t="str">
            <v/>
          </cell>
          <cell r="P3465" t="str">
            <v/>
          </cell>
          <cell r="Q3465" t="str">
            <v/>
          </cell>
        </row>
        <row r="3466">
          <cell r="J3466" t="str">
            <v/>
          </cell>
          <cell r="O3466" t="str">
            <v/>
          </cell>
          <cell r="P3466" t="str">
            <v/>
          </cell>
          <cell r="Q3466" t="str">
            <v/>
          </cell>
        </row>
        <row r="3467">
          <cell r="J3467" t="str">
            <v/>
          </cell>
          <cell r="O3467" t="str">
            <v/>
          </cell>
          <cell r="P3467" t="str">
            <v/>
          </cell>
          <cell r="Q3467" t="str">
            <v/>
          </cell>
        </row>
        <row r="3468">
          <cell r="J3468" t="str">
            <v/>
          </cell>
          <cell r="O3468" t="str">
            <v/>
          </cell>
          <cell r="P3468" t="str">
            <v/>
          </cell>
          <cell r="Q3468" t="str">
            <v/>
          </cell>
        </row>
        <row r="3469">
          <cell r="J3469" t="str">
            <v/>
          </cell>
          <cell r="O3469" t="str">
            <v/>
          </cell>
          <cell r="P3469" t="str">
            <v/>
          </cell>
          <cell r="Q3469" t="str">
            <v/>
          </cell>
        </row>
        <row r="3470">
          <cell r="J3470" t="str">
            <v/>
          </cell>
          <cell r="O3470" t="str">
            <v/>
          </cell>
          <cell r="P3470" t="str">
            <v/>
          </cell>
          <cell r="Q3470" t="str">
            <v/>
          </cell>
        </row>
        <row r="3471">
          <cell r="J3471" t="str">
            <v/>
          </cell>
          <cell r="O3471" t="str">
            <v/>
          </cell>
          <cell r="P3471" t="str">
            <v/>
          </cell>
          <cell r="Q3471" t="str">
            <v/>
          </cell>
        </row>
        <row r="3472">
          <cell r="J3472" t="str">
            <v/>
          </cell>
          <cell r="O3472" t="str">
            <v/>
          </cell>
          <cell r="P3472" t="str">
            <v/>
          </cell>
          <cell r="Q3472" t="str">
            <v/>
          </cell>
        </row>
        <row r="3473">
          <cell r="J3473" t="str">
            <v/>
          </cell>
          <cell r="O3473" t="str">
            <v/>
          </cell>
          <cell r="P3473" t="str">
            <v/>
          </cell>
          <cell r="Q3473" t="str">
            <v/>
          </cell>
        </row>
        <row r="3474">
          <cell r="J3474" t="str">
            <v/>
          </cell>
          <cell r="O3474" t="str">
            <v/>
          </cell>
          <cell r="P3474" t="str">
            <v/>
          </cell>
          <cell r="Q3474" t="str">
            <v/>
          </cell>
        </row>
        <row r="3475">
          <cell r="J3475" t="str">
            <v/>
          </cell>
          <cell r="O3475" t="str">
            <v/>
          </cell>
          <cell r="P3475" t="str">
            <v/>
          </cell>
          <cell r="Q3475" t="str">
            <v/>
          </cell>
        </row>
        <row r="3476">
          <cell r="J3476" t="str">
            <v/>
          </cell>
          <cell r="O3476" t="str">
            <v/>
          </cell>
          <cell r="P3476" t="str">
            <v/>
          </cell>
          <cell r="Q3476" t="str">
            <v/>
          </cell>
        </row>
        <row r="3477">
          <cell r="J3477" t="str">
            <v/>
          </cell>
          <cell r="O3477" t="str">
            <v/>
          </cell>
          <cell r="P3477" t="str">
            <v/>
          </cell>
          <cell r="Q3477" t="str">
            <v/>
          </cell>
        </row>
        <row r="3478">
          <cell r="J3478" t="str">
            <v/>
          </cell>
          <cell r="O3478" t="str">
            <v/>
          </cell>
          <cell r="P3478" t="str">
            <v/>
          </cell>
          <cell r="Q3478" t="str">
            <v/>
          </cell>
        </row>
        <row r="3479">
          <cell r="J3479" t="str">
            <v/>
          </cell>
          <cell r="O3479" t="str">
            <v/>
          </cell>
          <cell r="P3479" t="str">
            <v/>
          </cell>
          <cell r="Q3479" t="str">
            <v/>
          </cell>
        </row>
        <row r="3480">
          <cell r="J3480" t="str">
            <v/>
          </cell>
          <cell r="O3480" t="str">
            <v/>
          </cell>
          <cell r="P3480" t="str">
            <v/>
          </cell>
          <cell r="Q3480" t="str">
            <v/>
          </cell>
        </row>
        <row r="3481">
          <cell r="J3481" t="str">
            <v/>
          </cell>
          <cell r="O3481" t="str">
            <v/>
          </cell>
          <cell r="P3481" t="str">
            <v/>
          </cell>
          <cell r="Q3481" t="str">
            <v/>
          </cell>
        </row>
        <row r="3482">
          <cell r="J3482" t="str">
            <v/>
          </cell>
          <cell r="O3482" t="str">
            <v/>
          </cell>
          <cell r="P3482" t="str">
            <v/>
          </cell>
          <cell r="Q3482" t="str">
            <v/>
          </cell>
        </row>
        <row r="3483">
          <cell r="J3483" t="str">
            <v/>
          </cell>
          <cell r="O3483" t="str">
            <v/>
          </cell>
          <cell r="P3483" t="str">
            <v/>
          </cell>
          <cell r="Q3483" t="str">
            <v/>
          </cell>
        </row>
        <row r="3484">
          <cell r="J3484" t="str">
            <v/>
          </cell>
          <cell r="O3484" t="str">
            <v/>
          </cell>
          <cell r="P3484" t="str">
            <v/>
          </cell>
          <cell r="Q3484" t="str">
            <v/>
          </cell>
        </row>
        <row r="3485">
          <cell r="J3485" t="str">
            <v/>
          </cell>
          <cell r="O3485" t="str">
            <v/>
          </cell>
          <cell r="P3485" t="str">
            <v/>
          </cell>
          <cell r="Q3485" t="str">
            <v/>
          </cell>
        </row>
        <row r="3486">
          <cell r="J3486" t="str">
            <v/>
          </cell>
          <cell r="O3486" t="str">
            <v/>
          </cell>
          <cell r="P3486" t="str">
            <v/>
          </cell>
          <cell r="Q3486" t="str">
            <v/>
          </cell>
        </row>
        <row r="3487">
          <cell r="J3487" t="str">
            <v/>
          </cell>
          <cell r="O3487" t="str">
            <v/>
          </cell>
          <cell r="P3487" t="str">
            <v/>
          </cell>
          <cell r="Q3487" t="str">
            <v/>
          </cell>
        </row>
        <row r="3488">
          <cell r="J3488" t="str">
            <v/>
          </cell>
          <cell r="O3488" t="str">
            <v/>
          </cell>
          <cell r="P3488" t="str">
            <v/>
          </cell>
          <cell r="Q3488" t="str">
            <v/>
          </cell>
        </row>
        <row r="3489">
          <cell r="J3489" t="str">
            <v/>
          </cell>
          <cell r="O3489" t="str">
            <v/>
          </cell>
          <cell r="P3489" t="str">
            <v/>
          </cell>
          <cell r="Q3489" t="str">
            <v/>
          </cell>
        </row>
        <row r="3490">
          <cell r="J3490" t="str">
            <v/>
          </cell>
          <cell r="O3490" t="str">
            <v/>
          </cell>
          <cell r="P3490" t="str">
            <v/>
          </cell>
          <cell r="Q3490" t="str">
            <v/>
          </cell>
        </row>
        <row r="3491">
          <cell r="J3491" t="str">
            <v/>
          </cell>
          <cell r="O3491" t="str">
            <v/>
          </cell>
          <cell r="P3491" t="str">
            <v/>
          </cell>
          <cell r="Q3491" t="str">
            <v/>
          </cell>
        </row>
        <row r="3492">
          <cell r="J3492" t="str">
            <v/>
          </cell>
          <cell r="O3492" t="str">
            <v/>
          </cell>
          <cell r="P3492" t="str">
            <v/>
          </cell>
          <cell r="Q3492" t="str">
            <v/>
          </cell>
        </row>
        <row r="3493">
          <cell r="J3493" t="str">
            <v/>
          </cell>
          <cell r="O3493" t="str">
            <v/>
          </cell>
          <cell r="P3493" t="str">
            <v/>
          </cell>
          <cell r="Q3493" t="str">
            <v/>
          </cell>
        </row>
        <row r="3494">
          <cell r="J3494" t="str">
            <v/>
          </cell>
          <cell r="O3494" t="str">
            <v/>
          </cell>
          <cell r="P3494" t="str">
            <v/>
          </cell>
          <cell r="Q3494" t="str">
            <v/>
          </cell>
        </row>
        <row r="3495">
          <cell r="J3495" t="str">
            <v/>
          </cell>
          <cell r="O3495" t="str">
            <v/>
          </cell>
          <cell r="P3495" t="str">
            <v/>
          </cell>
          <cell r="Q3495" t="str">
            <v/>
          </cell>
        </row>
        <row r="3496">
          <cell r="J3496" t="str">
            <v/>
          </cell>
          <cell r="O3496" t="str">
            <v/>
          </cell>
          <cell r="P3496" t="str">
            <v/>
          </cell>
          <cell r="Q3496" t="str">
            <v/>
          </cell>
        </row>
        <row r="3497">
          <cell r="J3497" t="str">
            <v/>
          </cell>
          <cell r="O3497" t="str">
            <v/>
          </cell>
          <cell r="P3497" t="str">
            <v/>
          </cell>
          <cell r="Q3497" t="str">
            <v/>
          </cell>
        </row>
        <row r="3498">
          <cell r="J3498" t="str">
            <v/>
          </cell>
          <cell r="O3498" t="str">
            <v/>
          </cell>
          <cell r="P3498" t="str">
            <v/>
          </cell>
          <cell r="Q3498" t="str">
            <v/>
          </cell>
        </row>
        <row r="3499">
          <cell r="J3499" t="str">
            <v/>
          </cell>
          <cell r="O3499" t="str">
            <v/>
          </cell>
          <cell r="P3499" t="str">
            <v/>
          </cell>
          <cell r="Q3499" t="str">
            <v/>
          </cell>
        </row>
        <row r="3500">
          <cell r="J3500" t="str">
            <v/>
          </cell>
          <cell r="O3500" t="str">
            <v/>
          </cell>
          <cell r="P3500" t="str">
            <v/>
          </cell>
          <cell r="Q3500" t="str">
            <v/>
          </cell>
        </row>
        <row r="3501">
          <cell r="J3501" t="str">
            <v/>
          </cell>
          <cell r="O3501" t="str">
            <v/>
          </cell>
          <cell r="P3501" t="str">
            <v/>
          </cell>
          <cell r="Q3501" t="str">
            <v/>
          </cell>
        </row>
        <row r="3502">
          <cell r="J3502" t="str">
            <v/>
          </cell>
          <cell r="O3502" t="str">
            <v/>
          </cell>
          <cell r="P3502" t="str">
            <v/>
          </cell>
          <cell r="Q3502" t="str">
            <v/>
          </cell>
        </row>
        <row r="3503">
          <cell r="J3503" t="str">
            <v/>
          </cell>
          <cell r="O3503" t="str">
            <v/>
          </cell>
          <cell r="P3503" t="str">
            <v/>
          </cell>
          <cell r="Q3503" t="str">
            <v/>
          </cell>
        </row>
        <row r="3504">
          <cell r="J3504" t="str">
            <v/>
          </cell>
          <cell r="O3504" t="str">
            <v/>
          </cell>
          <cell r="P3504" t="str">
            <v/>
          </cell>
          <cell r="Q3504" t="str">
            <v/>
          </cell>
        </row>
        <row r="3505">
          <cell r="J3505" t="str">
            <v/>
          </cell>
          <cell r="O3505" t="str">
            <v/>
          </cell>
          <cell r="P3505" t="str">
            <v/>
          </cell>
          <cell r="Q3505" t="str">
            <v/>
          </cell>
        </row>
        <row r="3506">
          <cell r="J3506" t="str">
            <v/>
          </cell>
          <cell r="O3506" t="str">
            <v/>
          </cell>
          <cell r="P3506" t="str">
            <v/>
          </cell>
          <cell r="Q3506" t="str">
            <v/>
          </cell>
        </row>
        <row r="3507">
          <cell r="J3507" t="str">
            <v/>
          </cell>
          <cell r="O3507" t="str">
            <v/>
          </cell>
          <cell r="P3507" t="str">
            <v/>
          </cell>
          <cell r="Q3507" t="str">
            <v/>
          </cell>
        </row>
        <row r="3508">
          <cell r="J3508" t="str">
            <v/>
          </cell>
          <cell r="O3508" t="str">
            <v/>
          </cell>
          <cell r="P3508" t="str">
            <v/>
          </cell>
          <cell r="Q3508" t="str">
            <v/>
          </cell>
        </row>
        <row r="3509">
          <cell r="J3509" t="str">
            <v/>
          </cell>
          <cell r="O3509" t="str">
            <v/>
          </cell>
          <cell r="P3509" t="str">
            <v/>
          </cell>
          <cell r="Q3509" t="str">
            <v/>
          </cell>
        </row>
        <row r="3510">
          <cell r="J3510" t="str">
            <v/>
          </cell>
          <cell r="O3510" t="str">
            <v/>
          </cell>
          <cell r="P3510" t="str">
            <v/>
          </cell>
          <cell r="Q3510" t="str">
            <v/>
          </cell>
        </row>
        <row r="3511">
          <cell r="J3511" t="str">
            <v/>
          </cell>
          <cell r="O3511" t="str">
            <v/>
          </cell>
          <cell r="P3511" t="str">
            <v/>
          </cell>
          <cell r="Q3511" t="str">
            <v/>
          </cell>
        </row>
        <row r="3512">
          <cell r="J3512" t="str">
            <v/>
          </cell>
          <cell r="O3512" t="str">
            <v/>
          </cell>
          <cell r="P3512" t="str">
            <v/>
          </cell>
          <cell r="Q3512" t="str">
            <v/>
          </cell>
        </row>
        <row r="3513">
          <cell r="J3513" t="str">
            <v/>
          </cell>
          <cell r="O3513" t="str">
            <v/>
          </cell>
          <cell r="P3513" t="str">
            <v/>
          </cell>
          <cell r="Q3513" t="str">
            <v/>
          </cell>
        </row>
        <row r="3514">
          <cell r="J3514" t="str">
            <v/>
          </cell>
          <cell r="O3514" t="str">
            <v/>
          </cell>
          <cell r="P3514" t="str">
            <v/>
          </cell>
          <cell r="Q3514" t="str">
            <v/>
          </cell>
        </row>
        <row r="3515">
          <cell r="J3515" t="str">
            <v/>
          </cell>
          <cell r="O3515" t="str">
            <v/>
          </cell>
          <cell r="P3515" t="str">
            <v/>
          </cell>
          <cell r="Q3515" t="str">
            <v/>
          </cell>
        </row>
        <row r="3516">
          <cell r="J3516" t="str">
            <v/>
          </cell>
          <cell r="O3516" t="str">
            <v/>
          </cell>
          <cell r="P3516" t="str">
            <v/>
          </cell>
          <cell r="Q3516" t="str">
            <v/>
          </cell>
        </row>
        <row r="3517">
          <cell r="J3517" t="str">
            <v/>
          </cell>
          <cell r="O3517" t="str">
            <v/>
          </cell>
          <cell r="P3517" t="str">
            <v/>
          </cell>
          <cell r="Q3517" t="str">
            <v/>
          </cell>
        </row>
        <row r="3518">
          <cell r="J3518" t="str">
            <v/>
          </cell>
          <cell r="O3518" t="str">
            <v/>
          </cell>
          <cell r="P3518" t="str">
            <v/>
          </cell>
          <cell r="Q3518" t="str">
            <v/>
          </cell>
        </row>
        <row r="3519">
          <cell r="J3519" t="str">
            <v/>
          </cell>
          <cell r="O3519" t="str">
            <v/>
          </cell>
          <cell r="P3519" t="str">
            <v/>
          </cell>
          <cell r="Q3519" t="str">
            <v/>
          </cell>
        </row>
        <row r="3520">
          <cell r="J3520" t="str">
            <v/>
          </cell>
          <cell r="O3520" t="str">
            <v/>
          </cell>
          <cell r="P3520" t="str">
            <v/>
          </cell>
          <cell r="Q3520" t="str">
            <v/>
          </cell>
        </row>
        <row r="3521">
          <cell r="J3521" t="str">
            <v/>
          </cell>
          <cell r="O3521" t="str">
            <v/>
          </cell>
          <cell r="P3521" t="str">
            <v/>
          </cell>
          <cell r="Q3521" t="str">
            <v/>
          </cell>
        </row>
        <row r="3522">
          <cell r="J3522" t="str">
            <v/>
          </cell>
          <cell r="O3522" t="str">
            <v/>
          </cell>
          <cell r="P3522" t="str">
            <v/>
          </cell>
          <cell r="Q3522" t="str">
            <v/>
          </cell>
        </row>
        <row r="3523">
          <cell r="J3523" t="str">
            <v/>
          </cell>
          <cell r="O3523" t="str">
            <v/>
          </cell>
          <cell r="P3523" t="str">
            <v/>
          </cell>
          <cell r="Q3523" t="str">
            <v/>
          </cell>
        </row>
        <row r="3524">
          <cell r="J3524" t="str">
            <v/>
          </cell>
          <cell r="O3524" t="str">
            <v/>
          </cell>
          <cell r="P3524" t="str">
            <v/>
          </cell>
          <cell r="Q3524" t="str">
            <v/>
          </cell>
        </row>
        <row r="3525">
          <cell r="J3525" t="str">
            <v/>
          </cell>
          <cell r="O3525" t="str">
            <v/>
          </cell>
          <cell r="P3525" t="str">
            <v/>
          </cell>
          <cell r="Q3525" t="str">
            <v/>
          </cell>
        </row>
        <row r="3526">
          <cell r="J3526" t="str">
            <v/>
          </cell>
          <cell r="O3526" t="str">
            <v/>
          </cell>
          <cell r="P3526" t="str">
            <v/>
          </cell>
          <cell r="Q3526" t="str">
            <v/>
          </cell>
        </row>
        <row r="3527">
          <cell r="J3527" t="str">
            <v/>
          </cell>
          <cell r="O3527" t="str">
            <v/>
          </cell>
          <cell r="P3527" t="str">
            <v/>
          </cell>
          <cell r="Q3527" t="str">
            <v/>
          </cell>
        </row>
        <row r="3528">
          <cell r="J3528" t="str">
            <v/>
          </cell>
          <cell r="O3528" t="str">
            <v/>
          </cell>
          <cell r="P3528" t="str">
            <v/>
          </cell>
          <cell r="Q3528" t="str">
            <v/>
          </cell>
        </row>
        <row r="3529">
          <cell r="J3529" t="str">
            <v/>
          </cell>
          <cell r="O3529" t="str">
            <v/>
          </cell>
          <cell r="P3529" t="str">
            <v/>
          </cell>
          <cell r="Q3529" t="str">
            <v/>
          </cell>
        </row>
        <row r="3530">
          <cell r="J3530" t="str">
            <v/>
          </cell>
          <cell r="O3530" t="str">
            <v/>
          </cell>
          <cell r="P3530" t="str">
            <v/>
          </cell>
          <cell r="Q3530" t="str">
            <v/>
          </cell>
        </row>
        <row r="3531">
          <cell r="J3531" t="str">
            <v/>
          </cell>
          <cell r="O3531" t="str">
            <v/>
          </cell>
          <cell r="P3531" t="str">
            <v/>
          </cell>
          <cell r="Q3531" t="str">
            <v/>
          </cell>
        </row>
        <row r="3532">
          <cell r="J3532" t="str">
            <v/>
          </cell>
          <cell r="O3532" t="str">
            <v/>
          </cell>
          <cell r="P3532" t="str">
            <v/>
          </cell>
          <cell r="Q3532" t="str">
            <v/>
          </cell>
        </row>
        <row r="3533">
          <cell r="J3533" t="str">
            <v/>
          </cell>
          <cell r="O3533" t="str">
            <v/>
          </cell>
          <cell r="P3533" t="str">
            <v/>
          </cell>
          <cell r="Q3533" t="str">
            <v/>
          </cell>
        </row>
        <row r="3534">
          <cell r="J3534" t="str">
            <v/>
          </cell>
          <cell r="O3534" t="str">
            <v/>
          </cell>
          <cell r="P3534" t="str">
            <v/>
          </cell>
          <cell r="Q3534" t="str">
            <v/>
          </cell>
        </row>
        <row r="3535">
          <cell r="J3535" t="str">
            <v/>
          </cell>
          <cell r="O3535" t="str">
            <v/>
          </cell>
          <cell r="P3535" t="str">
            <v/>
          </cell>
          <cell r="Q3535" t="str">
            <v/>
          </cell>
        </row>
        <row r="3536">
          <cell r="J3536" t="str">
            <v/>
          </cell>
          <cell r="O3536" t="str">
            <v/>
          </cell>
          <cell r="P3536" t="str">
            <v/>
          </cell>
          <cell r="Q3536" t="str">
            <v/>
          </cell>
        </row>
        <row r="3537">
          <cell r="J3537" t="str">
            <v/>
          </cell>
          <cell r="O3537" t="str">
            <v/>
          </cell>
          <cell r="P3537" t="str">
            <v/>
          </cell>
          <cell r="Q3537" t="str">
            <v/>
          </cell>
        </row>
        <row r="3538">
          <cell r="J3538" t="str">
            <v/>
          </cell>
          <cell r="O3538" t="str">
            <v/>
          </cell>
          <cell r="P3538" t="str">
            <v/>
          </cell>
          <cell r="Q3538" t="str">
            <v/>
          </cell>
        </row>
        <row r="3539">
          <cell r="J3539" t="str">
            <v/>
          </cell>
          <cell r="O3539" t="str">
            <v/>
          </cell>
          <cell r="P3539" t="str">
            <v/>
          </cell>
          <cell r="Q3539" t="str">
            <v/>
          </cell>
        </row>
        <row r="3540">
          <cell r="J3540" t="str">
            <v/>
          </cell>
          <cell r="O3540" t="str">
            <v/>
          </cell>
          <cell r="P3540" t="str">
            <v/>
          </cell>
          <cell r="Q3540" t="str">
            <v/>
          </cell>
        </row>
        <row r="3541">
          <cell r="J3541" t="str">
            <v/>
          </cell>
          <cell r="O3541" t="str">
            <v/>
          </cell>
          <cell r="P3541" t="str">
            <v/>
          </cell>
          <cell r="Q3541" t="str">
            <v/>
          </cell>
        </row>
        <row r="3542">
          <cell r="J3542" t="str">
            <v/>
          </cell>
          <cell r="O3542" t="str">
            <v/>
          </cell>
          <cell r="P3542" t="str">
            <v/>
          </cell>
          <cell r="Q3542" t="str">
            <v/>
          </cell>
        </row>
        <row r="3543">
          <cell r="J3543" t="str">
            <v/>
          </cell>
          <cell r="O3543" t="str">
            <v/>
          </cell>
          <cell r="P3543" t="str">
            <v/>
          </cell>
          <cell r="Q3543" t="str">
            <v/>
          </cell>
        </row>
        <row r="3544">
          <cell r="J3544" t="str">
            <v/>
          </cell>
          <cell r="O3544" t="str">
            <v/>
          </cell>
          <cell r="P3544" t="str">
            <v/>
          </cell>
          <cell r="Q3544" t="str">
            <v/>
          </cell>
        </row>
        <row r="3545">
          <cell r="J3545" t="str">
            <v/>
          </cell>
          <cell r="O3545" t="str">
            <v/>
          </cell>
          <cell r="P3545" t="str">
            <v/>
          </cell>
          <cell r="Q3545" t="str">
            <v/>
          </cell>
        </row>
        <row r="3546">
          <cell r="J3546" t="str">
            <v/>
          </cell>
          <cell r="O3546" t="str">
            <v/>
          </cell>
          <cell r="P3546" t="str">
            <v/>
          </cell>
          <cell r="Q3546" t="str">
            <v/>
          </cell>
        </row>
        <row r="3547">
          <cell r="J3547" t="str">
            <v/>
          </cell>
          <cell r="O3547" t="str">
            <v/>
          </cell>
          <cell r="P3547" t="str">
            <v/>
          </cell>
          <cell r="Q3547" t="str">
            <v/>
          </cell>
        </row>
        <row r="3548">
          <cell r="J3548" t="str">
            <v/>
          </cell>
          <cell r="O3548" t="str">
            <v/>
          </cell>
          <cell r="P3548" t="str">
            <v/>
          </cell>
          <cell r="Q3548" t="str">
            <v/>
          </cell>
        </row>
        <row r="3549">
          <cell r="J3549" t="str">
            <v/>
          </cell>
          <cell r="O3549" t="str">
            <v/>
          </cell>
          <cell r="P3549" t="str">
            <v/>
          </cell>
          <cell r="Q3549" t="str">
            <v/>
          </cell>
        </row>
        <row r="3550">
          <cell r="J3550" t="str">
            <v/>
          </cell>
          <cell r="O3550" t="str">
            <v/>
          </cell>
          <cell r="P3550" t="str">
            <v/>
          </cell>
          <cell r="Q3550" t="str">
            <v/>
          </cell>
        </row>
        <row r="3551">
          <cell r="J3551" t="str">
            <v/>
          </cell>
          <cell r="O3551" t="str">
            <v/>
          </cell>
          <cell r="P3551" t="str">
            <v/>
          </cell>
          <cell r="Q3551" t="str">
            <v/>
          </cell>
        </row>
        <row r="3552">
          <cell r="J3552" t="str">
            <v/>
          </cell>
          <cell r="O3552" t="str">
            <v/>
          </cell>
          <cell r="P3552" t="str">
            <v/>
          </cell>
          <cell r="Q3552" t="str">
            <v/>
          </cell>
        </row>
        <row r="3553">
          <cell r="J3553" t="str">
            <v/>
          </cell>
          <cell r="O3553" t="str">
            <v/>
          </cell>
          <cell r="P3553" t="str">
            <v/>
          </cell>
          <cell r="Q3553" t="str">
            <v/>
          </cell>
        </row>
        <row r="3554">
          <cell r="J3554" t="str">
            <v/>
          </cell>
          <cell r="O3554" t="str">
            <v/>
          </cell>
          <cell r="P3554" t="str">
            <v/>
          </cell>
          <cell r="Q3554" t="str">
            <v/>
          </cell>
        </row>
        <row r="3555">
          <cell r="J3555" t="str">
            <v/>
          </cell>
          <cell r="O3555" t="str">
            <v/>
          </cell>
          <cell r="P3555" t="str">
            <v/>
          </cell>
          <cell r="Q3555" t="str">
            <v/>
          </cell>
        </row>
        <row r="3556">
          <cell r="J3556" t="str">
            <v/>
          </cell>
          <cell r="O3556" t="str">
            <v/>
          </cell>
          <cell r="P3556" t="str">
            <v/>
          </cell>
          <cell r="Q3556" t="str">
            <v/>
          </cell>
        </row>
        <row r="3557">
          <cell r="J3557" t="str">
            <v/>
          </cell>
          <cell r="O3557" t="str">
            <v/>
          </cell>
          <cell r="P3557" t="str">
            <v/>
          </cell>
          <cell r="Q3557" t="str">
            <v/>
          </cell>
        </row>
        <row r="3558">
          <cell r="J3558" t="str">
            <v/>
          </cell>
          <cell r="O3558" t="str">
            <v/>
          </cell>
          <cell r="P3558" t="str">
            <v/>
          </cell>
          <cell r="Q3558" t="str">
            <v/>
          </cell>
        </row>
        <row r="3559">
          <cell r="J3559" t="str">
            <v/>
          </cell>
          <cell r="O3559" t="str">
            <v/>
          </cell>
          <cell r="P3559" t="str">
            <v/>
          </cell>
          <cell r="Q3559" t="str">
            <v/>
          </cell>
        </row>
        <row r="3560">
          <cell r="J3560" t="str">
            <v/>
          </cell>
          <cell r="O3560" t="str">
            <v/>
          </cell>
          <cell r="P3560" t="str">
            <v/>
          </cell>
          <cell r="Q3560" t="str">
            <v/>
          </cell>
        </row>
        <row r="3561">
          <cell r="J3561" t="str">
            <v/>
          </cell>
          <cell r="O3561" t="str">
            <v/>
          </cell>
          <cell r="P3561" t="str">
            <v/>
          </cell>
          <cell r="Q3561" t="str">
            <v/>
          </cell>
        </row>
        <row r="3562">
          <cell r="J3562" t="str">
            <v/>
          </cell>
          <cell r="O3562" t="str">
            <v/>
          </cell>
          <cell r="P3562" t="str">
            <v/>
          </cell>
          <cell r="Q3562" t="str">
            <v/>
          </cell>
        </row>
        <row r="3563">
          <cell r="J3563" t="str">
            <v/>
          </cell>
          <cell r="O3563" t="str">
            <v/>
          </cell>
          <cell r="P3563" t="str">
            <v/>
          </cell>
          <cell r="Q3563" t="str">
            <v/>
          </cell>
        </row>
        <row r="3564">
          <cell r="J3564" t="str">
            <v/>
          </cell>
          <cell r="O3564" t="str">
            <v/>
          </cell>
          <cell r="P3564" t="str">
            <v/>
          </cell>
          <cell r="Q3564" t="str">
            <v/>
          </cell>
        </row>
        <row r="3565">
          <cell r="J3565" t="str">
            <v/>
          </cell>
          <cell r="O3565" t="str">
            <v/>
          </cell>
          <cell r="P3565" t="str">
            <v/>
          </cell>
          <cell r="Q3565" t="str">
            <v/>
          </cell>
        </row>
        <row r="3566">
          <cell r="J3566" t="str">
            <v/>
          </cell>
          <cell r="O3566" t="str">
            <v/>
          </cell>
          <cell r="P3566" t="str">
            <v/>
          </cell>
          <cell r="Q3566" t="str">
            <v/>
          </cell>
        </row>
        <row r="3567">
          <cell r="J3567" t="str">
            <v/>
          </cell>
          <cell r="O3567" t="str">
            <v/>
          </cell>
          <cell r="P3567" t="str">
            <v/>
          </cell>
          <cell r="Q3567" t="str">
            <v/>
          </cell>
        </row>
        <row r="3568">
          <cell r="J3568" t="str">
            <v/>
          </cell>
          <cell r="O3568" t="str">
            <v/>
          </cell>
          <cell r="P3568" t="str">
            <v/>
          </cell>
          <cell r="Q3568" t="str">
            <v/>
          </cell>
        </row>
        <row r="3569">
          <cell r="J3569" t="str">
            <v/>
          </cell>
          <cell r="O3569" t="str">
            <v/>
          </cell>
          <cell r="P3569" t="str">
            <v/>
          </cell>
          <cell r="Q3569" t="str">
            <v/>
          </cell>
        </row>
        <row r="3570">
          <cell r="J3570" t="str">
            <v/>
          </cell>
          <cell r="O3570" t="str">
            <v/>
          </cell>
          <cell r="P3570" t="str">
            <v/>
          </cell>
          <cell r="Q3570" t="str">
            <v/>
          </cell>
        </row>
        <row r="3571">
          <cell r="J3571" t="str">
            <v/>
          </cell>
          <cell r="O3571" t="str">
            <v/>
          </cell>
          <cell r="P3571" t="str">
            <v/>
          </cell>
          <cell r="Q3571" t="str">
            <v/>
          </cell>
        </row>
        <row r="3572">
          <cell r="J3572" t="str">
            <v/>
          </cell>
          <cell r="O3572" t="str">
            <v/>
          </cell>
          <cell r="P3572" t="str">
            <v/>
          </cell>
          <cell r="Q3572" t="str">
            <v/>
          </cell>
        </row>
        <row r="3573">
          <cell r="J3573" t="str">
            <v/>
          </cell>
          <cell r="O3573" t="str">
            <v/>
          </cell>
          <cell r="P3573" t="str">
            <v/>
          </cell>
          <cell r="Q3573" t="str">
            <v/>
          </cell>
        </row>
        <row r="3574">
          <cell r="J3574" t="str">
            <v/>
          </cell>
          <cell r="O3574" t="str">
            <v/>
          </cell>
          <cell r="P3574" t="str">
            <v/>
          </cell>
          <cell r="Q3574" t="str">
            <v/>
          </cell>
        </row>
        <row r="3575">
          <cell r="J3575" t="str">
            <v/>
          </cell>
          <cell r="O3575" t="str">
            <v/>
          </cell>
          <cell r="P3575" t="str">
            <v/>
          </cell>
          <cell r="Q3575" t="str">
            <v/>
          </cell>
        </row>
        <row r="3576">
          <cell r="J3576" t="str">
            <v/>
          </cell>
          <cell r="O3576" t="str">
            <v/>
          </cell>
          <cell r="P3576" t="str">
            <v/>
          </cell>
          <cell r="Q3576" t="str">
            <v/>
          </cell>
        </row>
        <row r="3577">
          <cell r="J3577" t="str">
            <v/>
          </cell>
          <cell r="O3577" t="str">
            <v/>
          </cell>
          <cell r="P3577" t="str">
            <v/>
          </cell>
          <cell r="Q3577" t="str">
            <v/>
          </cell>
        </row>
        <row r="3578">
          <cell r="J3578" t="str">
            <v/>
          </cell>
          <cell r="O3578" t="str">
            <v/>
          </cell>
          <cell r="P3578" t="str">
            <v/>
          </cell>
          <cell r="Q3578" t="str">
            <v/>
          </cell>
        </row>
        <row r="3579">
          <cell r="J3579" t="str">
            <v/>
          </cell>
          <cell r="O3579" t="str">
            <v/>
          </cell>
          <cell r="P3579" t="str">
            <v/>
          </cell>
          <cell r="Q3579" t="str">
            <v/>
          </cell>
        </row>
        <row r="3580">
          <cell r="J3580" t="str">
            <v/>
          </cell>
          <cell r="O3580" t="str">
            <v/>
          </cell>
          <cell r="P3580" t="str">
            <v/>
          </cell>
          <cell r="Q3580" t="str">
            <v/>
          </cell>
        </row>
        <row r="3581">
          <cell r="J3581" t="str">
            <v/>
          </cell>
          <cell r="O3581" t="str">
            <v/>
          </cell>
          <cell r="P3581" t="str">
            <v/>
          </cell>
          <cell r="Q3581" t="str">
            <v/>
          </cell>
        </row>
        <row r="3582">
          <cell r="J3582" t="str">
            <v/>
          </cell>
          <cell r="O3582" t="str">
            <v/>
          </cell>
          <cell r="P3582" t="str">
            <v/>
          </cell>
          <cell r="Q3582" t="str">
            <v/>
          </cell>
        </row>
        <row r="3583">
          <cell r="J3583" t="str">
            <v/>
          </cell>
          <cell r="O3583" t="str">
            <v/>
          </cell>
          <cell r="P3583" t="str">
            <v/>
          </cell>
          <cell r="Q3583" t="str">
            <v/>
          </cell>
        </row>
        <row r="3584">
          <cell r="J3584" t="str">
            <v/>
          </cell>
          <cell r="O3584" t="str">
            <v/>
          </cell>
          <cell r="P3584" t="str">
            <v/>
          </cell>
          <cell r="Q3584" t="str">
            <v/>
          </cell>
        </row>
        <row r="3585">
          <cell r="J3585" t="str">
            <v/>
          </cell>
          <cell r="O3585" t="str">
            <v/>
          </cell>
          <cell r="P3585" t="str">
            <v/>
          </cell>
          <cell r="Q3585" t="str">
            <v/>
          </cell>
        </row>
        <row r="3586">
          <cell r="J3586" t="str">
            <v/>
          </cell>
          <cell r="O3586" t="str">
            <v/>
          </cell>
          <cell r="P3586" t="str">
            <v/>
          </cell>
          <cell r="Q3586" t="str">
            <v/>
          </cell>
        </row>
        <row r="3587">
          <cell r="J3587" t="str">
            <v/>
          </cell>
          <cell r="O3587" t="str">
            <v/>
          </cell>
          <cell r="P3587" t="str">
            <v/>
          </cell>
          <cell r="Q3587" t="str">
            <v/>
          </cell>
        </row>
        <row r="3588">
          <cell r="J3588" t="str">
            <v/>
          </cell>
          <cell r="O3588" t="str">
            <v/>
          </cell>
          <cell r="P3588" t="str">
            <v/>
          </cell>
          <cell r="Q3588" t="str">
            <v/>
          </cell>
        </row>
        <row r="3589">
          <cell r="J3589" t="str">
            <v/>
          </cell>
          <cell r="O3589" t="str">
            <v/>
          </cell>
          <cell r="P3589" t="str">
            <v/>
          </cell>
          <cell r="Q3589" t="str">
            <v/>
          </cell>
        </row>
        <row r="3590">
          <cell r="J3590" t="str">
            <v/>
          </cell>
          <cell r="O3590" t="str">
            <v/>
          </cell>
          <cell r="P3590" t="str">
            <v/>
          </cell>
          <cell r="Q3590" t="str">
            <v/>
          </cell>
        </row>
        <row r="3591">
          <cell r="J3591" t="str">
            <v/>
          </cell>
          <cell r="O3591" t="str">
            <v/>
          </cell>
          <cell r="P3591" t="str">
            <v/>
          </cell>
          <cell r="Q3591" t="str">
            <v/>
          </cell>
        </row>
        <row r="3592">
          <cell r="J3592" t="str">
            <v/>
          </cell>
          <cell r="O3592" t="str">
            <v/>
          </cell>
          <cell r="P3592" t="str">
            <v/>
          </cell>
          <cell r="Q3592" t="str">
            <v/>
          </cell>
        </row>
        <row r="3593">
          <cell r="J3593" t="str">
            <v/>
          </cell>
          <cell r="O3593" t="str">
            <v/>
          </cell>
          <cell r="P3593" t="str">
            <v/>
          </cell>
          <cell r="Q3593" t="str">
            <v/>
          </cell>
        </row>
        <row r="3594">
          <cell r="J3594" t="str">
            <v/>
          </cell>
          <cell r="O3594" t="str">
            <v/>
          </cell>
          <cell r="P3594" t="str">
            <v/>
          </cell>
          <cell r="Q3594" t="str">
            <v/>
          </cell>
        </row>
        <row r="3595">
          <cell r="J3595" t="str">
            <v/>
          </cell>
          <cell r="O3595" t="str">
            <v/>
          </cell>
          <cell r="P3595" t="str">
            <v/>
          </cell>
          <cell r="Q3595" t="str">
            <v/>
          </cell>
        </row>
        <row r="3596">
          <cell r="J3596" t="str">
            <v/>
          </cell>
          <cell r="O3596" t="str">
            <v/>
          </cell>
          <cell r="P3596" t="str">
            <v/>
          </cell>
          <cell r="Q3596" t="str">
            <v/>
          </cell>
        </row>
        <row r="3597">
          <cell r="J3597" t="str">
            <v/>
          </cell>
          <cell r="O3597" t="str">
            <v/>
          </cell>
          <cell r="P3597" t="str">
            <v/>
          </cell>
          <cell r="Q3597" t="str">
            <v/>
          </cell>
        </row>
        <row r="3598">
          <cell r="J3598" t="str">
            <v/>
          </cell>
          <cell r="O3598" t="str">
            <v/>
          </cell>
          <cell r="P3598" t="str">
            <v/>
          </cell>
          <cell r="Q3598" t="str">
            <v/>
          </cell>
        </row>
        <row r="3599">
          <cell r="J3599" t="str">
            <v/>
          </cell>
          <cell r="O3599" t="str">
            <v/>
          </cell>
          <cell r="P3599" t="str">
            <v/>
          </cell>
          <cell r="Q3599" t="str">
            <v/>
          </cell>
        </row>
        <row r="3600">
          <cell r="J3600" t="str">
            <v/>
          </cell>
          <cell r="O3600" t="str">
            <v/>
          </cell>
          <cell r="P3600" t="str">
            <v/>
          </cell>
          <cell r="Q3600" t="str">
            <v/>
          </cell>
        </row>
        <row r="3601">
          <cell r="J3601" t="str">
            <v/>
          </cell>
          <cell r="O3601" t="str">
            <v/>
          </cell>
          <cell r="P3601" t="str">
            <v/>
          </cell>
          <cell r="Q3601" t="str">
            <v/>
          </cell>
        </row>
        <row r="3602">
          <cell r="J3602" t="str">
            <v/>
          </cell>
          <cell r="O3602" t="str">
            <v/>
          </cell>
          <cell r="P3602" t="str">
            <v/>
          </cell>
          <cell r="Q3602" t="str">
            <v/>
          </cell>
        </row>
        <row r="3603">
          <cell r="J3603" t="str">
            <v/>
          </cell>
          <cell r="O3603" t="str">
            <v/>
          </cell>
          <cell r="P3603" t="str">
            <v/>
          </cell>
          <cell r="Q3603" t="str">
            <v/>
          </cell>
        </row>
        <row r="3604">
          <cell r="J3604" t="str">
            <v/>
          </cell>
          <cell r="O3604" t="str">
            <v/>
          </cell>
          <cell r="P3604" t="str">
            <v/>
          </cell>
          <cell r="Q3604" t="str">
            <v/>
          </cell>
        </row>
        <row r="3605">
          <cell r="J3605" t="str">
            <v/>
          </cell>
          <cell r="O3605" t="str">
            <v/>
          </cell>
          <cell r="P3605" t="str">
            <v/>
          </cell>
          <cell r="Q3605" t="str">
            <v/>
          </cell>
        </row>
        <row r="3606">
          <cell r="J3606" t="str">
            <v/>
          </cell>
          <cell r="O3606" t="str">
            <v/>
          </cell>
          <cell r="P3606" t="str">
            <v/>
          </cell>
          <cell r="Q3606" t="str">
            <v/>
          </cell>
        </row>
        <row r="3607">
          <cell r="J3607" t="str">
            <v/>
          </cell>
          <cell r="O3607" t="str">
            <v/>
          </cell>
          <cell r="P3607" t="str">
            <v/>
          </cell>
          <cell r="Q3607" t="str">
            <v/>
          </cell>
        </row>
        <row r="3608">
          <cell r="J3608" t="str">
            <v/>
          </cell>
          <cell r="O3608" t="str">
            <v/>
          </cell>
          <cell r="P3608" t="str">
            <v/>
          </cell>
          <cell r="Q3608" t="str">
            <v/>
          </cell>
        </row>
        <row r="3609">
          <cell r="J3609" t="str">
            <v/>
          </cell>
          <cell r="O3609" t="str">
            <v/>
          </cell>
          <cell r="P3609" t="str">
            <v/>
          </cell>
          <cell r="Q3609" t="str">
            <v/>
          </cell>
        </row>
        <row r="3610">
          <cell r="J3610" t="str">
            <v/>
          </cell>
          <cell r="O3610" t="str">
            <v/>
          </cell>
          <cell r="P3610" t="str">
            <v/>
          </cell>
          <cell r="Q3610" t="str">
            <v/>
          </cell>
        </row>
        <row r="3611">
          <cell r="J3611" t="str">
            <v/>
          </cell>
          <cell r="O3611" t="str">
            <v/>
          </cell>
          <cell r="P3611" t="str">
            <v/>
          </cell>
          <cell r="Q3611" t="str">
            <v/>
          </cell>
        </row>
        <row r="3612">
          <cell r="J3612" t="str">
            <v/>
          </cell>
          <cell r="O3612" t="str">
            <v/>
          </cell>
          <cell r="P3612" t="str">
            <v/>
          </cell>
          <cell r="Q3612" t="str">
            <v/>
          </cell>
        </row>
        <row r="3613">
          <cell r="J3613" t="str">
            <v/>
          </cell>
          <cell r="O3613" t="str">
            <v/>
          </cell>
          <cell r="P3613" t="str">
            <v/>
          </cell>
          <cell r="Q3613" t="str">
            <v/>
          </cell>
        </row>
        <row r="3614">
          <cell r="J3614" t="str">
            <v/>
          </cell>
          <cell r="O3614" t="str">
            <v/>
          </cell>
          <cell r="P3614" t="str">
            <v/>
          </cell>
          <cell r="Q3614" t="str">
            <v/>
          </cell>
        </row>
        <row r="3615">
          <cell r="J3615" t="str">
            <v/>
          </cell>
          <cell r="O3615" t="str">
            <v/>
          </cell>
          <cell r="P3615" t="str">
            <v/>
          </cell>
          <cell r="Q3615" t="str">
            <v/>
          </cell>
        </row>
        <row r="3616">
          <cell r="J3616" t="str">
            <v/>
          </cell>
          <cell r="O3616" t="str">
            <v/>
          </cell>
          <cell r="P3616" t="str">
            <v/>
          </cell>
          <cell r="Q3616" t="str">
            <v/>
          </cell>
        </row>
        <row r="3617">
          <cell r="J3617" t="str">
            <v/>
          </cell>
          <cell r="O3617" t="str">
            <v/>
          </cell>
          <cell r="P3617" t="str">
            <v/>
          </cell>
          <cell r="Q3617" t="str">
            <v/>
          </cell>
        </row>
        <row r="3618">
          <cell r="J3618" t="str">
            <v/>
          </cell>
          <cell r="O3618" t="str">
            <v/>
          </cell>
          <cell r="P3618" t="str">
            <v/>
          </cell>
          <cell r="Q3618" t="str">
            <v/>
          </cell>
        </row>
        <row r="3619">
          <cell r="J3619" t="str">
            <v/>
          </cell>
          <cell r="O3619" t="str">
            <v/>
          </cell>
          <cell r="P3619" t="str">
            <v/>
          </cell>
          <cell r="Q3619" t="str">
            <v/>
          </cell>
        </row>
        <row r="3620">
          <cell r="J3620" t="str">
            <v/>
          </cell>
          <cell r="O3620" t="str">
            <v/>
          </cell>
          <cell r="P3620" t="str">
            <v/>
          </cell>
          <cell r="Q3620" t="str">
            <v/>
          </cell>
        </row>
        <row r="3621">
          <cell r="J3621" t="str">
            <v/>
          </cell>
          <cell r="O3621" t="str">
            <v/>
          </cell>
          <cell r="P3621" t="str">
            <v/>
          </cell>
          <cell r="Q3621" t="str">
            <v/>
          </cell>
        </row>
        <row r="3622">
          <cell r="J3622" t="str">
            <v/>
          </cell>
          <cell r="O3622" t="str">
            <v/>
          </cell>
          <cell r="P3622" t="str">
            <v/>
          </cell>
          <cell r="Q3622" t="str">
            <v/>
          </cell>
        </row>
        <row r="3623">
          <cell r="J3623" t="str">
            <v/>
          </cell>
          <cell r="O3623" t="str">
            <v/>
          </cell>
          <cell r="P3623" t="str">
            <v/>
          </cell>
          <cell r="Q3623" t="str">
            <v/>
          </cell>
        </row>
        <row r="3624">
          <cell r="J3624" t="str">
            <v/>
          </cell>
          <cell r="O3624" t="str">
            <v/>
          </cell>
          <cell r="P3624" t="str">
            <v/>
          </cell>
          <cell r="Q3624" t="str">
            <v/>
          </cell>
        </row>
        <row r="3625">
          <cell r="J3625" t="str">
            <v/>
          </cell>
          <cell r="O3625" t="str">
            <v/>
          </cell>
          <cell r="P3625" t="str">
            <v/>
          </cell>
          <cell r="Q3625" t="str">
            <v/>
          </cell>
        </row>
        <row r="3626">
          <cell r="J3626" t="str">
            <v/>
          </cell>
          <cell r="O3626" t="str">
            <v/>
          </cell>
          <cell r="P3626" t="str">
            <v/>
          </cell>
          <cell r="Q3626" t="str">
            <v/>
          </cell>
        </row>
        <row r="3627">
          <cell r="J3627" t="str">
            <v/>
          </cell>
          <cell r="O3627" t="str">
            <v/>
          </cell>
          <cell r="P3627" t="str">
            <v/>
          </cell>
          <cell r="Q3627" t="str">
            <v/>
          </cell>
        </row>
        <row r="3628">
          <cell r="J3628" t="str">
            <v/>
          </cell>
          <cell r="O3628" t="str">
            <v/>
          </cell>
          <cell r="P3628" t="str">
            <v/>
          </cell>
          <cell r="Q3628" t="str">
            <v/>
          </cell>
        </row>
        <row r="3629">
          <cell r="J3629" t="str">
            <v/>
          </cell>
          <cell r="O3629" t="str">
            <v/>
          </cell>
          <cell r="P3629" t="str">
            <v/>
          </cell>
          <cell r="Q3629" t="str">
            <v/>
          </cell>
        </row>
        <row r="3630">
          <cell r="J3630" t="str">
            <v/>
          </cell>
          <cell r="O3630" t="str">
            <v/>
          </cell>
          <cell r="P3630" t="str">
            <v/>
          </cell>
          <cell r="Q3630" t="str">
            <v/>
          </cell>
        </row>
        <row r="3631">
          <cell r="J3631" t="str">
            <v/>
          </cell>
          <cell r="O3631" t="str">
            <v/>
          </cell>
          <cell r="P3631" t="str">
            <v/>
          </cell>
          <cell r="Q3631" t="str">
            <v/>
          </cell>
        </row>
        <row r="3632">
          <cell r="J3632" t="str">
            <v/>
          </cell>
          <cell r="O3632" t="str">
            <v/>
          </cell>
          <cell r="P3632" t="str">
            <v/>
          </cell>
          <cell r="Q3632" t="str">
            <v/>
          </cell>
        </row>
        <row r="3633">
          <cell r="J3633" t="str">
            <v/>
          </cell>
          <cell r="O3633" t="str">
            <v/>
          </cell>
          <cell r="P3633" t="str">
            <v/>
          </cell>
          <cell r="Q3633" t="str">
            <v/>
          </cell>
        </row>
        <row r="3634">
          <cell r="J3634" t="str">
            <v/>
          </cell>
          <cell r="O3634" t="str">
            <v/>
          </cell>
          <cell r="P3634" t="str">
            <v/>
          </cell>
          <cell r="Q3634" t="str">
            <v/>
          </cell>
        </row>
        <row r="3635">
          <cell r="J3635" t="str">
            <v/>
          </cell>
          <cell r="O3635" t="str">
            <v/>
          </cell>
          <cell r="P3635" t="str">
            <v/>
          </cell>
          <cell r="Q3635" t="str">
            <v/>
          </cell>
        </row>
        <row r="3636">
          <cell r="J3636" t="str">
            <v/>
          </cell>
          <cell r="O3636" t="str">
            <v/>
          </cell>
          <cell r="P3636" t="str">
            <v/>
          </cell>
          <cell r="Q3636" t="str">
            <v/>
          </cell>
        </row>
        <row r="3637">
          <cell r="J3637" t="str">
            <v/>
          </cell>
          <cell r="O3637" t="str">
            <v/>
          </cell>
          <cell r="P3637" t="str">
            <v/>
          </cell>
          <cell r="Q3637" t="str">
            <v/>
          </cell>
        </row>
        <row r="3638">
          <cell r="J3638" t="str">
            <v/>
          </cell>
          <cell r="O3638" t="str">
            <v/>
          </cell>
          <cell r="P3638" t="str">
            <v/>
          </cell>
          <cell r="Q3638" t="str">
            <v/>
          </cell>
        </row>
        <row r="3639">
          <cell r="J3639" t="str">
            <v/>
          </cell>
          <cell r="O3639" t="str">
            <v/>
          </cell>
          <cell r="P3639" t="str">
            <v/>
          </cell>
          <cell r="Q3639" t="str">
            <v/>
          </cell>
        </row>
        <row r="3640">
          <cell r="J3640" t="str">
            <v/>
          </cell>
          <cell r="O3640" t="str">
            <v/>
          </cell>
          <cell r="P3640" t="str">
            <v/>
          </cell>
          <cell r="Q3640" t="str">
            <v/>
          </cell>
        </row>
        <row r="3641">
          <cell r="J3641" t="str">
            <v/>
          </cell>
          <cell r="O3641" t="str">
            <v/>
          </cell>
          <cell r="P3641" t="str">
            <v/>
          </cell>
          <cell r="Q3641" t="str">
            <v/>
          </cell>
        </row>
        <row r="3642">
          <cell r="J3642" t="str">
            <v/>
          </cell>
          <cell r="O3642" t="str">
            <v/>
          </cell>
          <cell r="P3642" t="str">
            <v/>
          </cell>
          <cell r="Q3642" t="str">
            <v/>
          </cell>
        </row>
        <row r="3643">
          <cell r="J3643" t="str">
            <v/>
          </cell>
          <cell r="O3643" t="str">
            <v/>
          </cell>
          <cell r="P3643" t="str">
            <v/>
          </cell>
          <cell r="Q3643" t="str">
            <v/>
          </cell>
        </row>
        <row r="3644">
          <cell r="J3644" t="str">
            <v/>
          </cell>
          <cell r="O3644" t="str">
            <v/>
          </cell>
          <cell r="P3644" t="str">
            <v/>
          </cell>
          <cell r="Q3644" t="str">
            <v/>
          </cell>
        </row>
        <row r="3645">
          <cell r="J3645" t="str">
            <v/>
          </cell>
          <cell r="O3645" t="str">
            <v/>
          </cell>
          <cell r="P3645" t="str">
            <v/>
          </cell>
          <cell r="Q3645" t="str">
            <v/>
          </cell>
        </row>
        <row r="3646">
          <cell r="J3646" t="str">
            <v/>
          </cell>
          <cell r="O3646" t="str">
            <v/>
          </cell>
          <cell r="P3646" t="str">
            <v/>
          </cell>
          <cell r="Q3646" t="str">
            <v/>
          </cell>
        </row>
        <row r="3647">
          <cell r="J3647" t="str">
            <v/>
          </cell>
          <cell r="O3647" t="str">
            <v/>
          </cell>
          <cell r="P3647" t="str">
            <v/>
          </cell>
          <cell r="Q3647" t="str">
            <v/>
          </cell>
        </row>
        <row r="3648">
          <cell r="J3648" t="str">
            <v/>
          </cell>
          <cell r="O3648" t="str">
            <v/>
          </cell>
          <cell r="P3648" t="str">
            <v/>
          </cell>
          <cell r="Q3648" t="str">
            <v/>
          </cell>
        </row>
        <row r="3649">
          <cell r="J3649" t="str">
            <v/>
          </cell>
          <cell r="O3649" t="str">
            <v/>
          </cell>
          <cell r="P3649" t="str">
            <v/>
          </cell>
          <cell r="Q3649" t="str">
            <v/>
          </cell>
        </row>
        <row r="3650">
          <cell r="J3650" t="str">
            <v/>
          </cell>
          <cell r="O3650" t="str">
            <v/>
          </cell>
          <cell r="P3650" t="str">
            <v/>
          </cell>
          <cell r="Q3650" t="str">
            <v/>
          </cell>
        </row>
        <row r="3651">
          <cell r="J3651" t="str">
            <v/>
          </cell>
          <cell r="O3651" t="str">
            <v/>
          </cell>
          <cell r="P3651" t="str">
            <v/>
          </cell>
          <cell r="Q3651" t="str">
            <v/>
          </cell>
        </row>
        <row r="3652">
          <cell r="J3652" t="str">
            <v/>
          </cell>
          <cell r="O3652" t="str">
            <v/>
          </cell>
          <cell r="P3652" t="str">
            <v/>
          </cell>
          <cell r="Q3652" t="str">
            <v/>
          </cell>
        </row>
        <row r="3653">
          <cell r="J3653" t="str">
            <v/>
          </cell>
          <cell r="O3653" t="str">
            <v/>
          </cell>
          <cell r="P3653" t="str">
            <v/>
          </cell>
          <cell r="Q3653" t="str">
            <v/>
          </cell>
        </row>
        <row r="3654">
          <cell r="J3654" t="str">
            <v/>
          </cell>
          <cell r="O3654" t="str">
            <v/>
          </cell>
          <cell r="P3654" t="str">
            <v/>
          </cell>
          <cell r="Q3654" t="str">
            <v/>
          </cell>
        </row>
        <row r="3655">
          <cell r="J3655" t="str">
            <v/>
          </cell>
          <cell r="O3655" t="str">
            <v/>
          </cell>
          <cell r="P3655" t="str">
            <v/>
          </cell>
          <cell r="Q3655" t="str">
            <v/>
          </cell>
        </row>
        <row r="3656">
          <cell r="J3656" t="str">
            <v/>
          </cell>
          <cell r="O3656" t="str">
            <v/>
          </cell>
          <cell r="P3656" t="str">
            <v/>
          </cell>
          <cell r="Q3656" t="str">
            <v/>
          </cell>
        </row>
        <row r="3657">
          <cell r="J3657" t="str">
            <v/>
          </cell>
          <cell r="O3657" t="str">
            <v/>
          </cell>
          <cell r="P3657" t="str">
            <v/>
          </cell>
          <cell r="Q3657" t="str">
            <v/>
          </cell>
        </row>
        <row r="3658">
          <cell r="J3658" t="str">
            <v/>
          </cell>
          <cell r="O3658" t="str">
            <v/>
          </cell>
          <cell r="P3658" t="str">
            <v/>
          </cell>
          <cell r="Q3658" t="str">
            <v/>
          </cell>
        </row>
        <row r="3659">
          <cell r="J3659" t="str">
            <v/>
          </cell>
          <cell r="O3659" t="str">
            <v/>
          </cell>
          <cell r="P3659" t="str">
            <v/>
          </cell>
          <cell r="Q3659" t="str">
            <v/>
          </cell>
        </row>
        <row r="3660">
          <cell r="J3660" t="str">
            <v/>
          </cell>
          <cell r="O3660" t="str">
            <v/>
          </cell>
          <cell r="P3660" t="str">
            <v/>
          </cell>
          <cell r="Q3660" t="str">
            <v/>
          </cell>
        </row>
        <row r="3661">
          <cell r="J3661" t="str">
            <v/>
          </cell>
          <cell r="O3661" t="str">
            <v/>
          </cell>
          <cell r="P3661" t="str">
            <v/>
          </cell>
          <cell r="Q3661" t="str">
            <v/>
          </cell>
        </row>
        <row r="3662">
          <cell r="J3662" t="str">
            <v/>
          </cell>
          <cell r="O3662" t="str">
            <v/>
          </cell>
          <cell r="P3662" t="str">
            <v/>
          </cell>
          <cell r="Q3662" t="str">
            <v/>
          </cell>
        </row>
        <row r="3663">
          <cell r="J3663" t="str">
            <v/>
          </cell>
          <cell r="O3663" t="str">
            <v/>
          </cell>
          <cell r="P3663" t="str">
            <v/>
          </cell>
          <cell r="Q3663" t="str">
            <v/>
          </cell>
        </row>
        <row r="3664">
          <cell r="J3664" t="str">
            <v/>
          </cell>
          <cell r="O3664" t="str">
            <v/>
          </cell>
          <cell r="P3664" t="str">
            <v/>
          </cell>
          <cell r="Q3664" t="str">
            <v/>
          </cell>
        </row>
        <row r="3665">
          <cell r="J3665" t="str">
            <v/>
          </cell>
          <cell r="O3665" t="str">
            <v/>
          </cell>
          <cell r="P3665" t="str">
            <v/>
          </cell>
          <cell r="Q3665" t="str">
            <v/>
          </cell>
        </row>
        <row r="3666">
          <cell r="J3666" t="str">
            <v/>
          </cell>
          <cell r="O3666" t="str">
            <v/>
          </cell>
          <cell r="P3666" t="str">
            <v/>
          </cell>
          <cell r="Q3666" t="str">
            <v/>
          </cell>
        </row>
        <row r="3667">
          <cell r="J3667" t="str">
            <v/>
          </cell>
          <cell r="O3667" t="str">
            <v/>
          </cell>
          <cell r="P3667" t="str">
            <v/>
          </cell>
          <cell r="Q3667" t="str">
            <v/>
          </cell>
        </row>
        <row r="3668">
          <cell r="J3668" t="str">
            <v/>
          </cell>
          <cell r="O3668" t="str">
            <v/>
          </cell>
          <cell r="P3668" t="str">
            <v/>
          </cell>
          <cell r="Q3668" t="str">
            <v/>
          </cell>
        </row>
        <row r="3669">
          <cell r="J3669" t="str">
            <v/>
          </cell>
          <cell r="O3669" t="str">
            <v/>
          </cell>
          <cell r="P3669" t="str">
            <v/>
          </cell>
          <cell r="Q3669" t="str">
            <v/>
          </cell>
        </row>
        <row r="3670">
          <cell r="J3670" t="str">
            <v/>
          </cell>
          <cell r="O3670" t="str">
            <v/>
          </cell>
          <cell r="P3670" t="str">
            <v/>
          </cell>
          <cell r="Q3670" t="str">
            <v/>
          </cell>
        </row>
        <row r="3671">
          <cell r="J3671" t="str">
            <v/>
          </cell>
          <cell r="O3671" t="str">
            <v/>
          </cell>
          <cell r="P3671" t="str">
            <v/>
          </cell>
          <cell r="Q3671" t="str">
            <v/>
          </cell>
        </row>
        <row r="3672">
          <cell r="J3672" t="str">
            <v/>
          </cell>
          <cell r="O3672" t="str">
            <v/>
          </cell>
          <cell r="P3672" t="str">
            <v/>
          </cell>
          <cell r="Q3672" t="str">
            <v/>
          </cell>
        </row>
        <row r="3673">
          <cell r="J3673" t="str">
            <v/>
          </cell>
          <cell r="O3673" t="str">
            <v/>
          </cell>
          <cell r="P3673" t="str">
            <v/>
          </cell>
          <cell r="Q3673" t="str">
            <v/>
          </cell>
        </row>
        <row r="3674">
          <cell r="J3674" t="str">
            <v/>
          </cell>
          <cell r="O3674" t="str">
            <v/>
          </cell>
          <cell r="P3674" t="str">
            <v/>
          </cell>
          <cell r="Q3674" t="str">
            <v/>
          </cell>
        </row>
        <row r="3675">
          <cell r="J3675" t="str">
            <v/>
          </cell>
          <cell r="O3675" t="str">
            <v/>
          </cell>
          <cell r="P3675" t="str">
            <v/>
          </cell>
          <cell r="Q3675" t="str">
            <v/>
          </cell>
        </row>
        <row r="3676">
          <cell r="J3676" t="str">
            <v/>
          </cell>
          <cell r="O3676" t="str">
            <v/>
          </cell>
          <cell r="P3676" t="str">
            <v/>
          </cell>
          <cell r="Q3676" t="str">
            <v/>
          </cell>
        </row>
        <row r="3677">
          <cell r="J3677" t="str">
            <v/>
          </cell>
          <cell r="O3677" t="str">
            <v/>
          </cell>
          <cell r="P3677" t="str">
            <v/>
          </cell>
          <cell r="Q3677" t="str">
            <v/>
          </cell>
        </row>
        <row r="3678">
          <cell r="J3678" t="str">
            <v/>
          </cell>
          <cell r="O3678" t="str">
            <v/>
          </cell>
          <cell r="P3678" t="str">
            <v/>
          </cell>
          <cell r="Q3678" t="str">
            <v/>
          </cell>
        </row>
        <row r="3679">
          <cell r="J3679" t="str">
            <v/>
          </cell>
          <cell r="O3679" t="str">
            <v/>
          </cell>
          <cell r="P3679" t="str">
            <v/>
          </cell>
          <cell r="Q3679" t="str">
            <v/>
          </cell>
        </row>
        <row r="3680">
          <cell r="J3680" t="str">
            <v/>
          </cell>
          <cell r="O3680" t="str">
            <v/>
          </cell>
          <cell r="P3680" t="str">
            <v/>
          </cell>
          <cell r="Q3680" t="str">
            <v/>
          </cell>
        </row>
        <row r="3681">
          <cell r="J3681" t="str">
            <v/>
          </cell>
          <cell r="O3681" t="str">
            <v/>
          </cell>
          <cell r="P3681" t="str">
            <v/>
          </cell>
          <cell r="Q3681" t="str">
            <v/>
          </cell>
        </row>
        <row r="3682">
          <cell r="J3682" t="str">
            <v/>
          </cell>
          <cell r="O3682" t="str">
            <v/>
          </cell>
          <cell r="P3682" t="str">
            <v/>
          </cell>
          <cell r="Q3682" t="str">
            <v/>
          </cell>
        </row>
        <row r="3683">
          <cell r="J3683" t="str">
            <v/>
          </cell>
          <cell r="O3683" t="str">
            <v/>
          </cell>
          <cell r="P3683" t="str">
            <v/>
          </cell>
          <cell r="Q3683" t="str">
            <v/>
          </cell>
        </row>
        <row r="3684">
          <cell r="J3684" t="str">
            <v/>
          </cell>
          <cell r="O3684" t="str">
            <v/>
          </cell>
          <cell r="P3684" t="str">
            <v/>
          </cell>
          <cell r="Q3684" t="str">
            <v/>
          </cell>
        </row>
        <row r="3685">
          <cell r="J3685" t="str">
            <v/>
          </cell>
          <cell r="O3685" t="str">
            <v/>
          </cell>
          <cell r="P3685" t="str">
            <v/>
          </cell>
          <cell r="Q3685" t="str">
            <v/>
          </cell>
        </row>
        <row r="3686">
          <cell r="J3686" t="str">
            <v/>
          </cell>
          <cell r="O3686" t="str">
            <v/>
          </cell>
          <cell r="P3686" t="str">
            <v/>
          </cell>
          <cell r="Q3686" t="str">
            <v/>
          </cell>
        </row>
        <row r="3687">
          <cell r="J3687" t="str">
            <v/>
          </cell>
          <cell r="O3687" t="str">
            <v/>
          </cell>
          <cell r="P3687" t="str">
            <v/>
          </cell>
          <cell r="Q3687" t="str">
            <v/>
          </cell>
        </row>
        <row r="3688">
          <cell r="J3688" t="str">
            <v/>
          </cell>
          <cell r="O3688" t="str">
            <v/>
          </cell>
          <cell r="P3688" t="str">
            <v/>
          </cell>
          <cell r="Q3688" t="str">
            <v/>
          </cell>
        </row>
        <row r="3689">
          <cell r="J3689" t="str">
            <v/>
          </cell>
          <cell r="O3689" t="str">
            <v/>
          </cell>
          <cell r="P3689" t="str">
            <v/>
          </cell>
          <cell r="Q3689" t="str">
            <v/>
          </cell>
        </row>
        <row r="3690">
          <cell r="J3690" t="str">
            <v/>
          </cell>
          <cell r="O3690" t="str">
            <v/>
          </cell>
          <cell r="P3690" t="str">
            <v/>
          </cell>
          <cell r="Q3690" t="str">
            <v/>
          </cell>
        </row>
        <row r="3691">
          <cell r="J3691" t="str">
            <v/>
          </cell>
          <cell r="O3691" t="str">
            <v/>
          </cell>
          <cell r="P3691" t="str">
            <v/>
          </cell>
          <cell r="Q3691" t="str">
            <v/>
          </cell>
        </row>
        <row r="3692">
          <cell r="J3692" t="str">
            <v/>
          </cell>
          <cell r="O3692" t="str">
            <v/>
          </cell>
          <cell r="P3692" t="str">
            <v/>
          </cell>
          <cell r="Q3692" t="str">
            <v/>
          </cell>
        </row>
        <row r="3693">
          <cell r="J3693" t="str">
            <v/>
          </cell>
          <cell r="O3693" t="str">
            <v/>
          </cell>
          <cell r="P3693" t="str">
            <v/>
          </cell>
          <cell r="Q3693" t="str">
            <v/>
          </cell>
        </row>
        <row r="3694">
          <cell r="J3694" t="str">
            <v/>
          </cell>
          <cell r="O3694" t="str">
            <v/>
          </cell>
          <cell r="P3694" t="str">
            <v/>
          </cell>
          <cell r="Q3694" t="str">
            <v/>
          </cell>
        </row>
        <row r="3695">
          <cell r="J3695" t="str">
            <v/>
          </cell>
          <cell r="O3695" t="str">
            <v/>
          </cell>
          <cell r="P3695" t="str">
            <v/>
          </cell>
          <cell r="Q3695" t="str">
            <v/>
          </cell>
        </row>
        <row r="3696">
          <cell r="J3696" t="str">
            <v/>
          </cell>
          <cell r="O3696" t="str">
            <v/>
          </cell>
          <cell r="P3696" t="str">
            <v/>
          </cell>
          <cell r="Q3696" t="str">
            <v/>
          </cell>
        </row>
        <row r="3697">
          <cell r="J3697" t="str">
            <v/>
          </cell>
          <cell r="O3697" t="str">
            <v/>
          </cell>
          <cell r="P3697" t="str">
            <v/>
          </cell>
          <cell r="Q3697" t="str">
            <v/>
          </cell>
        </row>
        <row r="3698">
          <cell r="J3698" t="str">
            <v/>
          </cell>
          <cell r="O3698" t="str">
            <v/>
          </cell>
          <cell r="P3698" t="str">
            <v/>
          </cell>
          <cell r="Q3698" t="str">
            <v/>
          </cell>
        </row>
        <row r="3699">
          <cell r="J3699" t="str">
            <v/>
          </cell>
          <cell r="O3699" t="str">
            <v/>
          </cell>
          <cell r="P3699" t="str">
            <v/>
          </cell>
          <cell r="Q3699" t="str">
            <v/>
          </cell>
        </row>
        <row r="3700">
          <cell r="J3700" t="str">
            <v/>
          </cell>
          <cell r="O3700" t="str">
            <v/>
          </cell>
          <cell r="P3700" t="str">
            <v/>
          </cell>
          <cell r="Q3700" t="str">
            <v/>
          </cell>
        </row>
        <row r="3701">
          <cell r="J3701" t="str">
            <v/>
          </cell>
          <cell r="O3701" t="str">
            <v/>
          </cell>
          <cell r="P3701" t="str">
            <v/>
          </cell>
          <cell r="Q3701" t="str">
            <v/>
          </cell>
        </row>
        <row r="3702">
          <cell r="J3702" t="str">
            <v/>
          </cell>
          <cell r="O3702" t="str">
            <v/>
          </cell>
          <cell r="P3702" t="str">
            <v/>
          </cell>
          <cell r="Q3702" t="str">
            <v/>
          </cell>
        </row>
        <row r="3703">
          <cell r="J3703" t="str">
            <v/>
          </cell>
          <cell r="O3703" t="str">
            <v/>
          </cell>
          <cell r="P3703" t="str">
            <v/>
          </cell>
          <cell r="Q3703" t="str">
            <v/>
          </cell>
        </row>
        <row r="3704">
          <cell r="J3704" t="str">
            <v/>
          </cell>
          <cell r="O3704" t="str">
            <v/>
          </cell>
          <cell r="P3704" t="str">
            <v/>
          </cell>
          <cell r="Q3704" t="str">
            <v/>
          </cell>
        </row>
        <row r="3705">
          <cell r="J3705" t="str">
            <v/>
          </cell>
          <cell r="O3705" t="str">
            <v/>
          </cell>
          <cell r="P3705" t="str">
            <v/>
          </cell>
          <cell r="Q3705" t="str">
            <v/>
          </cell>
        </row>
        <row r="3706">
          <cell r="J3706" t="str">
            <v/>
          </cell>
          <cell r="O3706" t="str">
            <v/>
          </cell>
          <cell r="P3706" t="str">
            <v/>
          </cell>
          <cell r="Q3706" t="str">
            <v/>
          </cell>
        </row>
        <row r="3707">
          <cell r="J3707" t="str">
            <v/>
          </cell>
          <cell r="O3707" t="str">
            <v/>
          </cell>
          <cell r="P3707" t="str">
            <v/>
          </cell>
          <cell r="Q3707" t="str">
            <v/>
          </cell>
        </row>
        <row r="3708">
          <cell r="J3708" t="str">
            <v/>
          </cell>
          <cell r="O3708" t="str">
            <v/>
          </cell>
          <cell r="P3708" t="str">
            <v/>
          </cell>
          <cell r="Q3708" t="str">
            <v/>
          </cell>
        </row>
        <row r="3709">
          <cell r="J3709" t="str">
            <v/>
          </cell>
          <cell r="O3709" t="str">
            <v/>
          </cell>
          <cell r="P3709" t="str">
            <v/>
          </cell>
          <cell r="Q3709" t="str">
            <v/>
          </cell>
        </row>
        <row r="3710">
          <cell r="J3710" t="str">
            <v/>
          </cell>
          <cell r="O3710" t="str">
            <v/>
          </cell>
          <cell r="P3710" t="str">
            <v/>
          </cell>
          <cell r="Q3710" t="str">
            <v/>
          </cell>
        </row>
        <row r="3711">
          <cell r="J3711" t="str">
            <v/>
          </cell>
          <cell r="O3711" t="str">
            <v/>
          </cell>
          <cell r="P3711" t="str">
            <v/>
          </cell>
          <cell r="Q3711" t="str">
            <v/>
          </cell>
        </row>
        <row r="3712">
          <cell r="J3712" t="str">
            <v/>
          </cell>
          <cell r="O3712" t="str">
            <v/>
          </cell>
          <cell r="P3712" t="str">
            <v/>
          </cell>
          <cell r="Q3712" t="str">
            <v/>
          </cell>
        </row>
        <row r="3713">
          <cell r="J3713" t="str">
            <v/>
          </cell>
          <cell r="O3713" t="str">
            <v/>
          </cell>
          <cell r="P3713" t="str">
            <v/>
          </cell>
          <cell r="Q3713" t="str">
            <v/>
          </cell>
        </row>
        <row r="3714">
          <cell r="J3714" t="str">
            <v/>
          </cell>
          <cell r="O3714" t="str">
            <v/>
          </cell>
          <cell r="P3714" t="str">
            <v/>
          </cell>
          <cell r="Q3714" t="str">
            <v/>
          </cell>
        </row>
        <row r="3715">
          <cell r="J3715" t="str">
            <v/>
          </cell>
          <cell r="O3715" t="str">
            <v/>
          </cell>
          <cell r="P3715" t="str">
            <v/>
          </cell>
          <cell r="Q3715" t="str">
            <v/>
          </cell>
        </row>
        <row r="3716">
          <cell r="J3716" t="str">
            <v/>
          </cell>
          <cell r="O3716" t="str">
            <v/>
          </cell>
          <cell r="P3716" t="str">
            <v/>
          </cell>
          <cell r="Q3716" t="str">
            <v/>
          </cell>
        </row>
        <row r="3717">
          <cell r="J3717" t="str">
            <v/>
          </cell>
          <cell r="O3717" t="str">
            <v/>
          </cell>
          <cell r="P3717" t="str">
            <v/>
          </cell>
          <cell r="Q3717" t="str">
            <v/>
          </cell>
        </row>
        <row r="3718">
          <cell r="J3718" t="str">
            <v/>
          </cell>
          <cell r="O3718" t="str">
            <v/>
          </cell>
          <cell r="P3718" t="str">
            <v/>
          </cell>
          <cell r="Q3718" t="str">
            <v/>
          </cell>
        </row>
        <row r="3719">
          <cell r="J3719" t="str">
            <v/>
          </cell>
          <cell r="O3719" t="str">
            <v/>
          </cell>
          <cell r="P3719" t="str">
            <v/>
          </cell>
          <cell r="Q3719" t="str">
            <v/>
          </cell>
        </row>
        <row r="3720">
          <cell r="J3720" t="str">
            <v/>
          </cell>
          <cell r="O3720" t="str">
            <v/>
          </cell>
          <cell r="P3720" t="str">
            <v/>
          </cell>
          <cell r="Q3720" t="str">
            <v/>
          </cell>
        </row>
        <row r="3721">
          <cell r="J3721" t="str">
            <v/>
          </cell>
          <cell r="O3721" t="str">
            <v/>
          </cell>
          <cell r="P3721" t="str">
            <v/>
          </cell>
          <cell r="Q3721" t="str">
            <v/>
          </cell>
        </row>
        <row r="3722">
          <cell r="J3722" t="str">
            <v/>
          </cell>
          <cell r="O3722" t="str">
            <v/>
          </cell>
          <cell r="P3722" t="str">
            <v/>
          </cell>
          <cell r="Q3722" t="str">
            <v/>
          </cell>
        </row>
        <row r="3723">
          <cell r="J3723" t="str">
            <v/>
          </cell>
          <cell r="O3723" t="str">
            <v/>
          </cell>
          <cell r="P3723" t="str">
            <v/>
          </cell>
          <cell r="Q3723" t="str">
            <v/>
          </cell>
        </row>
        <row r="3724">
          <cell r="J3724" t="str">
            <v/>
          </cell>
          <cell r="O3724" t="str">
            <v/>
          </cell>
          <cell r="P3724" t="str">
            <v/>
          </cell>
          <cell r="Q3724" t="str">
            <v/>
          </cell>
        </row>
        <row r="3725">
          <cell r="J3725" t="str">
            <v/>
          </cell>
          <cell r="O3725" t="str">
            <v/>
          </cell>
          <cell r="P3725" t="str">
            <v/>
          </cell>
          <cell r="Q3725" t="str">
            <v/>
          </cell>
        </row>
        <row r="3726">
          <cell r="J3726" t="str">
            <v/>
          </cell>
          <cell r="O3726" t="str">
            <v/>
          </cell>
          <cell r="P3726" t="str">
            <v/>
          </cell>
          <cell r="Q3726" t="str">
            <v/>
          </cell>
        </row>
        <row r="3727">
          <cell r="J3727" t="str">
            <v/>
          </cell>
          <cell r="O3727" t="str">
            <v/>
          </cell>
          <cell r="P3727" t="str">
            <v/>
          </cell>
          <cell r="Q3727" t="str">
            <v/>
          </cell>
        </row>
        <row r="3728">
          <cell r="J3728" t="str">
            <v/>
          </cell>
          <cell r="O3728" t="str">
            <v/>
          </cell>
          <cell r="P3728" t="str">
            <v/>
          </cell>
          <cell r="Q3728" t="str">
            <v/>
          </cell>
        </row>
        <row r="3729">
          <cell r="J3729" t="str">
            <v/>
          </cell>
          <cell r="O3729" t="str">
            <v/>
          </cell>
          <cell r="P3729" t="str">
            <v/>
          </cell>
          <cell r="Q3729" t="str">
            <v/>
          </cell>
        </row>
        <row r="3730">
          <cell r="J3730" t="str">
            <v/>
          </cell>
          <cell r="O3730" t="str">
            <v/>
          </cell>
          <cell r="P3730" t="str">
            <v/>
          </cell>
          <cell r="Q3730" t="str">
            <v/>
          </cell>
        </row>
        <row r="3731">
          <cell r="J3731" t="str">
            <v/>
          </cell>
          <cell r="O3731" t="str">
            <v/>
          </cell>
          <cell r="P3731" t="str">
            <v/>
          </cell>
          <cell r="Q3731" t="str">
            <v/>
          </cell>
        </row>
        <row r="3732">
          <cell r="J3732" t="str">
            <v/>
          </cell>
          <cell r="O3732" t="str">
            <v/>
          </cell>
          <cell r="P3732" t="str">
            <v/>
          </cell>
          <cell r="Q3732" t="str">
            <v/>
          </cell>
        </row>
        <row r="3733">
          <cell r="J3733" t="str">
            <v/>
          </cell>
          <cell r="O3733" t="str">
            <v/>
          </cell>
          <cell r="P3733" t="str">
            <v/>
          </cell>
          <cell r="Q3733" t="str">
            <v/>
          </cell>
        </row>
        <row r="3734">
          <cell r="J3734" t="str">
            <v/>
          </cell>
          <cell r="O3734" t="str">
            <v/>
          </cell>
          <cell r="P3734" t="str">
            <v/>
          </cell>
          <cell r="Q3734" t="str">
            <v/>
          </cell>
        </row>
        <row r="3735">
          <cell r="J3735" t="str">
            <v/>
          </cell>
          <cell r="O3735" t="str">
            <v/>
          </cell>
          <cell r="P3735" t="str">
            <v/>
          </cell>
          <cell r="Q3735" t="str">
            <v/>
          </cell>
        </row>
        <row r="3736">
          <cell r="J3736" t="str">
            <v/>
          </cell>
          <cell r="O3736" t="str">
            <v/>
          </cell>
          <cell r="P3736" t="str">
            <v/>
          </cell>
          <cell r="Q3736" t="str">
            <v/>
          </cell>
        </row>
        <row r="3737">
          <cell r="J3737" t="str">
            <v/>
          </cell>
          <cell r="O3737" t="str">
            <v/>
          </cell>
          <cell r="P3737" t="str">
            <v/>
          </cell>
          <cell r="Q3737" t="str">
            <v/>
          </cell>
        </row>
        <row r="3738">
          <cell r="J3738" t="str">
            <v/>
          </cell>
          <cell r="O3738" t="str">
            <v/>
          </cell>
          <cell r="P3738" t="str">
            <v/>
          </cell>
          <cell r="Q3738" t="str">
            <v/>
          </cell>
        </row>
        <row r="3739">
          <cell r="J3739" t="str">
            <v/>
          </cell>
          <cell r="O3739" t="str">
            <v/>
          </cell>
          <cell r="P3739" t="str">
            <v/>
          </cell>
          <cell r="Q3739" t="str">
            <v/>
          </cell>
        </row>
        <row r="3740">
          <cell r="J3740" t="str">
            <v/>
          </cell>
          <cell r="O3740" t="str">
            <v/>
          </cell>
          <cell r="P3740" t="str">
            <v/>
          </cell>
          <cell r="Q3740" t="str">
            <v/>
          </cell>
        </row>
        <row r="3741">
          <cell r="J3741" t="str">
            <v/>
          </cell>
          <cell r="O3741" t="str">
            <v/>
          </cell>
          <cell r="P3741" t="str">
            <v/>
          </cell>
          <cell r="Q3741" t="str">
            <v/>
          </cell>
        </row>
        <row r="3742">
          <cell r="J3742" t="str">
            <v/>
          </cell>
          <cell r="O3742" t="str">
            <v/>
          </cell>
          <cell r="P3742" t="str">
            <v/>
          </cell>
          <cell r="Q3742" t="str">
            <v/>
          </cell>
        </row>
        <row r="3743">
          <cell r="J3743" t="str">
            <v/>
          </cell>
          <cell r="O3743" t="str">
            <v/>
          </cell>
          <cell r="P3743" t="str">
            <v/>
          </cell>
          <cell r="Q3743" t="str">
            <v/>
          </cell>
        </row>
        <row r="3744">
          <cell r="J3744" t="str">
            <v/>
          </cell>
          <cell r="O3744" t="str">
            <v/>
          </cell>
          <cell r="P3744" t="str">
            <v/>
          </cell>
          <cell r="Q3744" t="str">
            <v/>
          </cell>
        </row>
        <row r="3745">
          <cell r="J3745" t="str">
            <v/>
          </cell>
          <cell r="O3745" t="str">
            <v/>
          </cell>
          <cell r="P3745" t="str">
            <v/>
          </cell>
          <cell r="Q3745" t="str">
            <v/>
          </cell>
        </row>
        <row r="3746">
          <cell r="J3746" t="str">
            <v/>
          </cell>
          <cell r="O3746" t="str">
            <v/>
          </cell>
          <cell r="P3746" t="str">
            <v/>
          </cell>
          <cell r="Q3746" t="str">
            <v/>
          </cell>
        </row>
        <row r="3747">
          <cell r="J3747" t="str">
            <v/>
          </cell>
          <cell r="O3747" t="str">
            <v/>
          </cell>
          <cell r="P3747" t="str">
            <v/>
          </cell>
          <cell r="Q3747" t="str">
            <v/>
          </cell>
        </row>
        <row r="3748">
          <cell r="J3748" t="str">
            <v/>
          </cell>
          <cell r="O3748" t="str">
            <v/>
          </cell>
          <cell r="P3748" t="str">
            <v/>
          </cell>
          <cell r="Q3748" t="str">
            <v/>
          </cell>
        </row>
        <row r="3749">
          <cell r="J3749" t="str">
            <v/>
          </cell>
          <cell r="O3749" t="str">
            <v/>
          </cell>
          <cell r="P3749" t="str">
            <v/>
          </cell>
          <cell r="Q3749" t="str">
            <v/>
          </cell>
        </row>
        <row r="3750">
          <cell r="J3750" t="str">
            <v/>
          </cell>
          <cell r="O3750" t="str">
            <v/>
          </cell>
          <cell r="P3750" t="str">
            <v/>
          </cell>
          <cell r="Q3750" t="str">
            <v/>
          </cell>
        </row>
        <row r="3751">
          <cell r="J3751" t="str">
            <v/>
          </cell>
          <cell r="O3751" t="str">
            <v/>
          </cell>
          <cell r="P3751" t="str">
            <v/>
          </cell>
          <cell r="Q3751" t="str">
            <v/>
          </cell>
        </row>
        <row r="3752">
          <cell r="J3752" t="str">
            <v/>
          </cell>
          <cell r="O3752" t="str">
            <v/>
          </cell>
          <cell r="P3752" t="str">
            <v/>
          </cell>
          <cell r="Q3752" t="str">
            <v/>
          </cell>
        </row>
        <row r="3753">
          <cell r="J3753" t="str">
            <v/>
          </cell>
          <cell r="O3753" t="str">
            <v/>
          </cell>
          <cell r="P3753" t="str">
            <v/>
          </cell>
          <cell r="Q3753" t="str">
            <v/>
          </cell>
        </row>
        <row r="3754">
          <cell r="J3754" t="str">
            <v/>
          </cell>
          <cell r="O3754" t="str">
            <v/>
          </cell>
          <cell r="P3754" t="str">
            <v/>
          </cell>
          <cell r="Q3754" t="str">
            <v/>
          </cell>
        </row>
        <row r="3755">
          <cell r="J3755" t="str">
            <v/>
          </cell>
          <cell r="O3755" t="str">
            <v/>
          </cell>
          <cell r="P3755" t="str">
            <v/>
          </cell>
          <cell r="Q3755" t="str">
            <v/>
          </cell>
        </row>
        <row r="3756">
          <cell r="J3756" t="str">
            <v/>
          </cell>
          <cell r="O3756" t="str">
            <v/>
          </cell>
          <cell r="P3756" t="str">
            <v/>
          </cell>
          <cell r="Q3756" t="str">
            <v/>
          </cell>
        </row>
        <row r="3757">
          <cell r="J3757" t="str">
            <v/>
          </cell>
          <cell r="O3757" t="str">
            <v/>
          </cell>
          <cell r="P3757" t="str">
            <v/>
          </cell>
          <cell r="Q3757" t="str">
            <v/>
          </cell>
        </row>
        <row r="3758">
          <cell r="J3758" t="str">
            <v/>
          </cell>
          <cell r="O3758" t="str">
            <v/>
          </cell>
          <cell r="P3758" t="str">
            <v/>
          </cell>
          <cell r="Q3758" t="str">
            <v/>
          </cell>
        </row>
        <row r="3759">
          <cell r="J3759" t="str">
            <v/>
          </cell>
          <cell r="O3759" t="str">
            <v/>
          </cell>
          <cell r="P3759" t="str">
            <v/>
          </cell>
          <cell r="Q3759" t="str">
            <v/>
          </cell>
        </row>
        <row r="3760">
          <cell r="J3760" t="str">
            <v/>
          </cell>
          <cell r="O3760" t="str">
            <v/>
          </cell>
          <cell r="P3760" t="str">
            <v/>
          </cell>
          <cell r="Q3760" t="str">
            <v/>
          </cell>
        </row>
        <row r="3761">
          <cell r="J3761" t="str">
            <v/>
          </cell>
          <cell r="O3761" t="str">
            <v/>
          </cell>
          <cell r="P3761" t="str">
            <v/>
          </cell>
          <cell r="Q3761" t="str">
            <v/>
          </cell>
        </row>
        <row r="3762">
          <cell r="J3762" t="str">
            <v/>
          </cell>
          <cell r="O3762" t="str">
            <v/>
          </cell>
          <cell r="P3762" t="str">
            <v/>
          </cell>
          <cell r="Q3762" t="str">
            <v/>
          </cell>
        </row>
        <row r="3763">
          <cell r="J3763" t="str">
            <v/>
          </cell>
          <cell r="O3763" t="str">
            <v/>
          </cell>
          <cell r="P3763" t="str">
            <v/>
          </cell>
          <cell r="Q3763" t="str">
            <v/>
          </cell>
        </row>
        <row r="3764">
          <cell r="J3764" t="str">
            <v/>
          </cell>
          <cell r="O3764" t="str">
            <v/>
          </cell>
          <cell r="P3764" t="str">
            <v/>
          </cell>
          <cell r="Q3764" t="str">
            <v/>
          </cell>
        </row>
        <row r="3765">
          <cell r="J3765" t="str">
            <v/>
          </cell>
          <cell r="O3765" t="str">
            <v/>
          </cell>
          <cell r="P3765" t="str">
            <v/>
          </cell>
          <cell r="Q3765" t="str">
            <v/>
          </cell>
        </row>
        <row r="3766">
          <cell r="J3766" t="str">
            <v/>
          </cell>
          <cell r="O3766" t="str">
            <v/>
          </cell>
          <cell r="P3766" t="str">
            <v/>
          </cell>
          <cell r="Q3766" t="str">
            <v/>
          </cell>
        </row>
        <row r="3767">
          <cell r="J3767" t="str">
            <v/>
          </cell>
          <cell r="O3767" t="str">
            <v/>
          </cell>
          <cell r="P3767" t="str">
            <v/>
          </cell>
          <cell r="Q3767" t="str">
            <v/>
          </cell>
        </row>
        <row r="3768">
          <cell r="J3768" t="str">
            <v/>
          </cell>
          <cell r="O3768" t="str">
            <v/>
          </cell>
          <cell r="P3768" t="str">
            <v/>
          </cell>
          <cell r="Q3768" t="str">
            <v/>
          </cell>
        </row>
        <row r="3769">
          <cell r="J3769" t="str">
            <v/>
          </cell>
          <cell r="O3769" t="str">
            <v/>
          </cell>
          <cell r="P3769" t="str">
            <v/>
          </cell>
          <cell r="Q3769" t="str">
            <v/>
          </cell>
        </row>
        <row r="3770">
          <cell r="J3770" t="str">
            <v/>
          </cell>
          <cell r="O3770" t="str">
            <v/>
          </cell>
          <cell r="P3770" t="str">
            <v/>
          </cell>
          <cell r="Q3770" t="str">
            <v/>
          </cell>
        </row>
        <row r="3771">
          <cell r="J3771" t="str">
            <v/>
          </cell>
          <cell r="O3771" t="str">
            <v/>
          </cell>
          <cell r="P3771" t="str">
            <v/>
          </cell>
          <cell r="Q3771" t="str">
            <v/>
          </cell>
        </row>
        <row r="3772">
          <cell r="J3772" t="str">
            <v/>
          </cell>
          <cell r="O3772" t="str">
            <v/>
          </cell>
          <cell r="P3772" t="str">
            <v/>
          </cell>
          <cell r="Q3772" t="str">
            <v/>
          </cell>
        </row>
        <row r="3773">
          <cell r="J3773" t="str">
            <v/>
          </cell>
          <cell r="O3773" t="str">
            <v/>
          </cell>
          <cell r="P3773" t="str">
            <v/>
          </cell>
          <cell r="Q3773" t="str">
            <v/>
          </cell>
        </row>
        <row r="3774">
          <cell r="J3774" t="str">
            <v/>
          </cell>
          <cell r="O3774" t="str">
            <v/>
          </cell>
          <cell r="P3774" t="str">
            <v/>
          </cell>
          <cell r="Q3774" t="str">
            <v/>
          </cell>
        </row>
        <row r="3775">
          <cell r="J3775" t="str">
            <v/>
          </cell>
          <cell r="O3775" t="str">
            <v/>
          </cell>
          <cell r="P3775" t="str">
            <v/>
          </cell>
          <cell r="Q3775" t="str">
            <v/>
          </cell>
        </row>
        <row r="3776">
          <cell r="J3776" t="str">
            <v/>
          </cell>
          <cell r="O3776" t="str">
            <v/>
          </cell>
          <cell r="P3776" t="str">
            <v/>
          </cell>
          <cell r="Q3776" t="str">
            <v/>
          </cell>
        </row>
        <row r="3777">
          <cell r="J3777" t="str">
            <v/>
          </cell>
          <cell r="O3777" t="str">
            <v/>
          </cell>
          <cell r="P3777" t="str">
            <v/>
          </cell>
          <cell r="Q3777" t="str">
            <v/>
          </cell>
        </row>
        <row r="3778">
          <cell r="J3778" t="str">
            <v/>
          </cell>
          <cell r="O3778" t="str">
            <v/>
          </cell>
          <cell r="P3778" t="str">
            <v/>
          </cell>
          <cell r="Q3778" t="str">
            <v/>
          </cell>
        </row>
        <row r="3779">
          <cell r="J3779" t="str">
            <v/>
          </cell>
          <cell r="O3779" t="str">
            <v/>
          </cell>
          <cell r="P3779" t="str">
            <v/>
          </cell>
          <cell r="Q3779" t="str">
            <v/>
          </cell>
        </row>
        <row r="3780">
          <cell r="J3780" t="str">
            <v/>
          </cell>
          <cell r="O3780" t="str">
            <v/>
          </cell>
          <cell r="P3780" t="str">
            <v/>
          </cell>
          <cell r="Q3780" t="str">
            <v/>
          </cell>
        </row>
        <row r="3781">
          <cell r="J3781" t="str">
            <v/>
          </cell>
          <cell r="O3781" t="str">
            <v/>
          </cell>
          <cell r="P3781" t="str">
            <v/>
          </cell>
          <cell r="Q3781" t="str">
            <v/>
          </cell>
        </row>
        <row r="3782">
          <cell r="J3782" t="str">
            <v/>
          </cell>
          <cell r="O3782" t="str">
            <v/>
          </cell>
          <cell r="P3782" t="str">
            <v/>
          </cell>
          <cell r="Q3782" t="str">
            <v/>
          </cell>
        </row>
        <row r="3783">
          <cell r="J3783" t="str">
            <v/>
          </cell>
          <cell r="O3783" t="str">
            <v/>
          </cell>
          <cell r="P3783" t="str">
            <v/>
          </cell>
          <cell r="Q3783" t="str">
            <v/>
          </cell>
        </row>
        <row r="3784">
          <cell r="J3784" t="str">
            <v/>
          </cell>
          <cell r="O3784" t="str">
            <v/>
          </cell>
          <cell r="P3784" t="str">
            <v/>
          </cell>
          <cell r="Q3784" t="str">
            <v/>
          </cell>
        </row>
        <row r="3785">
          <cell r="J3785" t="str">
            <v/>
          </cell>
          <cell r="O3785" t="str">
            <v/>
          </cell>
          <cell r="P3785" t="str">
            <v/>
          </cell>
          <cell r="Q3785" t="str">
            <v/>
          </cell>
        </row>
        <row r="3786">
          <cell r="J3786" t="str">
            <v/>
          </cell>
          <cell r="O3786" t="str">
            <v/>
          </cell>
          <cell r="P3786" t="str">
            <v/>
          </cell>
          <cell r="Q3786" t="str">
            <v/>
          </cell>
        </row>
        <row r="3787">
          <cell r="J3787" t="str">
            <v/>
          </cell>
          <cell r="O3787" t="str">
            <v/>
          </cell>
          <cell r="P3787" t="str">
            <v/>
          </cell>
          <cell r="Q3787" t="str">
            <v/>
          </cell>
        </row>
        <row r="3788">
          <cell r="J3788" t="str">
            <v/>
          </cell>
          <cell r="O3788" t="str">
            <v/>
          </cell>
          <cell r="P3788" t="str">
            <v/>
          </cell>
          <cell r="Q3788" t="str">
            <v/>
          </cell>
        </row>
        <row r="3789">
          <cell r="J3789" t="str">
            <v/>
          </cell>
          <cell r="O3789" t="str">
            <v/>
          </cell>
          <cell r="P3789" t="str">
            <v/>
          </cell>
          <cell r="Q3789" t="str">
            <v/>
          </cell>
        </row>
        <row r="3790">
          <cell r="J3790" t="str">
            <v/>
          </cell>
          <cell r="O3790" t="str">
            <v/>
          </cell>
          <cell r="P3790" t="str">
            <v/>
          </cell>
          <cell r="Q3790" t="str">
            <v/>
          </cell>
        </row>
        <row r="3791">
          <cell r="J3791" t="str">
            <v/>
          </cell>
          <cell r="O3791" t="str">
            <v/>
          </cell>
          <cell r="P3791" t="str">
            <v/>
          </cell>
          <cell r="Q3791" t="str">
            <v/>
          </cell>
        </row>
        <row r="3792">
          <cell r="J3792" t="str">
            <v/>
          </cell>
          <cell r="O3792" t="str">
            <v/>
          </cell>
          <cell r="P3792" t="str">
            <v/>
          </cell>
          <cell r="Q3792" t="str">
            <v/>
          </cell>
        </row>
        <row r="3793">
          <cell r="J3793" t="str">
            <v/>
          </cell>
          <cell r="O3793" t="str">
            <v/>
          </cell>
          <cell r="P3793" t="str">
            <v/>
          </cell>
          <cell r="Q3793" t="str">
            <v/>
          </cell>
        </row>
        <row r="3794">
          <cell r="J3794" t="str">
            <v/>
          </cell>
          <cell r="O3794" t="str">
            <v/>
          </cell>
          <cell r="P3794" t="str">
            <v/>
          </cell>
          <cell r="Q3794" t="str">
            <v/>
          </cell>
        </row>
        <row r="3795">
          <cell r="J3795" t="str">
            <v/>
          </cell>
          <cell r="O3795" t="str">
            <v/>
          </cell>
          <cell r="P3795" t="str">
            <v/>
          </cell>
          <cell r="Q3795" t="str">
            <v/>
          </cell>
        </row>
        <row r="3796">
          <cell r="J3796" t="str">
            <v/>
          </cell>
          <cell r="O3796" t="str">
            <v/>
          </cell>
          <cell r="P3796" t="str">
            <v/>
          </cell>
          <cell r="Q3796" t="str">
            <v/>
          </cell>
        </row>
        <row r="3797">
          <cell r="J3797" t="str">
            <v/>
          </cell>
          <cell r="O3797" t="str">
            <v/>
          </cell>
          <cell r="P3797" t="str">
            <v/>
          </cell>
          <cell r="Q3797" t="str">
            <v/>
          </cell>
        </row>
        <row r="3798">
          <cell r="J3798" t="str">
            <v/>
          </cell>
          <cell r="O3798" t="str">
            <v/>
          </cell>
          <cell r="P3798" t="str">
            <v/>
          </cell>
          <cell r="Q3798" t="str">
            <v/>
          </cell>
        </row>
        <row r="3799">
          <cell r="J3799" t="str">
            <v/>
          </cell>
          <cell r="O3799" t="str">
            <v/>
          </cell>
          <cell r="P3799" t="str">
            <v/>
          </cell>
          <cell r="Q3799" t="str">
            <v/>
          </cell>
        </row>
        <row r="3800">
          <cell r="J3800" t="str">
            <v/>
          </cell>
          <cell r="O3800" t="str">
            <v/>
          </cell>
          <cell r="P3800" t="str">
            <v/>
          </cell>
          <cell r="Q3800" t="str">
            <v/>
          </cell>
        </row>
        <row r="3801">
          <cell r="J3801" t="str">
            <v/>
          </cell>
          <cell r="O3801" t="str">
            <v/>
          </cell>
          <cell r="P3801" t="str">
            <v/>
          </cell>
          <cell r="Q3801" t="str">
            <v/>
          </cell>
        </row>
        <row r="3802">
          <cell r="J3802" t="str">
            <v/>
          </cell>
          <cell r="O3802" t="str">
            <v/>
          </cell>
          <cell r="P3802" t="str">
            <v/>
          </cell>
          <cell r="Q3802" t="str">
            <v/>
          </cell>
        </row>
        <row r="3803">
          <cell r="J3803" t="str">
            <v/>
          </cell>
          <cell r="O3803" t="str">
            <v/>
          </cell>
          <cell r="P3803" t="str">
            <v/>
          </cell>
          <cell r="Q3803" t="str">
            <v/>
          </cell>
        </row>
        <row r="3804">
          <cell r="J3804" t="str">
            <v/>
          </cell>
          <cell r="O3804" t="str">
            <v/>
          </cell>
          <cell r="P3804" t="str">
            <v/>
          </cell>
          <cell r="Q3804" t="str">
            <v/>
          </cell>
        </row>
        <row r="3805">
          <cell r="J3805" t="str">
            <v/>
          </cell>
          <cell r="O3805" t="str">
            <v/>
          </cell>
          <cell r="P3805" t="str">
            <v/>
          </cell>
          <cell r="Q3805" t="str">
            <v/>
          </cell>
        </row>
        <row r="3806">
          <cell r="J3806" t="str">
            <v/>
          </cell>
          <cell r="O3806" t="str">
            <v/>
          </cell>
          <cell r="P3806" t="str">
            <v/>
          </cell>
          <cell r="Q3806" t="str">
            <v/>
          </cell>
        </row>
        <row r="3807">
          <cell r="J3807" t="str">
            <v/>
          </cell>
          <cell r="O3807" t="str">
            <v/>
          </cell>
          <cell r="P3807" t="str">
            <v/>
          </cell>
          <cell r="Q3807" t="str">
            <v/>
          </cell>
        </row>
        <row r="3808">
          <cell r="J3808" t="str">
            <v/>
          </cell>
          <cell r="O3808" t="str">
            <v/>
          </cell>
          <cell r="P3808" t="str">
            <v/>
          </cell>
          <cell r="Q3808" t="str">
            <v/>
          </cell>
        </row>
        <row r="3809">
          <cell r="J3809" t="str">
            <v/>
          </cell>
          <cell r="O3809" t="str">
            <v/>
          </cell>
          <cell r="P3809" t="str">
            <v/>
          </cell>
          <cell r="Q3809" t="str">
            <v/>
          </cell>
        </row>
        <row r="3810">
          <cell r="J3810" t="str">
            <v/>
          </cell>
          <cell r="O3810" t="str">
            <v/>
          </cell>
          <cell r="P3810" t="str">
            <v/>
          </cell>
          <cell r="Q3810" t="str">
            <v/>
          </cell>
        </row>
        <row r="3811">
          <cell r="J3811" t="str">
            <v/>
          </cell>
          <cell r="O3811" t="str">
            <v/>
          </cell>
          <cell r="P3811" t="str">
            <v/>
          </cell>
          <cell r="Q3811" t="str">
            <v/>
          </cell>
        </row>
        <row r="3812">
          <cell r="J3812" t="str">
            <v/>
          </cell>
          <cell r="O3812" t="str">
            <v/>
          </cell>
          <cell r="P3812" t="str">
            <v/>
          </cell>
          <cell r="Q3812" t="str">
            <v/>
          </cell>
        </row>
        <row r="3813">
          <cell r="J3813" t="str">
            <v/>
          </cell>
          <cell r="O3813" t="str">
            <v/>
          </cell>
          <cell r="P3813" t="str">
            <v/>
          </cell>
          <cell r="Q3813" t="str">
            <v/>
          </cell>
        </row>
        <row r="3814">
          <cell r="J3814" t="str">
            <v/>
          </cell>
          <cell r="O3814" t="str">
            <v/>
          </cell>
          <cell r="P3814" t="str">
            <v/>
          </cell>
          <cell r="Q3814" t="str">
            <v/>
          </cell>
        </row>
        <row r="3815">
          <cell r="J3815" t="str">
            <v/>
          </cell>
          <cell r="O3815" t="str">
            <v/>
          </cell>
          <cell r="P3815" t="str">
            <v/>
          </cell>
          <cell r="Q3815" t="str">
            <v/>
          </cell>
        </row>
        <row r="3816">
          <cell r="J3816" t="str">
            <v/>
          </cell>
          <cell r="O3816" t="str">
            <v/>
          </cell>
          <cell r="P3816" t="str">
            <v/>
          </cell>
          <cell r="Q3816" t="str">
            <v/>
          </cell>
        </row>
        <row r="3817">
          <cell r="J3817" t="str">
            <v/>
          </cell>
          <cell r="O3817" t="str">
            <v/>
          </cell>
          <cell r="P3817" t="str">
            <v/>
          </cell>
          <cell r="Q3817" t="str">
            <v/>
          </cell>
        </row>
        <row r="3818">
          <cell r="J3818" t="str">
            <v/>
          </cell>
          <cell r="O3818" t="str">
            <v/>
          </cell>
          <cell r="P3818" t="str">
            <v/>
          </cell>
          <cell r="Q3818" t="str">
            <v/>
          </cell>
        </row>
        <row r="3819">
          <cell r="J3819" t="str">
            <v/>
          </cell>
          <cell r="O3819" t="str">
            <v/>
          </cell>
          <cell r="P3819" t="str">
            <v/>
          </cell>
          <cell r="Q3819" t="str">
            <v/>
          </cell>
        </row>
        <row r="3820">
          <cell r="J3820" t="str">
            <v/>
          </cell>
          <cell r="O3820" t="str">
            <v/>
          </cell>
          <cell r="P3820" t="str">
            <v/>
          </cell>
          <cell r="Q3820" t="str">
            <v/>
          </cell>
        </row>
        <row r="3821">
          <cell r="J3821" t="str">
            <v/>
          </cell>
          <cell r="O3821" t="str">
            <v/>
          </cell>
          <cell r="P3821" t="str">
            <v/>
          </cell>
          <cell r="Q3821" t="str">
            <v/>
          </cell>
        </row>
        <row r="3822">
          <cell r="J3822" t="str">
            <v/>
          </cell>
          <cell r="O3822" t="str">
            <v/>
          </cell>
          <cell r="P3822" t="str">
            <v/>
          </cell>
          <cell r="Q3822" t="str">
            <v/>
          </cell>
        </row>
        <row r="3823">
          <cell r="J3823" t="str">
            <v/>
          </cell>
          <cell r="O3823" t="str">
            <v/>
          </cell>
          <cell r="P3823" t="str">
            <v/>
          </cell>
          <cell r="Q3823" t="str">
            <v/>
          </cell>
        </row>
        <row r="3824">
          <cell r="J3824" t="str">
            <v/>
          </cell>
          <cell r="O3824" t="str">
            <v/>
          </cell>
          <cell r="P3824" t="str">
            <v/>
          </cell>
          <cell r="Q3824" t="str">
            <v/>
          </cell>
        </row>
        <row r="3825">
          <cell r="J3825" t="str">
            <v/>
          </cell>
          <cell r="O3825" t="str">
            <v/>
          </cell>
          <cell r="P3825" t="str">
            <v/>
          </cell>
          <cell r="Q3825" t="str">
            <v/>
          </cell>
        </row>
        <row r="3826">
          <cell r="J3826" t="str">
            <v/>
          </cell>
          <cell r="O3826" t="str">
            <v/>
          </cell>
          <cell r="P3826" t="str">
            <v/>
          </cell>
          <cell r="Q3826" t="str">
            <v/>
          </cell>
        </row>
        <row r="3827">
          <cell r="J3827" t="str">
            <v/>
          </cell>
          <cell r="O3827" t="str">
            <v/>
          </cell>
          <cell r="P3827" t="str">
            <v/>
          </cell>
          <cell r="Q3827" t="str">
            <v/>
          </cell>
        </row>
        <row r="3828">
          <cell r="J3828" t="str">
            <v/>
          </cell>
          <cell r="O3828" t="str">
            <v/>
          </cell>
          <cell r="P3828" t="str">
            <v/>
          </cell>
          <cell r="Q3828" t="str">
            <v/>
          </cell>
        </row>
        <row r="3829">
          <cell r="J3829" t="str">
            <v/>
          </cell>
          <cell r="O3829" t="str">
            <v/>
          </cell>
          <cell r="P3829" t="str">
            <v/>
          </cell>
          <cell r="Q3829" t="str">
            <v/>
          </cell>
        </row>
        <row r="3830">
          <cell r="J3830" t="str">
            <v/>
          </cell>
          <cell r="O3830" t="str">
            <v/>
          </cell>
          <cell r="P3830" t="str">
            <v/>
          </cell>
          <cell r="Q3830" t="str">
            <v/>
          </cell>
        </row>
        <row r="3831">
          <cell r="J3831" t="str">
            <v/>
          </cell>
          <cell r="O3831" t="str">
            <v/>
          </cell>
          <cell r="P3831" t="str">
            <v/>
          </cell>
          <cell r="Q3831" t="str">
            <v/>
          </cell>
        </row>
        <row r="3832">
          <cell r="J3832" t="str">
            <v/>
          </cell>
          <cell r="O3832" t="str">
            <v/>
          </cell>
          <cell r="P3832" t="str">
            <v/>
          </cell>
          <cell r="Q3832" t="str">
            <v/>
          </cell>
        </row>
        <row r="3833">
          <cell r="J3833" t="str">
            <v/>
          </cell>
          <cell r="O3833" t="str">
            <v/>
          </cell>
          <cell r="P3833" t="str">
            <v/>
          </cell>
          <cell r="Q3833" t="str">
            <v/>
          </cell>
        </row>
        <row r="3834">
          <cell r="J3834" t="str">
            <v/>
          </cell>
          <cell r="O3834" t="str">
            <v/>
          </cell>
          <cell r="P3834" t="str">
            <v/>
          </cell>
          <cell r="Q3834" t="str">
            <v/>
          </cell>
        </row>
        <row r="3835">
          <cell r="J3835" t="str">
            <v/>
          </cell>
          <cell r="O3835" t="str">
            <v/>
          </cell>
          <cell r="P3835" t="str">
            <v/>
          </cell>
          <cell r="Q3835" t="str">
            <v/>
          </cell>
        </row>
        <row r="3836">
          <cell r="J3836" t="str">
            <v/>
          </cell>
          <cell r="O3836" t="str">
            <v/>
          </cell>
          <cell r="P3836" t="str">
            <v/>
          </cell>
          <cell r="Q3836" t="str">
            <v/>
          </cell>
        </row>
        <row r="3837">
          <cell r="J3837" t="str">
            <v/>
          </cell>
          <cell r="O3837" t="str">
            <v/>
          </cell>
          <cell r="P3837" t="str">
            <v/>
          </cell>
          <cell r="Q3837" t="str">
            <v/>
          </cell>
        </row>
        <row r="3838">
          <cell r="J3838" t="str">
            <v/>
          </cell>
          <cell r="O3838" t="str">
            <v/>
          </cell>
          <cell r="P3838" t="str">
            <v/>
          </cell>
          <cell r="Q3838" t="str">
            <v/>
          </cell>
        </row>
        <row r="3839">
          <cell r="J3839" t="str">
            <v/>
          </cell>
          <cell r="O3839" t="str">
            <v/>
          </cell>
          <cell r="P3839" t="str">
            <v/>
          </cell>
          <cell r="Q3839" t="str">
            <v/>
          </cell>
        </row>
        <row r="3840">
          <cell r="J3840" t="str">
            <v/>
          </cell>
          <cell r="O3840" t="str">
            <v/>
          </cell>
          <cell r="P3840" t="str">
            <v/>
          </cell>
          <cell r="Q3840" t="str">
            <v/>
          </cell>
        </row>
        <row r="3841">
          <cell r="J3841" t="str">
            <v/>
          </cell>
          <cell r="O3841" t="str">
            <v/>
          </cell>
          <cell r="P3841" t="str">
            <v/>
          </cell>
          <cell r="Q3841" t="str">
            <v/>
          </cell>
        </row>
        <row r="3842">
          <cell r="J3842" t="str">
            <v/>
          </cell>
          <cell r="O3842" t="str">
            <v/>
          </cell>
          <cell r="P3842" t="str">
            <v/>
          </cell>
          <cell r="Q3842" t="str">
            <v/>
          </cell>
        </row>
        <row r="3843">
          <cell r="J3843" t="str">
            <v/>
          </cell>
          <cell r="O3843" t="str">
            <v/>
          </cell>
          <cell r="P3843" t="str">
            <v/>
          </cell>
          <cell r="Q3843" t="str">
            <v/>
          </cell>
        </row>
        <row r="3844">
          <cell r="J3844" t="str">
            <v/>
          </cell>
          <cell r="O3844" t="str">
            <v/>
          </cell>
          <cell r="P3844" t="str">
            <v/>
          </cell>
          <cell r="Q3844" t="str">
            <v/>
          </cell>
        </row>
        <row r="3845">
          <cell r="J3845" t="str">
            <v/>
          </cell>
          <cell r="O3845" t="str">
            <v/>
          </cell>
          <cell r="P3845" t="str">
            <v/>
          </cell>
          <cell r="Q3845" t="str">
            <v/>
          </cell>
        </row>
        <row r="3846">
          <cell r="J3846" t="str">
            <v/>
          </cell>
          <cell r="O3846" t="str">
            <v/>
          </cell>
          <cell r="P3846" t="str">
            <v/>
          </cell>
          <cell r="Q3846" t="str">
            <v/>
          </cell>
        </row>
        <row r="3847">
          <cell r="J3847" t="str">
            <v/>
          </cell>
          <cell r="O3847" t="str">
            <v/>
          </cell>
          <cell r="P3847" t="str">
            <v/>
          </cell>
          <cell r="Q3847" t="str">
            <v/>
          </cell>
        </row>
        <row r="3848">
          <cell r="J3848" t="str">
            <v/>
          </cell>
          <cell r="O3848" t="str">
            <v/>
          </cell>
          <cell r="P3848" t="str">
            <v/>
          </cell>
          <cell r="Q3848" t="str">
            <v/>
          </cell>
        </row>
        <row r="3849">
          <cell r="J3849" t="str">
            <v/>
          </cell>
          <cell r="O3849" t="str">
            <v/>
          </cell>
          <cell r="P3849" t="str">
            <v/>
          </cell>
          <cell r="Q3849" t="str">
            <v/>
          </cell>
        </row>
        <row r="3850">
          <cell r="J3850" t="str">
            <v/>
          </cell>
          <cell r="O3850" t="str">
            <v/>
          </cell>
          <cell r="P3850" t="str">
            <v/>
          </cell>
          <cell r="Q3850" t="str">
            <v/>
          </cell>
        </row>
        <row r="3851">
          <cell r="J3851" t="str">
            <v/>
          </cell>
          <cell r="O3851" t="str">
            <v/>
          </cell>
          <cell r="P3851" t="str">
            <v/>
          </cell>
          <cell r="Q3851" t="str">
            <v/>
          </cell>
        </row>
        <row r="3852">
          <cell r="J3852" t="str">
            <v/>
          </cell>
          <cell r="O3852" t="str">
            <v/>
          </cell>
          <cell r="P3852" t="str">
            <v/>
          </cell>
          <cell r="Q3852" t="str">
            <v/>
          </cell>
        </row>
        <row r="3853">
          <cell r="J3853" t="str">
            <v/>
          </cell>
          <cell r="O3853" t="str">
            <v/>
          </cell>
          <cell r="P3853" t="str">
            <v/>
          </cell>
          <cell r="Q3853" t="str">
            <v/>
          </cell>
        </row>
        <row r="3854">
          <cell r="J3854" t="str">
            <v/>
          </cell>
          <cell r="O3854" t="str">
            <v/>
          </cell>
          <cell r="P3854" t="str">
            <v/>
          </cell>
          <cell r="Q3854" t="str">
            <v/>
          </cell>
        </row>
        <row r="3855">
          <cell r="J3855" t="str">
            <v/>
          </cell>
          <cell r="O3855" t="str">
            <v/>
          </cell>
          <cell r="P3855" t="str">
            <v/>
          </cell>
          <cell r="Q3855" t="str">
            <v/>
          </cell>
        </row>
        <row r="3856">
          <cell r="J3856" t="str">
            <v/>
          </cell>
          <cell r="O3856" t="str">
            <v/>
          </cell>
          <cell r="P3856" t="str">
            <v/>
          </cell>
          <cell r="Q3856" t="str">
            <v/>
          </cell>
        </row>
        <row r="3857">
          <cell r="J3857" t="str">
            <v/>
          </cell>
          <cell r="O3857" t="str">
            <v/>
          </cell>
          <cell r="P3857" t="str">
            <v/>
          </cell>
          <cell r="Q3857" t="str">
            <v/>
          </cell>
        </row>
        <row r="3858">
          <cell r="J3858" t="str">
            <v/>
          </cell>
          <cell r="O3858" t="str">
            <v/>
          </cell>
          <cell r="P3858" t="str">
            <v/>
          </cell>
          <cell r="Q3858" t="str">
            <v/>
          </cell>
        </row>
        <row r="3859">
          <cell r="J3859" t="str">
            <v/>
          </cell>
          <cell r="O3859" t="str">
            <v/>
          </cell>
          <cell r="P3859" t="str">
            <v/>
          </cell>
          <cell r="Q3859" t="str">
            <v/>
          </cell>
        </row>
        <row r="3860">
          <cell r="J3860" t="str">
            <v/>
          </cell>
          <cell r="O3860" t="str">
            <v/>
          </cell>
          <cell r="P3860" t="str">
            <v/>
          </cell>
          <cell r="Q3860" t="str">
            <v/>
          </cell>
        </row>
        <row r="3861">
          <cell r="J3861" t="str">
            <v/>
          </cell>
          <cell r="O3861" t="str">
            <v/>
          </cell>
          <cell r="P3861" t="str">
            <v/>
          </cell>
          <cell r="Q3861" t="str">
            <v/>
          </cell>
        </row>
        <row r="3862">
          <cell r="J3862" t="str">
            <v/>
          </cell>
          <cell r="O3862" t="str">
            <v/>
          </cell>
          <cell r="P3862" t="str">
            <v/>
          </cell>
          <cell r="Q3862" t="str">
            <v/>
          </cell>
        </row>
        <row r="3863">
          <cell r="J3863" t="str">
            <v/>
          </cell>
          <cell r="O3863" t="str">
            <v/>
          </cell>
          <cell r="P3863" t="str">
            <v/>
          </cell>
          <cell r="Q3863" t="str">
            <v/>
          </cell>
        </row>
        <row r="3864">
          <cell r="J3864" t="str">
            <v/>
          </cell>
          <cell r="O3864" t="str">
            <v/>
          </cell>
          <cell r="P3864" t="str">
            <v/>
          </cell>
          <cell r="Q3864" t="str">
            <v/>
          </cell>
        </row>
        <row r="3865">
          <cell r="J3865" t="str">
            <v/>
          </cell>
          <cell r="O3865" t="str">
            <v/>
          </cell>
          <cell r="P3865" t="str">
            <v/>
          </cell>
          <cell r="Q3865" t="str">
            <v/>
          </cell>
        </row>
        <row r="3866">
          <cell r="J3866" t="str">
            <v/>
          </cell>
          <cell r="O3866" t="str">
            <v/>
          </cell>
          <cell r="P3866" t="str">
            <v/>
          </cell>
          <cell r="Q3866" t="str">
            <v/>
          </cell>
        </row>
        <row r="3867">
          <cell r="J3867" t="str">
            <v/>
          </cell>
          <cell r="O3867" t="str">
            <v/>
          </cell>
          <cell r="P3867" t="str">
            <v/>
          </cell>
          <cell r="Q3867" t="str">
            <v/>
          </cell>
        </row>
        <row r="3868">
          <cell r="J3868" t="str">
            <v/>
          </cell>
          <cell r="O3868" t="str">
            <v/>
          </cell>
          <cell r="P3868" t="str">
            <v/>
          </cell>
          <cell r="Q3868" t="str">
            <v/>
          </cell>
        </row>
        <row r="3869">
          <cell r="J3869" t="str">
            <v/>
          </cell>
          <cell r="O3869" t="str">
            <v/>
          </cell>
          <cell r="P3869" t="str">
            <v/>
          </cell>
          <cell r="Q3869" t="str">
            <v/>
          </cell>
        </row>
        <row r="3870">
          <cell r="J3870" t="str">
            <v/>
          </cell>
          <cell r="O3870" t="str">
            <v/>
          </cell>
          <cell r="P3870" t="str">
            <v/>
          </cell>
          <cell r="Q3870" t="str">
            <v/>
          </cell>
        </row>
        <row r="3871">
          <cell r="J3871" t="str">
            <v/>
          </cell>
          <cell r="O3871" t="str">
            <v/>
          </cell>
          <cell r="P3871" t="str">
            <v/>
          </cell>
          <cell r="Q3871" t="str">
            <v/>
          </cell>
        </row>
        <row r="3872">
          <cell r="J3872" t="str">
            <v/>
          </cell>
          <cell r="O3872" t="str">
            <v/>
          </cell>
          <cell r="P3872" t="str">
            <v/>
          </cell>
          <cell r="Q3872" t="str">
            <v/>
          </cell>
        </row>
        <row r="3873">
          <cell r="J3873" t="str">
            <v/>
          </cell>
          <cell r="O3873" t="str">
            <v/>
          </cell>
          <cell r="P3873" t="str">
            <v/>
          </cell>
          <cell r="Q3873" t="str">
            <v/>
          </cell>
        </row>
        <row r="3874">
          <cell r="J3874" t="str">
            <v/>
          </cell>
          <cell r="O3874" t="str">
            <v/>
          </cell>
          <cell r="P3874" t="str">
            <v/>
          </cell>
          <cell r="Q3874" t="str">
            <v/>
          </cell>
        </row>
        <row r="3875">
          <cell r="J3875" t="str">
            <v/>
          </cell>
          <cell r="O3875" t="str">
            <v/>
          </cell>
          <cell r="P3875" t="str">
            <v/>
          </cell>
          <cell r="Q3875" t="str">
            <v/>
          </cell>
        </row>
        <row r="3876">
          <cell r="J3876" t="str">
            <v/>
          </cell>
          <cell r="O3876" t="str">
            <v/>
          </cell>
          <cell r="P3876" t="str">
            <v/>
          </cell>
          <cell r="Q3876" t="str">
            <v/>
          </cell>
        </row>
        <row r="3877">
          <cell r="J3877" t="str">
            <v/>
          </cell>
          <cell r="O3877" t="str">
            <v/>
          </cell>
          <cell r="P3877" t="str">
            <v/>
          </cell>
          <cell r="Q3877" t="str">
            <v/>
          </cell>
        </row>
        <row r="3878">
          <cell r="J3878" t="str">
            <v/>
          </cell>
          <cell r="O3878" t="str">
            <v/>
          </cell>
          <cell r="P3878" t="str">
            <v/>
          </cell>
          <cell r="Q3878" t="str">
            <v/>
          </cell>
        </row>
        <row r="3879">
          <cell r="J3879" t="str">
            <v/>
          </cell>
          <cell r="O3879" t="str">
            <v/>
          </cell>
          <cell r="P3879" t="str">
            <v/>
          </cell>
          <cell r="Q3879" t="str">
            <v/>
          </cell>
        </row>
        <row r="3880">
          <cell r="J3880" t="str">
            <v/>
          </cell>
          <cell r="O3880" t="str">
            <v/>
          </cell>
          <cell r="P3880" t="str">
            <v/>
          </cell>
          <cell r="Q3880" t="str">
            <v/>
          </cell>
        </row>
        <row r="3881">
          <cell r="J3881" t="str">
            <v/>
          </cell>
          <cell r="O3881" t="str">
            <v/>
          </cell>
          <cell r="P3881" t="str">
            <v/>
          </cell>
          <cell r="Q3881" t="str">
            <v/>
          </cell>
        </row>
        <row r="3882">
          <cell r="J3882" t="str">
            <v/>
          </cell>
          <cell r="O3882" t="str">
            <v/>
          </cell>
          <cell r="P3882" t="str">
            <v/>
          </cell>
          <cell r="Q3882" t="str">
            <v/>
          </cell>
        </row>
        <row r="3883">
          <cell r="J3883" t="str">
            <v/>
          </cell>
          <cell r="O3883" t="str">
            <v/>
          </cell>
          <cell r="P3883" t="str">
            <v/>
          </cell>
          <cell r="Q3883" t="str">
            <v/>
          </cell>
        </row>
        <row r="3884">
          <cell r="J3884" t="str">
            <v/>
          </cell>
          <cell r="O3884" t="str">
            <v/>
          </cell>
          <cell r="P3884" t="str">
            <v/>
          </cell>
          <cell r="Q3884" t="str">
            <v/>
          </cell>
        </row>
        <row r="3885">
          <cell r="J3885" t="str">
            <v/>
          </cell>
          <cell r="O3885" t="str">
            <v/>
          </cell>
          <cell r="P3885" t="str">
            <v/>
          </cell>
          <cell r="Q3885" t="str">
            <v/>
          </cell>
        </row>
        <row r="3886">
          <cell r="J3886" t="str">
            <v/>
          </cell>
          <cell r="O3886" t="str">
            <v/>
          </cell>
          <cell r="P3886" t="str">
            <v/>
          </cell>
          <cell r="Q3886" t="str">
            <v/>
          </cell>
        </row>
        <row r="3887">
          <cell r="J3887" t="str">
            <v/>
          </cell>
          <cell r="O3887" t="str">
            <v/>
          </cell>
          <cell r="P3887" t="str">
            <v/>
          </cell>
          <cell r="Q3887" t="str">
            <v/>
          </cell>
        </row>
        <row r="3888">
          <cell r="J3888" t="str">
            <v/>
          </cell>
          <cell r="O3888" t="str">
            <v/>
          </cell>
          <cell r="P3888" t="str">
            <v/>
          </cell>
          <cell r="Q3888" t="str">
            <v/>
          </cell>
        </row>
        <row r="3889">
          <cell r="J3889" t="str">
            <v/>
          </cell>
          <cell r="O3889" t="str">
            <v/>
          </cell>
          <cell r="P3889" t="str">
            <v/>
          </cell>
          <cell r="Q3889" t="str">
            <v/>
          </cell>
        </row>
        <row r="3890">
          <cell r="J3890" t="str">
            <v/>
          </cell>
          <cell r="O3890" t="str">
            <v/>
          </cell>
          <cell r="P3890" t="str">
            <v/>
          </cell>
          <cell r="Q3890" t="str">
            <v/>
          </cell>
        </row>
        <row r="3891">
          <cell r="J3891" t="str">
            <v/>
          </cell>
          <cell r="O3891" t="str">
            <v/>
          </cell>
          <cell r="P3891" t="str">
            <v/>
          </cell>
          <cell r="Q3891" t="str">
            <v/>
          </cell>
        </row>
        <row r="3892">
          <cell r="J3892" t="str">
            <v/>
          </cell>
          <cell r="O3892" t="str">
            <v/>
          </cell>
          <cell r="P3892" t="str">
            <v/>
          </cell>
          <cell r="Q3892" t="str">
            <v/>
          </cell>
        </row>
        <row r="3893">
          <cell r="J3893" t="str">
            <v/>
          </cell>
          <cell r="O3893" t="str">
            <v/>
          </cell>
          <cell r="P3893" t="str">
            <v/>
          </cell>
          <cell r="Q3893" t="str">
            <v/>
          </cell>
        </row>
        <row r="3894">
          <cell r="J3894" t="str">
            <v/>
          </cell>
          <cell r="O3894" t="str">
            <v/>
          </cell>
          <cell r="P3894" t="str">
            <v/>
          </cell>
          <cell r="Q3894" t="str">
            <v/>
          </cell>
        </row>
        <row r="3895">
          <cell r="J3895" t="str">
            <v/>
          </cell>
          <cell r="O3895" t="str">
            <v/>
          </cell>
          <cell r="P3895" t="str">
            <v/>
          </cell>
          <cell r="Q3895" t="str">
            <v/>
          </cell>
        </row>
        <row r="3896">
          <cell r="J3896" t="str">
            <v/>
          </cell>
          <cell r="O3896" t="str">
            <v/>
          </cell>
          <cell r="P3896" t="str">
            <v/>
          </cell>
          <cell r="Q3896" t="str">
            <v/>
          </cell>
        </row>
        <row r="3897">
          <cell r="J3897" t="str">
            <v/>
          </cell>
          <cell r="O3897" t="str">
            <v/>
          </cell>
          <cell r="P3897" t="str">
            <v/>
          </cell>
          <cell r="Q3897" t="str">
            <v/>
          </cell>
        </row>
        <row r="3898">
          <cell r="J3898" t="str">
            <v/>
          </cell>
          <cell r="O3898" t="str">
            <v/>
          </cell>
          <cell r="P3898" t="str">
            <v/>
          </cell>
          <cell r="Q3898" t="str">
            <v/>
          </cell>
        </row>
        <row r="3899">
          <cell r="J3899" t="str">
            <v/>
          </cell>
          <cell r="O3899" t="str">
            <v/>
          </cell>
          <cell r="P3899" t="str">
            <v/>
          </cell>
          <cell r="Q3899" t="str">
            <v/>
          </cell>
        </row>
        <row r="3900">
          <cell r="J3900" t="str">
            <v/>
          </cell>
          <cell r="O3900" t="str">
            <v/>
          </cell>
          <cell r="P3900" t="str">
            <v/>
          </cell>
          <cell r="Q3900" t="str">
            <v/>
          </cell>
        </row>
        <row r="3901">
          <cell r="J3901" t="str">
            <v/>
          </cell>
          <cell r="O3901" t="str">
            <v/>
          </cell>
          <cell r="P3901" t="str">
            <v/>
          </cell>
          <cell r="Q3901" t="str">
            <v/>
          </cell>
        </row>
        <row r="3902">
          <cell r="J3902" t="str">
            <v/>
          </cell>
          <cell r="O3902" t="str">
            <v/>
          </cell>
          <cell r="P3902" t="str">
            <v/>
          </cell>
          <cell r="Q3902" t="str">
            <v/>
          </cell>
        </row>
        <row r="3903">
          <cell r="J3903" t="str">
            <v/>
          </cell>
          <cell r="O3903" t="str">
            <v/>
          </cell>
          <cell r="P3903" t="str">
            <v/>
          </cell>
          <cell r="Q3903" t="str">
            <v/>
          </cell>
        </row>
        <row r="3904">
          <cell r="J3904" t="str">
            <v/>
          </cell>
          <cell r="O3904" t="str">
            <v/>
          </cell>
          <cell r="P3904" t="str">
            <v/>
          </cell>
          <cell r="Q3904" t="str">
            <v/>
          </cell>
        </row>
        <row r="3905">
          <cell r="J3905" t="str">
            <v/>
          </cell>
          <cell r="O3905" t="str">
            <v/>
          </cell>
          <cell r="P3905" t="str">
            <v/>
          </cell>
          <cell r="Q3905" t="str">
            <v/>
          </cell>
        </row>
        <row r="3906">
          <cell r="J3906" t="str">
            <v/>
          </cell>
          <cell r="O3906" t="str">
            <v/>
          </cell>
          <cell r="P3906" t="str">
            <v/>
          </cell>
          <cell r="Q3906" t="str">
            <v/>
          </cell>
        </row>
        <row r="3907">
          <cell r="J3907" t="str">
            <v/>
          </cell>
          <cell r="O3907" t="str">
            <v/>
          </cell>
          <cell r="P3907" t="str">
            <v/>
          </cell>
          <cell r="Q3907" t="str">
            <v/>
          </cell>
        </row>
        <row r="3908">
          <cell r="J3908" t="str">
            <v/>
          </cell>
          <cell r="O3908" t="str">
            <v/>
          </cell>
          <cell r="P3908" t="str">
            <v/>
          </cell>
          <cell r="Q3908" t="str">
            <v/>
          </cell>
        </row>
        <row r="3909">
          <cell r="J3909" t="str">
            <v/>
          </cell>
          <cell r="O3909" t="str">
            <v/>
          </cell>
          <cell r="P3909" t="str">
            <v/>
          </cell>
          <cell r="Q3909" t="str">
            <v/>
          </cell>
        </row>
        <row r="3910">
          <cell r="J3910" t="str">
            <v/>
          </cell>
          <cell r="O3910" t="str">
            <v/>
          </cell>
          <cell r="P3910" t="str">
            <v/>
          </cell>
          <cell r="Q3910" t="str">
            <v/>
          </cell>
        </row>
        <row r="3911">
          <cell r="J3911" t="str">
            <v/>
          </cell>
          <cell r="O3911" t="str">
            <v/>
          </cell>
          <cell r="P3911" t="str">
            <v/>
          </cell>
          <cell r="Q3911" t="str">
            <v/>
          </cell>
        </row>
        <row r="3912">
          <cell r="J3912" t="str">
            <v/>
          </cell>
          <cell r="O3912" t="str">
            <v/>
          </cell>
          <cell r="P3912" t="str">
            <v/>
          </cell>
          <cell r="Q3912" t="str">
            <v/>
          </cell>
        </row>
        <row r="3913">
          <cell r="J3913" t="str">
            <v/>
          </cell>
          <cell r="O3913" t="str">
            <v/>
          </cell>
          <cell r="P3913" t="str">
            <v/>
          </cell>
          <cell r="Q3913" t="str">
            <v/>
          </cell>
        </row>
        <row r="3914">
          <cell r="J3914" t="str">
            <v/>
          </cell>
          <cell r="O3914" t="str">
            <v/>
          </cell>
          <cell r="P3914" t="str">
            <v/>
          </cell>
          <cell r="Q3914" t="str">
            <v/>
          </cell>
        </row>
        <row r="3915">
          <cell r="J3915" t="str">
            <v/>
          </cell>
          <cell r="O3915" t="str">
            <v/>
          </cell>
          <cell r="P3915" t="str">
            <v/>
          </cell>
          <cell r="Q3915" t="str">
            <v/>
          </cell>
        </row>
        <row r="3916">
          <cell r="J3916" t="str">
            <v/>
          </cell>
          <cell r="O3916" t="str">
            <v/>
          </cell>
          <cell r="P3916" t="str">
            <v/>
          </cell>
          <cell r="Q3916" t="str">
            <v/>
          </cell>
        </row>
        <row r="3917">
          <cell r="J3917" t="str">
            <v/>
          </cell>
          <cell r="O3917" t="str">
            <v/>
          </cell>
          <cell r="P3917" t="str">
            <v/>
          </cell>
          <cell r="Q3917" t="str">
            <v/>
          </cell>
        </row>
        <row r="3918">
          <cell r="J3918" t="str">
            <v/>
          </cell>
          <cell r="O3918" t="str">
            <v/>
          </cell>
          <cell r="P3918" t="str">
            <v/>
          </cell>
          <cell r="Q3918" t="str">
            <v/>
          </cell>
        </row>
        <row r="3919">
          <cell r="J3919" t="str">
            <v/>
          </cell>
          <cell r="O3919" t="str">
            <v/>
          </cell>
          <cell r="P3919" t="str">
            <v/>
          </cell>
          <cell r="Q3919" t="str">
            <v/>
          </cell>
        </row>
        <row r="3920">
          <cell r="J3920" t="str">
            <v/>
          </cell>
          <cell r="O3920" t="str">
            <v/>
          </cell>
          <cell r="P3920" t="str">
            <v/>
          </cell>
          <cell r="Q3920" t="str">
            <v/>
          </cell>
        </row>
        <row r="3921">
          <cell r="J3921" t="str">
            <v/>
          </cell>
          <cell r="O3921" t="str">
            <v/>
          </cell>
          <cell r="P3921" t="str">
            <v/>
          </cell>
          <cell r="Q3921" t="str">
            <v/>
          </cell>
        </row>
        <row r="3922">
          <cell r="J3922" t="str">
            <v/>
          </cell>
          <cell r="O3922" t="str">
            <v/>
          </cell>
          <cell r="P3922" t="str">
            <v/>
          </cell>
          <cell r="Q3922" t="str">
            <v/>
          </cell>
        </row>
        <row r="3923">
          <cell r="J3923" t="str">
            <v/>
          </cell>
          <cell r="O3923" t="str">
            <v/>
          </cell>
          <cell r="P3923" t="str">
            <v/>
          </cell>
          <cell r="Q3923" t="str">
            <v/>
          </cell>
        </row>
        <row r="3924">
          <cell r="J3924" t="str">
            <v/>
          </cell>
          <cell r="O3924" t="str">
            <v/>
          </cell>
          <cell r="P3924" t="str">
            <v/>
          </cell>
          <cell r="Q3924" t="str">
            <v/>
          </cell>
        </row>
        <row r="3925">
          <cell r="J3925" t="str">
            <v/>
          </cell>
          <cell r="O3925" t="str">
            <v/>
          </cell>
          <cell r="P3925" t="str">
            <v/>
          </cell>
          <cell r="Q3925" t="str">
            <v/>
          </cell>
        </row>
        <row r="3926">
          <cell r="J3926" t="str">
            <v/>
          </cell>
          <cell r="O3926" t="str">
            <v/>
          </cell>
          <cell r="P3926" t="str">
            <v/>
          </cell>
          <cell r="Q3926" t="str">
            <v/>
          </cell>
        </row>
        <row r="3927">
          <cell r="J3927" t="str">
            <v/>
          </cell>
          <cell r="O3927" t="str">
            <v/>
          </cell>
          <cell r="P3927" t="str">
            <v/>
          </cell>
          <cell r="Q3927" t="str">
            <v/>
          </cell>
        </row>
        <row r="3928">
          <cell r="J3928" t="str">
            <v/>
          </cell>
          <cell r="O3928" t="str">
            <v/>
          </cell>
          <cell r="P3928" t="str">
            <v/>
          </cell>
          <cell r="Q3928" t="str">
            <v/>
          </cell>
        </row>
        <row r="3929">
          <cell r="J3929" t="str">
            <v/>
          </cell>
          <cell r="O3929" t="str">
            <v/>
          </cell>
          <cell r="P3929" t="str">
            <v/>
          </cell>
          <cell r="Q3929" t="str">
            <v/>
          </cell>
        </row>
        <row r="3930">
          <cell r="J3930" t="str">
            <v/>
          </cell>
          <cell r="O3930" t="str">
            <v/>
          </cell>
          <cell r="P3930" t="str">
            <v/>
          </cell>
          <cell r="Q3930" t="str">
            <v/>
          </cell>
        </row>
        <row r="3931">
          <cell r="J3931" t="str">
            <v/>
          </cell>
          <cell r="O3931" t="str">
            <v/>
          </cell>
          <cell r="P3931" t="str">
            <v/>
          </cell>
          <cell r="Q3931" t="str">
            <v/>
          </cell>
        </row>
        <row r="3932">
          <cell r="J3932" t="str">
            <v/>
          </cell>
          <cell r="O3932" t="str">
            <v/>
          </cell>
          <cell r="P3932" t="str">
            <v/>
          </cell>
          <cell r="Q3932" t="str">
            <v/>
          </cell>
        </row>
        <row r="3933">
          <cell r="J3933" t="str">
            <v/>
          </cell>
          <cell r="O3933" t="str">
            <v/>
          </cell>
          <cell r="P3933" t="str">
            <v/>
          </cell>
          <cell r="Q3933" t="str">
            <v/>
          </cell>
        </row>
        <row r="3934">
          <cell r="J3934" t="str">
            <v/>
          </cell>
          <cell r="O3934" t="str">
            <v/>
          </cell>
          <cell r="P3934" t="str">
            <v/>
          </cell>
          <cell r="Q3934" t="str">
            <v/>
          </cell>
        </row>
        <row r="3935">
          <cell r="J3935" t="str">
            <v/>
          </cell>
          <cell r="O3935" t="str">
            <v/>
          </cell>
          <cell r="P3935" t="str">
            <v/>
          </cell>
          <cell r="Q3935" t="str">
            <v/>
          </cell>
        </row>
        <row r="3936">
          <cell r="J3936" t="str">
            <v/>
          </cell>
          <cell r="O3936" t="str">
            <v/>
          </cell>
          <cell r="P3936" t="str">
            <v/>
          </cell>
          <cell r="Q3936" t="str">
            <v/>
          </cell>
        </row>
        <row r="3937">
          <cell r="J3937" t="str">
            <v/>
          </cell>
          <cell r="O3937" t="str">
            <v/>
          </cell>
          <cell r="P3937" t="str">
            <v/>
          </cell>
          <cell r="Q3937" t="str">
            <v/>
          </cell>
        </row>
        <row r="3938">
          <cell r="J3938" t="str">
            <v/>
          </cell>
          <cell r="O3938" t="str">
            <v/>
          </cell>
          <cell r="P3938" t="str">
            <v/>
          </cell>
          <cell r="Q3938" t="str">
            <v/>
          </cell>
        </row>
        <row r="3939">
          <cell r="J3939" t="str">
            <v/>
          </cell>
          <cell r="O3939" t="str">
            <v/>
          </cell>
          <cell r="P3939" t="str">
            <v/>
          </cell>
          <cell r="Q3939" t="str">
            <v/>
          </cell>
        </row>
        <row r="3940">
          <cell r="J3940" t="str">
            <v/>
          </cell>
          <cell r="O3940" t="str">
            <v/>
          </cell>
          <cell r="P3940" t="str">
            <v/>
          </cell>
          <cell r="Q3940" t="str">
            <v/>
          </cell>
        </row>
        <row r="3941">
          <cell r="J3941" t="str">
            <v/>
          </cell>
          <cell r="O3941" t="str">
            <v/>
          </cell>
          <cell r="P3941" t="str">
            <v/>
          </cell>
          <cell r="Q3941" t="str">
            <v/>
          </cell>
        </row>
        <row r="3942">
          <cell r="J3942" t="str">
            <v/>
          </cell>
          <cell r="O3942" t="str">
            <v/>
          </cell>
          <cell r="P3942" t="str">
            <v/>
          </cell>
          <cell r="Q3942" t="str">
            <v/>
          </cell>
        </row>
        <row r="3943">
          <cell r="J3943" t="str">
            <v/>
          </cell>
          <cell r="O3943" t="str">
            <v/>
          </cell>
          <cell r="P3943" t="str">
            <v/>
          </cell>
          <cell r="Q3943" t="str">
            <v/>
          </cell>
        </row>
        <row r="3944">
          <cell r="J3944" t="str">
            <v/>
          </cell>
          <cell r="O3944" t="str">
            <v/>
          </cell>
          <cell r="P3944" t="str">
            <v/>
          </cell>
          <cell r="Q3944" t="str">
            <v/>
          </cell>
        </row>
        <row r="3945">
          <cell r="J3945" t="str">
            <v/>
          </cell>
          <cell r="O3945" t="str">
            <v/>
          </cell>
          <cell r="P3945" t="str">
            <v/>
          </cell>
          <cell r="Q3945" t="str">
            <v/>
          </cell>
        </row>
        <row r="3946">
          <cell r="J3946" t="str">
            <v/>
          </cell>
          <cell r="O3946" t="str">
            <v/>
          </cell>
          <cell r="P3946" t="str">
            <v/>
          </cell>
          <cell r="Q3946" t="str">
            <v/>
          </cell>
        </row>
        <row r="3947">
          <cell r="J3947" t="str">
            <v/>
          </cell>
          <cell r="O3947" t="str">
            <v/>
          </cell>
          <cell r="P3947" t="str">
            <v/>
          </cell>
          <cell r="Q3947" t="str">
            <v/>
          </cell>
        </row>
        <row r="3948">
          <cell r="J3948" t="str">
            <v/>
          </cell>
          <cell r="O3948" t="str">
            <v/>
          </cell>
          <cell r="P3948" t="str">
            <v/>
          </cell>
          <cell r="Q3948" t="str">
            <v/>
          </cell>
        </row>
        <row r="3949">
          <cell r="J3949" t="str">
            <v/>
          </cell>
          <cell r="O3949" t="str">
            <v/>
          </cell>
          <cell r="P3949" t="str">
            <v/>
          </cell>
          <cell r="Q3949" t="str">
            <v/>
          </cell>
        </row>
        <row r="3950">
          <cell r="J3950" t="str">
            <v/>
          </cell>
          <cell r="O3950" t="str">
            <v/>
          </cell>
          <cell r="P3950" t="str">
            <v/>
          </cell>
          <cell r="Q3950" t="str">
            <v/>
          </cell>
        </row>
        <row r="3951">
          <cell r="J3951" t="str">
            <v/>
          </cell>
          <cell r="O3951" t="str">
            <v/>
          </cell>
          <cell r="P3951" t="str">
            <v/>
          </cell>
          <cell r="Q3951" t="str">
            <v/>
          </cell>
        </row>
        <row r="3952">
          <cell r="J3952" t="str">
            <v/>
          </cell>
          <cell r="O3952" t="str">
            <v/>
          </cell>
          <cell r="P3952" t="str">
            <v/>
          </cell>
          <cell r="Q3952" t="str">
            <v/>
          </cell>
        </row>
        <row r="3953">
          <cell r="J3953" t="str">
            <v/>
          </cell>
          <cell r="O3953" t="str">
            <v/>
          </cell>
          <cell r="P3953" t="str">
            <v/>
          </cell>
          <cell r="Q3953" t="str">
            <v/>
          </cell>
        </row>
        <row r="3954">
          <cell r="J3954" t="str">
            <v/>
          </cell>
          <cell r="O3954" t="str">
            <v/>
          </cell>
          <cell r="P3954" t="str">
            <v/>
          </cell>
          <cell r="Q3954" t="str">
            <v/>
          </cell>
        </row>
        <row r="3955">
          <cell r="J3955" t="str">
            <v/>
          </cell>
          <cell r="O3955" t="str">
            <v/>
          </cell>
          <cell r="P3955" t="str">
            <v/>
          </cell>
          <cell r="Q3955" t="str">
            <v/>
          </cell>
        </row>
        <row r="3956">
          <cell r="J3956" t="str">
            <v/>
          </cell>
          <cell r="O3956" t="str">
            <v/>
          </cell>
          <cell r="P3956" t="str">
            <v/>
          </cell>
          <cell r="Q3956" t="str">
            <v/>
          </cell>
        </row>
        <row r="3957">
          <cell r="J3957" t="str">
            <v/>
          </cell>
          <cell r="O3957" t="str">
            <v/>
          </cell>
          <cell r="P3957" t="str">
            <v/>
          </cell>
          <cell r="Q3957" t="str">
            <v/>
          </cell>
        </row>
        <row r="3958">
          <cell r="J3958" t="str">
            <v/>
          </cell>
          <cell r="O3958" t="str">
            <v/>
          </cell>
          <cell r="P3958" t="str">
            <v/>
          </cell>
          <cell r="Q3958" t="str">
            <v/>
          </cell>
        </row>
        <row r="3959">
          <cell r="J3959" t="str">
            <v/>
          </cell>
          <cell r="O3959" t="str">
            <v/>
          </cell>
          <cell r="P3959" t="str">
            <v/>
          </cell>
          <cell r="Q3959" t="str">
            <v/>
          </cell>
        </row>
        <row r="3960">
          <cell r="J3960" t="str">
            <v/>
          </cell>
          <cell r="O3960" t="str">
            <v/>
          </cell>
          <cell r="P3960" t="str">
            <v/>
          </cell>
          <cell r="Q3960" t="str">
            <v/>
          </cell>
        </row>
        <row r="3961">
          <cell r="J3961" t="str">
            <v/>
          </cell>
          <cell r="O3961" t="str">
            <v/>
          </cell>
          <cell r="P3961" t="str">
            <v/>
          </cell>
          <cell r="Q3961" t="str">
            <v/>
          </cell>
        </row>
        <row r="3962">
          <cell r="J3962" t="str">
            <v/>
          </cell>
          <cell r="O3962" t="str">
            <v/>
          </cell>
          <cell r="P3962" t="str">
            <v/>
          </cell>
          <cell r="Q3962" t="str">
            <v/>
          </cell>
        </row>
        <row r="3963">
          <cell r="J3963" t="str">
            <v/>
          </cell>
          <cell r="O3963" t="str">
            <v/>
          </cell>
          <cell r="P3963" t="str">
            <v/>
          </cell>
          <cell r="Q3963" t="str">
            <v/>
          </cell>
        </row>
        <row r="3964">
          <cell r="J3964" t="str">
            <v/>
          </cell>
          <cell r="O3964" t="str">
            <v/>
          </cell>
          <cell r="P3964" t="str">
            <v/>
          </cell>
          <cell r="Q3964" t="str">
            <v/>
          </cell>
        </row>
        <row r="3965">
          <cell r="J3965" t="str">
            <v/>
          </cell>
          <cell r="O3965" t="str">
            <v/>
          </cell>
          <cell r="P3965" t="str">
            <v/>
          </cell>
          <cell r="Q3965" t="str">
            <v/>
          </cell>
        </row>
        <row r="3966">
          <cell r="J3966" t="str">
            <v/>
          </cell>
          <cell r="O3966" t="str">
            <v/>
          </cell>
          <cell r="P3966" t="str">
            <v/>
          </cell>
          <cell r="Q3966" t="str">
            <v/>
          </cell>
        </row>
        <row r="3967">
          <cell r="J3967" t="str">
            <v/>
          </cell>
          <cell r="O3967" t="str">
            <v/>
          </cell>
          <cell r="P3967" t="str">
            <v/>
          </cell>
          <cell r="Q3967" t="str">
            <v/>
          </cell>
        </row>
        <row r="3968">
          <cell r="J3968" t="str">
            <v/>
          </cell>
          <cell r="O3968" t="str">
            <v/>
          </cell>
          <cell r="P3968" t="str">
            <v/>
          </cell>
          <cell r="Q3968" t="str">
            <v/>
          </cell>
        </row>
        <row r="3969">
          <cell r="J3969" t="str">
            <v/>
          </cell>
          <cell r="O3969" t="str">
            <v/>
          </cell>
          <cell r="P3969" t="str">
            <v/>
          </cell>
          <cell r="Q3969" t="str">
            <v/>
          </cell>
        </row>
        <row r="3970">
          <cell r="J3970" t="str">
            <v/>
          </cell>
          <cell r="O3970" t="str">
            <v/>
          </cell>
          <cell r="P3970" t="str">
            <v/>
          </cell>
          <cell r="Q3970" t="str">
            <v/>
          </cell>
        </row>
        <row r="3971">
          <cell r="J3971" t="str">
            <v/>
          </cell>
          <cell r="O3971" t="str">
            <v/>
          </cell>
          <cell r="P3971" t="str">
            <v/>
          </cell>
          <cell r="Q3971" t="str">
            <v/>
          </cell>
        </row>
        <row r="3972">
          <cell r="J3972" t="str">
            <v/>
          </cell>
          <cell r="O3972" t="str">
            <v/>
          </cell>
          <cell r="P3972" t="str">
            <v/>
          </cell>
          <cell r="Q3972" t="str">
            <v/>
          </cell>
        </row>
        <row r="3973">
          <cell r="J3973" t="str">
            <v/>
          </cell>
          <cell r="O3973" t="str">
            <v/>
          </cell>
          <cell r="P3973" t="str">
            <v/>
          </cell>
          <cell r="Q3973" t="str">
            <v/>
          </cell>
        </row>
        <row r="3974">
          <cell r="J3974" t="str">
            <v/>
          </cell>
          <cell r="O3974" t="str">
            <v/>
          </cell>
          <cell r="P3974" t="str">
            <v/>
          </cell>
          <cell r="Q3974" t="str">
            <v/>
          </cell>
        </row>
        <row r="3975">
          <cell r="J3975" t="str">
            <v/>
          </cell>
          <cell r="O3975" t="str">
            <v/>
          </cell>
          <cell r="P3975" t="str">
            <v/>
          </cell>
          <cell r="Q3975" t="str">
            <v/>
          </cell>
        </row>
        <row r="3976">
          <cell r="J3976" t="str">
            <v/>
          </cell>
          <cell r="O3976" t="str">
            <v/>
          </cell>
          <cell r="P3976" t="str">
            <v/>
          </cell>
          <cell r="Q3976" t="str">
            <v/>
          </cell>
        </row>
        <row r="3977">
          <cell r="J3977" t="str">
            <v/>
          </cell>
          <cell r="O3977" t="str">
            <v/>
          </cell>
          <cell r="P3977" t="str">
            <v/>
          </cell>
          <cell r="Q3977" t="str">
            <v/>
          </cell>
        </row>
        <row r="3978">
          <cell r="J3978" t="str">
            <v/>
          </cell>
          <cell r="O3978" t="str">
            <v/>
          </cell>
          <cell r="P3978" t="str">
            <v/>
          </cell>
          <cell r="Q3978" t="str">
            <v/>
          </cell>
        </row>
        <row r="3979">
          <cell r="J3979" t="str">
            <v/>
          </cell>
          <cell r="O3979" t="str">
            <v/>
          </cell>
          <cell r="P3979" t="str">
            <v/>
          </cell>
          <cell r="Q3979" t="str">
            <v/>
          </cell>
        </row>
        <row r="3980">
          <cell r="J3980" t="str">
            <v/>
          </cell>
          <cell r="O3980" t="str">
            <v/>
          </cell>
          <cell r="P3980" t="str">
            <v/>
          </cell>
          <cell r="Q3980" t="str">
            <v/>
          </cell>
        </row>
        <row r="3981">
          <cell r="J3981" t="str">
            <v/>
          </cell>
          <cell r="O3981" t="str">
            <v/>
          </cell>
          <cell r="P3981" t="str">
            <v/>
          </cell>
          <cell r="Q3981" t="str">
            <v/>
          </cell>
        </row>
        <row r="3982">
          <cell r="J3982" t="str">
            <v/>
          </cell>
          <cell r="O3982" t="str">
            <v/>
          </cell>
          <cell r="P3982" t="str">
            <v/>
          </cell>
          <cell r="Q3982" t="str">
            <v/>
          </cell>
        </row>
        <row r="3983">
          <cell r="J3983" t="str">
            <v/>
          </cell>
          <cell r="O3983" t="str">
            <v/>
          </cell>
          <cell r="P3983" t="str">
            <v/>
          </cell>
          <cell r="Q3983" t="str">
            <v/>
          </cell>
        </row>
        <row r="3984">
          <cell r="J3984" t="str">
            <v/>
          </cell>
          <cell r="O3984" t="str">
            <v/>
          </cell>
          <cell r="P3984" t="str">
            <v/>
          </cell>
          <cell r="Q3984" t="str">
            <v/>
          </cell>
        </row>
        <row r="3985">
          <cell r="J3985" t="str">
            <v/>
          </cell>
          <cell r="O3985" t="str">
            <v/>
          </cell>
          <cell r="P3985" t="str">
            <v/>
          </cell>
          <cell r="Q3985" t="str">
            <v/>
          </cell>
        </row>
        <row r="3986">
          <cell r="J3986" t="str">
            <v/>
          </cell>
          <cell r="O3986" t="str">
            <v/>
          </cell>
          <cell r="P3986" t="str">
            <v/>
          </cell>
          <cell r="Q3986" t="str">
            <v/>
          </cell>
        </row>
        <row r="3987">
          <cell r="J3987" t="str">
            <v/>
          </cell>
          <cell r="O3987" t="str">
            <v/>
          </cell>
          <cell r="P3987" t="str">
            <v/>
          </cell>
          <cell r="Q3987" t="str">
            <v/>
          </cell>
        </row>
        <row r="3988">
          <cell r="J3988" t="str">
            <v/>
          </cell>
          <cell r="O3988" t="str">
            <v/>
          </cell>
          <cell r="P3988" t="str">
            <v/>
          </cell>
          <cell r="Q3988" t="str">
            <v/>
          </cell>
        </row>
        <row r="3989">
          <cell r="J3989" t="str">
            <v/>
          </cell>
          <cell r="O3989" t="str">
            <v/>
          </cell>
          <cell r="P3989" t="str">
            <v/>
          </cell>
          <cell r="Q3989" t="str">
            <v/>
          </cell>
        </row>
        <row r="3990">
          <cell r="J3990" t="str">
            <v/>
          </cell>
          <cell r="O3990" t="str">
            <v/>
          </cell>
          <cell r="P3990" t="str">
            <v/>
          </cell>
          <cell r="Q3990" t="str">
            <v/>
          </cell>
        </row>
        <row r="3991">
          <cell r="J3991" t="str">
            <v/>
          </cell>
          <cell r="O3991" t="str">
            <v/>
          </cell>
          <cell r="P3991" t="str">
            <v/>
          </cell>
          <cell r="Q3991" t="str">
            <v/>
          </cell>
        </row>
        <row r="3992">
          <cell r="J3992" t="str">
            <v/>
          </cell>
          <cell r="O3992" t="str">
            <v/>
          </cell>
          <cell r="P3992" t="str">
            <v/>
          </cell>
          <cell r="Q3992" t="str">
            <v/>
          </cell>
        </row>
        <row r="3993">
          <cell r="J3993" t="str">
            <v/>
          </cell>
          <cell r="O3993" t="str">
            <v/>
          </cell>
          <cell r="P3993" t="str">
            <v/>
          </cell>
          <cell r="Q3993" t="str">
            <v/>
          </cell>
        </row>
        <row r="3994">
          <cell r="J3994" t="str">
            <v/>
          </cell>
          <cell r="O3994" t="str">
            <v/>
          </cell>
          <cell r="P3994" t="str">
            <v/>
          </cell>
          <cell r="Q3994" t="str">
            <v/>
          </cell>
        </row>
        <row r="3995">
          <cell r="J3995" t="str">
            <v/>
          </cell>
          <cell r="O3995" t="str">
            <v/>
          </cell>
          <cell r="P3995" t="str">
            <v/>
          </cell>
          <cell r="Q3995" t="str">
            <v/>
          </cell>
        </row>
        <row r="3996">
          <cell r="J3996" t="str">
            <v/>
          </cell>
          <cell r="O3996" t="str">
            <v/>
          </cell>
          <cell r="P3996" t="str">
            <v/>
          </cell>
          <cell r="Q3996" t="str">
            <v/>
          </cell>
        </row>
        <row r="3997">
          <cell r="J3997" t="str">
            <v/>
          </cell>
          <cell r="O3997" t="str">
            <v/>
          </cell>
          <cell r="P3997" t="str">
            <v/>
          </cell>
          <cell r="Q3997" t="str">
            <v/>
          </cell>
        </row>
        <row r="3998">
          <cell r="J3998" t="str">
            <v/>
          </cell>
          <cell r="O3998" t="str">
            <v/>
          </cell>
          <cell r="P3998" t="str">
            <v/>
          </cell>
          <cell r="Q3998" t="str">
            <v/>
          </cell>
        </row>
        <row r="3999">
          <cell r="J3999" t="str">
            <v/>
          </cell>
          <cell r="O3999" t="str">
            <v/>
          </cell>
          <cell r="P3999" t="str">
            <v/>
          </cell>
          <cell r="Q3999" t="str">
            <v/>
          </cell>
        </row>
        <row r="4000">
          <cell r="J4000" t="str">
            <v/>
          </cell>
          <cell r="O4000" t="str">
            <v/>
          </cell>
          <cell r="P4000" t="str">
            <v/>
          </cell>
          <cell r="Q4000" t="str">
            <v/>
          </cell>
        </row>
        <row r="4001">
          <cell r="J4001" t="str">
            <v/>
          </cell>
          <cell r="O4001" t="str">
            <v/>
          </cell>
          <cell r="P4001" t="str">
            <v/>
          </cell>
          <cell r="Q4001" t="str">
            <v/>
          </cell>
        </row>
        <row r="4002">
          <cell r="J4002" t="str">
            <v/>
          </cell>
          <cell r="O4002" t="str">
            <v/>
          </cell>
          <cell r="P4002" t="str">
            <v/>
          </cell>
          <cell r="Q4002" t="str">
            <v/>
          </cell>
        </row>
        <row r="4003">
          <cell r="J4003" t="str">
            <v/>
          </cell>
          <cell r="O4003" t="str">
            <v/>
          </cell>
          <cell r="P4003" t="str">
            <v/>
          </cell>
          <cell r="Q4003" t="str">
            <v/>
          </cell>
        </row>
        <row r="4004">
          <cell r="J4004" t="str">
            <v/>
          </cell>
          <cell r="O4004" t="str">
            <v/>
          </cell>
          <cell r="P4004" t="str">
            <v/>
          </cell>
          <cell r="Q4004" t="str">
            <v/>
          </cell>
        </row>
        <row r="4005">
          <cell r="J4005" t="str">
            <v/>
          </cell>
          <cell r="O4005" t="str">
            <v/>
          </cell>
          <cell r="P4005" t="str">
            <v/>
          </cell>
          <cell r="Q4005" t="str">
            <v/>
          </cell>
        </row>
        <row r="4006">
          <cell r="J4006" t="str">
            <v/>
          </cell>
          <cell r="O4006" t="str">
            <v/>
          </cell>
          <cell r="P4006" t="str">
            <v/>
          </cell>
          <cell r="Q4006" t="str">
            <v/>
          </cell>
        </row>
        <row r="4007">
          <cell r="J4007" t="str">
            <v/>
          </cell>
          <cell r="O4007" t="str">
            <v/>
          </cell>
          <cell r="P4007" t="str">
            <v/>
          </cell>
          <cell r="Q4007" t="str">
            <v/>
          </cell>
        </row>
        <row r="4008">
          <cell r="J4008" t="str">
            <v/>
          </cell>
          <cell r="O4008" t="str">
            <v/>
          </cell>
          <cell r="P4008" t="str">
            <v/>
          </cell>
          <cell r="Q4008" t="str">
            <v/>
          </cell>
        </row>
        <row r="4009">
          <cell r="J4009" t="str">
            <v/>
          </cell>
          <cell r="O4009" t="str">
            <v/>
          </cell>
          <cell r="P4009" t="str">
            <v/>
          </cell>
          <cell r="Q4009" t="str">
            <v/>
          </cell>
        </row>
        <row r="4010">
          <cell r="J4010" t="str">
            <v/>
          </cell>
          <cell r="O4010" t="str">
            <v/>
          </cell>
          <cell r="P4010" t="str">
            <v/>
          </cell>
          <cell r="Q4010" t="str">
            <v/>
          </cell>
        </row>
        <row r="4011">
          <cell r="J4011" t="str">
            <v/>
          </cell>
          <cell r="O4011" t="str">
            <v/>
          </cell>
          <cell r="P4011" t="str">
            <v/>
          </cell>
          <cell r="Q4011" t="str">
            <v/>
          </cell>
        </row>
        <row r="4012">
          <cell r="J4012" t="str">
            <v/>
          </cell>
          <cell r="O4012" t="str">
            <v/>
          </cell>
          <cell r="P4012" t="str">
            <v/>
          </cell>
          <cell r="Q4012" t="str">
            <v/>
          </cell>
        </row>
        <row r="4013">
          <cell r="J4013" t="str">
            <v/>
          </cell>
          <cell r="O4013" t="str">
            <v/>
          </cell>
          <cell r="P4013" t="str">
            <v/>
          </cell>
          <cell r="Q4013" t="str">
            <v/>
          </cell>
        </row>
        <row r="4014">
          <cell r="J4014" t="str">
            <v/>
          </cell>
          <cell r="O4014" t="str">
            <v/>
          </cell>
          <cell r="P4014" t="str">
            <v/>
          </cell>
          <cell r="Q4014" t="str">
            <v/>
          </cell>
        </row>
        <row r="4015">
          <cell r="J4015" t="str">
            <v/>
          </cell>
          <cell r="O4015" t="str">
            <v/>
          </cell>
          <cell r="P4015" t="str">
            <v/>
          </cell>
          <cell r="Q4015" t="str">
            <v/>
          </cell>
        </row>
        <row r="4016">
          <cell r="J4016" t="str">
            <v/>
          </cell>
          <cell r="O4016" t="str">
            <v/>
          </cell>
          <cell r="P4016" t="str">
            <v/>
          </cell>
          <cell r="Q4016" t="str">
            <v/>
          </cell>
        </row>
        <row r="4017">
          <cell r="J4017" t="str">
            <v/>
          </cell>
          <cell r="O4017" t="str">
            <v/>
          </cell>
          <cell r="P4017" t="str">
            <v/>
          </cell>
          <cell r="Q4017" t="str">
            <v/>
          </cell>
        </row>
        <row r="4018">
          <cell r="J4018" t="str">
            <v/>
          </cell>
          <cell r="O4018" t="str">
            <v/>
          </cell>
          <cell r="P4018" t="str">
            <v/>
          </cell>
          <cell r="Q4018" t="str">
            <v/>
          </cell>
        </row>
        <row r="4019">
          <cell r="J4019" t="str">
            <v/>
          </cell>
          <cell r="O4019" t="str">
            <v/>
          </cell>
          <cell r="P4019" t="str">
            <v/>
          </cell>
          <cell r="Q4019" t="str">
            <v/>
          </cell>
        </row>
        <row r="4020">
          <cell r="J4020" t="str">
            <v/>
          </cell>
          <cell r="O4020" t="str">
            <v/>
          </cell>
          <cell r="P4020" t="str">
            <v/>
          </cell>
          <cell r="Q4020" t="str">
            <v/>
          </cell>
        </row>
        <row r="4021">
          <cell r="J4021" t="str">
            <v/>
          </cell>
          <cell r="O4021" t="str">
            <v/>
          </cell>
          <cell r="P4021" t="str">
            <v/>
          </cell>
          <cell r="Q4021" t="str">
            <v/>
          </cell>
        </row>
        <row r="4022">
          <cell r="J4022" t="str">
            <v/>
          </cell>
          <cell r="O4022" t="str">
            <v/>
          </cell>
          <cell r="P4022" t="str">
            <v/>
          </cell>
          <cell r="Q4022" t="str">
            <v/>
          </cell>
        </row>
        <row r="4023">
          <cell r="J4023" t="str">
            <v/>
          </cell>
          <cell r="O4023" t="str">
            <v/>
          </cell>
          <cell r="P4023" t="str">
            <v/>
          </cell>
          <cell r="Q4023" t="str">
            <v/>
          </cell>
        </row>
        <row r="4024">
          <cell r="J4024" t="str">
            <v/>
          </cell>
          <cell r="O4024" t="str">
            <v/>
          </cell>
          <cell r="P4024" t="str">
            <v/>
          </cell>
          <cell r="Q4024" t="str">
            <v/>
          </cell>
        </row>
        <row r="4025">
          <cell r="J4025" t="str">
            <v/>
          </cell>
          <cell r="O4025" t="str">
            <v/>
          </cell>
          <cell r="P4025" t="str">
            <v/>
          </cell>
          <cell r="Q4025" t="str">
            <v/>
          </cell>
        </row>
        <row r="4026">
          <cell r="J4026" t="str">
            <v/>
          </cell>
          <cell r="O4026" t="str">
            <v/>
          </cell>
          <cell r="P4026" t="str">
            <v/>
          </cell>
          <cell r="Q4026" t="str">
            <v/>
          </cell>
        </row>
        <row r="4027">
          <cell r="J4027" t="str">
            <v/>
          </cell>
          <cell r="O4027" t="str">
            <v/>
          </cell>
          <cell r="P4027" t="str">
            <v/>
          </cell>
          <cell r="Q4027" t="str">
            <v/>
          </cell>
        </row>
        <row r="4028">
          <cell r="J4028" t="str">
            <v/>
          </cell>
          <cell r="O4028" t="str">
            <v/>
          </cell>
          <cell r="P4028" t="str">
            <v/>
          </cell>
          <cell r="Q4028" t="str">
            <v/>
          </cell>
        </row>
        <row r="4029">
          <cell r="J4029" t="str">
            <v/>
          </cell>
          <cell r="O4029" t="str">
            <v/>
          </cell>
          <cell r="P4029" t="str">
            <v/>
          </cell>
          <cell r="Q4029" t="str">
            <v/>
          </cell>
        </row>
        <row r="4030">
          <cell r="J4030" t="str">
            <v/>
          </cell>
          <cell r="O4030" t="str">
            <v/>
          </cell>
          <cell r="P4030" t="str">
            <v/>
          </cell>
          <cell r="Q4030" t="str">
            <v/>
          </cell>
        </row>
        <row r="4031">
          <cell r="J4031" t="str">
            <v/>
          </cell>
          <cell r="O4031" t="str">
            <v/>
          </cell>
          <cell r="P4031" t="str">
            <v/>
          </cell>
          <cell r="Q4031" t="str">
            <v/>
          </cell>
        </row>
        <row r="4032">
          <cell r="J4032" t="str">
            <v/>
          </cell>
          <cell r="O4032" t="str">
            <v/>
          </cell>
          <cell r="P4032" t="str">
            <v/>
          </cell>
          <cell r="Q4032" t="str">
            <v/>
          </cell>
        </row>
        <row r="4033">
          <cell r="J4033" t="str">
            <v/>
          </cell>
          <cell r="O4033" t="str">
            <v/>
          </cell>
          <cell r="P4033" t="str">
            <v/>
          </cell>
          <cell r="Q4033" t="str">
            <v/>
          </cell>
        </row>
        <row r="4034">
          <cell r="J4034" t="str">
            <v/>
          </cell>
          <cell r="O4034" t="str">
            <v/>
          </cell>
          <cell r="P4034" t="str">
            <v/>
          </cell>
          <cell r="Q4034" t="str">
            <v/>
          </cell>
        </row>
        <row r="4035">
          <cell r="J4035" t="str">
            <v/>
          </cell>
          <cell r="O4035" t="str">
            <v/>
          </cell>
          <cell r="P4035" t="str">
            <v/>
          </cell>
          <cell r="Q4035" t="str">
            <v/>
          </cell>
        </row>
        <row r="4036">
          <cell r="J4036" t="str">
            <v/>
          </cell>
          <cell r="O4036" t="str">
            <v/>
          </cell>
          <cell r="P4036" t="str">
            <v/>
          </cell>
          <cell r="Q4036" t="str">
            <v/>
          </cell>
        </row>
        <row r="4037">
          <cell r="J4037" t="str">
            <v/>
          </cell>
          <cell r="O4037" t="str">
            <v/>
          </cell>
          <cell r="P4037" t="str">
            <v/>
          </cell>
          <cell r="Q4037" t="str">
            <v/>
          </cell>
        </row>
        <row r="4038">
          <cell r="J4038" t="str">
            <v/>
          </cell>
          <cell r="O4038" t="str">
            <v/>
          </cell>
          <cell r="P4038" t="str">
            <v/>
          </cell>
          <cell r="Q4038" t="str">
            <v/>
          </cell>
        </row>
        <row r="4039">
          <cell r="J4039" t="str">
            <v/>
          </cell>
          <cell r="O4039" t="str">
            <v/>
          </cell>
          <cell r="P4039" t="str">
            <v/>
          </cell>
          <cell r="Q4039" t="str">
            <v/>
          </cell>
        </row>
        <row r="4040">
          <cell r="J4040" t="str">
            <v/>
          </cell>
          <cell r="O4040" t="str">
            <v/>
          </cell>
          <cell r="P4040" t="str">
            <v/>
          </cell>
          <cell r="Q4040" t="str">
            <v/>
          </cell>
        </row>
        <row r="4041">
          <cell r="J4041" t="str">
            <v/>
          </cell>
          <cell r="O4041" t="str">
            <v/>
          </cell>
          <cell r="P4041" t="str">
            <v/>
          </cell>
          <cell r="Q4041" t="str">
            <v/>
          </cell>
        </row>
        <row r="4042">
          <cell r="J4042" t="str">
            <v/>
          </cell>
          <cell r="O4042" t="str">
            <v/>
          </cell>
          <cell r="P4042" t="str">
            <v/>
          </cell>
          <cell r="Q4042" t="str">
            <v/>
          </cell>
        </row>
        <row r="4043">
          <cell r="J4043" t="str">
            <v/>
          </cell>
          <cell r="O4043" t="str">
            <v/>
          </cell>
          <cell r="P4043" t="str">
            <v/>
          </cell>
          <cell r="Q4043" t="str">
            <v/>
          </cell>
        </row>
        <row r="4044">
          <cell r="J4044" t="str">
            <v/>
          </cell>
          <cell r="O4044" t="str">
            <v/>
          </cell>
          <cell r="P4044" t="str">
            <v/>
          </cell>
          <cell r="Q4044" t="str">
            <v/>
          </cell>
        </row>
        <row r="4045">
          <cell r="J4045" t="str">
            <v/>
          </cell>
          <cell r="O4045" t="str">
            <v/>
          </cell>
          <cell r="P4045" t="str">
            <v/>
          </cell>
          <cell r="Q4045" t="str">
            <v/>
          </cell>
        </row>
        <row r="4046">
          <cell r="J4046" t="str">
            <v/>
          </cell>
          <cell r="O4046" t="str">
            <v/>
          </cell>
          <cell r="P4046" t="str">
            <v/>
          </cell>
          <cell r="Q4046" t="str">
            <v/>
          </cell>
        </row>
        <row r="4047">
          <cell r="J4047" t="str">
            <v/>
          </cell>
          <cell r="O4047" t="str">
            <v/>
          </cell>
          <cell r="P4047" t="str">
            <v/>
          </cell>
          <cell r="Q4047" t="str">
            <v/>
          </cell>
        </row>
        <row r="4048">
          <cell r="J4048" t="str">
            <v/>
          </cell>
          <cell r="O4048" t="str">
            <v/>
          </cell>
          <cell r="P4048" t="str">
            <v/>
          </cell>
          <cell r="Q4048" t="str">
            <v/>
          </cell>
        </row>
        <row r="4049">
          <cell r="J4049" t="str">
            <v/>
          </cell>
          <cell r="O4049" t="str">
            <v/>
          </cell>
          <cell r="P4049" t="str">
            <v/>
          </cell>
          <cell r="Q4049" t="str">
            <v/>
          </cell>
        </row>
        <row r="4050">
          <cell r="J4050" t="str">
            <v/>
          </cell>
          <cell r="O4050" t="str">
            <v/>
          </cell>
          <cell r="P4050" t="str">
            <v/>
          </cell>
          <cell r="Q4050" t="str">
            <v/>
          </cell>
        </row>
        <row r="4051">
          <cell r="J4051" t="str">
            <v/>
          </cell>
          <cell r="O4051" t="str">
            <v/>
          </cell>
          <cell r="P4051" t="str">
            <v/>
          </cell>
          <cell r="Q4051" t="str">
            <v/>
          </cell>
        </row>
        <row r="4052">
          <cell r="J4052" t="str">
            <v/>
          </cell>
          <cell r="O4052" t="str">
            <v/>
          </cell>
          <cell r="P4052" t="str">
            <v/>
          </cell>
          <cell r="Q4052" t="str">
            <v/>
          </cell>
        </row>
        <row r="4053">
          <cell r="J4053" t="str">
            <v/>
          </cell>
          <cell r="O4053" t="str">
            <v/>
          </cell>
          <cell r="P4053" t="str">
            <v/>
          </cell>
          <cell r="Q4053" t="str">
            <v/>
          </cell>
        </row>
        <row r="4054">
          <cell r="J4054" t="str">
            <v/>
          </cell>
          <cell r="O4054" t="str">
            <v/>
          </cell>
          <cell r="P4054" t="str">
            <v/>
          </cell>
          <cell r="Q4054" t="str">
            <v/>
          </cell>
        </row>
        <row r="4055">
          <cell r="J4055" t="str">
            <v/>
          </cell>
          <cell r="O4055" t="str">
            <v/>
          </cell>
          <cell r="P4055" t="str">
            <v/>
          </cell>
          <cell r="Q4055" t="str">
            <v/>
          </cell>
        </row>
        <row r="4056">
          <cell r="J4056" t="str">
            <v/>
          </cell>
          <cell r="O4056" t="str">
            <v/>
          </cell>
          <cell r="P4056" t="str">
            <v/>
          </cell>
          <cell r="Q4056" t="str">
            <v/>
          </cell>
        </row>
        <row r="4057">
          <cell r="J4057" t="str">
            <v/>
          </cell>
          <cell r="O4057" t="str">
            <v/>
          </cell>
          <cell r="P4057" t="str">
            <v/>
          </cell>
          <cell r="Q4057" t="str">
            <v/>
          </cell>
        </row>
        <row r="4058">
          <cell r="J4058" t="str">
            <v/>
          </cell>
          <cell r="O4058" t="str">
            <v/>
          </cell>
          <cell r="P4058" t="str">
            <v/>
          </cell>
          <cell r="Q4058" t="str">
            <v/>
          </cell>
        </row>
        <row r="4059">
          <cell r="J4059" t="str">
            <v/>
          </cell>
          <cell r="O4059" t="str">
            <v/>
          </cell>
          <cell r="P4059" t="str">
            <v/>
          </cell>
          <cell r="Q4059" t="str">
            <v/>
          </cell>
        </row>
        <row r="4060">
          <cell r="J4060" t="str">
            <v/>
          </cell>
          <cell r="O4060" t="str">
            <v/>
          </cell>
          <cell r="P4060" t="str">
            <v/>
          </cell>
          <cell r="Q4060" t="str">
            <v/>
          </cell>
        </row>
        <row r="4061">
          <cell r="J4061" t="str">
            <v/>
          </cell>
          <cell r="O4061" t="str">
            <v/>
          </cell>
          <cell r="P4061" t="str">
            <v/>
          </cell>
          <cell r="Q4061" t="str">
            <v/>
          </cell>
        </row>
        <row r="4062">
          <cell r="J4062" t="str">
            <v/>
          </cell>
          <cell r="O4062" t="str">
            <v/>
          </cell>
          <cell r="P4062" t="str">
            <v/>
          </cell>
          <cell r="Q4062" t="str">
            <v/>
          </cell>
        </row>
        <row r="4063">
          <cell r="J4063" t="str">
            <v/>
          </cell>
          <cell r="O4063" t="str">
            <v/>
          </cell>
          <cell r="P4063" t="str">
            <v/>
          </cell>
          <cell r="Q4063" t="str">
            <v/>
          </cell>
        </row>
        <row r="4064">
          <cell r="J4064" t="str">
            <v/>
          </cell>
          <cell r="O4064" t="str">
            <v/>
          </cell>
          <cell r="P4064" t="str">
            <v/>
          </cell>
          <cell r="Q4064" t="str">
            <v/>
          </cell>
        </row>
        <row r="4065">
          <cell r="J4065" t="str">
            <v/>
          </cell>
          <cell r="O4065" t="str">
            <v/>
          </cell>
          <cell r="P4065" t="str">
            <v/>
          </cell>
          <cell r="Q4065" t="str">
            <v/>
          </cell>
        </row>
        <row r="4066">
          <cell r="J4066" t="str">
            <v/>
          </cell>
          <cell r="O4066" t="str">
            <v/>
          </cell>
          <cell r="P4066" t="str">
            <v/>
          </cell>
          <cell r="Q4066" t="str">
            <v/>
          </cell>
        </row>
        <row r="4067">
          <cell r="J4067" t="str">
            <v/>
          </cell>
          <cell r="O4067" t="str">
            <v/>
          </cell>
          <cell r="P4067" t="str">
            <v/>
          </cell>
          <cell r="Q4067" t="str">
            <v/>
          </cell>
        </row>
        <row r="4068">
          <cell r="J4068" t="str">
            <v/>
          </cell>
          <cell r="O4068" t="str">
            <v/>
          </cell>
          <cell r="P4068" t="str">
            <v/>
          </cell>
          <cell r="Q4068" t="str">
            <v/>
          </cell>
        </row>
        <row r="4069">
          <cell r="J4069" t="str">
            <v/>
          </cell>
          <cell r="O4069" t="str">
            <v/>
          </cell>
          <cell r="P4069" t="str">
            <v/>
          </cell>
          <cell r="Q4069" t="str">
            <v/>
          </cell>
        </row>
        <row r="4070">
          <cell r="J4070" t="str">
            <v/>
          </cell>
          <cell r="O4070" t="str">
            <v/>
          </cell>
          <cell r="P4070" t="str">
            <v/>
          </cell>
          <cell r="Q4070" t="str">
            <v/>
          </cell>
        </row>
        <row r="4071">
          <cell r="J4071" t="str">
            <v/>
          </cell>
          <cell r="O4071" t="str">
            <v/>
          </cell>
          <cell r="P4071" t="str">
            <v/>
          </cell>
          <cell r="Q4071" t="str">
            <v/>
          </cell>
        </row>
        <row r="4072">
          <cell r="J4072" t="str">
            <v/>
          </cell>
          <cell r="O4072" t="str">
            <v/>
          </cell>
          <cell r="P4072" t="str">
            <v/>
          </cell>
          <cell r="Q4072" t="str">
            <v/>
          </cell>
        </row>
        <row r="4073">
          <cell r="J4073" t="str">
            <v/>
          </cell>
          <cell r="O4073" t="str">
            <v/>
          </cell>
          <cell r="P4073" t="str">
            <v/>
          </cell>
          <cell r="Q4073" t="str">
            <v/>
          </cell>
        </row>
        <row r="4074">
          <cell r="J4074" t="str">
            <v/>
          </cell>
          <cell r="O4074" t="str">
            <v/>
          </cell>
          <cell r="P4074" t="str">
            <v/>
          </cell>
          <cell r="Q4074" t="str">
            <v/>
          </cell>
        </row>
        <row r="4075">
          <cell r="J4075" t="str">
            <v/>
          </cell>
          <cell r="O4075" t="str">
            <v/>
          </cell>
          <cell r="P4075" t="str">
            <v/>
          </cell>
          <cell r="Q4075" t="str">
            <v/>
          </cell>
        </row>
        <row r="4076">
          <cell r="J4076" t="str">
            <v/>
          </cell>
          <cell r="O4076" t="str">
            <v/>
          </cell>
          <cell r="P4076" t="str">
            <v/>
          </cell>
          <cell r="Q4076" t="str">
            <v/>
          </cell>
        </row>
        <row r="4077">
          <cell r="J4077" t="str">
            <v/>
          </cell>
          <cell r="O4077" t="str">
            <v/>
          </cell>
          <cell r="P4077" t="str">
            <v/>
          </cell>
          <cell r="Q4077" t="str">
            <v/>
          </cell>
        </row>
        <row r="4078">
          <cell r="J4078" t="str">
            <v/>
          </cell>
          <cell r="O4078" t="str">
            <v/>
          </cell>
          <cell r="P4078" t="str">
            <v/>
          </cell>
          <cell r="Q4078" t="str">
            <v/>
          </cell>
        </row>
        <row r="4079">
          <cell r="J4079" t="str">
            <v/>
          </cell>
          <cell r="O4079" t="str">
            <v/>
          </cell>
          <cell r="P4079" t="str">
            <v/>
          </cell>
          <cell r="Q4079" t="str">
            <v/>
          </cell>
        </row>
        <row r="4080">
          <cell r="J4080" t="str">
            <v/>
          </cell>
          <cell r="O4080" t="str">
            <v/>
          </cell>
          <cell r="P4080" t="str">
            <v/>
          </cell>
          <cell r="Q4080" t="str">
            <v/>
          </cell>
        </row>
        <row r="4081">
          <cell r="J4081" t="str">
            <v/>
          </cell>
          <cell r="O4081" t="str">
            <v/>
          </cell>
          <cell r="P4081" t="str">
            <v/>
          </cell>
          <cell r="Q4081" t="str">
            <v/>
          </cell>
        </row>
        <row r="4082">
          <cell r="J4082" t="str">
            <v/>
          </cell>
          <cell r="O4082" t="str">
            <v/>
          </cell>
          <cell r="P4082" t="str">
            <v/>
          </cell>
          <cell r="Q4082" t="str">
            <v/>
          </cell>
        </row>
        <row r="4083">
          <cell r="J4083" t="str">
            <v/>
          </cell>
          <cell r="O4083" t="str">
            <v/>
          </cell>
          <cell r="P4083" t="str">
            <v/>
          </cell>
          <cell r="Q4083" t="str">
            <v/>
          </cell>
        </row>
        <row r="4084">
          <cell r="J4084" t="str">
            <v/>
          </cell>
          <cell r="O4084" t="str">
            <v/>
          </cell>
          <cell r="P4084" t="str">
            <v/>
          </cell>
          <cell r="Q4084" t="str">
            <v/>
          </cell>
        </row>
        <row r="4085">
          <cell r="J4085" t="str">
            <v/>
          </cell>
          <cell r="O4085" t="str">
            <v/>
          </cell>
          <cell r="P4085" t="str">
            <v/>
          </cell>
          <cell r="Q4085" t="str">
            <v/>
          </cell>
        </row>
        <row r="4086">
          <cell r="J4086" t="str">
            <v/>
          </cell>
          <cell r="O4086" t="str">
            <v/>
          </cell>
          <cell r="P4086" t="str">
            <v/>
          </cell>
          <cell r="Q4086" t="str">
            <v/>
          </cell>
        </row>
        <row r="4087">
          <cell r="J4087" t="str">
            <v/>
          </cell>
          <cell r="O4087" t="str">
            <v/>
          </cell>
          <cell r="P4087" t="str">
            <v/>
          </cell>
          <cell r="Q4087" t="str">
            <v/>
          </cell>
        </row>
        <row r="4088">
          <cell r="J4088" t="str">
            <v/>
          </cell>
          <cell r="O4088" t="str">
            <v/>
          </cell>
          <cell r="P4088" t="str">
            <v/>
          </cell>
          <cell r="Q4088" t="str">
            <v/>
          </cell>
        </row>
        <row r="4089">
          <cell r="J4089" t="str">
            <v/>
          </cell>
          <cell r="O4089" t="str">
            <v/>
          </cell>
          <cell r="P4089" t="str">
            <v/>
          </cell>
          <cell r="Q4089" t="str">
            <v/>
          </cell>
        </row>
        <row r="4090">
          <cell r="J4090" t="str">
            <v/>
          </cell>
          <cell r="O4090" t="str">
            <v/>
          </cell>
          <cell r="P4090" t="str">
            <v/>
          </cell>
          <cell r="Q4090" t="str">
            <v/>
          </cell>
        </row>
        <row r="4091">
          <cell r="J4091" t="str">
            <v/>
          </cell>
          <cell r="O4091" t="str">
            <v/>
          </cell>
          <cell r="P4091" t="str">
            <v/>
          </cell>
          <cell r="Q4091" t="str">
            <v/>
          </cell>
        </row>
        <row r="4092">
          <cell r="J4092" t="str">
            <v/>
          </cell>
          <cell r="O4092" t="str">
            <v/>
          </cell>
          <cell r="P4092" t="str">
            <v/>
          </cell>
          <cell r="Q4092" t="str">
            <v/>
          </cell>
        </row>
        <row r="4093">
          <cell r="J4093" t="str">
            <v/>
          </cell>
          <cell r="O4093" t="str">
            <v/>
          </cell>
          <cell r="P4093" t="str">
            <v/>
          </cell>
          <cell r="Q4093" t="str">
            <v/>
          </cell>
        </row>
        <row r="4094">
          <cell r="J4094" t="str">
            <v/>
          </cell>
          <cell r="O4094" t="str">
            <v/>
          </cell>
          <cell r="P4094" t="str">
            <v/>
          </cell>
          <cell r="Q4094" t="str">
            <v/>
          </cell>
        </row>
        <row r="4095">
          <cell r="J4095" t="str">
            <v/>
          </cell>
          <cell r="O4095" t="str">
            <v/>
          </cell>
          <cell r="P4095" t="str">
            <v/>
          </cell>
          <cell r="Q4095" t="str">
            <v/>
          </cell>
        </row>
        <row r="4096">
          <cell r="J4096" t="str">
            <v/>
          </cell>
          <cell r="O4096" t="str">
            <v/>
          </cell>
          <cell r="P4096" t="str">
            <v/>
          </cell>
          <cell r="Q4096" t="str">
            <v/>
          </cell>
        </row>
        <row r="4097">
          <cell r="J4097" t="str">
            <v/>
          </cell>
          <cell r="O4097" t="str">
            <v/>
          </cell>
          <cell r="P4097" t="str">
            <v/>
          </cell>
          <cell r="Q4097" t="str">
            <v/>
          </cell>
        </row>
        <row r="4098">
          <cell r="J4098" t="str">
            <v/>
          </cell>
          <cell r="O4098" t="str">
            <v/>
          </cell>
          <cell r="P4098" t="str">
            <v/>
          </cell>
          <cell r="Q4098" t="str">
            <v/>
          </cell>
        </row>
        <row r="4099">
          <cell r="J4099" t="str">
            <v/>
          </cell>
          <cell r="O4099" t="str">
            <v/>
          </cell>
          <cell r="P4099" t="str">
            <v/>
          </cell>
          <cell r="Q4099" t="str">
            <v/>
          </cell>
        </row>
        <row r="4100">
          <cell r="J4100" t="str">
            <v/>
          </cell>
          <cell r="O4100" t="str">
            <v/>
          </cell>
          <cell r="P4100" t="str">
            <v/>
          </cell>
          <cell r="Q4100" t="str">
            <v/>
          </cell>
        </row>
        <row r="4101">
          <cell r="J4101" t="str">
            <v/>
          </cell>
          <cell r="O4101" t="str">
            <v/>
          </cell>
          <cell r="P4101" t="str">
            <v/>
          </cell>
          <cell r="Q4101" t="str">
            <v/>
          </cell>
        </row>
        <row r="4102">
          <cell r="J4102" t="str">
            <v/>
          </cell>
          <cell r="O4102" t="str">
            <v/>
          </cell>
          <cell r="P4102" t="str">
            <v/>
          </cell>
          <cell r="Q4102" t="str">
            <v/>
          </cell>
        </row>
        <row r="4103">
          <cell r="J4103" t="str">
            <v/>
          </cell>
          <cell r="O4103" t="str">
            <v/>
          </cell>
          <cell r="P4103" t="str">
            <v/>
          </cell>
          <cell r="Q4103" t="str">
            <v/>
          </cell>
        </row>
        <row r="4104">
          <cell r="J4104" t="str">
            <v/>
          </cell>
          <cell r="O4104" t="str">
            <v/>
          </cell>
          <cell r="P4104" t="str">
            <v/>
          </cell>
          <cell r="Q4104" t="str">
            <v/>
          </cell>
        </row>
        <row r="4105">
          <cell r="J4105" t="str">
            <v/>
          </cell>
          <cell r="O4105" t="str">
            <v/>
          </cell>
          <cell r="P4105" t="str">
            <v/>
          </cell>
          <cell r="Q4105" t="str">
            <v/>
          </cell>
        </row>
        <row r="4106">
          <cell r="J4106" t="str">
            <v/>
          </cell>
          <cell r="O4106" t="str">
            <v/>
          </cell>
          <cell r="P4106" t="str">
            <v/>
          </cell>
          <cell r="Q4106" t="str">
            <v/>
          </cell>
        </row>
        <row r="4107">
          <cell r="J4107" t="str">
            <v/>
          </cell>
          <cell r="O4107" t="str">
            <v/>
          </cell>
          <cell r="P4107" t="str">
            <v/>
          </cell>
          <cell r="Q4107" t="str">
            <v/>
          </cell>
        </row>
        <row r="4108">
          <cell r="J4108" t="str">
            <v/>
          </cell>
          <cell r="O4108" t="str">
            <v/>
          </cell>
          <cell r="P4108" t="str">
            <v/>
          </cell>
          <cell r="Q4108" t="str">
            <v/>
          </cell>
        </row>
        <row r="4109">
          <cell r="J4109" t="str">
            <v/>
          </cell>
          <cell r="O4109" t="str">
            <v/>
          </cell>
          <cell r="P4109" t="str">
            <v/>
          </cell>
          <cell r="Q4109" t="str">
            <v/>
          </cell>
        </row>
        <row r="4110">
          <cell r="J4110" t="str">
            <v/>
          </cell>
          <cell r="O4110" t="str">
            <v/>
          </cell>
          <cell r="P4110" t="str">
            <v/>
          </cell>
          <cell r="Q4110" t="str">
            <v/>
          </cell>
        </row>
        <row r="4111">
          <cell r="J4111" t="str">
            <v/>
          </cell>
          <cell r="O4111" t="str">
            <v/>
          </cell>
          <cell r="P4111" t="str">
            <v/>
          </cell>
          <cell r="Q4111" t="str">
            <v/>
          </cell>
        </row>
        <row r="4112">
          <cell r="J4112" t="str">
            <v/>
          </cell>
          <cell r="O4112" t="str">
            <v/>
          </cell>
          <cell r="P4112" t="str">
            <v/>
          </cell>
          <cell r="Q4112" t="str">
            <v/>
          </cell>
        </row>
        <row r="4113">
          <cell r="J4113" t="str">
            <v/>
          </cell>
          <cell r="O4113" t="str">
            <v/>
          </cell>
          <cell r="P4113" t="str">
            <v/>
          </cell>
          <cell r="Q4113" t="str">
            <v/>
          </cell>
        </row>
        <row r="4114">
          <cell r="J4114" t="str">
            <v/>
          </cell>
          <cell r="O4114" t="str">
            <v/>
          </cell>
          <cell r="P4114" t="str">
            <v/>
          </cell>
          <cell r="Q4114" t="str">
            <v/>
          </cell>
        </row>
        <row r="4115">
          <cell r="J4115" t="str">
            <v/>
          </cell>
          <cell r="O4115" t="str">
            <v/>
          </cell>
          <cell r="P4115" t="str">
            <v/>
          </cell>
          <cell r="Q4115" t="str">
            <v/>
          </cell>
        </row>
        <row r="4116">
          <cell r="J4116" t="str">
            <v/>
          </cell>
          <cell r="O4116" t="str">
            <v/>
          </cell>
          <cell r="P4116" t="str">
            <v/>
          </cell>
          <cell r="Q4116" t="str">
            <v/>
          </cell>
        </row>
        <row r="4117">
          <cell r="J4117" t="str">
            <v/>
          </cell>
          <cell r="O4117" t="str">
            <v/>
          </cell>
          <cell r="P4117" t="str">
            <v/>
          </cell>
          <cell r="Q4117" t="str">
            <v/>
          </cell>
        </row>
        <row r="4118">
          <cell r="J4118" t="str">
            <v/>
          </cell>
          <cell r="O4118" t="str">
            <v/>
          </cell>
          <cell r="P4118" t="str">
            <v/>
          </cell>
          <cell r="Q4118" t="str">
            <v/>
          </cell>
        </row>
        <row r="4119">
          <cell r="J4119" t="str">
            <v/>
          </cell>
          <cell r="O4119" t="str">
            <v/>
          </cell>
          <cell r="P4119" t="str">
            <v/>
          </cell>
          <cell r="Q4119" t="str">
            <v/>
          </cell>
        </row>
        <row r="4120">
          <cell r="J4120" t="str">
            <v/>
          </cell>
          <cell r="O4120" t="str">
            <v/>
          </cell>
          <cell r="P4120" t="str">
            <v/>
          </cell>
          <cell r="Q4120" t="str">
            <v/>
          </cell>
        </row>
        <row r="4121">
          <cell r="J4121" t="str">
            <v/>
          </cell>
          <cell r="O4121" t="str">
            <v/>
          </cell>
          <cell r="P4121" t="str">
            <v/>
          </cell>
          <cell r="Q4121" t="str">
            <v/>
          </cell>
        </row>
        <row r="4122">
          <cell r="J4122" t="str">
            <v/>
          </cell>
          <cell r="O4122" t="str">
            <v/>
          </cell>
          <cell r="P4122" t="str">
            <v/>
          </cell>
          <cell r="Q4122" t="str">
            <v/>
          </cell>
        </row>
        <row r="4123">
          <cell r="J4123" t="str">
            <v/>
          </cell>
          <cell r="O4123" t="str">
            <v/>
          </cell>
          <cell r="P4123" t="str">
            <v/>
          </cell>
          <cell r="Q4123" t="str">
            <v/>
          </cell>
        </row>
        <row r="4124">
          <cell r="J4124" t="str">
            <v/>
          </cell>
          <cell r="O4124" t="str">
            <v/>
          </cell>
          <cell r="P4124" t="str">
            <v/>
          </cell>
          <cell r="Q4124" t="str">
            <v/>
          </cell>
        </row>
        <row r="4125">
          <cell r="J4125" t="str">
            <v/>
          </cell>
          <cell r="O4125" t="str">
            <v/>
          </cell>
          <cell r="P4125" t="str">
            <v/>
          </cell>
          <cell r="Q4125" t="str">
            <v/>
          </cell>
        </row>
        <row r="4126">
          <cell r="J4126" t="str">
            <v/>
          </cell>
          <cell r="O4126" t="str">
            <v/>
          </cell>
          <cell r="P4126" t="str">
            <v/>
          </cell>
          <cell r="Q4126" t="str">
            <v/>
          </cell>
        </row>
        <row r="4127">
          <cell r="J4127" t="str">
            <v/>
          </cell>
          <cell r="O4127" t="str">
            <v/>
          </cell>
          <cell r="P4127" t="str">
            <v/>
          </cell>
          <cell r="Q4127" t="str">
            <v/>
          </cell>
        </row>
        <row r="4128">
          <cell r="J4128" t="str">
            <v/>
          </cell>
          <cell r="O4128" t="str">
            <v/>
          </cell>
          <cell r="P4128" t="str">
            <v/>
          </cell>
          <cell r="Q4128" t="str">
            <v/>
          </cell>
        </row>
        <row r="4129">
          <cell r="J4129" t="str">
            <v/>
          </cell>
          <cell r="O4129" t="str">
            <v/>
          </cell>
          <cell r="P4129" t="str">
            <v/>
          </cell>
          <cell r="Q4129" t="str">
            <v/>
          </cell>
        </row>
        <row r="4130">
          <cell r="J4130" t="str">
            <v/>
          </cell>
          <cell r="O4130" t="str">
            <v/>
          </cell>
          <cell r="P4130" t="str">
            <v/>
          </cell>
          <cell r="Q4130" t="str">
            <v/>
          </cell>
        </row>
        <row r="4131">
          <cell r="J4131" t="str">
            <v/>
          </cell>
          <cell r="O4131" t="str">
            <v/>
          </cell>
          <cell r="P4131" t="str">
            <v/>
          </cell>
          <cell r="Q4131" t="str">
            <v/>
          </cell>
        </row>
        <row r="4132">
          <cell r="J4132" t="str">
            <v/>
          </cell>
          <cell r="O4132" t="str">
            <v/>
          </cell>
          <cell r="P4132" t="str">
            <v/>
          </cell>
          <cell r="Q4132" t="str">
            <v/>
          </cell>
        </row>
        <row r="4133">
          <cell r="J4133" t="str">
            <v/>
          </cell>
          <cell r="O4133" t="str">
            <v/>
          </cell>
          <cell r="P4133" t="str">
            <v/>
          </cell>
          <cell r="Q4133" t="str">
            <v/>
          </cell>
        </row>
        <row r="4134">
          <cell r="J4134" t="str">
            <v/>
          </cell>
          <cell r="O4134" t="str">
            <v/>
          </cell>
          <cell r="P4134" t="str">
            <v/>
          </cell>
          <cell r="Q4134" t="str">
            <v/>
          </cell>
        </row>
        <row r="4135">
          <cell r="J4135" t="str">
            <v/>
          </cell>
          <cell r="O4135" t="str">
            <v/>
          </cell>
          <cell r="P4135" t="str">
            <v/>
          </cell>
          <cell r="Q4135" t="str">
            <v/>
          </cell>
        </row>
        <row r="4136">
          <cell r="J4136" t="str">
            <v/>
          </cell>
          <cell r="O4136" t="str">
            <v/>
          </cell>
          <cell r="P4136" t="str">
            <v/>
          </cell>
          <cell r="Q4136" t="str">
            <v/>
          </cell>
        </row>
        <row r="4137">
          <cell r="J4137" t="str">
            <v/>
          </cell>
          <cell r="O4137" t="str">
            <v/>
          </cell>
          <cell r="P4137" t="str">
            <v/>
          </cell>
          <cell r="Q4137" t="str">
            <v/>
          </cell>
        </row>
        <row r="4138">
          <cell r="J4138" t="str">
            <v/>
          </cell>
          <cell r="O4138" t="str">
            <v/>
          </cell>
          <cell r="P4138" t="str">
            <v/>
          </cell>
          <cell r="Q4138" t="str">
            <v/>
          </cell>
        </row>
        <row r="4139">
          <cell r="J4139" t="str">
            <v/>
          </cell>
          <cell r="O4139" t="str">
            <v/>
          </cell>
          <cell r="P4139" t="str">
            <v/>
          </cell>
          <cell r="Q4139" t="str">
            <v/>
          </cell>
        </row>
        <row r="4140">
          <cell r="J4140" t="str">
            <v/>
          </cell>
          <cell r="O4140" t="str">
            <v/>
          </cell>
          <cell r="P4140" t="str">
            <v/>
          </cell>
          <cell r="Q4140" t="str">
            <v/>
          </cell>
        </row>
        <row r="4141">
          <cell r="J4141" t="str">
            <v/>
          </cell>
          <cell r="O4141" t="str">
            <v/>
          </cell>
          <cell r="P4141" t="str">
            <v/>
          </cell>
          <cell r="Q4141" t="str">
            <v/>
          </cell>
        </row>
        <row r="4142">
          <cell r="J4142" t="str">
            <v/>
          </cell>
          <cell r="O4142" t="str">
            <v/>
          </cell>
          <cell r="P4142" t="str">
            <v/>
          </cell>
          <cell r="Q4142" t="str">
            <v/>
          </cell>
        </row>
        <row r="4143">
          <cell r="J4143" t="str">
            <v/>
          </cell>
          <cell r="O4143" t="str">
            <v/>
          </cell>
          <cell r="P4143" t="str">
            <v/>
          </cell>
          <cell r="Q4143" t="str">
            <v/>
          </cell>
        </row>
        <row r="4144">
          <cell r="J4144" t="str">
            <v/>
          </cell>
          <cell r="O4144" t="str">
            <v/>
          </cell>
          <cell r="P4144" t="str">
            <v/>
          </cell>
          <cell r="Q4144" t="str">
            <v/>
          </cell>
        </row>
        <row r="4145">
          <cell r="J4145" t="str">
            <v/>
          </cell>
          <cell r="O4145" t="str">
            <v/>
          </cell>
          <cell r="P4145" t="str">
            <v/>
          </cell>
          <cell r="Q4145" t="str">
            <v/>
          </cell>
        </row>
        <row r="4146">
          <cell r="J4146" t="str">
            <v/>
          </cell>
          <cell r="O4146" t="str">
            <v/>
          </cell>
          <cell r="P4146" t="str">
            <v/>
          </cell>
          <cell r="Q4146" t="str">
            <v/>
          </cell>
        </row>
        <row r="4147">
          <cell r="J4147" t="str">
            <v/>
          </cell>
          <cell r="O4147" t="str">
            <v/>
          </cell>
          <cell r="P4147" t="str">
            <v/>
          </cell>
          <cell r="Q4147" t="str">
            <v/>
          </cell>
        </row>
        <row r="4148">
          <cell r="J4148" t="str">
            <v/>
          </cell>
          <cell r="O4148" t="str">
            <v/>
          </cell>
          <cell r="P4148" t="str">
            <v/>
          </cell>
          <cell r="Q4148" t="str">
            <v/>
          </cell>
        </row>
        <row r="4149">
          <cell r="J4149" t="str">
            <v/>
          </cell>
          <cell r="O4149" t="str">
            <v/>
          </cell>
          <cell r="P4149" t="str">
            <v/>
          </cell>
          <cell r="Q4149" t="str">
            <v/>
          </cell>
        </row>
        <row r="4150">
          <cell r="J4150" t="str">
            <v/>
          </cell>
          <cell r="O4150" t="str">
            <v/>
          </cell>
          <cell r="P4150" t="str">
            <v/>
          </cell>
          <cell r="Q4150" t="str">
            <v/>
          </cell>
        </row>
        <row r="4151">
          <cell r="J4151" t="str">
            <v/>
          </cell>
          <cell r="O4151" t="str">
            <v/>
          </cell>
          <cell r="P4151" t="str">
            <v/>
          </cell>
          <cell r="Q4151" t="str">
            <v/>
          </cell>
        </row>
        <row r="4152">
          <cell r="J4152" t="str">
            <v/>
          </cell>
          <cell r="O4152" t="str">
            <v/>
          </cell>
          <cell r="P4152" t="str">
            <v/>
          </cell>
          <cell r="Q4152" t="str">
            <v/>
          </cell>
        </row>
        <row r="4153">
          <cell r="J4153" t="str">
            <v/>
          </cell>
          <cell r="O4153" t="str">
            <v/>
          </cell>
          <cell r="P4153" t="str">
            <v/>
          </cell>
          <cell r="Q4153" t="str">
            <v/>
          </cell>
        </row>
        <row r="4154">
          <cell r="J4154" t="str">
            <v/>
          </cell>
          <cell r="O4154" t="str">
            <v/>
          </cell>
          <cell r="P4154" t="str">
            <v/>
          </cell>
          <cell r="Q4154" t="str">
            <v/>
          </cell>
        </row>
        <row r="4155">
          <cell r="J4155" t="str">
            <v/>
          </cell>
          <cell r="O4155" t="str">
            <v/>
          </cell>
          <cell r="P4155" t="str">
            <v/>
          </cell>
          <cell r="Q4155" t="str">
            <v/>
          </cell>
        </row>
        <row r="4156">
          <cell r="J4156" t="str">
            <v/>
          </cell>
          <cell r="O4156" t="str">
            <v/>
          </cell>
          <cell r="P4156" t="str">
            <v/>
          </cell>
          <cell r="Q4156" t="str">
            <v/>
          </cell>
        </row>
        <row r="4157">
          <cell r="J4157" t="str">
            <v/>
          </cell>
          <cell r="O4157" t="str">
            <v/>
          </cell>
          <cell r="P4157" t="str">
            <v/>
          </cell>
          <cell r="Q4157" t="str">
            <v/>
          </cell>
        </row>
        <row r="4158">
          <cell r="J4158" t="str">
            <v/>
          </cell>
          <cell r="O4158" t="str">
            <v/>
          </cell>
          <cell r="P4158" t="str">
            <v/>
          </cell>
          <cell r="Q4158" t="str">
            <v/>
          </cell>
        </row>
        <row r="4159">
          <cell r="J4159" t="str">
            <v/>
          </cell>
          <cell r="O4159" t="str">
            <v/>
          </cell>
          <cell r="P4159" t="str">
            <v/>
          </cell>
          <cell r="Q4159" t="str">
            <v/>
          </cell>
        </row>
        <row r="4160">
          <cell r="J4160" t="str">
            <v/>
          </cell>
          <cell r="O4160" t="str">
            <v/>
          </cell>
          <cell r="P4160" t="str">
            <v/>
          </cell>
          <cell r="Q4160" t="str">
            <v/>
          </cell>
        </row>
        <row r="4161">
          <cell r="J4161" t="str">
            <v/>
          </cell>
          <cell r="O4161" t="str">
            <v/>
          </cell>
          <cell r="P4161" t="str">
            <v/>
          </cell>
          <cell r="Q4161" t="str">
            <v/>
          </cell>
        </row>
        <row r="4162">
          <cell r="J4162" t="str">
            <v/>
          </cell>
          <cell r="O4162" t="str">
            <v/>
          </cell>
          <cell r="P4162" t="str">
            <v/>
          </cell>
          <cell r="Q4162" t="str">
            <v/>
          </cell>
        </row>
        <row r="4163">
          <cell r="J4163" t="str">
            <v/>
          </cell>
          <cell r="O4163" t="str">
            <v/>
          </cell>
          <cell r="P4163" t="str">
            <v/>
          </cell>
          <cell r="Q4163" t="str">
            <v/>
          </cell>
        </row>
        <row r="4164">
          <cell r="J4164" t="str">
            <v/>
          </cell>
          <cell r="O4164" t="str">
            <v/>
          </cell>
          <cell r="P4164" t="str">
            <v/>
          </cell>
          <cell r="Q4164" t="str">
            <v/>
          </cell>
        </row>
        <row r="4165">
          <cell r="J4165" t="str">
            <v/>
          </cell>
          <cell r="O4165" t="str">
            <v/>
          </cell>
          <cell r="P4165" t="str">
            <v/>
          </cell>
          <cell r="Q4165" t="str">
            <v/>
          </cell>
        </row>
        <row r="4166">
          <cell r="J4166" t="str">
            <v/>
          </cell>
          <cell r="O4166" t="str">
            <v/>
          </cell>
          <cell r="P4166" t="str">
            <v/>
          </cell>
          <cell r="Q4166" t="str">
            <v/>
          </cell>
        </row>
        <row r="4167">
          <cell r="J4167" t="str">
            <v/>
          </cell>
          <cell r="O4167" t="str">
            <v/>
          </cell>
          <cell r="P4167" t="str">
            <v/>
          </cell>
          <cell r="Q4167" t="str">
            <v/>
          </cell>
        </row>
        <row r="4168">
          <cell r="J4168" t="str">
            <v/>
          </cell>
          <cell r="O4168" t="str">
            <v/>
          </cell>
          <cell r="P4168" t="str">
            <v/>
          </cell>
          <cell r="Q4168" t="str">
            <v/>
          </cell>
        </row>
        <row r="4169">
          <cell r="J4169" t="str">
            <v/>
          </cell>
          <cell r="O4169" t="str">
            <v/>
          </cell>
          <cell r="P4169" t="str">
            <v/>
          </cell>
          <cell r="Q4169" t="str">
            <v/>
          </cell>
        </row>
        <row r="4170">
          <cell r="J4170" t="str">
            <v/>
          </cell>
          <cell r="O4170" t="str">
            <v/>
          </cell>
          <cell r="P4170" t="str">
            <v/>
          </cell>
          <cell r="Q4170" t="str">
            <v/>
          </cell>
        </row>
        <row r="4171">
          <cell r="J4171" t="str">
            <v/>
          </cell>
          <cell r="O4171" t="str">
            <v/>
          </cell>
          <cell r="P4171" t="str">
            <v/>
          </cell>
          <cell r="Q4171" t="str">
            <v/>
          </cell>
        </row>
        <row r="4172">
          <cell r="J4172" t="str">
            <v/>
          </cell>
          <cell r="O4172" t="str">
            <v/>
          </cell>
          <cell r="P4172" t="str">
            <v/>
          </cell>
          <cell r="Q4172" t="str">
            <v/>
          </cell>
        </row>
        <row r="4173">
          <cell r="J4173" t="str">
            <v/>
          </cell>
          <cell r="O4173" t="str">
            <v/>
          </cell>
          <cell r="P4173" t="str">
            <v/>
          </cell>
          <cell r="Q4173" t="str">
            <v/>
          </cell>
        </row>
        <row r="4174">
          <cell r="J4174" t="str">
            <v/>
          </cell>
          <cell r="O4174" t="str">
            <v/>
          </cell>
          <cell r="P4174" t="str">
            <v/>
          </cell>
          <cell r="Q4174" t="str">
            <v/>
          </cell>
        </row>
        <row r="4175">
          <cell r="J4175" t="str">
            <v/>
          </cell>
          <cell r="O4175" t="str">
            <v/>
          </cell>
          <cell r="P4175" t="str">
            <v/>
          </cell>
          <cell r="Q4175" t="str">
            <v/>
          </cell>
        </row>
        <row r="4176">
          <cell r="J4176" t="str">
            <v/>
          </cell>
          <cell r="O4176" t="str">
            <v/>
          </cell>
          <cell r="P4176" t="str">
            <v/>
          </cell>
          <cell r="Q4176" t="str">
            <v/>
          </cell>
        </row>
        <row r="4177">
          <cell r="J4177" t="str">
            <v/>
          </cell>
          <cell r="O4177" t="str">
            <v/>
          </cell>
          <cell r="P4177" t="str">
            <v/>
          </cell>
          <cell r="Q4177" t="str">
            <v/>
          </cell>
        </row>
        <row r="4178">
          <cell r="J4178" t="str">
            <v/>
          </cell>
          <cell r="O4178" t="str">
            <v/>
          </cell>
          <cell r="P4178" t="str">
            <v/>
          </cell>
          <cell r="Q4178" t="str">
            <v/>
          </cell>
        </row>
        <row r="4179">
          <cell r="J4179" t="str">
            <v/>
          </cell>
          <cell r="O4179" t="str">
            <v/>
          </cell>
          <cell r="P4179" t="str">
            <v/>
          </cell>
          <cell r="Q4179" t="str">
            <v/>
          </cell>
        </row>
        <row r="4180">
          <cell r="J4180" t="str">
            <v/>
          </cell>
          <cell r="O4180" t="str">
            <v/>
          </cell>
          <cell r="P4180" t="str">
            <v/>
          </cell>
          <cell r="Q4180" t="str">
            <v/>
          </cell>
        </row>
        <row r="4181">
          <cell r="J4181" t="str">
            <v/>
          </cell>
          <cell r="O4181" t="str">
            <v/>
          </cell>
          <cell r="P4181" t="str">
            <v/>
          </cell>
          <cell r="Q4181" t="str">
            <v/>
          </cell>
        </row>
        <row r="4182">
          <cell r="J4182" t="str">
            <v/>
          </cell>
          <cell r="O4182" t="str">
            <v/>
          </cell>
          <cell r="P4182" t="str">
            <v/>
          </cell>
          <cell r="Q4182" t="str">
            <v/>
          </cell>
        </row>
        <row r="4183">
          <cell r="J4183" t="str">
            <v/>
          </cell>
          <cell r="O4183" t="str">
            <v/>
          </cell>
          <cell r="P4183" t="str">
            <v/>
          </cell>
          <cell r="Q4183" t="str">
            <v/>
          </cell>
        </row>
        <row r="4184">
          <cell r="J4184" t="str">
            <v/>
          </cell>
          <cell r="O4184" t="str">
            <v/>
          </cell>
          <cell r="P4184" t="str">
            <v/>
          </cell>
          <cell r="Q4184" t="str">
            <v/>
          </cell>
        </row>
        <row r="4185">
          <cell r="J4185" t="str">
            <v/>
          </cell>
          <cell r="O4185" t="str">
            <v/>
          </cell>
          <cell r="P4185" t="str">
            <v/>
          </cell>
          <cell r="Q4185" t="str">
            <v/>
          </cell>
        </row>
        <row r="4186">
          <cell r="J4186" t="str">
            <v/>
          </cell>
          <cell r="O4186" t="str">
            <v/>
          </cell>
          <cell r="P4186" t="str">
            <v/>
          </cell>
          <cell r="Q4186" t="str">
            <v/>
          </cell>
        </row>
        <row r="4187">
          <cell r="J4187" t="str">
            <v/>
          </cell>
          <cell r="O4187" t="str">
            <v/>
          </cell>
          <cell r="P4187" t="str">
            <v/>
          </cell>
          <cell r="Q4187" t="str">
            <v/>
          </cell>
        </row>
        <row r="4188">
          <cell r="J4188" t="str">
            <v/>
          </cell>
          <cell r="O4188" t="str">
            <v/>
          </cell>
          <cell r="P4188" t="str">
            <v/>
          </cell>
          <cell r="Q4188" t="str">
            <v/>
          </cell>
        </row>
        <row r="4189">
          <cell r="J4189" t="str">
            <v/>
          </cell>
          <cell r="O4189" t="str">
            <v/>
          </cell>
          <cell r="P4189" t="str">
            <v/>
          </cell>
          <cell r="Q4189" t="str">
            <v/>
          </cell>
        </row>
        <row r="4190">
          <cell r="J4190" t="str">
            <v/>
          </cell>
          <cell r="O4190" t="str">
            <v/>
          </cell>
          <cell r="P4190" t="str">
            <v/>
          </cell>
          <cell r="Q4190" t="str">
            <v/>
          </cell>
        </row>
        <row r="4191">
          <cell r="J4191" t="str">
            <v/>
          </cell>
          <cell r="O4191" t="str">
            <v/>
          </cell>
          <cell r="P4191" t="str">
            <v/>
          </cell>
          <cell r="Q4191" t="str">
            <v/>
          </cell>
        </row>
        <row r="4192">
          <cell r="J4192" t="str">
            <v/>
          </cell>
          <cell r="O4192" t="str">
            <v/>
          </cell>
          <cell r="P4192" t="str">
            <v/>
          </cell>
          <cell r="Q4192" t="str">
            <v/>
          </cell>
        </row>
        <row r="4193">
          <cell r="J4193" t="str">
            <v/>
          </cell>
          <cell r="O4193" t="str">
            <v/>
          </cell>
          <cell r="P4193" t="str">
            <v/>
          </cell>
          <cell r="Q4193" t="str">
            <v/>
          </cell>
        </row>
        <row r="4194">
          <cell r="J4194" t="str">
            <v/>
          </cell>
          <cell r="O4194" t="str">
            <v/>
          </cell>
          <cell r="P4194" t="str">
            <v/>
          </cell>
          <cell r="Q4194" t="str">
            <v/>
          </cell>
        </row>
        <row r="4195">
          <cell r="J4195" t="str">
            <v/>
          </cell>
          <cell r="O4195" t="str">
            <v/>
          </cell>
          <cell r="P4195" t="str">
            <v/>
          </cell>
          <cell r="Q4195" t="str">
            <v/>
          </cell>
        </row>
        <row r="4196">
          <cell r="J4196" t="str">
            <v/>
          </cell>
          <cell r="O4196" t="str">
            <v/>
          </cell>
          <cell r="P4196" t="str">
            <v/>
          </cell>
          <cell r="Q4196" t="str">
            <v/>
          </cell>
        </row>
        <row r="4197">
          <cell r="J4197" t="str">
            <v/>
          </cell>
          <cell r="O4197" t="str">
            <v/>
          </cell>
          <cell r="P4197" t="str">
            <v/>
          </cell>
          <cell r="Q4197" t="str">
            <v/>
          </cell>
        </row>
        <row r="4198">
          <cell r="J4198" t="str">
            <v/>
          </cell>
          <cell r="O4198" t="str">
            <v/>
          </cell>
          <cell r="P4198" t="str">
            <v/>
          </cell>
          <cell r="Q4198" t="str">
            <v/>
          </cell>
        </row>
        <row r="4199">
          <cell r="J4199" t="str">
            <v/>
          </cell>
          <cell r="O4199" t="str">
            <v/>
          </cell>
          <cell r="P4199" t="str">
            <v/>
          </cell>
          <cell r="Q4199" t="str">
            <v/>
          </cell>
        </row>
        <row r="4200">
          <cell r="J4200" t="str">
            <v/>
          </cell>
          <cell r="O4200" t="str">
            <v/>
          </cell>
          <cell r="P4200" t="str">
            <v/>
          </cell>
          <cell r="Q4200" t="str">
            <v/>
          </cell>
        </row>
        <row r="4201">
          <cell r="J4201" t="str">
            <v/>
          </cell>
          <cell r="O4201" t="str">
            <v/>
          </cell>
          <cell r="P4201" t="str">
            <v/>
          </cell>
          <cell r="Q4201" t="str">
            <v/>
          </cell>
        </row>
        <row r="4202">
          <cell r="J4202" t="str">
            <v/>
          </cell>
          <cell r="O4202" t="str">
            <v/>
          </cell>
          <cell r="P4202" t="str">
            <v/>
          </cell>
          <cell r="Q4202" t="str">
            <v/>
          </cell>
        </row>
        <row r="4203">
          <cell r="J4203" t="str">
            <v/>
          </cell>
          <cell r="O4203" t="str">
            <v/>
          </cell>
          <cell r="P4203" t="str">
            <v/>
          </cell>
          <cell r="Q4203" t="str">
            <v/>
          </cell>
        </row>
        <row r="4204">
          <cell r="J4204" t="str">
            <v/>
          </cell>
          <cell r="O4204" t="str">
            <v/>
          </cell>
          <cell r="P4204" t="str">
            <v/>
          </cell>
          <cell r="Q4204" t="str">
            <v/>
          </cell>
        </row>
        <row r="4205">
          <cell r="J4205" t="str">
            <v/>
          </cell>
          <cell r="O4205" t="str">
            <v/>
          </cell>
          <cell r="P4205" t="str">
            <v/>
          </cell>
          <cell r="Q4205" t="str">
            <v/>
          </cell>
        </row>
        <row r="4206">
          <cell r="J4206" t="str">
            <v/>
          </cell>
          <cell r="O4206" t="str">
            <v/>
          </cell>
          <cell r="P4206" t="str">
            <v/>
          </cell>
          <cell r="Q4206" t="str">
            <v/>
          </cell>
        </row>
        <row r="4207">
          <cell r="J4207" t="str">
            <v/>
          </cell>
          <cell r="O4207" t="str">
            <v/>
          </cell>
          <cell r="P4207" t="str">
            <v/>
          </cell>
          <cell r="Q4207" t="str">
            <v/>
          </cell>
        </row>
        <row r="4208">
          <cell r="J4208" t="str">
            <v/>
          </cell>
          <cell r="O4208" t="str">
            <v/>
          </cell>
          <cell r="P4208" t="str">
            <v/>
          </cell>
          <cell r="Q4208" t="str">
            <v/>
          </cell>
        </row>
        <row r="4209">
          <cell r="J4209" t="str">
            <v/>
          </cell>
          <cell r="O4209" t="str">
            <v/>
          </cell>
          <cell r="P4209" t="str">
            <v/>
          </cell>
          <cell r="Q4209" t="str">
            <v/>
          </cell>
        </row>
        <row r="4210">
          <cell r="J4210" t="str">
            <v/>
          </cell>
          <cell r="O4210" t="str">
            <v/>
          </cell>
          <cell r="P4210" t="str">
            <v/>
          </cell>
          <cell r="Q4210" t="str">
            <v/>
          </cell>
        </row>
        <row r="4211">
          <cell r="J4211" t="str">
            <v/>
          </cell>
          <cell r="O4211" t="str">
            <v/>
          </cell>
          <cell r="P4211" t="str">
            <v/>
          </cell>
          <cell r="Q4211" t="str">
            <v/>
          </cell>
        </row>
        <row r="4212">
          <cell r="J4212" t="str">
            <v/>
          </cell>
          <cell r="O4212" t="str">
            <v/>
          </cell>
          <cell r="P4212" t="str">
            <v/>
          </cell>
          <cell r="Q4212" t="str">
            <v/>
          </cell>
        </row>
        <row r="4213">
          <cell r="J4213" t="str">
            <v/>
          </cell>
          <cell r="O4213" t="str">
            <v/>
          </cell>
          <cell r="P4213" t="str">
            <v/>
          </cell>
          <cell r="Q4213" t="str">
            <v/>
          </cell>
        </row>
        <row r="4214">
          <cell r="J4214" t="str">
            <v/>
          </cell>
          <cell r="O4214" t="str">
            <v/>
          </cell>
          <cell r="P4214" t="str">
            <v/>
          </cell>
          <cell r="Q4214" t="str">
            <v/>
          </cell>
        </row>
        <row r="4215">
          <cell r="J4215" t="str">
            <v/>
          </cell>
          <cell r="O4215" t="str">
            <v/>
          </cell>
          <cell r="P4215" t="str">
            <v/>
          </cell>
          <cell r="Q4215" t="str">
            <v/>
          </cell>
        </row>
        <row r="4216">
          <cell r="J4216" t="str">
            <v/>
          </cell>
          <cell r="O4216" t="str">
            <v/>
          </cell>
          <cell r="P4216" t="str">
            <v/>
          </cell>
          <cell r="Q4216" t="str">
            <v/>
          </cell>
        </row>
        <row r="4217">
          <cell r="J4217" t="str">
            <v/>
          </cell>
          <cell r="O4217" t="str">
            <v/>
          </cell>
          <cell r="P4217" t="str">
            <v/>
          </cell>
          <cell r="Q4217" t="str">
            <v/>
          </cell>
        </row>
        <row r="4218">
          <cell r="J4218" t="str">
            <v/>
          </cell>
          <cell r="O4218" t="str">
            <v/>
          </cell>
          <cell r="P4218" t="str">
            <v/>
          </cell>
          <cell r="Q4218" t="str">
            <v/>
          </cell>
        </row>
        <row r="4219">
          <cell r="J4219" t="str">
            <v/>
          </cell>
          <cell r="O4219" t="str">
            <v/>
          </cell>
          <cell r="P4219" t="str">
            <v/>
          </cell>
          <cell r="Q4219" t="str">
            <v/>
          </cell>
        </row>
        <row r="4220">
          <cell r="J4220" t="str">
            <v/>
          </cell>
          <cell r="O4220" t="str">
            <v/>
          </cell>
          <cell r="P4220" t="str">
            <v/>
          </cell>
          <cell r="Q4220" t="str">
            <v/>
          </cell>
        </row>
        <row r="4221">
          <cell r="J4221" t="str">
            <v/>
          </cell>
          <cell r="O4221" t="str">
            <v/>
          </cell>
          <cell r="P4221" t="str">
            <v/>
          </cell>
          <cell r="Q4221" t="str">
            <v/>
          </cell>
        </row>
        <row r="4222">
          <cell r="J4222" t="str">
            <v/>
          </cell>
          <cell r="O4222" t="str">
            <v/>
          </cell>
          <cell r="P4222" t="str">
            <v/>
          </cell>
          <cell r="Q4222" t="str">
            <v/>
          </cell>
        </row>
        <row r="4223">
          <cell r="J4223" t="str">
            <v/>
          </cell>
          <cell r="O4223" t="str">
            <v/>
          </cell>
          <cell r="P4223" t="str">
            <v/>
          </cell>
          <cell r="Q4223" t="str">
            <v/>
          </cell>
        </row>
        <row r="4224">
          <cell r="J4224" t="str">
            <v/>
          </cell>
          <cell r="O4224" t="str">
            <v/>
          </cell>
          <cell r="P4224" t="str">
            <v/>
          </cell>
          <cell r="Q4224" t="str">
            <v/>
          </cell>
        </row>
        <row r="4225">
          <cell r="J4225" t="str">
            <v/>
          </cell>
          <cell r="O4225" t="str">
            <v/>
          </cell>
          <cell r="P4225" t="str">
            <v/>
          </cell>
          <cell r="Q4225" t="str">
            <v/>
          </cell>
        </row>
        <row r="4226">
          <cell r="J4226" t="str">
            <v/>
          </cell>
          <cell r="O4226" t="str">
            <v/>
          </cell>
          <cell r="P4226" t="str">
            <v/>
          </cell>
          <cell r="Q4226" t="str">
            <v/>
          </cell>
        </row>
        <row r="4227">
          <cell r="J4227" t="str">
            <v/>
          </cell>
          <cell r="O4227" t="str">
            <v/>
          </cell>
          <cell r="P4227" t="str">
            <v/>
          </cell>
          <cell r="Q4227" t="str">
            <v/>
          </cell>
        </row>
        <row r="4228">
          <cell r="J4228" t="str">
            <v/>
          </cell>
          <cell r="O4228" t="str">
            <v/>
          </cell>
          <cell r="P4228" t="str">
            <v/>
          </cell>
          <cell r="Q4228" t="str">
            <v/>
          </cell>
        </row>
        <row r="4229">
          <cell r="J4229" t="str">
            <v/>
          </cell>
          <cell r="O4229" t="str">
            <v/>
          </cell>
          <cell r="P4229" t="str">
            <v/>
          </cell>
          <cell r="Q4229" t="str">
            <v/>
          </cell>
        </row>
        <row r="4230">
          <cell r="J4230" t="str">
            <v/>
          </cell>
          <cell r="O4230" t="str">
            <v/>
          </cell>
          <cell r="P4230" t="str">
            <v/>
          </cell>
          <cell r="Q4230" t="str">
            <v/>
          </cell>
        </row>
        <row r="4231">
          <cell r="J4231" t="str">
            <v/>
          </cell>
          <cell r="O4231" t="str">
            <v/>
          </cell>
          <cell r="P4231" t="str">
            <v/>
          </cell>
          <cell r="Q4231" t="str">
            <v/>
          </cell>
        </row>
        <row r="4232">
          <cell r="J4232" t="str">
            <v/>
          </cell>
          <cell r="O4232" t="str">
            <v/>
          </cell>
          <cell r="P4232" t="str">
            <v/>
          </cell>
          <cell r="Q4232" t="str">
            <v/>
          </cell>
        </row>
        <row r="4233">
          <cell r="J4233" t="str">
            <v/>
          </cell>
          <cell r="O4233" t="str">
            <v/>
          </cell>
          <cell r="P4233" t="str">
            <v/>
          </cell>
          <cell r="Q4233" t="str">
            <v/>
          </cell>
        </row>
        <row r="4234">
          <cell r="J4234" t="str">
            <v/>
          </cell>
          <cell r="O4234" t="str">
            <v/>
          </cell>
          <cell r="P4234" t="str">
            <v/>
          </cell>
          <cell r="Q4234" t="str">
            <v/>
          </cell>
        </row>
        <row r="4235">
          <cell r="J4235" t="str">
            <v/>
          </cell>
          <cell r="O4235" t="str">
            <v/>
          </cell>
          <cell r="P4235" t="str">
            <v/>
          </cell>
          <cell r="Q4235" t="str">
            <v/>
          </cell>
        </row>
        <row r="4236">
          <cell r="J4236" t="str">
            <v/>
          </cell>
          <cell r="O4236" t="str">
            <v/>
          </cell>
          <cell r="P4236" t="str">
            <v/>
          </cell>
          <cell r="Q4236" t="str">
            <v/>
          </cell>
        </row>
        <row r="4237">
          <cell r="J4237" t="str">
            <v/>
          </cell>
          <cell r="O4237" t="str">
            <v/>
          </cell>
          <cell r="P4237" t="str">
            <v/>
          </cell>
          <cell r="Q4237" t="str">
            <v/>
          </cell>
        </row>
        <row r="4238">
          <cell r="J4238" t="str">
            <v/>
          </cell>
          <cell r="O4238" t="str">
            <v/>
          </cell>
          <cell r="P4238" t="str">
            <v/>
          </cell>
          <cell r="Q4238" t="str">
            <v/>
          </cell>
        </row>
        <row r="4239">
          <cell r="J4239" t="str">
            <v/>
          </cell>
          <cell r="O4239" t="str">
            <v/>
          </cell>
          <cell r="P4239" t="str">
            <v/>
          </cell>
          <cell r="Q4239" t="str">
            <v/>
          </cell>
        </row>
        <row r="4240">
          <cell r="J4240" t="str">
            <v/>
          </cell>
          <cell r="O4240" t="str">
            <v/>
          </cell>
          <cell r="P4240" t="str">
            <v/>
          </cell>
          <cell r="Q4240" t="str">
            <v/>
          </cell>
        </row>
        <row r="4241">
          <cell r="J4241" t="str">
            <v/>
          </cell>
          <cell r="O4241" t="str">
            <v/>
          </cell>
          <cell r="P4241" t="str">
            <v/>
          </cell>
          <cell r="Q4241" t="str">
            <v/>
          </cell>
        </row>
        <row r="4242">
          <cell r="J4242" t="str">
            <v/>
          </cell>
          <cell r="O4242" t="str">
            <v/>
          </cell>
          <cell r="P4242" t="str">
            <v/>
          </cell>
          <cell r="Q4242" t="str">
            <v/>
          </cell>
        </row>
        <row r="4243">
          <cell r="J4243" t="str">
            <v/>
          </cell>
          <cell r="O4243" t="str">
            <v/>
          </cell>
          <cell r="P4243" t="str">
            <v/>
          </cell>
          <cell r="Q4243" t="str">
            <v/>
          </cell>
        </row>
        <row r="4244">
          <cell r="J4244" t="str">
            <v/>
          </cell>
          <cell r="O4244" t="str">
            <v/>
          </cell>
          <cell r="P4244" t="str">
            <v/>
          </cell>
          <cell r="Q4244" t="str">
            <v/>
          </cell>
        </row>
        <row r="4245">
          <cell r="J4245" t="str">
            <v/>
          </cell>
          <cell r="O4245" t="str">
            <v/>
          </cell>
          <cell r="P4245" t="str">
            <v/>
          </cell>
          <cell r="Q4245" t="str">
            <v/>
          </cell>
        </row>
        <row r="4246">
          <cell r="J4246" t="str">
            <v/>
          </cell>
          <cell r="O4246" t="str">
            <v/>
          </cell>
          <cell r="P4246" t="str">
            <v/>
          </cell>
          <cell r="Q4246" t="str">
            <v/>
          </cell>
        </row>
        <row r="4247">
          <cell r="J4247" t="str">
            <v/>
          </cell>
          <cell r="O4247" t="str">
            <v/>
          </cell>
          <cell r="P4247" t="str">
            <v/>
          </cell>
          <cell r="Q4247" t="str">
            <v/>
          </cell>
        </row>
        <row r="4248">
          <cell r="J4248" t="str">
            <v/>
          </cell>
          <cell r="O4248" t="str">
            <v/>
          </cell>
          <cell r="P4248" t="str">
            <v/>
          </cell>
          <cell r="Q4248" t="str">
            <v/>
          </cell>
        </row>
        <row r="4249">
          <cell r="J4249" t="str">
            <v/>
          </cell>
          <cell r="O4249" t="str">
            <v/>
          </cell>
          <cell r="P4249" t="str">
            <v/>
          </cell>
          <cell r="Q4249" t="str">
            <v/>
          </cell>
        </row>
        <row r="4250">
          <cell r="J4250" t="str">
            <v/>
          </cell>
          <cell r="O4250" t="str">
            <v/>
          </cell>
          <cell r="P4250" t="str">
            <v/>
          </cell>
          <cell r="Q4250" t="str">
            <v/>
          </cell>
        </row>
        <row r="4251">
          <cell r="J4251" t="str">
            <v/>
          </cell>
          <cell r="O4251" t="str">
            <v/>
          </cell>
          <cell r="P4251" t="str">
            <v/>
          </cell>
          <cell r="Q4251" t="str">
            <v/>
          </cell>
        </row>
        <row r="4252">
          <cell r="J4252" t="str">
            <v/>
          </cell>
          <cell r="O4252" t="str">
            <v/>
          </cell>
          <cell r="P4252" t="str">
            <v/>
          </cell>
          <cell r="Q4252" t="str">
            <v/>
          </cell>
        </row>
        <row r="4253">
          <cell r="J4253" t="str">
            <v/>
          </cell>
          <cell r="O4253" t="str">
            <v/>
          </cell>
          <cell r="P4253" t="str">
            <v/>
          </cell>
          <cell r="Q4253" t="str">
            <v/>
          </cell>
        </row>
        <row r="4254">
          <cell r="J4254" t="str">
            <v/>
          </cell>
          <cell r="O4254" t="str">
            <v/>
          </cell>
          <cell r="P4254" t="str">
            <v/>
          </cell>
          <cell r="Q4254" t="str">
            <v/>
          </cell>
        </row>
        <row r="4255">
          <cell r="J4255" t="str">
            <v/>
          </cell>
          <cell r="O4255" t="str">
            <v/>
          </cell>
          <cell r="P4255" t="str">
            <v/>
          </cell>
          <cell r="Q4255" t="str">
            <v/>
          </cell>
        </row>
        <row r="4256">
          <cell r="J4256" t="str">
            <v/>
          </cell>
          <cell r="O4256" t="str">
            <v/>
          </cell>
          <cell r="P4256" t="str">
            <v/>
          </cell>
          <cell r="Q4256" t="str">
            <v/>
          </cell>
        </row>
        <row r="4257">
          <cell r="J4257" t="str">
            <v/>
          </cell>
          <cell r="O4257" t="str">
            <v/>
          </cell>
          <cell r="P4257" t="str">
            <v/>
          </cell>
          <cell r="Q4257" t="str">
            <v/>
          </cell>
        </row>
        <row r="4258">
          <cell r="J4258" t="str">
            <v/>
          </cell>
          <cell r="O4258" t="str">
            <v/>
          </cell>
          <cell r="P4258" t="str">
            <v/>
          </cell>
          <cell r="Q4258" t="str">
            <v/>
          </cell>
        </row>
        <row r="4259">
          <cell r="J4259" t="str">
            <v/>
          </cell>
          <cell r="O4259" t="str">
            <v/>
          </cell>
          <cell r="P4259" t="str">
            <v/>
          </cell>
          <cell r="Q4259" t="str">
            <v/>
          </cell>
        </row>
        <row r="4260">
          <cell r="J4260" t="str">
            <v/>
          </cell>
          <cell r="O4260" t="str">
            <v/>
          </cell>
          <cell r="P4260" t="str">
            <v/>
          </cell>
          <cell r="Q4260" t="str">
            <v/>
          </cell>
        </row>
        <row r="4261">
          <cell r="J4261" t="str">
            <v/>
          </cell>
          <cell r="O4261" t="str">
            <v/>
          </cell>
          <cell r="P4261" t="str">
            <v/>
          </cell>
          <cell r="Q4261" t="str">
            <v/>
          </cell>
        </row>
        <row r="4262">
          <cell r="J4262" t="str">
            <v/>
          </cell>
          <cell r="O4262" t="str">
            <v/>
          </cell>
          <cell r="P4262" t="str">
            <v/>
          </cell>
          <cell r="Q4262" t="str">
            <v/>
          </cell>
        </row>
        <row r="4263">
          <cell r="J4263" t="str">
            <v/>
          </cell>
          <cell r="O4263" t="str">
            <v/>
          </cell>
          <cell r="P4263" t="str">
            <v/>
          </cell>
          <cell r="Q4263" t="str">
            <v/>
          </cell>
        </row>
        <row r="4264">
          <cell r="J4264" t="str">
            <v/>
          </cell>
          <cell r="O4264" t="str">
            <v/>
          </cell>
          <cell r="P4264" t="str">
            <v/>
          </cell>
          <cell r="Q4264" t="str">
            <v/>
          </cell>
        </row>
        <row r="4265">
          <cell r="J4265" t="str">
            <v/>
          </cell>
          <cell r="O4265" t="str">
            <v/>
          </cell>
          <cell r="P4265" t="str">
            <v/>
          </cell>
          <cell r="Q4265" t="str">
            <v/>
          </cell>
        </row>
        <row r="4266">
          <cell r="J4266" t="str">
            <v/>
          </cell>
          <cell r="O4266" t="str">
            <v/>
          </cell>
          <cell r="P4266" t="str">
            <v/>
          </cell>
          <cell r="Q4266" t="str">
            <v/>
          </cell>
        </row>
        <row r="4267">
          <cell r="J4267" t="str">
            <v/>
          </cell>
          <cell r="O4267" t="str">
            <v/>
          </cell>
          <cell r="P4267" t="str">
            <v/>
          </cell>
          <cell r="Q4267" t="str">
            <v/>
          </cell>
        </row>
        <row r="4268">
          <cell r="J4268" t="str">
            <v/>
          </cell>
          <cell r="O4268" t="str">
            <v/>
          </cell>
          <cell r="P4268" t="str">
            <v/>
          </cell>
          <cell r="Q4268" t="str">
            <v/>
          </cell>
        </row>
        <row r="4269">
          <cell r="J4269" t="str">
            <v/>
          </cell>
          <cell r="O4269" t="str">
            <v/>
          </cell>
          <cell r="P4269" t="str">
            <v/>
          </cell>
          <cell r="Q4269" t="str">
            <v/>
          </cell>
        </row>
        <row r="4270">
          <cell r="J4270" t="str">
            <v/>
          </cell>
          <cell r="O4270" t="str">
            <v/>
          </cell>
          <cell r="P4270" t="str">
            <v/>
          </cell>
          <cell r="Q4270" t="str">
            <v/>
          </cell>
        </row>
        <row r="4271">
          <cell r="J4271" t="str">
            <v/>
          </cell>
          <cell r="O4271" t="str">
            <v/>
          </cell>
          <cell r="P4271" t="str">
            <v/>
          </cell>
          <cell r="Q4271" t="str">
            <v/>
          </cell>
        </row>
        <row r="4272">
          <cell r="J4272" t="str">
            <v/>
          </cell>
          <cell r="O4272" t="str">
            <v/>
          </cell>
          <cell r="P4272" t="str">
            <v/>
          </cell>
          <cell r="Q4272" t="str">
            <v/>
          </cell>
        </row>
        <row r="4273">
          <cell r="J4273" t="str">
            <v/>
          </cell>
          <cell r="O4273" t="str">
            <v/>
          </cell>
          <cell r="P4273" t="str">
            <v/>
          </cell>
          <cell r="Q4273" t="str">
            <v/>
          </cell>
        </row>
        <row r="4274">
          <cell r="J4274" t="str">
            <v/>
          </cell>
          <cell r="O4274" t="str">
            <v/>
          </cell>
          <cell r="P4274" t="str">
            <v/>
          </cell>
          <cell r="Q4274" t="str">
            <v/>
          </cell>
        </row>
        <row r="4275">
          <cell r="J4275" t="str">
            <v/>
          </cell>
          <cell r="O4275" t="str">
            <v/>
          </cell>
          <cell r="P4275" t="str">
            <v/>
          </cell>
          <cell r="Q4275" t="str">
            <v/>
          </cell>
        </row>
        <row r="4276">
          <cell r="J4276" t="str">
            <v/>
          </cell>
          <cell r="O4276" t="str">
            <v/>
          </cell>
          <cell r="P4276" t="str">
            <v/>
          </cell>
          <cell r="Q4276" t="str">
            <v/>
          </cell>
        </row>
        <row r="4277">
          <cell r="J4277" t="str">
            <v/>
          </cell>
          <cell r="O4277" t="str">
            <v/>
          </cell>
          <cell r="P4277" t="str">
            <v/>
          </cell>
          <cell r="Q4277" t="str">
            <v/>
          </cell>
        </row>
        <row r="4278">
          <cell r="J4278" t="str">
            <v/>
          </cell>
          <cell r="O4278" t="str">
            <v/>
          </cell>
          <cell r="P4278" t="str">
            <v/>
          </cell>
          <cell r="Q4278" t="str">
            <v/>
          </cell>
        </row>
        <row r="4279">
          <cell r="J4279" t="str">
            <v/>
          </cell>
          <cell r="O4279" t="str">
            <v/>
          </cell>
          <cell r="P4279" t="str">
            <v/>
          </cell>
          <cell r="Q4279" t="str">
            <v/>
          </cell>
        </row>
        <row r="4280">
          <cell r="J4280" t="str">
            <v/>
          </cell>
          <cell r="O4280" t="str">
            <v/>
          </cell>
          <cell r="P4280" t="str">
            <v/>
          </cell>
          <cell r="Q4280" t="str">
            <v/>
          </cell>
        </row>
        <row r="4281">
          <cell r="J4281" t="str">
            <v/>
          </cell>
          <cell r="O4281" t="str">
            <v/>
          </cell>
          <cell r="P4281" t="str">
            <v/>
          </cell>
          <cell r="Q4281" t="str">
            <v/>
          </cell>
        </row>
        <row r="4282">
          <cell r="J4282" t="str">
            <v/>
          </cell>
          <cell r="O4282" t="str">
            <v/>
          </cell>
          <cell r="P4282" t="str">
            <v/>
          </cell>
          <cell r="Q4282" t="str">
            <v/>
          </cell>
        </row>
        <row r="4283">
          <cell r="J4283" t="str">
            <v/>
          </cell>
          <cell r="O4283" t="str">
            <v/>
          </cell>
          <cell r="P4283" t="str">
            <v/>
          </cell>
          <cell r="Q4283" t="str">
            <v/>
          </cell>
        </row>
        <row r="4284">
          <cell r="J4284" t="str">
            <v/>
          </cell>
          <cell r="O4284" t="str">
            <v/>
          </cell>
          <cell r="P4284" t="str">
            <v/>
          </cell>
          <cell r="Q4284" t="str">
            <v/>
          </cell>
        </row>
        <row r="4285">
          <cell r="J4285" t="str">
            <v/>
          </cell>
          <cell r="O4285" t="str">
            <v/>
          </cell>
          <cell r="P4285" t="str">
            <v/>
          </cell>
          <cell r="Q4285" t="str">
            <v/>
          </cell>
        </row>
        <row r="4286">
          <cell r="J4286" t="str">
            <v/>
          </cell>
          <cell r="O4286" t="str">
            <v/>
          </cell>
          <cell r="P4286" t="str">
            <v/>
          </cell>
          <cell r="Q4286" t="str">
            <v/>
          </cell>
        </row>
        <row r="4287">
          <cell r="J4287" t="str">
            <v/>
          </cell>
          <cell r="O4287" t="str">
            <v/>
          </cell>
          <cell r="P4287" t="str">
            <v/>
          </cell>
          <cell r="Q4287" t="str">
            <v/>
          </cell>
        </row>
        <row r="4288">
          <cell r="J4288" t="str">
            <v/>
          </cell>
          <cell r="O4288" t="str">
            <v/>
          </cell>
          <cell r="P4288" t="str">
            <v/>
          </cell>
          <cell r="Q4288" t="str">
            <v/>
          </cell>
        </row>
        <row r="4289">
          <cell r="J4289" t="str">
            <v/>
          </cell>
          <cell r="O4289" t="str">
            <v/>
          </cell>
          <cell r="P4289" t="str">
            <v/>
          </cell>
          <cell r="Q4289" t="str">
            <v/>
          </cell>
        </row>
        <row r="4290">
          <cell r="J4290" t="str">
            <v/>
          </cell>
          <cell r="O4290" t="str">
            <v/>
          </cell>
          <cell r="P4290" t="str">
            <v/>
          </cell>
          <cell r="Q4290" t="str">
            <v/>
          </cell>
        </row>
        <row r="4291">
          <cell r="J4291" t="str">
            <v/>
          </cell>
          <cell r="O4291" t="str">
            <v/>
          </cell>
          <cell r="P4291" t="str">
            <v/>
          </cell>
          <cell r="Q4291" t="str">
            <v/>
          </cell>
        </row>
        <row r="4292">
          <cell r="J4292" t="str">
            <v/>
          </cell>
          <cell r="O4292" t="str">
            <v/>
          </cell>
          <cell r="P4292" t="str">
            <v/>
          </cell>
          <cell r="Q4292" t="str">
            <v/>
          </cell>
        </row>
        <row r="4293">
          <cell r="J4293" t="str">
            <v/>
          </cell>
          <cell r="O4293" t="str">
            <v/>
          </cell>
          <cell r="P4293" t="str">
            <v/>
          </cell>
          <cell r="Q4293" t="str">
            <v/>
          </cell>
        </row>
        <row r="4294">
          <cell r="J4294" t="str">
            <v/>
          </cell>
          <cell r="O4294" t="str">
            <v/>
          </cell>
          <cell r="P4294" t="str">
            <v/>
          </cell>
          <cell r="Q4294" t="str">
            <v/>
          </cell>
        </row>
        <row r="4295">
          <cell r="J4295" t="str">
            <v/>
          </cell>
          <cell r="O4295" t="str">
            <v/>
          </cell>
          <cell r="P4295" t="str">
            <v/>
          </cell>
          <cell r="Q4295" t="str">
            <v/>
          </cell>
        </row>
        <row r="4296">
          <cell r="J4296" t="str">
            <v/>
          </cell>
          <cell r="O4296" t="str">
            <v/>
          </cell>
          <cell r="P4296" t="str">
            <v/>
          </cell>
          <cell r="Q4296" t="str">
            <v/>
          </cell>
        </row>
        <row r="4297">
          <cell r="J4297" t="str">
            <v/>
          </cell>
          <cell r="O4297" t="str">
            <v/>
          </cell>
          <cell r="P4297" t="str">
            <v/>
          </cell>
          <cell r="Q4297" t="str">
            <v/>
          </cell>
        </row>
        <row r="4298">
          <cell r="J4298" t="str">
            <v/>
          </cell>
          <cell r="O4298" t="str">
            <v/>
          </cell>
          <cell r="P4298" t="str">
            <v/>
          </cell>
          <cell r="Q4298" t="str">
            <v/>
          </cell>
        </row>
        <row r="4299">
          <cell r="J4299" t="str">
            <v/>
          </cell>
          <cell r="O4299" t="str">
            <v/>
          </cell>
          <cell r="P4299" t="str">
            <v/>
          </cell>
          <cell r="Q4299" t="str">
            <v/>
          </cell>
        </row>
        <row r="4300">
          <cell r="J4300" t="str">
            <v/>
          </cell>
          <cell r="O4300" t="str">
            <v/>
          </cell>
          <cell r="P4300" t="str">
            <v/>
          </cell>
          <cell r="Q4300" t="str">
            <v/>
          </cell>
        </row>
        <row r="4301">
          <cell r="J4301" t="str">
            <v/>
          </cell>
          <cell r="O4301" t="str">
            <v/>
          </cell>
          <cell r="P4301" t="str">
            <v/>
          </cell>
          <cell r="Q4301" t="str">
            <v/>
          </cell>
        </row>
        <row r="4302">
          <cell r="J4302" t="str">
            <v/>
          </cell>
          <cell r="O4302" t="str">
            <v/>
          </cell>
          <cell r="P4302" t="str">
            <v/>
          </cell>
          <cell r="Q4302" t="str">
            <v/>
          </cell>
        </row>
        <row r="4303">
          <cell r="J4303" t="str">
            <v/>
          </cell>
          <cell r="O4303" t="str">
            <v/>
          </cell>
          <cell r="P4303" t="str">
            <v/>
          </cell>
          <cell r="Q4303" t="str">
            <v/>
          </cell>
        </row>
        <row r="4304">
          <cell r="J4304" t="str">
            <v/>
          </cell>
          <cell r="O4304" t="str">
            <v/>
          </cell>
          <cell r="P4304" t="str">
            <v/>
          </cell>
          <cell r="Q4304" t="str">
            <v/>
          </cell>
        </row>
        <row r="4305">
          <cell r="J4305" t="str">
            <v/>
          </cell>
          <cell r="O4305" t="str">
            <v/>
          </cell>
          <cell r="P4305" t="str">
            <v/>
          </cell>
          <cell r="Q4305" t="str">
            <v/>
          </cell>
        </row>
        <row r="4306">
          <cell r="J4306" t="str">
            <v/>
          </cell>
          <cell r="O4306" t="str">
            <v/>
          </cell>
          <cell r="P4306" t="str">
            <v/>
          </cell>
          <cell r="Q4306" t="str">
            <v/>
          </cell>
        </row>
        <row r="4307">
          <cell r="J4307" t="str">
            <v/>
          </cell>
          <cell r="O4307" t="str">
            <v/>
          </cell>
          <cell r="P4307" t="str">
            <v/>
          </cell>
          <cell r="Q4307" t="str">
            <v/>
          </cell>
        </row>
        <row r="4308">
          <cell r="J4308" t="str">
            <v/>
          </cell>
          <cell r="O4308" t="str">
            <v/>
          </cell>
          <cell r="P4308" t="str">
            <v/>
          </cell>
          <cell r="Q4308" t="str">
            <v/>
          </cell>
        </row>
        <row r="4309">
          <cell r="J4309" t="str">
            <v/>
          </cell>
          <cell r="O4309" t="str">
            <v/>
          </cell>
          <cell r="P4309" t="str">
            <v/>
          </cell>
          <cell r="Q4309" t="str">
            <v/>
          </cell>
        </row>
        <row r="4310">
          <cell r="J4310" t="str">
            <v/>
          </cell>
          <cell r="O4310" t="str">
            <v/>
          </cell>
          <cell r="P4310" t="str">
            <v/>
          </cell>
          <cell r="Q4310" t="str">
            <v/>
          </cell>
        </row>
        <row r="4311">
          <cell r="J4311" t="str">
            <v/>
          </cell>
          <cell r="O4311" t="str">
            <v/>
          </cell>
          <cell r="P4311" t="str">
            <v/>
          </cell>
          <cell r="Q4311" t="str">
            <v/>
          </cell>
        </row>
        <row r="4312">
          <cell r="J4312" t="str">
            <v/>
          </cell>
          <cell r="O4312" t="str">
            <v/>
          </cell>
          <cell r="P4312" t="str">
            <v/>
          </cell>
          <cell r="Q4312" t="str">
            <v/>
          </cell>
        </row>
        <row r="4313">
          <cell r="J4313" t="str">
            <v/>
          </cell>
          <cell r="O4313" t="str">
            <v/>
          </cell>
          <cell r="P4313" t="str">
            <v/>
          </cell>
          <cell r="Q4313" t="str">
            <v/>
          </cell>
        </row>
        <row r="4314">
          <cell r="J4314" t="str">
            <v/>
          </cell>
          <cell r="O4314" t="str">
            <v/>
          </cell>
          <cell r="P4314" t="str">
            <v/>
          </cell>
          <cell r="Q4314" t="str">
            <v/>
          </cell>
        </row>
        <row r="4315">
          <cell r="J4315" t="str">
            <v/>
          </cell>
          <cell r="O4315" t="str">
            <v/>
          </cell>
          <cell r="P4315" t="str">
            <v/>
          </cell>
          <cell r="Q4315" t="str">
            <v/>
          </cell>
        </row>
        <row r="4316">
          <cell r="J4316" t="str">
            <v/>
          </cell>
          <cell r="O4316" t="str">
            <v/>
          </cell>
          <cell r="P4316" t="str">
            <v/>
          </cell>
          <cell r="Q4316" t="str">
            <v/>
          </cell>
        </row>
        <row r="4317">
          <cell r="J4317" t="str">
            <v/>
          </cell>
          <cell r="O4317" t="str">
            <v/>
          </cell>
          <cell r="P4317" t="str">
            <v/>
          </cell>
          <cell r="Q4317" t="str">
            <v/>
          </cell>
        </row>
        <row r="4318">
          <cell r="J4318" t="str">
            <v/>
          </cell>
          <cell r="O4318" t="str">
            <v/>
          </cell>
          <cell r="P4318" t="str">
            <v/>
          </cell>
          <cell r="Q4318" t="str">
            <v/>
          </cell>
        </row>
        <row r="4319">
          <cell r="J4319" t="str">
            <v/>
          </cell>
          <cell r="O4319" t="str">
            <v/>
          </cell>
          <cell r="P4319" t="str">
            <v/>
          </cell>
          <cell r="Q4319" t="str">
            <v/>
          </cell>
        </row>
        <row r="4320">
          <cell r="J4320" t="str">
            <v/>
          </cell>
          <cell r="O4320" t="str">
            <v/>
          </cell>
          <cell r="P4320" t="str">
            <v/>
          </cell>
          <cell r="Q4320" t="str">
            <v/>
          </cell>
        </row>
        <row r="4321">
          <cell r="J4321" t="str">
            <v/>
          </cell>
          <cell r="O4321" t="str">
            <v/>
          </cell>
          <cell r="P4321" t="str">
            <v/>
          </cell>
          <cell r="Q4321" t="str">
            <v/>
          </cell>
        </row>
        <row r="4322">
          <cell r="J4322" t="str">
            <v/>
          </cell>
          <cell r="O4322" t="str">
            <v/>
          </cell>
          <cell r="P4322" t="str">
            <v/>
          </cell>
          <cell r="Q4322" t="str">
            <v/>
          </cell>
        </row>
        <row r="4323">
          <cell r="J4323" t="str">
            <v/>
          </cell>
          <cell r="O4323" t="str">
            <v/>
          </cell>
          <cell r="P4323" t="str">
            <v/>
          </cell>
          <cell r="Q4323" t="str">
            <v/>
          </cell>
        </row>
        <row r="4324">
          <cell r="J4324" t="str">
            <v/>
          </cell>
          <cell r="O4324" t="str">
            <v/>
          </cell>
          <cell r="P4324" t="str">
            <v/>
          </cell>
          <cell r="Q4324" t="str">
            <v/>
          </cell>
        </row>
        <row r="4325">
          <cell r="J4325" t="str">
            <v/>
          </cell>
          <cell r="O4325" t="str">
            <v/>
          </cell>
          <cell r="P4325" t="str">
            <v/>
          </cell>
          <cell r="Q4325" t="str">
            <v/>
          </cell>
        </row>
        <row r="4326">
          <cell r="J4326" t="str">
            <v/>
          </cell>
          <cell r="O4326" t="str">
            <v/>
          </cell>
          <cell r="P4326" t="str">
            <v/>
          </cell>
          <cell r="Q4326" t="str">
            <v/>
          </cell>
        </row>
        <row r="4327">
          <cell r="J4327" t="str">
            <v/>
          </cell>
          <cell r="O4327" t="str">
            <v/>
          </cell>
          <cell r="P4327" t="str">
            <v/>
          </cell>
          <cell r="Q4327" t="str">
            <v/>
          </cell>
        </row>
        <row r="4328">
          <cell r="J4328" t="str">
            <v/>
          </cell>
          <cell r="O4328" t="str">
            <v/>
          </cell>
          <cell r="P4328" t="str">
            <v/>
          </cell>
          <cell r="Q4328" t="str">
            <v/>
          </cell>
        </row>
        <row r="4329">
          <cell r="J4329" t="str">
            <v/>
          </cell>
          <cell r="O4329" t="str">
            <v/>
          </cell>
          <cell r="P4329" t="str">
            <v/>
          </cell>
          <cell r="Q4329" t="str">
            <v/>
          </cell>
        </row>
        <row r="4330">
          <cell r="J4330" t="str">
            <v/>
          </cell>
          <cell r="O4330" t="str">
            <v/>
          </cell>
          <cell r="P4330" t="str">
            <v/>
          </cell>
          <cell r="Q4330" t="str">
            <v/>
          </cell>
        </row>
        <row r="4331">
          <cell r="J4331" t="str">
            <v/>
          </cell>
          <cell r="O4331" t="str">
            <v/>
          </cell>
          <cell r="P4331" t="str">
            <v/>
          </cell>
          <cell r="Q4331" t="str">
            <v/>
          </cell>
        </row>
        <row r="4332">
          <cell r="J4332" t="str">
            <v/>
          </cell>
          <cell r="O4332" t="str">
            <v/>
          </cell>
          <cell r="P4332" t="str">
            <v/>
          </cell>
          <cell r="Q4332" t="str">
            <v/>
          </cell>
        </row>
        <row r="4333">
          <cell r="J4333" t="str">
            <v/>
          </cell>
          <cell r="O4333" t="str">
            <v/>
          </cell>
          <cell r="P4333" t="str">
            <v/>
          </cell>
          <cell r="Q4333" t="str">
            <v/>
          </cell>
        </row>
        <row r="4334">
          <cell r="J4334" t="str">
            <v/>
          </cell>
          <cell r="O4334" t="str">
            <v/>
          </cell>
          <cell r="P4334" t="str">
            <v/>
          </cell>
          <cell r="Q4334" t="str">
            <v/>
          </cell>
        </row>
        <row r="4335">
          <cell r="J4335" t="str">
            <v/>
          </cell>
          <cell r="O4335" t="str">
            <v/>
          </cell>
          <cell r="P4335" t="str">
            <v/>
          </cell>
          <cell r="Q4335" t="str">
            <v/>
          </cell>
        </row>
        <row r="4336">
          <cell r="J4336" t="str">
            <v/>
          </cell>
          <cell r="O4336" t="str">
            <v/>
          </cell>
          <cell r="P4336" t="str">
            <v/>
          </cell>
          <cell r="Q4336" t="str">
            <v/>
          </cell>
        </row>
        <row r="4337">
          <cell r="J4337" t="str">
            <v/>
          </cell>
          <cell r="O4337" t="str">
            <v/>
          </cell>
          <cell r="P4337" t="str">
            <v/>
          </cell>
          <cell r="Q4337" t="str">
            <v/>
          </cell>
        </row>
        <row r="4338">
          <cell r="J4338" t="str">
            <v/>
          </cell>
          <cell r="O4338" t="str">
            <v/>
          </cell>
          <cell r="P4338" t="str">
            <v/>
          </cell>
          <cell r="Q4338" t="str">
            <v/>
          </cell>
        </row>
        <row r="4339">
          <cell r="J4339" t="str">
            <v/>
          </cell>
          <cell r="O4339" t="str">
            <v/>
          </cell>
          <cell r="P4339" t="str">
            <v/>
          </cell>
          <cell r="Q4339" t="str">
            <v/>
          </cell>
        </row>
        <row r="4340">
          <cell r="J4340" t="str">
            <v/>
          </cell>
          <cell r="O4340" t="str">
            <v/>
          </cell>
          <cell r="P4340" t="str">
            <v/>
          </cell>
          <cell r="Q4340" t="str">
            <v/>
          </cell>
        </row>
        <row r="4341">
          <cell r="J4341" t="str">
            <v/>
          </cell>
          <cell r="O4341" t="str">
            <v/>
          </cell>
          <cell r="P4341" t="str">
            <v/>
          </cell>
          <cell r="Q4341" t="str">
            <v/>
          </cell>
        </row>
        <row r="4342">
          <cell r="J4342" t="str">
            <v/>
          </cell>
          <cell r="O4342" t="str">
            <v/>
          </cell>
          <cell r="P4342" t="str">
            <v/>
          </cell>
          <cell r="Q4342" t="str">
            <v/>
          </cell>
        </row>
        <row r="4343">
          <cell r="J4343" t="str">
            <v/>
          </cell>
          <cell r="O4343" t="str">
            <v/>
          </cell>
          <cell r="P4343" t="str">
            <v/>
          </cell>
          <cell r="Q4343" t="str">
            <v/>
          </cell>
        </row>
        <row r="4344">
          <cell r="J4344" t="str">
            <v/>
          </cell>
          <cell r="O4344" t="str">
            <v/>
          </cell>
          <cell r="P4344" t="str">
            <v/>
          </cell>
          <cell r="Q4344" t="str">
            <v/>
          </cell>
        </row>
        <row r="4345">
          <cell r="J4345" t="str">
            <v/>
          </cell>
          <cell r="O4345" t="str">
            <v/>
          </cell>
          <cell r="P4345" t="str">
            <v/>
          </cell>
          <cell r="Q4345" t="str">
            <v/>
          </cell>
        </row>
        <row r="4346">
          <cell r="J4346" t="str">
            <v/>
          </cell>
          <cell r="O4346" t="str">
            <v/>
          </cell>
          <cell r="P4346" t="str">
            <v/>
          </cell>
          <cell r="Q4346" t="str">
            <v/>
          </cell>
        </row>
        <row r="4347">
          <cell r="J4347" t="str">
            <v/>
          </cell>
          <cell r="O4347" t="str">
            <v/>
          </cell>
          <cell r="P4347" t="str">
            <v/>
          </cell>
          <cell r="Q4347" t="str">
            <v/>
          </cell>
        </row>
        <row r="4348">
          <cell r="J4348" t="str">
            <v/>
          </cell>
          <cell r="O4348" t="str">
            <v/>
          </cell>
          <cell r="P4348" t="str">
            <v/>
          </cell>
          <cell r="Q4348" t="str">
            <v/>
          </cell>
        </row>
        <row r="4349">
          <cell r="J4349" t="str">
            <v/>
          </cell>
          <cell r="O4349" t="str">
            <v/>
          </cell>
          <cell r="P4349" t="str">
            <v/>
          </cell>
          <cell r="Q4349" t="str">
            <v/>
          </cell>
        </row>
        <row r="4350">
          <cell r="J4350" t="str">
            <v/>
          </cell>
          <cell r="O4350" t="str">
            <v/>
          </cell>
          <cell r="P4350" t="str">
            <v/>
          </cell>
          <cell r="Q4350" t="str">
            <v/>
          </cell>
        </row>
        <row r="4351">
          <cell r="J4351" t="str">
            <v/>
          </cell>
          <cell r="O4351" t="str">
            <v/>
          </cell>
          <cell r="P4351" t="str">
            <v/>
          </cell>
          <cell r="Q4351" t="str">
            <v/>
          </cell>
        </row>
        <row r="4352">
          <cell r="J4352" t="str">
            <v/>
          </cell>
          <cell r="O4352" t="str">
            <v/>
          </cell>
          <cell r="P4352" t="str">
            <v/>
          </cell>
          <cell r="Q4352" t="str">
            <v/>
          </cell>
        </row>
        <row r="4353">
          <cell r="J4353" t="str">
            <v/>
          </cell>
          <cell r="O4353" t="str">
            <v/>
          </cell>
          <cell r="P4353" t="str">
            <v/>
          </cell>
          <cell r="Q4353" t="str">
            <v/>
          </cell>
        </row>
        <row r="4354">
          <cell r="J4354" t="str">
            <v/>
          </cell>
          <cell r="O4354" t="str">
            <v/>
          </cell>
          <cell r="P4354" t="str">
            <v/>
          </cell>
          <cell r="Q4354" t="str">
            <v/>
          </cell>
        </row>
        <row r="4355">
          <cell r="J4355" t="str">
            <v/>
          </cell>
          <cell r="O4355" t="str">
            <v/>
          </cell>
          <cell r="P4355" t="str">
            <v/>
          </cell>
          <cell r="Q4355" t="str">
            <v/>
          </cell>
        </row>
        <row r="4356">
          <cell r="J4356" t="str">
            <v/>
          </cell>
          <cell r="O4356" t="str">
            <v/>
          </cell>
          <cell r="P4356" t="str">
            <v/>
          </cell>
          <cell r="Q4356" t="str">
            <v/>
          </cell>
        </row>
        <row r="4357">
          <cell r="J4357" t="str">
            <v/>
          </cell>
          <cell r="O4357" t="str">
            <v/>
          </cell>
          <cell r="P4357" t="str">
            <v/>
          </cell>
          <cell r="Q4357" t="str">
            <v/>
          </cell>
        </row>
        <row r="4358">
          <cell r="J4358" t="str">
            <v/>
          </cell>
          <cell r="O4358" t="str">
            <v/>
          </cell>
          <cell r="P4358" t="str">
            <v/>
          </cell>
          <cell r="Q4358" t="str">
            <v/>
          </cell>
        </row>
        <row r="4359">
          <cell r="J4359" t="str">
            <v/>
          </cell>
          <cell r="O4359" t="str">
            <v/>
          </cell>
          <cell r="P4359" t="str">
            <v/>
          </cell>
          <cell r="Q4359" t="str">
            <v/>
          </cell>
        </row>
        <row r="4360">
          <cell r="J4360" t="str">
            <v/>
          </cell>
          <cell r="O4360" t="str">
            <v/>
          </cell>
          <cell r="P4360" t="str">
            <v/>
          </cell>
          <cell r="Q4360" t="str">
            <v/>
          </cell>
        </row>
        <row r="4361">
          <cell r="J4361" t="str">
            <v/>
          </cell>
          <cell r="O4361" t="str">
            <v/>
          </cell>
          <cell r="P4361" t="str">
            <v/>
          </cell>
          <cell r="Q4361" t="str">
            <v/>
          </cell>
        </row>
        <row r="4362">
          <cell r="J4362" t="str">
            <v/>
          </cell>
          <cell r="O4362" t="str">
            <v/>
          </cell>
          <cell r="P4362" t="str">
            <v/>
          </cell>
          <cell r="Q4362" t="str">
            <v/>
          </cell>
        </row>
        <row r="4363">
          <cell r="J4363" t="str">
            <v/>
          </cell>
          <cell r="O4363" t="str">
            <v/>
          </cell>
          <cell r="P4363" t="str">
            <v/>
          </cell>
          <cell r="Q4363" t="str">
            <v/>
          </cell>
        </row>
        <row r="4364">
          <cell r="J4364" t="str">
            <v/>
          </cell>
          <cell r="O4364" t="str">
            <v/>
          </cell>
          <cell r="P4364" t="str">
            <v/>
          </cell>
          <cell r="Q4364" t="str">
            <v/>
          </cell>
        </row>
        <row r="4365">
          <cell r="J4365" t="str">
            <v/>
          </cell>
          <cell r="O4365" t="str">
            <v/>
          </cell>
          <cell r="P4365" t="str">
            <v/>
          </cell>
          <cell r="Q4365" t="str">
            <v/>
          </cell>
        </row>
        <row r="4366">
          <cell r="J4366" t="str">
            <v/>
          </cell>
          <cell r="O4366" t="str">
            <v/>
          </cell>
          <cell r="P4366" t="str">
            <v/>
          </cell>
          <cell r="Q4366" t="str">
            <v/>
          </cell>
        </row>
        <row r="4367">
          <cell r="J4367" t="str">
            <v/>
          </cell>
          <cell r="O4367" t="str">
            <v/>
          </cell>
          <cell r="P4367" t="str">
            <v/>
          </cell>
          <cell r="Q4367" t="str">
            <v/>
          </cell>
        </row>
        <row r="4368">
          <cell r="J4368" t="str">
            <v/>
          </cell>
          <cell r="O4368" t="str">
            <v/>
          </cell>
          <cell r="P4368" t="str">
            <v/>
          </cell>
          <cell r="Q4368" t="str">
            <v/>
          </cell>
        </row>
        <row r="4369">
          <cell r="J4369" t="str">
            <v/>
          </cell>
          <cell r="O4369" t="str">
            <v/>
          </cell>
          <cell r="P4369" t="str">
            <v/>
          </cell>
          <cell r="Q4369" t="str">
            <v/>
          </cell>
        </row>
        <row r="4370">
          <cell r="J4370" t="str">
            <v/>
          </cell>
          <cell r="O4370" t="str">
            <v/>
          </cell>
          <cell r="P4370" t="str">
            <v/>
          </cell>
          <cell r="Q4370" t="str">
            <v/>
          </cell>
        </row>
        <row r="4371">
          <cell r="J4371" t="str">
            <v/>
          </cell>
          <cell r="O4371" t="str">
            <v/>
          </cell>
          <cell r="P4371" t="str">
            <v/>
          </cell>
          <cell r="Q4371" t="str">
            <v/>
          </cell>
        </row>
        <row r="4372">
          <cell r="J4372" t="str">
            <v/>
          </cell>
          <cell r="O4372" t="str">
            <v/>
          </cell>
          <cell r="P4372" t="str">
            <v/>
          </cell>
          <cell r="Q4372" t="str">
            <v/>
          </cell>
        </row>
        <row r="4373">
          <cell r="J4373" t="str">
            <v/>
          </cell>
          <cell r="O4373" t="str">
            <v/>
          </cell>
          <cell r="P4373" t="str">
            <v/>
          </cell>
          <cell r="Q4373" t="str">
            <v/>
          </cell>
        </row>
        <row r="4374">
          <cell r="J4374" t="str">
            <v/>
          </cell>
          <cell r="O4374" t="str">
            <v/>
          </cell>
          <cell r="P4374" t="str">
            <v/>
          </cell>
          <cell r="Q4374" t="str">
            <v/>
          </cell>
        </row>
        <row r="4375">
          <cell r="J4375" t="str">
            <v/>
          </cell>
          <cell r="O4375" t="str">
            <v/>
          </cell>
          <cell r="P4375" t="str">
            <v/>
          </cell>
          <cell r="Q4375" t="str">
            <v/>
          </cell>
        </row>
        <row r="4376">
          <cell r="J4376" t="str">
            <v/>
          </cell>
          <cell r="O4376" t="str">
            <v/>
          </cell>
          <cell r="P4376" t="str">
            <v/>
          </cell>
          <cell r="Q4376" t="str">
            <v/>
          </cell>
        </row>
        <row r="4377">
          <cell r="J4377" t="str">
            <v/>
          </cell>
          <cell r="O4377" t="str">
            <v/>
          </cell>
          <cell r="P4377" t="str">
            <v/>
          </cell>
          <cell r="Q4377" t="str">
            <v/>
          </cell>
        </row>
        <row r="4378">
          <cell r="J4378" t="str">
            <v/>
          </cell>
          <cell r="O4378" t="str">
            <v/>
          </cell>
          <cell r="P4378" t="str">
            <v/>
          </cell>
          <cell r="Q4378" t="str">
            <v/>
          </cell>
        </row>
        <row r="4379">
          <cell r="J4379" t="str">
            <v/>
          </cell>
          <cell r="O4379" t="str">
            <v/>
          </cell>
          <cell r="P4379" t="str">
            <v/>
          </cell>
          <cell r="Q4379" t="str">
            <v/>
          </cell>
        </row>
        <row r="4380">
          <cell r="J4380" t="str">
            <v/>
          </cell>
          <cell r="O4380" t="str">
            <v/>
          </cell>
          <cell r="P4380" t="str">
            <v/>
          </cell>
          <cell r="Q4380" t="str">
            <v/>
          </cell>
        </row>
        <row r="4381">
          <cell r="J4381" t="str">
            <v/>
          </cell>
          <cell r="O4381" t="str">
            <v/>
          </cell>
          <cell r="P4381" t="str">
            <v/>
          </cell>
          <cell r="Q4381" t="str">
            <v/>
          </cell>
        </row>
        <row r="4382">
          <cell r="J4382" t="str">
            <v/>
          </cell>
          <cell r="O4382" t="str">
            <v/>
          </cell>
          <cell r="P4382" t="str">
            <v/>
          </cell>
          <cell r="Q4382" t="str">
            <v/>
          </cell>
        </row>
        <row r="4383">
          <cell r="J4383" t="str">
            <v/>
          </cell>
          <cell r="O4383" t="str">
            <v/>
          </cell>
          <cell r="P4383" t="str">
            <v/>
          </cell>
          <cell r="Q4383" t="str">
            <v/>
          </cell>
        </row>
        <row r="4384">
          <cell r="J4384" t="str">
            <v/>
          </cell>
          <cell r="O4384" t="str">
            <v/>
          </cell>
          <cell r="P4384" t="str">
            <v/>
          </cell>
          <cell r="Q4384" t="str">
            <v/>
          </cell>
        </row>
        <row r="4385">
          <cell r="J4385" t="str">
            <v/>
          </cell>
          <cell r="O4385" t="str">
            <v/>
          </cell>
          <cell r="P4385" t="str">
            <v/>
          </cell>
          <cell r="Q4385" t="str">
            <v/>
          </cell>
        </row>
        <row r="4386">
          <cell r="J4386" t="str">
            <v/>
          </cell>
          <cell r="O4386" t="str">
            <v/>
          </cell>
          <cell r="P4386" t="str">
            <v/>
          </cell>
          <cell r="Q4386" t="str">
            <v/>
          </cell>
        </row>
        <row r="4387">
          <cell r="J4387" t="str">
            <v/>
          </cell>
          <cell r="O4387" t="str">
            <v/>
          </cell>
          <cell r="P4387" t="str">
            <v/>
          </cell>
          <cell r="Q4387" t="str">
            <v/>
          </cell>
        </row>
        <row r="4388">
          <cell r="J4388" t="str">
            <v/>
          </cell>
          <cell r="O4388" t="str">
            <v/>
          </cell>
          <cell r="P4388" t="str">
            <v/>
          </cell>
          <cell r="Q4388" t="str">
            <v/>
          </cell>
        </row>
        <row r="4389">
          <cell r="J4389" t="str">
            <v/>
          </cell>
          <cell r="O4389" t="str">
            <v/>
          </cell>
          <cell r="P4389" t="str">
            <v/>
          </cell>
          <cell r="Q4389" t="str">
            <v/>
          </cell>
        </row>
        <row r="4390">
          <cell r="J4390" t="str">
            <v/>
          </cell>
          <cell r="O4390" t="str">
            <v/>
          </cell>
          <cell r="P4390" t="str">
            <v/>
          </cell>
          <cell r="Q4390" t="str">
            <v/>
          </cell>
        </row>
        <row r="4391">
          <cell r="J4391" t="str">
            <v/>
          </cell>
          <cell r="O4391" t="str">
            <v/>
          </cell>
          <cell r="P4391" t="str">
            <v/>
          </cell>
          <cell r="Q4391" t="str">
            <v/>
          </cell>
        </row>
        <row r="4392">
          <cell r="J4392" t="str">
            <v/>
          </cell>
          <cell r="O4392" t="str">
            <v/>
          </cell>
          <cell r="P4392" t="str">
            <v/>
          </cell>
          <cell r="Q4392" t="str">
            <v/>
          </cell>
        </row>
        <row r="4393">
          <cell r="J4393" t="str">
            <v/>
          </cell>
          <cell r="O4393" t="str">
            <v/>
          </cell>
          <cell r="P4393" t="str">
            <v/>
          </cell>
          <cell r="Q4393" t="str">
            <v/>
          </cell>
        </row>
        <row r="4394">
          <cell r="J4394" t="str">
            <v/>
          </cell>
          <cell r="O4394" t="str">
            <v/>
          </cell>
          <cell r="P4394" t="str">
            <v/>
          </cell>
          <cell r="Q4394" t="str">
            <v/>
          </cell>
        </row>
        <row r="4395">
          <cell r="J4395" t="str">
            <v/>
          </cell>
          <cell r="O4395" t="str">
            <v/>
          </cell>
          <cell r="P4395" t="str">
            <v/>
          </cell>
          <cell r="Q4395" t="str">
            <v/>
          </cell>
        </row>
        <row r="4396">
          <cell r="J4396" t="str">
            <v/>
          </cell>
          <cell r="O4396" t="str">
            <v/>
          </cell>
          <cell r="P4396" t="str">
            <v/>
          </cell>
          <cell r="Q4396" t="str">
            <v/>
          </cell>
        </row>
        <row r="4397">
          <cell r="J4397" t="str">
            <v/>
          </cell>
          <cell r="O4397" t="str">
            <v/>
          </cell>
          <cell r="P4397" t="str">
            <v/>
          </cell>
          <cell r="Q4397" t="str">
            <v/>
          </cell>
        </row>
        <row r="4398">
          <cell r="J4398" t="str">
            <v/>
          </cell>
          <cell r="O4398" t="str">
            <v/>
          </cell>
          <cell r="P4398" t="str">
            <v/>
          </cell>
          <cell r="Q4398" t="str">
            <v/>
          </cell>
        </row>
        <row r="4399">
          <cell r="J4399" t="str">
            <v/>
          </cell>
          <cell r="O4399" t="str">
            <v/>
          </cell>
          <cell r="P4399" t="str">
            <v/>
          </cell>
          <cell r="Q4399" t="str">
            <v/>
          </cell>
        </row>
        <row r="4400">
          <cell r="J4400" t="str">
            <v/>
          </cell>
          <cell r="O4400" t="str">
            <v/>
          </cell>
          <cell r="P4400" t="str">
            <v/>
          </cell>
          <cell r="Q4400" t="str">
            <v/>
          </cell>
        </row>
        <row r="4401">
          <cell r="J4401" t="str">
            <v/>
          </cell>
          <cell r="O4401" t="str">
            <v/>
          </cell>
          <cell r="P4401" t="str">
            <v/>
          </cell>
          <cell r="Q4401" t="str">
            <v/>
          </cell>
        </row>
        <row r="4402">
          <cell r="J4402" t="str">
            <v/>
          </cell>
          <cell r="O4402" t="str">
            <v/>
          </cell>
          <cell r="P4402" t="str">
            <v/>
          </cell>
          <cell r="Q4402" t="str">
            <v/>
          </cell>
        </row>
        <row r="4403">
          <cell r="J4403" t="str">
            <v/>
          </cell>
          <cell r="O4403" t="str">
            <v/>
          </cell>
          <cell r="P4403" t="str">
            <v/>
          </cell>
          <cell r="Q4403" t="str">
            <v/>
          </cell>
        </row>
        <row r="4404">
          <cell r="J4404" t="str">
            <v/>
          </cell>
          <cell r="O4404" t="str">
            <v/>
          </cell>
          <cell r="P4404" t="str">
            <v/>
          </cell>
          <cell r="Q4404" t="str">
            <v/>
          </cell>
        </row>
        <row r="4405">
          <cell r="J4405" t="str">
            <v/>
          </cell>
          <cell r="O4405" t="str">
            <v/>
          </cell>
          <cell r="P4405" t="str">
            <v/>
          </cell>
          <cell r="Q4405" t="str">
            <v/>
          </cell>
        </row>
        <row r="4406">
          <cell r="J4406" t="str">
            <v/>
          </cell>
          <cell r="O4406" t="str">
            <v/>
          </cell>
          <cell r="P4406" t="str">
            <v/>
          </cell>
          <cell r="Q4406" t="str">
            <v/>
          </cell>
        </row>
        <row r="4407">
          <cell r="J4407" t="str">
            <v/>
          </cell>
          <cell r="O4407" t="str">
            <v/>
          </cell>
          <cell r="P4407" t="str">
            <v/>
          </cell>
          <cell r="Q4407" t="str">
            <v/>
          </cell>
        </row>
        <row r="4408">
          <cell r="J4408" t="str">
            <v/>
          </cell>
          <cell r="O4408" t="str">
            <v/>
          </cell>
          <cell r="P4408" t="str">
            <v/>
          </cell>
          <cell r="Q4408" t="str">
            <v/>
          </cell>
        </row>
        <row r="4409">
          <cell r="J4409" t="str">
            <v/>
          </cell>
          <cell r="O4409" t="str">
            <v/>
          </cell>
          <cell r="P4409" t="str">
            <v/>
          </cell>
          <cell r="Q4409" t="str">
            <v/>
          </cell>
        </row>
        <row r="4410">
          <cell r="J4410" t="str">
            <v/>
          </cell>
          <cell r="O4410" t="str">
            <v/>
          </cell>
          <cell r="P4410" t="str">
            <v/>
          </cell>
          <cell r="Q4410" t="str">
            <v/>
          </cell>
        </row>
        <row r="4411">
          <cell r="J4411" t="str">
            <v/>
          </cell>
          <cell r="O4411" t="str">
            <v/>
          </cell>
          <cell r="P4411" t="str">
            <v/>
          </cell>
          <cell r="Q4411" t="str">
            <v/>
          </cell>
        </row>
        <row r="4412">
          <cell r="J4412" t="str">
            <v/>
          </cell>
          <cell r="O4412" t="str">
            <v/>
          </cell>
          <cell r="P4412" t="str">
            <v/>
          </cell>
          <cell r="Q4412" t="str">
            <v/>
          </cell>
        </row>
        <row r="4413">
          <cell r="J4413" t="str">
            <v/>
          </cell>
          <cell r="O4413" t="str">
            <v/>
          </cell>
          <cell r="P4413" t="str">
            <v/>
          </cell>
          <cell r="Q4413" t="str">
            <v/>
          </cell>
        </row>
        <row r="4414">
          <cell r="J4414" t="str">
            <v/>
          </cell>
          <cell r="O4414" t="str">
            <v/>
          </cell>
          <cell r="P4414" t="str">
            <v/>
          </cell>
          <cell r="Q4414" t="str">
            <v/>
          </cell>
        </row>
        <row r="4415">
          <cell r="J4415" t="str">
            <v/>
          </cell>
          <cell r="O4415" t="str">
            <v/>
          </cell>
          <cell r="P4415" t="str">
            <v/>
          </cell>
          <cell r="Q4415" t="str">
            <v/>
          </cell>
        </row>
        <row r="4416">
          <cell r="J4416" t="str">
            <v/>
          </cell>
          <cell r="O4416" t="str">
            <v/>
          </cell>
          <cell r="P4416" t="str">
            <v/>
          </cell>
          <cell r="Q4416" t="str">
            <v/>
          </cell>
        </row>
        <row r="4417">
          <cell r="J4417" t="str">
            <v/>
          </cell>
          <cell r="O4417" t="str">
            <v/>
          </cell>
          <cell r="P4417" t="str">
            <v/>
          </cell>
          <cell r="Q4417" t="str">
            <v/>
          </cell>
        </row>
        <row r="4418">
          <cell r="J4418" t="str">
            <v/>
          </cell>
          <cell r="O4418" t="str">
            <v/>
          </cell>
          <cell r="P4418" t="str">
            <v/>
          </cell>
          <cell r="Q4418" t="str">
            <v/>
          </cell>
        </row>
        <row r="4419">
          <cell r="J4419" t="str">
            <v/>
          </cell>
          <cell r="O4419" t="str">
            <v/>
          </cell>
          <cell r="P4419" t="str">
            <v/>
          </cell>
          <cell r="Q4419" t="str">
            <v/>
          </cell>
        </row>
        <row r="4420">
          <cell r="J4420" t="str">
            <v/>
          </cell>
          <cell r="O4420" t="str">
            <v/>
          </cell>
          <cell r="P4420" t="str">
            <v/>
          </cell>
          <cell r="Q4420" t="str">
            <v/>
          </cell>
        </row>
        <row r="4421">
          <cell r="J4421" t="str">
            <v/>
          </cell>
          <cell r="O4421" t="str">
            <v/>
          </cell>
          <cell r="P4421" t="str">
            <v/>
          </cell>
          <cell r="Q4421" t="str">
            <v/>
          </cell>
        </row>
        <row r="4422">
          <cell r="J4422" t="str">
            <v/>
          </cell>
          <cell r="O4422" t="str">
            <v/>
          </cell>
          <cell r="P4422" t="str">
            <v/>
          </cell>
          <cell r="Q4422" t="str">
            <v/>
          </cell>
        </row>
        <row r="4423">
          <cell r="J4423" t="str">
            <v/>
          </cell>
          <cell r="O4423" t="str">
            <v/>
          </cell>
          <cell r="P4423" t="str">
            <v/>
          </cell>
          <cell r="Q4423" t="str">
            <v/>
          </cell>
        </row>
        <row r="4424">
          <cell r="J4424" t="str">
            <v/>
          </cell>
          <cell r="O4424" t="str">
            <v/>
          </cell>
          <cell r="P4424" t="str">
            <v/>
          </cell>
          <cell r="Q4424" t="str">
            <v/>
          </cell>
        </row>
        <row r="4425">
          <cell r="J4425" t="str">
            <v/>
          </cell>
          <cell r="O4425" t="str">
            <v/>
          </cell>
          <cell r="P4425" t="str">
            <v/>
          </cell>
          <cell r="Q4425" t="str">
            <v/>
          </cell>
        </row>
        <row r="4426">
          <cell r="J4426" t="str">
            <v/>
          </cell>
          <cell r="O4426" t="str">
            <v/>
          </cell>
          <cell r="P4426" t="str">
            <v/>
          </cell>
          <cell r="Q4426" t="str">
            <v/>
          </cell>
        </row>
        <row r="4427">
          <cell r="J4427" t="str">
            <v/>
          </cell>
          <cell r="O4427" t="str">
            <v/>
          </cell>
          <cell r="P4427" t="str">
            <v/>
          </cell>
          <cell r="Q4427" t="str">
            <v/>
          </cell>
        </row>
        <row r="4428">
          <cell r="J4428" t="str">
            <v/>
          </cell>
          <cell r="O4428" t="str">
            <v/>
          </cell>
          <cell r="P4428" t="str">
            <v/>
          </cell>
          <cell r="Q4428" t="str">
            <v/>
          </cell>
        </row>
        <row r="4429">
          <cell r="J4429" t="str">
            <v/>
          </cell>
          <cell r="O4429" t="str">
            <v/>
          </cell>
          <cell r="P4429" t="str">
            <v/>
          </cell>
          <cell r="Q4429" t="str">
            <v/>
          </cell>
        </row>
        <row r="4430">
          <cell r="J4430" t="str">
            <v/>
          </cell>
          <cell r="O4430" t="str">
            <v/>
          </cell>
          <cell r="P4430" t="str">
            <v/>
          </cell>
          <cell r="Q4430" t="str">
            <v/>
          </cell>
        </row>
        <row r="4431">
          <cell r="J4431" t="str">
            <v/>
          </cell>
          <cell r="O4431" t="str">
            <v/>
          </cell>
          <cell r="P4431" t="str">
            <v/>
          </cell>
          <cell r="Q4431" t="str">
            <v/>
          </cell>
        </row>
        <row r="4432">
          <cell r="J4432" t="str">
            <v/>
          </cell>
          <cell r="O4432" t="str">
            <v/>
          </cell>
          <cell r="P4432" t="str">
            <v/>
          </cell>
          <cell r="Q4432" t="str">
            <v/>
          </cell>
        </row>
        <row r="4433">
          <cell r="J4433" t="str">
            <v/>
          </cell>
          <cell r="O4433" t="str">
            <v/>
          </cell>
          <cell r="P4433" t="str">
            <v/>
          </cell>
          <cell r="Q4433" t="str">
            <v/>
          </cell>
        </row>
        <row r="4434">
          <cell r="J4434" t="str">
            <v/>
          </cell>
          <cell r="O4434" t="str">
            <v/>
          </cell>
          <cell r="P4434" t="str">
            <v/>
          </cell>
          <cell r="Q4434" t="str">
            <v/>
          </cell>
        </row>
        <row r="4435">
          <cell r="J4435" t="str">
            <v/>
          </cell>
          <cell r="O4435" t="str">
            <v/>
          </cell>
          <cell r="P4435" t="str">
            <v/>
          </cell>
          <cell r="Q4435" t="str">
            <v/>
          </cell>
        </row>
        <row r="4436">
          <cell r="J4436" t="str">
            <v/>
          </cell>
          <cell r="O4436" t="str">
            <v/>
          </cell>
          <cell r="P4436" t="str">
            <v/>
          </cell>
          <cell r="Q4436" t="str">
            <v/>
          </cell>
        </row>
        <row r="4437">
          <cell r="J4437" t="str">
            <v/>
          </cell>
          <cell r="O4437" t="str">
            <v/>
          </cell>
          <cell r="P4437" t="str">
            <v/>
          </cell>
          <cell r="Q4437" t="str">
            <v/>
          </cell>
        </row>
        <row r="4438">
          <cell r="J4438" t="str">
            <v/>
          </cell>
          <cell r="O4438" t="str">
            <v/>
          </cell>
          <cell r="P4438" t="str">
            <v/>
          </cell>
          <cell r="Q4438" t="str">
            <v/>
          </cell>
        </row>
        <row r="4439">
          <cell r="J4439" t="str">
            <v/>
          </cell>
          <cell r="O4439" t="str">
            <v/>
          </cell>
          <cell r="P4439" t="str">
            <v/>
          </cell>
          <cell r="Q4439" t="str">
            <v/>
          </cell>
        </row>
        <row r="4440">
          <cell r="J4440" t="str">
            <v/>
          </cell>
          <cell r="O4440" t="str">
            <v/>
          </cell>
          <cell r="P4440" t="str">
            <v/>
          </cell>
          <cell r="Q4440" t="str">
            <v/>
          </cell>
        </row>
        <row r="4441">
          <cell r="J4441" t="str">
            <v/>
          </cell>
          <cell r="O4441" t="str">
            <v/>
          </cell>
          <cell r="P4441" t="str">
            <v/>
          </cell>
          <cell r="Q4441" t="str">
            <v/>
          </cell>
        </row>
        <row r="4442">
          <cell r="J4442" t="str">
            <v/>
          </cell>
          <cell r="O4442" t="str">
            <v/>
          </cell>
          <cell r="P4442" t="str">
            <v/>
          </cell>
          <cell r="Q4442" t="str">
            <v/>
          </cell>
        </row>
        <row r="4443">
          <cell r="J4443" t="str">
            <v/>
          </cell>
          <cell r="O4443" t="str">
            <v/>
          </cell>
          <cell r="P4443" t="str">
            <v/>
          </cell>
          <cell r="Q4443" t="str">
            <v/>
          </cell>
        </row>
        <row r="4444">
          <cell r="J4444" t="str">
            <v/>
          </cell>
          <cell r="O4444" t="str">
            <v/>
          </cell>
          <cell r="P4444" t="str">
            <v/>
          </cell>
          <cell r="Q4444" t="str">
            <v/>
          </cell>
        </row>
        <row r="4445">
          <cell r="J4445" t="str">
            <v/>
          </cell>
          <cell r="O4445" t="str">
            <v/>
          </cell>
          <cell r="P4445" t="str">
            <v/>
          </cell>
          <cell r="Q4445" t="str">
            <v/>
          </cell>
        </row>
        <row r="4446">
          <cell r="J4446" t="str">
            <v/>
          </cell>
          <cell r="O4446" t="str">
            <v/>
          </cell>
          <cell r="P4446" t="str">
            <v/>
          </cell>
          <cell r="Q4446" t="str">
            <v/>
          </cell>
        </row>
        <row r="4447">
          <cell r="J4447" t="str">
            <v/>
          </cell>
          <cell r="O4447" t="str">
            <v/>
          </cell>
          <cell r="P4447" t="str">
            <v/>
          </cell>
          <cell r="Q4447" t="str">
            <v/>
          </cell>
        </row>
        <row r="4448">
          <cell r="J4448" t="str">
            <v/>
          </cell>
          <cell r="O4448" t="str">
            <v/>
          </cell>
          <cell r="P4448" t="str">
            <v/>
          </cell>
          <cell r="Q4448" t="str">
            <v/>
          </cell>
        </row>
        <row r="4449">
          <cell r="J4449" t="str">
            <v/>
          </cell>
          <cell r="O4449" t="str">
            <v/>
          </cell>
          <cell r="P4449" t="str">
            <v/>
          </cell>
          <cell r="Q4449" t="str">
            <v/>
          </cell>
        </row>
        <row r="4450">
          <cell r="J4450" t="str">
            <v/>
          </cell>
          <cell r="O4450" t="str">
            <v/>
          </cell>
          <cell r="P4450" t="str">
            <v/>
          </cell>
          <cell r="Q4450" t="str">
            <v/>
          </cell>
        </row>
        <row r="4451">
          <cell r="J4451" t="str">
            <v/>
          </cell>
          <cell r="O4451" t="str">
            <v/>
          </cell>
          <cell r="P4451" t="str">
            <v/>
          </cell>
          <cell r="Q4451" t="str">
            <v/>
          </cell>
        </row>
        <row r="4452">
          <cell r="J4452" t="str">
            <v/>
          </cell>
          <cell r="O4452" t="str">
            <v/>
          </cell>
          <cell r="P4452" t="str">
            <v/>
          </cell>
          <cell r="Q4452" t="str">
            <v/>
          </cell>
        </row>
        <row r="4453">
          <cell r="J4453" t="str">
            <v/>
          </cell>
          <cell r="O4453" t="str">
            <v/>
          </cell>
          <cell r="P4453" t="str">
            <v/>
          </cell>
          <cell r="Q4453" t="str">
            <v/>
          </cell>
        </row>
        <row r="4454">
          <cell r="J4454" t="str">
            <v/>
          </cell>
          <cell r="O4454" t="str">
            <v/>
          </cell>
          <cell r="P4454" t="str">
            <v/>
          </cell>
          <cell r="Q4454" t="str">
            <v/>
          </cell>
        </row>
        <row r="4455">
          <cell r="J4455" t="str">
            <v/>
          </cell>
          <cell r="O4455" t="str">
            <v/>
          </cell>
          <cell r="P4455" t="str">
            <v/>
          </cell>
          <cell r="Q4455" t="str">
            <v/>
          </cell>
        </row>
        <row r="4456">
          <cell r="J4456" t="str">
            <v/>
          </cell>
          <cell r="O4456" t="str">
            <v/>
          </cell>
          <cell r="P4456" t="str">
            <v/>
          </cell>
          <cell r="Q4456" t="str">
            <v/>
          </cell>
        </row>
        <row r="4457">
          <cell r="J4457" t="str">
            <v/>
          </cell>
          <cell r="O4457" t="str">
            <v/>
          </cell>
          <cell r="P4457" t="str">
            <v/>
          </cell>
          <cell r="Q4457" t="str">
            <v/>
          </cell>
        </row>
        <row r="4458">
          <cell r="J4458" t="str">
            <v/>
          </cell>
          <cell r="O4458" t="str">
            <v/>
          </cell>
          <cell r="P4458" t="str">
            <v/>
          </cell>
          <cell r="Q4458" t="str">
            <v/>
          </cell>
        </row>
        <row r="4459">
          <cell r="J4459" t="str">
            <v/>
          </cell>
          <cell r="O4459" t="str">
            <v/>
          </cell>
          <cell r="P4459" t="str">
            <v/>
          </cell>
          <cell r="Q4459" t="str">
            <v/>
          </cell>
        </row>
        <row r="4460">
          <cell r="J4460" t="str">
            <v/>
          </cell>
          <cell r="O4460" t="str">
            <v/>
          </cell>
          <cell r="P4460" t="str">
            <v/>
          </cell>
          <cell r="Q4460" t="str">
            <v/>
          </cell>
        </row>
        <row r="4461">
          <cell r="J4461" t="str">
            <v/>
          </cell>
          <cell r="O4461" t="str">
            <v/>
          </cell>
          <cell r="P4461" t="str">
            <v/>
          </cell>
          <cell r="Q4461" t="str">
            <v/>
          </cell>
        </row>
        <row r="4462">
          <cell r="J4462" t="str">
            <v/>
          </cell>
          <cell r="O4462" t="str">
            <v/>
          </cell>
          <cell r="P4462" t="str">
            <v/>
          </cell>
          <cell r="Q4462" t="str">
            <v/>
          </cell>
        </row>
        <row r="4463">
          <cell r="J4463" t="str">
            <v/>
          </cell>
          <cell r="O4463" t="str">
            <v/>
          </cell>
          <cell r="P4463" t="str">
            <v/>
          </cell>
          <cell r="Q4463" t="str">
            <v/>
          </cell>
        </row>
        <row r="4464">
          <cell r="J4464" t="str">
            <v/>
          </cell>
          <cell r="O4464" t="str">
            <v/>
          </cell>
          <cell r="P4464" t="str">
            <v/>
          </cell>
          <cell r="Q4464" t="str">
            <v/>
          </cell>
        </row>
        <row r="4465">
          <cell r="J4465" t="str">
            <v/>
          </cell>
          <cell r="O4465" t="str">
            <v/>
          </cell>
          <cell r="P4465" t="str">
            <v/>
          </cell>
          <cell r="Q4465" t="str">
            <v/>
          </cell>
        </row>
        <row r="4466">
          <cell r="J4466" t="str">
            <v/>
          </cell>
          <cell r="O4466" t="str">
            <v/>
          </cell>
          <cell r="P4466" t="str">
            <v/>
          </cell>
          <cell r="Q4466" t="str">
            <v/>
          </cell>
        </row>
        <row r="4467">
          <cell r="J4467" t="str">
            <v/>
          </cell>
          <cell r="O4467" t="str">
            <v/>
          </cell>
          <cell r="P4467" t="str">
            <v/>
          </cell>
          <cell r="Q4467" t="str">
            <v/>
          </cell>
        </row>
        <row r="4468">
          <cell r="J4468" t="str">
            <v/>
          </cell>
          <cell r="O4468" t="str">
            <v/>
          </cell>
          <cell r="P4468" t="str">
            <v/>
          </cell>
          <cell r="Q4468" t="str">
            <v/>
          </cell>
        </row>
        <row r="4469">
          <cell r="J4469" t="str">
            <v/>
          </cell>
          <cell r="O4469" t="str">
            <v/>
          </cell>
          <cell r="P4469" t="str">
            <v/>
          </cell>
          <cell r="Q4469" t="str">
            <v/>
          </cell>
        </row>
        <row r="4470">
          <cell r="J4470" t="str">
            <v/>
          </cell>
          <cell r="O4470" t="str">
            <v/>
          </cell>
          <cell r="P4470" t="str">
            <v/>
          </cell>
          <cell r="Q4470" t="str">
            <v/>
          </cell>
        </row>
        <row r="4471">
          <cell r="J4471" t="str">
            <v/>
          </cell>
          <cell r="O4471" t="str">
            <v/>
          </cell>
          <cell r="P4471" t="str">
            <v/>
          </cell>
          <cell r="Q4471" t="str">
            <v/>
          </cell>
        </row>
        <row r="4472">
          <cell r="J4472" t="str">
            <v/>
          </cell>
          <cell r="O4472" t="str">
            <v/>
          </cell>
          <cell r="P4472" t="str">
            <v/>
          </cell>
          <cell r="Q4472" t="str">
            <v/>
          </cell>
        </row>
        <row r="4473">
          <cell r="J4473" t="str">
            <v/>
          </cell>
          <cell r="O4473" t="str">
            <v/>
          </cell>
          <cell r="P4473" t="str">
            <v/>
          </cell>
          <cell r="Q4473" t="str">
            <v/>
          </cell>
        </row>
        <row r="4474">
          <cell r="J4474" t="str">
            <v/>
          </cell>
          <cell r="O4474" t="str">
            <v/>
          </cell>
          <cell r="P4474" t="str">
            <v/>
          </cell>
          <cell r="Q4474" t="str">
            <v/>
          </cell>
        </row>
        <row r="4475">
          <cell r="J4475" t="str">
            <v/>
          </cell>
          <cell r="O4475" t="str">
            <v/>
          </cell>
          <cell r="P4475" t="str">
            <v/>
          </cell>
          <cell r="Q4475" t="str">
            <v/>
          </cell>
        </row>
        <row r="4476">
          <cell r="J4476" t="str">
            <v/>
          </cell>
          <cell r="O4476" t="str">
            <v/>
          </cell>
          <cell r="P4476" t="str">
            <v/>
          </cell>
          <cell r="Q4476" t="str">
            <v/>
          </cell>
        </row>
        <row r="4477">
          <cell r="J4477" t="str">
            <v/>
          </cell>
          <cell r="O4477" t="str">
            <v/>
          </cell>
          <cell r="P4477" t="str">
            <v/>
          </cell>
          <cell r="Q4477" t="str">
            <v/>
          </cell>
        </row>
        <row r="4478">
          <cell r="J4478" t="str">
            <v/>
          </cell>
          <cell r="O4478" t="str">
            <v/>
          </cell>
          <cell r="P4478" t="str">
            <v/>
          </cell>
          <cell r="Q4478" t="str">
            <v/>
          </cell>
        </row>
        <row r="4479">
          <cell r="J4479" t="str">
            <v/>
          </cell>
          <cell r="O4479" t="str">
            <v/>
          </cell>
          <cell r="P4479" t="str">
            <v/>
          </cell>
          <cell r="Q4479" t="str">
            <v/>
          </cell>
        </row>
        <row r="4480">
          <cell r="J4480" t="str">
            <v/>
          </cell>
          <cell r="O4480" t="str">
            <v/>
          </cell>
          <cell r="P4480" t="str">
            <v/>
          </cell>
          <cell r="Q4480" t="str">
            <v/>
          </cell>
        </row>
        <row r="4481">
          <cell r="J4481" t="str">
            <v/>
          </cell>
          <cell r="O4481" t="str">
            <v/>
          </cell>
          <cell r="P4481" t="str">
            <v/>
          </cell>
          <cell r="Q4481" t="str">
            <v/>
          </cell>
        </row>
        <row r="4482">
          <cell r="J4482" t="str">
            <v/>
          </cell>
          <cell r="O4482" t="str">
            <v/>
          </cell>
          <cell r="P4482" t="str">
            <v/>
          </cell>
          <cell r="Q4482" t="str">
            <v/>
          </cell>
        </row>
        <row r="4483">
          <cell r="J4483" t="str">
            <v/>
          </cell>
          <cell r="O4483" t="str">
            <v/>
          </cell>
          <cell r="P4483" t="str">
            <v/>
          </cell>
          <cell r="Q4483" t="str">
            <v/>
          </cell>
        </row>
        <row r="4484">
          <cell r="J4484" t="str">
            <v/>
          </cell>
          <cell r="O4484" t="str">
            <v/>
          </cell>
          <cell r="P4484" t="str">
            <v/>
          </cell>
          <cell r="Q4484" t="str">
            <v/>
          </cell>
        </row>
        <row r="4485">
          <cell r="J4485" t="str">
            <v/>
          </cell>
          <cell r="O4485" t="str">
            <v/>
          </cell>
          <cell r="P4485" t="str">
            <v/>
          </cell>
          <cell r="Q4485" t="str">
            <v/>
          </cell>
        </row>
        <row r="4486">
          <cell r="J4486" t="str">
            <v/>
          </cell>
          <cell r="O4486" t="str">
            <v/>
          </cell>
          <cell r="P4486" t="str">
            <v/>
          </cell>
          <cell r="Q4486" t="str">
            <v/>
          </cell>
        </row>
        <row r="4487">
          <cell r="J4487" t="str">
            <v/>
          </cell>
          <cell r="O4487" t="str">
            <v/>
          </cell>
          <cell r="P4487" t="str">
            <v/>
          </cell>
          <cell r="Q4487" t="str">
            <v/>
          </cell>
        </row>
        <row r="4488">
          <cell r="J4488" t="str">
            <v/>
          </cell>
          <cell r="O4488" t="str">
            <v/>
          </cell>
          <cell r="P4488" t="str">
            <v/>
          </cell>
          <cell r="Q4488" t="str">
            <v/>
          </cell>
        </row>
        <row r="4489">
          <cell r="J4489" t="str">
            <v/>
          </cell>
          <cell r="O4489" t="str">
            <v/>
          </cell>
          <cell r="P4489" t="str">
            <v/>
          </cell>
          <cell r="Q4489" t="str">
            <v/>
          </cell>
        </row>
        <row r="4490">
          <cell r="J4490" t="str">
            <v/>
          </cell>
          <cell r="O4490" t="str">
            <v/>
          </cell>
          <cell r="P4490" t="str">
            <v/>
          </cell>
          <cell r="Q4490" t="str">
            <v/>
          </cell>
        </row>
        <row r="4491">
          <cell r="J4491" t="str">
            <v/>
          </cell>
          <cell r="O4491" t="str">
            <v/>
          </cell>
          <cell r="P4491" t="str">
            <v/>
          </cell>
          <cell r="Q4491" t="str">
            <v/>
          </cell>
        </row>
        <row r="4492">
          <cell r="J4492" t="str">
            <v/>
          </cell>
          <cell r="O4492" t="str">
            <v/>
          </cell>
          <cell r="P4492" t="str">
            <v/>
          </cell>
          <cell r="Q4492" t="str">
            <v/>
          </cell>
        </row>
        <row r="4493">
          <cell r="J4493" t="str">
            <v/>
          </cell>
          <cell r="O4493" t="str">
            <v/>
          </cell>
          <cell r="P4493" t="str">
            <v/>
          </cell>
          <cell r="Q4493" t="str">
            <v/>
          </cell>
        </row>
        <row r="4494">
          <cell r="J4494" t="str">
            <v/>
          </cell>
          <cell r="O4494" t="str">
            <v/>
          </cell>
          <cell r="P4494" t="str">
            <v/>
          </cell>
          <cell r="Q4494" t="str">
            <v/>
          </cell>
        </row>
        <row r="4495">
          <cell r="J4495" t="str">
            <v/>
          </cell>
          <cell r="O4495" t="str">
            <v/>
          </cell>
          <cell r="P4495" t="str">
            <v/>
          </cell>
          <cell r="Q4495" t="str">
            <v/>
          </cell>
        </row>
        <row r="4496">
          <cell r="J4496" t="str">
            <v/>
          </cell>
          <cell r="O4496" t="str">
            <v/>
          </cell>
          <cell r="P4496" t="str">
            <v/>
          </cell>
          <cell r="Q4496" t="str">
            <v/>
          </cell>
        </row>
        <row r="4497">
          <cell r="J4497" t="str">
            <v/>
          </cell>
          <cell r="O4497" t="str">
            <v/>
          </cell>
          <cell r="P4497" t="str">
            <v/>
          </cell>
          <cell r="Q4497" t="str">
            <v/>
          </cell>
        </row>
        <row r="4498">
          <cell r="J4498" t="str">
            <v/>
          </cell>
          <cell r="O4498" t="str">
            <v/>
          </cell>
          <cell r="P4498" t="str">
            <v/>
          </cell>
          <cell r="Q4498" t="str">
            <v/>
          </cell>
        </row>
        <row r="4499">
          <cell r="J4499" t="str">
            <v/>
          </cell>
          <cell r="O4499" t="str">
            <v/>
          </cell>
          <cell r="P4499" t="str">
            <v/>
          </cell>
          <cell r="Q4499" t="str">
            <v/>
          </cell>
        </row>
        <row r="4500">
          <cell r="J4500" t="str">
            <v/>
          </cell>
          <cell r="O4500" t="str">
            <v/>
          </cell>
          <cell r="P4500" t="str">
            <v/>
          </cell>
          <cell r="Q4500" t="str">
            <v/>
          </cell>
        </row>
        <row r="4501">
          <cell r="J4501" t="str">
            <v/>
          </cell>
          <cell r="O4501" t="str">
            <v/>
          </cell>
          <cell r="P4501" t="str">
            <v/>
          </cell>
          <cell r="Q4501" t="str">
            <v/>
          </cell>
        </row>
        <row r="4502">
          <cell r="J4502" t="str">
            <v/>
          </cell>
          <cell r="O4502" t="str">
            <v/>
          </cell>
          <cell r="P4502" t="str">
            <v/>
          </cell>
          <cell r="Q4502" t="str">
            <v/>
          </cell>
        </row>
        <row r="4503">
          <cell r="J4503" t="str">
            <v/>
          </cell>
          <cell r="O4503" t="str">
            <v/>
          </cell>
          <cell r="P4503" t="str">
            <v/>
          </cell>
          <cell r="Q4503" t="str">
            <v/>
          </cell>
        </row>
        <row r="4504">
          <cell r="J4504" t="str">
            <v/>
          </cell>
          <cell r="O4504" t="str">
            <v/>
          </cell>
          <cell r="P4504" t="str">
            <v/>
          </cell>
          <cell r="Q4504" t="str">
            <v/>
          </cell>
        </row>
        <row r="4505">
          <cell r="J4505" t="str">
            <v/>
          </cell>
          <cell r="O4505" t="str">
            <v/>
          </cell>
          <cell r="P4505" t="str">
            <v/>
          </cell>
          <cell r="Q4505" t="str">
            <v/>
          </cell>
        </row>
        <row r="4506">
          <cell r="J4506" t="str">
            <v/>
          </cell>
          <cell r="O4506" t="str">
            <v/>
          </cell>
          <cell r="P4506" t="str">
            <v/>
          </cell>
          <cell r="Q4506" t="str">
            <v/>
          </cell>
        </row>
        <row r="4507">
          <cell r="J4507" t="str">
            <v/>
          </cell>
          <cell r="O4507" t="str">
            <v/>
          </cell>
          <cell r="P4507" t="str">
            <v/>
          </cell>
          <cell r="Q4507" t="str">
            <v/>
          </cell>
        </row>
        <row r="4508">
          <cell r="J4508" t="str">
            <v/>
          </cell>
          <cell r="O4508" t="str">
            <v/>
          </cell>
          <cell r="P4508" t="str">
            <v/>
          </cell>
          <cell r="Q4508" t="str">
            <v/>
          </cell>
        </row>
        <row r="4509">
          <cell r="J4509" t="str">
            <v/>
          </cell>
          <cell r="O4509" t="str">
            <v/>
          </cell>
          <cell r="P4509" t="str">
            <v/>
          </cell>
          <cell r="Q4509" t="str">
            <v/>
          </cell>
        </row>
        <row r="4510">
          <cell r="J4510" t="str">
            <v/>
          </cell>
          <cell r="O4510" t="str">
            <v/>
          </cell>
          <cell r="P4510" t="str">
            <v/>
          </cell>
          <cell r="Q4510" t="str">
            <v/>
          </cell>
        </row>
        <row r="4511">
          <cell r="J4511" t="str">
            <v/>
          </cell>
          <cell r="O4511" t="str">
            <v/>
          </cell>
          <cell r="P4511" t="str">
            <v/>
          </cell>
          <cell r="Q4511" t="str">
            <v/>
          </cell>
        </row>
        <row r="4512">
          <cell r="J4512" t="str">
            <v/>
          </cell>
          <cell r="O4512" t="str">
            <v/>
          </cell>
          <cell r="P4512" t="str">
            <v/>
          </cell>
          <cell r="Q4512" t="str">
            <v/>
          </cell>
        </row>
        <row r="4513">
          <cell r="J4513" t="str">
            <v/>
          </cell>
          <cell r="O4513" t="str">
            <v/>
          </cell>
          <cell r="P4513" t="str">
            <v/>
          </cell>
          <cell r="Q4513" t="str">
            <v/>
          </cell>
        </row>
        <row r="4514">
          <cell r="J4514" t="str">
            <v/>
          </cell>
          <cell r="O4514" t="str">
            <v/>
          </cell>
          <cell r="P4514" t="str">
            <v/>
          </cell>
          <cell r="Q4514" t="str">
            <v/>
          </cell>
        </row>
        <row r="4515">
          <cell r="J4515" t="str">
            <v/>
          </cell>
          <cell r="O4515" t="str">
            <v/>
          </cell>
          <cell r="P4515" t="str">
            <v/>
          </cell>
          <cell r="Q4515" t="str">
            <v/>
          </cell>
        </row>
        <row r="4516">
          <cell r="J4516" t="str">
            <v/>
          </cell>
          <cell r="O4516" t="str">
            <v/>
          </cell>
          <cell r="P4516" t="str">
            <v/>
          </cell>
          <cell r="Q4516" t="str">
            <v/>
          </cell>
        </row>
        <row r="4517">
          <cell r="J4517" t="str">
            <v/>
          </cell>
          <cell r="O4517" t="str">
            <v/>
          </cell>
          <cell r="P4517" t="str">
            <v/>
          </cell>
          <cell r="Q4517" t="str">
            <v/>
          </cell>
        </row>
        <row r="4518">
          <cell r="J4518" t="str">
            <v/>
          </cell>
          <cell r="O4518" t="str">
            <v/>
          </cell>
          <cell r="P4518" t="str">
            <v/>
          </cell>
          <cell r="Q4518" t="str">
            <v/>
          </cell>
        </row>
        <row r="4519">
          <cell r="J4519" t="str">
            <v/>
          </cell>
          <cell r="O4519" t="str">
            <v/>
          </cell>
          <cell r="P4519" t="str">
            <v/>
          </cell>
          <cell r="Q4519" t="str">
            <v/>
          </cell>
        </row>
        <row r="4520">
          <cell r="J4520" t="str">
            <v/>
          </cell>
          <cell r="O4520" t="str">
            <v/>
          </cell>
          <cell r="P4520" t="str">
            <v/>
          </cell>
          <cell r="Q4520" t="str">
            <v/>
          </cell>
        </row>
        <row r="4521">
          <cell r="J4521" t="str">
            <v/>
          </cell>
          <cell r="O4521" t="str">
            <v/>
          </cell>
          <cell r="P4521" t="str">
            <v/>
          </cell>
          <cell r="Q4521" t="str">
            <v/>
          </cell>
        </row>
        <row r="4522">
          <cell r="J4522" t="str">
            <v/>
          </cell>
          <cell r="O4522" t="str">
            <v/>
          </cell>
          <cell r="P4522" t="str">
            <v/>
          </cell>
          <cell r="Q4522" t="str">
            <v/>
          </cell>
        </row>
        <row r="4523">
          <cell r="J4523" t="str">
            <v/>
          </cell>
          <cell r="O4523" t="str">
            <v/>
          </cell>
          <cell r="P4523" t="str">
            <v/>
          </cell>
          <cell r="Q4523" t="str">
            <v/>
          </cell>
        </row>
        <row r="4524">
          <cell r="J4524" t="str">
            <v/>
          </cell>
          <cell r="O4524" t="str">
            <v/>
          </cell>
          <cell r="P4524" t="str">
            <v/>
          </cell>
          <cell r="Q4524" t="str">
            <v/>
          </cell>
        </row>
        <row r="4525">
          <cell r="J4525" t="str">
            <v/>
          </cell>
          <cell r="O4525" t="str">
            <v/>
          </cell>
          <cell r="P4525" t="str">
            <v/>
          </cell>
          <cell r="Q4525" t="str">
            <v/>
          </cell>
        </row>
        <row r="4526">
          <cell r="J4526" t="str">
            <v/>
          </cell>
          <cell r="O4526" t="str">
            <v/>
          </cell>
          <cell r="P4526" t="str">
            <v/>
          </cell>
          <cell r="Q4526" t="str">
            <v/>
          </cell>
        </row>
        <row r="4527">
          <cell r="J4527" t="str">
            <v/>
          </cell>
          <cell r="O4527" t="str">
            <v/>
          </cell>
          <cell r="P4527" t="str">
            <v/>
          </cell>
          <cell r="Q4527" t="str">
            <v/>
          </cell>
        </row>
        <row r="4528">
          <cell r="J4528" t="str">
            <v/>
          </cell>
          <cell r="O4528" t="str">
            <v/>
          </cell>
          <cell r="P4528" t="str">
            <v/>
          </cell>
          <cell r="Q4528" t="str">
            <v/>
          </cell>
        </row>
        <row r="4529">
          <cell r="J4529" t="str">
            <v/>
          </cell>
          <cell r="O4529" t="str">
            <v/>
          </cell>
          <cell r="P4529" t="str">
            <v/>
          </cell>
          <cell r="Q4529" t="str">
            <v/>
          </cell>
        </row>
        <row r="4530">
          <cell r="J4530" t="str">
            <v/>
          </cell>
          <cell r="O4530" t="str">
            <v/>
          </cell>
          <cell r="P4530" t="str">
            <v/>
          </cell>
          <cell r="Q4530" t="str">
            <v/>
          </cell>
        </row>
        <row r="4531">
          <cell r="J4531" t="str">
            <v/>
          </cell>
          <cell r="O4531" t="str">
            <v/>
          </cell>
          <cell r="P4531" t="str">
            <v/>
          </cell>
          <cell r="Q4531" t="str">
            <v/>
          </cell>
        </row>
        <row r="4532">
          <cell r="J4532" t="str">
            <v/>
          </cell>
          <cell r="O4532" t="str">
            <v/>
          </cell>
          <cell r="P4532" t="str">
            <v/>
          </cell>
          <cell r="Q4532" t="str">
            <v/>
          </cell>
        </row>
        <row r="4533">
          <cell r="J4533" t="str">
            <v/>
          </cell>
          <cell r="O4533" t="str">
            <v/>
          </cell>
          <cell r="P4533" t="str">
            <v/>
          </cell>
          <cell r="Q4533" t="str">
            <v/>
          </cell>
        </row>
        <row r="4534">
          <cell r="J4534" t="str">
            <v/>
          </cell>
          <cell r="O4534" t="str">
            <v/>
          </cell>
          <cell r="P4534" t="str">
            <v/>
          </cell>
          <cell r="Q4534" t="str">
            <v/>
          </cell>
        </row>
        <row r="4535">
          <cell r="J4535" t="str">
            <v/>
          </cell>
          <cell r="O4535" t="str">
            <v/>
          </cell>
          <cell r="P4535" t="str">
            <v/>
          </cell>
          <cell r="Q4535" t="str">
            <v/>
          </cell>
        </row>
        <row r="4536">
          <cell r="J4536" t="str">
            <v/>
          </cell>
          <cell r="O4536" t="str">
            <v/>
          </cell>
          <cell r="P4536" t="str">
            <v/>
          </cell>
          <cell r="Q4536" t="str">
            <v/>
          </cell>
        </row>
        <row r="4537">
          <cell r="J4537" t="str">
            <v/>
          </cell>
          <cell r="O4537" t="str">
            <v/>
          </cell>
          <cell r="P4537" t="str">
            <v/>
          </cell>
          <cell r="Q4537" t="str">
            <v/>
          </cell>
        </row>
        <row r="4538">
          <cell r="J4538" t="str">
            <v/>
          </cell>
          <cell r="O4538" t="str">
            <v/>
          </cell>
          <cell r="P4538" t="str">
            <v/>
          </cell>
          <cell r="Q4538" t="str">
            <v/>
          </cell>
        </row>
        <row r="4539">
          <cell r="J4539" t="str">
            <v/>
          </cell>
          <cell r="O4539" t="str">
            <v/>
          </cell>
          <cell r="P4539" t="str">
            <v/>
          </cell>
          <cell r="Q4539" t="str">
            <v/>
          </cell>
        </row>
        <row r="4540">
          <cell r="J4540" t="str">
            <v/>
          </cell>
          <cell r="O4540" t="str">
            <v/>
          </cell>
          <cell r="P4540" t="str">
            <v/>
          </cell>
          <cell r="Q4540" t="str">
            <v/>
          </cell>
        </row>
        <row r="4541">
          <cell r="J4541" t="str">
            <v/>
          </cell>
          <cell r="O4541" t="str">
            <v/>
          </cell>
          <cell r="P4541" t="str">
            <v/>
          </cell>
          <cell r="Q4541" t="str">
            <v/>
          </cell>
        </row>
        <row r="4542">
          <cell r="J4542" t="str">
            <v/>
          </cell>
          <cell r="O4542" t="str">
            <v/>
          </cell>
          <cell r="P4542" t="str">
            <v/>
          </cell>
          <cell r="Q4542" t="str">
            <v/>
          </cell>
        </row>
        <row r="4543">
          <cell r="J4543" t="str">
            <v/>
          </cell>
          <cell r="O4543" t="str">
            <v/>
          </cell>
          <cell r="P4543" t="str">
            <v/>
          </cell>
          <cell r="Q4543" t="str">
            <v/>
          </cell>
        </row>
        <row r="4544">
          <cell r="J4544" t="str">
            <v/>
          </cell>
          <cell r="O4544" t="str">
            <v/>
          </cell>
          <cell r="P4544" t="str">
            <v/>
          </cell>
          <cell r="Q4544" t="str">
            <v/>
          </cell>
        </row>
        <row r="4545">
          <cell r="J4545" t="str">
            <v/>
          </cell>
          <cell r="O4545" t="str">
            <v/>
          </cell>
          <cell r="P4545" t="str">
            <v/>
          </cell>
          <cell r="Q4545" t="str">
            <v/>
          </cell>
        </row>
        <row r="4546">
          <cell r="J4546" t="str">
            <v/>
          </cell>
          <cell r="O4546" t="str">
            <v/>
          </cell>
          <cell r="P4546" t="str">
            <v/>
          </cell>
          <cell r="Q4546" t="str">
            <v/>
          </cell>
        </row>
        <row r="4547">
          <cell r="J4547" t="str">
            <v/>
          </cell>
          <cell r="O4547" t="str">
            <v/>
          </cell>
          <cell r="P4547" t="str">
            <v/>
          </cell>
          <cell r="Q4547" t="str">
            <v/>
          </cell>
        </row>
        <row r="4548">
          <cell r="J4548" t="str">
            <v/>
          </cell>
          <cell r="O4548" t="str">
            <v/>
          </cell>
          <cell r="P4548" t="str">
            <v/>
          </cell>
          <cell r="Q4548" t="str">
            <v/>
          </cell>
        </row>
        <row r="4549">
          <cell r="J4549" t="str">
            <v/>
          </cell>
          <cell r="O4549" t="str">
            <v/>
          </cell>
          <cell r="P4549" t="str">
            <v/>
          </cell>
          <cell r="Q4549" t="str">
            <v/>
          </cell>
        </row>
        <row r="4550">
          <cell r="J4550" t="str">
            <v/>
          </cell>
          <cell r="O4550" t="str">
            <v/>
          </cell>
          <cell r="P4550" t="str">
            <v/>
          </cell>
          <cell r="Q4550" t="str">
            <v/>
          </cell>
        </row>
        <row r="4551">
          <cell r="J4551" t="str">
            <v/>
          </cell>
          <cell r="O4551" t="str">
            <v/>
          </cell>
          <cell r="P4551" t="str">
            <v/>
          </cell>
          <cell r="Q4551" t="str">
            <v/>
          </cell>
        </row>
        <row r="4552">
          <cell r="J4552" t="str">
            <v/>
          </cell>
          <cell r="O4552" t="str">
            <v/>
          </cell>
          <cell r="P4552" t="str">
            <v/>
          </cell>
          <cell r="Q4552" t="str">
            <v/>
          </cell>
        </row>
        <row r="4553">
          <cell r="J4553" t="str">
            <v/>
          </cell>
          <cell r="O4553" t="str">
            <v/>
          </cell>
          <cell r="P4553" t="str">
            <v/>
          </cell>
          <cell r="Q4553" t="str">
            <v/>
          </cell>
        </row>
        <row r="4554">
          <cell r="J4554" t="str">
            <v/>
          </cell>
          <cell r="O4554" t="str">
            <v/>
          </cell>
          <cell r="P4554" t="str">
            <v/>
          </cell>
          <cell r="Q4554" t="str">
            <v/>
          </cell>
        </row>
        <row r="4555">
          <cell r="J4555" t="str">
            <v/>
          </cell>
          <cell r="O4555" t="str">
            <v/>
          </cell>
          <cell r="P4555" t="str">
            <v/>
          </cell>
          <cell r="Q4555" t="str">
            <v/>
          </cell>
        </row>
        <row r="4556">
          <cell r="J4556" t="str">
            <v/>
          </cell>
          <cell r="O4556" t="str">
            <v/>
          </cell>
          <cell r="P4556" t="str">
            <v/>
          </cell>
          <cell r="Q4556" t="str">
            <v/>
          </cell>
        </row>
        <row r="4557">
          <cell r="J4557" t="str">
            <v/>
          </cell>
          <cell r="O4557" t="str">
            <v/>
          </cell>
          <cell r="P4557" t="str">
            <v/>
          </cell>
          <cell r="Q4557" t="str">
            <v/>
          </cell>
        </row>
        <row r="4558">
          <cell r="J4558" t="str">
            <v/>
          </cell>
          <cell r="O4558" t="str">
            <v/>
          </cell>
          <cell r="P4558" t="str">
            <v/>
          </cell>
          <cell r="Q4558" t="str">
            <v/>
          </cell>
        </row>
        <row r="4559">
          <cell r="J4559" t="str">
            <v/>
          </cell>
          <cell r="O4559" t="str">
            <v/>
          </cell>
          <cell r="P4559" t="str">
            <v/>
          </cell>
          <cell r="Q4559" t="str">
            <v/>
          </cell>
        </row>
        <row r="4560">
          <cell r="J4560" t="str">
            <v/>
          </cell>
          <cell r="O4560" t="str">
            <v/>
          </cell>
          <cell r="P4560" t="str">
            <v/>
          </cell>
          <cell r="Q4560" t="str">
            <v/>
          </cell>
        </row>
        <row r="4561">
          <cell r="J4561" t="str">
            <v/>
          </cell>
          <cell r="O4561" t="str">
            <v/>
          </cell>
          <cell r="P4561" t="str">
            <v/>
          </cell>
          <cell r="Q4561" t="str">
            <v/>
          </cell>
        </row>
        <row r="4562">
          <cell r="J4562" t="str">
            <v/>
          </cell>
          <cell r="O4562" t="str">
            <v/>
          </cell>
          <cell r="P4562" t="str">
            <v/>
          </cell>
          <cell r="Q4562" t="str">
            <v/>
          </cell>
        </row>
        <row r="4563">
          <cell r="J4563" t="str">
            <v/>
          </cell>
          <cell r="O4563" t="str">
            <v/>
          </cell>
          <cell r="P4563" t="str">
            <v/>
          </cell>
          <cell r="Q4563" t="str">
            <v/>
          </cell>
        </row>
        <row r="4564">
          <cell r="J4564" t="str">
            <v/>
          </cell>
          <cell r="O4564" t="str">
            <v/>
          </cell>
          <cell r="P4564" t="str">
            <v/>
          </cell>
          <cell r="Q4564" t="str">
            <v/>
          </cell>
        </row>
        <row r="4565">
          <cell r="J4565" t="str">
            <v/>
          </cell>
          <cell r="O4565" t="str">
            <v/>
          </cell>
          <cell r="P4565" t="str">
            <v/>
          </cell>
          <cell r="Q4565" t="str">
            <v/>
          </cell>
        </row>
        <row r="4566">
          <cell r="J4566" t="str">
            <v/>
          </cell>
          <cell r="O4566" t="str">
            <v/>
          </cell>
          <cell r="P4566" t="str">
            <v/>
          </cell>
          <cell r="Q4566" t="str">
            <v/>
          </cell>
        </row>
        <row r="4567">
          <cell r="J4567" t="str">
            <v/>
          </cell>
          <cell r="O4567" t="str">
            <v/>
          </cell>
          <cell r="P4567" t="str">
            <v/>
          </cell>
          <cell r="Q4567" t="str">
            <v/>
          </cell>
        </row>
        <row r="4568">
          <cell r="J4568" t="str">
            <v/>
          </cell>
          <cell r="O4568" t="str">
            <v/>
          </cell>
          <cell r="P4568" t="str">
            <v/>
          </cell>
          <cell r="Q4568" t="str">
            <v/>
          </cell>
        </row>
        <row r="4569">
          <cell r="J4569" t="str">
            <v/>
          </cell>
          <cell r="O4569" t="str">
            <v/>
          </cell>
          <cell r="P4569" t="str">
            <v/>
          </cell>
          <cell r="Q4569" t="str">
            <v/>
          </cell>
        </row>
        <row r="4570">
          <cell r="J4570" t="str">
            <v/>
          </cell>
          <cell r="O4570" t="str">
            <v/>
          </cell>
          <cell r="P4570" t="str">
            <v/>
          </cell>
          <cell r="Q4570" t="str">
            <v/>
          </cell>
        </row>
        <row r="4571">
          <cell r="J4571" t="str">
            <v/>
          </cell>
          <cell r="O4571" t="str">
            <v/>
          </cell>
          <cell r="P4571" t="str">
            <v/>
          </cell>
          <cell r="Q4571" t="str">
            <v/>
          </cell>
        </row>
        <row r="4572">
          <cell r="J4572" t="str">
            <v/>
          </cell>
          <cell r="O4572" t="str">
            <v/>
          </cell>
          <cell r="P4572" t="str">
            <v/>
          </cell>
          <cell r="Q4572" t="str">
            <v/>
          </cell>
        </row>
        <row r="4573">
          <cell r="J4573" t="str">
            <v/>
          </cell>
          <cell r="O4573" t="str">
            <v/>
          </cell>
          <cell r="P4573" t="str">
            <v/>
          </cell>
          <cell r="Q4573" t="str">
            <v/>
          </cell>
        </row>
        <row r="4574">
          <cell r="J4574" t="str">
            <v/>
          </cell>
          <cell r="O4574" t="str">
            <v/>
          </cell>
          <cell r="P4574" t="str">
            <v/>
          </cell>
          <cell r="Q4574" t="str">
            <v/>
          </cell>
        </row>
        <row r="4575">
          <cell r="J4575" t="str">
            <v/>
          </cell>
          <cell r="O4575" t="str">
            <v/>
          </cell>
          <cell r="P4575" t="str">
            <v/>
          </cell>
          <cell r="Q4575" t="str">
            <v/>
          </cell>
        </row>
        <row r="4576">
          <cell r="J4576" t="str">
            <v/>
          </cell>
          <cell r="O4576" t="str">
            <v/>
          </cell>
          <cell r="P4576" t="str">
            <v/>
          </cell>
          <cell r="Q4576" t="str">
            <v/>
          </cell>
        </row>
        <row r="4577">
          <cell r="J4577" t="str">
            <v/>
          </cell>
          <cell r="O4577" t="str">
            <v/>
          </cell>
          <cell r="P4577" t="str">
            <v/>
          </cell>
          <cell r="Q4577" t="str">
            <v/>
          </cell>
        </row>
        <row r="4578">
          <cell r="J4578" t="str">
            <v/>
          </cell>
          <cell r="O4578" t="str">
            <v/>
          </cell>
          <cell r="P4578" t="str">
            <v/>
          </cell>
          <cell r="Q4578" t="str">
            <v/>
          </cell>
        </row>
        <row r="4579">
          <cell r="J4579" t="str">
            <v/>
          </cell>
          <cell r="O4579" t="str">
            <v/>
          </cell>
          <cell r="P4579" t="str">
            <v/>
          </cell>
          <cell r="Q4579" t="str">
            <v/>
          </cell>
        </row>
        <row r="4580">
          <cell r="J4580" t="str">
            <v/>
          </cell>
          <cell r="O4580" t="str">
            <v/>
          </cell>
          <cell r="P4580" t="str">
            <v/>
          </cell>
          <cell r="Q4580" t="str">
            <v/>
          </cell>
        </row>
        <row r="4581">
          <cell r="J4581" t="str">
            <v/>
          </cell>
          <cell r="O4581" t="str">
            <v/>
          </cell>
          <cell r="P4581" t="str">
            <v/>
          </cell>
          <cell r="Q4581" t="str">
            <v/>
          </cell>
        </row>
        <row r="4582">
          <cell r="J4582" t="str">
            <v/>
          </cell>
          <cell r="O4582" t="str">
            <v/>
          </cell>
          <cell r="P4582" t="str">
            <v/>
          </cell>
          <cell r="Q4582" t="str">
            <v/>
          </cell>
        </row>
        <row r="4583">
          <cell r="J4583" t="str">
            <v/>
          </cell>
          <cell r="O4583" t="str">
            <v/>
          </cell>
          <cell r="P4583" t="str">
            <v/>
          </cell>
          <cell r="Q4583" t="str">
            <v/>
          </cell>
        </row>
        <row r="4584">
          <cell r="J4584" t="str">
            <v/>
          </cell>
          <cell r="O4584" t="str">
            <v/>
          </cell>
          <cell r="P4584" t="str">
            <v/>
          </cell>
          <cell r="Q4584" t="str">
            <v/>
          </cell>
        </row>
        <row r="4585">
          <cell r="J4585" t="str">
            <v/>
          </cell>
          <cell r="O4585" t="str">
            <v/>
          </cell>
          <cell r="P4585" t="str">
            <v/>
          </cell>
          <cell r="Q4585" t="str">
            <v/>
          </cell>
        </row>
        <row r="4586">
          <cell r="J4586" t="str">
            <v/>
          </cell>
          <cell r="O4586" t="str">
            <v/>
          </cell>
          <cell r="P4586" t="str">
            <v/>
          </cell>
          <cell r="Q4586" t="str">
            <v/>
          </cell>
        </row>
        <row r="4587">
          <cell r="J4587" t="str">
            <v/>
          </cell>
          <cell r="O4587" t="str">
            <v/>
          </cell>
          <cell r="P4587" t="str">
            <v/>
          </cell>
          <cell r="Q4587" t="str">
            <v/>
          </cell>
        </row>
        <row r="4588">
          <cell r="J4588" t="str">
            <v/>
          </cell>
          <cell r="O4588" t="str">
            <v/>
          </cell>
          <cell r="P4588" t="str">
            <v/>
          </cell>
          <cell r="Q4588" t="str">
            <v/>
          </cell>
        </row>
        <row r="4589">
          <cell r="J4589" t="str">
            <v/>
          </cell>
          <cell r="O4589" t="str">
            <v/>
          </cell>
          <cell r="P4589" t="str">
            <v/>
          </cell>
          <cell r="Q4589" t="str">
            <v/>
          </cell>
        </row>
        <row r="4590">
          <cell r="J4590" t="str">
            <v/>
          </cell>
          <cell r="O4590" t="str">
            <v/>
          </cell>
          <cell r="P4590" t="str">
            <v/>
          </cell>
          <cell r="Q4590" t="str">
            <v/>
          </cell>
        </row>
        <row r="4591">
          <cell r="J4591" t="str">
            <v/>
          </cell>
          <cell r="O4591" t="str">
            <v/>
          </cell>
          <cell r="P4591" t="str">
            <v/>
          </cell>
          <cell r="Q4591" t="str">
            <v/>
          </cell>
        </row>
        <row r="4592">
          <cell r="J4592" t="str">
            <v/>
          </cell>
          <cell r="O4592" t="str">
            <v/>
          </cell>
          <cell r="P4592" t="str">
            <v/>
          </cell>
          <cell r="Q4592" t="str">
            <v/>
          </cell>
        </row>
        <row r="4593">
          <cell r="J4593" t="str">
            <v/>
          </cell>
          <cell r="O4593" t="str">
            <v/>
          </cell>
          <cell r="P4593" t="str">
            <v/>
          </cell>
          <cell r="Q4593" t="str">
            <v/>
          </cell>
        </row>
        <row r="4594">
          <cell r="J4594" t="str">
            <v/>
          </cell>
          <cell r="O4594" t="str">
            <v/>
          </cell>
          <cell r="P4594" t="str">
            <v/>
          </cell>
          <cell r="Q4594" t="str">
            <v/>
          </cell>
        </row>
        <row r="4595">
          <cell r="J4595" t="str">
            <v/>
          </cell>
          <cell r="O4595" t="str">
            <v/>
          </cell>
          <cell r="P4595" t="str">
            <v/>
          </cell>
          <cell r="Q4595" t="str">
            <v/>
          </cell>
        </row>
        <row r="4596">
          <cell r="J4596" t="str">
            <v/>
          </cell>
          <cell r="O4596" t="str">
            <v/>
          </cell>
          <cell r="P4596" t="str">
            <v/>
          </cell>
          <cell r="Q4596" t="str">
            <v/>
          </cell>
        </row>
        <row r="4597">
          <cell r="J4597" t="str">
            <v/>
          </cell>
          <cell r="O4597" t="str">
            <v/>
          </cell>
          <cell r="P4597" t="str">
            <v/>
          </cell>
          <cell r="Q4597" t="str">
            <v/>
          </cell>
        </row>
        <row r="4598">
          <cell r="J4598" t="str">
            <v/>
          </cell>
          <cell r="O4598" t="str">
            <v/>
          </cell>
          <cell r="P4598" t="str">
            <v/>
          </cell>
          <cell r="Q4598" t="str">
            <v/>
          </cell>
        </row>
        <row r="4599">
          <cell r="J4599" t="str">
            <v/>
          </cell>
          <cell r="O4599" t="str">
            <v/>
          </cell>
          <cell r="P4599" t="str">
            <v/>
          </cell>
          <cell r="Q4599" t="str">
            <v/>
          </cell>
        </row>
        <row r="4600">
          <cell r="J4600" t="str">
            <v/>
          </cell>
          <cell r="O4600" t="str">
            <v/>
          </cell>
          <cell r="P4600" t="str">
            <v/>
          </cell>
          <cell r="Q4600" t="str">
            <v/>
          </cell>
        </row>
        <row r="4601">
          <cell r="J4601" t="str">
            <v/>
          </cell>
          <cell r="O4601" t="str">
            <v/>
          </cell>
          <cell r="P4601" t="str">
            <v/>
          </cell>
          <cell r="Q4601" t="str">
            <v/>
          </cell>
        </row>
        <row r="4602">
          <cell r="J4602" t="str">
            <v/>
          </cell>
          <cell r="O4602" t="str">
            <v/>
          </cell>
          <cell r="P4602" t="str">
            <v/>
          </cell>
          <cell r="Q4602" t="str">
            <v/>
          </cell>
        </row>
        <row r="4603">
          <cell r="J4603" t="str">
            <v/>
          </cell>
          <cell r="O4603" t="str">
            <v/>
          </cell>
          <cell r="P4603" t="str">
            <v/>
          </cell>
          <cell r="Q4603" t="str">
            <v/>
          </cell>
        </row>
        <row r="4604">
          <cell r="J4604" t="str">
            <v/>
          </cell>
          <cell r="O4604" t="str">
            <v/>
          </cell>
          <cell r="P4604" t="str">
            <v/>
          </cell>
          <cell r="Q4604" t="str">
            <v/>
          </cell>
        </row>
        <row r="4605">
          <cell r="J4605" t="str">
            <v/>
          </cell>
          <cell r="O4605" t="str">
            <v/>
          </cell>
          <cell r="P4605" t="str">
            <v/>
          </cell>
          <cell r="Q4605" t="str">
            <v/>
          </cell>
        </row>
        <row r="4606">
          <cell r="J4606" t="str">
            <v/>
          </cell>
          <cell r="O4606" t="str">
            <v/>
          </cell>
          <cell r="P4606" t="str">
            <v/>
          </cell>
          <cell r="Q4606" t="str">
            <v/>
          </cell>
        </row>
        <row r="4607">
          <cell r="J4607" t="str">
            <v/>
          </cell>
          <cell r="O4607" t="str">
            <v/>
          </cell>
          <cell r="P4607" t="str">
            <v/>
          </cell>
          <cell r="Q4607" t="str">
            <v/>
          </cell>
        </row>
        <row r="4608">
          <cell r="J4608" t="str">
            <v/>
          </cell>
          <cell r="O4608" t="str">
            <v/>
          </cell>
          <cell r="P4608" t="str">
            <v/>
          </cell>
          <cell r="Q4608" t="str">
            <v/>
          </cell>
        </row>
        <row r="4609">
          <cell r="J4609" t="str">
            <v/>
          </cell>
          <cell r="O4609" t="str">
            <v/>
          </cell>
          <cell r="P4609" t="str">
            <v/>
          </cell>
          <cell r="Q4609" t="str">
            <v/>
          </cell>
        </row>
        <row r="4610">
          <cell r="J4610" t="str">
            <v/>
          </cell>
          <cell r="O4610" t="str">
            <v/>
          </cell>
          <cell r="P4610" t="str">
            <v/>
          </cell>
          <cell r="Q4610" t="str">
            <v/>
          </cell>
        </row>
        <row r="4611">
          <cell r="J4611" t="str">
            <v/>
          </cell>
          <cell r="O4611" t="str">
            <v/>
          </cell>
          <cell r="P4611" t="str">
            <v/>
          </cell>
          <cell r="Q4611" t="str">
            <v/>
          </cell>
        </row>
        <row r="4612">
          <cell r="J4612" t="str">
            <v/>
          </cell>
          <cell r="O4612" t="str">
            <v/>
          </cell>
          <cell r="P4612" t="str">
            <v/>
          </cell>
          <cell r="Q4612" t="str">
            <v/>
          </cell>
        </row>
        <row r="4613">
          <cell r="J4613" t="str">
            <v/>
          </cell>
          <cell r="O4613" t="str">
            <v/>
          </cell>
          <cell r="P4613" t="str">
            <v/>
          </cell>
          <cell r="Q4613" t="str">
            <v/>
          </cell>
        </row>
        <row r="4614">
          <cell r="J4614" t="str">
            <v/>
          </cell>
          <cell r="O4614" t="str">
            <v/>
          </cell>
          <cell r="P4614" t="str">
            <v/>
          </cell>
          <cell r="Q4614" t="str">
            <v/>
          </cell>
        </row>
        <row r="4615">
          <cell r="J4615" t="str">
            <v/>
          </cell>
          <cell r="O4615" t="str">
            <v/>
          </cell>
          <cell r="P4615" t="str">
            <v/>
          </cell>
          <cell r="Q4615" t="str">
            <v/>
          </cell>
        </row>
        <row r="4616">
          <cell r="J4616" t="str">
            <v/>
          </cell>
          <cell r="O4616" t="str">
            <v/>
          </cell>
          <cell r="P4616" t="str">
            <v/>
          </cell>
          <cell r="Q4616" t="str">
            <v/>
          </cell>
        </row>
        <row r="4617">
          <cell r="J4617" t="str">
            <v/>
          </cell>
          <cell r="O4617" t="str">
            <v/>
          </cell>
          <cell r="P4617" t="str">
            <v/>
          </cell>
          <cell r="Q4617" t="str">
            <v/>
          </cell>
        </row>
        <row r="4618">
          <cell r="J4618" t="str">
            <v/>
          </cell>
          <cell r="O4618" t="str">
            <v/>
          </cell>
          <cell r="P4618" t="str">
            <v/>
          </cell>
          <cell r="Q4618" t="str">
            <v/>
          </cell>
        </row>
        <row r="4619">
          <cell r="J4619" t="str">
            <v/>
          </cell>
          <cell r="O4619" t="str">
            <v/>
          </cell>
          <cell r="P4619" t="str">
            <v/>
          </cell>
          <cell r="Q4619" t="str">
            <v/>
          </cell>
        </row>
        <row r="4620">
          <cell r="J4620" t="str">
            <v/>
          </cell>
          <cell r="O4620" t="str">
            <v/>
          </cell>
          <cell r="P4620" t="str">
            <v/>
          </cell>
          <cell r="Q4620" t="str">
            <v/>
          </cell>
        </row>
        <row r="4621">
          <cell r="J4621" t="str">
            <v/>
          </cell>
          <cell r="O4621" t="str">
            <v/>
          </cell>
          <cell r="P4621" t="str">
            <v/>
          </cell>
          <cell r="Q4621" t="str">
            <v/>
          </cell>
        </row>
        <row r="4622">
          <cell r="J4622" t="str">
            <v/>
          </cell>
          <cell r="O4622" t="str">
            <v/>
          </cell>
          <cell r="P4622" t="str">
            <v/>
          </cell>
          <cell r="Q4622" t="str">
            <v/>
          </cell>
        </row>
        <row r="4623">
          <cell r="J4623" t="str">
            <v/>
          </cell>
          <cell r="O4623" t="str">
            <v/>
          </cell>
          <cell r="P4623" t="str">
            <v/>
          </cell>
          <cell r="Q4623" t="str">
            <v/>
          </cell>
        </row>
        <row r="4624">
          <cell r="J4624" t="str">
            <v/>
          </cell>
          <cell r="O4624" t="str">
            <v/>
          </cell>
          <cell r="P4624" t="str">
            <v/>
          </cell>
          <cell r="Q4624" t="str">
            <v/>
          </cell>
        </row>
        <row r="4625">
          <cell r="J4625" t="str">
            <v/>
          </cell>
          <cell r="O4625" t="str">
            <v/>
          </cell>
          <cell r="P4625" t="str">
            <v/>
          </cell>
          <cell r="Q4625" t="str">
            <v/>
          </cell>
        </row>
        <row r="4626">
          <cell r="J4626" t="str">
            <v/>
          </cell>
          <cell r="O4626" t="str">
            <v/>
          </cell>
          <cell r="P4626" t="str">
            <v/>
          </cell>
          <cell r="Q4626" t="str">
            <v/>
          </cell>
        </row>
        <row r="4627">
          <cell r="J4627" t="str">
            <v/>
          </cell>
          <cell r="O4627" t="str">
            <v/>
          </cell>
          <cell r="P4627" t="str">
            <v/>
          </cell>
          <cell r="Q4627" t="str">
            <v/>
          </cell>
        </row>
        <row r="4628">
          <cell r="J4628" t="str">
            <v/>
          </cell>
          <cell r="O4628" t="str">
            <v/>
          </cell>
          <cell r="P4628" t="str">
            <v/>
          </cell>
          <cell r="Q4628" t="str">
            <v/>
          </cell>
        </row>
        <row r="4629">
          <cell r="J4629" t="str">
            <v/>
          </cell>
          <cell r="O4629" t="str">
            <v/>
          </cell>
          <cell r="P4629" t="str">
            <v/>
          </cell>
          <cell r="Q4629" t="str">
            <v/>
          </cell>
        </row>
        <row r="4630">
          <cell r="J4630" t="str">
            <v/>
          </cell>
          <cell r="O4630" t="str">
            <v/>
          </cell>
          <cell r="P4630" t="str">
            <v/>
          </cell>
          <cell r="Q4630" t="str">
            <v/>
          </cell>
        </row>
        <row r="4631">
          <cell r="J4631" t="str">
            <v/>
          </cell>
          <cell r="O4631" t="str">
            <v/>
          </cell>
          <cell r="P4631" t="str">
            <v/>
          </cell>
          <cell r="Q4631" t="str">
            <v/>
          </cell>
        </row>
        <row r="4632">
          <cell r="J4632" t="str">
            <v/>
          </cell>
          <cell r="O4632" t="str">
            <v/>
          </cell>
          <cell r="P4632" t="str">
            <v/>
          </cell>
          <cell r="Q4632" t="str">
            <v/>
          </cell>
        </row>
        <row r="4633">
          <cell r="J4633" t="str">
            <v/>
          </cell>
          <cell r="O4633" t="str">
            <v/>
          </cell>
          <cell r="P4633" t="str">
            <v/>
          </cell>
          <cell r="Q4633" t="str">
            <v/>
          </cell>
        </row>
        <row r="4634">
          <cell r="J4634" t="str">
            <v/>
          </cell>
          <cell r="O4634" t="str">
            <v/>
          </cell>
          <cell r="P4634" t="str">
            <v/>
          </cell>
          <cell r="Q4634" t="str">
            <v/>
          </cell>
        </row>
        <row r="4635">
          <cell r="J4635" t="str">
            <v/>
          </cell>
          <cell r="O4635" t="str">
            <v/>
          </cell>
          <cell r="P4635" t="str">
            <v/>
          </cell>
          <cell r="Q4635" t="str">
            <v/>
          </cell>
        </row>
        <row r="4636">
          <cell r="J4636" t="str">
            <v/>
          </cell>
          <cell r="O4636" t="str">
            <v/>
          </cell>
          <cell r="P4636" t="str">
            <v/>
          </cell>
          <cell r="Q4636" t="str">
            <v/>
          </cell>
        </row>
        <row r="4637">
          <cell r="J4637" t="str">
            <v/>
          </cell>
          <cell r="O4637" t="str">
            <v/>
          </cell>
          <cell r="P4637" t="str">
            <v/>
          </cell>
          <cell r="Q4637" t="str">
            <v/>
          </cell>
        </row>
        <row r="4638">
          <cell r="J4638" t="str">
            <v/>
          </cell>
          <cell r="O4638" t="str">
            <v/>
          </cell>
          <cell r="P4638" t="str">
            <v/>
          </cell>
          <cell r="Q4638" t="str">
            <v/>
          </cell>
        </row>
        <row r="4639">
          <cell r="J4639" t="str">
            <v/>
          </cell>
          <cell r="O4639" t="str">
            <v/>
          </cell>
          <cell r="P4639" t="str">
            <v/>
          </cell>
          <cell r="Q4639" t="str">
            <v/>
          </cell>
        </row>
        <row r="4640">
          <cell r="J4640" t="str">
            <v/>
          </cell>
          <cell r="O4640" t="str">
            <v/>
          </cell>
          <cell r="P4640" t="str">
            <v/>
          </cell>
          <cell r="Q4640" t="str">
            <v/>
          </cell>
        </row>
        <row r="4641">
          <cell r="J4641" t="str">
            <v/>
          </cell>
          <cell r="O4641" t="str">
            <v/>
          </cell>
          <cell r="P4641" t="str">
            <v/>
          </cell>
          <cell r="Q4641" t="str">
            <v/>
          </cell>
        </row>
        <row r="4642">
          <cell r="J4642" t="str">
            <v/>
          </cell>
          <cell r="O4642" t="str">
            <v/>
          </cell>
          <cell r="P4642" t="str">
            <v/>
          </cell>
          <cell r="Q4642" t="str">
            <v/>
          </cell>
        </row>
        <row r="4643">
          <cell r="J4643" t="str">
            <v/>
          </cell>
          <cell r="O4643" t="str">
            <v/>
          </cell>
          <cell r="P4643" t="str">
            <v/>
          </cell>
          <cell r="Q4643" t="str">
            <v/>
          </cell>
        </row>
        <row r="4644">
          <cell r="J4644" t="str">
            <v/>
          </cell>
          <cell r="O4644" t="str">
            <v/>
          </cell>
          <cell r="P4644" t="str">
            <v/>
          </cell>
          <cell r="Q4644" t="str">
            <v/>
          </cell>
        </row>
        <row r="4645">
          <cell r="J4645" t="str">
            <v/>
          </cell>
          <cell r="O4645" t="str">
            <v/>
          </cell>
          <cell r="P4645" t="str">
            <v/>
          </cell>
          <cell r="Q4645" t="str">
            <v/>
          </cell>
        </row>
        <row r="4646">
          <cell r="J4646" t="str">
            <v/>
          </cell>
          <cell r="O4646" t="str">
            <v/>
          </cell>
          <cell r="P4646" t="str">
            <v/>
          </cell>
          <cell r="Q4646" t="str">
            <v/>
          </cell>
        </row>
        <row r="4647">
          <cell r="J4647" t="str">
            <v/>
          </cell>
          <cell r="O4647" t="str">
            <v/>
          </cell>
          <cell r="P4647" t="str">
            <v/>
          </cell>
          <cell r="Q4647" t="str">
            <v/>
          </cell>
        </row>
        <row r="4648">
          <cell r="J4648" t="str">
            <v/>
          </cell>
          <cell r="O4648" t="str">
            <v/>
          </cell>
          <cell r="P4648" t="str">
            <v/>
          </cell>
          <cell r="Q4648" t="str">
            <v/>
          </cell>
        </row>
        <row r="4649">
          <cell r="J4649" t="str">
            <v/>
          </cell>
          <cell r="O4649" t="str">
            <v/>
          </cell>
          <cell r="P4649" t="str">
            <v/>
          </cell>
          <cell r="Q4649" t="str">
            <v/>
          </cell>
        </row>
        <row r="4650">
          <cell r="J4650" t="str">
            <v/>
          </cell>
          <cell r="O4650" t="str">
            <v/>
          </cell>
          <cell r="P4650" t="str">
            <v/>
          </cell>
          <cell r="Q4650" t="str">
            <v/>
          </cell>
        </row>
        <row r="4651">
          <cell r="J4651" t="str">
            <v/>
          </cell>
          <cell r="O4651" t="str">
            <v/>
          </cell>
          <cell r="P4651" t="str">
            <v/>
          </cell>
          <cell r="Q4651" t="str">
            <v/>
          </cell>
        </row>
        <row r="4652">
          <cell r="J4652" t="str">
            <v/>
          </cell>
          <cell r="O4652" t="str">
            <v/>
          </cell>
          <cell r="P4652" t="str">
            <v/>
          </cell>
          <cell r="Q4652" t="str">
            <v/>
          </cell>
        </row>
        <row r="4653">
          <cell r="J4653" t="str">
            <v/>
          </cell>
          <cell r="O4653" t="str">
            <v/>
          </cell>
          <cell r="P4653" t="str">
            <v/>
          </cell>
          <cell r="Q4653" t="str">
            <v/>
          </cell>
        </row>
        <row r="4654">
          <cell r="J4654" t="str">
            <v/>
          </cell>
          <cell r="O4654" t="str">
            <v/>
          </cell>
          <cell r="P4654" t="str">
            <v/>
          </cell>
          <cell r="Q4654" t="str">
            <v/>
          </cell>
        </row>
        <row r="4655">
          <cell r="J4655" t="str">
            <v/>
          </cell>
          <cell r="O4655" t="str">
            <v/>
          </cell>
          <cell r="P4655" t="str">
            <v/>
          </cell>
          <cell r="Q4655" t="str">
            <v/>
          </cell>
        </row>
        <row r="4656">
          <cell r="J4656" t="str">
            <v/>
          </cell>
          <cell r="O4656" t="str">
            <v/>
          </cell>
          <cell r="P4656" t="str">
            <v/>
          </cell>
          <cell r="Q4656" t="str">
            <v/>
          </cell>
        </row>
        <row r="4657">
          <cell r="J4657" t="str">
            <v/>
          </cell>
          <cell r="O4657" t="str">
            <v/>
          </cell>
          <cell r="P4657" t="str">
            <v/>
          </cell>
          <cell r="Q4657" t="str">
            <v/>
          </cell>
        </row>
        <row r="4658">
          <cell r="J4658" t="str">
            <v/>
          </cell>
          <cell r="O4658" t="str">
            <v/>
          </cell>
          <cell r="P4658" t="str">
            <v/>
          </cell>
          <cell r="Q4658" t="str">
            <v/>
          </cell>
        </row>
        <row r="4659">
          <cell r="J4659" t="str">
            <v/>
          </cell>
          <cell r="O4659" t="str">
            <v/>
          </cell>
          <cell r="P4659" t="str">
            <v/>
          </cell>
          <cell r="Q4659" t="str">
            <v/>
          </cell>
        </row>
        <row r="4660">
          <cell r="J4660" t="str">
            <v/>
          </cell>
          <cell r="O4660" t="str">
            <v/>
          </cell>
          <cell r="P4660" t="str">
            <v/>
          </cell>
          <cell r="Q4660" t="str">
            <v/>
          </cell>
        </row>
        <row r="4661">
          <cell r="J4661" t="str">
            <v/>
          </cell>
          <cell r="O4661" t="str">
            <v/>
          </cell>
          <cell r="P4661" t="str">
            <v/>
          </cell>
          <cell r="Q4661" t="str">
            <v/>
          </cell>
        </row>
        <row r="4662">
          <cell r="J4662" t="str">
            <v/>
          </cell>
          <cell r="O4662" t="str">
            <v/>
          </cell>
          <cell r="P4662" t="str">
            <v/>
          </cell>
          <cell r="Q4662" t="str">
            <v/>
          </cell>
        </row>
        <row r="4663">
          <cell r="J4663" t="str">
            <v/>
          </cell>
          <cell r="O4663" t="str">
            <v/>
          </cell>
          <cell r="P4663" t="str">
            <v/>
          </cell>
          <cell r="Q4663" t="str">
            <v/>
          </cell>
        </row>
        <row r="4664">
          <cell r="J4664" t="str">
            <v/>
          </cell>
          <cell r="O4664" t="str">
            <v/>
          </cell>
          <cell r="P4664" t="str">
            <v/>
          </cell>
          <cell r="Q4664" t="str">
            <v/>
          </cell>
        </row>
        <row r="4665">
          <cell r="J4665" t="str">
            <v/>
          </cell>
          <cell r="O4665" t="str">
            <v/>
          </cell>
          <cell r="P4665" t="str">
            <v/>
          </cell>
          <cell r="Q4665" t="str">
            <v/>
          </cell>
        </row>
        <row r="4666">
          <cell r="J4666" t="str">
            <v/>
          </cell>
          <cell r="O4666" t="str">
            <v/>
          </cell>
          <cell r="P4666" t="str">
            <v/>
          </cell>
          <cell r="Q4666" t="str">
            <v/>
          </cell>
        </row>
        <row r="4667">
          <cell r="J4667" t="str">
            <v/>
          </cell>
          <cell r="O4667" t="str">
            <v/>
          </cell>
          <cell r="P4667" t="str">
            <v/>
          </cell>
          <cell r="Q4667" t="str">
            <v/>
          </cell>
        </row>
        <row r="4668">
          <cell r="J4668" t="str">
            <v/>
          </cell>
          <cell r="O4668" t="str">
            <v/>
          </cell>
          <cell r="P4668" t="str">
            <v/>
          </cell>
          <cell r="Q4668" t="str">
            <v/>
          </cell>
        </row>
        <row r="4669">
          <cell r="J4669" t="str">
            <v/>
          </cell>
          <cell r="O4669" t="str">
            <v/>
          </cell>
          <cell r="P4669" t="str">
            <v/>
          </cell>
          <cell r="Q4669" t="str">
            <v/>
          </cell>
        </row>
        <row r="4670">
          <cell r="J4670" t="str">
            <v/>
          </cell>
          <cell r="O4670" t="str">
            <v/>
          </cell>
          <cell r="P4670" t="str">
            <v/>
          </cell>
          <cell r="Q4670" t="str">
            <v/>
          </cell>
        </row>
        <row r="4671">
          <cell r="J4671" t="str">
            <v/>
          </cell>
          <cell r="O4671" t="str">
            <v/>
          </cell>
          <cell r="P4671" t="str">
            <v/>
          </cell>
          <cell r="Q4671" t="str">
            <v/>
          </cell>
        </row>
        <row r="4672">
          <cell r="J4672" t="str">
            <v/>
          </cell>
          <cell r="O4672" t="str">
            <v/>
          </cell>
          <cell r="P4672" t="str">
            <v/>
          </cell>
          <cell r="Q4672" t="str">
            <v/>
          </cell>
        </row>
        <row r="4673">
          <cell r="J4673" t="str">
            <v/>
          </cell>
          <cell r="O4673" t="str">
            <v/>
          </cell>
          <cell r="P4673" t="str">
            <v/>
          </cell>
          <cell r="Q4673" t="str">
            <v/>
          </cell>
        </row>
        <row r="4674">
          <cell r="J4674" t="str">
            <v/>
          </cell>
          <cell r="O4674" t="str">
            <v/>
          </cell>
          <cell r="P4674" t="str">
            <v/>
          </cell>
          <cell r="Q4674" t="str">
            <v/>
          </cell>
        </row>
        <row r="4675">
          <cell r="J4675" t="str">
            <v/>
          </cell>
          <cell r="O4675" t="str">
            <v/>
          </cell>
          <cell r="P4675" t="str">
            <v/>
          </cell>
          <cell r="Q4675" t="str">
            <v/>
          </cell>
        </row>
        <row r="4676">
          <cell r="J4676" t="str">
            <v/>
          </cell>
          <cell r="O4676" t="str">
            <v/>
          </cell>
          <cell r="P4676" t="str">
            <v/>
          </cell>
          <cell r="Q4676" t="str">
            <v/>
          </cell>
        </row>
        <row r="4677">
          <cell r="J4677" t="str">
            <v/>
          </cell>
          <cell r="O4677" t="str">
            <v/>
          </cell>
          <cell r="P4677" t="str">
            <v/>
          </cell>
          <cell r="Q4677" t="str">
            <v/>
          </cell>
        </row>
        <row r="4678">
          <cell r="J4678" t="str">
            <v/>
          </cell>
          <cell r="O4678" t="str">
            <v/>
          </cell>
          <cell r="P4678" t="str">
            <v/>
          </cell>
          <cell r="Q4678" t="str">
            <v/>
          </cell>
        </row>
        <row r="4679">
          <cell r="J4679" t="str">
            <v/>
          </cell>
          <cell r="O4679" t="str">
            <v/>
          </cell>
          <cell r="P4679" t="str">
            <v/>
          </cell>
          <cell r="Q4679" t="str">
            <v/>
          </cell>
        </row>
        <row r="4680">
          <cell r="J4680" t="str">
            <v/>
          </cell>
          <cell r="O4680" t="str">
            <v/>
          </cell>
          <cell r="P4680" t="str">
            <v/>
          </cell>
          <cell r="Q4680" t="str">
            <v/>
          </cell>
        </row>
        <row r="4681">
          <cell r="J4681" t="str">
            <v/>
          </cell>
          <cell r="O4681" t="str">
            <v/>
          </cell>
          <cell r="P4681" t="str">
            <v/>
          </cell>
          <cell r="Q4681" t="str">
            <v/>
          </cell>
        </row>
        <row r="4682">
          <cell r="J4682" t="str">
            <v/>
          </cell>
          <cell r="O4682" t="str">
            <v/>
          </cell>
          <cell r="P4682" t="str">
            <v/>
          </cell>
          <cell r="Q4682" t="str">
            <v/>
          </cell>
        </row>
        <row r="4683">
          <cell r="J4683" t="str">
            <v/>
          </cell>
          <cell r="O4683" t="str">
            <v/>
          </cell>
          <cell r="P4683" t="str">
            <v/>
          </cell>
          <cell r="Q4683" t="str">
            <v/>
          </cell>
        </row>
        <row r="4684">
          <cell r="J4684" t="str">
            <v/>
          </cell>
          <cell r="O4684" t="str">
            <v/>
          </cell>
          <cell r="P4684" t="str">
            <v/>
          </cell>
          <cell r="Q4684" t="str">
            <v/>
          </cell>
        </row>
        <row r="4685">
          <cell r="J4685" t="str">
            <v/>
          </cell>
          <cell r="O4685" t="str">
            <v/>
          </cell>
          <cell r="P4685" t="str">
            <v/>
          </cell>
          <cell r="Q4685" t="str">
            <v/>
          </cell>
        </row>
        <row r="4686">
          <cell r="J4686" t="str">
            <v/>
          </cell>
          <cell r="O4686" t="str">
            <v/>
          </cell>
          <cell r="P4686" t="str">
            <v/>
          </cell>
          <cell r="Q4686" t="str">
            <v/>
          </cell>
        </row>
        <row r="4687">
          <cell r="J4687" t="str">
            <v/>
          </cell>
          <cell r="O4687" t="str">
            <v/>
          </cell>
          <cell r="P4687" t="str">
            <v/>
          </cell>
          <cell r="Q4687" t="str">
            <v/>
          </cell>
        </row>
        <row r="4688">
          <cell r="J4688" t="str">
            <v/>
          </cell>
          <cell r="O4688" t="str">
            <v/>
          </cell>
          <cell r="P4688" t="str">
            <v/>
          </cell>
          <cell r="Q4688" t="str">
            <v/>
          </cell>
        </row>
        <row r="4689">
          <cell r="J4689" t="str">
            <v/>
          </cell>
          <cell r="O4689" t="str">
            <v/>
          </cell>
          <cell r="P4689" t="str">
            <v/>
          </cell>
          <cell r="Q4689" t="str">
            <v/>
          </cell>
        </row>
        <row r="4690">
          <cell r="J4690" t="str">
            <v/>
          </cell>
          <cell r="O4690" t="str">
            <v/>
          </cell>
          <cell r="P4690" t="str">
            <v/>
          </cell>
          <cell r="Q4690" t="str">
            <v/>
          </cell>
        </row>
        <row r="4691">
          <cell r="J4691" t="str">
            <v/>
          </cell>
          <cell r="O4691" t="str">
            <v/>
          </cell>
          <cell r="P4691" t="str">
            <v/>
          </cell>
          <cell r="Q4691" t="str">
            <v/>
          </cell>
        </row>
        <row r="4692">
          <cell r="J4692" t="str">
            <v/>
          </cell>
          <cell r="O4692" t="str">
            <v/>
          </cell>
          <cell r="P4692" t="str">
            <v/>
          </cell>
          <cell r="Q4692" t="str">
            <v/>
          </cell>
        </row>
        <row r="4693">
          <cell r="J4693" t="str">
            <v/>
          </cell>
          <cell r="O4693" t="str">
            <v/>
          </cell>
          <cell r="P4693" t="str">
            <v/>
          </cell>
          <cell r="Q4693" t="str">
            <v/>
          </cell>
        </row>
        <row r="4694">
          <cell r="J4694" t="str">
            <v/>
          </cell>
          <cell r="O4694" t="str">
            <v/>
          </cell>
          <cell r="P4694" t="str">
            <v/>
          </cell>
          <cell r="Q4694" t="str">
            <v/>
          </cell>
        </row>
        <row r="4695">
          <cell r="J4695" t="str">
            <v/>
          </cell>
          <cell r="O4695" t="str">
            <v/>
          </cell>
          <cell r="P4695" t="str">
            <v/>
          </cell>
          <cell r="Q4695" t="str">
            <v/>
          </cell>
        </row>
        <row r="4696">
          <cell r="J4696" t="str">
            <v/>
          </cell>
          <cell r="O4696" t="str">
            <v/>
          </cell>
          <cell r="P4696" t="str">
            <v/>
          </cell>
          <cell r="Q4696" t="str">
            <v/>
          </cell>
        </row>
        <row r="4697">
          <cell r="J4697" t="str">
            <v/>
          </cell>
          <cell r="O4697" t="str">
            <v/>
          </cell>
          <cell r="P4697" t="str">
            <v/>
          </cell>
          <cell r="Q4697" t="str">
            <v/>
          </cell>
        </row>
        <row r="4698">
          <cell r="J4698" t="str">
            <v/>
          </cell>
          <cell r="O4698" t="str">
            <v/>
          </cell>
          <cell r="P4698" t="str">
            <v/>
          </cell>
          <cell r="Q4698" t="str">
            <v/>
          </cell>
        </row>
        <row r="4699">
          <cell r="J4699" t="str">
            <v/>
          </cell>
          <cell r="O4699" t="str">
            <v/>
          </cell>
          <cell r="P4699" t="str">
            <v/>
          </cell>
          <cell r="Q4699" t="str">
            <v/>
          </cell>
        </row>
        <row r="4700">
          <cell r="J4700" t="str">
            <v/>
          </cell>
          <cell r="O4700" t="str">
            <v/>
          </cell>
          <cell r="P4700" t="str">
            <v/>
          </cell>
          <cell r="Q4700" t="str">
            <v/>
          </cell>
        </row>
        <row r="4701">
          <cell r="J4701" t="str">
            <v/>
          </cell>
          <cell r="O4701" t="str">
            <v/>
          </cell>
          <cell r="P4701" t="str">
            <v/>
          </cell>
          <cell r="Q4701" t="str">
            <v/>
          </cell>
        </row>
        <row r="4702">
          <cell r="J4702" t="str">
            <v/>
          </cell>
          <cell r="O4702" t="str">
            <v/>
          </cell>
          <cell r="P4702" t="str">
            <v/>
          </cell>
          <cell r="Q4702" t="str">
            <v/>
          </cell>
        </row>
        <row r="4703">
          <cell r="J4703" t="str">
            <v/>
          </cell>
          <cell r="O4703" t="str">
            <v/>
          </cell>
          <cell r="P4703" t="str">
            <v/>
          </cell>
          <cell r="Q4703" t="str">
            <v/>
          </cell>
        </row>
        <row r="4704">
          <cell r="J4704" t="str">
            <v/>
          </cell>
          <cell r="O4704" t="str">
            <v/>
          </cell>
          <cell r="P4704" t="str">
            <v/>
          </cell>
          <cell r="Q4704" t="str">
            <v/>
          </cell>
        </row>
        <row r="4705">
          <cell r="J4705" t="str">
            <v/>
          </cell>
          <cell r="O4705" t="str">
            <v/>
          </cell>
          <cell r="P4705" t="str">
            <v/>
          </cell>
          <cell r="Q4705" t="str">
            <v/>
          </cell>
        </row>
        <row r="4706">
          <cell r="J4706" t="str">
            <v/>
          </cell>
          <cell r="O4706" t="str">
            <v/>
          </cell>
          <cell r="P4706" t="str">
            <v/>
          </cell>
          <cell r="Q4706" t="str">
            <v/>
          </cell>
        </row>
        <row r="4707">
          <cell r="J4707" t="str">
            <v/>
          </cell>
          <cell r="O4707" t="str">
            <v/>
          </cell>
          <cell r="P4707" t="str">
            <v/>
          </cell>
          <cell r="Q4707" t="str">
            <v/>
          </cell>
        </row>
        <row r="4708">
          <cell r="J4708" t="str">
            <v/>
          </cell>
          <cell r="O4708" t="str">
            <v/>
          </cell>
          <cell r="P4708" t="str">
            <v/>
          </cell>
          <cell r="Q4708" t="str">
            <v/>
          </cell>
        </row>
        <row r="4709">
          <cell r="J4709" t="str">
            <v/>
          </cell>
          <cell r="O4709" t="str">
            <v/>
          </cell>
          <cell r="P4709" t="str">
            <v/>
          </cell>
          <cell r="Q4709" t="str">
            <v/>
          </cell>
        </row>
        <row r="4710">
          <cell r="J4710" t="str">
            <v/>
          </cell>
          <cell r="O4710" t="str">
            <v/>
          </cell>
          <cell r="P4710" t="str">
            <v/>
          </cell>
          <cell r="Q4710" t="str">
            <v/>
          </cell>
        </row>
        <row r="4711">
          <cell r="J4711" t="str">
            <v/>
          </cell>
          <cell r="O4711" t="str">
            <v/>
          </cell>
          <cell r="P4711" t="str">
            <v/>
          </cell>
          <cell r="Q4711" t="str">
            <v/>
          </cell>
        </row>
        <row r="4712">
          <cell r="J4712" t="str">
            <v/>
          </cell>
          <cell r="O4712" t="str">
            <v/>
          </cell>
          <cell r="P4712" t="str">
            <v/>
          </cell>
          <cell r="Q4712" t="str">
            <v/>
          </cell>
        </row>
        <row r="4713">
          <cell r="J4713" t="str">
            <v/>
          </cell>
          <cell r="O4713" t="str">
            <v/>
          </cell>
          <cell r="P4713" t="str">
            <v/>
          </cell>
          <cell r="Q4713" t="str">
            <v/>
          </cell>
        </row>
        <row r="4714">
          <cell r="J4714" t="str">
            <v/>
          </cell>
          <cell r="O4714" t="str">
            <v/>
          </cell>
          <cell r="P4714" t="str">
            <v/>
          </cell>
          <cell r="Q4714" t="str">
            <v/>
          </cell>
        </row>
        <row r="4715">
          <cell r="J4715" t="str">
            <v/>
          </cell>
          <cell r="O4715" t="str">
            <v/>
          </cell>
          <cell r="P4715" t="str">
            <v/>
          </cell>
          <cell r="Q4715" t="str">
            <v/>
          </cell>
        </row>
        <row r="4716">
          <cell r="J4716" t="str">
            <v/>
          </cell>
          <cell r="O4716" t="str">
            <v/>
          </cell>
          <cell r="P4716" t="str">
            <v/>
          </cell>
          <cell r="Q4716" t="str">
            <v/>
          </cell>
        </row>
        <row r="4717">
          <cell r="J4717" t="str">
            <v/>
          </cell>
          <cell r="O4717" t="str">
            <v/>
          </cell>
          <cell r="P4717" t="str">
            <v/>
          </cell>
          <cell r="Q4717" t="str">
            <v/>
          </cell>
        </row>
        <row r="4718">
          <cell r="J4718" t="str">
            <v/>
          </cell>
          <cell r="O4718" t="str">
            <v/>
          </cell>
          <cell r="P4718" t="str">
            <v/>
          </cell>
          <cell r="Q4718" t="str">
            <v/>
          </cell>
        </row>
        <row r="4719">
          <cell r="J4719" t="str">
            <v/>
          </cell>
          <cell r="O4719" t="str">
            <v/>
          </cell>
          <cell r="P4719" t="str">
            <v/>
          </cell>
          <cell r="Q4719" t="str">
            <v/>
          </cell>
        </row>
        <row r="4720">
          <cell r="J4720" t="str">
            <v/>
          </cell>
          <cell r="O4720" t="str">
            <v/>
          </cell>
          <cell r="P4720" t="str">
            <v/>
          </cell>
          <cell r="Q4720" t="str">
            <v/>
          </cell>
        </row>
        <row r="4721">
          <cell r="J4721" t="str">
            <v/>
          </cell>
          <cell r="O4721" t="str">
            <v/>
          </cell>
          <cell r="P4721" t="str">
            <v/>
          </cell>
          <cell r="Q4721" t="str">
            <v/>
          </cell>
        </row>
        <row r="4722">
          <cell r="J4722" t="str">
            <v/>
          </cell>
          <cell r="O4722" t="str">
            <v/>
          </cell>
          <cell r="P4722" t="str">
            <v/>
          </cell>
          <cell r="Q4722" t="str">
            <v/>
          </cell>
        </row>
        <row r="4723">
          <cell r="J4723" t="str">
            <v/>
          </cell>
          <cell r="O4723" t="str">
            <v/>
          </cell>
          <cell r="P4723" t="str">
            <v/>
          </cell>
          <cell r="Q4723" t="str">
            <v/>
          </cell>
        </row>
        <row r="4724">
          <cell r="J4724" t="str">
            <v/>
          </cell>
          <cell r="O4724" t="str">
            <v/>
          </cell>
          <cell r="P4724" t="str">
            <v/>
          </cell>
          <cell r="Q4724" t="str">
            <v/>
          </cell>
        </row>
        <row r="4725">
          <cell r="J4725" t="str">
            <v/>
          </cell>
          <cell r="O4725" t="str">
            <v/>
          </cell>
          <cell r="P4725" t="str">
            <v/>
          </cell>
          <cell r="Q4725" t="str">
            <v/>
          </cell>
        </row>
        <row r="4726">
          <cell r="J4726" t="str">
            <v/>
          </cell>
          <cell r="O4726" t="str">
            <v/>
          </cell>
          <cell r="P4726" t="str">
            <v/>
          </cell>
          <cell r="Q4726" t="str">
            <v/>
          </cell>
        </row>
        <row r="4727">
          <cell r="J4727" t="str">
            <v/>
          </cell>
          <cell r="O4727" t="str">
            <v/>
          </cell>
          <cell r="P4727" t="str">
            <v/>
          </cell>
          <cell r="Q4727" t="str">
            <v/>
          </cell>
        </row>
        <row r="4728">
          <cell r="J4728" t="str">
            <v/>
          </cell>
          <cell r="O4728" t="str">
            <v/>
          </cell>
          <cell r="P4728" t="str">
            <v/>
          </cell>
          <cell r="Q4728" t="str">
            <v/>
          </cell>
        </row>
        <row r="4729">
          <cell r="J4729" t="str">
            <v/>
          </cell>
          <cell r="O4729" t="str">
            <v/>
          </cell>
          <cell r="P4729" t="str">
            <v/>
          </cell>
          <cell r="Q4729" t="str">
            <v/>
          </cell>
        </row>
        <row r="4730">
          <cell r="J4730" t="str">
            <v/>
          </cell>
          <cell r="O4730" t="str">
            <v/>
          </cell>
          <cell r="P4730" t="str">
            <v/>
          </cell>
          <cell r="Q4730" t="str">
            <v/>
          </cell>
        </row>
        <row r="4731">
          <cell r="J4731" t="str">
            <v/>
          </cell>
          <cell r="O4731" t="str">
            <v/>
          </cell>
          <cell r="P4731" t="str">
            <v/>
          </cell>
          <cell r="Q4731" t="str">
            <v/>
          </cell>
        </row>
        <row r="4732">
          <cell r="J4732" t="str">
            <v/>
          </cell>
          <cell r="O4732" t="str">
            <v/>
          </cell>
          <cell r="P4732" t="str">
            <v/>
          </cell>
          <cell r="Q4732" t="str">
            <v/>
          </cell>
        </row>
        <row r="4733">
          <cell r="J4733" t="str">
            <v/>
          </cell>
          <cell r="O4733" t="str">
            <v/>
          </cell>
          <cell r="P4733" t="str">
            <v/>
          </cell>
          <cell r="Q4733" t="str">
            <v/>
          </cell>
        </row>
        <row r="4734">
          <cell r="J4734" t="str">
            <v/>
          </cell>
          <cell r="O4734" t="str">
            <v/>
          </cell>
          <cell r="P4734" t="str">
            <v/>
          </cell>
          <cell r="Q4734" t="str">
            <v/>
          </cell>
        </row>
        <row r="4735">
          <cell r="J4735" t="str">
            <v/>
          </cell>
          <cell r="O4735" t="str">
            <v/>
          </cell>
          <cell r="P4735" t="str">
            <v/>
          </cell>
          <cell r="Q4735" t="str">
            <v/>
          </cell>
        </row>
        <row r="4736">
          <cell r="J4736" t="str">
            <v/>
          </cell>
          <cell r="O4736" t="str">
            <v/>
          </cell>
          <cell r="P4736" t="str">
            <v/>
          </cell>
          <cell r="Q4736" t="str">
            <v/>
          </cell>
        </row>
        <row r="4737">
          <cell r="J4737" t="str">
            <v/>
          </cell>
          <cell r="O4737" t="str">
            <v/>
          </cell>
          <cell r="P4737" t="str">
            <v/>
          </cell>
          <cell r="Q4737" t="str">
            <v/>
          </cell>
        </row>
        <row r="4738">
          <cell r="J4738" t="str">
            <v/>
          </cell>
          <cell r="O4738" t="str">
            <v/>
          </cell>
          <cell r="P4738" t="str">
            <v/>
          </cell>
          <cell r="Q4738" t="str">
            <v/>
          </cell>
        </row>
        <row r="4739">
          <cell r="J4739" t="str">
            <v/>
          </cell>
          <cell r="O4739" t="str">
            <v/>
          </cell>
          <cell r="P4739" t="str">
            <v/>
          </cell>
          <cell r="Q4739" t="str">
            <v/>
          </cell>
        </row>
        <row r="4740">
          <cell r="J4740" t="str">
            <v/>
          </cell>
          <cell r="O4740" t="str">
            <v/>
          </cell>
          <cell r="P4740" t="str">
            <v/>
          </cell>
          <cell r="Q4740" t="str">
            <v/>
          </cell>
        </row>
        <row r="4741">
          <cell r="J4741" t="str">
            <v/>
          </cell>
          <cell r="O4741" t="str">
            <v/>
          </cell>
          <cell r="P4741" t="str">
            <v/>
          </cell>
          <cell r="Q4741" t="str">
            <v/>
          </cell>
        </row>
        <row r="4742">
          <cell r="J4742" t="str">
            <v/>
          </cell>
          <cell r="O4742" t="str">
            <v/>
          </cell>
          <cell r="P4742" t="str">
            <v/>
          </cell>
          <cell r="Q4742" t="str">
            <v/>
          </cell>
        </row>
        <row r="4743">
          <cell r="J4743" t="str">
            <v/>
          </cell>
          <cell r="O4743" t="str">
            <v/>
          </cell>
          <cell r="P4743" t="str">
            <v/>
          </cell>
          <cell r="Q4743" t="str">
            <v/>
          </cell>
        </row>
        <row r="4744">
          <cell r="J4744" t="str">
            <v/>
          </cell>
          <cell r="O4744" t="str">
            <v/>
          </cell>
          <cell r="P4744" t="str">
            <v/>
          </cell>
          <cell r="Q4744" t="str">
            <v/>
          </cell>
        </row>
        <row r="4745">
          <cell r="J4745" t="str">
            <v/>
          </cell>
          <cell r="O4745" t="str">
            <v/>
          </cell>
          <cell r="P4745" t="str">
            <v/>
          </cell>
          <cell r="Q4745" t="str">
            <v/>
          </cell>
        </row>
        <row r="4746">
          <cell r="J4746" t="str">
            <v/>
          </cell>
          <cell r="O4746" t="str">
            <v/>
          </cell>
          <cell r="P4746" t="str">
            <v/>
          </cell>
          <cell r="Q4746" t="str">
            <v/>
          </cell>
        </row>
        <row r="4747">
          <cell r="J4747" t="str">
            <v/>
          </cell>
          <cell r="O4747" t="str">
            <v/>
          </cell>
          <cell r="P4747" t="str">
            <v/>
          </cell>
          <cell r="Q4747" t="str">
            <v/>
          </cell>
        </row>
        <row r="4748">
          <cell r="J4748" t="str">
            <v/>
          </cell>
          <cell r="O4748" t="str">
            <v/>
          </cell>
          <cell r="P4748" t="str">
            <v/>
          </cell>
          <cell r="Q4748" t="str">
            <v/>
          </cell>
        </row>
        <row r="4749">
          <cell r="J4749" t="str">
            <v/>
          </cell>
          <cell r="O4749" t="str">
            <v/>
          </cell>
          <cell r="P4749" t="str">
            <v/>
          </cell>
          <cell r="Q4749" t="str">
            <v/>
          </cell>
        </row>
        <row r="4750">
          <cell r="J4750" t="str">
            <v/>
          </cell>
          <cell r="O4750" t="str">
            <v/>
          </cell>
          <cell r="P4750" t="str">
            <v/>
          </cell>
          <cell r="Q4750" t="str">
            <v/>
          </cell>
        </row>
        <row r="4751">
          <cell r="J4751" t="str">
            <v/>
          </cell>
          <cell r="O4751" t="str">
            <v/>
          </cell>
          <cell r="P4751" t="str">
            <v/>
          </cell>
          <cell r="Q4751" t="str">
            <v/>
          </cell>
        </row>
        <row r="4752">
          <cell r="J4752" t="str">
            <v/>
          </cell>
          <cell r="O4752" t="str">
            <v/>
          </cell>
          <cell r="P4752" t="str">
            <v/>
          </cell>
          <cell r="Q4752" t="str">
            <v/>
          </cell>
        </row>
        <row r="4753">
          <cell r="J4753" t="str">
            <v/>
          </cell>
          <cell r="O4753" t="str">
            <v/>
          </cell>
          <cell r="P4753" t="str">
            <v/>
          </cell>
          <cell r="Q4753" t="str">
            <v/>
          </cell>
        </row>
        <row r="4754">
          <cell r="J4754" t="str">
            <v/>
          </cell>
          <cell r="O4754" t="str">
            <v/>
          </cell>
          <cell r="P4754" t="str">
            <v/>
          </cell>
          <cell r="Q4754" t="str">
            <v/>
          </cell>
        </row>
        <row r="4755">
          <cell r="J4755" t="str">
            <v/>
          </cell>
          <cell r="O4755" t="str">
            <v/>
          </cell>
          <cell r="P4755" t="str">
            <v/>
          </cell>
          <cell r="Q4755" t="str">
            <v/>
          </cell>
        </row>
        <row r="4756">
          <cell r="J4756" t="str">
            <v/>
          </cell>
          <cell r="O4756" t="str">
            <v/>
          </cell>
          <cell r="P4756" t="str">
            <v/>
          </cell>
          <cell r="Q4756" t="str">
            <v/>
          </cell>
        </row>
        <row r="4757">
          <cell r="J4757" t="str">
            <v/>
          </cell>
          <cell r="O4757" t="str">
            <v/>
          </cell>
          <cell r="P4757" t="str">
            <v/>
          </cell>
          <cell r="Q4757" t="str">
            <v/>
          </cell>
        </row>
        <row r="4758">
          <cell r="J4758" t="str">
            <v/>
          </cell>
          <cell r="O4758" t="str">
            <v/>
          </cell>
          <cell r="P4758" t="str">
            <v/>
          </cell>
          <cell r="Q4758" t="str">
            <v/>
          </cell>
        </row>
        <row r="4759">
          <cell r="J4759" t="str">
            <v/>
          </cell>
          <cell r="O4759" t="str">
            <v/>
          </cell>
          <cell r="P4759" t="str">
            <v/>
          </cell>
          <cell r="Q4759" t="str">
            <v/>
          </cell>
        </row>
        <row r="4760">
          <cell r="J4760" t="str">
            <v/>
          </cell>
          <cell r="O4760" t="str">
            <v/>
          </cell>
          <cell r="P4760" t="str">
            <v/>
          </cell>
          <cell r="Q4760" t="str">
            <v/>
          </cell>
        </row>
        <row r="4761">
          <cell r="J4761" t="str">
            <v/>
          </cell>
          <cell r="O4761" t="str">
            <v/>
          </cell>
          <cell r="P4761" t="str">
            <v/>
          </cell>
          <cell r="Q4761" t="str">
            <v/>
          </cell>
        </row>
        <row r="4762">
          <cell r="J4762" t="str">
            <v/>
          </cell>
          <cell r="O4762" t="str">
            <v/>
          </cell>
          <cell r="P4762" t="str">
            <v/>
          </cell>
          <cell r="Q4762" t="str">
            <v/>
          </cell>
        </row>
        <row r="4763">
          <cell r="J4763" t="str">
            <v/>
          </cell>
          <cell r="O4763" t="str">
            <v/>
          </cell>
          <cell r="P4763" t="str">
            <v/>
          </cell>
          <cell r="Q4763" t="str">
            <v/>
          </cell>
        </row>
        <row r="4764">
          <cell r="J4764" t="str">
            <v/>
          </cell>
          <cell r="O4764" t="str">
            <v/>
          </cell>
          <cell r="P4764" t="str">
            <v/>
          </cell>
          <cell r="Q4764" t="str">
            <v/>
          </cell>
        </row>
        <row r="4765">
          <cell r="J4765" t="str">
            <v/>
          </cell>
          <cell r="O4765" t="str">
            <v/>
          </cell>
          <cell r="P4765" t="str">
            <v/>
          </cell>
          <cell r="Q4765" t="str">
            <v/>
          </cell>
        </row>
        <row r="4766">
          <cell r="J4766" t="str">
            <v/>
          </cell>
          <cell r="O4766" t="str">
            <v/>
          </cell>
          <cell r="P4766" t="str">
            <v/>
          </cell>
          <cell r="Q4766" t="str">
            <v/>
          </cell>
        </row>
        <row r="4767">
          <cell r="J4767" t="str">
            <v/>
          </cell>
          <cell r="O4767" t="str">
            <v/>
          </cell>
          <cell r="P4767" t="str">
            <v/>
          </cell>
          <cell r="Q4767" t="str">
            <v/>
          </cell>
        </row>
        <row r="4768">
          <cell r="J4768" t="str">
            <v/>
          </cell>
          <cell r="O4768" t="str">
            <v/>
          </cell>
          <cell r="P4768" t="str">
            <v/>
          </cell>
          <cell r="Q4768" t="str">
            <v/>
          </cell>
        </row>
        <row r="4769">
          <cell r="J4769" t="str">
            <v/>
          </cell>
          <cell r="O4769" t="str">
            <v/>
          </cell>
          <cell r="P4769" t="str">
            <v/>
          </cell>
          <cell r="Q4769" t="str">
            <v/>
          </cell>
        </row>
        <row r="4770">
          <cell r="J4770" t="str">
            <v/>
          </cell>
          <cell r="O4770" t="str">
            <v/>
          </cell>
          <cell r="P4770" t="str">
            <v/>
          </cell>
          <cell r="Q4770" t="str">
            <v/>
          </cell>
        </row>
        <row r="4771">
          <cell r="J4771" t="str">
            <v/>
          </cell>
          <cell r="O4771" t="str">
            <v/>
          </cell>
          <cell r="P4771" t="str">
            <v/>
          </cell>
          <cell r="Q4771" t="str">
            <v/>
          </cell>
        </row>
        <row r="4772">
          <cell r="J4772" t="str">
            <v/>
          </cell>
          <cell r="O4772" t="str">
            <v/>
          </cell>
          <cell r="P4772" t="str">
            <v/>
          </cell>
          <cell r="Q4772" t="str">
            <v/>
          </cell>
        </row>
        <row r="4773">
          <cell r="J4773" t="str">
            <v/>
          </cell>
          <cell r="O4773" t="str">
            <v/>
          </cell>
          <cell r="P4773" t="str">
            <v/>
          </cell>
          <cell r="Q4773" t="str">
            <v/>
          </cell>
        </row>
        <row r="4774">
          <cell r="J4774" t="str">
            <v/>
          </cell>
          <cell r="O4774" t="str">
            <v/>
          </cell>
          <cell r="P4774" t="str">
            <v/>
          </cell>
          <cell r="Q4774" t="str">
            <v/>
          </cell>
        </row>
        <row r="4775">
          <cell r="J4775" t="str">
            <v/>
          </cell>
          <cell r="O4775" t="str">
            <v/>
          </cell>
          <cell r="P4775" t="str">
            <v/>
          </cell>
          <cell r="Q4775" t="str">
            <v/>
          </cell>
        </row>
        <row r="4776">
          <cell r="J4776" t="str">
            <v/>
          </cell>
          <cell r="O4776" t="str">
            <v/>
          </cell>
          <cell r="P4776" t="str">
            <v/>
          </cell>
          <cell r="Q4776" t="str">
            <v/>
          </cell>
        </row>
        <row r="4777">
          <cell r="J4777" t="str">
            <v/>
          </cell>
          <cell r="O4777" t="str">
            <v/>
          </cell>
          <cell r="P4777" t="str">
            <v/>
          </cell>
          <cell r="Q4777" t="str">
            <v/>
          </cell>
        </row>
        <row r="4778">
          <cell r="J4778" t="str">
            <v/>
          </cell>
          <cell r="O4778" t="str">
            <v/>
          </cell>
          <cell r="P4778" t="str">
            <v/>
          </cell>
          <cell r="Q4778" t="str">
            <v/>
          </cell>
        </row>
        <row r="4779">
          <cell r="J4779" t="str">
            <v/>
          </cell>
          <cell r="O4779" t="str">
            <v/>
          </cell>
          <cell r="P4779" t="str">
            <v/>
          </cell>
          <cell r="Q4779" t="str">
            <v/>
          </cell>
        </row>
        <row r="4780">
          <cell r="J4780" t="str">
            <v/>
          </cell>
          <cell r="O4780" t="str">
            <v/>
          </cell>
          <cell r="P4780" t="str">
            <v/>
          </cell>
          <cell r="Q4780" t="str">
            <v/>
          </cell>
        </row>
        <row r="4781">
          <cell r="J4781" t="str">
            <v/>
          </cell>
          <cell r="O4781" t="str">
            <v/>
          </cell>
          <cell r="P4781" t="str">
            <v/>
          </cell>
          <cell r="Q4781" t="str">
            <v/>
          </cell>
        </row>
        <row r="4782">
          <cell r="J4782" t="str">
            <v/>
          </cell>
          <cell r="O4782" t="str">
            <v/>
          </cell>
          <cell r="P4782" t="str">
            <v/>
          </cell>
          <cell r="Q4782" t="str">
            <v/>
          </cell>
        </row>
        <row r="4783">
          <cell r="J4783" t="str">
            <v/>
          </cell>
          <cell r="O4783" t="str">
            <v/>
          </cell>
          <cell r="P4783" t="str">
            <v/>
          </cell>
          <cell r="Q4783" t="str">
            <v/>
          </cell>
        </row>
        <row r="4784">
          <cell r="J4784" t="str">
            <v/>
          </cell>
          <cell r="O4784" t="str">
            <v/>
          </cell>
          <cell r="P4784" t="str">
            <v/>
          </cell>
          <cell r="Q4784" t="str">
            <v/>
          </cell>
        </row>
        <row r="4785">
          <cell r="J4785" t="str">
            <v/>
          </cell>
          <cell r="O4785" t="str">
            <v/>
          </cell>
          <cell r="P4785" t="str">
            <v/>
          </cell>
          <cell r="Q4785" t="str">
            <v/>
          </cell>
        </row>
        <row r="4786">
          <cell r="J4786" t="str">
            <v/>
          </cell>
          <cell r="O4786" t="str">
            <v/>
          </cell>
          <cell r="P4786" t="str">
            <v/>
          </cell>
          <cell r="Q4786" t="str">
            <v/>
          </cell>
        </row>
        <row r="4787">
          <cell r="J4787" t="str">
            <v/>
          </cell>
          <cell r="O4787" t="str">
            <v/>
          </cell>
          <cell r="P4787" t="str">
            <v/>
          </cell>
          <cell r="Q4787" t="str">
            <v/>
          </cell>
        </row>
        <row r="4788">
          <cell r="J4788" t="str">
            <v/>
          </cell>
          <cell r="O4788" t="str">
            <v/>
          </cell>
          <cell r="P4788" t="str">
            <v/>
          </cell>
          <cell r="Q4788" t="str">
            <v/>
          </cell>
        </row>
        <row r="4789">
          <cell r="J4789" t="str">
            <v/>
          </cell>
          <cell r="O4789" t="str">
            <v/>
          </cell>
          <cell r="P4789" t="str">
            <v/>
          </cell>
          <cell r="Q4789" t="str">
            <v/>
          </cell>
        </row>
        <row r="4790">
          <cell r="J4790" t="str">
            <v/>
          </cell>
          <cell r="O4790" t="str">
            <v/>
          </cell>
          <cell r="P4790" t="str">
            <v/>
          </cell>
          <cell r="Q4790" t="str">
            <v/>
          </cell>
        </row>
        <row r="4791">
          <cell r="J4791" t="str">
            <v/>
          </cell>
          <cell r="O4791" t="str">
            <v/>
          </cell>
          <cell r="P4791" t="str">
            <v/>
          </cell>
          <cell r="Q4791" t="str">
            <v/>
          </cell>
        </row>
        <row r="4792">
          <cell r="J4792" t="str">
            <v/>
          </cell>
          <cell r="O4792" t="str">
            <v/>
          </cell>
          <cell r="P4792" t="str">
            <v/>
          </cell>
          <cell r="Q4792" t="str">
            <v/>
          </cell>
        </row>
        <row r="4793">
          <cell r="J4793" t="str">
            <v/>
          </cell>
          <cell r="O4793" t="str">
            <v/>
          </cell>
          <cell r="P4793" t="str">
            <v/>
          </cell>
          <cell r="Q4793" t="str">
            <v/>
          </cell>
        </row>
        <row r="4794">
          <cell r="J4794" t="str">
            <v/>
          </cell>
          <cell r="O4794" t="str">
            <v/>
          </cell>
          <cell r="P4794" t="str">
            <v/>
          </cell>
          <cell r="Q4794" t="str">
            <v/>
          </cell>
        </row>
        <row r="4795">
          <cell r="J4795" t="str">
            <v/>
          </cell>
          <cell r="O4795" t="str">
            <v/>
          </cell>
          <cell r="P4795" t="str">
            <v/>
          </cell>
          <cell r="Q4795" t="str">
            <v/>
          </cell>
        </row>
        <row r="4796">
          <cell r="J4796" t="str">
            <v/>
          </cell>
          <cell r="O4796" t="str">
            <v/>
          </cell>
          <cell r="P4796" t="str">
            <v/>
          </cell>
          <cell r="Q4796" t="str">
            <v/>
          </cell>
        </row>
        <row r="4797">
          <cell r="J4797" t="str">
            <v/>
          </cell>
          <cell r="O4797" t="str">
            <v/>
          </cell>
          <cell r="P4797" t="str">
            <v/>
          </cell>
          <cell r="Q4797" t="str">
            <v/>
          </cell>
        </row>
        <row r="4798">
          <cell r="J4798" t="str">
            <v/>
          </cell>
          <cell r="O4798" t="str">
            <v/>
          </cell>
          <cell r="P4798" t="str">
            <v/>
          </cell>
          <cell r="Q4798" t="str">
            <v/>
          </cell>
        </row>
        <row r="4799">
          <cell r="J4799" t="str">
            <v/>
          </cell>
          <cell r="O4799" t="str">
            <v/>
          </cell>
          <cell r="P4799" t="str">
            <v/>
          </cell>
          <cell r="Q4799" t="str">
            <v/>
          </cell>
        </row>
        <row r="4800">
          <cell r="J4800" t="str">
            <v/>
          </cell>
          <cell r="O4800" t="str">
            <v/>
          </cell>
          <cell r="P4800" t="str">
            <v/>
          </cell>
          <cell r="Q4800" t="str">
            <v/>
          </cell>
        </row>
        <row r="4801">
          <cell r="J4801" t="str">
            <v/>
          </cell>
          <cell r="O4801" t="str">
            <v/>
          </cell>
          <cell r="P4801" t="str">
            <v/>
          </cell>
          <cell r="Q4801" t="str">
            <v/>
          </cell>
        </row>
        <row r="4802">
          <cell r="J4802" t="str">
            <v/>
          </cell>
          <cell r="O4802" t="str">
            <v/>
          </cell>
          <cell r="P4802" t="str">
            <v/>
          </cell>
          <cell r="Q4802" t="str">
            <v/>
          </cell>
        </row>
        <row r="4803">
          <cell r="J4803" t="str">
            <v/>
          </cell>
          <cell r="O4803" t="str">
            <v/>
          </cell>
          <cell r="P4803" t="str">
            <v/>
          </cell>
          <cell r="Q4803" t="str">
            <v/>
          </cell>
        </row>
        <row r="4804">
          <cell r="J4804" t="str">
            <v/>
          </cell>
          <cell r="O4804" t="str">
            <v/>
          </cell>
          <cell r="P4804" t="str">
            <v/>
          </cell>
          <cell r="Q4804" t="str">
            <v/>
          </cell>
        </row>
        <row r="4805">
          <cell r="J4805" t="str">
            <v/>
          </cell>
          <cell r="O4805" t="str">
            <v/>
          </cell>
          <cell r="P4805" t="str">
            <v/>
          </cell>
          <cell r="Q4805" t="str">
            <v/>
          </cell>
        </row>
        <row r="4806">
          <cell r="J4806" t="str">
            <v/>
          </cell>
          <cell r="O4806" t="str">
            <v/>
          </cell>
          <cell r="P4806" t="str">
            <v/>
          </cell>
          <cell r="Q4806" t="str">
            <v/>
          </cell>
        </row>
        <row r="4807">
          <cell r="J4807" t="str">
            <v/>
          </cell>
          <cell r="O4807" t="str">
            <v/>
          </cell>
          <cell r="P4807" t="str">
            <v/>
          </cell>
          <cell r="Q4807" t="str">
            <v/>
          </cell>
        </row>
        <row r="4808">
          <cell r="J4808" t="str">
            <v/>
          </cell>
          <cell r="O4808" t="str">
            <v/>
          </cell>
          <cell r="P4808" t="str">
            <v/>
          </cell>
          <cell r="Q4808" t="str">
            <v/>
          </cell>
        </row>
        <row r="4809">
          <cell r="J4809" t="str">
            <v/>
          </cell>
          <cell r="O4809" t="str">
            <v/>
          </cell>
          <cell r="P4809" t="str">
            <v/>
          </cell>
          <cell r="Q4809" t="str">
            <v/>
          </cell>
        </row>
        <row r="4810">
          <cell r="J4810" t="str">
            <v/>
          </cell>
          <cell r="O4810" t="str">
            <v/>
          </cell>
          <cell r="P4810" t="str">
            <v/>
          </cell>
          <cell r="Q4810" t="str">
            <v/>
          </cell>
        </row>
        <row r="4811">
          <cell r="J4811" t="str">
            <v/>
          </cell>
          <cell r="O4811" t="str">
            <v/>
          </cell>
          <cell r="P4811" t="str">
            <v/>
          </cell>
          <cell r="Q4811" t="str">
            <v/>
          </cell>
        </row>
        <row r="4812">
          <cell r="J4812" t="str">
            <v/>
          </cell>
          <cell r="O4812" t="str">
            <v/>
          </cell>
          <cell r="P4812" t="str">
            <v/>
          </cell>
          <cell r="Q4812" t="str">
            <v/>
          </cell>
        </row>
        <row r="4813">
          <cell r="J4813" t="str">
            <v/>
          </cell>
          <cell r="O4813" t="str">
            <v/>
          </cell>
          <cell r="P4813" t="str">
            <v/>
          </cell>
          <cell r="Q4813" t="str">
            <v/>
          </cell>
        </row>
        <row r="4814">
          <cell r="J4814" t="str">
            <v/>
          </cell>
          <cell r="O4814" t="str">
            <v/>
          </cell>
          <cell r="P4814" t="str">
            <v/>
          </cell>
          <cell r="Q4814" t="str">
            <v/>
          </cell>
        </row>
        <row r="4815">
          <cell r="J4815" t="str">
            <v/>
          </cell>
          <cell r="O4815" t="str">
            <v/>
          </cell>
          <cell r="P4815" t="str">
            <v/>
          </cell>
          <cell r="Q4815" t="str">
            <v/>
          </cell>
        </row>
        <row r="4816">
          <cell r="J4816" t="str">
            <v/>
          </cell>
          <cell r="O4816" t="str">
            <v/>
          </cell>
          <cell r="P4816" t="str">
            <v/>
          </cell>
          <cell r="Q4816" t="str">
            <v/>
          </cell>
        </row>
        <row r="4817">
          <cell r="J4817" t="str">
            <v/>
          </cell>
          <cell r="O4817" t="str">
            <v/>
          </cell>
          <cell r="P4817" t="str">
            <v/>
          </cell>
          <cell r="Q4817" t="str">
            <v/>
          </cell>
        </row>
        <row r="4818">
          <cell r="J4818" t="str">
            <v/>
          </cell>
          <cell r="O4818" t="str">
            <v/>
          </cell>
          <cell r="P4818" t="str">
            <v/>
          </cell>
          <cell r="Q4818" t="str">
            <v/>
          </cell>
        </row>
        <row r="4819">
          <cell r="J4819" t="str">
            <v/>
          </cell>
          <cell r="O4819" t="str">
            <v/>
          </cell>
          <cell r="P4819" t="str">
            <v/>
          </cell>
          <cell r="Q4819" t="str">
            <v/>
          </cell>
        </row>
        <row r="4820">
          <cell r="J4820" t="str">
            <v/>
          </cell>
          <cell r="O4820" t="str">
            <v/>
          </cell>
          <cell r="P4820" t="str">
            <v/>
          </cell>
          <cell r="Q4820" t="str">
            <v/>
          </cell>
        </row>
        <row r="4821">
          <cell r="J4821" t="str">
            <v/>
          </cell>
          <cell r="O4821" t="str">
            <v/>
          </cell>
          <cell r="P4821" t="str">
            <v/>
          </cell>
          <cell r="Q4821" t="str">
            <v/>
          </cell>
        </row>
        <row r="4822">
          <cell r="J4822" t="str">
            <v/>
          </cell>
          <cell r="O4822" t="str">
            <v/>
          </cell>
          <cell r="P4822" t="str">
            <v/>
          </cell>
          <cell r="Q4822" t="str">
            <v/>
          </cell>
        </row>
        <row r="4823">
          <cell r="J4823" t="str">
            <v/>
          </cell>
          <cell r="O4823" t="str">
            <v/>
          </cell>
          <cell r="P4823" t="str">
            <v/>
          </cell>
          <cell r="Q4823" t="str">
            <v/>
          </cell>
        </row>
        <row r="4824">
          <cell r="J4824" t="str">
            <v/>
          </cell>
          <cell r="O4824" t="str">
            <v/>
          </cell>
          <cell r="P4824" t="str">
            <v/>
          </cell>
          <cell r="Q4824" t="str">
            <v/>
          </cell>
        </row>
        <row r="4825">
          <cell r="J4825" t="str">
            <v/>
          </cell>
          <cell r="O4825" t="str">
            <v/>
          </cell>
          <cell r="P4825" t="str">
            <v/>
          </cell>
          <cell r="Q4825" t="str">
            <v/>
          </cell>
        </row>
        <row r="4826">
          <cell r="J4826" t="str">
            <v/>
          </cell>
          <cell r="O4826" t="str">
            <v/>
          </cell>
          <cell r="P4826" t="str">
            <v/>
          </cell>
          <cell r="Q4826" t="str">
            <v/>
          </cell>
        </row>
        <row r="4827">
          <cell r="J4827" t="str">
            <v/>
          </cell>
          <cell r="O4827" t="str">
            <v/>
          </cell>
          <cell r="P4827" t="str">
            <v/>
          </cell>
          <cell r="Q4827" t="str">
            <v/>
          </cell>
        </row>
        <row r="4828">
          <cell r="J4828" t="str">
            <v/>
          </cell>
          <cell r="O4828" t="str">
            <v/>
          </cell>
          <cell r="P4828" t="str">
            <v/>
          </cell>
          <cell r="Q4828" t="str">
            <v/>
          </cell>
        </row>
        <row r="4829">
          <cell r="J4829" t="str">
            <v/>
          </cell>
          <cell r="O4829" t="str">
            <v/>
          </cell>
          <cell r="P4829" t="str">
            <v/>
          </cell>
          <cell r="Q4829" t="str">
            <v/>
          </cell>
        </row>
        <row r="4830">
          <cell r="J4830" t="str">
            <v/>
          </cell>
          <cell r="O4830" t="str">
            <v/>
          </cell>
          <cell r="P4830" t="str">
            <v/>
          </cell>
          <cell r="Q4830" t="str">
            <v/>
          </cell>
        </row>
        <row r="4831">
          <cell r="J4831" t="str">
            <v/>
          </cell>
          <cell r="O4831" t="str">
            <v/>
          </cell>
          <cell r="P4831" t="str">
            <v/>
          </cell>
          <cell r="Q4831" t="str">
            <v/>
          </cell>
        </row>
        <row r="4832">
          <cell r="J4832" t="str">
            <v/>
          </cell>
          <cell r="O4832" t="str">
            <v/>
          </cell>
          <cell r="P4832" t="str">
            <v/>
          </cell>
          <cell r="Q4832" t="str">
            <v/>
          </cell>
        </row>
        <row r="4833">
          <cell r="J4833" t="str">
            <v/>
          </cell>
          <cell r="O4833" t="str">
            <v/>
          </cell>
          <cell r="P4833" t="str">
            <v/>
          </cell>
          <cell r="Q4833" t="str">
            <v/>
          </cell>
        </row>
        <row r="4834">
          <cell r="J4834" t="str">
            <v/>
          </cell>
          <cell r="O4834" t="str">
            <v/>
          </cell>
          <cell r="P4834" t="str">
            <v/>
          </cell>
          <cell r="Q4834" t="str">
            <v/>
          </cell>
        </row>
        <row r="4835">
          <cell r="J4835" t="str">
            <v/>
          </cell>
          <cell r="O4835" t="str">
            <v/>
          </cell>
          <cell r="P4835" t="str">
            <v/>
          </cell>
          <cell r="Q4835" t="str">
            <v/>
          </cell>
        </row>
        <row r="4836">
          <cell r="J4836" t="str">
            <v/>
          </cell>
          <cell r="O4836" t="str">
            <v/>
          </cell>
          <cell r="P4836" t="str">
            <v/>
          </cell>
          <cell r="Q4836" t="str">
            <v/>
          </cell>
        </row>
        <row r="4837">
          <cell r="J4837" t="str">
            <v/>
          </cell>
          <cell r="O4837" t="str">
            <v/>
          </cell>
          <cell r="P4837" t="str">
            <v/>
          </cell>
          <cell r="Q4837" t="str">
            <v/>
          </cell>
        </row>
        <row r="4838">
          <cell r="J4838" t="str">
            <v/>
          </cell>
          <cell r="O4838" t="str">
            <v/>
          </cell>
          <cell r="P4838" t="str">
            <v/>
          </cell>
          <cell r="Q4838" t="str">
            <v/>
          </cell>
        </row>
        <row r="4839">
          <cell r="J4839" t="str">
            <v/>
          </cell>
          <cell r="O4839" t="str">
            <v/>
          </cell>
          <cell r="P4839" t="str">
            <v/>
          </cell>
          <cell r="Q4839" t="str">
            <v/>
          </cell>
        </row>
        <row r="4840">
          <cell r="J4840" t="str">
            <v/>
          </cell>
          <cell r="O4840" t="str">
            <v/>
          </cell>
          <cell r="P4840" t="str">
            <v/>
          </cell>
          <cell r="Q4840" t="str">
            <v/>
          </cell>
        </row>
        <row r="4841">
          <cell r="J4841" t="str">
            <v/>
          </cell>
          <cell r="O4841" t="str">
            <v/>
          </cell>
          <cell r="P4841" t="str">
            <v/>
          </cell>
          <cell r="Q4841" t="str">
            <v/>
          </cell>
        </row>
        <row r="4842">
          <cell r="J4842" t="str">
            <v/>
          </cell>
          <cell r="O4842" t="str">
            <v/>
          </cell>
          <cell r="P4842" t="str">
            <v/>
          </cell>
          <cell r="Q4842" t="str">
            <v/>
          </cell>
        </row>
        <row r="4843">
          <cell r="J4843" t="str">
            <v/>
          </cell>
          <cell r="O4843" t="str">
            <v/>
          </cell>
          <cell r="P4843" t="str">
            <v/>
          </cell>
          <cell r="Q4843" t="str">
            <v/>
          </cell>
        </row>
        <row r="4844">
          <cell r="J4844" t="str">
            <v/>
          </cell>
          <cell r="O4844" t="str">
            <v/>
          </cell>
          <cell r="P4844" t="str">
            <v/>
          </cell>
          <cell r="Q4844" t="str">
            <v/>
          </cell>
        </row>
        <row r="4845">
          <cell r="J4845" t="str">
            <v/>
          </cell>
          <cell r="O4845" t="str">
            <v/>
          </cell>
          <cell r="P4845" t="str">
            <v/>
          </cell>
          <cell r="Q4845" t="str">
            <v/>
          </cell>
        </row>
        <row r="4846">
          <cell r="J4846" t="str">
            <v/>
          </cell>
          <cell r="O4846" t="str">
            <v/>
          </cell>
          <cell r="P4846" t="str">
            <v/>
          </cell>
          <cell r="Q4846" t="str">
            <v/>
          </cell>
        </row>
        <row r="4847">
          <cell r="J4847" t="str">
            <v/>
          </cell>
          <cell r="O4847" t="str">
            <v/>
          </cell>
          <cell r="P4847" t="str">
            <v/>
          </cell>
          <cell r="Q4847" t="str">
            <v/>
          </cell>
        </row>
        <row r="4848">
          <cell r="J4848" t="str">
            <v/>
          </cell>
          <cell r="O4848" t="str">
            <v/>
          </cell>
          <cell r="P4848" t="str">
            <v/>
          </cell>
          <cell r="Q4848" t="str">
            <v/>
          </cell>
        </row>
        <row r="4849">
          <cell r="J4849" t="str">
            <v/>
          </cell>
          <cell r="O4849" t="str">
            <v/>
          </cell>
          <cell r="P4849" t="str">
            <v/>
          </cell>
          <cell r="Q4849" t="str">
            <v/>
          </cell>
        </row>
        <row r="4850">
          <cell r="J4850" t="str">
            <v/>
          </cell>
          <cell r="O4850" t="str">
            <v/>
          </cell>
          <cell r="P4850" t="str">
            <v/>
          </cell>
          <cell r="Q4850" t="str">
            <v/>
          </cell>
        </row>
        <row r="4851">
          <cell r="J4851" t="str">
            <v/>
          </cell>
          <cell r="O4851" t="str">
            <v/>
          </cell>
          <cell r="P4851" t="str">
            <v/>
          </cell>
          <cell r="Q4851" t="str">
            <v/>
          </cell>
        </row>
        <row r="4852">
          <cell r="J4852" t="str">
            <v/>
          </cell>
          <cell r="O4852" t="str">
            <v/>
          </cell>
          <cell r="P4852" t="str">
            <v/>
          </cell>
          <cell r="Q4852" t="str">
            <v/>
          </cell>
        </row>
        <row r="4853">
          <cell r="J4853" t="str">
            <v/>
          </cell>
          <cell r="O4853" t="str">
            <v/>
          </cell>
          <cell r="P4853" t="str">
            <v/>
          </cell>
          <cell r="Q4853" t="str">
            <v/>
          </cell>
        </row>
        <row r="4854">
          <cell r="J4854" t="str">
            <v/>
          </cell>
          <cell r="O4854" t="str">
            <v/>
          </cell>
          <cell r="P4854" t="str">
            <v/>
          </cell>
          <cell r="Q4854" t="str">
            <v/>
          </cell>
        </row>
        <row r="4855">
          <cell r="J4855" t="str">
            <v/>
          </cell>
          <cell r="O4855" t="str">
            <v/>
          </cell>
          <cell r="P4855" t="str">
            <v/>
          </cell>
          <cell r="Q4855" t="str">
            <v/>
          </cell>
        </row>
        <row r="4856">
          <cell r="J4856" t="str">
            <v/>
          </cell>
          <cell r="O4856" t="str">
            <v/>
          </cell>
          <cell r="P4856" t="str">
            <v/>
          </cell>
          <cell r="Q4856" t="str">
            <v/>
          </cell>
        </row>
        <row r="4857">
          <cell r="J4857" t="str">
            <v/>
          </cell>
          <cell r="O4857" t="str">
            <v/>
          </cell>
          <cell r="P4857" t="str">
            <v/>
          </cell>
          <cell r="Q4857" t="str">
            <v/>
          </cell>
        </row>
        <row r="4858">
          <cell r="J4858" t="str">
            <v/>
          </cell>
          <cell r="O4858" t="str">
            <v/>
          </cell>
          <cell r="P4858" t="str">
            <v/>
          </cell>
          <cell r="Q4858" t="str">
            <v/>
          </cell>
        </row>
        <row r="4859">
          <cell r="J4859" t="str">
            <v/>
          </cell>
          <cell r="O4859" t="str">
            <v/>
          </cell>
          <cell r="P4859" t="str">
            <v/>
          </cell>
          <cell r="Q4859" t="str">
            <v/>
          </cell>
        </row>
        <row r="4860">
          <cell r="J4860" t="str">
            <v/>
          </cell>
          <cell r="O4860" t="str">
            <v/>
          </cell>
          <cell r="P4860" t="str">
            <v/>
          </cell>
          <cell r="Q4860" t="str">
            <v/>
          </cell>
        </row>
        <row r="4861">
          <cell r="J4861" t="str">
            <v/>
          </cell>
          <cell r="O4861" t="str">
            <v/>
          </cell>
          <cell r="P4861" t="str">
            <v/>
          </cell>
          <cell r="Q4861" t="str">
            <v/>
          </cell>
        </row>
        <row r="4862">
          <cell r="J4862" t="str">
            <v/>
          </cell>
          <cell r="O4862" t="str">
            <v/>
          </cell>
          <cell r="P4862" t="str">
            <v/>
          </cell>
          <cell r="Q4862" t="str">
            <v/>
          </cell>
        </row>
        <row r="4863">
          <cell r="J4863" t="str">
            <v/>
          </cell>
          <cell r="O4863" t="str">
            <v/>
          </cell>
          <cell r="P4863" t="str">
            <v/>
          </cell>
          <cell r="Q4863" t="str">
            <v/>
          </cell>
        </row>
        <row r="4864">
          <cell r="J4864" t="str">
            <v/>
          </cell>
          <cell r="O4864" t="str">
            <v/>
          </cell>
          <cell r="P4864" t="str">
            <v/>
          </cell>
          <cell r="Q4864" t="str">
            <v/>
          </cell>
        </row>
        <row r="4865">
          <cell r="J4865" t="str">
            <v/>
          </cell>
          <cell r="O4865" t="str">
            <v/>
          </cell>
          <cell r="P4865" t="str">
            <v/>
          </cell>
          <cell r="Q4865" t="str">
            <v/>
          </cell>
        </row>
        <row r="4866">
          <cell r="J4866" t="str">
            <v/>
          </cell>
          <cell r="O4866" t="str">
            <v/>
          </cell>
          <cell r="P4866" t="str">
            <v/>
          </cell>
          <cell r="Q4866" t="str">
            <v/>
          </cell>
        </row>
        <row r="4867">
          <cell r="J4867" t="str">
            <v/>
          </cell>
          <cell r="O4867" t="str">
            <v/>
          </cell>
          <cell r="P4867" t="str">
            <v/>
          </cell>
          <cell r="Q4867" t="str">
            <v/>
          </cell>
        </row>
        <row r="4868">
          <cell r="J4868" t="str">
            <v/>
          </cell>
          <cell r="O4868" t="str">
            <v/>
          </cell>
          <cell r="P4868" t="str">
            <v/>
          </cell>
          <cell r="Q4868" t="str">
            <v/>
          </cell>
        </row>
        <row r="4869">
          <cell r="J4869" t="str">
            <v/>
          </cell>
          <cell r="O4869" t="str">
            <v/>
          </cell>
          <cell r="P4869" t="str">
            <v/>
          </cell>
          <cell r="Q4869" t="str">
            <v/>
          </cell>
        </row>
        <row r="4870">
          <cell r="J4870" t="str">
            <v/>
          </cell>
          <cell r="O4870" t="str">
            <v/>
          </cell>
          <cell r="P4870" t="str">
            <v/>
          </cell>
          <cell r="Q4870" t="str">
            <v/>
          </cell>
        </row>
        <row r="4871">
          <cell r="J4871" t="str">
            <v/>
          </cell>
          <cell r="O4871" t="str">
            <v/>
          </cell>
          <cell r="P4871" t="str">
            <v/>
          </cell>
          <cell r="Q4871" t="str">
            <v/>
          </cell>
        </row>
        <row r="4872">
          <cell r="J4872" t="str">
            <v/>
          </cell>
          <cell r="O4872" t="str">
            <v/>
          </cell>
          <cell r="P4872" t="str">
            <v/>
          </cell>
          <cell r="Q4872" t="str">
            <v/>
          </cell>
        </row>
        <row r="4873">
          <cell r="J4873" t="str">
            <v/>
          </cell>
          <cell r="O4873" t="str">
            <v/>
          </cell>
          <cell r="P4873" t="str">
            <v/>
          </cell>
          <cell r="Q4873" t="str">
            <v/>
          </cell>
        </row>
        <row r="4874">
          <cell r="J4874" t="str">
            <v/>
          </cell>
          <cell r="O4874" t="str">
            <v/>
          </cell>
          <cell r="P4874" t="str">
            <v/>
          </cell>
          <cell r="Q4874" t="str">
            <v/>
          </cell>
        </row>
        <row r="4875">
          <cell r="J4875" t="str">
            <v/>
          </cell>
          <cell r="O4875" t="str">
            <v/>
          </cell>
          <cell r="P4875" t="str">
            <v/>
          </cell>
          <cell r="Q4875" t="str">
            <v/>
          </cell>
        </row>
        <row r="4876">
          <cell r="J4876" t="str">
            <v/>
          </cell>
          <cell r="O4876" t="str">
            <v/>
          </cell>
          <cell r="P4876" t="str">
            <v/>
          </cell>
          <cell r="Q4876" t="str">
            <v/>
          </cell>
        </row>
        <row r="4877">
          <cell r="J4877" t="str">
            <v/>
          </cell>
          <cell r="O4877" t="str">
            <v/>
          </cell>
          <cell r="P4877" t="str">
            <v/>
          </cell>
          <cell r="Q4877" t="str">
            <v/>
          </cell>
        </row>
        <row r="4878">
          <cell r="J4878" t="str">
            <v/>
          </cell>
          <cell r="O4878" t="str">
            <v/>
          </cell>
          <cell r="P4878" t="str">
            <v/>
          </cell>
          <cell r="Q4878" t="str">
            <v/>
          </cell>
        </row>
        <row r="4879">
          <cell r="J4879" t="str">
            <v/>
          </cell>
          <cell r="O4879" t="str">
            <v/>
          </cell>
          <cell r="P4879" t="str">
            <v/>
          </cell>
          <cell r="Q4879" t="str">
            <v/>
          </cell>
        </row>
        <row r="4880">
          <cell r="J4880" t="str">
            <v/>
          </cell>
          <cell r="O4880" t="str">
            <v/>
          </cell>
          <cell r="P4880" t="str">
            <v/>
          </cell>
          <cell r="Q4880" t="str">
            <v/>
          </cell>
        </row>
        <row r="4881">
          <cell r="J4881" t="str">
            <v/>
          </cell>
          <cell r="O4881" t="str">
            <v/>
          </cell>
          <cell r="P4881" t="str">
            <v/>
          </cell>
          <cell r="Q4881" t="str">
            <v/>
          </cell>
        </row>
        <row r="4882">
          <cell r="J4882" t="str">
            <v/>
          </cell>
          <cell r="O4882" t="str">
            <v/>
          </cell>
          <cell r="P4882" t="str">
            <v/>
          </cell>
          <cell r="Q4882" t="str">
            <v/>
          </cell>
        </row>
        <row r="4883">
          <cell r="J4883" t="str">
            <v/>
          </cell>
          <cell r="O4883" t="str">
            <v/>
          </cell>
          <cell r="P4883" t="str">
            <v/>
          </cell>
          <cell r="Q4883" t="str">
            <v/>
          </cell>
        </row>
        <row r="4884">
          <cell r="J4884" t="str">
            <v/>
          </cell>
          <cell r="O4884" t="str">
            <v/>
          </cell>
          <cell r="P4884" t="str">
            <v/>
          </cell>
          <cell r="Q4884" t="str">
            <v/>
          </cell>
        </row>
        <row r="4885">
          <cell r="J4885" t="str">
            <v/>
          </cell>
          <cell r="O4885" t="str">
            <v/>
          </cell>
          <cell r="P4885" t="str">
            <v/>
          </cell>
          <cell r="Q4885" t="str">
            <v/>
          </cell>
        </row>
        <row r="4886">
          <cell r="J4886" t="str">
            <v/>
          </cell>
          <cell r="O4886" t="str">
            <v/>
          </cell>
          <cell r="P4886" t="str">
            <v/>
          </cell>
          <cell r="Q4886" t="str">
            <v/>
          </cell>
        </row>
        <row r="4887">
          <cell r="J4887" t="str">
            <v/>
          </cell>
          <cell r="O4887" t="str">
            <v/>
          </cell>
          <cell r="P4887" t="str">
            <v/>
          </cell>
          <cell r="Q4887" t="str">
            <v/>
          </cell>
        </row>
        <row r="4888">
          <cell r="J4888" t="str">
            <v/>
          </cell>
          <cell r="O4888" t="str">
            <v/>
          </cell>
          <cell r="P4888" t="str">
            <v/>
          </cell>
          <cell r="Q4888" t="str">
            <v/>
          </cell>
        </row>
        <row r="4889">
          <cell r="J4889" t="str">
            <v/>
          </cell>
          <cell r="O4889" t="str">
            <v/>
          </cell>
          <cell r="P4889" t="str">
            <v/>
          </cell>
          <cell r="Q4889" t="str">
            <v/>
          </cell>
        </row>
        <row r="4890">
          <cell r="J4890" t="str">
            <v/>
          </cell>
          <cell r="O4890" t="str">
            <v/>
          </cell>
          <cell r="P4890" t="str">
            <v/>
          </cell>
          <cell r="Q4890" t="str">
            <v/>
          </cell>
        </row>
        <row r="4891">
          <cell r="J4891" t="str">
            <v/>
          </cell>
          <cell r="O4891" t="str">
            <v/>
          </cell>
          <cell r="P4891" t="str">
            <v/>
          </cell>
          <cell r="Q4891" t="str">
            <v/>
          </cell>
        </row>
        <row r="4892">
          <cell r="J4892" t="str">
            <v/>
          </cell>
          <cell r="O4892" t="str">
            <v/>
          </cell>
          <cell r="P4892" t="str">
            <v/>
          </cell>
          <cell r="Q4892" t="str">
            <v/>
          </cell>
        </row>
        <row r="4893">
          <cell r="J4893" t="str">
            <v/>
          </cell>
          <cell r="O4893" t="str">
            <v/>
          </cell>
          <cell r="P4893" t="str">
            <v/>
          </cell>
          <cell r="Q4893" t="str">
            <v/>
          </cell>
        </row>
        <row r="4894">
          <cell r="J4894" t="str">
            <v/>
          </cell>
          <cell r="O4894" t="str">
            <v/>
          </cell>
          <cell r="P4894" t="str">
            <v/>
          </cell>
          <cell r="Q4894" t="str">
            <v/>
          </cell>
        </row>
        <row r="4895">
          <cell r="J4895" t="str">
            <v/>
          </cell>
          <cell r="O4895" t="str">
            <v/>
          </cell>
          <cell r="P4895" t="str">
            <v/>
          </cell>
          <cell r="Q4895" t="str">
            <v/>
          </cell>
        </row>
        <row r="4896">
          <cell r="J4896" t="str">
            <v/>
          </cell>
          <cell r="O4896" t="str">
            <v/>
          </cell>
          <cell r="P4896" t="str">
            <v/>
          </cell>
          <cell r="Q4896" t="str">
            <v/>
          </cell>
        </row>
        <row r="4897">
          <cell r="J4897" t="str">
            <v/>
          </cell>
          <cell r="O4897" t="str">
            <v/>
          </cell>
          <cell r="P4897" t="str">
            <v/>
          </cell>
          <cell r="Q4897" t="str">
            <v/>
          </cell>
        </row>
        <row r="4898">
          <cell r="J4898" t="str">
            <v/>
          </cell>
          <cell r="O4898" t="str">
            <v/>
          </cell>
          <cell r="P4898" t="str">
            <v/>
          </cell>
          <cell r="Q4898" t="str">
            <v/>
          </cell>
        </row>
        <row r="4899">
          <cell r="J4899" t="str">
            <v/>
          </cell>
          <cell r="O4899" t="str">
            <v/>
          </cell>
          <cell r="P4899" t="str">
            <v/>
          </cell>
          <cell r="Q4899" t="str">
            <v/>
          </cell>
        </row>
        <row r="4900">
          <cell r="J4900" t="str">
            <v/>
          </cell>
          <cell r="O4900" t="str">
            <v/>
          </cell>
          <cell r="P4900" t="str">
            <v/>
          </cell>
          <cell r="Q4900" t="str">
            <v/>
          </cell>
        </row>
        <row r="4901">
          <cell r="J4901" t="str">
            <v/>
          </cell>
          <cell r="O4901" t="str">
            <v/>
          </cell>
          <cell r="P4901" t="str">
            <v/>
          </cell>
          <cell r="Q4901" t="str">
            <v/>
          </cell>
        </row>
        <row r="4902">
          <cell r="J4902" t="str">
            <v/>
          </cell>
          <cell r="O4902" t="str">
            <v/>
          </cell>
          <cell r="P4902" t="str">
            <v/>
          </cell>
          <cell r="Q4902" t="str">
            <v/>
          </cell>
        </row>
        <row r="4903">
          <cell r="J4903" t="str">
            <v/>
          </cell>
          <cell r="O4903" t="str">
            <v/>
          </cell>
          <cell r="P4903" t="str">
            <v/>
          </cell>
          <cell r="Q4903" t="str">
            <v/>
          </cell>
        </row>
        <row r="4904">
          <cell r="J4904" t="str">
            <v/>
          </cell>
          <cell r="O4904" t="str">
            <v/>
          </cell>
          <cell r="P4904" t="str">
            <v/>
          </cell>
          <cell r="Q4904" t="str">
            <v/>
          </cell>
        </row>
        <row r="4905">
          <cell r="J4905" t="str">
            <v/>
          </cell>
          <cell r="O4905" t="str">
            <v/>
          </cell>
          <cell r="P4905" t="str">
            <v/>
          </cell>
          <cell r="Q4905" t="str">
            <v/>
          </cell>
        </row>
        <row r="4906">
          <cell r="J4906" t="str">
            <v/>
          </cell>
          <cell r="O4906" t="str">
            <v/>
          </cell>
          <cell r="P4906" t="str">
            <v/>
          </cell>
          <cell r="Q4906" t="str">
            <v/>
          </cell>
        </row>
        <row r="4907">
          <cell r="J4907" t="str">
            <v/>
          </cell>
          <cell r="O4907" t="str">
            <v/>
          </cell>
          <cell r="P4907" t="str">
            <v/>
          </cell>
          <cell r="Q4907" t="str">
            <v/>
          </cell>
        </row>
        <row r="4908">
          <cell r="J4908" t="str">
            <v/>
          </cell>
          <cell r="O4908" t="str">
            <v/>
          </cell>
          <cell r="P4908" t="str">
            <v/>
          </cell>
          <cell r="Q4908" t="str">
            <v/>
          </cell>
        </row>
        <row r="4909">
          <cell r="J4909" t="str">
            <v/>
          </cell>
          <cell r="O4909" t="str">
            <v/>
          </cell>
          <cell r="P4909" t="str">
            <v/>
          </cell>
          <cell r="Q4909" t="str">
            <v/>
          </cell>
        </row>
        <row r="4910">
          <cell r="J4910" t="str">
            <v/>
          </cell>
          <cell r="O4910" t="str">
            <v/>
          </cell>
          <cell r="P4910" t="str">
            <v/>
          </cell>
          <cell r="Q4910" t="str">
            <v/>
          </cell>
        </row>
        <row r="4911">
          <cell r="J4911" t="str">
            <v/>
          </cell>
          <cell r="O4911" t="str">
            <v/>
          </cell>
          <cell r="P4911" t="str">
            <v/>
          </cell>
          <cell r="Q4911" t="str">
            <v/>
          </cell>
        </row>
        <row r="4912">
          <cell r="J4912" t="str">
            <v/>
          </cell>
          <cell r="O4912" t="str">
            <v/>
          </cell>
          <cell r="P4912" t="str">
            <v/>
          </cell>
          <cell r="Q4912" t="str">
            <v/>
          </cell>
        </row>
        <row r="4913">
          <cell r="J4913" t="str">
            <v/>
          </cell>
          <cell r="O4913" t="str">
            <v/>
          </cell>
          <cell r="P4913" t="str">
            <v/>
          </cell>
          <cell r="Q4913" t="str">
            <v/>
          </cell>
        </row>
        <row r="4914">
          <cell r="J4914" t="str">
            <v/>
          </cell>
          <cell r="O4914" t="str">
            <v/>
          </cell>
          <cell r="P4914" t="str">
            <v/>
          </cell>
          <cell r="Q4914" t="str">
            <v/>
          </cell>
        </row>
        <row r="4915">
          <cell r="J4915" t="str">
            <v/>
          </cell>
          <cell r="O4915" t="str">
            <v/>
          </cell>
          <cell r="P4915" t="str">
            <v/>
          </cell>
          <cell r="Q4915" t="str">
            <v/>
          </cell>
        </row>
        <row r="4916">
          <cell r="J4916" t="str">
            <v/>
          </cell>
          <cell r="O4916" t="str">
            <v/>
          </cell>
          <cell r="P4916" t="str">
            <v/>
          </cell>
          <cell r="Q4916" t="str">
            <v/>
          </cell>
        </row>
        <row r="4917">
          <cell r="J4917" t="str">
            <v/>
          </cell>
          <cell r="O4917" t="str">
            <v/>
          </cell>
          <cell r="P4917" t="str">
            <v/>
          </cell>
          <cell r="Q4917" t="str">
            <v/>
          </cell>
        </row>
        <row r="4918">
          <cell r="J4918" t="str">
            <v/>
          </cell>
          <cell r="O4918" t="str">
            <v/>
          </cell>
          <cell r="P4918" t="str">
            <v/>
          </cell>
          <cell r="Q4918" t="str">
            <v/>
          </cell>
        </row>
        <row r="4919">
          <cell r="J4919" t="str">
            <v/>
          </cell>
          <cell r="O4919" t="str">
            <v/>
          </cell>
          <cell r="P4919" t="str">
            <v/>
          </cell>
          <cell r="Q4919" t="str">
            <v/>
          </cell>
        </row>
        <row r="4920">
          <cell r="J4920" t="str">
            <v/>
          </cell>
          <cell r="O4920" t="str">
            <v/>
          </cell>
          <cell r="P4920" t="str">
            <v/>
          </cell>
          <cell r="Q4920" t="str">
            <v/>
          </cell>
        </row>
        <row r="4921">
          <cell r="J4921" t="str">
            <v/>
          </cell>
          <cell r="O4921" t="str">
            <v/>
          </cell>
          <cell r="P4921" t="str">
            <v/>
          </cell>
          <cell r="Q4921" t="str">
            <v/>
          </cell>
        </row>
        <row r="4922">
          <cell r="J4922" t="str">
            <v/>
          </cell>
          <cell r="O4922" t="str">
            <v/>
          </cell>
          <cell r="P4922" t="str">
            <v/>
          </cell>
          <cell r="Q4922" t="str">
            <v/>
          </cell>
        </row>
        <row r="4923">
          <cell r="J4923" t="str">
            <v/>
          </cell>
          <cell r="O4923" t="str">
            <v/>
          </cell>
          <cell r="P4923" t="str">
            <v/>
          </cell>
          <cell r="Q4923" t="str">
            <v/>
          </cell>
        </row>
        <row r="4924">
          <cell r="J4924" t="str">
            <v/>
          </cell>
          <cell r="O4924" t="str">
            <v/>
          </cell>
          <cell r="P4924" t="str">
            <v/>
          </cell>
          <cell r="Q4924" t="str">
            <v/>
          </cell>
        </row>
        <row r="4925">
          <cell r="J4925" t="str">
            <v/>
          </cell>
          <cell r="O4925" t="str">
            <v/>
          </cell>
          <cell r="P4925" t="str">
            <v/>
          </cell>
          <cell r="Q4925" t="str">
            <v/>
          </cell>
        </row>
        <row r="4926">
          <cell r="J4926" t="str">
            <v/>
          </cell>
          <cell r="O4926" t="str">
            <v/>
          </cell>
          <cell r="P4926" t="str">
            <v/>
          </cell>
          <cell r="Q4926" t="str">
            <v/>
          </cell>
        </row>
        <row r="4927">
          <cell r="J4927" t="str">
            <v/>
          </cell>
          <cell r="O4927" t="str">
            <v/>
          </cell>
          <cell r="P4927" t="str">
            <v/>
          </cell>
          <cell r="Q4927" t="str">
            <v/>
          </cell>
        </row>
        <row r="4928">
          <cell r="J4928" t="str">
            <v/>
          </cell>
          <cell r="O4928" t="str">
            <v/>
          </cell>
          <cell r="P4928" t="str">
            <v/>
          </cell>
          <cell r="Q4928" t="str">
            <v/>
          </cell>
        </row>
        <row r="4929">
          <cell r="J4929" t="str">
            <v/>
          </cell>
          <cell r="O4929" t="str">
            <v/>
          </cell>
          <cell r="P4929" t="str">
            <v/>
          </cell>
          <cell r="Q4929" t="str">
            <v/>
          </cell>
        </row>
        <row r="4930">
          <cell r="J4930" t="str">
            <v/>
          </cell>
          <cell r="O4930" t="str">
            <v/>
          </cell>
          <cell r="P4930" t="str">
            <v/>
          </cell>
          <cell r="Q4930" t="str">
            <v/>
          </cell>
        </row>
        <row r="4931">
          <cell r="J4931" t="str">
            <v/>
          </cell>
          <cell r="O4931" t="str">
            <v/>
          </cell>
          <cell r="P4931" t="str">
            <v/>
          </cell>
          <cell r="Q4931" t="str">
            <v/>
          </cell>
        </row>
        <row r="4932">
          <cell r="J4932" t="str">
            <v/>
          </cell>
          <cell r="O4932" t="str">
            <v/>
          </cell>
          <cell r="P4932" t="str">
            <v/>
          </cell>
          <cell r="Q4932" t="str">
            <v/>
          </cell>
        </row>
        <row r="4933">
          <cell r="J4933" t="str">
            <v/>
          </cell>
          <cell r="O4933" t="str">
            <v/>
          </cell>
          <cell r="P4933" t="str">
            <v/>
          </cell>
          <cell r="Q4933" t="str">
            <v/>
          </cell>
        </row>
        <row r="4934">
          <cell r="J4934" t="str">
            <v/>
          </cell>
          <cell r="O4934" t="str">
            <v/>
          </cell>
          <cell r="P4934" t="str">
            <v/>
          </cell>
          <cell r="Q4934" t="str">
            <v/>
          </cell>
        </row>
        <row r="4935">
          <cell r="J4935" t="str">
            <v/>
          </cell>
          <cell r="O4935" t="str">
            <v/>
          </cell>
          <cell r="P4935" t="str">
            <v/>
          </cell>
          <cell r="Q4935" t="str">
            <v/>
          </cell>
        </row>
        <row r="4936">
          <cell r="J4936" t="str">
            <v/>
          </cell>
          <cell r="O4936" t="str">
            <v/>
          </cell>
          <cell r="P4936" t="str">
            <v/>
          </cell>
          <cell r="Q4936" t="str">
            <v/>
          </cell>
        </row>
        <row r="4937">
          <cell r="J4937" t="str">
            <v/>
          </cell>
          <cell r="O4937" t="str">
            <v/>
          </cell>
          <cell r="P4937" t="str">
            <v/>
          </cell>
          <cell r="Q4937" t="str">
            <v/>
          </cell>
        </row>
        <row r="4938">
          <cell r="J4938" t="str">
            <v/>
          </cell>
          <cell r="O4938" t="str">
            <v/>
          </cell>
          <cell r="P4938" t="str">
            <v/>
          </cell>
          <cell r="Q4938" t="str">
            <v/>
          </cell>
        </row>
        <row r="4939">
          <cell r="J4939" t="str">
            <v/>
          </cell>
          <cell r="O4939" t="str">
            <v/>
          </cell>
          <cell r="P4939" t="str">
            <v/>
          </cell>
          <cell r="Q4939" t="str">
            <v/>
          </cell>
        </row>
        <row r="4940">
          <cell r="J4940" t="str">
            <v/>
          </cell>
          <cell r="O4940" t="str">
            <v/>
          </cell>
          <cell r="P4940" t="str">
            <v/>
          </cell>
          <cell r="Q4940" t="str">
            <v/>
          </cell>
        </row>
        <row r="4941">
          <cell r="J4941" t="str">
            <v/>
          </cell>
          <cell r="O4941" t="str">
            <v/>
          </cell>
          <cell r="P4941" t="str">
            <v/>
          </cell>
          <cell r="Q4941" t="str">
            <v/>
          </cell>
        </row>
        <row r="4942">
          <cell r="J4942" t="str">
            <v/>
          </cell>
          <cell r="O4942" t="str">
            <v/>
          </cell>
          <cell r="P4942" t="str">
            <v/>
          </cell>
          <cell r="Q4942" t="str">
            <v/>
          </cell>
        </row>
        <row r="4943">
          <cell r="J4943" t="str">
            <v/>
          </cell>
          <cell r="O4943" t="str">
            <v/>
          </cell>
          <cell r="P4943" t="str">
            <v/>
          </cell>
          <cell r="Q4943" t="str">
            <v/>
          </cell>
        </row>
        <row r="4944">
          <cell r="J4944" t="str">
            <v/>
          </cell>
          <cell r="O4944" t="str">
            <v/>
          </cell>
          <cell r="P4944" t="str">
            <v/>
          </cell>
          <cell r="Q4944" t="str">
            <v/>
          </cell>
        </row>
        <row r="4945">
          <cell r="J4945" t="str">
            <v/>
          </cell>
          <cell r="O4945" t="str">
            <v/>
          </cell>
          <cell r="P4945" t="str">
            <v/>
          </cell>
          <cell r="Q4945" t="str">
            <v/>
          </cell>
        </row>
        <row r="4946">
          <cell r="J4946" t="str">
            <v/>
          </cell>
          <cell r="O4946" t="str">
            <v/>
          </cell>
          <cell r="P4946" t="str">
            <v/>
          </cell>
          <cell r="Q4946" t="str">
            <v/>
          </cell>
        </row>
        <row r="4947">
          <cell r="J4947" t="str">
            <v/>
          </cell>
          <cell r="O4947" t="str">
            <v/>
          </cell>
          <cell r="P4947" t="str">
            <v/>
          </cell>
          <cell r="Q4947" t="str">
            <v/>
          </cell>
        </row>
        <row r="4948">
          <cell r="J4948" t="str">
            <v/>
          </cell>
          <cell r="O4948" t="str">
            <v/>
          </cell>
          <cell r="P4948" t="str">
            <v/>
          </cell>
          <cell r="Q4948" t="str">
            <v/>
          </cell>
        </row>
        <row r="4949">
          <cell r="J4949" t="str">
            <v/>
          </cell>
          <cell r="O4949" t="str">
            <v/>
          </cell>
          <cell r="P4949" t="str">
            <v/>
          </cell>
          <cell r="Q4949" t="str">
            <v/>
          </cell>
        </row>
        <row r="4950">
          <cell r="J4950" t="str">
            <v/>
          </cell>
          <cell r="O4950" t="str">
            <v/>
          </cell>
          <cell r="P4950" t="str">
            <v/>
          </cell>
          <cell r="Q4950" t="str">
            <v/>
          </cell>
        </row>
        <row r="4951">
          <cell r="J4951" t="str">
            <v/>
          </cell>
          <cell r="O4951" t="str">
            <v/>
          </cell>
          <cell r="P4951" t="str">
            <v/>
          </cell>
          <cell r="Q4951" t="str">
            <v/>
          </cell>
        </row>
        <row r="4952">
          <cell r="J4952" t="str">
            <v/>
          </cell>
          <cell r="O4952" t="str">
            <v/>
          </cell>
          <cell r="P4952" t="str">
            <v/>
          </cell>
          <cell r="Q4952" t="str">
            <v/>
          </cell>
        </row>
        <row r="4953">
          <cell r="J4953" t="str">
            <v/>
          </cell>
          <cell r="O4953" t="str">
            <v/>
          </cell>
          <cell r="P4953" t="str">
            <v/>
          </cell>
          <cell r="Q4953" t="str">
            <v/>
          </cell>
        </row>
        <row r="4954">
          <cell r="J4954" t="str">
            <v/>
          </cell>
          <cell r="O4954" t="str">
            <v/>
          </cell>
          <cell r="P4954" t="str">
            <v/>
          </cell>
          <cell r="Q4954" t="str">
            <v/>
          </cell>
        </row>
        <row r="4955">
          <cell r="J4955" t="str">
            <v/>
          </cell>
          <cell r="O4955" t="str">
            <v/>
          </cell>
          <cell r="P4955" t="str">
            <v/>
          </cell>
          <cell r="Q4955" t="str">
            <v/>
          </cell>
        </row>
        <row r="4956">
          <cell r="J4956" t="str">
            <v/>
          </cell>
          <cell r="O4956" t="str">
            <v/>
          </cell>
          <cell r="P4956" t="str">
            <v/>
          </cell>
          <cell r="Q4956" t="str">
            <v/>
          </cell>
        </row>
        <row r="4957">
          <cell r="J4957" t="str">
            <v/>
          </cell>
          <cell r="O4957" t="str">
            <v/>
          </cell>
          <cell r="P4957" t="str">
            <v/>
          </cell>
          <cell r="Q4957" t="str">
            <v/>
          </cell>
        </row>
        <row r="4958">
          <cell r="J4958" t="str">
            <v/>
          </cell>
          <cell r="O4958" t="str">
            <v/>
          </cell>
          <cell r="P4958" t="str">
            <v/>
          </cell>
          <cell r="Q4958" t="str">
            <v/>
          </cell>
        </row>
        <row r="4959">
          <cell r="J4959" t="str">
            <v/>
          </cell>
          <cell r="O4959" t="str">
            <v/>
          </cell>
          <cell r="P4959" t="str">
            <v/>
          </cell>
          <cell r="Q4959" t="str">
            <v/>
          </cell>
        </row>
        <row r="4960">
          <cell r="J4960" t="str">
            <v/>
          </cell>
          <cell r="O4960" t="str">
            <v/>
          </cell>
          <cell r="P4960" t="str">
            <v/>
          </cell>
          <cell r="Q4960" t="str">
            <v/>
          </cell>
        </row>
        <row r="4961">
          <cell r="J4961" t="str">
            <v/>
          </cell>
          <cell r="O4961" t="str">
            <v/>
          </cell>
          <cell r="P4961" t="str">
            <v/>
          </cell>
          <cell r="Q4961" t="str">
            <v/>
          </cell>
        </row>
        <row r="4962">
          <cell r="J4962" t="str">
            <v/>
          </cell>
          <cell r="O4962" t="str">
            <v/>
          </cell>
          <cell r="P4962" t="str">
            <v/>
          </cell>
          <cell r="Q4962" t="str">
            <v/>
          </cell>
        </row>
        <row r="4963">
          <cell r="J4963" t="str">
            <v/>
          </cell>
          <cell r="O4963" t="str">
            <v/>
          </cell>
          <cell r="P4963" t="str">
            <v/>
          </cell>
          <cell r="Q4963" t="str">
            <v/>
          </cell>
        </row>
        <row r="4964">
          <cell r="J4964" t="str">
            <v/>
          </cell>
          <cell r="O4964" t="str">
            <v/>
          </cell>
          <cell r="P4964" t="str">
            <v/>
          </cell>
          <cell r="Q4964" t="str">
            <v/>
          </cell>
        </row>
        <row r="4965">
          <cell r="J4965" t="str">
            <v/>
          </cell>
          <cell r="O4965" t="str">
            <v/>
          </cell>
          <cell r="P4965" t="str">
            <v/>
          </cell>
          <cell r="Q4965" t="str">
            <v/>
          </cell>
        </row>
        <row r="4966">
          <cell r="J4966" t="str">
            <v/>
          </cell>
          <cell r="O4966" t="str">
            <v/>
          </cell>
          <cell r="P4966" t="str">
            <v/>
          </cell>
          <cell r="Q4966" t="str">
            <v/>
          </cell>
        </row>
        <row r="4967">
          <cell r="J4967" t="str">
            <v/>
          </cell>
          <cell r="O4967" t="str">
            <v/>
          </cell>
          <cell r="P4967" t="str">
            <v/>
          </cell>
          <cell r="Q4967" t="str">
            <v/>
          </cell>
        </row>
        <row r="4968">
          <cell r="J4968" t="str">
            <v/>
          </cell>
          <cell r="O4968" t="str">
            <v/>
          </cell>
          <cell r="P4968" t="str">
            <v/>
          </cell>
          <cell r="Q4968" t="str">
            <v/>
          </cell>
        </row>
        <row r="4969">
          <cell r="J4969" t="str">
            <v/>
          </cell>
          <cell r="O4969" t="str">
            <v/>
          </cell>
          <cell r="P4969" t="str">
            <v/>
          </cell>
          <cell r="Q4969" t="str">
            <v/>
          </cell>
        </row>
        <row r="4970">
          <cell r="J4970" t="str">
            <v/>
          </cell>
          <cell r="O4970" t="str">
            <v/>
          </cell>
          <cell r="P4970" t="str">
            <v/>
          </cell>
          <cell r="Q4970" t="str">
            <v/>
          </cell>
        </row>
        <row r="4971">
          <cell r="J4971" t="str">
            <v/>
          </cell>
          <cell r="O4971" t="str">
            <v/>
          </cell>
          <cell r="P4971" t="str">
            <v/>
          </cell>
          <cell r="Q4971" t="str">
            <v/>
          </cell>
        </row>
        <row r="4972">
          <cell r="J4972" t="str">
            <v/>
          </cell>
          <cell r="O4972" t="str">
            <v/>
          </cell>
          <cell r="P4972" t="str">
            <v/>
          </cell>
          <cell r="Q4972" t="str">
            <v/>
          </cell>
        </row>
        <row r="4973">
          <cell r="J4973" t="str">
            <v/>
          </cell>
          <cell r="O4973" t="str">
            <v/>
          </cell>
          <cell r="P4973" t="str">
            <v/>
          </cell>
          <cell r="Q4973" t="str">
            <v/>
          </cell>
        </row>
        <row r="4974">
          <cell r="J4974" t="str">
            <v/>
          </cell>
          <cell r="O4974" t="str">
            <v/>
          </cell>
          <cell r="P4974" t="str">
            <v/>
          </cell>
          <cell r="Q4974" t="str">
            <v/>
          </cell>
        </row>
        <row r="4975">
          <cell r="J4975" t="str">
            <v/>
          </cell>
          <cell r="O4975" t="str">
            <v/>
          </cell>
          <cell r="P4975" t="str">
            <v/>
          </cell>
          <cell r="Q4975" t="str">
            <v/>
          </cell>
        </row>
        <row r="4976">
          <cell r="J4976" t="str">
            <v/>
          </cell>
          <cell r="O4976" t="str">
            <v/>
          </cell>
          <cell r="P4976" t="str">
            <v/>
          </cell>
          <cell r="Q4976" t="str">
            <v/>
          </cell>
        </row>
        <row r="4977">
          <cell r="J4977" t="str">
            <v/>
          </cell>
          <cell r="O4977" t="str">
            <v/>
          </cell>
          <cell r="P4977" t="str">
            <v/>
          </cell>
          <cell r="Q4977" t="str">
            <v/>
          </cell>
        </row>
        <row r="4978">
          <cell r="J4978" t="str">
            <v/>
          </cell>
          <cell r="O4978" t="str">
            <v/>
          </cell>
          <cell r="P4978" t="str">
            <v/>
          </cell>
          <cell r="Q4978" t="str">
            <v/>
          </cell>
        </row>
        <row r="4979">
          <cell r="J4979" t="str">
            <v/>
          </cell>
          <cell r="O4979" t="str">
            <v/>
          </cell>
          <cell r="P4979" t="str">
            <v/>
          </cell>
          <cell r="Q4979" t="str">
            <v/>
          </cell>
        </row>
        <row r="4980">
          <cell r="J4980" t="str">
            <v/>
          </cell>
          <cell r="O4980" t="str">
            <v/>
          </cell>
          <cell r="P4980" t="str">
            <v/>
          </cell>
          <cell r="Q4980" t="str">
            <v/>
          </cell>
        </row>
        <row r="4981">
          <cell r="J4981" t="str">
            <v/>
          </cell>
          <cell r="O4981" t="str">
            <v/>
          </cell>
          <cell r="P4981" t="str">
            <v/>
          </cell>
          <cell r="Q4981" t="str">
            <v/>
          </cell>
        </row>
        <row r="4982">
          <cell r="J4982" t="str">
            <v/>
          </cell>
          <cell r="O4982" t="str">
            <v/>
          </cell>
          <cell r="P4982" t="str">
            <v/>
          </cell>
          <cell r="Q4982" t="str">
            <v/>
          </cell>
        </row>
        <row r="4983">
          <cell r="J4983" t="str">
            <v/>
          </cell>
          <cell r="O4983" t="str">
            <v/>
          </cell>
          <cell r="P4983" t="str">
            <v/>
          </cell>
          <cell r="Q4983" t="str">
            <v/>
          </cell>
        </row>
        <row r="4984">
          <cell r="J4984" t="str">
            <v/>
          </cell>
          <cell r="O4984" t="str">
            <v/>
          </cell>
          <cell r="P4984" t="str">
            <v/>
          </cell>
          <cell r="Q4984" t="str">
            <v/>
          </cell>
        </row>
        <row r="4985">
          <cell r="J4985" t="str">
            <v/>
          </cell>
          <cell r="O4985" t="str">
            <v/>
          </cell>
          <cell r="P4985" t="str">
            <v/>
          </cell>
          <cell r="Q4985" t="str">
            <v/>
          </cell>
        </row>
        <row r="4986">
          <cell r="J4986" t="str">
            <v/>
          </cell>
          <cell r="O4986" t="str">
            <v/>
          </cell>
          <cell r="P4986" t="str">
            <v/>
          </cell>
          <cell r="Q4986" t="str">
            <v/>
          </cell>
        </row>
        <row r="4987">
          <cell r="J4987" t="str">
            <v/>
          </cell>
          <cell r="O4987" t="str">
            <v/>
          </cell>
          <cell r="P4987" t="str">
            <v/>
          </cell>
          <cell r="Q4987" t="str">
            <v/>
          </cell>
        </row>
        <row r="4988">
          <cell r="J4988" t="str">
            <v/>
          </cell>
          <cell r="O4988" t="str">
            <v/>
          </cell>
          <cell r="P4988" t="str">
            <v/>
          </cell>
          <cell r="Q4988" t="str">
            <v/>
          </cell>
        </row>
        <row r="4989">
          <cell r="J4989" t="str">
            <v/>
          </cell>
          <cell r="O4989" t="str">
            <v/>
          </cell>
          <cell r="P4989" t="str">
            <v/>
          </cell>
          <cell r="Q4989" t="str">
            <v/>
          </cell>
        </row>
        <row r="4990">
          <cell r="J4990" t="str">
            <v/>
          </cell>
          <cell r="O4990" t="str">
            <v/>
          </cell>
          <cell r="P4990" t="str">
            <v/>
          </cell>
          <cell r="Q4990" t="str">
            <v/>
          </cell>
        </row>
        <row r="4991">
          <cell r="J4991" t="str">
            <v/>
          </cell>
          <cell r="O4991" t="str">
            <v/>
          </cell>
          <cell r="P4991" t="str">
            <v/>
          </cell>
          <cell r="Q4991" t="str">
            <v/>
          </cell>
        </row>
        <row r="4992">
          <cell r="J4992" t="str">
            <v/>
          </cell>
          <cell r="O4992" t="str">
            <v/>
          </cell>
          <cell r="P4992" t="str">
            <v/>
          </cell>
          <cell r="Q4992" t="str">
            <v/>
          </cell>
        </row>
        <row r="4993">
          <cell r="J4993" t="str">
            <v/>
          </cell>
          <cell r="O4993" t="str">
            <v/>
          </cell>
          <cell r="P4993" t="str">
            <v/>
          </cell>
          <cell r="Q4993" t="str">
            <v/>
          </cell>
        </row>
        <row r="4994">
          <cell r="J4994" t="str">
            <v/>
          </cell>
          <cell r="O4994" t="str">
            <v/>
          </cell>
          <cell r="P4994" t="str">
            <v/>
          </cell>
          <cell r="Q4994" t="str">
            <v/>
          </cell>
        </row>
        <row r="4995">
          <cell r="J4995" t="str">
            <v/>
          </cell>
          <cell r="O4995" t="str">
            <v/>
          </cell>
          <cell r="P4995" t="str">
            <v/>
          </cell>
          <cell r="Q4995" t="str">
            <v/>
          </cell>
        </row>
        <row r="4996">
          <cell r="J4996" t="str">
            <v/>
          </cell>
          <cell r="O4996" t="str">
            <v/>
          </cell>
          <cell r="P4996" t="str">
            <v/>
          </cell>
          <cell r="Q4996" t="str">
            <v/>
          </cell>
        </row>
        <row r="4997">
          <cell r="J4997" t="str">
            <v/>
          </cell>
          <cell r="O4997" t="str">
            <v/>
          </cell>
          <cell r="P4997" t="str">
            <v/>
          </cell>
          <cell r="Q4997" t="str">
            <v/>
          </cell>
        </row>
        <row r="4998">
          <cell r="J4998" t="str">
            <v/>
          </cell>
          <cell r="O4998" t="str">
            <v/>
          </cell>
          <cell r="P4998" t="str">
            <v/>
          </cell>
          <cell r="Q4998" t="str">
            <v/>
          </cell>
        </row>
        <row r="4999">
          <cell r="J4999" t="str">
            <v/>
          </cell>
          <cell r="O4999" t="str">
            <v/>
          </cell>
          <cell r="P4999" t="str">
            <v/>
          </cell>
          <cell r="Q4999" t="str">
            <v/>
          </cell>
        </row>
        <row r="5000">
          <cell r="J5000" t="str">
            <v/>
          </cell>
          <cell r="O5000" t="str">
            <v/>
          </cell>
          <cell r="P5000" t="str">
            <v/>
          </cell>
          <cell r="Q5000" t="str">
            <v/>
          </cell>
        </row>
        <row r="5001">
          <cell r="J5001" t="str">
            <v/>
          </cell>
          <cell r="O5001" t="str">
            <v/>
          </cell>
          <cell r="P5001" t="str">
            <v/>
          </cell>
          <cell r="Q5001" t="str">
            <v/>
          </cell>
        </row>
        <row r="5002">
          <cell r="J5002" t="str">
            <v/>
          </cell>
          <cell r="O5002" t="str">
            <v/>
          </cell>
          <cell r="P5002" t="str">
            <v/>
          </cell>
          <cell r="Q5002" t="str">
            <v/>
          </cell>
        </row>
        <row r="5003">
          <cell r="J5003" t="str">
            <v/>
          </cell>
          <cell r="O5003" t="str">
            <v/>
          </cell>
          <cell r="P5003" t="str">
            <v/>
          </cell>
          <cell r="Q5003" t="str">
            <v/>
          </cell>
        </row>
        <row r="5004">
          <cell r="J5004" t="str">
            <v/>
          </cell>
          <cell r="O5004" t="str">
            <v/>
          </cell>
          <cell r="P5004" t="str">
            <v/>
          </cell>
          <cell r="Q5004" t="str">
            <v/>
          </cell>
        </row>
        <row r="5005">
          <cell r="J5005" t="str">
            <v/>
          </cell>
          <cell r="O5005" t="str">
            <v/>
          </cell>
          <cell r="P5005" t="str">
            <v/>
          </cell>
          <cell r="Q5005" t="str">
            <v/>
          </cell>
        </row>
        <row r="5006">
          <cell r="J5006" t="str">
            <v/>
          </cell>
          <cell r="O5006" t="str">
            <v/>
          </cell>
          <cell r="P5006" t="str">
            <v/>
          </cell>
          <cell r="Q5006" t="str">
            <v/>
          </cell>
        </row>
        <row r="5007">
          <cell r="J5007" t="str">
            <v/>
          </cell>
          <cell r="O5007" t="str">
            <v/>
          </cell>
          <cell r="P5007" t="str">
            <v/>
          </cell>
          <cell r="Q5007" t="str">
            <v/>
          </cell>
        </row>
        <row r="5008">
          <cell r="J5008" t="str">
            <v/>
          </cell>
          <cell r="O5008" t="str">
            <v/>
          </cell>
          <cell r="P5008" t="str">
            <v/>
          </cell>
          <cell r="Q5008" t="str">
            <v/>
          </cell>
        </row>
        <row r="5009">
          <cell r="J5009" t="str">
            <v/>
          </cell>
          <cell r="O5009" t="str">
            <v/>
          </cell>
          <cell r="P5009" t="str">
            <v/>
          </cell>
          <cell r="Q5009" t="str">
            <v/>
          </cell>
        </row>
        <row r="5010">
          <cell r="J5010" t="str">
            <v/>
          </cell>
          <cell r="O5010" t="str">
            <v/>
          </cell>
          <cell r="P5010" t="str">
            <v/>
          </cell>
          <cell r="Q5010" t="str">
            <v/>
          </cell>
        </row>
        <row r="5011">
          <cell r="J5011" t="str">
            <v/>
          </cell>
          <cell r="O5011" t="str">
            <v/>
          </cell>
          <cell r="P5011" t="str">
            <v/>
          </cell>
          <cell r="Q5011" t="str">
            <v/>
          </cell>
        </row>
        <row r="5012">
          <cell r="J5012" t="str">
            <v/>
          </cell>
          <cell r="O5012" t="str">
            <v/>
          </cell>
          <cell r="P5012" t="str">
            <v/>
          </cell>
          <cell r="Q5012" t="str">
            <v/>
          </cell>
        </row>
        <row r="5013">
          <cell r="J5013" t="str">
            <v/>
          </cell>
          <cell r="O5013" t="str">
            <v/>
          </cell>
          <cell r="P5013" t="str">
            <v/>
          </cell>
          <cell r="Q5013" t="str">
            <v/>
          </cell>
        </row>
        <row r="5014">
          <cell r="J5014" t="str">
            <v/>
          </cell>
          <cell r="O5014" t="str">
            <v/>
          </cell>
          <cell r="P5014" t="str">
            <v/>
          </cell>
          <cell r="Q5014" t="str">
            <v/>
          </cell>
        </row>
        <row r="5015">
          <cell r="J5015" t="str">
            <v/>
          </cell>
          <cell r="O5015" t="str">
            <v/>
          </cell>
          <cell r="P5015" t="str">
            <v/>
          </cell>
          <cell r="Q5015" t="str">
            <v/>
          </cell>
        </row>
        <row r="5016">
          <cell r="J5016" t="str">
            <v/>
          </cell>
          <cell r="O5016" t="str">
            <v/>
          </cell>
          <cell r="P5016" t="str">
            <v/>
          </cell>
          <cell r="Q5016" t="str">
            <v/>
          </cell>
        </row>
        <row r="5017">
          <cell r="J5017" t="str">
            <v/>
          </cell>
          <cell r="O5017" t="str">
            <v/>
          </cell>
          <cell r="P5017" t="str">
            <v/>
          </cell>
          <cell r="Q5017" t="str">
            <v/>
          </cell>
        </row>
        <row r="5018">
          <cell r="J5018" t="str">
            <v/>
          </cell>
          <cell r="O5018" t="str">
            <v/>
          </cell>
          <cell r="P5018" t="str">
            <v/>
          </cell>
          <cell r="Q5018" t="str">
            <v/>
          </cell>
        </row>
        <row r="5019">
          <cell r="J5019" t="str">
            <v/>
          </cell>
          <cell r="O5019" t="str">
            <v/>
          </cell>
          <cell r="P5019" t="str">
            <v/>
          </cell>
          <cell r="Q5019" t="str">
            <v/>
          </cell>
        </row>
        <row r="5020">
          <cell r="J5020" t="str">
            <v/>
          </cell>
          <cell r="O5020" t="str">
            <v/>
          </cell>
          <cell r="P5020" t="str">
            <v/>
          </cell>
          <cell r="Q5020" t="str">
            <v/>
          </cell>
        </row>
        <row r="5021">
          <cell r="J5021" t="str">
            <v/>
          </cell>
          <cell r="O5021" t="str">
            <v/>
          </cell>
          <cell r="P5021" t="str">
            <v/>
          </cell>
          <cell r="Q5021" t="str">
            <v/>
          </cell>
        </row>
        <row r="5022">
          <cell r="J5022" t="str">
            <v/>
          </cell>
          <cell r="O5022" t="str">
            <v/>
          </cell>
          <cell r="P5022" t="str">
            <v/>
          </cell>
          <cell r="Q5022" t="str">
            <v/>
          </cell>
        </row>
        <row r="5023">
          <cell r="J5023" t="str">
            <v/>
          </cell>
          <cell r="O5023" t="str">
            <v/>
          </cell>
          <cell r="P5023" t="str">
            <v/>
          </cell>
          <cell r="Q5023" t="str">
            <v/>
          </cell>
        </row>
        <row r="5024">
          <cell r="J5024" t="str">
            <v/>
          </cell>
          <cell r="O5024" t="str">
            <v/>
          </cell>
          <cell r="P5024" t="str">
            <v/>
          </cell>
          <cell r="Q5024" t="str">
            <v/>
          </cell>
        </row>
        <row r="5025">
          <cell r="J5025" t="str">
            <v/>
          </cell>
          <cell r="O5025" t="str">
            <v/>
          </cell>
          <cell r="P5025" t="str">
            <v/>
          </cell>
          <cell r="Q5025" t="str">
            <v/>
          </cell>
        </row>
        <row r="5026">
          <cell r="J5026" t="str">
            <v/>
          </cell>
          <cell r="O5026" t="str">
            <v/>
          </cell>
          <cell r="P5026" t="str">
            <v/>
          </cell>
          <cell r="Q5026" t="str">
            <v/>
          </cell>
        </row>
        <row r="5027">
          <cell r="J5027" t="str">
            <v/>
          </cell>
          <cell r="O5027" t="str">
            <v/>
          </cell>
          <cell r="P5027" t="str">
            <v/>
          </cell>
          <cell r="Q5027" t="str">
            <v/>
          </cell>
        </row>
        <row r="5028">
          <cell r="J5028" t="str">
            <v/>
          </cell>
          <cell r="O5028" t="str">
            <v/>
          </cell>
          <cell r="P5028" t="str">
            <v/>
          </cell>
          <cell r="Q5028" t="str">
            <v/>
          </cell>
        </row>
        <row r="5029">
          <cell r="J5029" t="str">
            <v/>
          </cell>
          <cell r="O5029" t="str">
            <v/>
          </cell>
          <cell r="P5029" t="str">
            <v/>
          </cell>
          <cell r="Q5029" t="str">
            <v/>
          </cell>
        </row>
        <row r="5030">
          <cell r="J5030" t="str">
            <v/>
          </cell>
          <cell r="O5030" t="str">
            <v/>
          </cell>
          <cell r="P5030" t="str">
            <v/>
          </cell>
          <cell r="Q5030" t="str">
            <v/>
          </cell>
        </row>
        <row r="5031">
          <cell r="J5031" t="str">
            <v/>
          </cell>
          <cell r="O5031" t="str">
            <v/>
          </cell>
          <cell r="P5031" t="str">
            <v/>
          </cell>
          <cell r="Q5031" t="str">
            <v/>
          </cell>
        </row>
        <row r="5032">
          <cell r="J5032" t="str">
            <v/>
          </cell>
          <cell r="O5032" t="str">
            <v/>
          </cell>
          <cell r="P5032" t="str">
            <v/>
          </cell>
          <cell r="Q5032" t="str">
            <v/>
          </cell>
        </row>
        <row r="5033">
          <cell r="J5033" t="str">
            <v/>
          </cell>
          <cell r="O5033" t="str">
            <v/>
          </cell>
          <cell r="P5033" t="str">
            <v/>
          </cell>
          <cell r="Q5033" t="str">
            <v/>
          </cell>
        </row>
        <row r="5034">
          <cell r="J5034" t="str">
            <v/>
          </cell>
          <cell r="O5034" t="str">
            <v/>
          </cell>
          <cell r="P5034" t="str">
            <v/>
          </cell>
          <cell r="Q5034" t="str">
            <v/>
          </cell>
        </row>
        <row r="5035">
          <cell r="J5035" t="str">
            <v/>
          </cell>
          <cell r="O5035" t="str">
            <v/>
          </cell>
          <cell r="P5035" t="str">
            <v/>
          </cell>
          <cell r="Q5035" t="str">
            <v/>
          </cell>
        </row>
        <row r="5036">
          <cell r="J5036" t="str">
            <v/>
          </cell>
          <cell r="O5036" t="str">
            <v/>
          </cell>
          <cell r="P5036" t="str">
            <v/>
          </cell>
          <cell r="Q5036" t="str">
            <v/>
          </cell>
        </row>
        <row r="5037">
          <cell r="J5037" t="str">
            <v/>
          </cell>
          <cell r="O5037" t="str">
            <v/>
          </cell>
          <cell r="P5037" t="str">
            <v/>
          </cell>
          <cell r="Q5037" t="str">
            <v/>
          </cell>
        </row>
        <row r="5038">
          <cell r="J5038" t="str">
            <v/>
          </cell>
          <cell r="O5038" t="str">
            <v/>
          </cell>
          <cell r="P5038" t="str">
            <v/>
          </cell>
          <cell r="Q5038" t="str">
            <v/>
          </cell>
        </row>
        <row r="5039">
          <cell r="J5039" t="str">
            <v/>
          </cell>
          <cell r="O5039" t="str">
            <v/>
          </cell>
          <cell r="P5039" t="str">
            <v/>
          </cell>
          <cell r="Q5039" t="str">
            <v/>
          </cell>
        </row>
        <row r="5040">
          <cell r="J5040" t="str">
            <v/>
          </cell>
          <cell r="O5040" t="str">
            <v/>
          </cell>
          <cell r="P5040" t="str">
            <v/>
          </cell>
          <cell r="Q5040" t="str">
            <v/>
          </cell>
        </row>
        <row r="5041">
          <cell r="J5041" t="str">
            <v/>
          </cell>
          <cell r="O5041" t="str">
            <v/>
          </cell>
          <cell r="P5041" t="str">
            <v/>
          </cell>
          <cell r="Q5041" t="str">
            <v/>
          </cell>
        </row>
        <row r="5042">
          <cell r="J5042" t="str">
            <v/>
          </cell>
          <cell r="O5042" t="str">
            <v/>
          </cell>
          <cell r="P5042" t="str">
            <v/>
          </cell>
          <cell r="Q5042" t="str">
            <v/>
          </cell>
        </row>
        <row r="5043">
          <cell r="J5043" t="str">
            <v/>
          </cell>
          <cell r="O5043" t="str">
            <v/>
          </cell>
          <cell r="P5043" t="str">
            <v/>
          </cell>
          <cell r="Q5043" t="str">
            <v/>
          </cell>
        </row>
        <row r="5044">
          <cell r="J5044" t="str">
            <v/>
          </cell>
          <cell r="O5044" t="str">
            <v/>
          </cell>
          <cell r="P5044" t="str">
            <v/>
          </cell>
          <cell r="Q5044" t="str">
            <v/>
          </cell>
        </row>
        <row r="5045">
          <cell r="J5045" t="str">
            <v/>
          </cell>
          <cell r="O5045" t="str">
            <v/>
          </cell>
          <cell r="P5045" t="str">
            <v/>
          </cell>
          <cell r="Q5045" t="str">
            <v/>
          </cell>
        </row>
        <row r="5046">
          <cell r="J5046" t="str">
            <v/>
          </cell>
          <cell r="O5046" t="str">
            <v/>
          </cell>
          <cell r="P5046" t="str">
            <v/>
          </cell>
          <cell r="Q5046" t="str">
            <v/>
          </cell>
        </row>
        <row r="5047">
          <cell r="J5047" t="str">
            <v/>
          </cell>
          <cell r="O5047" t="str">
            <v/>
          </cell>
          <cell r="P5047" t="str">
            <v/>
          </cell>
          <cell r="Q5047" t="str">
            <v/>
          </cell>
        </row>
        <row r="5048">
          <cell r="J5048" t="str">
            <v/>
          </cell>
          <cell r="O5048" t="str">
            <v/>
          </cell>
          <cell r="P5048" t="str">
            <v/>
          </cell>
          <cell r="Q5048" t="str">
            <v/>
          </cell>
        </row>
        <row r="5049">
          <cell r="J5049" t="str">
            <v/>
          </cell>
          <cell r="O5049" t="str">
            <v/>
          </cell>
          <cell r="P5049" t="str">
            <v/>
          </cell>
          <cell r="Q5049" t="str">
            <v/>
          </cell>
        </row>
        <row r="5050">
          <cell r="J5050" t="str">
            <v/>
          </cell>
          <cell r="O5050" t="str">
            <v/>
          </cell>
          <cell r="P5050" t="str">
            <v/>
          </cell>
          <cell r="Q5050" t="str">
            <v/>
          </cell>
        </row>
        <row r="5051">
          <cell r="J5051" t="str">
            <v/>
          </cell>
          <cell r="O5051" t="str">
            <v/>
          </cell>
          <cell r="P5051" t="str">
            <v/>
          </cell>
          <cell r="Q5051" t="str">
            <v/>
          </cell>
        </row>
        <row r="5052">
          <cell r="J5052" t="str">
            <v/>
          </cell>
          <cell r="O5052" t="str">
            <v/>
          </cell>
          <cell r="P5052" t="str">
            <v/>
          </cell>
          <cell r="Q5052" t="str">
            <v/>
          </cell>
        </row>
        <row r="5053">
          <cell r="J5053" t="str">
            <v/>
          </cell>
          <cell r="O5053" t="str">
            <v/>
          </cell>
          <cell r="P5053" t="str">
            <v/>
          </cell>
          <cell r="Q5053" t="str">
            <v/>
          </cell>
        </row>
        <row r="5054">
          <cell r="J5054" t="str">
            <v/>
          </cell>
          <cell r="O5054" t="str">
            <v/>
          </cell>
          <cell r="P5054" t="str">
            <v/>
          </cell>
          <cell r="Q5054" t="str">
            <v/>
          </cell>
        </row>
        <row r="5055">
          <cell r="J5055" t="str">
            <v/>
          </cell>
          <cell r="O5055" t="str">
            <v/>
          </cell>
          <cell r="P5055" t="str">
            <v/>
          </cell>
          <cell r="Q5055" t="str">
            <v/>
          </cell>
        </row>
        <row r="5056">
          <cell r="J5056" t="str">
            <v/>
          </cell>
          <cell r="O5056" t="str">
            <v/>
          </cell>
          <cell r="P5056" t="str">
            <v/>
          </cell>
          <cell r="Q5056" t="str">
            <v/>
          </cell>
        </row>
        <row r="5057">
          <cell r="J5057" t="str">
            <v/>
          </cell>
          <cell r="O5057" t="str">
            <v/>
          </cell>
          <cell r="P5057" t="str">
            <v/>
          </cell>
          <cell r="Q5057" t="str">
            <v/>
          </cell>
        </row>
        <row r="5058">
          <cell r="J5058" t="str">
            <v/>
          </cell>
          <cell r="O5058" t="str">
            <v/>
          </cell>
          <cell r="P5058" t="str">
            <v/>
          </cell>
          <cell r="Q5058" t="str">
            <v/>
          </cell>
        </row>
        <row r="5059">
          <cell r="J5059" t="str">
            <v/>
          </cell>
          <cell r="O5059" t="str">
            <v/>
          </cell>
          <cell r="P5059" t="str">
            <v/>
          </cell>
          <cell r="Q5059" t="str">
            <v/>
          </cell>
        </row>
        <row r="5060">
          <cell r="J5060" t="str">
            <v/>
          </cell>
          <cell r="O5060" t="str">
            <v/>
          </cell>
          <cell r="P5060" t="str">
            <v/>
          </cell>
          <cell r="Q5060" t="str">
            <v/>
          </cell>
        </row>
        <row r="5061">
          <cell r="J5061" t="str">
            <v/>
          </cell>
          <cell r="O5061" t="str">
            <v/>
          </cell>
          <cell r="P5061" t="str">
            <v/>
          </cell>
          <cell r="Q5061" t="str">
            <v/>
          </cell>
        </row>
        <row r="5062">
          <cell r="J5062" t="str">
            <v/>
          </cell>
          <cell r="O5062" t="str">
            <v/>
          </cell>
          <cell r="P5062" t="str">
            <v/>
          </cell>
          <cell r="Q5062" t="str">
            <v/>
          </cell>
        </row>
        <row r="5063">
          <cell r="J5063" t="str">
            <v/>
          </cell>
          <cell r="O5063" t="str">
            <v/>
          </cell>
          <cell r="P5063" t="str">
            <v/>
          </cell>
          <cell r="Q5063" t="str">
            <v/>
          </cell>
        </row>
        <row r="5064">
          <cell r="J5064" t="str">
            <v/>
          </cell>
          <cell r="O5064" t="str">
            <v/>
          </cell>
          <cell r="P5064" t="str">
            <v/>
          </cell>
          <cell r="Q5064" t="str">
            <v/>
          </cell>
        </row>
        <row r="5065">
          <cell r="J5065" t="str">
            <v/>
          </cell>
          <cell r="O5065" t="str">
            <v/>
          </cell>
          <cell r="P5065" t="str">
            <v/>
          </cell>
          <cell r="Q5065" t="str">
            <v/>
          </cell>
        </row>
        <row r="5066">
          <cell r="J5066" t="str">
            <v/>
          </cell>
          <cell r="O5066" t="str">
            <v/>
          </cell>
          <cell r="P5066" t="str">
            <v/>
          </cell>
          <cell r="Q5066" t="str">
            <v/>
          </cell>
        </row>
        <row r="5067">
          <cell r="J5067" t="str">
            <v/>
          </cell>
          <cell r="O5067" t="str">
            <v/>
          </cell>
          <cell r="P5067" t="str">
            <v/>
          </cell>
          <cell r="Q5067" t="str">
            <v/>
          </cell>
        </row>
        <row r="5068">
          <cell r="J5068" t="str">
            <v/>
          </cell>
          <cell r="O5068" t="str">
            <v/>
          </cell>
          <cell r="P5068" t="str">
            <v/>
          </cell>
          <cell r="Q5068" t="str">
            <v/>
          </cell>
        </row>
        <row r="5069">
          <cell r="J5069" t="str">
            <v/>
          </cell>
          <cell r="O5069" t="str">
            <v/>
          </cell>
          <cell r="P5069" t="str">
            <v/>
          </cell>
          <cell r="Q5069" t="str">
            <v/>
          </cell>
        </row>
        <row r="5070">
          <cell r="J5070" t="str">
            <v/>
          </cell>
          <cell r="O5070" t="str">
            <v/>
          </cell>
          <cell r="P5070" t="str">
            <v/>
          </cell>
          <cell r="Q5070" t="str">
            <v/>
          </cell>
        </row>
        <row r="5071">
          <cell r="J5071" t="str">
            <v/>
          </cell>
          <cell r="O5071" t="str">
            <v/>
          </cell>
          <cell r="P5071" t="str">
            <v/>
          </cell>
          <cell r="Q5071" t="str">
            <v/>
          </cell>
        </row>
        <row r="5072">
          <cell r="J5072" t="str">
            <v/>
          </cell>
          <cell r="O5072" t="str">
            <v/>
          </cell>
          <cell r="P5072" t="str">
            <v/>
          </cell>
          <cell r="Q5072" t="str">
            <v/>
          </cell>
        </row>
        <row r="5073">
          <cell r="J5073" t="str">
            <v/>
          </cell>
          <cell r="O5073" t="str">
            <v/>
          </cell>
          <cell r="P5073" t="str">
            <v/>
          </cell>
          <cell r="Q5073" t="str">
            <v/>
          </cell>
        </row>
        <row r="5074">
          <cell r="J5074" t="str">
            <v/>
          </cell>
          <cell r="O5074" t="str">
            <v/>
          </cell>
          <cell r="P5074" t="str">
            <v/>
          </cell>
          <cell r="Q5074" t="str">
            <v/>
          </cell>
        </row>
        <row r="5075">
          <cell r="J5075" t="str">
            <v/>
          </cell>
          <cell r="O5075" t="str">
            <v/>
          </cell>
          <cell r="P5075" t="str">
            <v/>
          </cell>
          <cell r="Q5075" t="str">
            <v/>
          </cell>
        </row>
        <row r="5076">
          <cell r="J5076" t="str">
            <v/>
          </cell>
          <cell r="O5076" t="str">
            <v/>
          </cell>
          <cell r="P5076" t="str">
            <v/>
          </cell>
          <cell r="Q5076" t="str">
            <v/>
          </cell>
        </row>
        <row r="5077">
          <cell r="J5077" t="str">
            <v/>
          </cell>
          <cell r="O5077" t="str">
            <v/>
          </cell>
          <cell r="P5077" t="str">
            <v/>
          </cell>
          <cell r="Q5077" t="str">
            <v/>
          </cell>
        </row>
        <row r="5078">
          <cell r="J5078" t="str">
            <v/>
          </cell>
          <cell r="O5078" t="str">
            <v/>
          </cell>
          <cell r="P5078" t="str">
            <v/>
          </cell>
          <cell r="Q5078" t="str">
            <v/>
          </cell>
        </row>
        <row r="5079">
          <cell r="J5079" t="str">
            <v/>
          </cell>
          <cell r="O5079" t="str">
            <v/>
          </cell>
          <cell r="P5079" t="str">
            <v/>
          </cell>
          <cell r="Q5079" t="str">
            <v/>
          </cell>
        </row>
        <row r="5080">
          <cell r="J5080" t="str">
            <v/>
          </cell>
          <cell r="O5080" t="str">
            <v/>
          </cell>
          <cell r="P5080" t="str">
            <v/>
          </cell>
          <cell r="Q5080" t="str">
            <v/>
          </cell>
        </row>
        <row r="5081">
          <cell r="J5081" t="str">
            <v/>
          </cell>
          <cell r="O5081" t="str">
            <v/>
          </cell>
          <cell r="P5081" t="str">
            <v/>
          </cell>
          <cell r="Q5081" t="str">
            <v/>
          </cell>
        </row>
        <row r="5082">
          <cell r="J5082" t="str">
            <v/>
          </cell>
          <cell r="O5082" t="str">
            <v/>
          </cell>
          <cell r="P5082" t="str">
            <v/>
          </cell>
          <cell r="Q5082" t="str">
            <v/>
          </cell>
        </row>
        <row r="5083">
          <cell r="J5083" t="str">
            <v/>
          </cell>
          <cell r="O5083" t="str">
            <v/>
          </cell>
          <cell r="P5083" t="str">
            <v/>
          </cell>
          <cell r="Q5083" t="str">
            <v/>
          </cell>
        </row>
        <row r="5084">
          <cell r="J5084" t="str">
            <v/>
          </cell>
          <cell r="O5084" t="str">
            <v/>
          </cell>
          <cell r="P5084" t="str">
            <v/>
          </cell>
          <cell r="Q5084" t="str">
            <v/>
          </cell>
        </row>
        <row r="5085">
          <cell r="J5085" t="str">
            <v/>
          </cell>
          <cell r="O5085" t="str">
            <v/>
          </cell>
          <cell r="P5085" t="str">
            <v/>
          </cell>
          <cell r="Q5085" t="str">
            <v/>
          </cell>
        </row>
        <row r="5086">
          <cell r="J5086" t="str">
            <v/>
          </cell>
          <cell r="O5086" t="str">
            <v/>
          </cell>
          <cell r="P5086" t="str">
            <v/>
          </cell>
          <cell r="Q5086" t="str">
            <v/>
          </cell>
        </row>
        <row r="5087">
          <cell r="J5087" t="str">
            <v/>
          </cell>
          <cell r="O5087" t="str">
            <v/>
          </cell>
          <cell r="P5087" t="str">
            <v/>
          </cell>
          <cell r="Q5087" t="str">
            <v/>
          </cell>
        </row>
        <row r="5088">
          <cell r="J5088" t="str">
            <v/>
          </cell>
          <cell r="O5088" t="str">
            <v/>
          </cell>
          <cell r="P5088" t="str">
            <v/>
          </cell>
          <cell r="Q5088" t="str">
            <v/>
          </cell>
        </row>
        <row r="5089">
          <cell r="J5089" t="str">
            <v/>
          </cell>
          <cell r="O5089" t="str">
            <v/>
          </cell>
          <cell r="P5089" t="str">
            <v/>
          </cell>
          <cell r="Q5089" t="str">
            <v/>
          </cell>
        </row>
        <row r="5090">
          <cell r="J5090" t="str">
            <v/>
          </cell>
          <cell r="O5090" t="str">
            <v/>
          </cell>
          <cell r="P5090" t="str">
            <v/>
          </cell>
          <cell r="Q5090" t="str">
            <v/>
          </cell>
        </row>
        <row r="5091">
          <cell r="J5091" t="str">
            <v/>
          </cell>
          <cell r="O5091" t="str">
            <v/>
          </cell>
          <cell r="P5091" t="str">
            <v/>
          </cell>
          <cell r="Q5091" t="str">
            <v/>
          </cell>
        </row>
        <row r="5092">
          <cell r="J5092" t="str">
            <v/>
          </cell>
          <cell r="O5092" t="str">
            <v/>
          </cell>
          <cell r="P5092" t="str">
            <v/>
          </cell>
          <cell r="Q5092" t="str">
            <v/>
          </cell>
        </row>
        <row r="5093">
          <cell r="J5093" t="str">
            <v/>
          </cell>
          <cell r="O5093" t="str">
            <v/>
          </cell>
          <cell r="P5093" t="str">
            <v/>
          </cell>
          <cell r="Q5093" t="str">
            <v/>
          </cell>
        </row>
        <row r="5094">
          <cell r="J5094" t="str">
            <v/>
          </cell>
          <cell r="O5094" t="str">
            <v/>
          </cell>
          <cell r="P5094" t="str">
            <v/>
          </cell>
          <cell r="Q5094" t="str">
            <v/>
          </cell>
        </row>
        <row r="5095">
          <cell r="J5095" t="str">
            <v/>
          </cell>
          <cell r="O5095" t="str">
            <v/>
          </cell>
          <cell r="P5095" t="str">
            <v/>
          </cell>
          <cell r="Q5095" t="str">
            <v/>
          </cell>
        </row>
        <row r="5096">
          <cell r="J5096" t="str">
            <v/>
          </cell>
          <cell r="O5096" t="str">
            <v/>
          </cell>
          <cell r="P5096" t="str">
            <v/>
          </cell>
          <cell r="Q5096" t="str">
            <v/>
          </cell>
        </row>
        <row r="5097">
          <cell r="J5097" t="str">
            <v/>
          </cell>
          <cell r="O5097" t="str">
            <v/>
          </cell>
          <cell r="P5097" t="str">
            <v/>
          </cell>
          <cell r="Q5097" t="str">
            <v/>
          </cell>
        </row>
        <row r="5098">
          <cell r="J5098" t="str">
            <v/>
          </cell>
          <cell r="O5098" t="str">
            <v/>
          </cell>
          <cell r="P5098" t="str">
            <v/>
          </cell>
          <cell r="Q5098" t="str">
            <v/>
          </cell>
        </row>
        <row r="5099">
          <cell r="J5099" t="str">
            <v/>
          </cell>
          <cell r="O5099" t="str">
            <v/>
          </cell>
          <cell r="P5099" t="str">
            <v/>
          </cell>
          <cell r="Q5099" t="str">
            <v/>
          </cell>
        </row>
        <row r="5100">
          <cell r="J5100" t="str">
            <v/>
          </cell>
          <cell r="O5100" t="str">
            <v/>
          </cell>
          <cell r="P5100" t="str">
            <v/>
          </cell>
          <cell r="Q5100" t="str">
            <v/>
          </cell>
        </row>
        <row r="5101">
          <cell r="J5101" t="str">
            <v/>
          </cell>
          <cell r="O5101" t="str">
            <v/>
          </cell>
          <cell r="P5101" t="str">
            <v/>
          </cell>
          <cell r="Q5101" t="str">
            <v/>
          </cell>
        </row>
        <row r="5102">
          <cell r="J5102" t="str">
            <v/>
          </cell>
          <cell r="O5102" t="str">
            <v/>
          </cell>
          <cell r="P5102" t="str">
            <v/>
          </cell>
          <cell r="Q5102" t="str">
            <v/>
          </cell>
        </row>
        <row r="5103">
          <cell r="J5103" t="str">
            <v/>
          </cell>
          <cell r="O5103" t="str">
            <v/>
          </cell>
          <cell r="P5103" t="str">
            <v/>
          </cell>
          <cell r="Q5103" t="str">
            <v/>
          </cell>
        </row>
        <row r="5104">
          <cell r="J5104" t="str">
            <v/>
          </cell>
          <cell r="O5104" t="str">
            <v/>
          </cell>
          <cell r="P5104" t="str">
            <v/>
          </cell>
          <cell r="Q5104" t="str">
            <v/>
          </cell>
        </row>
        <row r="5105">
          <cell r="J5105" t="str">
            <v/>
          </cell>
          <cell r="O5105" t="str">
            <v/>
          </cell>
          <cell r="P5105" t="str">
            <v/>
          </cell>
          <cell r="Q5105" t="str">
            <v/>
          </cell>
        </row>
        <row r="5106">
          <cell r="J5106" t="str">
            <v/>
          </cell>
          <cell r="O5106" t="str">
            <v/>
          </cell>
          <cell r="P5106" t="str">
            <v/>
          </cell>
          <cell r="Q5106" t="str">
            <v/>
          </cell>
        </row>
        <row r="5107">
          <cell r="J5107" t="str">
            <v/>
          </cell>
          <cell r="O5107" t="str">
            <v/>
          </cell>
          <cell r="P5107" t="str">
            <v/>
          </cell>
          <cell r="Q5107" t="str">
            <v/>
          </cell>
        </row>
        <row r="5108">
          <cell r="J5108" t="str">
            <v/>
          </cell>
          <cell r="O5108" t="str">
            <v/>
          </cell>
          <cell r="P5108" t="str">
            <v/>
          </cell>
          <cell r="Q5108" t="str">
            <v/>
          </cell>
        </row>
        <row r="5109">
          <cell r="J5109" t="str">
            <v/>
          </cell>
          <cell r="O5109" t="str">
            <v/>
          </cell>
          <cell r="P5109" t="str">
            <v/>
          </cell>
          <cell r="Q5109" t="str">
            <v/>
          </cell>
        </row>
        <row r="5110">
          <cell r="J5110" t="str">
            <v/>
          </cell>
          <cell r="O5110" t="str">
            <v/>
          </cell>
          <cell r="P5110" t="str">
            <v/>
          </cell>
          <cell r="Q5110" t="str">
            <v/>
          </cell>
        </row>
        <row r="5111">
          <cell r="J5111" t="str">
            <v/>
          </cell>
          <cell r="O5111" t="str">
            <v/>
          </cell>
          <cell r="P5111" t="str">
            <v/>
          </cell>
          <cell r="Q5111" t="str">
            <v/>
          </cell>
        </row>
        <row r="5112">
          <cell r="J5112" t="str">
            <v/>
          </cell>
          <cell r="O5112" t="str">
            <v/>
          </cell>
          <cell r="P5112" t="str">
            <v/>
          </cell>
          <cell r="Q5112" t="str">
            <v/>
          </cell>
        </row>
        <row r="5113">
          <cell r="J5113" t="str">
            <v/>
          </cell>
          <cell r="O5113" t="str">
            <v/>
          </cell>
          <cell r="P5113" t="str">
            <v/>
          </cell>
          <cell r="Q5113" t="str">
            <v/>
          </cell>
        </row>
        <row r="5114">
          <cell r="J5114" t="str">
            <v/>
          </cell>
          <cell r="O5114" t="str">
            <v/>
          </cell>
          <cell r="P5114" t="str">
            <v/>
          </cell>
          <cell r="Q5114" t="str">
            <v/>
          </cell>
        </row>
        <row r="5115">
          <cell r="J5115" t="str">
            <v/>
          </cell>
          <cell r="O5115" t="str">
            <v/>
          </cell>
          <cell r="P5115" t="str">
            <v/>
          </cell>
          <cell r="Q5115" t="str">
            <v/>
          </cell>
        </row>
        <row r="5116">
          <cell r="J5116" t="str">
            <v/>
          </cell>
          <cell r="O5116" t="str">
            <v/>
          </cell>
          <cell r="P5116" t="str">
            <v/>
          </cell>
          <cell r="Q5116" t="str">
            <v/>
          </cell>
        </row>
        <row r="5117">
          <cell r="J5117" t="str">
            <v/>
          </cell>
          <cell r="O5117" t="str">
            <v/>
          </cell>
          <cell r="P5117" t="str">
            <v/>
          </cell>
          <cell r="Q5117" t="str">
            <v/>
          </cell>
        </row>
        <row r="5118">
          <cell r="J5118" t="str">
            <v/>
          </cell>
          <cell r="O5118" t="str">
            <v/>
          </cell>
          <cell r="P5118" t="str">
            <v/>
          </cell>
          <cell r="Q5118" t="str">
            <v/>
          </cell>
        </row>
        <row r="5119">
          <cell r="J5119" t="str">
            <v/>
          </cell>
          <cell r="O5119" t="str">
            <v/>
          </cell>
          <cell r="P5119" t="str">
            <v/>
          </cell>
          <cell r="Q5119" t="str">
            <v/>
          </cell>
        </row>
        <row r="5120">
          <cell r="J5120" t="str">
            <v/>
          </cell>
          <cell r="O5120" t="str">
            <v/>
          </cell>
          <cell r="P5120" t="str">
            <v/>
          </cell>
          <cell r="Q5120" t="str">
            <v/>
          </cell>
        </row>
        <row r="5121">
          <cell r="J5121" t="str">
            <v/>
          </cell>
          <cell r="O5121" t="str">
            <v/>
          </cell>
          <cell r="P5121" t="str">
            <v/>
          </cell>
          <cell r="Q5121" t="str">
            <v/>
          </cell>
        </row>
        <row r="5122">
          <cell r="J5122" t="str">
            <v/>
          </cell>
          <cell r="O5122" t="str">
            <v/>
          </cell>
          <cell r="P5122" t="str">
            <v/>
          </cell>
          <cell r="Q5122" t="str">
            <v/>
          </cell>
        </row>
        <row r="5123">
          <cell r="J5123" t="str">
            <v/>
          </cell>
          <cell r="O5123" t="str">
            <v/>
          </cell>
          <cell r="P5123" t="str">
            <v/>
          </cell>
          <cell r="Q5123" t="str">
            <v/>
          </cell>
        </row>
        <row r="5124">
          <cell r="J5124" t="str">
            <v/>
          </cell>
          <cell r="O5124" t="str">
            <v/>
          </cell>
          <cell r="P5124" t="str">
            <v/>
          </cell>
          <cell r="Q5124" t="str">
            <v/>
          </cell>
        </row>
        <row r="5125">
          <cell r="J5125" t="str">
            <v/>
          </cell>
          <cell r="O5125" t="str">
            <v/>
          </cell>
          <cell r="P5125" t="str">
            <v/>
          </cell>
          <cell r="Q5125" t="str">
            <v/>
          </cell>
        </row>
        <row r="5126">
          <cell r="J5126" t="str">
            <v/>
          </cell>
          <cell r="O5126" t="str">
            <v/>
          </cell>
          <cell r="P5126" t="str">
            <v/>
          </cell>
          <cell r="Q5126" t="str">
            <v/>
          </cell>
        </row>
        <row r="5127">
          <cell r="J5127" t="str">
            <v/>
          </cell>
          <cell r="O5127" t="str">
            <v/>
          </cell>
          <cell r="P5127" t="str">
            <v/>
          </cell>
          <cell r="Q5127" t="str">
            <v/>
          </cell>
        </row>
        <row r="5128">
          <cell r="J5128" t="str">
            <v/>
          </cell>
          <cell r="O5128" t="str">
            <v/>
          </cell>
          <cell r="P5128" t="str">
            <v/>
          </cell>
          <cell r="Q5128" t="str">
            <v/>
          </cell>
        </row>
        <row r="5129">
          <cell r="J5129" t="str">
            <v/>
          </cell>
          <cell r="O5129" t="str">
            <v/>
          </cell>
          <cell r="P5129" t="str">
            <v/>
          </cell>
          <cell r="Q5129" t="str">
            <v/>
          </cell>
        </row>
        <row r="5130">
          <cell r="J5130" t="str">
            <v/>
          </cell>
          <cell r="O5130" t="str">
            <v/>
          </cell>
          <cell r="P5130" t="str">
            <v/>
          </cell>
          <cell r="Q5130" t="str">
            <v/>
          </cell>
        </row>
        <row r="5131">
          <cell r="J5131" t="str">
            <v/>
          </cell>
          <cell r="O5131" t="str">
            <v/>
          </cell>
          <cell r="P5131" t="str">
            <v/>
          </cell>
          <cell r="Q5131" t="str">
            <v/>
          </cell>
        </row>
        <row r="5132">
          <cell r="J5132" t="str">
            <v/>
          </cell>
          <cell r="O5132" t="str">
            <v/>
          </cell>
          <cell r="P5132" t="str">
            <v/>
          </cell>
          <cell r="Q5132" t="str">
            <v/>
          </cell>
        </row>
        <row r="5133">
          <cell r="J5133" t="str">
            <v/>
          </cell>
          <cell r="O5133" t="str">
            <v/>
          </cell>
          <cell r="P5133" t="str">
            <v/>
          </cell>
          <cell r="Q5133" t="str">
            <v/>
          </cell>
        </row>
        <row r="5134">
          <cell r="J5134" t="str">
            <v/>
          </cell>
          <cell r="O5134" t="str">
            <v/>
          </cell>
          <cell r="P5134" t="str">
            <v/>
          </cell>
          <cell r="Q5134" t="str">
            <v/>
          </cell>
        </row>
        <row r="5135">
          <cell r="J5135" t="str">
            <v/>
          </cell>
          <cell r="O5135" t="str">
            <v/>
          </cell>
          <cell r="P5135" t="str">
            <v/>
          </cell>
          <cell r="Q5135" t="str">
            <v/>
          </cell>
        </row>
        <row r="5136">
          <cell r="J5136" t="str">
            <v/>
          </cell>
          <cell r="O5136" t="str">
            <v/>
          </cell>
          <cell r="P5136" t="str">
            <v/>
          </cell>
          <cell r="Q5136" t="str">
            <v/>
          </cell>
        </row>
        <row r="5137">
          <cell r="J5137" t="str">
            <v/>
          </cell>
          <cell r="O5137" t="str">
            <v/>
          </cell>
          <cell r="P5137" t="str">
            <v/>
          </cell>
          <cell r="Q5137" t="str">
            <v/>
          </cell>
        </row>
        <row r="5138">
          <cell r="J5138" t="str">
            <v/>
          </cell>
          <cell r="O5138" t="str">
            <v/>
          </cell>
          <cell r="P5138" t="str">
            <v/>
          </cell>
          <cell r="Q5138" t="str">
            <v/>
          </cell>
        </row>
        <row r="5139">
          <cell r="J5139" t="str">
            <v/>
          </cell>
          <cell r="O5139" t="str">
            <v/>
          </cell>
          <cell r="P5139" t="str">
            <v/>
          </cell>
          <cell r="Q5139" t="str">
            <v/>
          </cell>
        </row>
        <row r="5140">
          <cell r="J5140" t="str">
            <v/>
          </cell>
          <cell r="O5140" t="str">
            <v/>
          </cell>
          <cell r="P5140" t="str">
            <v/>
          </cell>
          <cell r="Q5140" t="str">
            <v/>
          </cell>
        </row>
        <row r="5141">
          <cell r="J5141" t="str">
            <v/>
          </cell>
          <cell r="O5141" t="str">
            <v/>
          </cell>
          <cell r="P5141" t="str">
            <v/>
          </cell>
          <cell r="Q5141" t="str">
            <v/>
          </cell>
        </row>
        <row r="5142">
          <cell r="J5142" t="str">
            <v/>
          </cell>
          <cell r="O5142" t="str">
            <v/>
          </cell>
          <cell r="P5142" t="str">
            <v/>
          </cell>
          <cell r="Q5142" t="str">
            <v/>
          </cell>
        </row>
        <row r="5143">
          <cell r="J5143" t="str">
            <v/>
          </cell>
          <cell r="O5143" t="str">
            <v/>
          </cell>
          <cell r="P5143" t="str">
            <v/>
          </cell>
          <cell r="Q5143" t="str">
            <v/>
          </cell>
        </row>
        <row r="5144">
          <cell r="J5144" t="str">
            <v/>
          </cell>
          <cell r="O5144" t="str">
            <v/>
          </cell>
          <cell r="P5144" t="str">
            <v/>
          </cell>
          <cell r="Q5144" t="str">
            <v/>
          </cell>
        </row>
        <row r="5145">
          <cell r="J5145" t="str">
            <v/>
          </cell>
          <cell r="O5145" t="str">
            <v/>
          </cell>
          <cell r="P5145" t="str">
            <v/>
          </cell>
          <cell r="Q5145" t="str">
            <v/>
          </cell>
        </row>
        <row r="5146">
          <cell r="J5146" t="str">
            <v/>
          </cell>
          <cell r="O5146" t="str">
            <v/>
          </cell>
          <cell r="P5146" t="str">
            <v/>
          </cell>
          <cell r="Q5146" t="str">
            <v/>
          </cell>
        </row>
        <row r="5147">
          <cell r="J5147" t="str">
            <v/>
          </cell>
          <cell r="O5147" t="str">
            <v/>
          </cell>
          <cell r="P5147" t="str">
            <v/>
          </cell>
          <cell r="Q5147" t="str">
            <v/>
          </cell>
        </row>
        <row r="5148">
          <cell r="J5148" t="str">
            <v/>
          </cell>
          <cell r="O5148" t="str">
            <v/>
          </cell>
          <cell r="P5148" t="str">
            <v/>
          </cell>
          <cell r="Q5148" t="str">
            <v/>
          </cell>
        </row>
        <row r="5149">
          <cell r="J5149" t="str">
            <v/>
          </cell>
          <cell r="O5149" t="str">
            <v/>
          </cell>
          <cell r="P5149" t="str">
            <v/>
          </cell>
          <cell r="Q5149" t="str">
            <v/>
          </cell>
        </row>
        <row r="5150">
          <cell r="J5150" t="str">
            <v/>
          </cell>
          <cell r="O5150" t="str">
            <v/>
          </cell>
          <cell r="P5150" t="str">
            <v/>
          </cell>
          <cell r="Q5150" t="str">
            <v/>
          </cell>
        </row>
        <row r="5151">
          <cell r="J5151" t="str">
            <v/>
          </cell>
          <cell r="O5151" t="str">
            <v/>
          </cell>
          <cell r="P5151" t="str">
            <v/>
          </cell>
          <cell r="Q5151" t="str">
            <v/>
          </cell>
        </row>
        <row r="5152">
          <cell r="J5152" t="str">
            <v/>
          </cell>
          <cell r="O5152" t="str">
            <v/>
          </cell>
          <cell r="P5152" t="str">
            <v/>
          </cell>
          <cell r="Q5152" t="str">
            <v/>
          </cell>
        </row>
        <row r="5153">
          <cell r="J5153" t="str">
            <v/>
          </cell>
          <cell r="O5153" t="str">
            <v/>
          </cell>
          <cell r="P5153" t="str">
            <v/>
          </cell>
          <cell r="Q5153" t="str">
            <v/>
          </cell>
        </row>
        <row r="5154">
          <cell r="J5154" t="str">
            <v/>
          </cell>
          <cell r="O5154" t="str">
            <v/>
          </cell>
          <cell r="P5154" t="str">
            <v/>
          </cell>
          <cell r="Q5154" t="str">
            <v/>
          </cell>
        </row>
        <row r="5155">
          <cell r="J5155" t="str">
            <v/>
          </cell>
          <cell r="O5155" t="str">
            <v/>
          </cell>
          <cell r="P5155" t="str">
            <v/>
          </cell>
          <cell r="Q5155" t="str">
            <v/>
          </cell>
        </row>
        <row r="5156">
          <cell r="J5156" t="str">
            <v/>
          </cell>
          <cell r="O5156" t="str">
            <v/>
          </cell>
          <cell r="P5156" t="str">
            <v/>
          </cell>
          <cell r="Q5156" t="str">
            <v/>
          </cell>
        </row>
        <row r="5157">
          <cell r="J5157" t="str">
            <v/>
          </cell>
          <cell r="O5157" t="str">
            <v/>
          </cell>
          <cell r="P5157" t="str">
            <v/>
          </cell>
          <cell r="Q5157" t="str">
            <v/>
          </cell>
        </row>
        <row r="5158">
          <cell r="J5158" t="str">
            <v/>
          </cell>
          <cell r="O5158" t="str">
            <v/>
          </cell>
          <cell r="P5158" t="str">
            <v/>
          </cell>
          <cell r="Q5158" t="str">
            <v/>
          </cell>
        </row>
        <row r="5159">
          <cell r="J5159" t="str">
            <v/>
          </cell>
          <cell r="O5159" t="str">
            <v/>
          </cell>
          <cell r="P5159" t="str">
            <v/>
          </cell>
          <cell r="Q5159" t="str">
            <v/>
          </cell>
        </row>
        <row r="5160">
          <cell r="J5160" t="str">
            <v/>
          </cell>
          <cell r="O5160" t="str">
            <v/>
          </cell>
          <cell r="P5160" t="str">
            <v/>
          </cell>
          <cell r="Q5160" t="str">
            <v/>
          </cell>
        </row>
        <row r="5161">
          <cell r="J5161" t="str">
            <v/>
          </cell>
          <cell r="O5161" t="str">
            <v/>
          </cell>
          <cell r="P5161" t="str">
            <v/>
          </cell>
          <cell r="Q5161" t="str">
            <v/>
          </cell>
        </row>
        <row r="5162">
          <cell r="J5162" t="str">
            <v/>
          </cell>
          <cell r="O5162" t="str">
            <v/>
          </cell>
          <cell r="P5162" t="str">
            <v/>
          </cell>
          <cell r="Q5162" t="str">
            <v/>
          </cell>
        </row>
        <row r="5163">
          <cell r="J5163" t="str">
            <v/>
          </cell>
          <cell r="O5163" t="str">
            <v/>
          </cell>
          <cell r="P5163" t="str">
            <v/>
          </cell>
          <cell r="Q5163" t="str">
            <v/>
          </cell>
        </row>
        <row r="5164">
          <cell r="J5164" t="str">
            <v/>
          </cell>
          <cell r="O5164" t="str">
            <v/>
          </cell>
          <cell r="P5164" t="str">
            <v/>
          </cell>
          <cell r="Q5164" t="str">
            <v/>
          </cell>
        </row>
        <row r="5165">
          <cell r="J5165" t="str">
            <v/>
          </cell>
          <cell r="O5165" t="str">
            <v/>
          </cell>
          <cell r="P5165" t="str">
            <v/>
          </cell>
          <cell r="Q5165" t="str">
            <v/>
          </cell>
        </row>
        <row r="5166">
          <cell r="J5166" t="str">
            <v/>
          </cell>
          <cell r="O5166" t="str">
            <v/>
          </cell>
          <cell r="P5166" t="str">
            <v/>
          </cell>
          <cell r="Q5166" t="str">
            <v/>
          </cell>
        </row>
        <row r="5167">
          <cell r="J5167" t="str">
            <v/>
          </cell>
          <cell r="O5167" t="str">
            <v/>
          </cell>
          <cell r="P5167" t="str">
            <v/>
          </cell>
          <cell r="Q5167" t="str">
            <v/>
          </cell>
        </row>
        <row r="5168">
          <cell r="J5168" t="str">
            <v/>
          </cell>
          <cell r="O5168" t="str">
            <v/>
          </cell>
          <cell r="P5168" t="str">
            <v/>
          </cell>
          <cell r="Q5168" t="str">
            <v/>
          </cell>
        </row>
        <row r="5169">
          <cell r="J5169" t="str">
            <v/>
          </cell>
          <cell r="O5169" t="str">
            <v/>
          </cell>
          <cell r="P5169" t="str">
            <v/>
          </cell>
          <cell r="Q5169" t="str">
            <v/>
          </cell>
        </row>
        <row r="5170">
          <cell r="J5170" t="str">
            <v/>
          </cell>
          <cell r="O5170" t="str">
            <v/>
          </cell>
          <cell r="P5170" t="str">
            <v/>
          </cell>
          <cell r="Q5170" t="str">
            <v/>
          </cell>
        </row>
        <row r="5171">
          <cell r="J5171" t="str">
            <v/>
          </cell>
          <cell r="O5171" t="str">
            <v/>
          </cell>
          <cell r="P5171" t="str">
            <v/>
          </cell>
          <cell r="Q5171" t="str">
            <v/>
          </cell>
        </row>
        <row r="5172">
          <cell r="J5172" t="str">
            <v/>
          </cell>
          <cell r="O5172" t="str">
            <v/>
          </cell>
          <cell r="P5172" t="str">
            <v/>
          </cell>
          <cell r="Q5172" t="str">
            <v/>
          </cell>
        </row>
        <row r="5173">
          <cell r="J5173" t="str">
            <v/>
          </cell>
          <cell r="O5173" t="str">
            <v/>
          </cell>
          <cell r="P5173" t="str">
            <v/>
          </cell>
          <cell r="Q5173" t="str">
            <v/>
          </cell>
        </row>
        <row r="5174">
          <cell r="J5174" t="str">
            <v/>
          </cell>
          <cell r="O5174" t="str">
            <v/>
          </cell>
          <cell r="P5174" t="str">
            <v/>
          </cell>
          <cell r="Q5174" t="str">
            <v/>
          </cell>
        </row>
        <row r="5175">
          <cell r="J5175" t="str">
            <v/>
          </cell>
          <cell r="O5175" t="str">
            <v/>
          </cell>
          <cell r="P5175" t="str">
            <v/>
          </cell>
          <cell r="Q5175" t="str">
            <v/>
          </cell>
        </row>
        <row r="5176">
          <cell r="J5176" t="str">
            <v/>
          </cell>
          <cell r="O5176" t="str">
            <v/>
          </cell>
          <cell r="P5176" t="str">
            <v/>
          </cell>
          <cell r="Q5176" t="str">
            <v/>
          </cell>
        </row>
        <row r="5177">
          <cell r="J5177" t="str">
            <v/>
          </cell>
          <cell r="O5177" t="str">
            <v/>
          </cell>
          <cell r="P5177" t="str">
            <v/>
          </cell>
          <cell r="Q5177" t="str">
            <v/>
          </cell>
        </row>
        <row r="5178">
          <cell r="J5178" t="str">
            <v/>
          </cell>
          <cell r="O5178" t="str">
            <v/>
          </cell>
          <cell r="P5178" t="str">
            <v/>
          </cell>
          <cell r="Q5178" t="str">
            <v/>
          </cell>
        </row>
        <row r="5179">
          <cell r="J5179" t="str">
            <v/>
          </cell>
          <cell r="O5179" t="str">
            <v/>
          </cell>
          <cell r="P5179" t="str">
            <v/>
          </cell>
          <cell r="Q5179" t="str">
            <v/>
          </cell>
        </row>
        <row r="5180">
          <cell r="J5180" t="str">
            <v/>
          </cell>
          <cell r="O5180" t="str">
            <v/>
          </cell>
          <cell r="P5180" t="str">
            <v/>
          </cell>
          <cell r="Q5180" t="str">
            <v/>
          </cell>
        </row>
        <row r="5181">
          <cell r="J5181" t="str">
            <v/>
          </cell>
          <cell r="O5181" t="str">
            <v/>
          </cell>
          <cell r="P5181" t="str">
            <v/>
          </cell>
          <cell r="Q5181" t="str">
            <v/>
          </cell>
        </row>
        <row r="5182">
          <cell r="J5182" t="str">
            <v/>
          </cell>
          <cell r="O5182" t="str">
            <v/>
          </cell>
          <cell r="P5182" t="str">
            <v/>
          </cell>
          <cell r="Q5182" t="str">
            <v/>
          </cell>
        </row>
        <row r="5183">
          <cell r="J5183" t="str">
            <v/>
          </cell>
          <cell r="O5183" t="str">
            <v/>
          </cell>
          <cell r="P5183" t="str">
            <v/>
          </cell>
          <cell r="Q5183" t="str">
            <v/>
          </cell>
        </row>
        <row r="5184">
          <cell r="J5184" t="str">
            <v/>
          </cell>
          <cell r="O5184" t="str">
            <v/>
          </cell>
          <cell r="P5184" t="str">
            <v/>
          </cell>
          <cell r="Q5184" t="str">
            <v/>
          </cell>
        </row>
        <row r="5185">
          <cell r="J5185" t="str">
            <v/>
          </cell>
          <cell r="O5185" t="str">
            <v/>
          </cell>
          <cell r="P5185" t="str">
            <v/>
          </cell>
          <cell r="Q5185" t="str">
            <v/>
          </cell>
        </row>
        <row r="5186">
          <cell r="J5186" t="str">
            <v/>
          </cell>
          <cell r="O5186" t="str">
            <v/>
          </cell>
          <cell r="P5186" t="str">
            <v/>
          </cell>
          <cell r="Q5186" t="str">
            <v/>
          </cell>
        </row>
        <row r="5187">
          <cell r="J5187" t="str">
            <v/>
          </cell>
          <cell r="O5187" t="str">
            <v/>
          </cell>
          <cell r="P5187" t="str">
            <v/>
          </cell>
          <cell r="Q5187" t="str">
            <v/>
          </cell>
        </row>
        <row r="5188">
          <cell r="J5188" t="str">
            <v/>
          </cell>
          <cell r="O5188" t="str">
            <v/>
          </cell>
          <cell r="P5188" t="str">
            <v/>
          </cell>
          <cell r="Q5188" t="str">
            <v/>
          </cell>
        </row>
        <row r="5189">
          <cell r="J5189" t="str">
            <v/>
          </cell>
          <cell r="O5189" t="str">
            <v/>
          </cell>
          <cell r="P5189" t="str">
            <v/>
          </cell>
          <cell r="Q5189" t="str">
            <v/>
          </cell>
        </row>
        <row r="5190">
          <cell r="J5190" t="str">
            <v/>
          </cell>
          <cell r="O5190" t="str">
            <v/>
          </cell>
          <cell r="P5190" t="str">
            <v/>
          </cell>
          <cell r="Q5190" t="str">
            <v/>
          </cell>
        </row>
        <row r="5191">
          <cell r="J5191" t="str">
            <v/>
          </cell>
          <cell r="O5191" t="str">
            <v/>
          </cell>
          <cell r="P5191" t="str">
            <v/>
          </cell>
          <cell r="Q5191" t="str">
            <v/>
          </cell>
        </row>
        <row r="5192">
          <cell r="J5192" t="str">
            <v/>
          </cell>
          <cell r="O5192" t="str">
            <v/>
          </cell>
          <cell r="P5192" t="str">
            <v/>
          </cell>
          <cell r="Q5192" t="str">
            <v/>
          </cell>
        </row>
        <row r="5193">
          <cell r="J5193" t="str">
            <v/>
          </cell>
          <cell r="O5193" t="str">
            <v/>
          </cell>
          <cell r="P5193" t="str">
            <v/>
          </cell>
          <cell r="Q5193" t="str">
            <v/>
          </cell>
        </row>
        <row r="5194">
          <cell r="J5194" t="str">
            <v/>
          </cell>
          <cell r="O5194" t="str">
            <v/>
          </cell>
          <cell r="P5194" t="str">
            <v/>
          </cell>
          <cell r="Q5194" t="str">
            <v/>
          </cell>
        </row>
        <row r="5195">
          <cell r="J5195" t="str">
            <v/>
          </cell>
          <cell r="O5195" t="str">
            <v/>
          </cell>
          <cell r="P5195" t="str">
            <v/>
          </cell>
          <cell r="Q5195" t="str">
            <v/>
          </cell>
        </row>
        <row r="5196">
          <cell r="J5196" t="str">
            <v/>
          </cell>
          <cell r="O5196" t="str">
            <v/>
          </cell>
          <cell r="P5196" t="str">
            <v/>
          </cell>
          <cell r="Q5196" t="str">
            <v/>
          </cell>
        </row>
        <row r="5197">
          <cell r="J5197" t="str">
            <v/>
          </cell>
          <cell r="O5197" t="str">
            <v/>
          </cell>
          <cell r="P5197" t="str">
            <v/>
          </cell>
          <cell r="Q5197" t="str">
            <v/>
          </cell>
        </row>
        <row r="5198">
          <cell r="J5198" t="str">
            <v/>
          </cell>
          <cell r="O5198" t="str">
            <v/>
          </cell>
          <cell r="P5198" t="str">
            <v/>
          </cell>
          <cell r="Q5198" t="str">
            <v/>
          </cell>
        </row>
        <row r="5199">
          <cell r="J5199" t="str">
            <v/>
          </cell>
          <cell r="O5199" t="str">
            <v/>
          </cell>
          <cell r="P5199" t="str">
            <v/>
          </cell>
          <cell r="Q5199" t="str">
            <v/>
          </cell>
        </row>
        <row r="5200">
          <cell r="J5200" t="str">
            <v/>
          </cell>
          <cell r="O5200" t="str">
            <v/>
          </cell>
          <cell r="P5200" t="str">
            <v/>
          </cell>
          <cell r="Q5200" t="str">
            <v/>
          </cell>
        </row>
        <row r="5201">
          <cell r="J5201" t="str">
            <v/>
          </cell>
          <cell r="O5201" t="str">
            <v/>
          </cell>
          <cell r="P5201" t="str">
            <v/>
          </cell>
          <cell r="Q5201" t="str">
            <v/>
          </cell>
        </row>
        <row r="5202">
          <cell r="J5202" t="str">
            <v/>
          </cell>
          <cell r="O5202" t="str">
            <v/>
          </cell>
          <cell r="P5202" t="str">
            <v/>
          </cell>
          <cell r="Q5202" t="str">
            <v/>
          </cell>
        </row>
        <row r="5203">
          <cell r="J5203" t="str">
            <v/>
          </cell>
          <cell r="O5203" t="str">
            <v/>
          </cell>
          <cell r="P5203" t="str">
            <v/>
          </cell>
          <cell r="Q5203" t="str">
            <v/>
          </cell>
        </row>
        <row r="5204">
          <cell r="J5204" t="str">
            <v/>
          </cell>
          <cell r="O5204" t="str">
            <v/>
          </cell>
          <cell r="P5204" t="str">
            <v/>
          </cell>
          <cell r="Q5204" t="str">
            <v/>
          </cell>
        </row>
        <row r="5205">
          <cell r="J5205" t="str">
            <v/>
          </cell>
          <cell r="O5205" t="str">
            <v/>
          </cell>
          <cell r="P5205" t="str">
            <v/>
          </cell>
          <cell r="Q5205" t="str">
            <v/>
          </cell>
        </row>
        <row r="5206">
          <cell r="J5206" t="str">
            <v/>
          </cell>
          <cell r="O5206" t="str">
            <v/>
          </cell>
          <cell r="P5206" t="str">
            <v/>
          </cell>
          <cell r="Q5206" t="str">
            <v/>
          </cell>
        </row>
        <row r="5207">
          <cell r="J5207" t="str">
            <v/>
          </cell>
          <cell r="O5207" t="str">
            <v/>
          </cell>
          <cell r="P5207" t="str">
            <v/>
          </cell>
          <cell r="Q5207" t="str">
            <v/>
          </cell>
        </row>
        <row r="5208">
          <cell r="J5208" t="str">
            <v/>
          </cell>
          <cell r="O5208" t="str">
            <v/>
          </cell>
          <cell r="P5208" t="str">
            <v/>
          </cell>
          <cell r="Q5208" t="str">
            <v/>
          </cell>
        </row>
        <row r="5209">
          <cell r="J5209" t="str">
            <v/>
          </cell>
          <cell r="O5209" t="str">
            <v/>
          </cell>
          <cell r="P5209" t="str">
            <v/>
          </cell>
          <cell r="Q5209" t="str">
            <v/>
          </cell>
        </row>
        <row r="5210">
          <cell r="J5210" t="str">
            <v/>
          </cell>
          <cell r="O5210" t="str">
            <v/>
          </cell>
          <cell r="P5210" t="str">
            <v/>
          </cell>
          <cell r="Q5210" t="str">
            <v/>
          </cell>
        </row>
        <row r="5211">
          <cell r="J5211" t="str">
            <v/>
          </cell>
          <cell r="O5211" t="str">
            <v/>
          </cell>
          <cell r="P5211" t="str">
            <v/>
          </cell>
          <cell r="Q5211" t="str">
            <v/>
          </cell>
        </row>
        <row r="5212">
          <cell r="J5212" t="str">
            <v/>
          </cell>
          <cell r="O5212" t="str">
            <v/>
          </cell>
          <cell r="P5212" t="str">
            <v/>
          </cell>
          <cell r="Q5212" t="str">
            <v/>
          </cell>
        </row>
        <row r="5213">
          <cell r="J5213" t="str">
            <v/>
          </cell>
          <cell r="O5213" t="str">
            <v/>
          </cell>
          <cell r="P5213" t="str">
            <v/>
          </cell>
          <cell r="Q5213" t="str">
            <v/>
          </cell>
        </row>
        <row r="5214">
          <cell r="J5214" t="str">
            <v/>
          </cell>
          <cell r="O5214" t="str">
            <v/>
          </cell>
          <cell r="P5214" t="str">
            <v/>
          </cell>
          <cell r="Q5214" t="str">
            <v/>
          </cell>
        </row>
        <row r="5215">
          <cell r="J5215" t="str">
            <v/>
          </cell>
          <cell r="O5215" t="str">
            <v/>
          </cell>
          <cell r="P5215" t="str">
            <v/>
          </cell>
          <cell r="Q5215" t="str">
            <v/>
          </cell>
        </row>
        <row r="5216">
          <cell r="J5216" t="str">
            <v/>
          </cell>
          <cell r="O5216" t="str">
            <v/>
          </cell>
          <cell r="P5216" t="str">
            <v/>
          </cell>
          <cell r="Q5216" t="str">
            <v/>
          </cell>
        </row>
        <row r="5217">
          <cell r="J5217" t="str">
            <v/>
          </cell>
          <cell r="O5217" t="str">
            <v/>
          </cell>
          <cell r="P5217" t="str">
            <v/>
          </cell>
          <cell r="Q5217" t="str">
            <v/>
          </cell>
        </row>
        <row r="5218">
          <cell r="J5218" t="str">
            <v/>
          </cell>
          <cell r="O5218" t="str">
            <v/>
          </cell>
          <cell r="P5218" t="str">
            <v/>
          </cell>
          <cell r="Q5218" t="str">
            <v/>
          </cell>
        </row>
        <row r="5219">
          <cell r="J5219" t="str">
            <v/>
          </cell>
          <cell r="O5219" t="str">
            <v/>
          </cell>
          <cell r="P5219" t="str">
            <v/>
          </cell>
          <cell r="Q5219" t="str">
            <v/>
          </cell>
        </row>
        <row r="5220">
          <cell r="J5220" t="str">
            <v/>
          </cell>
          <cell r="O5220" t="str">
            <v/>
          </cell>
          <cell r="P5220" t="str">
            <v/>
          </cell>
          <cell r="Q5220" t="str">
            <v/>
          </cell>
        </row>
        <row r="5221">
          <cell r="J5221" t="str">
            <v/>
          </cell>
          <cell r="O5221" t="str">
            <v/>
          </cell>
          <cell r="P5221" t="str">
            <v/>
          </cell>
          <cell r="Q5221" t="str">
            <v/>
          </cell>
        </row>
        <row r="5222">
          <cell r="J5222" t="str">
            <v/>
          </cell>
          <cell r="O5222" t="str">
            <v/>
          </cell>
          <cell r="P5222" t="str">
            <v/>
          </cell>
          <cell r="Q5222" t="str">
            <v/>
          </cell>
        </row>
        <row r="5223">
          <cell r="J5223" t="str">
            <v/>
          </cell>
          <cell r="O5223" t="str">
            <v/>
          </cell>
          <cell r="P5223" t="str">
            <v/>
          </cell>
          <cell r="Q5223" t="str">
            <v/>
          </cell>
        </row>
        <row r="5224">
          <cell r="J5224" t="str">
            <v/>
          </cell>
          <cell r="O5224" t="str">
            <v/>
          </cell>
          <cell r="P5224" t="str">
            <v/>
          </cell>
          <cell r="Q5224" t="str">
            <v/>
          </cell>
        </row>
        <row r="5225">
          <cell r="J5225" t="str">
            <v/>
          </cell>
          <cell r="O5225" t="str">
            <v/>
          </cell>
          <cell r="P5225" t="str">
            <v/>
          </cell>
          <cell r="Q5225" t="str">
            <v/>
          </cell>
        </row>
        <row r="5226">
          <cell r="J5226" t="str">
            <v/>
          </cell>
          <cell r="O5226" t="str">
            <v/>
          </cell>
          <cell r="P5226" t="str">
            <v/>
          </cell>
          <cell r="Q5226" t="str">
            <v/>
          </cell>
        </row>
        <row r="5227">
          <cell r="J5227" t="str">
            <v/>
          </cell>
          <cell r="O5227" t="str">
            <v/>
          </cell>
          <cell r="P5227" t="str">
            <v/>
          </cell>
          <cell r="Q5227" t="str">
            <v/>
          </cell>
        </row>
        <row r="5228">
          <cell r="J5228" t="str">
            <v/>
          </cell>
          <cell r="O5228" t="str">
            <v/>
          </cell>
          <cell r="P5228" t="str">
            <v/>
          </cell>
          <cell r="Q5228" t="str">
            <v/>
          </cell>
        </row>
        <row r="5229">
          <cell r="J5229" t="str">
            <v/>
          </cell>
          <cell r="O5229" t="str">
            <v/>
          </cell>
          <cell r="P5229" t="str">
            <v/>
          </cell>
          <cell r="Q5229" t="str">
            <v/>
          </cell>
        </row>
        <row r="5230">
          <cell r="J5230" t="str">
            <v/>
          </cell>
          <cell r="O5230" t="str">
            <v/>
          </cell>
          <cell r="P5230" t="str">
            <v/>
          </cell>
          <cell r="Q5230" t="str">
            <v/>
          </cell>
        </row>
        <row r="5231">
          <cell r="J5231" t="str">
            <v/>
          </cell>
          <cell r="O5231" t="str">
            <v/>
          </cell>
          <cell r="P5231" t="str">
            <v/>
          </cell>
          <cell r="Q5231" t="str">
            <v/>
          </cell>
        </row>
        <row r="5232">
          <cell r="J5232" t="str">
            <v/>
          </cell>
          <cell r="O5232" t="str">
            <v/>
          </cell>
          <cell r="P5232" t="str">
            <v/>
          </cell>
          <cell r="Q5232" t="str">
            <v/>
          </cell>
        </row>
        <row r="5233">
          <cell r="J5233" t="str">
            <v/>
          </cell>
          <cell r="O5233" t="str">
            <v/>
          </cell>
          <cell r="P5233" t="str">
            <v/>
          </cell>
          <cell r="Q5233" t="str">
            <v/>
          </cell>
        </row>
        <row r="5234">
          <cell r="J5234" t="str">
            <v/>
          </cell>
          <cell r="O5234" t="str">
            <v/>
          </cell>
          <cell r="P5234" t="str">
            <v/>
          </cell>
          <cell r="Q5234" t="str">
            <v/>
          </cell>
        </row>
        <row r="5235">
          <cell r="J5235" t="str">
            <v/>
          </cell>
          <cell r="O5235" t="str">
            <v/>
          </cell>
          <cell r="P5235" t="str">
            <v/>
          </cell>
          <cell r="Q5235" t="str">
            <v/>
          </cell>
        </row>
        <row r="5236">
          <cell r="J5236" t="str">
            <v/>
          </cell>
          <cell r="O5236" t="str">
            <v/>
          </cell>
          <cell r="P5236" t="str">
            <v/>
          </cell>
          <cell r="Q5236" t="str">
            <v/>
          </cell>
        </row>
        <row r="5237">
          <cell r="J5237" t="str">
            <v/>
          </cell>
          <cell r="O5237" t="str">
            <v/>
          </cell>
          <cell r="P5237" t="str">
            <v/>
          </cell>
          <cell r="Q5237" t="str">
            <v/>
          </cell>
        </row>
        <row r="5238">
          <cell r="J5238" t="str">
            <v/>
          </cell>
          <cell r="O5238" t="str">
            <v/>
          </cell>
          <cell r="P5238" t="str">
            <v/>
          </cell>
          <cell r="Q5238" t="str">
            <v/>
          </cell>
        </row>
        <row r="5239">
          <cell r="J5239" t="str">
            <v/>
          </cell>
          <cell r="O5239" t="str">
            <v/>
          </cell>
          <cell r="P5239" t="str">
            <v/>
          </cell>
          <cell r="Q5239" t="str">
            <v/>
          </cell>
        </row>
        <row r="5240">
          <cell r="J5240" t="str">
            <v/>
          </cell>
          <cell r="O5240" t="str">
            <v/>
          </cell>
          <cell r="P5240" t="str">
            <v/>
          </cell>
          <cell r="Q5240" t="str">
            <v/>
          </cell>
        </row>
        <row r="5241">
          <cell r="J5241" t="str">
            <v/>
          </cell>
          <cell r="O5241" t="str">
            <v/>
          </cell>
          <cell r="P5241" t="str">
            <v/>
          </cell>
          <cell r="Q5241" t="str">
            <v/>
          </cell>
        </row>
        <row r="5242">
          <cell r="J5242" t="str">
            <v/>
          </cell>
          <cell r="O5242" t="str">
            <v/>
          </cell>
          <cell r="P5242" t="str">
            <v/>
          </cell>
          <cell r="Q5242" t="str">
            <v/>
          </cell>
        </row>
        <row r="5243">
          <cell r="J5243" t="str">
            <v/>
          </cell>
          <cell r="O5243" t="str">
            <v/>
          </cell>
          <cell r="P5243" t="str">
            <v/>
          </cell>
          <cell r="Q5243" t="str">
            <v/>
          </cell>
        </row>
        <row r="5244">
          <cell r="J5244" t="str">
            <v/>
          </cell>
          <cell r="O5244" t="str">
            <v/>
          </cell>
          <cell r="P5244" t="str">
            <v/>
          </cell>
          <cell r="Q5244" t="str">
            <v/>
          </cell>
        </row>
        <row r="5245">
          <cell r="J5245" t="str">
            <v/>
          </cell>
          <cell r="O5245" t="str">
            <v/>
          </cell>
          <cell r="P5245" t="str">
            <v/>
          </cell>
          <cell r="Q5245" t="str">
            <v/>
          </cell>
        </row>
        <row r="5246">
          <cell r="J5246" t="str">
            <v/>
          </cell>
          <cell r="O5246" t="str">
            <v/>
          </cell>
          <cell r="P5246" t="str">
            <v/>
          </cell>
          <cell r="Q5246" t="str">
            <v/>
          </cell>
        </row>
        <row r="5247">
          <cell r="J5247" t="str">
            <v/>
          </cell>
          <cell r="O5247" t="str">
            <v/>
          </cell>
          <cell r="P5247" t="str">
            <v/>
          </cell>
          <cell r="Q5247" t="str">
            <v/>
          </cell>
        </row>
        <row r="5248">
          <cell r="J5248" t="str">
            <v/>
          </cell>
          <cell r="O5248" t="str">
            <v/>
          </cell>
          <cell r="P5248" t="str">
            <v/>
          </cell>
          <cell r="Q5248" t="str">
            <v/>
          </cell>
        </row>
        <row r="5249">
          <cell r="J5249" t="str">
            <v/>
          </cell>
          <cell r="O5249" t="str">
            <v/>
          </cell>
          <cell r="P5249" t="str">
            <v/>
          </cell>
          <cell r="Q5249" t="str">
            <v/>
          </cell>
        </row>
        <row r="5250">
          <cell r="J5250" t="str">
            <v/>
          </cell>
          <cell r="O5250" t="str">
            <v/>
          </cell>
          <cell r="P5250" t="str">
            <v/>
          </cell>
          <cell r="Q5250" t="str">
            <v/>
          </cell>
        </row>
        <row r="5251">
          <cell r="J5251" t="str">
            <v/>
          </cell>
          <cell r="O5251" t="str">
            <v/>
          </cell>
          <cell r="P5251" t="str">
            <v/>
          </cell>
          <cell r="Q5251" t="str">
            <v/>
          </cell>
        </row>
        <row r="5252">
          <cell r="J5252" t="str">
            <v/>
          </cell>
          <cell r="O5252" t="str">
            <v/>
          </cell>
          <cell r="P5252" t="str">
            <v/>
          </cell>
          <cell r="Q5252" t="str">
            <v/>
          </cell>
        </row>
        <row r="5253">
          <cell r="J5253" t="str">
            <v/>
          </cell>
          <cell r="O5253" t="str">
            <v/>
          </cell>
          <cell r="P5253" t="str">
            <v/>
          </cell>
          <cell r="Q5253" t="str">
            <v/>
          </cell>
        </row>
        <row r="5254">
          <cell r="J5254" t="str">
            <v/>
          </cell>
          <cell r="O5254" t="str">
            <v/>
          </cell>
          <cell r="P5254" t="str">
            <v/>
          </cell>
          <cell r="Q5254" t="str">
            <v/>
          </cell>
        </row>
        <row r="5255">
          <cell r="J5255" t="str">
            <v/>
          </cell>
          <cell r="O5255" t="str">
            <v/>
          </cell>
          <cell r="P5255" t="str">
            <v/>
          </cell>
          <cell r="Q5255" t="str">
            <v/>
          </cell>
        </row>
        <row r="5256">
          <cell r="J5256" t="str">
            <v/>
          </cell>
          <cell r="O5256" t="str">
            <v/>
          </cell>
          <cell r="P5256" t="str">
            <v/>
          </cell>
          <cell r="Q5256" t="str">
            <v/>
          </cell>
        </row>
        <row r="5257">
          <cell r="J5257" t="str">
            <v/>
          </cell>
          <cell r="O5257" t="str">
            <v/>
          </cell>
          <cell r="P5257" t="str">
            <v/>
          </cell>
          <cell r="Q5257" t="str">
            <v/>
          </cell>
        </row>
        <row r="5258">
          <cell r="J5258" t="str">
            <v/>
          </cell>
          <cell r="O5258" t="str">
            <v/>
          </cell>
          <cell r="P5258" t="str">
            <v/>
          </cell>
          <cell r="Q5258" t="str">
            <v/>
          </cell>
        </row>
        <row r="5259">
          <cell r="J5259" t="str">
            <v/>
          </cell>
          <cell r="O5259" t="str">
            <v/>
          </cell>
          <cell r="P5259" t="str">
            <v/>
          </cell>
          <cell r="Q5259" t="str">
            <v/>
          </cell>
        </row>
        <row r="5260">
          <cell r="J5260" t="str">
            <v/>
          </cell>
          <cell r="O5260" t="str">
            <v/>
          </cell>
          <cell r="P5260" t="str">
            <v/>
          </cell>
          <cell r="Q5260" t="str">
            <v/>
          </cell>
        </row>
        <row r="5261">
          <cell r="J5261" t="str">
            <v/>
          </cell>
          <cell r="O5261" t="str">
            <v/>
          </cell>
          <cell r="P5261" t="str">
            <v/>
          </cell>
          <cell r="Q5261" t="str">
            <v/>
          </cell>
        </row>
        <row r="5262">
          <cell r="J5262" t="str">
            <v/>
          </cell>
          <cell r="O5262" t="str">
            <v/>
          </cell>
          <cell r="P5262" t="str">
            <v/>
          </cell>
          <cell r="Q5262" t="str">
            <v/>
          </cell>
        </row>
        <row r="5263">
          <cell r="J5263" t="str">
            <v/>
          </cell>
          <cell r="O5263" t="str">
            <v/>
          </cell>
          <cell r="P5263" t="str">
            <v/>
          </cell>
          <cell r="Q5263" t="str">
            <v/>
          </cell>
        </row>
        <row r="5264">
          <cell r="J5264" t="str">
            <v/>
          </cell>
          <cell r="O5264" t="str">
            <v/>
          </cell>
          <cell r="P5264" t="str">
            <v/>
          </cell>
          <cell r="Q5264" t="str">
            <v/>
          </cell>
        </row>
        <row r="5265">
          <cell r="J5265" t="str">
            <v/>
          </cell>
          <cell r="O5265" t="str">
            <v/>
          </cell>
          <cell r="P5265" t="str">
            <v/>
          </cell>
          <cell r="Q5265" t="str">
            <v/>
          </cell>
        </row>
        <row r="5266">
          <cell r="J5266" t="str">
            <v/>
          </cell>
          <cell r="O5266" t="str">
            <v/>
          </cell>
          <cell r="P5266" t="str">
            <v/>
          </cell>
          <cell r="Q5266" t="str">
            <v/>
          </cell>
        </row>
        <row r="5267">
          <cell r="J5267" t="str">
            <v/>
          </cell>
          <cell r="O5267" t="str">
            <v/>
          </cell>
          <cell r="P5267" t="str">
            <v/>
          </cell>
          <cell r="Q5267" t="str">
            <v/>
          </cell>
        </row>
        <row r="5268">
          <cell r="J5268" t="str">
            <v/>
          </cell>
          <cell r="O5268" t="str">
            <v/>
          </cell>
          <cell r="P5268" t="str">
            <v/>
          </cell>
          <cell r="Q5268" t="str">
            <v/>
          </cell>
        </row>
        <row r="5269">
          <cell r="J5269" t="str">
            <v/>
          </cell>
          <cell r="O5269" t="str">
            <v/>
          </cell>
          <cell r="P5269" t="str">
            <v/>
          </cell>
          <cell r="Q5269" t="str">
            <v/>
          </cell>
        </row>
        <row r="5270">
          <cell r="J5270" t="str">
            <v/>
          </cell>
          <cell r="O5270" t="str">
            <v/>
          </cell>
          <cell r="P5270" t="str">
            <v/>
          </cell>
          <cell r="Q5270" t="str">
            <v/>
          </cell>
        </row>
        <row r="5271">
          <cell r="J5271" t="str">
            <v/>
          </cell>
          <cell r="O5271" t="str">
            <v/>
          </cell>
          <cell r="P5271" t="str">
            <v/>
          </cell>
          <cell r="Q5271" t="str">
            <v/>
          </cell>
        </row>
        <row r="5272">
          <cell r="J5272" t="str">
            <v/>
          </cell>
          <cell r="O5272" t="str">
            <v/>
          </cell>
          <cell r="P5272" t="str">
            <v/>
          </cell>
          <cell r="Q5272" t="str">
            <v/>
          </cell>
        </row>
        <row r="5273">
          <cell r="J5273" t="str">
            <v/>
          </cell>
          <cell r="O5273" t="str">
            <v/>
          </cell>
          <cell r="P5273" t="str">
            <v/>
          </cell>
          <cell r="Q5273" t="str">
            <v/>
          </cell>
        </row>
        <row r="5274">
          <cell r="J5274" t="str">
            <v/>
          </cell>
          <cell r="O5274" t="str">
            <v/>
          </cell>
          <cell r="P5274" t="str">
            <v/>
          </cell>
          <cell r="Q5274" t="str">
            <v/>
          </cell>
        </row>
        <row r="5275">
          <cell r="J5275" t="str">
            <v/>
          </cell>
          <cell r="O5275" t="str">
            <v/>
          </cell>
          <cell r="P5275" t="str">
            <v/>
          </cell>
          <cell r="Q5275" t="str">
            <v/>
          </cell>
        </row>
        <row r="5276">
          <cell r="J5276" t="str">
            <v/>
          </cell>
          <cell r="O5276" t="str">
            <v/>
          </cell>
          <cell r="P5276" t="str">
            <v/>
          </cell>
          <cell r="Q5276" t="str">
            <v/>
          </cell>
        </row>
        <row r="5277">
          <cell r="J5277" t="str">
            <v/>
          </cell>
          <cell r="O5277" t="str">
            <v/>
          </cell>
          <cell r="P5277" t="str">
            <v/>
          </cell>
          <cell r="Q5277" t="str">
            <v/>
          </cell>
        </row>
        <row r="5278">
          <cell r="J5278" t="str">
            <v/>
          </cell>
          <cell r="O5278" t="str">
            <v/>
          </cell>
          <cell r="P5278" t="str">
            <v/>
          </cell>
          <cell r="Q5278" t="str">
            <v/>
          </cell>
        </row>
        <row r="5279">
          <cell r="J5279" t="str">
            <v/>
          </cell>
          <cell r="O5279" t="str">
            <v/>
          </cell>
          <cell r="P5279" t="str">
            <v/>
          </cell>
          <cell r="Q5279" t="str">
            <v/>
          </cell>
        </row>
        <row r="5280">
          <cell r="J5280" t="str">
            <v/>
          </cell>
          <cell r="O5280" t="str">
            <v/>
          </cell>
          <cell r="P5280" t="str">
            <v/>
          </cell>
          <cell r="Q5280" t="str">
            <v/>
          </cell>
        </row>
        <row r="5281">
          <cell r="J5281" t="str">
            <v/>
          </cell>
          <cell r="O5281" t="str">
            <v/>
          </cell>
          <cell r="P5281" t="str">
            <v/>
          </cell>
          <cell r="Q5281" t="str">
            <v/>
          </cell>
        </row>
        <row r="5282">
          <cell r="J5282" t="str">
            <v/>
          </cell>
          <cell r="O5282" t="str">
            <v/>
          </cell>
          <cell r="P5282" t="str">
            <v/>
          </cell>
          <cell r="Q5282" t="str">
            <v/>
          </cell>
        </row>
        <row r="5283">
          <cell r="J5283" t="str">
            <v/>
          </cell>
          <cell r="O5283" t="str">
            <v/>
          </cell>
          <cell r="P5283" t="str">
            <v/>
          </cell>
          <cell r="Q5283" t="str">
            <v/>
          </cell>
        </row>
        <row r="5284">
          <cell r="J5284" t="str">
            <v/>
          </cell>
          <cell r="O5284" t="str">
            <v/>
          </cell>
          <cell r="P5284" t="str">
            <v/>
          </cell>
          <cell r="Q5284" t="str">
            <v/>
          </cell>
        </row>
        <row r="5285">
          <cell r="J5285" t="str">
            <v/>
          </cell>
          <cell r="O5285" t="str">
            <v/>
          </cell>
          <cell r="P5285" t="str">
            <v/>
          </cell>
          <cell r="Q5285" t="str">
            <v/>
          </cell>
        </row>
        <row r="5286">
          <cell r="J5286" t="str">
            <v/>
          </cell>
          <cell r="O5286" t="str">
            <v/>
          </cell>
          <cell r="P5286" t="str">
            <v/>
          </cell>
          <cell r="Q5286" t="str">
            <v/>
          </cell>
        </row>
        <row r="5287">
          <cell r="J5287" t="str">
            <v/>
          </cell>
          <cell r="O5287" t="str">
            <v/>
          </cell>
          <cell r="P5287" t="str">
            <v/>
          </cell>
          <cell r="Q5287" t="str">
            <v/>
          </cell>
        </row>
        <row r="5288">
          <cell r="J5288" t="str">
            <v/>
          </cell>
          <cell r="O5288" t="str">
            <v/>
          </cell>
          <cell r="P5288" t="str">
            <v/>
          </cell>
          <cell r="Q5288" t="str">
            <v/>
          </cell>
        </row>
        <row r="5289">
          <cell r="J5289" t="str">
            <v/>
          </cell>
          <cell r="O5289" t="str">
            <v/>
          </cell>
          <cell r="P5289" t="str">
            <v/>
          </cell>
          <cell r="Q5289" t="str">
            <v/>
          </cell>
        </row>
        <row r="5290">
          <cell r="J5290" t="str">
            <v/>
          </cell>
          <cell r="O5290" t="str">
            <v/>
          </cell>
          <cell r="P5290" t="str">
            <v/>
          </cell>
          <cell r="Q5290" t="str">
            <v/>
          </cell>
        </row>
        <row r="5291">
          <cell r="J5291" t="str">
            <v/>
          </cell>
          <cell r="O5291" t="str">
            <v/>
          </cell>
          <cell r="P5291" t="str">
            <v/>
          </cell>
          <cell r="Q5291" t="str">
            <v/>
          </cell>
        </row>
        <row r="5292">
          <cell r="J5292" t="str">
            <v/>
          </cell>
          <cell r="O5292" t="str">
            <v/>
          </cell>
          <cell r="P5292" t="str">
            <v/>
          </cell>
          <cell r="Q5292" t="str">
            <v/>
          </cell>
        </row>
        <row r="5293">
          <cell r="J5293" t="str">
            <v/>
          </cell>
          <cell r="O5293" t="str">
            <v/>
          </cell>
          <cell r="P5293" t="str">
            <v/>
          </cell>
          <cell r="Q5293" t="str">
            <v/>
          </cell>
        </row>
        <row r="5294">
          <cell r="J5294" t="str">
            <v/>
          </cell>
          <cell r="O5294" t="str">
            <v/>
          </cell>
          <cell r="P5294" t="str">
            <v/>
          </cell>
          <cell r="Q5294" t="str">
            <v/>
          </cell>
        </row>
        <row r="5295">
          <cell r="J5295" t="str">
            <v/>
          </cell>
          <cell r="O5295" t="str">
            <v/>
          </cell>
          <cell r="P5295" t="str">
            <v/>
          </cell>
          <cell r="Q5295" t="str">
            <v/>
          </cell>
        </row>
        <row r="5296">
          <cell r="J5296" t="str">
            <v/>
          </cell>
          <cell r="O5296" t="str">
            <v/>
          </cell>
          <cell r="P5296" t="str">
            <v/>
          </cell>
          <cell r="Q5296" t="str">
            <v/>
          </cell>
        </row>
        <row r="5297">
          <cell r="J5297" t="str">
            <v/>
          </cell>
          <cell r="O5297" t="str">
            <v/>
          </cell>
          <cell r="P5297" t="str">
            <v/>
          </cell>
          <cell r="Q5297" t="str">
            <v/>
          </cell>
        </row>
        <row r="5298">
          <cell r="J5298" t="str">
            <v/>
          </cell>
          <cell r="O5298" t="str">
            <v/>
          </cell>
          <cell r="P5298" t="str">
            <v/>
          </cell>
          <cell r="Q5298" t="str">
            <v/>
          </cell>
        </row>
        <row r="5299">
          <cell r="J5299" t="str">
            <v/>
          </cell>
          <cell r="O5299" t="str">
            <v/>
          </cell>
          <cell r="P5299" t="str">
            <v/>
          </cell>
          <cell r="Q5299" t="str">
            <v/>
          </cell>
        </row>
        <row r="5300">
          <cell r="J5300" t="str">
            <v/>
          </cell>
          <cell r="O5300" t="str">
            <v/>
          </cell>
          <cell r="P5300" t="str">
            <v/>
          </cell>
          <cell r="Q5300" t="str">
            <v/>
          </cell>
        </row>
        <row r="5301">
          <cell r="J5301" t="str">
            <v/>
          </cell>
          <cell r="O5301" t="str">
            <v/>
          </cell>
          <cell r="P5301" t="str">
            <v/>
          </cell>
          <cell r="Q5301" t="str">
            <v/>
          </cell>
        </row>
        <row r="5302">
          <cell r="J5302" t="str">
            <v/>
          </cell>
          <cell r="O5302" t="str">
            <v/>
          </cell>
          <cell r="P5302" t="str">
            <v/>
          </cell>
          <cell r="Q5302" t="str">
            <v/>
          </cell>
        </row>
        <row r="5303">
          <cell r="J5303" t="str">
            <v/>
          </cell>
          <cell r="O5303" t="str">
            <v/>
          </cell>
          <cell r="P5303" t="str">
            <v/>
          </cell>
          <cell r="Q5303" t="str">
            <v/>
          </cell>
        </row>
        <row r="5304">
          <cell r="J5304" t="str">
            <v/>
          </cell>
          <cell r="O5304" t="str">
            <v/>
          </cell>
          <cell r="P5304" t="str">
            <v/>
          </cell>
          <cell r="Q5304" t="str">
            <v/>
          </cell>
        </row>
        <row r="5305">
          <cell r="J5305" t="str">
            <v/>
          </cell>
          <cell r="O5305" t="str">
            <v/>
          </cell>
          <cell r="P5305" t="str">
            <v/>
          </cell>
          <cell r="Q5305" t="str">
            <v/>
          </cell>
        </row>
        <row r="5306">
          <cell r="J5306" t="str">
            <v/>
          </cell>
          <cell r="O5306" t="str">
            <v/>
          </cell>
          <cell r="P5306" t="str">
            <v/>
          </cell>
          <cell r="Q5306" t="str">
            <v/>
          </cell>
        </row>
        <row r="5307">
          <cell r="J5307" t="str">
            <v/>
          </cell>
          <cell r="O5307" t="str">
            <v/>
          </cell>
          <cell r="P5307" t="str">
            <v/>
          </cell>
          <cell r="Q5307" t="str">
            <v/>
          </cell>
        </row>
        <row r="5308">
          <cell r="J5308" t="str">
            <v/>
          </cell>
          <cell r="O5308" t="str">
            <v/>
          </cell>
          <cell r="P5308" t="str">
            <v/>
          </cell>
          <cell r="Q5308" t="str">
            <v/>
          </cell>
        </row>
        <row r="5309">
          <cell r="J5309" t="str">
            <v/>
          </cell>
          <cell r="O5309" t="str">
            <v/>
          </cell>
          <cell r="P5309" t="str">
            <v/>
          </cell>
          <cell r="Q5309" t="str">
            <v/>
          </cell>
        </row>
        <row r="5310">
          <cell r="J5310" t="str">
            <v/>
          </cell>
          <cell r="O5310" t="str">
            <v/>
          </cell>
          <cell r="P5310" t="str">
            <v/>
          </cell>
          <cell r="Q5310" t="str">
            <v/>
          </cell>
        </row>
        <row r="5311">
          <cell r="J5311" t="str">
            <v/>
          </cell>
          <cell r="O5311" t="str">
            <v/>
          </cell>
          <cell r="P5311" t="str">
            <v/>
          </cell>
          <cell r="Q5311" t="str">
            <v/>
          </cell>
        </row>
        <row r="5312">
          <cell r="J5312" t="str">
            <v/>
          </cell>
          <cell r="O5312" t="str">
            <v/>
          </cell>
          <cell r="P5312" t="str">
            <v/>
          </cell>
          <cell r="Q5312" t="str">
            <v/>
          </cell>
        </row>
        <row r="5313">
          <cell r="J5313" t="str">
            <v/>
          </cell>
          <cell r="O5313" t="str">
            <v/>
          </cell>
          <cell r="P5313" t="str">
            <v/>
          </cell>
          <cell r="Q5313" t="str">
            <v/>
          </cell>
        </row>
        <row r="5314">
          <cell r="J5314" t="str">
            <v/>
          </cell>
          <cell r="O5314" t="str">
            <v/>
          </cell>
          <cell r="P5314" t="str">
            <v/>
          </cell>
          <cell r="Q5314" t="str">
            <v/>
          </cell>
        </row>
        <row r="5315">
          <cell r="J5315" t="str">
            <v/>
          </cell>
          <cell r="O5315" t="str">
            <v/>
          </cell>
          <cell r="P5315" t="str">
            <v/>
          </cell>
          <cell r="Q5315" t="str">
            <v/>
          </cell>
        </row>
        <row r="5316">
          <cell r="J5316" t="str">
            <v/>
          </cell>
          <cell r="O5316" t="str">
            <v/>
          </cell>
          <cell r="P5316" t="str">
            <v/>
          </cell>
          <cell r="Q5316" t="str">
            <v/>
          </cell>
        </row>
        <row r="5317">
          <cell r="J5317" t="str">
            <v/>
          </cell>
          <cell r="O5317" t="str">
            <v/>
          </cell>
          <cell r="P5317" t="str">
            <v/>
          </cell>
          <cell r="Q5317" t="str">
            <v/>
          </cell>
        </row>
        <row r="5318">
          <cell r="J5318" t="str">
            <v/>
          </cell>
          <cell r="O5318" t="str">
            <v/>
          </cell>
          <cell r="P5318" t="str">
            <v/>
          </cell>
          <cell r="Q5318" t="str">
            <v/>
          </cell>
        </row>
        <row r="5319">
          <cell r="J5319" t="str">
            <v/>
          </cell>
          <cell r="O5319" t="str">
            <v/>
          </cell>
          <cell r="P5319" t="str">
            <v/>
          </cell>
          <cell r="Q5319" t="str">
            <v/>
          </cell>
        </row>
        <row r="5320">
          <cell r="J5320" t="str">
            <v/>
          </cell>
          <cell r="O5320" t="str">
            <v/>
          </cell>
          <cell r="P5320" t="str">
            <v/>
          </cell>
          <cell r="Q5320" t="str">
            <v/>
          </cell>
        </row>
        <row r="5321">
          <cell r="J5321" t="str">
            <v/>
          </cell>
          <cell r="O5321" t="str">
            <v/>
          </cell>
          <cell r="P5321" t="str">
            <v/>
          </cell>
          <cell r="Q5321" t="str">
            <v/>
          </cell>
        </row>
        <row r="5322">
          <cell r="J5322" t="str">
            <v/>
          </cell>
          <cell r="O5322" t="str">
            <v/>
          </cell>
          <cell r="P5322" t="str">
            <v/>
          </cell>
          <cell r="Q5322" t="str">
            <v/>
          </cell>
        </row>
        <row r="5323">
          <cell r="J5323" t="str">
            <v/>
          </cell>
          <cell r="O5323" t="str">
            <v/>
          </cell>
          <cell r="P5323" t="str">
            <v/>
          </cell>
          <cell r="Q5323" t="str">
            <v/>
          </cell>
        </row>
        <row r="5324">
          <cell r="J5324" t="str">
            <v/>
          </cell>
          <cell r="O5324" t="str">
            <v/>
          </cell>
          <cell r="P5324" t="str">
            <v/>
          </cell>
          <cell r="Q5324" t="str">
            <v/>
          </cell>
        </row>
        <row r="5325">
          <cell r="J5325" t="str">
            <v/>
          </cell>
          <cell r="O5325" t="str">
            <v/>
          </cell>
          <cell r="P5325" t="str">
            <v/>
          </cell>
          <cell r="Q5325" t="str">
            <v/>
          </cell>
        </row>
        <row r="5326">
          <cell r="J5326" t="str">
            <v/>
          </cell>
          <cell r="O5326" t="str">
            <v/>
          </cell>
          <cell r="P5326" t="str">
            <v/>
          </cell>
          <cell r="Q5326" t="str">
            <v/>
          </cell>
        </row>
        <row r="5327">
          <cell r="J5327" t="str">
            <v/>
          </cell>
          <cell r="O5327" t="str">
            <v/>
          </cell>
          <cell r="P5327" t="str">
            <v/>
          </cell>
          <cell r="Q5327" t="str">
            <v/>
          </cell>
        </row>
        <row r="5328">
          <cell r="J5328" t="str">
            <v/>
          </cell>
          <cell r="O5328" t="str">
            <v/>
          </cell>
          <cell r="P5328" t="str">
            <v/>
          </cell>
          <cell r="Q5328" t="str">
            <v/>
          </cell>
        </row>
        <row r="5329">
          <cell r="J5329" t="str">
            <v/>
          </cell>
          <cell r="O5329" t="str">
            <v/>
          </cell>
          <cell r="P5329" t="str">
            <v/>
          </cell>
          <cell r="Q5329" t="str">
            <v/>
          </cell>
        </row>
        <row r="5330">
          <cell r="J5330" t="str">
            <v/>
          </cell>
          <cell r="O5330" t="str">
            <v/>
          </cell>
          <cell r="P5330" t="str">
            <v/>
          </cell>
          <cell r="Q5330" t="str">
            <v/>
          </cell>
        </row>
        <row r="5331">
          <cell r="J5331" t="str">
            <v/>
          </cell>
          <cell r="O5331" t="str">
            <v/>
          </cell>
          <cell r="P5331" t="str">
            <v/>
          </cell>
          <cell r="Q5331" t="str">
            <v/>
          </cell>
        </row>
        <row r="5332">
          <cell r="J5332" t="str">
            <v/>
          </cell>
          <cell r="O5332" t="str">
            <v/>
          </cell>
          <cell r="P5332" t="str">
            <v/>
          </cell>
          <cell r="Q5332" t="str">
            <v/>
          </cell>
        </row>
        <row r="5333">
          <cell r="J5333" t="str">
            <v/>
          </cell>
          <cell r="O5333" t="str">
            <v/>
          </cell>
          <cell r="P5333" t="str">
            <v/>
          </cell>
          <cell r="Q5333" t="str">
            <v/>
          </cell>
        </row>
        <row r="5334">
          <cell r="J5334" t="str">
            <v/>
          </cell>
          <cell r="O5334" t="str">
            <v/>
          </cell>
          <cell r="P5334" t="str">
            <v/>
          </cell>
          <cell r="Q5334" t="str">
            <v/>
          </cell>
        </row>
        <row r="5335">
          <cell r="J5335" t="str">
            <v/>
          </cell>
          <cell r="O5335" t="str">
            <v/>
          </cell>
          <cell r="P5335" t="str">
            <v/>
          </cell>
          <cell r="Q5335" t="str">
            <v/>
          </cell>
        </row>
        <row r="5336">
          <cell r="J5336" t="str">
            <v/>
          </cell>
          <cell r="O5336" t="str">
            <v/>
          </cell>
          <cell r="P5336" t="str">
            <v/>
          </cell>
          <cell r="Q5336" t="str">
            <v/>
          </cell>
        </row>
        <row r="5337">
          <cell r="J5337" t="str">
            <v/>
          </cell>
          <cell r="O5337" t="str">
            <v/>
          </cell>
          <cell r="P5337" t="str">
            <v/>
          </cell>
          <cell r="Q5337" t="str">
            <v/>
          </cell>
        </row>
        <row r="5338">
          <cell r="J5338" t="str">
            <v/>
          </cell>
          <cell r="O5338" t="str">
            <v/>
          </cell>
          <cell r="P5338" t="str">
            <v/>
          </cell>
          <cell r="Q5338" t="str">
            <v/>
          </cell>
        </row>
        <row r="5339">
          <cell r="J5339" t="str">
            <v/>
          </cell>
          <cell r="O5339" t="str">
            <v/>
          </cell>
          <cell r="P5339" t="str">
            <v/>
          </cell>
          <cell r="Q5339" t="str">
            <v/>
          </cell>
        </row>
        <row r="5340">
          <cell r="J5340" t="str">
            <v/>
          </cell>
          <cell r="O5340" t="str">
            <v/>
          </cell>
          <cell r="P5340" t="str">
            <v/>
          </cell>
          <cell r="Q5340" t="str">
            <v/>
          </cell>
        </row>
        <row r="5341">
          <cell r="J5341" t="str">
            <v/>
          </cell>
          <cell r="O5341" t="str">
            <v/>
          </cell>
          <cell r="P5341" t="str">
            <v/>
          </cell>
          <cell r="Q5341" t="str">
            <v/>
          </cell>
        </row>
        <row r="5342">
          <cell r="J5342" t="str">
            <v/>
          </cell>
          <cell r="O5342" t="str">
            <v/>
          </cell>
          <cell r="P5342" t="str">
            <v/>
          </cell>
          <cell r="Q5342" t="str">
            <v/>
          </cell>
        </row>
        <row r="5343">
          <cell r="J5343" t="str">
            <v/>
          </cell>
          <cell r="O5343" t="str">
            <v/>
          </cell>
          <cell r="P5343" t="str">
            <v/>
          </cell>
          <cell r="Q5343" t="str">
            <v/>
          </cell>
        </row>
        <row r="5344">
          <cell r="J5344" t="str">
            <v/>
          </cell>
          <cell r="O5344" t="str">
            <v/>
          </cell>
          <cell r="P5344" t="str">
            <v/>
          </cell>
          <cell r="Q5344" t="str">
            <v/>
          </cell>
        </row>
        <row r="5345">
          <cell r="J5345" t="str">
            <v/>
          </cell>
          <cell r="O5345" t="str">
            <v/>
          </cell>
          <cell r="P5345" t="str">
            <v/>
          </cell>
          <cell r="Q5345" t="str">
            <v/>
          </cell>
        </row>
        <row r="5346">
          <cell r="J5346" t="str">
            <v/>
          </cell>
          <cell r="O5346" t="str">
            <v/>
          </cell>
          <cell r="P5346" t="str">
            <v/>
          </cell>
          <cell r="Q5346" t="str">
            <v/>
          </cell>
        </row>
        <row r="5347">
          <cell r="J5347" t="str">
            <v/>
          </cell>
          <cell r="O5347" t="str">
            <v/>
          </cell>
          <cell r="P5347" t="str">
            <v/>
          </cell>
          <cell r="Q5347" t="str">
            <v/>
          </cell>
        </row>
        <row r="5348">
          <cell r="J5348" t="str">
            <v/>
          </cell>
          <cell r="O5348" t="str">
            <v/>
          </cell>
          <cell r="P5348" t="str">
            <v/>
          </cell>
          <cell r="Q5348" t="str">
            <v/>
          </cell>
        </row>
        <row r="5349">
          <cell r="J5349" t="str">
            <v/>
          </cell>
          <cell r="O5349" t="str">
            <v/>
          </cell>
          <cell r="P5349" t="str">
            <v/>
          </cell>
          <cell r="Q5349" t="str">
            <v/>
          </cell>
        </row>
        <row r="5350">
          <cell r="J5350" t="str">
            <v/>
          </cell>
          <cell r="O5350" t="str">
            <v/>
          </cell>
          <cell r="P5350" t="str">
            <v/>
          </cell>
          <cell r="Q5350" t="str">
            <v/>
          </cell>
        </row>
        <row r="5351">
          <cell r="J5351" t="str">
            <v/>
          </cell>
          <cell r="O5351" t="str">
            <v/>
          </cell>
          <cell r="P5351" t="str">
            <v/>
          </cell>
          <cell r="Q5351" t="str">
            <v/>
          </cell>
        </row>
        <row r="5352">
          <cell r="J5352" t="str">
            <v/>
          </cell>
          <cell r="O5352" t="str">
            <v/>
          </cell>
          <cell r="P5352" t="str">
            <v/>
          </cell>
          <cell r="Q5352" t="str">
            <v/>
          </cell>
        </row>
        <row r="5353">
          <cell r="J5353" t="str">
            <v/>
          </cell>
          <cell r="O5353" t="str">
            <v/>
          </cell>
          <cell r="P5353" t="str">
            <v/>
          </cell>
          <cell r="Q5353" t="str">
            <v/>
          </cell>
        </row>
        <row r="5354">
          <cell r="J5354" t="str">
            <v/>
          </cell>
          <cell r="O5354" t="str">
            <v/>
          </cell>
          <cell r="P5354" t="str">
            <v/>
          </cell>
          <cell r="Q5354" t="str">
            <v/>
          </cell>
        </row>
        <row r="5355">
          <cell r="J5355" t="str">
            <v/>
          </cell>
          <cell r="O5355" t="str">
            <v/>
          </cell>
          <cell r="P5355" t="str">
            <v/>
          </cell>
          <cell r="Q5355" t="str">
            <v/>
          </cell>
        </row>
        <row r="5356">
          <cell r="J5356" t="str">
            <v/>
          </cell>
          <cell r="O5356" t="str">
            <v/>
          </cell>
          <cell r="P5356" t="str">
            <v/>
          </cell>
          <cell r="Q5356" t="str">
            <v/>
          </cell>
        </row>
        <row r="5357">
          <cell r="J5357" t="str">
            <v/>
          </cell>
          <cell r="O5357" t="str">
            <v/>
          </cell>
          <cell r="P5357" t="str">
            <v/>
          </cell>
          <cell r="Q5357" t="str">
            <v/>
          </cell>
        </row>
        <row r="5358">
          <cell r="J5358" t="str">
            <v/>
          </cell>
          <cell r="O5358" t="str">
            <v/>
          </cell>
          <cell r="P5358" t="str">
            <v/>
          </cell>
          <cell r="Q5358" t="str">
            <v/>
          </cell>
        </row>
        <row r="5359">
          <cell r="J5359" t="str">
            <v/>
          </cell>
          <cell r="O5359" t="str">
            <v/>
          </cell>
          <cell r="P5359" t="str">
            <v/>
          </cell>
          <cell r="Q5359" t="str">
            <v/>
          </cell>
        </row>
        <row r="5360">
          <cell r="J5360" t="str">
            <v/>
          </cell>
          <cell r="O5360" t="str">
            <v/>
          </cell>
          <cell r="P5360" t="str">
            <v/>
          </cell>
          <cell r="Q5360" t="str">
            <v/>
          </cell>
        </row>
        <row r="5361">
          <cell r="J5361" t="str">
            <v/>
          </cell>
          <cell r="O5361" t="str">
            <v/>
          </cell>
          <cell r="P5361" t="str">
            <v/>
          </cell>
          <cell r="Q5361" t="str">
            <v/>
          </cell>
        </row>
        <row r="5362">
          <cell r="J5362" t="str">
            <v/>
          </cell>
          <cell r="O5362" t="str">
            <v/>
          </cell>
          <cell r="P5362" t="str">
            <v/>
          </cell>
          <cell r="Q5362" t="str">
            <v/>
          </cell>
        </row>
        <row r="5363">
          <cell r="J5363" t="str">
            <v/>
          </cell>
          <cell r="O5363" t="str">
            <v/>
          </cell>
          <cell r="P5363" t="str">
            <v/>
          </cell>
          <cell r="Q5363" t="str">
            <v/>
          </cell>
        </row>
        <row r="5364">
          <cell r="J5364" t="str">
            <v/>
          </cell>
          <cell r="O5364" t="str">
            <v/>
          </cell>
          <cell r="P5364" t="str">
            <v/>
          </cell>
          <cell r="Q5364" t="str">
            <v/>
          </cell>
        </row>
        <row r="5365">
          <cell r="J5365" t="str">
            <v/>
          </cell>
          <cell r="O5365" t="str">
            <v/>
          </cell>
          <cell r="P5365" t="str">
            <v/>
          </cell>
          <cell r="Q5365" t="str">
            <v/>
          </cell>
        </row>
        <row r="5366">
          <cell r="J5366" t="str">
            <v/>
          </cell>
          <cell r="O5366" t="str">
            <v/>
          </cell>
          <cell r="P5366" t="str">
            <v/>
          </cell>
          <cell r="Q5366" t="str">
            <v/>
          </cell>
        </row>
        <row r="5367">
          <cell r="J5367" t="str">
            <v/>
          </cell>
          <cell r="O5367" t="str">
            <v/>
          </cell>
          <cell r="P5367" t="str">
            <v/>
          </cell>
          <cell r="Q5367" t="str">
            <v/>
          </cell>
        </row>
        <row r="5368">
          <cell r="J5368" t="str">
            <v/>
          </cell>
          <cell r="O5368" t="str">
            <v/>
          </cell>
          <cell r="P5368" t="str">
            <v/>
          </cell>
          <cell r="Q5368" t="str">
            <v/>
          </cell>
        </row>
        <row r="5369">
          <cell r="J5369" t="str">
            <v/>
          </cell>
          <cell r="O5369" t="str">
            <v/>
          </cell>
          <cell r="P5369" t="str">
            <v/>
          </cell>
          <cell r="Q5369" t="str">
            <v/>
          </cell>
        </row>
        <row r="5370">
          <cell r="J5370" t="str">
            <v/>
          </cell>
          <cell r="O5370" t="str">
            <v/>
          </cell>
          <cell r="P5370" t="str">
            <v/>
          </cell>
          <cell r="Q5370" t="str">
            <v/>
          </cell>
        </row>
        <row r="5371">
          <cell r="J5371" t="str">
            <v/>
          </cell>
          <cell r="O5371" t="str">
            <v/>
          </cell>
          <cell r="P5371" t="str">
            <v/>
          </cell>
          <cell r="Q5371" t="str">
            <v/>
          </cell>
        </row>
        <row r="5372">
          <cell r="J5372" t="str">
            <v/>
          </cell>
          <cell r="O5372" t="str">
            <v/>
          </cell>
          <cell r="P5372" t="str">
            <v/>
          </cell>
          <cell r="Q5372" t="str">
            <v/>
          </cell>
        </row>
        <row r="5373">
          <cell r="J5373" t="str">
            <v/>
          </cell>
          <cell r="O5373" t="str">
            <v/>
          </cell>
          <cell r="P5373" t="str">
            <v/>
          </cell>
          <cell r="Q5373" t="str">
            <v/>
          </cell>
        </row>
        <row r="5374">
          <cell r="J5374" t="str">
            <v/>
          </cell>
          <cell r="O5374" t="str">
            <v/>
          </cell>
          <cell r="P5374" t="str">
            <v/>
          </cell>
          <cell r="Q5374" t="str">
            <v/>
          </cell>
        </row>
        <row r="5375">
          <cell r="J5375" t="str">
            <v/>
          </cell>
          <cell r="O5375" t="str">
            <v/>
          </cell>
          <cell r="P5375" t="str">
            <v/>
          </cell>
          <cell r="Q5375" t="str">
            <v/>
          </cell>
        </row>
        <row r="5376">
          <cell r="J5376" t="str">
            <v/>
          </cell>
          <cell r="O5376" t="str">
            <v/>
          </cell>
          <cell r="P5376" t="str">
            <v/>
          </cell>
          <cell r="Q5376" t="str">
            <v/>
          </cell>
        </row>
        <row r="5377">
          <cell r="J5377" t="str">
            <v/>
          </cell>
          <cell r="O5377" t="str">
            <v/>
          </cell>
          <cell r="P5377" t="str">
            <v/>
          </cell>
          <cell r="Q5377" t="str">
            <v/>
          </cell>
        </row>
        <row r="5378">
          <cell r="J5378" t="str">
            <v/>
          </cell>
          <cell r="O5378" t="str">
            <v/>
          </cell>
          <cell r="P5378" t="str">
            <v/>
          </cell>
          <cell r="Q5378" t="str">
            <v/>
          </cell>
        </row>
        <row r="5379">
          <cell r="J5379" t="str">
            <v/>
          </cell>
          <cell r="O5379" t="str">
            <v/>
          </cell>
          <cell r="P5379" t="str">
            <v/>
          </cell>
          <cell r="Q5379" t="str">
            <v/>
          </cell>
        </row>
        <row r="5380">
          <cell r="J5380" t="str">
            <v/>
          </cell>
          <cell r="O5380" t="str">
            <v/>
          </cell>
          <cell r="P5380" t="str">
            <v/>
          </cell>
          <cell r="Q5380" t="str">
            <v/>
          </cell>
        </row>
        <row r="5381">
          <cell r="J5381" t="str">
            <v/>
          </cell>
          <cell r="O5381" t="str">
            <v/>
          </cell>
          <cell r="P5381" t="str">
            <v/>
          </cell>
          <cell r="Q5381" t="str">
            <v/>
          </cell>
        </row>
        <row r="5382">
          <cell r="J5382" t="str">
            <v/>
          </cell>
          <cell r="O5382" t="str">
            <v/>
          </cell>
          <cell r="P5382" t="str">
            <v/>
          </cell>
          <cell r="Q5382" t="str">
            <v/>
          </cell>
        </row>
        <row r="5383">
          <cell r="J5383" t="str">
            <v/>
          </cell>
          <cell r="O5383" t="str">
            <v/>
          </cell>
          <cell r="P5383" t="str">
            <v/>
          </cell>
          <cell r="Q5383" t="str">
            <v/>
          </cell>
        </row>
        <row r="5384">
          <cell r="J5384" t="str">
            <v/>
          </cell>
          <cell r="O5384" t="str">
            <v/>
          </cell>
          <cell r="P5384" t="str">
            <v/>
          </cell>
          <cell r="Q5384" t="str">
            <v/>
          </cell>
        </row>
        <row r="5385">
          <cell r="J5385" t="str">
            <v/>
          </cell>
          <cell r="O5385" t="str">
            <v/>
          </cell>
          <cell r="P5385" t="str">
            <v/>
          </cell>
          <cell r="Q5385" t="str">
            <v/>
          </cell>
        </row>
        <row r="5386">
          <cell r="J5386" t="str">
            <v/>
          </cell>
          <cell r="O5386" t="str">
            <v/>
          </cell>
          <cell r="P5386" t="str">
            <v/>
          </cell>
          <cell r="Q5386" t="str">
            <v/>
          </cell>
        </row>
        <row r="5387">
          <cell r="J5387" t="str">
            <v/>
          </cell>
          <cell r="O5387" t="str">
            <v/>
          </cell>
          <cell r="P5387" t="str">
            <v/>
          </cell>
          <cell r="Q5387" t="str">
            <v/>
          </cell>
        </row>
        <row r="5388">
          <cell r="J5388" t="str">
            <v/>
          </cell>
          <cell r="O5388" t="str">
            <v/>
          </cell>
          <cell r="P5388" t="str">
            <v/>
          </cell>
          <cell r="Q5388" t="str">
            <v/>
          </cell>
        </row>
        <row r="5389">
          <cell r="J5389" t="str">
            <v/>
          </cell>
          <cell r="O5389" t="str">
            <v/>
          </cell>
          <cell r="P5389" t="str">
            <v/>
          </cell>
          <cell r="Q5389" t="str">
            <v/>
          </cell>
        </row>
        <row r="5390">
          <cell r="J5390" t="str">
            <v/>
          </cell>
          <cell r="O5390" t="str">
            <v/>
          </cell>
          <cell r="P5390" t="str">
            <v/>
          </cell>
          <cell r="Q5390" t="str">
            <v/>
          </cell>
        </row>
        <row r="5391">
          <cell r="J5391" t="str">
            <v/>
          </cell>
          <cell r="O5391" t="str">
            <v/>
          </cell>
          <cell r="P5391" t="str">
            <v/>
          </cell>
          <cell r="Q5391" t="str">
            <v/>
          </cell>
        </row>
        <row r="5392">
          <cell r="J5392" t="str">
            <v/>
          </cell>
          <cell r="O5392" t="str">
            <v/>
          </cell>
          <cell r="P5392" t="str">
            <v/>
          </cell>
          <cell r="Q5392" t="str">
            <v/>
          </cell>
        </row>
        <row r="5393">
          <cell r="J5393" t="str">
            <v/>
          </cell>
          <cell r="O5393" t="str">
            <v/>
          </cell>
          <cell r="P5393" t="str">
            <v/>
          </cell>
          <cell r="Q5393" t="str">
            <v/>
          </cell>
        </row>
        <row r="5394">
          <cell r="J5394" t="str">
            <v/>
          </cell>
          <cell r="O5394" t="str">
            <v/>
          </cell>
          <cell r="P5394" t="str">
            <v/>
          </cell>
          <cell r="Q5394" t="str">
            <v/>
          </cell>
        </row>
        <row r="5395">
          <cell r="J5395" t="str">
            <v/>
          </cell>
          <cell r="O5395" t="str">
            <v/>
          </cell>
          <cell r="P5395" t="str">
            <v/>
          </cell>
          <cell r="Q5395" t="str">
            <v/>
          </cell>
        </row>
        <row r="5396">
          <cell r="J5396" t="str">
            <v/>
          </cell>
          <cell r="O5396" t="str">
            <v/>
          </cell>
          <cell r="P5396" t="str">
            <v/>
          </cell>
          <cell r="Q5396" t="str">
            <v/>
          </cell>
        </row>
        <row r="5397">
          <cell r="J5397" t="str">
            <v/>
          </cell>
          <cell r="O5397" t="str">
            <v/>
          </cell>
          <cell r="P5397" t="str">
            <v/>
          </cell>
          <cell r="Q5397" t="str">
            <v/>
          </cell>
        </row>
        <row r="5398">
          <cell r="J5398" t="str">
            <v/>
          </cell>
          <cell r="O5398" t="str">
            <v/>
          </cell>
          <cell r="P5398" t="str">
            <v/>
          </cell>
          <cell r="Q5398" t="str">
            <v/>
          </cell>
        </row>
        <row r="5399">
          <cell r="J5399" t="str">
            <v/>
          </cell>
          <cell r="O5399" t="str">
            <v/>
          </cell>
          <cell r="P5399" t="str">
            <v/>
          </cell>
          <cell r="Q5399" t="str">
            <v/>
          </cell>
        </row>
        <row r="5400">
          <cell r="J5400" t="str">
            <v/>
          </cell>
          <cell r="O5400" t="str">
            <v/>
          </cell>
          <cell r="P5400" t="str">
            <v/>
          </cell>
          <cell r="Q5400" t="str">
            <v/>
          </cell>
        </row>
        <row r="5401">
          <cell r="J5401" t="str">
            <v/>
          </cell>
          <cell r="O5401" t="str">
            <v/>
          </cell>
          <cell r="P5401" t="str">
            <v/>
          </cell>
          <cell r="Q5401" t="str">
            <v/>
          </cell>
        </row>
        <row r="5402">
          <cell r="J5402" t="str">
            <v/>
          </cell>
          <cell r="O5402" t="str">
            <v/>
          </cell>
          <cell r="P5402" t="str">
            <v/>
          </cell>
          <cell r="Q5402" t="str">
            <v/>
          </cell>
        </row>
        <row r="5403">
          <cell r="J5403" t="str">
            <v/>
          </cell>
          <cell r="O5403" t="str">
            <v/>
          </cell>
          <cell r="P5403" t="str">
            <v/>
          </cell>
          <cell r="Q5403" t="str">
            <v/>
          </cell>
        </row>
        <row r="5404">
          <cell r="J5404" t="str">
            <v/>
          </cell>
          <cell r="O5404" t="str">
            <v/>
          </cell>
          <cell r="P5404" t="str">
            <v/>
          </cell>
          <cell r="Q5404" t="str">
            <v/>
          </cell>
        </row>
        <row r="5405">
          <cell r="J5405" t="str">
            <v/>
          </cell>
          <cell r="O5405" t="str">
            <v/>
          </cell>
          <cell r="P5405" t="str">
            <v/>
          </cell>
          <cell r="Q5405" t="str">
            <v/>
          </cell>
        </row>
        <row r="5406">
          <cell r="J5406" t="str">
            <v/>
          </cell>
          <cell r="O5406" t="str">
            <v/>
          </cell>
          <cell r="P5406" t="str">
            <v/>
          </cell>
          <cell r="Q5406" t="str">
            <v/>
          </cell>
        </row>
        <row r="5407">
          <cell r="J5407" t="str">
            <v/>
          </cell>
          <cell r="O5407" t="str">
            <v/>
          </cell>
          <cell r="P5407" t="str">
            <v/>
          </cell>
          <cell r="Q5407" t="str">
            <v/>
          </cell>
        </row>
        <row r="5408">
          <cell r="J5408" t="str">
            <v/>
          </cell>
          <cell r="O5408" t="str">
            <v/>
          </cell>
          <cell r="P5408" t="str">
            <v/>
          </cell>
          <cell r="Q5408" t="str">
            <v/>
          </cell>
        </row>
        <row r="5409">
          <cell r="J5409" t="str">
            <v/>
          </cell>
          <cell r="O5409" t="str">
            <v/>
          </cell>
          <cell r="P5409" t="str">
            <v/>
          </cell>
          <cell r="Q5409" t="str">
            <v/>
          </cell>
        </row>
        <row r="5410">
          <cell r="J5410" t="str">
            <v/>
          </cell>
          <cell r="O5410" t="str">
            <v/>
          </cell>
          <cell r="P5410" t="str">
            <v/>
          </cell>
          <cell r="Q5410" t="str">
            <v/>
          </cell>
        </row>
        <row r="5411">
          <cell r="J5411" t="str">
            <v/>
          </cell>
          <cell r="O5411" t="str">
            <v/>
          </cell>
          <cell r="P5411" t="str">
            <v/>
          </cell>
          <cell r="Q5411" t="str">
            <v/>
          </cell>
        </row>
        <row r="5412">
          <cell r="J5412" t="str">
            <v/>
          </cell>
          <cell r="O5412" t="str">
            <v/>
          </cell>
          <cell r="P5412" t="str">
            <v/>
          </cell>
          <cell r="Q5412" t="str">
            <v/>
          </cell>
        </row>
        <row r="5413">
          <cell r="J5413" t="str">
            <v/>
          </cell>
          <cell r="O5413" t="str">
            <v/>
          </cell>
          <cell r="P5413" t="str">
            <v/>
          </cell>
          <cell r="Q5413" t="str">
            <v/>
          </cell>
        </row>
        <row r="5414">
          <cell r="J5414" t="str">
            <v/>
          </cell>
          <cell r="O5414" t="str">
            <v/>
          </cell>
          <cell r="P5414" t="str">
            <v/>
          </cell>
          <cell r="Q5414" t="str">
            <v/>
          </cell>
        </row>
        <row r="5415">
          <cell r="J5415" t="str">
            <v/>
          </cell>
          <cell r="O5415" t="str">
            <v/>
          </cell>
          <cell r="P5415" t="str">
            <v/>
          </cell>
          <cell r="Q5415" t="str">
            <v/>
          </cell>
        </row>
        <row r="5416">
          <cell r="J5416" t="str">
            <v/>
          </cell>
          <cell r="O5416" t="str">
            <v/>
          </cell>
          <cell r="P5416" t="str">
            <v/>
          </cell>
          <cell r="Q5416" t="str">
            <v/>
          </cell>
        </row>
        <row r="5417">
          <cell r="J5417" t="str">
            <v/>
          </cell>
          <cell r="O5417" t="str">
            <v/>
          </cell>
          <cell r="P5417" t="str">
            <v/>
          </cell>
          <cell r="Q5417" t="str">
            <v/>
          </cell>
        </row>
        <row r="5418">
          <cell r="J5418" t="str">
            <v/>
          </cell>
          <cell r="O5418" t="str">
            <v/>
          </cell>
          <cell r="P5418" t="str">
            <v/>
          </cell>
          <cell r="Q5418" t="str">
            <v/>
          </cell>
        </row>
        <row r="5419">
          <cell r="J5419" t="str">
            <v/>
          </cell>
          <cell r="O5419" t="str">
            <v/>
          </cell>
          <cell r="P5419" t="str">
            <v/>
          </cell>
          <cell r="Q5419" t="str">
            <v/>
          </cell>
        </row>
        <row r="5420">
          <cell r="J5420" t="str">
            <v/>
          </cell>
          <cell r="O5420" t="str">
            <v/>
          </cell>
          <cell r="P5420" t="str">
            <v/>
          </cell>
          <cell r="Q5420" t="str">
            <v/>
          </cell>
        </row>
        <row r="5421">
          <cell r="J5421" t="str">
            <v/>
          </cell>
          <cell r="O5421" t="str">
            <v/>
          </cell>
          <cell r="P5421" t="str">
            <v/>
          </cell>
          <cell r="Q5421" t="str">
            <v/>
          </cell>
        </row>
        <row r="5422">
          <cell r="J5422" t="str">
            <v/>
          </cell>
          <cell r="O5422" t="str">
            <v/>
          </cell>
          <cell r="P5422" t="str">
            <v/>
          </cell>
          <cell r="Q5422" t="str">
            <v/>
          </cell>
        </row>
        <row r="5423">
          <cell r="J5423" t="str">
            <v/>
          </cell>
          <cell r="O5423" t="str">
            <v/>
          </cell>
          <cell r="P5423" t="str">
            <v/>
          </cell>
          <cell r="Q5423" t="str">
            <v/>
          </cell>
        </row>
        <row r="5424">
          <cell r="J5424" t="str">
            <v/>
          </cell>
          <cell r="O5424" t="str">
            <v/>
          </cell>
          <cell r="P5424" t="str">
            <v/>
          </cell>
          <cell r="Q5424" t="str">
            <v/>
          </cell>
        </row>
        <row r="5425">
          <cell r="J5425" t="str">
            <v/>
          </cell>
          <cell r="O5425" t="str">
            <v/>
          </cell>
          <cell r="P5425" t="str">
            <v/>
          </cell>
          <cell r="Q5425" t="str">
            <v/>
          </cell>
        </row>
        <row r="5426">
          <cell r="J5426" t="str">
            <v/>
          </cell>
          <cell r="O5426" t="str">
            <v/>
          </cell>
          <cell r="P5426" t="str">
            <v/>
          </cell>
          <cell r="Q5426" t="str">
            <v/>
          </cell>
        </row>
        <row r="5427">
          <cell r="J5427" t="str">
            <v/>
          </cell>
          <cell r="O5427" t="str">
            <v/>
          </cell>
          <cell r="P5427" t="str">
            <v/>
          </cell>
          <cell r="Q5427" t="str">
            <v/>
          </cell>
        </row>
        <row r="5428">
          <cell r="J5428" t="str">
            <v/>
          </cell>
          <cell r="O5428" t="str">
            <v/>
          </cell>
          <cell r="P5428" t="str">
            <v/>
          </cell>
          <cell r="Q5428" t="str">
            <v/>
          </cell>
        </row>
        <row r="5429">
          <cell r="J5429" t="str">
            <v/>
          </cell>
          <cell r="O5429" t="str">
            <v/>
          </cell>
          <cell r="P5429" t="str">
            <v/>
          </cell>
          <cell r="Q5429" t="str">
            <v/>
          </cell>
        </row>
        <row r="5430">
          <cell r="J5430" t="str">
            <v/>
          </cell>
          <cell r="O5430" t="str">
            <v/>
          </cell>
          <cell r="P5430" t="str">
            <v/>
          </cell>
          <cell r="Q5430" t="str">
            <v/>
          </cell>
        </row>
        <row r="5431">
          <cell r="J5431" t="str">
            <v/>
          </cell>
          <cell r="O5431" t="str">
            <v/>
          </cell>
          <cell r="P5431" t="str">
            <v/>
          </cell>
          <cell r="Q5431" t="str">
            <v/>
          </cell>
        </row>
        <row r="5432">
          <cell r="J5432" t="str">
            <v/>
          </cell>
          <cell r="O5432" t="str">
            <v/>
          </cell>
          <cell r="P5432" t="str">
            <v/>
          </cell>
          <cell r="Q5432" t="str">
            <v/>
          </cell>
        </row>
        <row r="5433">
          <cell r="J5433" t="str">
            <v/>
          </cell>
          <cell r="O5433" t="str">
            <v/>
          </cell>
          <cell r="P5433" t="str">
            <v/>
          </cell>
          <cell r="Q5433" t="str">
            <v/>
          </cell>
        </row>
        <row r="5434">
          <cell r="J5434" t="str">
            <v/>
          </cell>
          <cell r="O5434" t="str">
            <v/>
          </cell>
          <cell r="P5434" t="str">
            <v/>
          </cell>
          <cell r="Q5434" t="str">
            <v/>
          </cell>
        </row>
        <row r="5435">
          <cell r="J5435" t="str">
            <v/>
          </cell>
          <cell r="O5435" t="str">
            <v/>
          </cell>
          <cell r="P5435" t="str">
            <v/>
          </cell>
          <cell r="Q5435" t="str">
            <v/>
          </cell>
        </row>
        <row r="5436">
          <cell r="J5436" t="str">
            <v/>
          </cell>
          <cell r="O5436" t="str">
            <v/>
          </cell>
          <cell r="P5436" t="str">
            <v/>
          </cell>
          <cell r="Q5436" t="str">
            <v/>
          </cell>
        </row>
        <row r="5437">
          <cell r="J5437" t="str">
            <v/>
          </cell>
          <cell r="O5437" t="str">
            <v/>
          </cell>
          <cell r="P5437" t="str">
            <v/>
          </cell>
          <cell r="Q5437" t="str">
            <v/>
          </cell>
        </row>
        <row r="5438">
          <cell r="J5438" t="str">
            <v/>
          </cell>
          <cell r="O5438" t="str">
            <v/>
          </cell>
          <cell r="P5438" t="str">
            <v/>
          </cell>
          <cell r="Q5438" t="str">
            <v/>
          </cell>
        </row>
        <row r="5439">
          <cell r="J5439" t="str">
            <v/>
          </cell>
          <cell r="O5439" t="str">
            <v/>
          </cell>
          <cell r="P5439" t="str">
            <v/>
          </cell>
          <cell r="Q5439" t="str">
            <v/>
          </cell>
        </row>
        <row r="5440">
          <cell r="J5440" t="str">
            <v/>
          </cell>
          <cell r="O5440" t="str">
            <v/>
          </cell>
          <cell r="P5440" t="str">
            <v/>
          </cell>
          <cell r="Q5440" t="str">
            <v/>
          </cell>
        </row>
        <row r="5441">
          <cell r="J5441" t="str">
            <v/>
          </cell>
          <cell r="O5441" t="str">
            <v/>
          </cell>
          <cell r="P5441" t="str">
            <v/>
          </cell>
          <cell r="Q5441" t="str">
            <v/>
          </cell>
        </row>
        <row r="5442">
          <cell r="J5442" t="str">
            <v/>
          </cell>
          <cell r="O5442" t="str">
            <v/>
          </cell>
          <cell r="P5442" t="str">
            <v/>
          </cell>
          <cell r="Q5442" t="str">
            <v/>
          </cell>
        </row>
        <row r="5443">
          <cell r="J5443" t="str">
            <v/>
          </cell>
          <cell r="O5443" t="str">
            <v/>
          </cell>
          <cell r="P5443" t="str">
            <v/>
          </cell>
          <cell r="Q5443" t="str">
            <v/>
          </cell>
        </row>
        <row r="5444">
          <cell r="J5444" t="str">
            <v/>
          </cell>
          <cell r="O5444" t="str">
            <v/>
          </cell>
          <cell r="P5444" t="str">
            <v/>
          </cell>
          <cell r="Q5444" t="str">
            <v/>
          </cell>
        </row>
        <row r="5445">
          <cell r="J5445" t="str">
            <v/>
          </cell>
          <cell r="O5445" t="str">
            <v/>
          </cell>
          <cell r="P5445" t="str">
            <v/>
          </cell>
          <cell r="Q5445" t="str">
            <v/>
          </cell>
        </row>
        <row r="5446">
          <cell r="J5446" t="str">
            <v/>
          </cell>
          <cell r="O5446" t="str">
            <v/>
          </cell>
          <cell r="P5446" t="str">
            <v/>
          </cell>
          <cell r="Q5446" t="str">
            <v/>
          </cell>
        </row>
        <row r="5447">
          <cell r="J5447" t="str">
            <v/>
          </cell>
          <cell r="O5447" t="str">
            <v/>
          </cell>
          <cell r="P5447" t="str">
            <v/>
          </cell>
          <cell r="Q5447" t="str">
            <v/>
          </cell>
        </row>
        <row r="5448">
          <cell r="J5448" t="str">
            <v/>
          </cell>
          <cell r="O5448" t="str">
            <v/>
          </cell>
          <cell r="P5448" t="str">
            <v/>
          </cell>
          <cell r="Q5448" t="str">
            <v/>
          </cell>
        </row>
        <row r="5449">
          <cell r="J5449" t="str">
            <v/>
          </cell>
          <cell r="O5449" t="str">
            <v/>
          </cell>
          <cell r="P5449" t="str">
            <v/>
          </cell>
          <cell r="Q5449" t="str">
            <v/>
          </cell>
        </row>
        <row r="5450">
          <cell r="J5450" t="str">
            <v/>
          </cell>
          <cell r="O5450" t="str">
            <v/>
          </cell>
          <cell r="P5450" t="str">
            <v/>
          </cell>
          <cell r="Q5450" t="str">
            <v/>
          </cell>
        </row>
        <row r="5451">
          <cell r="J5451" t="str">
            <v/>
          </cell>
          <cell r="O5451" t="str">
            <v/>
          </cell>
          <cell r="P5451" t="str">
            <v/>
          </cell>
          <cell r="Q5451" t="str">
            <v/>
          </cell>
        </row>
        <row r="5452">
          <cell r="J5452" t="str">
            <v/>
          </cell>
          <cell r="O5452" t="str">
            <v/>
          </cell>
          <cell r="P5452" t="str">
            <v/>
          </cell>
          <cell r="Q5452" t="str">
            <v/>
          </cell>
        </row>
        <row r="5453">
          <cell r="J5453" t="str">
            <v/>
          </cell>
          <cell r="O5453" t="str">
            <v/>
          </cell>
          <cell r="P5453" t="str">
            <v/>
          </cell>
          <cell r="Q5453" t="str">
            <v/>
          </cell>
        </row>
        <row r="5454">
          <cell r="J5454" t="str">
            <v/>
          </cell>
          <cell r="O5454" t="str">
            <v/>
          </cell>
          <cell r="P5454" t="str">
            <v/>
          </cell>
          <cell r="Q5454" t="str">
            <v/>
          </cell>
        </row>
        <row r="5455">
          <cell r="J5455" t="str">
            <v/>
          </cell>
          <cell r="O5455" t="str">
            <v/>
          </cell>
          <cell r="P5455" t="str">
            <v/>
          </cell>
          <cell r="Q5455" t="str">
            <v/>
          </cell>
        </row>
        <row r="5456">
          <cell r="J5456" t="str">
            <v/>
          </cell>
          <cell r="O5456" t="str">
            <v/>
          </cell>
          <cell r="P5456" t="str">
            <v/>
          </cell>
          <cell r="Q5456" t="str">
            <v/>
          </cell>
        </row>
        <row r="5457">
          <cell r="J5457" t="str">
            <v/>
          </cell>
          <cell r="O5457" t="str">
            <v/>
          </cell>
          <cell r="P5457" t="str">
            <v/>
          </cell>
          <cell r="Q5457" t="str">
            <v/>
          </cell>
        </row>
        <row r="5458">
          <cell r="J5458" t="str">
            <v/>
          </cell>
          <cell r="O5458" t="str">
            <v/>
          </cell>
          <cell r="P5458" t="str">
            <v/>
          </cell>
          <cell r="Q5458" t="str">
            <v/>
          </cell>
        </row>
        <row r="5459">
          <cell r="J5459" t="str">
            <v/>
          </cell>
          <cell r="O5459" t="str">
            <v/>
          </cell>
          <cell r="P5459" t="str">
            <v/>
          </cell>
          <cell r="Q5459" t="str">
            <v/>
          </cell>
        </row>
        <row r="5460">
          <cell r="J5460" t="str">
            <v/>
          </cell>
          <cell r="O5460" t="str">
            <v/>
          </cell>
          <cell r="P5460" t="str">
            <v/>
          </cell>
          <cell r="Q5460" t="str">
            <v/>
          </cell>
        </row>
        <row r="5461">
          <cell r="J5461" t="str">
            <v/>
          </cell>
          <cell r="O5461" t="str">
            <v/>
          </cell>
          <cell r="P5461" t="str">
            <v/>
          </cell>
          <cell r="Q5461" t="str">
            <v/>
          </cell>
        </row>
        <row r="5462">
          <cell r="J5462" t="str">
            <v/>
          </cell>
          <cell r="O5462" t="str">
            <v/>
          </cell>
          <cell r="P5462" t="str">
            <v/>
          </cell>
          <cell r="Q5462" t="str">
            <v/>
          </cell>
        </row>
        <row r="5463">
          <cell r="J5463" t="str">
            <v/>
          </cell>
          <cell r="O5463" t="str">
            <v/>
          </cell>
          <cell r="P5463" t="str">
            <v/>
          </cell>
          <cell r="Q5463" t="str">
            <v/>
          </cell>
        </row>
        <row r="5464">
          <cell r="J5464" t="str">
            <v/>
          </cell>
          <cell r="O5464" t="str">
            <v/>
          </cell>
          <cell r="P5464" t="str">
            <v/>
          </cell>
          <cell r="Q5464" t="str">
            <v/>
          </cell>
        </row>
        <row r="5465">
          <cell r="J5465" t="str">
            <v/>
          </cell>
          <cell r="O5465" t="str">
            <v/>
          </cell>
          <cell r="P5465" t="str">
            <v/>
          </cell>
          <cell r="Q5465" t="str">
            <v/>
          </cell>
        </row>
        <row r="5466">
          <cell r="J5466" t="str">
            <v/>
          </cell>
          <cell r="O5466" t="str">
            <v/>
          </cell>
          <cell r="P5466" t="str">
            <v/>
          </cell>
          <cell r="Q5466" t="str">
            <v/>
          </cell>
        </row>
        <row r="5467">
          <cell r="J5467" t="str">
            <v/>
          </cell>
          <cell r="O5467" t="str">
            <v/>
          </cell>
          <cell r="P5467" t="str">
            <v/>
          </cell>
          <cell r="Q5467" t="str">
            <v/>
          </cell>
        </row>
        <row r="5468">
          <cell r="J5468" t="str">
            <v/>
          </cell>
          <cell r="O5468" t="str">
            <v/>
          </cell>
          <cell r="P5468" t="str">
            <v/>
          </cell>
          <cell r="Q5468" t="str">
            <v/>
          </cell>
        </row>
        <row r="5469">
          <cell r="J5469" t="str">
            <v/>
          </cell>
          <cell r="O5469" t="str">
            <v/>
          </cell>
          <cell r="P5469" t="str">
            <v/>
          </cell>
          <cell r="Q5469" t="str">
            <v/>
          </cell>
        </row>
        <row r="5470">
          <cell r="J5470" t="str">
            <v/>
          </cell>
          <cell r="O5470" t="str">
            <v/>
          </cell>
          <cell r="P5470" t="str">
            <v/>
          </cell>
          <cell r="Q5470" t="str">
            <v/>
          </cell>
        </row>
        <row r="5471">
          <cell r="J5471" t="str">
            <v/>
          </cell>
          <cell r="O5471" t="str">
            <v/>
          </cell>
          <cell r="P5471" t="str">
            <v/>
          </cell>
          <cell r="Q5471" t="str">
            <v/>
          </cell>
        </row>
        <row r="5472">
          <cell r="J5472" t="str">
            <v/>
          </cell>
          <cell r="O5472" t="str">
            <v/>
          </cell>
          <cell r="P5472" t="str">
            <v/>
          </cell>
          <cell r="Q5472" t="str">
            <v/>
          </cell>
        </row>
        <row r="5473">
          <cell r="J5473" t="str">
            <v/>
          </cell>
          <cell r="O5473" t="str">
            <v/>
          </cell>
          <cell r="P5473" t="str">
            <v/>
          </cell>
          <cell r="Q5473" t="str">
            <v/>
          </cell>
        </row>
        <row r="5474">
          <cell r="J5474" t="str">
            <v/>
          </cell>
          <cell r="O5474" t="str">
            <v/>
          </cell>
          <cell r="P5474" t="str">
            <v/>
          </cell>
          <cell r="Q5474" t="str">
            <v/>
          </cell>
        </row>
        <row r="5475">
          <cell r="J5475" t="str">
            <v/>
          </cell>
          <cell r="O5475" t="str">
            <v/>
          </cell>
          <cell r="P5475" t="str">
            <v/>
          </cell>
          <cell r="Q5475" t="str">
            <v/>
          </cell>
        </row>
        <row r="5476">
          <cell r="J5476" t="str">
            <v/>
          </cell>
          <cell r="O5476" t="str">
            <v/>
          </cell>
          <cell r="P5476" t="str">
            <v/>
          </cell>
          <cell r="Q5476" t="str">
            <v/>
          </cell>
        </row>
        <row r="5477">
          <cell r="J5477" t="str">
            <v/>
          </cell>
          <cell r="O5477" t="str">
            <v/>
          </cell>
          <cell r="P5477" t="str">
            <v/>
          </cell>
          <cell r="Q5477" t="str">
            <v/>
          </cell>
        </row>
        <row r="5478">
          <cell r="J5478" t="str">
            <v/>
          </cell>
          <cell r="O5478" t="str">
            <v/>
          </cell>
          <cell r="P5478" t="str">
            <v/>
          </cell>
          <cell r="Q5478" t="str">
            <v/>
          </cell>
        </row>
        <row r="5479">
          <cell r="J5479" t="str">
            <v/>
          </cell>
          <cell r="O5479" t="str">
            <v/>
          </cell>
          <cell r="P5479" t="str">
            <v/>
          </cell>
          <cell r="Q5479" t="str">
            <v/>
          </cell>
        </row>
        <row r="5480">
          <cell r="J5480" t="str">
            <v/>
          </cell>
          <cell r="O5480" t="str">
            <v/>
          </cell>
          <cell r="P5480" t="str">
            <v/>
          </cell>
          <cell r="Q5480" t="str">
            <v/>
          </cell>
        </row>
        <row r="5481">
          <cell r="J5481" t="str">
            <v/>
          </cell>
          <cell r="O5481" t="str">
            <v/>
          </cell>
          <cell r="P5481" t="str">
            <v/>
          </cell>
          <cell r="Q5481" t="str">
            <v/>
          </cell>
        </row>
        <row r="5482">
          <cell r="J5482" t="str">
            <v/>
          </cell>
          <cell r="O5482" t="str">
            <v/>
          </cell>
          <cell r="P5482" t="str">
            <v/>
          </cell>
          <cell r="Q5482" t="str">
            <v/>
          </cell>
        </row>
        <row r="5483">
          <cell r="J5483" t="str">
            <v/>
          </cell>
          <cell r="O5483" t="str">
            <v/>
          </cell>
          <cell r="P5483" t="str">
            <v/>
          </cell>
          <cell r="Q5483" t="str">
            <v/>
          </cell>
        </row>
        <row r="5484">
          <cell r="J5484" t="str">
            <v/>
          </cell>
          <cell r="O5484" t="str">
            <v/>
          </cell>
          <cell r="P5484" t="str">
            <v/>
          </cell>
          <cell r="Q5484" t="str">
            <v/>
          </cell>
        </row>
        <row r="5485">
          <cell r="J5485" t="str">
            <v/>
          </cell>
          <cell r="O5485" t="str">
            <v/>
          </cell>
          <cell r="P5485" t="str">
            <v/>
          </cell>
          <cell r="Q5485" t="str">
            <v/>
          </cell>
        </row>
        <row r="5486">
          <cell r="J5486" t="str">
            <v/>
          </cell>
          <cell r="O5486" t="str">
            <v/>
          </cell>
          <cell r="P5486" t="str">
            <v/>
          </cell>
          <cell r="Q5486" t="str">
            <v/>
          </cell>
        </row>
        <row r="5487">
          <cell r="J5487" t="str">
            <v/>
          </cell>
          <cell r="O5487" t="str">
            <v/>
          </cell>
          <cell r="P5487" t="str">
            <v/>
          </cell>
          <cell r="Q5487" t="str">
            <v/>
          </cell>
        </row>
        <row r="5488">
          <cell r="J5488" t="str">
            <v/>
          </cell>
          <cell r="O5488" t="str">
            <v/>
          </cell>
          <cell r="P5488" t="str">
            <v/>
          </cell>
          <cell r="Q5488" t="str">
            <v/>
          </cell>
        </row>
        <row r="5489">
          <cell r="J5489" t="str">
            <v/>
          </cell>
          <cell r="O5489" t="str">
            <v/>
          </cell>
          <cell r="P5489" t="str">
            <v/>
          </cell>
          <cell r="Q5489" t="str">
            <v/>
          </cell>
        </row>
        <row r="5490">
          <cell r="J5490" t="str">
            <v/>
          </cell>
          <cell r="O5490" t="str">
            <v/>
          </cell>
          <cell r="P5490" t="str">
            <v/>
          </cell>
          <cell r="Q5490" t="str">
            <v/>
          </cell>
        </row>
        <row r="5491">
          <cell r="J5491" t="str">
            <v/>
          </cell>
          <cell r="O5491" t="str">
            <v/>
          </cell>
          <cell r="P5491" t="str">
            <v/>
          </cell>
          <cell r="Q5491" t="str">
            <v/>
          </cell>
        </row>
        <row r="5492">
          <cell r="J5492" t="str">
            <v/>
          </cell>
          <cell r="O5492" t="str">
            <v/>
          </cell>
          <cell r="P5492" t="str">
            <v/>
          </cell>
          <cell r="Q5492" t="str">
            <v/>
          </cell>
        </row>
        <row r="5493">
          <cell r="J5493" t="str">
            <v/>
          </cell>
          <cell r="O5493" t="str">
            <v/>
          </cell>
          <cell r="P5493" t="str">
            <v/>
          </cell>
          <cell r="Q5493" t="str">
            <v/>
          </cell>
        </row>
        <row r="5494">
          <cell r="J5494" t="str">
            <v/>
          </cell>
          <cell r="O5494" t="str">
            <v/>
          </cell>
          <cell r="P5494" t="str">
            <v/>
          </cell>
          <cell r="Q5494" t="str">
            <v/>
          </cell>
        </row>
        <row r="5495">
          <cell r="J5495" t="str">
            <v/>
          </cell>
          <cell r="O5495" t="str">
            <v/>
          </cell>
          <cell r="P5495" t="str">
            <v/>
          </cell>
          <cell r="Q5495" t="str">
            <v/>
          </cell>
        </row>
        <row r="5496">
          <cell r="J5496" t="str">
            <v/>
          </cell>
          <cell r="O5496" t="str">
            <v/>
          </cell>
          <cell r="P5496" t="str">
            <v/>
          </cell>
          <cell r="Q5496" t="str">
            <v/>
          </cell>
        </row>
        <row r="5497">
          <cell r="J5497" t="str">
            <v/>
          </cell>
          <cell r="O5497" t="str">
            <v/>
          </cell>
          <cell r="P5497" t="str">
            <v/>
          </cell>
          <cell r="Q5497" t="str">
            <v/>
          </cell>
        </row>
        <row r="5498">
          <cell r="J5498" t="str">
            <v/>
          </cell>
          <cell r="O5498" t="str">
            <v/>
          </cell>
          <cell r="P5498" t="str">
            <v/>
          </cell>
          <cell r="Q5498" t="str">
            <v/>
          </cell>
        </row>
        <row r="5499">
          <cell r="J5499" t="str">
            <v/>
          </cell>
          <cell r="O5499" t="str">
            <v/>
          </cell>
          <cell r="P5499" t="str">
            <v/>
          </cell>
          <cell r="Q5499" t="str">
            <v/>
          </cell>
        </row>
        <row r="5500">
          <cell r="J5500" t="str">
            <v/>
          </cell>
          <cell r="O5500" t="str">
            <v/>
          </cell>
          <cell r="P5500" t="str">
            <v/>
          </cell>
          <cell r="Q5500" t="str">
            <v/>
          </cell>
        </row>
        <row r="5501">
          <cell r="J5501" t="str">
            <v/>
          </cell>
          <cell r="O5501" t="str">
            <v/>
          </cell>
          <cell r="P5501" t="str">
            <v/>
          </cell>
          <cell r="Q5501" t="str">
            <v/>
          </cell>
        </row>
        <row r="5502">
          <cell r="J5502" t="str">
            <v/>
          </cell>
          <cell r="O5502" t="str">
            <v/>
          </cell>
          <cell r="P5502" t="str">
            <v/>
          </cell>
          <cell r="Q5502" t="str">
            <v/>
          </cell>
        </row>
        <row r="5503">
          <cell r="J5503" t="str">
            <v/>
          </cell>
          <cell r="O5503" t="str">
            <v/>
          </cell>
          <cell r="P5503" t="str">
            <v/>
          </cell>
          <cell r="Q5503" t="str">
            <v/>
          </cell>
        </row>
        <row r="5504">
          <cell r="J5504" t="str">
            <v/>
          </cell>
          <cell r="O5504" t="str">
            <v/>
          </cell>
          <cell r="P5504" t="str">
            <v/>
          </cell>
          <cell r="Q5504" t="str">
            <v/>
          </cell>
        </row>
        <row r="5505">
          <cell r="J5505" t="str">
            <v/>
          </cell>
          <cell r="O5505" t="str">
            <v/>
          </cell>
          <cell r="P5505" t="str">
            <v/>
          </cell>
          <cell r="Q5505" t="str">
            <v/>
          </cell>
        </row>
        <row r="5506">
          <cell r="J5506" t="str">
            <v/>
          </cell>
          <cell r="O5506" t="str">
            <v/>
          </cell>
          <cell r="P5506" t="str">
            <v/>
          </cell>
          <cell r="Q5506" t="str">
            <v/>
          </cell>
        </row>
        <row r="5507">
          <cell r="J5507" t="str">
            <v/>
          </cell>
          <cell r="O5507" t="str">
            <v/>
          </cell>
          <cell r="P5507" t="str">
            <v/>
          </cell>
          <cell r="Q5507" t="str">
            <v/>
          </cell>
        </row>
        <row r="5508">
          <cell r="J5508" t="str">
            <v/>
          </cell>
          <cell r="O5508" t="str">
            <v/>
          </cell>
          <cell r="P5508" t="str">
            <v/>
          </cell>
          <cell r="Q5508" t="str">
            <v/>
          </cell>
        </row>
        <row r="5509">
          <cell r="J5509" t="str">
            <v/>
          </cell>
          <cell r="O5509" t="str">
            <v/>
          </cell>
          <cell r="P5509" t="str">
            <v/>
          </cell>
          <cell r="Q5509" t="str">
            <v/>
          </cell>
        </row>
        <row r="5510">
          <cell r="J5510" t="str">
            <v/>
          </cell>
          <cell r="O5510" t="str">
            <v/>
          </cell>
          <cell r="P5510" t="str">
            <v/>
          </cell>
          <cell r="Q5510" t="str">
            <v/>
          </cell>
        </row>
        <row r="5511">
          <cell r="J5511" t="str">
            <v/>
          </cell>
          <cell r="O5511" t="str">
            <v/>
          </cell>
          <cell r="P5511" t="str">
            <v/>
          </cell>
          <cell r="Q5511" t="str">
            <v/>
          </cell>
        </row>
        <row r="5512">
          <cell r="J5512" t="str">
            <v/>
          </cell>
          <cell r="O5512" t="str">
            <v/>
          </cell>
          <cell r="P5512" t="str">
            <v/>
          </cell>
          <cell r="Q5512" t="str">
            <v/>
          </cell>
        </row>
        <row r="5513">
          <cell r="J5513" t="str">
            <v/>
          </cell>
          <cell r="O5513" t="str">
            <v/>
          </cell>
          <cell r="P5513" t="str">
            <v/>
          </cell>
          <cell r="Q5513" t="str">
            <v/>
          </cell>
        </row>
        <row r="5514">
          <cell r="J5514" t="str">
            <v/>
          </cell>
          <cell r="O5514" t="str">
            <v/>
          </cell>
          <cell r="P5514" t="str">
            <v/>
          </cell>
          <cell r="Q5514" t="str">
            <v/>
          </cell>
        </row>
        <row r="5515">
          <cell r="J5515" t="str">
            <v/>
          </cell>
          <cell r="O5515" t="str">
            <v/>
          </cell>
          <cell r="P5515" t="str">
            <v/>
          </cell>
          <cell r="Q5515" t="str">
            <v/>
          </cell>
        </row>
        <row r="5516">
          <cell r="J5516" t="str">
            <v/>
          </cell>
          <cell r="O5516" t="str">
            <v/>
          </cell>
          <cell r="P5516" t="str">
            <v/>
          </cell>
          <cell r="Q5516" t="str">
            <v/>
          </cell>
        </row>
        <row r="5517">
          <cell r="J5517" t="str">
            <v/>
          </cell>
          <cell r="O5517" t="str">
            <v/>
          </cell>
          <cell r="P5517" t="str">
            <v/>
          </cell>
          <cell r="Q5517" t="str">
            <v/>
          </cell>
        </row>
        <row r="5518">
          <cell r="J5518" t="str">
            <v/>
          </cell>
          <cell r="O5518" t="str">
            <v/>
          </cell>
          <cell r="P5518" t="str">
            <v/>
          </cell>
          <cell r="Q5518" t="str">
            <v/>
          </cell>
        </row>
        <row r="5519">
          <cell r="J5519" t="str">
            <v/>
          </cell>
          <cell r="O5519" t="str">
            <v/>
          </cell>
          <cell r="P5519" t="str">
            <v/>
          </cell>
          <cell r="Q5519" t="str">
            <v/>
          </cell>
        </row>
        <row r="5520">
          <cell r="J5520" t="str">
            <v/>
          </cell>
          <cell r="O5520" t="str">
            <v/>
          </cell>
          <cell r="P5520" t="str">
            <v/>
          </cell>
          <cell r="Q5520" t="str">
            <v/>
          </cell>
        </row>
        <row r="5521">
          <cell r="J5521" t="str">
            <v/>
          </cell>
          <cell r="O5521" t="str">
            <v/>
          </cell>
          <cell r="P5521" t="str">
            <v/>
          </cell>
          <cell r="Q5521" t="str">
            <v/>
          </cell>
        </row>
        <row r="5522">
          <cell r="J5522" t="str">
            <v/>
          </cell>
          <cell r="O5522" t="str">
            <v/>
          </cell>
          <cell r="P5522" t="str">
            <v/>
          </cell>
          <cell r="Q5522" t="str">
            <v/>
          </cell>
        </row>
        <row r="5523">
          <cell r="J5523" t="str">
            <v/>
          </cell>
          <cell r="O5523" t="str">
            <v/>
          </cell>
          <cell r="P5523" t="str">
            <v/>
          </cell>
          <cell r="Q5523" t="str">
            <v/>
          </cell>
        </row>
        <row r="5524">
          <cell r="J5524" t="str">
            <v/>
          </cell>
          <cell r="O5524" t="str">
            <v/>
          </cell>
          <cell r="P5524" t="str">
            <v/>
          </cell>
          <cell r="Q5524" t="str">
            <v/>
          </cell>
        </row>
        <row r="5525">
          <cell r="J5525" t="str">
            <v/>
          </cell>
          <cell r="O5525" t="str">
            <v/>
          </cell>
          <cell r="P5525" t="str">
            <v/>
          </cell>
          <cell r="Q5525" t="str">
            <v/>
          </cell>
        </row>
        <row r="5526">
          <cell r="J5526" t="str">
            <v/>
          </cell>
          <cell r="O5526" t="str">
            <v/>
          </cell>
          <cell r="P5526" t="str">
            <v/>
          </cell>
          <cell r="Q5526" t="str">
            <v/>
          </cell>
        </row>
        <row r="5527">
          <cell r="J5527" t="str">
            <v/>
          </cell>
          <cell r="O5527" t="str">
            <v/>
          </cell>
          <cell r="P5527" t="str">
            <v/>
          </cell>
          <cell r="Q5527" t="str">
            <v/>
          </cell>
        </row>
        <row r="5528">
          <cell r="J5528" t="str">
            <v/>
          </cell>
          <cell r="O5528" t="str">
            <v/>
          </cell>
          <cell r="P5528" t="str">
            <v/>
          </cell>
          <cell r="Q5528" t="str">
            <v/>
          </cell>
        </row>
        <row r="5529">
          <cell r="J5529" t="str">
            <v/>
          </cell>
          <cell r="O5529" t="str">
            <v/>
          </cell>
          <cell r="P5529" t="str">
            <v/>
          </cell>
          <cell r="Q5529" t="str">
            <v/>
          </cell>
        </row>
        <row r="5530">
          <cell r="J5530" t="str">
            <v/>
          </cell>
          <cell r="O5530" t="str">
            <v/>
          </cell>
          <cell r="P5530" t="str">
            <v/>
          </cell>
          <cell r="Q5530" t="str">
            <v/>
          </cell>
        </row>
        <row r="5531">
          <cell r="J5531" t="str">
            <v/>
          </cell>
          <cell r="O5531" t="str">
            <v/>
          </cell>
          <cell r="P5531" t="str">
            <v/>
          </cell>
          <cell r="Q5531" t="str">
            <v/>
          </cell>
        </row>
        <row r="5532">
          <cell r="J5532" t="str">
            <v/>
          </cell>
          <cell r="O5532" t="str">
            <v/>
          </cell>
          <cell r="P5532" t="str">
            <v/>
          </cell>
          <cell r="Q5532" t="str">
            <v/>
          </cell>
        </row>
        <row r="5533">
          <cell r="J5533" t="str">
            <v/>
          </cell>
          <cell r="O5533" t="str">
            <v/>
          </cell>
          <cell r="P5533" t="str">
            <v/>
          </cell>
          <cell r="Q5533" t="str">
            <v/>
          </cell>
        </row>
        <row r="5534">
          <cell r="J5534" t="str">
            <v/>
          </cell>
          <cell r="O5534" t="str">
            <v/>
          </cell>
          <cell r="P5534" t="str">
            <v/>
          </cell>
          <cell r="Q5534" t="str">
            <v/>
          </cell>
        </row>
        <row r="5535">
          <cell r="J5535" t="str">
            <v/>
          </cell>
          <cell r="O5535" t="str">
            <v/>
          </cell>
          <cell r="P5535" t="str">
            <v/>
          </cell>
          <cell r="Q5535" t="str">
            <v/>
          </cell>
        </row>
        <row r="5536">
          <cell r="J5536" t="str">
            <v/>
          </cell>
          <cell r="O5536" t="str">
            <v/>
          </cell>
          <cell r="P5536" t="str">
            <v/>
          </cell>
          <cell r="Q5536" t="str">
            <v/>
          </cell>
        </row>
        <row r="5537">
          <cell r="J5537" t="str">
            <v/>
          </cell>
          <cell r="O5537" t="str">
            <v/>
          </cell>
          <cell r="P5537" t="str">
            <v/>
          </cell>
          <cell r="Q5537" t="str">
            <v/>
          </cell>
        </row>
        <row r="5538">
          <cell r="J5538" t="str">
            <v/>
          </cell>
          <cell r="O5538" t="str">
            <v/>
          </cell>
          <cell r="P5538" t="str">
            <v/>
          </cell>
          <cell r="Q5538" t="str">
            <v/>
          </cell>
        </row>
        <row r="5539">
          <cell r="J5539" t="str">
            <v/>
          </cell>
          <cell r="O5539" t="str">
            <v/>
          </cell>
          <cell r="P5539" t="str">
            <v/>
          </cell>
          <cell r="Q5539" t="str">
            <v/>
          </cell>
        </row>
        <row r="5540">
          <cell r="J5540" t="str">
            <v/>
          </cell>
          <cell r="O5540" t="str">
            <v/>
          </cell>
          <cell r="P5540" t="str">
            <v/>
          </cell>
          <cell r="Q5540" t="str">
            <v/>
          </cell>
        </row>
        <row r="5541">
          <cell r="J5541" t="str">
            <v/>
          </cell>
          <cell r="O5541" t="str">
            <v/>
          </cell>
          <cell r="P5541" t="str">
            <v/>
          </cell>
          <cell r="Q5541" t="str">
            <v/>
          </cell>
        </row>
        <row r="5542">
          <cell r="J5542" t="str">
            <v/>
          </cell>
          <cell r="O5542" t="str">
            <v/>
          </cell>
          <cell r="P5542" t="str">
            <v/>
          </cell>
          <cell r="Q5542" t="str">
            <v/>
          </cell>
        </row>
        <row r="5543">
          <cell r="J5543" t="str">
            <v/>
          </cell>
          <cell r="O5543" t="str">
            <v/>
          </cell>
          <cell r="P5543" t="str">
            <v/>
          </cell>
          <cell r="Q5543" t="str">
            <v/>
          </cell>
        </row>
        <row r="5544">
          <cell r="J5544" t="str">
            <v/>
          </cell>
          <cell r="O5544" t="str">
            <v/>
          </cell>
          <cell r="P5544" t="str">
            <v/>
          </cell>
          <cell r="Q5544" t="str">
            <v/>
          </cell>
        </row>
        <row r="5545">
          <cell r="J5545" t="str">
            <v/>
          </cell>
          <cell r="O5545" t="str">
            <v/>
          </cell>
          <cell r="P5545" t="str">
            <v/>
          </cell>
          <cell r="Q5545" t="str">
            <v/>
          </cell>
        </row>
        <row r="5546">
          <cell r="J5546" t="str">
            <v/>
          </cell>
          <cell r="O5546" t="str">
            <v/>
          </cell>
          <cell r="P5546" t="str">
            <v/>
          </cell>
          <cell r="Q5546" t="str">
            <v/>
          </cell>
        </row>
        <row r="5547">
          <cell r="J5547" t="str">
            <v/>
          </cell>
          <cell r="O5547" t="str">
            <v/>
          </cell>
          <cell r="P5547" t="str">
            <v/>
          </cell>
          <cell r="Q5547" t="str">
            <v/>
          </cell>
        </row>
        <row r="5548">
          <cell r="J5548" t="str">
            <v/>
          </cell>
          <cell r="O5548" t="str">
            <v/>
          </cell>
          <cell r="P5548" t="str">
            <v/>
          </cell>
          <cell r="Q5548" t="str">
            <v/>
          </cell>
        </row>
        <row r="5549">
          <cell r="J5549" t="str">
            <v/>
          </cell>
          <cell r="O5549" t="str">
            <v/>
          </cell>
          <cell r="P5549" t="str">
            <v/>
          </cell>
          <cell r="Q5549" t="str">
            <v/>
          </cell>
        </row>
        <row r="5550">
          <cell r="J5550" t="str">
            <v/>
          </cell>
          <cell r="O5550" t="str">
            <v/>
          </cell>
          <cell r="P5550" t="str">
            <v/>
          </cell>
          <cell r="Q5550" t="str">
            <v/>
          </cell>
        </row>
        <row r="5551">
          <cell r="J5551" t="str">
            <v/>
          </cell>
          <cell r="O5551" t="str">
            <v/>
          </cell>
          <cell r="P5551" t="str">
            <v/>
          </cell>
          <cell r="Q5551" t="str">
            <v/>
          </cell>
        </row>
        <row r="5552">
          <cell r="J5552" t="str">
            <v/>
          </cell>
          <cell r="O5552" t="str">
            <v/>
          </cell>
          <cell r="P5552" t="str">
            <v/>
          </cell>
          <cell r="Q5552" t="str">
            <v/>
          </cell>
        </row>
        <row r="5553">
          <cell r="J5553" t="str">
            <v/>
          </cell>
          <cell r="O5553" t="str">
            <v/>
          </cell>
          <cell r="P5553" t="str">
            <v/>
          </cell>
          <cell r="Q5553" t="str">
            <v/>
          </cell>
        </row>
        <row r="5554">
          <cell r="J5554" t="str">
            <v/>
          </cell>
          <cell r="O5554" t="str">
            <v/>
          </cell>
          <cell r="P5554" t="str">
            <v/>
          </cell>
          <cell r="Q5554" t="str">
            <v/>
          </cell>
        </row>
        <row r="5555">
          <cell r="J5555" t="str">
            <v/>
          </cell>
          <cell r="O5555" t="str">
            <v/>
          </cell>
          <cell r="P5555" t="str">
            <v/>
          </cell>
          <cell r="Q5555" t="str">
            <v/>
          </cell>
        </row>
        <row r="5556">
          <cell r="J5556" t="str">
            <v/>
          </cell>
          <cell r="O5556" t="str">
            <v/>
          </cell>
          <cell r="P5556" t="str">
            <v/>
          </cell>
          <cell r="Q5556" t="str">
            <v/>
          </cell>
        </row>
        <row r="5557">
          <cell r="J5557" t="str">
            <v/>
          </cell>
          <cell r="O5557" t="str">
            <v/>
          </cell>
          <cell r="P5557" t="str">
            <v/>
          </cell>
          <cell r="Q5557" t="str">
            <v/>
          </cell>
        </row>
        <row r="5558">
          <cell r="J5558" t="str">
            <v/>
          </cell>
          <cell r="O5558" t="str">
            <v/>
          </cell>
          <cell r="P5558" t="str">
            <v/>
          </cell>
          <cell r="Q5558" t="str">
            <v/>
          </cell>
        </row>
        <row r="5559">
          <cell r="J5559" t="str">
            <v/>
          </cell>
          <cell r="O5559" t="str">
            <v/>
          </cell>
          <cell r="P5559" t="str">
            <v/>
          </cell>
          <cell r="Q5559" t="str">
            <v/>
          </cell>
        </row>
        <row r="5560">
          <cell r="J5560" t="str">
            <v/>
          </cell>
          <cell r="O5560" t="str">
            <v/>
          </cell>
          <cell r="P5560" t="str">
            <v/>
          </cell>
          <cell r="Q5560" t="str">
            <v/>
          </cell>
        </row>
        <row r="5561">
          <cell r="J5561" t="str">
            <v/>
          </cell>
          <cell r="O5561" t="str">
            <v/>
          </cell>
          <cell r="P5561" t="str">
            <v/>
          </cell>
          <cell r="Q5561" t="str">
            <v/>
          </cell>
        </row>
        <row r="5562">
          <cell r="J5562" t="str">
            <v/>
          </cell>
          <cell r="O5562" t="str">
            <v/>
          </cell>
          <cell r="P5562" t="str">
            <v/>
          </cell>
          <cell r="Q5562" t="str">
            <v/>
          </cell>
        </row>
        <row r="5563">
          <cell r="J5563" t="str">
            <v/>
          </cell>
          <cell r="O5563" t="str">
            <v/>
          </cell>
          <cell r="P5563" t="str">
            <v/>
          </cell>
          <cell r="Q5563" t="str">
            <v/>
          </cell>
        </row>
        <row r="5564">
          <cell r="J5564" t="str">
            <v/>
          </cell>
          <cell r="O5564" t="str">
            <v/>
          </cell>
          <cell r="P5564" t="str">
            <v/>
          </cell>
          <cell r="Q5564" t="str">
            <v/>
          </cell>
        </row>
        <row r="5565">
          <cell r="J5565" t="str">
            <v/>
          </cell>
          <cell r="O5565" t="str">
            <v/>
          </cell>
          <cell r="P5565" t="str">
            <v/>
          </cell>
          <cell r="Q5565" t="str">
            <v/>
          </cell>
        </row>
        <row r="5566">
          <cell r="J5566" t="str">
            <v/>
          </cell>
          <cell r="O5566" t="str">
            <v/>
          </cell>
          <cell r="P5566" t="str">
            <v/>
          </cell>
          <cell r="Q5566" t="str">
            <v/>
          </cell>
        </row>
        <row r="5567">
          <cell r="J5567" t="str">
            <v/>
          </cell>
          <cell r="O5567" t="str">
            <v/>
          </cell>
          <cell r="P5567" t="str">
            <v/>
          </cell>
          <cell r="Q5567" t="str">
            <v/>
          </cell>
        </row>
        <row r="5568">
          <cell r="J5568" t="str">
            <v/>
          </cell>
          <cell r="O5568" t="str">
            <v/>
          </cell>
          <cell r="P5568" t="str">
            <v/>
          </cell>
          <cell r="Q5568" t="str">
            <v/>
          </cell>
        </row>
        <row r="5569">
          <cell r="J5569" t="str">
            <v/>
          </cell>
          <cell r="O5569" t="str">
            <v/>
          </cell>
          <cell r="P5569" t="str">
            <v/>
          </cell>
          <cell r="Q5569" t="str">
            <v/>
          </cell>
        </row>
        <row r="5570">
          <cell r="J5570" t="str">
            <v/>
          </cell>
          <cell r="O5570" t="str">
            <v/>
          </cell>
          <cell r="P5570" t="str">
            <v/>
          </cell>
          <cell r="Q5570" t="str">
            <v/>
          </cell>
        </row>
        <row r="5571">
          <cell r="J5571" t="str">
            <v/>
          </cell>
          <cell r="O5571" t="str">
            <v/>
          </cell>
          <cell r="P5571" t="str">
            <v/>
          </cell>
          <cell r="Q5571" t="str">
            <v/>
          </cell>
        </row>
        <row r="5572">
          <cell r="J5572" t="str">
            <v/>
          </cell>
          <cell r="O5572" t="str">
            <v/>
          </cell>
          <cell r="P5572" t="str">
            <v/>
          </cell>
          <cell r="Q5572" t="str">
            <v/>
          </cell>
        </row>
        <row r="5573">
          <cell r="J5573" t="str">
            <v/>
          </cell>
          <cell r="O5573" t="str">
            <v/>
          </cell>
          <cell r="P5573" t="str">
            <v/>
          </cell>
          <cell r="Q5573" t="str">
            <v/>
          </cell>
        </row>
        <row r="5574">
          <cell r="J5574" t="str">
            <v/>
          </cell>
          <cell r="O5574" t="str">
            <v/>
          </cell>
          <cell r="P5574" t="str">
            <v/>
          </cell>
          <cell r="Q5574" t="str">
            <v/>
          </cell>
        </row>
        <row r="5575">
          <cell r="J5575" t="str">
            <v/>
          </cell>
          <cell r="O5575" t="str">
            <v/>
          </cell>
          <cell r="P5575" t="str">
            <v/>
          </cell>
          <cell r="Q5575" t="str">
            <v/>
          </cell>
        </row>
        <row r="5576">
          <cell r="J5576" t="str">
            <v/>
          </cell>
          <cell r="O5576" t="str">
            <v/>
          </cell>
          <cell r="P5576" t="str">
            <v/>
          </cell>
          <cell r="Q5576" t="str">
            <v/>
          </cell>
        </row>
        <row r="5577">
          <cell r="J5577" t="str">
            <v/>
          </cell>
          <cell r="O5577" t="str">
            <v/>
          </cell>
          <cell r="P5577" t="str">
            <v/>
          </cell>
          <cell r="Q5577" t="str">
            <v/>
          </cell>
        </row>
        <row r="5578">
          <cell r="J5578" t="str">
            <v/>
          </cell>
          <cell r="O5578" t="str">
            <v/>
          </cell>
          <cell r="P5578" t="str">
            <v/>
          </cell>
          <cell r="Q5578" t="str">
            <v/>
          </cell>
        </row>
        <row r="5579">
          <cell r="J5579" t="str">
            <v/>
          </cell>
          <cell r="O5579" t="str">
            <v/>
          </cell>
          <cell r="P5579" t="str">
            <v/>
          </cell>
          <cell r="Q5579" t="str">
            <v/>
          </cell>
        </row>
        <row r="5580">
          <cell r="J5580" t="str">
            <v/>
          </cell>
          <cell r="O5580" t="str">
            <v/>
          </cell>
          <cell r="P5580" t="str">
            <v/>
          </cell>
          <cell r="Q5580" t="str">
            <v/>
          </cell>
        </row>
        <row r="5581">
          <cell r="J5581" t="str">
            <v/>
          </cell>
          <cell r="O5581" t="str">
            <v/>
          </cell>
          <cell r="P5581" t="str">
            <v/>
          </cell>
          <cell r="Q5581" t="str">
            <v/>
          </cell>
        </row>
        <row r="5582">
          <cell r="J5582" t="str">
            <v/>
          </cell>
          <cell r="O5582" t="str">
            <v/>
          </cell>
          <cell r="P5582" t="str">
            <v/>
          </cell>
          <cell r="Q5582" t="str">
            <v/>
          </cell>
        </row>
        <row r="5583">
          <cell r="J5583" t="str">
            <v/>
          </cell>
          <cell r="O5583" t="str">
            <v/>
          </cell>
          <cell r="P5583" t="str">
            <v/>
          </cell>
          <cell r="Q5583" t="str">
            <v/>
          </cell>
        </row>
        <row r="5584">
          <cell r="J5584" t="str">
            <v/>
          </cell>
          <cell r="O5584" t="str">
            <v/>
          </cell>
          <cell r="P5584" t="str">
            <v/>
          </cell>
          <cell r="Q5584" t="str">
            <v/>
          </cell>
        </row>
        <row r="5585">
          <cell r="J5585" t="str">
            <v/>
          </cell>
          <cell r="O5585" t="str">
            <v/>
          </cell>
          <cell r="P5585" t="str">
            <v/>
          </cell>
          <cell r="Q5585" t="str">
            <v/>
          </cell>
        </row>
        <row r="5586">
          <cell r="J5586" t="str">
            <v/>
          </cell>
          <cell r="O5586" t="str">
            <v/>
          </cell>
          <cell r="P5586" t="str">
            <v/>
          </cell>
          <cell r="Q5586" t="str">
            <v/>
          </cell>
        </row>
        <row r="5587">
          <cell r="J5587" t="str">
            <v/>
          </cell>
          <cell r="O5587" t="str">
            <v/>
          </cell>
          <cell r="P5587" t="str">
            <v/>
          </cell>
          <cell r="Q5587" t="str">
            <v/>
          </cell>
        </row>
        <row r="5588">
          <cell r="J5588" t="str">
            <v/>
          </cell>
          <cell r="O5588" t="str">
            <v/>
          </cell>
          <cell r="P5588" t="str">
            <v/>
          </cell>
          <cell r="Q5588" t="str">
            <v/>
          </cell>
        </row>
        <row r="5589">
          <cell r="J5589" t="str">
            <v/>
          </cell>
          <cell r="O5589" t="str">
            <v/>
          </cell>
          <cell r="P5589" t="str">
            <v/>
          </cell>
          <cell r="Q5589" t="str">
            <v/>
          </cell>
        </row>
        <row r="5590">
          <cell r="J5590" t="str">
            <v/>
          </cell>
          <cell r="O5590" t="str">
            <v/>
          </cell>
          <cell r="P5590" t="str">
            <v/>
          </cell>
          <cell r="Q5590" t="str">
            <v/>
          </cell>
        </row>
        <row r="5591">
          <cell r="J5591" t="str">
            <v/>
          </cell>
          <cell r="O5591" t="str">
            <v/>
          </cell>
          <cell r="P5591" t="str">
            <v/>
          </cell>
          <cell r="Q5591" t="str">
            <v/>
          </cell>
        </row>
        <row r="5592">
          <cell r="J5592" t="str">
            <v/>
          </cell>
          <cell r="O5592" t="str">
            <v/>
          </cell>
          <cell r="P5592" t="str">
            <v/>
          </cell>
          <cell r="Q5592" t="str">
            <v/>
          </cell>
        </row>
        <row r="5593">
          <cell r="J5593" t="str">
            <v/>
          </cell>
          <cell r="O5593" t="str">
            <v/>
          </cell>
          <cell r="P5593" t="str">
            <v/>
          </cell>
          <cell r="Q5593" t="str">
            <v/>
          </cell>
        </row>
        <row r="5594">
          <cell r="J5594" t="str">
            <v/>
          </cell>
          <cell r="O5594" t="str">
            <v/>
          </cell>
          <cell r="P5594" t="str">
            <v/>
          </cell>
          <cell r="Q5594" t="str">
            <v/>
          </cell>
        </row>
        <row r="5595">
          <cell r="J5595" t="str">
            <v/>
          </cell>
          <cell r="O5595" t="str">
            <v/>
          </cell>
          <cell r="P5595" t="str">
            <v/>
          </cell>
          <cell r="Q5595" t="str">
            <v/>
          </cell>
        </row>
        <row r="5596">
          <cell r="J5596" t="str">
            <v/>
          </cell>
          <cell r="O5596" t="str">
            <v/>
          </cell>
          <cell r="P5596" t="str">
            <v/>
          </cell>
          <cell r="Q5596" t="str">
            <v/>
          </cell>
        </row>
        <row r="5597">
          <cell r="J5597" t="str">
            <v/>
          </cell>
          <cell r="O5597" t="str">
            <v/>
          </cell>
          <cell r="P5597" t="str">
            <v/>
          </cell>
          <cell r="Q5597" t="str">
            <v/>
          </cell>
        </row>
        <row r="5598">
          <cell r="J5598" t="str">
            <v/>
          </cell>
          <cell r="O5598" t="str">
            <v/>
          </cell>
          <cell r="P5598" t="str">
            <v/>
          </cell>
          <cell r="Q5598" t="str">
            <v/>
          </cell>
        </row>
        <row r="5599">
          <cell r="J5599" t="str">
            <v/>
          </cell>
          <cell r="O5599" t="str">
            <v/>
          </cell>
          <cell r="P5599" t="str">
            <v/>
          </cell>
          <cell r="Q5599" t="str">
            <v/>
          </cell>
        </row>
        <row r="5600">
          <cell r="J5600" t="str">
            <v/>
          </cell>
          <cell r="O5600" t="str">
            <v/>
          </cell>
          <cell r="P5600" t="str">
            <v/>
          </cell>
          <cell r="Q5600" t="str">
            <v/>
          </cell>
        </row>
        <row r="5601">
          <cell r="J5601" t="str">
            <v/>
          </cell>
          <cell r="O5601" t="str">
            <v/>
          </cell>
          <cell r="P5601" t="str">
            <v/>
          </cell>
          <cell r="Q5601" t="str">
            <v/>
          </cell>
        </row>
        <row r="5602">
          <cell r="J5602" t="str">
            <v/>
          </cell>
          <cell r="O5602" t="str">
            <v/>
          </cell>
          <cell r="P5602" t="str">
            <v/>
          </cell>
          <cell r="Q5602" t="str">
            <v/>
          </cell>
        </row>
        <row r="5603">
          <cell r="J5603" t="str">
            <v/>
          </cell>
          <cell r="O5603" t="str">
            <v/>
          </cell>
          <cell r="P5603" t="str">
            <v/>
          </cell>
          <cell r="Q5603" t="str">
            <v/>
          </cell>
        </row>
        <row r="5604">
          <cell r="J5604" t="str">
            <v/>
          </cell>
          <cell r="O5604" t="str">
            <v/>
          </cell>
          <cell r="P5604" t="str">
            <v/>
          </cell>
          <cell r="Q5604" t="str">
            <v/>
          </cell>
        </row>
        <row r="5605">
          <cell r="J5605" t="str">
            <v/>
          </cell>
          <cell r="O5605" t="str">
            <v/>
          </cell>
          <cell r="P5605" t="str">
            <v/>
          </cell>
          <cell r="Q5605" t="str">
            <v/>
          </cell>
        </row>
        <row r="5606">
          <cell r="J5606" t="str">
            <v/>
          </cell>
          <cell r="O5606" t="str">
            <v/>
          </cell>
          <cell r="P5606" t="str">
            <v/>
          </cell>
          <cell r="Q5606" t="str">
            <v/>
          </cell>
        </row>
        <row r="5607">
          <cell r="J5607" t="str">
            <v/>
          </cell>
          <cell r="O5607" t="str">
            <v/>
          </cell>
          <cell r="P5607" t="str">
            <v/>
          </cell>
          <cell r="Q5607" t="str">
            <v/>
          </cell>
        </row>
        <row r="5608">
          <cell r="J5608" t="str">
            <v/>
          </cell>
          <cell r="O5608" t="str">
            <v/>
          </cell>
          <cell r="P5608" t="str">
            <v/>
          </cell>
          <cell r="Q5608" t="str">
            <v/>
          </cell>
        </row>
        <row r="5609">
          <cell r="J5609" t="str">
            <v/>
          </cell>
          <cell r="O5609" t="str">
            <v/>
          </cell>
          <cell r="P5609" t="str">
            <v/>
          </cell>
          <cell r="Q5609" t="str">
            <v/>
          </cell>
        </row>
        <row r="5610">
          <cell r="J5610" t="str">
            <v/>
          </cell>
          <cell r="O5610" t="str">
            <v/>
          </cell>
          <cell r="P5610" t="str">
            <v/>
          </cell>
          <cell r="Q5610" t="str">
            <v/>
          </cell>
        </row>
        <row r="5611">
          <cell r="J5611" t="str">
            <v/>
          </cell>
          <cell r="O5611" t="str">
            <v/>
          </cell>
          <cell r="P5611" t="str">
            <v/>
          </cell>
          <cell r="Q5611" t="str">
            <v/>
          </cell>
        </row>
        <row r="5612">
          <cell r="J5612" t="str">
            <v/>
          </cell>
          <cell r="O5612" t="str">
            <v/>
          </cell>
          <cell r="P5612" t="str">
            <v/>
          </cell>
          <cell r="Q5612" t="str">
            <v/>
          </cell>
        </row>
        <row r="5613">
          <cell r="J5613" t="str">
            <v/>
          </cell>
          <cell r="O5613" t="str">
            <v/>
          </cell>
          <cell r="P5613" t="str">
            <v/>
          </cell>
          <cell r="Q5613" t="str">
            <v/>
          </cell>
        </row>
        <row r="5614">
          <cell r="J5614" t="str">
            <v/>
          </cell>
          <cell r="O5614" t="str">
            <v/>
          </cell>
          <cell r="P5614" t="str">
            <v/>
          </cell>
          <cell r="Q5614" t="str">
            <v/>
          </cell>
        </row>
        <row r="5615">
          <cell r="J5615" t="str">
            <v/>
          </cell>
          <cell r="O5615" t="str">
            <v/>
          </cell>
          <cell r="P5615" t="str">
            <v/>
          </cell>
          <cell r="Q5615" t="str">
            <v/>
          </cell>
        </row>
        <row r="5616">
          <cell r="J5616" t="str">
            <v/>
          </cell>
          <cell r="O5616" t="str">
            <v/>
          </cell>
          <cell r="P5616" t="str">
            <v/>
          </cell>
          <cell r="Q5616" t="str">
            <v/>
          </cell>
        </row>
        <row r="5617">
          <cell r="J5617" t="str">
            <v/>
          </cell>
          <cell r="O5617" t="str">
            <v/>
          </cell>
          <cell r="P5617" t="str">
            <v/>
          </cell>
          <cell r="Q5617" t="str">
            <v/>
          </cell>
        </row>
        <row r="5618">
          <cell r="J5618" t="str">
            <v/>
          </cell>
          <cell r="O5618" t="str">
            <v/>
          </cell>
          <cell r="P5618" t="str">
            <v/>
          </cell>
          <cell r="Q5618" t="str">
            <v/>
          </cell>
        </row>
        <row r="5619">
          <cell r="J5619" t="str">
            <v/>
          </cell>
          <cell r="O5619" t="str">
            <v/>
          </cell>
          <cell r="P5619" t="str">
            <v/>
          </cell>
          <cell r="Q5619" t="str">
            <v/>
          </cell>
        </row>
        <row r="5620">
          <cell r="J5620" t="str">
            <v/>
          </cell>
          <cell r="O5620" t="str">
            <v/>
          </cell>
          <cell r="P5620" t="str">
            <v/>
          </cell>
          <cell r="Q5620" t="str">
            <v/>
          </cell>
        </row>
        <row r="5621">
          <cell r="J5621" t="str">
            <v/>
          </cell>
          <cell r="O5621" t="str">
            <v/>
          </cell>
          <cell r="P5621" t="str">
            <v/>
          </cell>
          <cell r="Q5621" t="str">
            <v/>
          </cell>
        </row>
        <row r="5622">
          <cell r="J5622" t="str">
            <v/>
          </cell>
          <cell r="O5622" t="str">
            <v/>
          </cell>
          <cell r="P5622" t="str">
            <v/>
          </cell>
          <cell r="Q5622" t="str">
            <v/>
          </cell>
        </row>
        <row r="5623">
          <cell r="J5623" t="str">
            <v/>
          </cell>
          <cell r="O5623" t="str">
            <v/>
          </cell>
          <cell r="P5623" t="str">
            <v/>
          </cell>
          <cell r="Q5623" t="str">
            <v/>
          </cell>
        </row>
        <row r="5624">
          <cell r="J5624" t="str">
            <v/>
          </cell>
          <cell r="O5624" t="str">
            <v/>
          </cell>
          <cell r="P5624" t="str">
            <v/>
          </cell>
          <cell r="Q5624" t="str">
            <v/>
          </cell>
        </row>
        <row r="5625">
          <cell r="J5625" t="str">
            <v/>
          </cell>
          <cell r="O5625" t="str">
            <v/>
          </cell>
          <cell r="P5625" t="str">
            <v/>
          </cell>
          <cell r="Q5625" t="str">
            <v/>
          </cell>
        </row>
        <row r="5626">
          <cell r="J5626" t="str">
            <v/>
          </cell>
          <cell r="O5626" t="str">
            <v/>
          </cell>
          <cell r="P5626" t="str">
            <v/>
          </cell>
          <cell r="Q5626" t="str">
            <v/>
          </cell>
        </row>
        <row r="5627">
          <cell r="J5627" t="str">
            <v/>
          </cell>
          <cell r="O5627" t="str">
            <v/>
          </cell>
          <cell r="P5627" t="str">
            <v/>
          </cell>
          <cell r="Q5627" t="str">
            <v/>
          </cell>
        </row>
        <row r="5628">
          <cell r="J5628" t="str">
            <v/>
          </cell>
          <cell r="O5628" t="str">
            <v/>
          </cell>
          <cell r="P5628" t="str">
            <v/>
          </cell>
          <cell r="Q5628" t="str">
            <v/>
          </cell>
        </row>
        <row r="5629">
          <cell r="J5629" t="str">
            <v/>
          </cell>
          <cell r="O5629" t="str">
            <v/>
          </cell>
          <cell r="P5629" t="str">
            <v/>
          </cell>
          <cell r="Q5629" t="str">
            <v/>
          </cell>
        </row>
        <row r="5630">
          <cell r="J5630" t="str">
            <v/>
          </cell>
          <cell r="O5630" t="str">
            <v/>
          </cell>
          <cell r="P5630" t="str">
            <v/>
          </cell>
          <cell r="Q5630" t="str">
            <v/>
          </cell>
        </row>
        <row r="5631">
          <cell r="J5631" t="str">
            <v/>
          </cell>
          <cell r="O5631" t="str">
            <v/>
          </cell>
          <cell r="P5631" t="str">
            <v/>
          </cell>
          <cell r="Q5631" t="str">
            <v/>
          </cell>
        </row>
        <row r="5632">
          <cell r="J5632" t="str">
            <v/>
          </cell>
          <cell r="O5632" t="str">
            <v/>
          </cell>
          <cell r="P5632" t="str">
            <v/>
          </cell>
          <cell r="Q5632" t="str">
            <v/>
          </cell>
        </row>
        <row r="5633">
          <cell r="J5633" t="str">
            <v/>
          </cell>
          <cell r="O5633" t="str">
            <v/>
          </cell>
          <cell r="P5633" t="str">
            <v/>
          </cell>
          <cell r="Q5633" t="str">
            <v/>
          </cell>
        </row>
        <row r="5634">
          <cell r="J5634" t="str">
            <v/>
          </cell>
          <cell r="O5634" t="str">
            <v/>
          </cell>
          <cell r="P5634" t="str">
            <v/>
          </cell>
          <cell r="Q5634" t="str">
            <v/>
          </cell>
        </row>
        <row r="5635">
          <cell r="J5635" t="str">
            <v/>
          </cell>
          <cell r="O5635" t="str">
            <v/>
          </cell>
          <cell r="P5635" t="str">
            <v/>
          </cell>
          <cell r="Q5635" t="str">
            <v/>
          </cell>
        </row>
        <row r="5636">
          <cell r="J5636" t="str">
            <v/>
          </cell>
          <cell r="O5636" t="str">
            <v/>
          </cell>
          <cell r="P5636" t="str">
            <v/>
          </cell>
          <cell r="Q5636" t="str">
            <v/>
          </cell>
        </row>
        <row r="5637">
          <cell r="J5637" t="str">
            <v/>
          </cell>
          <cell r="O5637" t="str">
            <v/>
          </cell>
          <cell r="P5637" t="str">
            <v/>
          </cell>
          <cell r="Q5637" t="str">
            <v/>
          </cell>
        </row>
        <row r="5638">
          <cell r="J5638" t="str">
            <v/>
          </cell>
          <cell r="O5638" t="str">
            <v/>
          </cell>
          <cell r="P5638" t="str">
            <v/>
          </cell>
          <cell r="Q5638" t="str">
            <v/>
          </cell>
        </row>
        <row r="5639">
          <cell r="J5639" t="str">
            <v/>
          </cell>
          <cell r="O5639" t="str">
            <v/>
          </cell>
          <cell r="P5639" t="str">
            <v/>
          </cell>
          <cell r="Q5639" t="str">
            <v/>
          </cell>
        </row>
        <row r="5640">
          <cell r="J5640" t="str">
            <v/>
          </cell>
          <cell r="O5640" t="str">
            <v/>
          </cell>
          <cell r="P5640" t="str">
            <v/>
          </cell>
          <cell r="Q5640" t="str">
            <v/>
          </cell>
        </row>
        <row r="5641">
          <cell r="J5641" t="str">
            <v/>
          </cell>
          <cell r="O5641" t="str">
            <v/>
          </cell>
          <cell r="P5641" t="str">
            <v/>
          </cell>
          <cell r="Q5641" t="str">
            <v/>
          </cell>
        </row>
        <row r="5642">
          <cell r="J5642" t="str">
            <v/>
          </cell>
          <cell r="O5642" t="str">
            <v/>
          </cell>
          <cell r="P5642" t="str">
            <v/>
          </cell>
          <cell r="Q5642" t="str">
            <v/>
          </cell>
        </row>
        <row r="5643">
          <cell r="J5643" t="str">
            <v/>
          </cell>
          <cell r="O5643" t="str">
            <v/>
          </cell>
          <cell r="P5643" t="str">
            <v/>
          </cell>
          <cell r="Q5643" t="str">
            <v/>
          </cell>
        </row>
        <row r="5644">
          <cell r="J5644" t="str">
            <v/>
          </cell>
          <cell r="O5644" t="str">
            <v/>
          </cell>
          <cell r="P5644" t="str">
            <v/>
          </cell>
          <cell r="Q5644" t="str">
            <v/>
          </cell>
        </row>
        <row r="5645">
          <cell r="J5645" t="str">
            <v/>
          </cell>
          <cell r="O5645" t="str">
            <v/>
          </cell>
          <cell r="P5645" t="str">
            <v/>
          </cell>
          <cell r="Q5645" t="str">
            <v/>
          </cell>
        </row>
        <row r="5646">
          <cell r="J5646" t="str">
            <v/>
          </cell>
          <cell r="O5646" t="str">
            <v/>
          </cell>
          <cell r="P5646" t="str">
            <v/>
          </cell>
          <cell r="Q5646" t="str">
            <v/>
          </cell>
        </row>
        <row r="5647">
          <cell r="J5647" t="str">
            <v/>
          </cell>
          <cell r="O5647" t="str">
            <v/>
          </cell>
          <cell r="P5647" t="str">
            <v/>
          </cell>
          <cell r="Q5647" t="str">
            <v/>
          </cell>
        </row>
        <row r="5648">
          <cell r="J5648" t="str">
            <v/>
          </cell>
          <cell r="O5648" t="str">
            <v/>
          </cell>
          <cell r="P5648" t="str">
            <v/>
          </cell>
          <cell r="Q5648" t="str">
            <v/>
          </cell>
        </row>
        <row r="5649">
          <cell r="J5649" t="str">
            <v/>
          </cell>
          <cell r="O5649" t="str">
            <v/>
          </cell>
          <cell r="P5649" t="str">
            <v/>
          </cell>
          <cell r="Q5649" t="str">
            <v/>
          </cell>
        </row>
        <row r="5650">
          <cell r="J5650" t="str">
            <v/>
          </cell>
          <cell r="O5650" t="str">
            <v/>
          </cell>
          <cell r="P5650" t="str">
            <v/>
          </cell>
          <cell r="Q5650" t="str">
            <v/>
          </cell>
        </row>
        <row r="5651">
          <cell r="J5651" t="str">
            <v/>
          </cell>
          <cell r="O5651" t="str">
            <v/>
          </cell>
          <cell r="P5651" t="str">
            <v/>
          </cell>
          <cell r="Q5651" t="str">
            <v/>
          </cell>
        </row>
        <row r="5652">
          <cell r="J5652" t="str">
            <v/>
          </cell>
          <cell r="O5652" t="str">
            <v/>
          </cell>
          <cell r="P5652" t="str">
            <v/>
          </cell>
          <cell r="Q5652" t="str">
            <v/>
          </cell>
        </row>
        <row r="5653">
          <cell r="J5653" t="str">
            <v/>
          </cell>
          <cell r="O5653" t="str">
            <v/>
          </cell>
          <cell r="P5653" t="str">
            <v/>
          </cell>
          <cell r="Q5653" t="str">
            <v/>
          </cell>
        </row>
        <row r="5654">
          <cell r="J5654" t="str">
            <v/>
          </cell>
          <cell r="O5654" t="str">
            <v/>
          </cell>
          <cell r="P5654" t="str">
            <v/>
          </cell>
          <cell r="Q5654" t="str">
            <v/>
          </cell>
        </row>
        <row r="5655">
          <cell r="J5655" t="str">
            <v/>
          </cell>
          <cell r="O5655" t="str">
            <v/>
          </cell>
          <cell r="P5655" t="str">
            <v/>
          </cell>
          <cell r="Q5655" t="str">
            <v/>
          </cell>
        </row>
        <row r="5656">
          <cell r="J5656" t="str">
            <v/>
          </cell>
          <cell r="O5656" t="str">
            <v/>
          </cell>
          <cell r="P5656" t="str">
            <v/>
          </cell>
          <cell r="Q5656" t="str">
            <v/>
          </cell>
        </row>
        <row r="5657">
          <cell r="J5657" t="str">
            <v/>
          </cell>
          <cell r="O5657" t="str">
            <v/>
          </cell>
          <cell r="P5657" t="str">
            <v/>
          </cell>
          <cell r="Q5657" t="str">
            <v/>
          </cell>
        </row>
        <row r="5658">
          <cell r="J5658" t="str">
            <v/>
          </cell>
          <cell r="O5658" t="str">
            <v/>
          </cell>
          <cell r="P5658" t="str">
            <v/>
          </cell>
          <cell r="Q5658" t="str">
            <v/>
          </cell>
        </row>
        <row r="5659">
          <cell r="J5659" t="str">
            <v/>
          </cell>
          <cell r="O5659" t="str">
            <v/>
          </cell>
          <cell r="P5659" t="str">
            <v/>
          </cell>
          <cell r="Q5659" t="str">
            <v/>
          </cell>
        </row>
        <row r="5660">
          <cell r="J5660" t="str">
            <v/>
          </cell>
          <cell r="O5660" t="str">
            <v/>
          </cell>
          <cell r="P5660" t="str">
            <v/>
          </cell>
          <cell r="Q5660" t="str">
            <v/>
          </cell>
        </row>
        <row r="5661">
          <cell r="J5661" t="str">
            <v/>
          </cell>
          <cell r="O5661" t="str">
            <v/>
          </cell>
          <cell r="P5661" t="str">
            <v/>
          </cell>
          <cell r="Q5661" t="str">
            <v/>
          </cell>
        </row>
        <row r="5662">
          <cell r="J5662" t="str">
            <v/>
          </cell>
          <cell r="O5662" t="str">
            <v/>
          </cell>
          <cell r="P5662" t="str">
            <v/>
          </cell>
          <cell r="Q5662" t="str">
            <v/>
          </cell>
        </row>
        <row r="5663">
          <cell r="J5663" t="str">
            <v/>
          </cell>
          <cell r="O5663" t="str">
            <v/>
          </cell>
          <cell r="P5663" t="str">
            <v/>
          </cell>
          <cell r="Q5663" t="str">
            <v/>
          </cell>
        </row>
        <row r="5664">
          <cell r="J5664" t="str">
            <v/>
          </cell>
          <cell r="O5664" t="str">
            <v/>
          </cell>
          <cell r="P5664" t="str">
            <v/>
          </cell>
          <cell r="Q5664" t="str">
            <v/>
          </cell>
        </row>
        <row r="5665">
          <cell r="J5665" t="str">
            <v/>
          </cell>
          <cell r="O5665" t="str">
            <v/>
          </cell>
          <cell r="P5665" t="str">
            <v/>
          </cell>
          <cell r="Q5665" t="str">
            <v/>
          </cell>
        </row>
        <row r="5666">
          <cell r="J5666" t="str">
            <v/>
          </cell>
          <cell r="O5666" t="str">
            <v/>
          </cell>
          <cell r="P5666" t="str">
            <v/>
          </cell>
          <cell r="Q5666" t="str">
            <v/>
          </cell>
        </row>
        <row r="5667">
          <cell r="J5667" t="str">
            <v/>
          </cell>
          <cell r="O5667" t="str">
            <v/>
          </cell>
          <cell r="P5667" t="str">
            <v/>
          </cell>
          <cell r="Q5667" t="str">
            <v/>
          </cell>
        </row>
        <row r="5668">
          <cell r="J5668" t="str">
            <v/>
          </cell>
          <cell r="O5668" t="str">
            <v/>
          </cell>
          <cell r="P5668" t="str">
            <v/>
          </cell>
          <cell r="Q5668" t="str">
            <v/>
          </cell>
        </row>
        <row r="5669">
          <cell r="J5669" t="str">
            <v/>
          </cell>
          <cell r="O5669" t="str">
            <v/>
          </cell>
          <cell r="P5669" t="str">
            <v/>
          </cell>
          <cell r="Q5669" t="str">
            <v/>
          </cell>
        </row>
        <row r="5670">
          <cell r="J5670" t="str">
            <v/>
          </cell>
          <cell r="O5670" t="str">
            <v/>
          </cell>
          <cell r="P5670" t="str">
            <v/>
          </cell>
          <cell r="Q5670" t="str">
            <v/>
          </cell>
        </row>
        <row r="5671">
          <cell r="J5671" t="str">
            <v/>
          </cell>
          <cell r="O5671" t="str">
            <v/>
          </cell>
          <cell r="P5671" t="str">
            <v/>
          </cell>
          <cell r="Q5671" t="str">
            <v/>
          </cell>
        </row>
        <row r="5672">
          <cell r="J5672" t="str">
            <v/>
          </cell>
          <cell r="O5672" t="str">
            <v/>
          </cell>
          <cell r="P5672" t="str">
            <v/>
          </cell>
          <cell r="Q5672" t="str">
            <v/>
          </cell>
        </row>
        <row r="5673">
          <cell r="J5673" t="str">
            <v/>
          </cell>
          <cell r="O5673" t="str">
            <v/>
          </cell>
          <cell r="P5673" t="str">
            <v/>
          </cell>
          <cell r="Q5673" t="str">
            <v/>
          </cell>
        </row>
        <row r="5674">
          <cell r="J5674" t="str">
            <v/>
          </cell>
          <cell r="O5674" t="str">
            <v/>
          </cell>
          <cell r="P5674" t="str">
            <v/>
          </cell>
          <cell r="Q5674" t="str">
            <v/>
          </cell>
        </row>
        <row r="5675">
          <cell r="J5675" t="str">
            <v/>
          </cell>
          <cell r="O5675" t="str">
            <v/>
          </cell>
          <cell r="P5675" t="str">
            <v/>
          </cell>
          <cell r="Q5675" t="str">
            <v/>
          </cell>
        </row>
        <row r="5676">
          <cell r="J5676" t="str">
            <v/>
          </cell>
          <cell r="O5676" t="str">
            <v/>
          </cell>
          <cell r="P5676" t="str">
            <v/>
          </cell>
          <cell r="Q5676" t="str">
            <v/>
          </cell>
        </row>
        <row r="5677">
          <cell r="J5677" t="str">
            <v/>
          </cell>
          <cell r="O5677" t="str">
            <v/>
          </cell>
          <cell r="P5677" t="str">
            <v/>
          </cell>
          <cell r="Q5677" t="str">
            <v/>
          </cell>
        </row>
        <row r="5678">
          <cell r="J5678" t="str">
            <v/>
          </cell>
          <cell r="O5678" t="str">
            <v/>
          </cell>
          <cell r="P5678" t="str">
            <v/>
          </cell>
          <cell r="Q5678" t="str">
            <v/>
          </cell>
        </row>
        <row r="5679">
          <cell r="J5679" t="str">
            <v/>
          </cell>
          <cell r="O5679" t="str">
            <v/>
          </cell>
          <cell r="P5679" t="str">
            <v/>
          </cell>
          <cell r="Q5679" t="str">
            <v/>
          </cell>
        </row>
        <row r="5680">
          <cell r="J5680" t="str">
            <v/>
          </cell>
          <cell r="O5680" t="str">
            <v/>
          </cell>
          <cell r="P5680" t="str">
            <v/>
          </cell>
          <cell r="Q5680" t="str">
            <v/>
          </cell>
        </row>
        <row r="5681">
          <cell r="J5681" t="str">
            <v/>
          </cell>
          <cell r="O5681" t="str">
            <v/>
          </cell>
          <cell r="P5681" t="str">
            <v/>
          </cell>
          <cell r="Q5681" t="str">
            <v/>
          </cell>
        </row>
        <row r="5682">
          <cell r="J5682" t="str">
            <v/>
          </cell>
          <cell r="O5682" t="str">
            <v/>
          </cell>
          <cell r="P5682" t="str">
            <v/>
          </cell>
          <cell r="Q5682" t="str">
            <v/>
          </cell>
        </row>
        <row r="5683">
          <cell r="J5683" t="str">
            <v/>
          </cell>
          <cell r="O5683" t="str">
            <v/>
          </cell>
          <cell r="P5683" t="str">
            <v/>
          </cell>
          <cell r="Q5683" t="str">
            <v/>
          </cell>
        </row>
        <row r="5684">
          <cell r="J5684" t="str">
            <v/>
          </cell>
          <cell r="O5684" t="str">
            <v/>
          </cell>
          <cell r="P5684" t="str">
            <v/>
          </cell>
          <cell r="Q5684" t="str">
            <v/>
          </cell>
        </row>
        <row r="5685">
          <cell r="J5685" t="str">
            <v/>
          </cell>
          <cell r="O5685" t="str">
            <v/>
          </cell>
          <cell r="P5685" t="str">
            <v/>
          </cell>
          <cell r="Q5685" t="str">
            <v/>
          </cell>
        </row>
        <row r="5686">
          <cell r="J5686" t="str">
            <v/>
          </cell>
          <cell r="O5686" t="str">
            <v/>
          </cell>
          <cell r="P5686" t="str">
            <v/>
          </cell>
          <cell r="Q5686" t="str">
            <v/>
          </cell>
        </row>
        <row r="5687">
          <cell r="J5687" t="str">
            <v/>
          </cell>
          <cell r="O5687" t="str">
            <v/>
          </cell>
          <cell r="P5687" t="str">
            <v/>
          </cell>
          <cell r="Q5687" t="str">
            <v/>
          </cell>
        </row>
        <row r="5688">
          <cell r="J5688" t="str">
            <v/>
          </cell>
          <cell r="O5688" t="str">
            <v/>
          </cell>
          <cell r="P5688" t="str">
            <v/>
          </cell>
          <cell r="Q5688" t="str">
            <v/>
          </cell>
        </row>
        <row r="5689">
          <cell r="J5689" t="str">
            <v/>
          </cell>
          <cell r="O5689" t="str">
            <v/>
          </cell>
          <cell r="P5689" t="str">
            <v/>
          </cell>
          <cell r="Q5689" t="str">
            <v/>
          </cell>
        </row>
        <row r="5690">
          <cell r="J5690" t="str">
            <v/>
          </cell>
          <cell r="O5690" t="str">
            <v/>
          </cell>
          <cell r="P5690" t="str">
            <v/>
          </cell>
          <cell r="Q5690" t="str">
            <v/>
          </cell>
        </row>
        <row r="5691">
          <cell r="J5691" t="str">
            <v/>
          </cell>
          <cell r="O5691" t="str">
            <v/>
          </cell>
          <cell r="P5691" t="str">
            <v/>
          </cell>
          <cell r="Q5691" t="str">
            <v/>
          </cell>
        </row>
        <row r="5692">
          <cell r="J5692" t="str">
            <v/>
          </cell>
          <cell r="O5692" t="str">
            <v/>
          </cell>
          <cell r="P5692" t="str">
            <v/>
          </cell>
          <cell r="Q5692" t="str">
            <v/>
          </cell>
        </row>
        <row r="5693">
          <cell r="J5693" t="str">
            <v/>
          </cell>
          <cell r="O5693" t="str">
            <v/>
          </cell>
          <cell r="P5693" t="str">
            <v/>
          </cell>
          <cell r="Q5693" t="str">
            <v/>
          </cell>
        </row>
        <row r="5694">
          <cell r="J5694" t="str">
            <v/>
          </cell>
          <cell r="O5694" t="str">
            <v/>
          </cell>
          <cell r="P5694" t="str">
            <v/>
          </cell>
          <cell r="Q5694" t="str">
            <v/>
          </cell>
        </row>
        <row r="5695">
          <cell r="J5695" t="str">
            <v/>
          </cell>
          <cell r="O5695" t="str">
            <v/>
          </cell>
          <cell r="P5695" t="str">
            <v/>
          </cell>
          <cell r="Q5695" t="str">
            <v/>
          </cell>
        </row>
        <row r="5696">
          <cell r="J5696" t="str">
            <v/>
          </cell>
          <cell r="O5696" t="str">
            <v/>
          </cell>
          <cell r="P5696" t="str">
            <v/>
          </cell>
          <cell r="Q5696" t="str">
            <v/>
          </cell>
        </row>
        <row r="5697">
          <cell r="J5697" t="str">
            <v/>
          </cell>
          <cell r="O5697" t="str">
            <v/>
          </cell>
          <cell r="P5697" t="str">
            <v/>
          </cell>
          <cell r="Q5697" t="str">
            <v/>
          </cell>
        </row>
        <row r="5698">
          <cell r="J5698" t="str">
            <v/>
          </cell>
          <cell r="O5698" t="str">
            <v/>
          </cell>
          <cell r="P5698" t="str">
            <v/>
          </cell>
          <cell r="Q5698" t="str">
            <v/>
          </cell>
        </row>
        <row r="5699">
          <cell r="J5699" t="str">
            <v/>
          </cell>
          <cell r="O5699" t="str">
            <v/>
          </cell>
          <cell r="P5699" t="str">
            <v/>
          </cell>
          <cell r="Q5699" t="str">
            <v/>
          </cell>
        </row>
        <row r="5700">
          <cell r="J5700" t="str">
            <v/>
          </cell>
          <cell r="O5700" t="str">
            <v/>
          </cell>
          <cell r="P5700" t="str">
            <v/>
          </cell>
          <cell r="Q5700" t="str">
            <v/>
          </cell>
        </row>
        <row r="5701">
          <cell r="J5701" t="str">
            <v/>
          </cell>
          <cell r="O5701" t="str">
            <v/>
          </cell>
          <cell r="P5701" t="str">
            <v/>
          </cell>
          <cell r="Q5701" t="str">
            <v/>
          </cell>
        </row>
        <row r="5702">
          <cell r="J5702" t="str">
            <v/>
          </cell>
          <cell r="O5702" t="str">
            <v/>
          </cell>
          <cell r="P5702" t="str">
            <v/>
          </cell>
          <cell r="Q5702" t="str">
            <v/>
          </cell>
        </row>
        <row r="5703">
          <cell r="J5703" t="str">
            <v/>
          </cell>
          <cell r="O5703" t="str">
            <v/>
          </cell>
          <cell r="P5703" t="str">
            <v/>
          </cell>
          <cell r="Q5703" t="str">
            <v/>
          </cell>
        </row>
        <row r="5704">
          <cell r="J5704" t="str">
            <v/>
          </cell>
          <cell r="O5704" t="str">
            <v/>
          </cell>
          <cell r="P5704" t="str">
            <v/>
          </cell>
          <cell r="Q5704" t="str">
            <v/>
          </cell>
        </row>
        <row r="5705">
          <cell r="J5705" t="str">
            <v/>
          </cell>
          <cell r="O5705" t="str">
            <v/>
          </cell>
          <cell r="P5705" t="str">
            <v/>
          </cell>
          <cell r="Q5705" t="str">
            <v/>
          </cell>
        </row>
        <row r="5706">
          <cell r="J5706" t="str">
            <v/>
          </cell>
          <cell r="O5706" t="str">
            <v/>
          </cell>
          <cell r="P5706" t="str">
            <v/>
          </cell>
          <cell r="Q5706" t="str">
            <v/>
          </cell>
        </row>
        <row r="5707">
          <cell r="J5707" t="str">
            <v/>
          </cell>
          <cell r="O5707" t="str">
            <v/>
          </cell>
          <cell r="P5707" t="str">
            <v/>
          </cell>
          <cell r="Q5707" t="str">
            <v/>
          </cell>
        </row>
        <row r="5708">
          <cell r="J5708" t="str">
            <v/>
          </cell>
          <cell r="O5708" t="str">
            <v/>
          </cell>
          <cell r="P5708" t="str">
            <v/>
          </cell>
          <cell r="Q5708" t="str">
            <v/>
          </cell>
        </row>
        <row r="5709">
          <cell r="J5709" t="str">
            <v/>
          </cell>
          <cell r="O5709" t="str">
            <v/>
          </cell>
          <cell r="P5709" t="str">
            <v/>
          </cell>
          <cell r="Q5709" t="str">
            <v/>
          </cell>
        </row>
        <row r="5710">
          <cell r="J5710" t="str">
            <v/>
          </cell>
          <cell r="O5710" t="str">
            <v/>
          </cell>
          <cell r="P5710" t="str">
            <v/>
          </cell>
          <cell r="Q5710" t="str">
            <v/>
          </cell>
        </row>
        <row r="5711">
          <cell r="J5711" t="str">
            <v/>
          </cell>
          <cell r="O5711" t="str">
            <v/>
          </cell>
          <cell r="P5711" t="str">
            <v/>
          </cell>
          <cell r="Q5711" t="str">
            <v/>
          </cell>
        </row>
        <row r="5712">
          <cell r="J5712" t="str">
            <v/>
          </cell>
          <cell r="O5712" t="str">
            <v/>
          </cell>
          <cell r="P5712" t="str">
            <v/>
          </cell>
          <cell r="Q5712" t="str">
            <v/>
          </cell>
        </row>
        <row r="5713">
          <cell r="J5713" t="str">
            <v/>
          </cell>
          <cell r="O5713" t="str">
            <v/>
          </cell>
          <cell r="P5713" t="str">
            <v/>
          </cell>
          <cell r="Q5713" t="str">
            <v/>
          </cell>
        </row>
        <row r="5714">
          <cell r="J5714" t="str">
            <v/>
          </cell>
          <cell r="O5714" t="str">
            <v/>
          </cell>
          <cell r="P5714" t="str">
            <v/>
          </cell>
          <cell r="Q5714" t="str">
            <v/>
          </cell>
        </row>
        <row r="5715">
          <cell r="J5715" t="str">
            <v/>
          </cell>
          <cell r="O5715" t="str">
            <v/>
          </cell>
          <cell r="P5715" t="str">
            <v/>
          </cell>
          <cell r="Q5715" t="str">
            <v/>
          </cell>
        </row>
        <row r="5716">
          <cell r="J5716" t="str">
            <v/>
          </cell>
          <cell r="O5716" t="str">
            <v/>
          </cell>
          <cell r="P5716" t="str">
            <v/>
          </cell>
          <cell r="Q5716" t="str">
            <v/>
          </cell>
        </row>
        <row r="5717">
          <cell r="J5717" t="str">
            <v/>
          </cell>
          <cell r="O5717" t="str">
            <v/>
          </cell>
          <cell r="P5717" t="str">
            <v/>
          </cell>
          <cell r="Q5717" t="str">
            <v/>
          </cell>
        </row>
        <row r="5718">
          <cell r="J5718" t="str">
            <v/>
          </cell>
          <cell r="O5718" t="str">
            <v/>
          </cell>
          <cell r="P5718" t="str">
            <v/>
          </cell>
          <cell r="Q5718" t="str">
            <v/>
          </cell>
        </row>
        <row r="5719">
          <cell r="J5719" t="str">
            <v/>
          </cell>
          <cell r="O5719" t="str">
            <v/>
          </cell>
          <cell r="P5719" t="str">
            <v/>
          </cell>
          <cell r="Q5719" t="str">
            <v/>
          </cell>
        </row>
        <row r="5720">
          <cell r="J5720" t="str">
            <v/>
          </cell>
          <cell r="O5720" t="str">
            <v/>
          </cell>
          <cell r="P5720" t="str">
            <v/>
          </cell>
          <cell r="Q5720" t="str">
            <v/>
          </cell>
        </row>
        <row r="5721">
          <cell r="J5721" t="str">
            <v/>
          </cell>
          <cell r="O5721" t="str">
            <v/>
          </cell>
          <cell r="P5721" t="str">
            <v/>
          </cell>
          <cell r="Q5721" t="str">
            <v/>
          </cell>
        </row>
        <row r="5722">
          <cell r="J5722" t="str">
            <v/>
          </cell>
          <cell r="O5722" t="str">
            <v/>
          </cell>
          <cell r="P5722" t="str">
            <v/>
          </cell>
          <cell r="Q5722" t="str">
            <v/>
          </cell>
        </row>
        <row r="5723">
          <cell r="J5723" t="str">
            <v/>
          </cell>
          <cell r="O5723" t="str">
            <v/>
          </cell>
          <cell r="P5723" t="str">
            <v/>
          </cell>
          <cell r="Q5723" t="str">
            <v/>
          </cell>
        </row>
        <row r="5724">
          <cell r="J5724" t="str">
            <v/>
          </cell>
          <cell r="O5724" t="str">
            <v/>
          </cell>
          <cell r="P5724" t="str">
            <v/>
          </cell>
          <cell r="Q5724" t="str">
            <v/>
          </cell>
        </row>
        <row r="5725">
          <cell r="J5725" t="str">
            <v/>
          </cell>
          <cell r="O5725" t="str">
            <v/>
          </cell>
          <cell r="P5725" t="str">
            <v/>
          </cell>
          <cell r="Q5725" t="str">
            <v/>
          </cell>
        </row>
        <row r="5726">
          <cell r="J5726" t="str">
            <v/>
          </cell>
          <cell r="O5726" t="str">
            <v/>
          </cell>
          <cell r="P5726" t="str">
            <v/>
          </cell>
          <cell r="Q5726" t="str">
            <v/>
          </cell>
        </row>
        <row r="5727">
          <cell r="J5727" t="str">
            <v/>
          </cell>
          <cell r="O5727" t="str">
            <v/>
          </cell>
          <cell r="P5727" t="str">
            <v/>
          </cell>
          <cell r="Q5727" t="str">
            <v/>
          </cell>
        </row>
        <row r="5728">
          <cell r="J5728" t="str">
            <v/>
          </cell>
          <cell r="O5728" t="str">
            <v/>
          </cell>
          <cell r="P5728" t="str">
            <v/>
          </cell>
          <cell r="Q5728" t="str">
            <v/>
          </cell>
        </row>
        <row r="5729">
          <cell r="J5729" t="str">
            <v/>
          </cell>
          <cell r="O5729" t="str">
            <v/>
          </cell>
          <cell r="P5729" t="str">
            <v/>
          </cell>
          <cell r="Q5729" t="str">
            <v/>
          </cell>
        </row>
        <row r="5730">
          <cell r="J5730" t="str">
            <v/>
          </cell>
          <cell r="O5730" t="str">
            <v/>
          </cell>
          <cell r="P5730" t="str">
            <v/>
          </cell>
          <cell r="Q5730" t="str">
            <v/>
          </cell>
        </row>
        <row r="5731">
          <cell r="J5731" t="str">
            <v/>
          </cell>
          <cell r="O5731" t="str">
            <v/>
          </cell>
          <cell r="P5731" t="str">
            <v/>
          </cell>
          <cell r="Q5731" t="str">
            <v/>
          </cell>
        </row>
        <row r="5732">
          <cell r="J5732" t="str">
            <v/>
          </cell>
          <cell r="O5732" t="str">
            <v/>
          </cell>
          <cell r="P5732" t="str">
            <v/>
          </cell>
          <cell r="Q5732" t="str">
            <v/>
          </cell>
        </row>
        <row r="5733">
          <cell r="J5733" t="str">
            <v/>
          </cell>
          <cell r="O5733" t="str">
            <v/>
          </cell>
          <cell r="P5733" t="str">
            <v/>
          </cell>
          <cell r="Q5733" t="str">
            <v/>
          </cell>
        </row>
        <row r="5734">
          <cell r="J5734" t="str">
            <v/>
          </cell>
          <cell r="O5734" t="str">
            <v/>
          </cell>
          <cell r="P5734" t="str">
            <v/>
          </cell>
          <cell r="Q5734" t="str">
            <v/>
          </cell>
        </row>
        <row r="5735">
          <cell r="J5735" t="str">
            <v/>
          </cell>
          <cell r="O5735" t="str">
            <v/>
          </cell>
          <cell r="P5735" t="str">
            <v/>
          </cell>
          <cell r="Q5735" t="str">
            <v/>
          </cell>
        </row>
        <row r="5736">
          <cell r="J5736" t="str">
            <v/>
          </cell>
          <cell r="O5736" t="str">
            <v/>
          </cell>
          <cell r="P5736" t="str">
            <v/>
          </cell>
          <cell r="Q5736" t="str">
            <v/>
          </cell>
        </row>
        <row r="5737">
          <cell r="J5737" t="str">
            <v/>
          </cell>
          <cell r="O5737" t="str">
            <v/>
          </cell>
          <cell r="P5737" t="str">
            <v/>
          </cell>
          <cell r="Q5737" t="str">
            <v/>
          </cell>
        </row>
        <row r="5738">
          <cell r="J5738" t="str">
            <v/>
          </cell>
          <cell r="O5738" t="str">
            <v/>
          </cell>
          <cell r="P5738" t="str">
            <v/>
          </cell>
          <cell r="Q5738" t="str">
            <v/>
          </cell>
        </row>
        <row r="5739">
          <cell r="J5739" t="str">
            <v/>
          </cell>
          <cell r="O5739" t="str">
            <v/>
          </cell>
          <cell r="P5739" t="str">
            <v/>
          </cell>
          <cell r="Q5739" t="str">
            <v/>
          </cell>
        </row>
        <row r="5740">
          <cell r="J5740" t="str">
            <v/>
          </cell>
          <cell r="O5740" t="str">
            <v/>
          </cell>
          <cell r="P5740" t="str">
            <v/>
          </cell>
          <cell r="Q5740" t="str">
            <v/>
          </cell>
        </row>
        <row r="5741">
          <cell r="J5741" t="str">
            <v/>
          </cell>
          <cell r="O5741" t="str">
            <v/>
          </cell>
          <cell r="P5741" t="str">
            <v/>
          </cell>
          <cell r="Q5741" t="str">
            <v/>
          </cell>
        </row>
        <row r="5742">
          <cell r="J5742" t="str">
            <v/>
          </cell>
          <cell r="O5742" t="str">
            <v/>
          </cell>
          <cell r="P5742" t="str">
            <v/>
          </cell>
          <cell r="Q5742" t="str">
            <v/>
          </cell>
        </row>
        <row r="5743">
          <cell r="J5743" t="str">
            <v/>
          </cell>
          <cell r="O5743" t="str">
            <v/>
          </cell>
          <cell r="P5743" t="str">
            <v/>
          </cell>
          <cell r="Q5743" t="str">
            <v/>
          </cell>
        </row>
        <row r="5744">
          <cell r="J5744" t="str">
            <v/>
          </cell>
          <cell r="O5744" t="str">
            <v/>
          </cell>
          <cell r="P5744" t="str">
            <v/>
          </cell>
          <cell r="Q5744" t="str">
            <v/>
          </cell>
        </row>
        <row r="5745">
          <cell r="J5745" t="str">
            <v/>
          </cell>
          <cell r="O5745" t="str">
            <v/>
          </cell>
          <cell r="P5745" t="str">
            <v/>
          </cell>
          <cell r="Q5745" t="str">
            <v/>
          </cell>
        </row>
        <row r="5746">
          <cell r="J5746" t="str">
            <v/>
          </cell>
          <cell r="O5746" t="str">
            <v/>
          </cell>
          <cell r="P5746" t="str">
            <v/>
          </cell>
          <cell r="Q5746" t="str">
            <v/>
          </cell>
        </row>
        <row r="5747">
          <cell r="J5747" t="str">
            <v/>
          </cell>
          <cell r="O5747" t="str">
            <v/>
          </cell>
          <cell r="P5747" t="str">
            <v/>
          </cell>
          <cell r="Q5747" t="str">
            <v/>
          </cell>
        </row>
        <row r="5748">
          <cell r="J5748" t="str">
            <v/>
          </cell>
          <cell r="O5748" t="str">
            <v/>
          </cell>
          <cell r="P5748" t="str">
            <v/>
          </cell>
          <cell r="Q5748" t="str">
            <v/>
          </cell>
        </row>
        <row r="5749">
          <cell r="J5749" t="str">
            <v/>
          </cell>
          <cell r="O5749" t="str">
            <v/>
          </cell>
          <cell r="P5749" t="str">
            <v/>
          </cell>
          <cell r="Q5749" t="str">
            <v/>
          </cell>
        </row>
        <row r="5750">
          <cell r="J5750" t="str">
            <v/>
          </cell>
          <cell r="O5750" t="str">
            <v/>
          </cell>
          <cell r="P5750" t="str">
            <v/>
          </cell>
          <cell r="Q5750" t="str">
            <v/>
          </cell>
        </row>
        <row r="5751">
          <cell r="J5751" t="str">
            <v/>
          </cell>
          <cell r="O5751" t="str">
            <v/>
          </cell>
          <cell r="P5751" t="str">
            <v/>
          </cell>
          <cell r="Q5751" t="str">
            <v/>
          </cell>
        </row>
        <row r="5752">
          <cell r="J5752" t="str">
            <v/>
          </cell>
          <cell r="O5752" t="str">
            <v/>
          </cell>
          <cell r="P5752" t="str">
            <v/>
          </cell>
          <cell r="Q5752" t="str">
            <v/>
          </cell>
        </row>
        <row r="5753">
          <cell r="J5753" t="str">
            <v/>
          </cell>
          <cell r="O5753" t="str">
            <v/>
          </cell>
          <cell r="P5753" t="str">
            <v/>
          </cell>
          <cell r="Q5753" t="str">
            <v/>
          </cell>
        </row>
        <row r="5754">
          <cell r="J5754" t="str">
            <v/>
          </cell>
          <cell r="O5754" t="str">
            <v/>
          </cell>
          <cell r="P5754" t="str">
            <v/>
          </cell>
          <cell r="Q5754" t="str">
            <v/>
          </cell>
        </row>
        <row r="5755">
          <cell r="J5755" t="str">
            <v/>
          </cell>
          <cell r="O5755" t="str">
            <v/>
          </cell>
          <cell r="P5755" t="str">
            <v/>
          </cell>
          <cell r="Q5755" t="str">
            <v/>
          </cell>
        </row>
        <row r="5756">
          <cell r="J5756" t="str">
            <v/>
          </cell>
          <cell r="O5756" t="str">
            <v/>
          </cell>
          <cell r="P5756" t="str">
            <v/>
          </cell>
          <cell r="Q5756" t="str">
            <v/>
          </cell>
        </row>
        <row r="5757">
          <cell r="J5757" t="str">
            <v/>
          </cell>
          <cell r="O5757" t="str">
            <v/>
          </cell>
          <cell r="P5757" t="str">
            <v/>
          </cell>
          <cell r="Q5757" t="str">
            <v/>
          </cell>
        </row>
        <row r="5758">
          <cell r="J5758" t="str">
            <v/>
          </cell>
          <cell r="O5758" t="str">
            <v/>
          </cell>
          <cell r="P5758" t="str">
            <v/>
          </cell>
          <cell r="Q5758" t="str">
            <v/>
          </cell>
        </row>
        <row r="5759">
          <cell r="J5759" t="str">
            <v/>
          </cell>
          <cell r="O5759" t="str">
            <v/>
          </cell>
          <cell r="P5759" t="str">
            <v/>
          </cell>
          <cell r="Q5759" t="str">
            <v/>
          </cell>
        </row>
        <row r="5760">
          <cell r="J5760" t="str">
            <v/>
          </cell>
          <cell r="O5760" t="str">
            <v/>
          </cell>
          <cell r="P5760" t="str">
            <v/>
          </cell>
          <cell r="Q5760" t="str">
            <v/>
          </cell>
        </row>
        <row r="5761">
          <cell r="J5761" t="str">
            <v/>
          </cell>
          <cell r="O5761" t="str">
            <v/>
          </cell>
          <cell r="P5761" t="str">
            <v/>
          </cell>
          <cell r="Q5761" t="str">
            <v/>
          </cell>
        </row>
        <row r="5762">
          <cell r="J5762" t="str">
            <v/>
          </cell>
          <cell r="O5762" t="str">
            <v/>
          </cell>
          <cell r="P5762" t="str">
            <v/>
          </cell>
          <cell r="Q5762" t="str">
            <v/>
          </cell>
        </row>
        <row r="5763">
          <cell r="J5763" t="str">
            <v/>
          </cell>
          <cell r="O5763" t="str">
            <v/>
          </cell>
          <cell r="P5763" t="str">
            <v/>
          </cell>
          <cell r="Q5763" t="str">
            <v/>
          </cell>
        </row>
        <row r="5764">
          <cell r="J5764" t="str">
            <v/>
          </cell>
          <cell r="O5764" t="str">
            <v/>
          </cell>
          <cell r="P5764" t="str">
            <v/>
          </cell>
          <cell r="Q5764" t="str">
            <v/>
          </cell>
        </row>
        <row r="5765">
          <cell r="J5765" t="str">
            <v/>
          </cell>
          <cell r="O5765" t="str">
            <v/>
          </cell>
          <cell r="P5765" t="str">
            <v/>
          </cell>
          <cell r="Q5765" t="str">
            <v/>
          </cell>
        </row>
        <row r="5766">
          <cell r="J5766" t="str">
            <v/>
          </cell>
          <cell r="O5766" t="str">
            <v/>
          </cell>
          <cell r="P5766" t="str">
            <v/>
          </cell>
          <cell r="Q5766" t="str">
            <v/>
          </cell>
        </row>
        <row r="5767">
          <cell r="J5767" t="str">
            <v/>
          </cell>
          <cell r="O5767" t="str">
            <v/>
          </cell>
          <cell r="P5767" t="str">
            <v/>
          </cell>
          <cell r="Q5767" t="str">
            <v/>
          </cell>
        </row>
        <row r="5768">
          <cell r="J5768" t="str">
            <v/>
          </cell>
          <cell r="O5768" t="str">
            <v/>
          </cell>
          <cell r="P5768" t="str">
            <v/>
          </cell>
          <cell r="Q5768" t="str">
            <v/>
          </cell>
        </row>
        <row r="5769">
          <cell r="J5769" t="str">
            <v/>
          </cell>
          <cell r="O5769" t="str">
            <v/>
          </cell>
          <cell r="P5769" t="str">
            <v/>
          </cell>
          <cell r="Q5769" t="str">
            <v/>
          </cell>
        </row>
        <row r="5770">
          <cell r="J5770" t="str">
            <v/>
          </cell>
          <cell r="O5770" t="str">
            <v/>
          </cell>
          <cell r="P5770" t="str">
            <v/>
          </cell>
          <cell r="Q5770" t="str">
            <v/>
          </cell>
        </row>
        <row r="5771">
          <cell r="J5771" t="str">
            <v/>
          </cell>
          <cell r="O5771" t="str">
            <v/>
          </cell>
          <cell r="P5771" t="str">
            <v/>
          </cell>
          <cell r="Q5771" t="str">
            <v/>
          </cell>
        </row>
        <row r="5772">
          <cell r="J5772" t="str">
            <v/>
          </cell>
          <cell r="O5772" t="str">
            <v/>
          </cell>
          <cell r="P5772" t="str">
            <v/>
          </cell>
          <cell r="Q5772" t="str">
            <v/>
          </cell>
        </row>
        <row r="5773">
          <cell r="J5773" t="str">
            <v/>
          </cell>
          <cell r="O5773" t="str">
            <v/>
          </cell>
          <cell r="P5773" t="str">
            <v/>
          </cell>
          <cell r="Q5773" t="str">
            <v/>
          </cell>
        </row>
        <row r="5774">
          <cell r="J5774" t="str">
            <v/>
          </cell>
          <cell r="O5774" t="str">
            <v/>
          </cell>
          <cell r="P5774" t="str">
            <v/>
          </cell>
          <cell r="Q5774" t="str">
            <v/>
          </cell>
        </row>
        <row r="5775">
          <cell r="J5775" t="str">
            <v/>
          </cell>
          <cell r="O5775" t="str">
            <v/>
          </cell>
          <cell r="P5775" t="str">
            <v/>
          </cell>
          <cell r="Q5775" t="str">
            <v/>
          </cell>
        </row>
        <row r="5776">
          <cell r="J5776" t="str">
            <v/>
          </cell>
          <cell r="O5776" t="str">
            <v/>
          </cell>
          <cell r="P5776" t="str">
            <v/>
          </cell>
          <cell r="Q5776" t="str">
            <v/>
          </cell>
        </row>
        <row r="5777">
          <cell r="J5777" t="str">
            <v/>
          </cell>
          <cell r="O5777" t="str">
            <v/>
          </cell>
          <cell r="P5777" t="str">
            <v/>
          </cell>
          <cell r="Q5777" t="str">
            <v/>
          </cell>
        </row>
        <row r="5778">
          <cell r="J5778" t="str">
            <v/>
          </cell>
          <cell r="O5778" t="str">
            <v/>
          </cell>
          <cell r="P5778" t="str">
            <v/>
          </cell>
          <cell r="Q5778" t="str">
            <v/>
          </cell>
        </row>
        <row r="5779">
          <cell r="J5779" t="str">
            <v/>
          </cell>
          <cell r="O5779" t="str">
            <v/>
          </cell>
          <cell r="P5779" t="str">
            <v/>
          </cell>
          <cell r="Q5779" t="str">
            <v/>
          </cell>
        </row>
        <row r="5780">
          <cell r="J5780" t="str">
            <v/>
          </cell>
          <cell r="O5780" t="str">
            <v/>
          </cell>
          <cell r="P5780" t="str">
            <v/>
          </cell>
          <cell r="Q5780" t="str">
            <v/>
          </cell>
        </row>
        <row r="5781">
          <cell r="J5781" t="str">
            <v/>
          </cell>
          <cell r="O5781" t="str">
            <v/>
          </cell>
          <cell r="P5781" t="str">
            <v/>
          </cell>
          <cell r="Q5781" t="str">
            <v/>
          </cell>
        </row>
        <row r="5782">
          <cell r="J5782" t="str">
            <v/>
          </cell>
          <cell r="O5782" t="str">
            <v/>
          </cell>
          <cell r="P5782" t="str">
            <v/>
          </cell>
          <cell r="Q5782" t="str">
            <v/>
          </cell>
        </row>
        <row r="5783">
          <cell r="J5783" t="str">
            <v/>
          </cell>
          <cell r="O5783" t="str">
            <v/>
          </cell>
          <cell r="P5783" t="str">
            <v/>
          </cell>
          <cell r="Q5783" t="str">
            <v/>
          </cell>
        </row>
        <row r="5784">
          <cell r="J5784" t="str">
            <v/>
          </cell>
          <cell r="O5784" t="str">
            <v/>
          </cell>
          <cell r="P5784" t="str">
            <v/>
          </cell>
          <cell r="Q5784" t="str">
            <v/>
          </cell>
        </row>
        <row r="5785">
          <cell r="J5785" t="str">
            <v/>
          </cell>
          <cell r="O5785" t="str">
            <v/>
          </cell>
          <cell r="P5785" t="str">
            <v/>
          </cell>
          <cell r="Q5785" t="str">
            <v/>
          </cell>
        </row>
        <row r="5786">
          <cell r="J5786" t="str">
            <v/>
          </cell>
          <cell r="O5786" t="str">
            <v/>
          </cell>
          <cell r="P5786" t="str">
            <v/>
          </cell>
          <cell r="Q5786" t="str">
            <v/>
          </cell>
        </row>
        <row r="5787">
          <cell r="J5787" t="str">
            <v/>
          </cell>
          <cell r="O5787" t="str">
            <v/>
          </cell>
          <cell r="P5787" t="str">
            <v/>
          </cell>
          <cell r="Q5787" t="str">
            <v/>
          </cell>
        </row>
        <row r="5788">
          <cell r="J5788" t="str">
            <v/>
          </cell>
          <cell r="O5788" t="str">
            <v/>
          </cell>
          <cell r="P5788" t="str">
            <v/>
          </cell>
          <cell r="Q5788" t="str">
            <v/>
          </cell>
        </row>
        <row r="5789">
          <cell r="J5789" t="str">
            <v/>
          </cell>
          <cell r="O5789" t="str">
            <v/>
          </cell>
          <cell r="P5789" t="str">
            <v/>
          </cell>
          <cell r="Q5789" t="str">
            <v/>
          </cell>
        </row>
        <row r="5790">
          <cell r="J5790" t="str">
            <v/>
          </cell>
          <cell r="O5790" t="str">
            <v/>
          </cell>
          <cell r="P5790" t="str">
            <v/>
          </cell>
          <cell r="Q5790" t="str">
            <v/>
          </cell>
        </row>
        <row r="5791">
          <cell r="J5791" t="str">
            <v/>
          </cell>
          <cell r="O5791" t="str">
            <v/>
          </cell>
          <cell r="P5791" t="str">
            <v/>
          </cell>
          <cell r="Q5791" t="str">
            <v/>
          </cell>
        </row>
        <row r="5792">
          <cell r="J5792" t="str">
            <v/>
          </cell>
          <cell r="O5792" t="str">
            <v/>
          </cell>
          <cell r="P5792" t="str">
            <v/>
          </cell>
          <cell r="Q5792" t="str">
            <v/>
          </cell>
        </row>
        <row r="5793">
          <cell r="J5793" t="str">
            <v/>
          </cell>
          <cell r="O5793" t="str">
            <v/>
          </cell>
          <cell r="P5793" t="str">
            <v/>
          </cell>
          <cell r="Q5793" t="str">
            <v/>
          </cell>
        </row>
        <row r="5794">
          <cell r="J5794" t="str">
            <v/>
          </cell>
          <cell r="O5794" t="str">
            <v/>
          </cell>
          <cell r="P5794" t="str">
            <v/>
          </cell>
          <cell r="Q5794" t="str">
            <v/>
          </cell>
        </row>
        <row r="5795">
          <cell r="J5795" t="str">
            <v/>
          </cell>
          <cell r="O5795" t="str">
            <v/>
          </cell>
          <cell r="P5795" t="str">
            <v/>
          </cell>
          <cell r="Q5795" t="str">
            <v/>
          </cell>
        </row>
        <row r="5796">
          <cell r="J5796" t="str">
            <v/>
          </cell>
          <cell r="O5796" t="str">
            <v/>
          </cell>
          <cell r="P5796" t="str">
            <v/>
          </cell>
          <cell r="Q5796" t="str">
            <v/>
          </cell>
        </row>
        <row r="5797">
          <cell r="J5797" t="str">
            <v/>
          </cell>
          <cell r="O5797" t="str">
            <v/>
          </cell>
          <cell r="P5797" t="str">
            <v/>
          </cell>
          <cell r="Q5797" t="str">
            <v/>
          </cell>
        </row>
        <row r="5798">
          <cell r="J5798" t="str">
            <v/>
          </cell>
          <cell r="O5798" t="str">
            <v/>
          </cell>
          <cell r="P5798" t="str">
            <v/>
          </cell>
          <cell r="Q5798" t="str">
            <v/>
          </cell>
        </row>
        <row r="5799">
          <cell r="J5799" t="str">
            <v/>
          </cell>
          <cell r="O5799" t="str">
            <v/>
          </cell>
          <cell r="P5799" t="str">
            <v/>
          </cell>
          <cell r="Q5799" t="str">
            <v/>
          </cell>
        </row>
        <row r="5800">
          <cell r="J5800" t="str">
            <v/>
          </cell>
          <cell r="O5800" t="str">
            <v/>
          </cell>
          <cell r="P5800" t="str">
            <v/>
          </cell>
          <cell r="Q5800" t="str">
            <v/>
          </cell>
        </row>
        <row r="5801">
          <cell r="J5801" t="str">
            <v/>
          </cell>
          <cell r="O5801" t="str">
            <v/>
          </cell>
          <cell r="P5801" t="str">
            <v/>
          </cell>
          <cell r="Q5801" t="str">
            <v/>
          </cell>
        </row>
        <row r="5802">
          <cell r="J5802" t="str">
            <v/>
          </cell>
          <cell r="O5802" t="str">
            <v/>
          </cell>
          <cell r="P5802" t="str">
            <v/>
          </cell>
          <cell r="Q5802" t="str">
            <v/>
          </cell>
        </row>
        <row r="5803">
          <cell r="J5803" t="str">
            <v/>
          </cell>
          <cell r="O5803" t="str">
            <v/>
          </cell>
          <cell r="P5803" t="str">
            <v/>
          </cell>
          <cell r="Q5803" t="str">
            <v/>
          </cell>
        </row>
        <row r="5804">
          <cell r="J5804" t="str">
            <v/>
          </cell>
          <cell r="O5804" t="str">
            <v/>
          </cell>
          <cell r="P5804" t="str">
            <v/>
          </cell>
          <cell r="Q5804" t="str">
            <v/>
          </cell>
        </row>
        <row r="5805">
          <cell r="J5805" t="str">
            <v/>
          </cell>
          <cell r="O5805" t="str">
            <v/>
          </cell>
          <cell r="P5805" t="str">
            <v/>
          </cell>
          <cell r="Q5805" t="str">
            <v/>
          </cell>
        </row>
        <row r="5806">
          <cell r="J5806" t="str">
            <v/>
          </cell>
          <cell r="O5806" t="str">
            <v/>
          </cell>
          <cell r="P5806" t="str">
            <v/>
          </cell>
          <cell r="Q5806" t="str">
            <v/>
          </cell>
        </row>
        <row r="5807">
          <cell r="J5807" t="str">
            <v/>
          </cell>
          <cell r="O5807" t="str">
            <v/>
          </cell>
          <cell r="P5807" t="str">
            <v/>
          </cell>
          <cell r="Q5807" t="str">
            <v/>
          </cell>
        </row>
        <row r="5808">
          <cell r="J5808" t="str">
            <v/>
          </cell>
          <cell r="O5808" t="str">
            <v/>
          </cell>
          <cell r="P5808" t="str">
            <v/>
          </cell>
          <cell r="Q5808" t="str">
            <v/>
          </cell>
        </row>
        <row r="5809">
          <cell r="J5809" t="str">
            <v/>
          </cell>
          <cell r="O5809" t="str">
            <v/>
          </cell>
          <cell r="P5809" t="str">
            <v/>
          </cell>
          <cell r="Q5809" t="str">
            <v/>
          </cell>
        </row>
        <row r="5810">
          <cell r="J5810" t="str">
            <v/>
          </cell>
          <cell r="O5810" t="str">
            <v/>
          </cell>
          <cell r="P5810" t="str">
            <v/>
          </cell>
          <cell r="Q5810" t="str">
            <v/>
          </cell>
        </row>
        <row r="5811">
          <cell r="J5811" t="str">
            <v/>
          </cell>
          <cell r="O5811" t="str">
            <v/>
          </cell>
          <cell r="P5811" t="str">
            <v/>
          </cell>
          <cell r="Q5811" t="str">
            <v/>
          </cell>
        </row>
        <row r="5812">
          <cell r="J5812" t="str">
            <v/>
          </cell>
          <cell r="O5812" t="str">
            <v/>
          </cell>
          <cell r="P5812" t="str">
            <v/>
          </cell>
          <cell r="Q5812" t="str">
            <v/>
          </cell>
        </row>
        <row r="5813">
          <cell r="J5813" t="str">
            <v/>
          </cell>
          <cell r="O5813" t="str">
            <v/>
          </cell>
          <cell r="P5813" t="str">
            <v/>
          </cell>
          <cell r="Q5813" t="str">
            <v/>
          </cell>
        </row>
        <row r="5814">
          <cell r="J5814" t="str">
            <v/>
          </cell>
          <cell r="O5814" t="str">
            <v/>
          </cell>
          <cell r="P5814" t="str">
            <v/>
          </cell>
          <cell r="Q5814" t="str">
            <v/>
          </cell>
        </row>
        <row r="5815">
          <cell r="J5815" t="str">
            <v/>
          </cell>
          <cell r="O5815" t="str">
            <v/>
          </cell>
          <cell r="P5815" t="str">
            <v/>
          </cell>
          <cell r="Q5815" t="str">
            <v/>
          </cell>
        </row>
        <row r="5816">
          <cell r="J5816" t="str">
            <v/>
          </cell>
          <cell r="O5816" t="str">
            <v/>
          </cell>
          <cell r="P5816" t="str">
            <v/>
          </cell>
          <cell r="Q5816" t="str">
            <v/>
          </cell>
        </row>
        <row r="5817">
          <cell r="J5817" t="str">
            <v/>
          </cell>
          <cell r="O5817" t="str">
            <v/>
          </cell>
          <cell r="P5817" t="str">
            <v/>
          </cell>
          <cell r="Q5817" t="str">
            <v/>
          </cell>
        </row>
        <row r="5818">
          <cell r="J5818" t="str">
            <v/>
          </cell>
          <cell r="O5818" t="str">
            <v/>
          </cell>
          <cell r="P5818" t="str">
            <v/>
          </cell>
          <cell r="Q5818" t="str">
            <v/>
          </cell>
        </row>
        <row r="5819">
          <cell r="J5819" t="str">
            <v/>
          </cell>
          <cell r="O5819" t="str">
            <v/>
          </cell>
          <cell r="P5819" t="str">
            <v/>
          </cell>
          <cell r="Q5819" t="str">
            <v/>
          </cell>
        </row>
        <row r="5820">
          <cell r="J5820" t="str">
            <v/>
          </cell>
          <cell r="O5820" t="str">
            <v/>
          </cell>
          <cell r="P5820" t="str">
            <v/>
          </cell>
          <cell r="Q5820" t="str">
            <v/>
          </cell>
        </row>
        <row r="5821">
          <cell r="J5821" t="str">
            <v/>
          </cell>
          <cell r="O5821" t="str">
            <v/>
          </cell>
          <cell r="P5821" t="str">
            <v/>
          </cell>
          <cell r="Q5821" t="str">
            <v/>
          </cell>
        </row>
        <row r="5822">
          <cell r="J5822" t="str">
            <v/>
          </cell>
          <cell r="O5822" t="str">
            <v/>
          </cell>
          <cell r="P5822" t="str">
            <v/>
          </cell>
          <cell r="Q5822" t="str">
            <v/>
          </cell>
        </row>
        <row r="5823">
          <cell r="J5823" t="str">
            <v/>
          </cell>
          <cell r="O5823" t="str">
            <v/>
          </cell>
          <cell r="P5823" t="str">
            <v/>
          </cell>
          <cell r="Q5823" t="str">
            <v/>
          </cell>
        </row>
        <row r="5824">
          <cell r="J5824" t="str">
            <v/>
          </cell>
          <cell r="O5824" t="str">
            <v/>
          </cell>
          <cell r="P5824" t="str">
            <v/>
          </cell>
          <cell r="Q5824" t="str">
            <v/>
          </cell>
        </row>
        <row r="5825">
          <cell r="J5825" t="str">
            <v/>
          </cell>
          <cell r="O5825" t="str">
            <v/>
          </cell>
          <cell r="P5825" t="str">
            <v/>
          </cell>
          <cell r="Q5825" t="str">
            <v/>
          </cell>
        </row>
        <row r="5826">
          <cell r="J5826" t="str">
            <v/>
          </cell>
          <cell r="O5826" t="str">
            <v/>
          </cell>
          <cell r="P5826" t="str">
            <v/>
          </cell>
          <cell r="Q5826" t="str">
            <v/>
          </cell>
        </row>
        <row r="5827">
          <cell r="J5827" t="str">
            <v/>
          </cell>
          <cell r="O5827" t="str">
            <v/>
          </cell>
          <cell r="P5827" t="str">
            <v/>
          </cell>
          <cell r="Q5827" t="str">
            <v/>
          </cell>
        </row>
        <row r="5828">
          <cell r="J5828" t="str">
            <v/>
          </cell>
          <cell r="O5828" t="str">
            <v/>
          </cell>
          <cell r="P5828" t="str">
            <v/>
          </cell>
          <cell r="Q5828" t="str">
            <v/>
          </cell>
        </row>
        <row r="5829">
          <cell r="J5829" t="str">
            <v/>
          </cell>
          <cell r="O5829" t="str">
            <v/>
          </cell>
          <cell r="P5829" t="str">
            <v/>
          </cell>
          <cell r="Q5829" t="str">
            <v/>
          </cell>
        </row>
        <row r="5830">
          <cell r="J5830" t="str">
            <v/>
          </cell>
          <cell r="O5830" t="str">
            <v/>
          </cell>
          <cell r="P5830" t="str">
            <v/>
          </cell>
          <cell r="Q5830" t="str">
            <v/>
          </cell>
        </row>
        <row r="5831">
          <cell r="J5831" t="str">
            <v/>
          </cell>
          <cell r="O5831" t="str">
            <v/>
          </cell>
          <cell r="P5831" t="str">
            <v/>
          </cell>
          <cell r="Q5831" t="str">
            <v/>
          </cell>
        </row>
        <row r="5832">
          <cell r="J5832" t="str">
            <v/>
          </cell>
          <cell r="O5832" t="str">
            <v/>
          </cell>
          <cell r="P5832" t="str">
            <v/>
          </cell>
          <cell r="Q5832" t="str">
            <v/>
          </cell>
        </row>
        <row r="5833">
          <cell r="J5833" t="str">
            <v/>
          </cell>
          <cell r="O5833" t="str">
            <v/>
          </cell>
          <cell r="P5833" t="str">
            <v/>
          </cell>
          <cell r="Q5833" t="str">
            <v/>
          </cell>
        </row>
        <row r="5834">
          <cell r="J5834" t="str">
            <v/>
          </cell>
          <cell r="O5834" t="str">
            <v/>
          </cell>
          <cell r="P5834" t="str">
            <v/>
          </cell>
          <cell r="Q5834" t="str">
            <v/>
          </cell>
        </row>
        <row r="5835">
          <cell r="J5835" t="str">
            <v/>
          </cell>
          <cell r="O5835" t="str">
            <v/>
          </cell>
          <cell r="P5835" t="str">
            <v/>
          </cell>
          <cell r="Q5835" t="str">
            <v/>
          </cell>
        </row>
        <row r="5836">
          <cell r="J5836" t="str">
            <v/>
          </cell>
          <cell r="O5836" t="str">
            <v/>
          </cell>
          <cell r="P5836" t="str">
            <v/>
          </cell>
          <cell r="Q5836" t="str">
            <v/>
          </cell>
        </row>
        <row r="5837">
          <cell r="J5837" t="str">
            <v/>
          </cell>
          <cell r="O5837" t="str">
            <v/>
          </cell>
          <cell r="P5837" t="str">
            <v/>
          </cell>
          <cell r="Q5837" t="str">
            <v/>
          </cell>
        </row>
        <row r="5838">
          <cell r="J5838" t="str">
            <v/>
          </cell>
          <cell r="O5838" t="str">
            <v/>
          </cell>
          <cell r="P5838" t="str">
            <v/>
          </cell>
          <cell r="Q5838" t="str">
            <v/>
          </cell>
        </row>
        <row r="5839">
          <cell r="J5839" t="str">
            <v/>
          </cell>
          <cell r="O5839" t="str">
            <v/>
          </cell>
          <cell r="P5839" t="str">
            <v/>
          </cell>
          <cell r="Q5839" t="str">
            <v/>
          </cell>
        </row>
        <row r="5840">
          <cell r="J5840" t="str">
            <v/>
          </cell>
          <cell r="O5840" t="str">
            <v/>
          </cell>
          <cell r="P5840" t="str">
            <v/>
          </cell>
          <cell r="Q5840" t="str">
            <v/>
          </cell>
        </row>
        <row r="5841">
          <cell r="J5841" t="str">
            <v/>
          </cell>
          <cell r="O5841" t="str">
            <v/>
          </cell>
          <cell r="P5841" t="str">
            <v/>
          </cell>
          <cell r="Q5841" t="str">
            <v/>
          </cell>
        </row>
        <row r="5842">
          <cell r="J5842" t="str">
            <v/>
          </cell>
          <cell r="O5842" t="str">
            <v/>
          </cell>
          <cell r="P5842" t="str">
            <v/>
          </cell>
          <cell r="Q5842" t="str">
            <v/>
          </cell>
        </row>
        <row r="5843">
          <cell r="J5843" t="str">
            <v/>
          </cell>
          <cell r="O5843" t="str">
            <v/>
          </cell>
          <cell r="P5843" t="str">
            <v/>
          </cell>
          <cell r="Q5843" t="str">
            <v/>
          </cell>
        </row>
        <row r="5844">
          <cell r="J5844" t="str">
            <v/>
          </cell>
          <cell r="O5844" t="str">
            <v/>
          </cell>
          <cell r="P5844" t="str">
            <v/>
          </cell>
          <cell r="Q5844" t="str">
            <v/>
          </cell>
        </row>
        <row r="5845">
          <cell r="J5845" t="str">
            <v/>
          </cell>
          <cell r="O5845" t="str">
            <v/>
          </cell>
          <cell r="P5845" t="str">
            <v/>
          </cell>
          <cell r="Q5845" t="str">
            <v/>
          </cell>
        </row>
        <row r="5846">
          <cell r="J5846" t="str">
            <v/>
          </cell>
          <cell r="O5846" t="str">
            <v/>
          </cell>
          <cell r="P5846" t="str">
            <v/>
          </cell>
          <cell r="Q5846" t="str">
            <v/>
          </cell>
        </row>
        <row r="5847">
          <cell r="J5847" t="str">
            <v/>
          </cell>
          <cell r="O5847" t="str">
            <v/>
          </cell>
          <cell r="P5847" t="str">
            <v/>
          </cell>
          <cell r="Q5847" t="str">
            <v/>
          </cell>
        </row>
        <row r="5848">
          <cell r="J5848" t="str">
            <v/>
          </cell>
          <cell r="O5848" t="str">
            <v/>
          </cell>
          <cell r="P5848" t="str">
            <v/>
          </cell>
          <cell r="Q5848" t="str">
            <v/>
          </cell>
        </row>
        <row r="5849">
          <cell r="J5849" t="str">
            <v/>
          </cell>
          <cell r="O5849" t="str">
            <v/>
          </cell>
          <cell r="P5849" t="str">
            <v/>
          </cell>
          <cell r="Q5849" t="str">
            <v/>
          </cell>
        </row>
        <row r="5850">
          <cell r="J5850" t="str">
            <v/>
          </cell>
          <cell r="O5850" t="str">
            <v/>
          </cell>
          <cell r="P5850" t="str">
            <v/>
          </cell>
          <cell r="Q5850" t="str">
            <v/>
          </cell>
        </row>
        <row r="5851">
          <cell r="J5851" t="str">
            <v/>
          </cell>
          <cell r="O5851" t="str">
            <v/>
          </cell>
          <cell r="P5851" t="str">
            <v/>
          </cell>
          <cell r="Q5851" t="str">
            <v/>
          </cell>
        </row>
        <row r="5852">
          <cell r="J5852" t="str">
            <v/>
          </cell>
          <cell r="O5852" t="str">
            <v/>
          </cell>
          <cell r="P5852" t="str">
            <v/>
          </cell>
          <cell r="Q5852" t="str">
            <v/>
          </cell>
        </row>
        <row r="5853">
          <cell r="J5853" t="str">
            <v/>
          </cell>
          <cell r="O5853" t="str">
            <v/>
          </cell>
          <cell r="P5853" t="str">
            <v/>
          </cell>
          <cell r="Q5853" t="str">
            <v/>
          </cell>
        </row>
        <row r="5854">
          <cell r="J5854" t="str">
            <v/>
          </cell>
          <cell r="O5854" t="str">
            <v/>
          </cell>
          <cell r="P5854" t="str">
            <v/>
          </cell>
          <cell r="Q5854" t="str">
            <v/>
          </cell>
        </row>
        <row r="5855">
          <cell r="J5855" t="str">
            <v/>
          </cell>
          <cell r="O5855" t="str">
            <v/>
          </cell>
          <cell r="P5855" t="str">
            <v/>
          </cell>
          <cell r="Q5855" t="str">
            <v/>
          </cell>
        </row>
        <row r="5856">
          <cell r="J5856" t="str">
            <v/>
          </cell>
          <cell r="O5856" t="str">
            <v/>
          </cell>
          <cell r="P5856" t="str">
            <v/>
          </cell>
          <cell r="Q5856" t="str">
            <v/>
          </cell>
        </row>
        <row r="5857">
          <cell r="J5857" t="str">
            <v/>
          </cell>
          <cell r="O5857" t="str">
            <v/>
          </cell>
          <cell r="P5857" t="str">
            <v/>
          </cell>
          <cell r="Q5857" t="str">
            <v/>
          </cell>
        </row>
        <row r="5858">
          <cell r="J5858" t="str">
            <v/>
          </cell>
          <cell r="O5858" t="str">
            <v/>
          </cell>
          <cell r="P5858" t="str">
            <v/>
          </cell>
          <cell r="Q5858" t="str">
            <v/>
          </cell>
        </row>
        <row r="5859">
          <cell r="J5859" t="str">
            <v/>
          </cell>
          <cell r="O5859" t="str">
            <v/>
          </cell>
          <cell r="P5859" t="str">
            <v/>
          </cell>
          <cell r="Q5859" t="str">
            <v/>
          </cell>
        </row>
        <row r="5860">
          <cell r="J5860" t="str">
            <v/>
          </cell>
          <cell r="O5860" t="str">
            <v/>
          </cell>
          <cell r="P5860" t="str">
            <v/>
          </cell>
          <cell r="Q5860" t="str">
            <v/>
          </cell>
        </row>
        <row r="5861">
          <cell r="J5861" t="str">
            <v/>
          </cell>
          <cell r="O5861" t="str">
            <v/>
          </cell>
          <cell r="P5861" t="str">
            <v/>
          </cell>
          <cell r="Q5861" t="str">
            <v/>
          </cell>
        </row>
        <row r="5862">
          <cell r="J5862" t="str">
            <v/>
          </cell>
          <cell r="O5862" t="str">
            <v/>
          </cell>
          <cell r="P5862" t="str">
            <v/>
          </cell>
          <cell r="Q5862" t="str">
            <v/>
          </cell>
        </row>
        <row r="5863">
          <cell r="J5863" t="str">
            <v/>
          </cell>
          <cell r="O5863" t="str">
            <v/>
          </cell>
          <cell r="P5863" t="str">
            <v/>
          </cell>
          <cell r="Q5863" t="str">
            <v/>
          </cell>
        </row>
        <row r="5864">
          <cell r="J5864" t="str">
            <v/>
          </cell>
          <cell r="O5864" t="str">
            <v/>
          </cell>
          <cell r="P5864" t="str">
            <v/>
          </cell>
          <cell r="Q5864" t="str">
            <v/>
          </cell>
        </row>
        <row r="5865">
          <cell r="J5865" t="str">
            <v/>
          </cell>
          <cell r="O5865" t="str">
            <v/>
          </cell>
          <cell r="P5865" t="str">
            <v/>
          </cell>
          <cell r="Q5865" t="str">
            <v/>
          </cell>
        </row>
        <row r="5866">
          <cell r="J5866" t="str">
            <v/>
          </cell>
          <cell r="O5866" t="str">
            <v/>
          </cell>
          <cell r="P5866" t="str">
            <v/>
          </cell>
          <cell r="Q5866" t="str">
            <v/>
          </cell>
        </row>
        <row r="5867">
          <cell r="J5867" t="str">
            <v/>
          </cell>
          <cell r="O5867" t="str">
            <v/>
          </cell>
          <cell r="P5867" t="str">
            <v/>
          </cell>
          <cell r="Q5867" t="str">
            <v/>
          </cell>
        </row>
        <row r="5868">
          <cell r="J5868" t="str">
            <v/>
          </cell>
          <cell r="O5868" t="str">
            <v/>
          </cell>
          <cell r="P5868" t="str">
            <v/>
          </cell>
          <cell r="Q5868" t="str">
            <v/>
          </cell>
        </row>
        <row r="5869">
          <cell r="J5869" t="str">
            <v/>
          </cell>
          <cell r="O5869" t="str">
            <v/>
          </cell>
          <cell r="P5869" t="str">
            <v/>
          </cell>
          <cell r="Q5869" t="str">
            <v/>
          </cell>
        </row>
        <row r="5870">
          <cell r="J5870" t="str">
            <v/>
          </cell>
          <cell r="O5870" t="str">
            <v/>
          </cell>
          <cell r="P5870" t="str">
            <v/>
          </cell>
          <cell r="Q5870" t="str">
            <v/>
          </cell>
        </row>
        <row r="5871">
          <cell r="J5871" t="str">
            <v/>
          </cell>
          <cell r="O5871" t="str">
            <v/>
          </cell>
          <cell r="P5871" t="str">
            <v/>
          </cell>
          <cell r="Q5871" t="str">
            <v/>
          </cell>
        </row>
        <row r="5872">
          <cell r="J5872" t="str">
            <v/>
          </cell>
          <cell r="O5872" t="str">
            <v/>
          </cell>
          <cell r="P5872" t="str">
            <v/>
          </cell>
          <cell r="Q5872" t="str">
            <v/>
          </cell>
        </row>
        <row r="5873">
          <cell r="J5873" t="str">
            <v/>
          </cell>
          <cell r="O5873" t="str">
            <v/>
          </cell>
          <cell r="P5873" t="str">
            <v/>
          </cell>
          <cell r="Q5873" t="str">
            <v/>
          </cell>
        </row>
        <row r="5874">
          <cell r="J5874" t="str">
            <v/>
          </cell>
          <cell r="O5874" t="str">
            <v/>
          </cell>
          <cell r="P5874" t="str">
            <v/>
          </cell>
          <cell r="Q5874" t="str">
            <v/>
          </cell>
        </row>
        <row r="5875">
          <cell r="J5875" t="str">
            <v/>
          </cell>
          <cell r="O5875" t="str">
            <v/>
          </cell>
          <cell r="P5875" t="str">
            <v/>
          </cell>
          <cell r="Q5875" t="str">
            <v/>
          </cell>
        </row>
        <row r="5876">
          <cell r="J5876" t="str">
            <v/>
          </cell>
          <cell r="O5876" t="str">
            <v/>
          </cell>
          <cell r="P5876" t="str">
            <v/>
          </cell>
          <cell r="Q5876" t="str">
            <v/>
          </cell>
        </row>
        <row r="5877">
          <cell r="J5877" t="str">
            <v/>
          </cell>
          <cell r="O5877" t="str">
            <v/>
          </cell>
          <cell r="P5877" t="str">
            <v/>
          </cell>
          <cell r="Q5877" t="str">
            <v/>
          </cell>
        </row>
        <row r="5878">
          <cell r="J5878" t="str">
            <v/>
          </cell>
          <cell r="O5878" t="str">
            <v/>
          </cell>
          <cell r="P5878" t="str">
            <v/>
          </cell>
          <cell r="Q5878" t="str">
            <v/>
          </cell>
        </row>
        <row r="5879">
          <cell r="J5879" t="str">
            <v/>
          </cell>
          <cell r="O5879" t="str">
            <v/>
          </cell>
          <cell r="P5879" t="str">
            <v/>
          </cell>
          <cell r="Q5879" t="str">
            <v/>
          </cell>
        </row>
        <row r="5880">
          <cell r="J5880" t="str">
            <v/>
          </cell>
          <cell r="O5880" t="str">
            <v/>
          </cell>
          <cell r="P5880" t="str">
            <v/>
          </cell>
          <cell r="Q5880" t="str">
            <v/>
          </cell>
        </row>
        <row r="5881">
          <cell r="J5881" t="str">
            <v/>
          </cell>
          <cell r="O5881" t="str">
            <v/>
          </cell>
          <cell r="P5881" t="str">
            <v/>
          </cell>
          <cell r="Q5881" t="str">
            <v/>
          </cell>
        </row>
        <row r="5882">
          <cell r="J5882" t="str">
            <v/>
          </cell>
          <cell r="O5882" t="str">
            <v/>
          </cell>
          <cell r="P5882" t="str">
            <v/>
          </cell>
          <cell r="Q5882" t="str">
            <v/>
          </cell>
        </row>
        <row r="5883">
          <cell r="J5883" t="str">
            <v/>
          </cell>
          <cell r="O5883" t="str">
            <v/>
          </cell>
          <cell r="P5883" t="str">
            <v/>
          </cell>
          <cell r="Q5883" t="str">
            <v/>
          </cell>
        </row>
        <row r="5884">
          <cell r="J5884" t="str">
            <v/>
          </cell>
          <cell r="O5884" t="str">
            <v/>
          </cell>
          <cell r="P5884" t="str">
            <v/>
          </cell>
          <cell r="Q5884" t="str">
            <v/>
          </cell>
        </row>
        <row r="5885">
          <cell r="J5885" t="str">
            <v/>
          </cell>
          <cell r="O5885" t="str">
            <v/>
          </cell>
          <cell r="P5885" t="str">
            <v/>
          </cell>
          <cell r="Q5885" t="str">
            <v/>
          </cell>
        </row>
        <row r="5886">
          <cell r="J5886" t="str">
            <v/>
          </cell>
          <cell r="O5886" t="str">
            <v/>
          </cell>
          <cell r="P5886" t="str">
            <v/>
          </cell>
          <cell r="Q5886" t="str">
            <v/>
          </cell>
        </row>
        <row r="5887">
          <cell r="J5887" t="str">
            <v/>
          </cell>
          <cell r="O5887" t="str">
            <v/>
          </cell>
          <cell r="P5887" t="str">
            <v/>
          </cell>
          <cell r="Q5887" t="str">
            <v/>
          </cell>
        </row>
        <row r="5888">
          <cell r="J5888" t="str">
            <v/>
          </cell>
          <cell r="O5888" t="str">
            <v/>
          </cell>
          <cell r="P5888" t="str">
            <v/>
          </cell>
          <cell r="Q5888" t="str">
            <v/>
          </cell>
        </row>
        <row r="5889">
          <cell r="J5889" t="str">
            <v/>
          </cell>
          <cell r="O5889" t="str">
            <v/>
          </cell>
          <cell r="P5889" t="str">
            <v/>
          </cell>
          <cell r="Q5889" t="str">
            <v/>
          </cell>
        </row>
        <row r="5890">
          <cell r="J5890" t="str">
            <v/>
          </cell>
          <cell r="O5890" t="str">
            <v/>
          </cell>
          <cell r="P5890" t="str">
            <v/>
          </cell>
          <cell r="Q5890" t="str">
            <v/>
          </cell>
        </row>
        <row r="5891">
          <cell r="J5891" t="str">
            <v/>
          </cell>
          <cell r="O5891" t="str">
            <v/>
          </cell>
          <cell r="P5891" t="str">
            <v/>
          </cell>
          <cell r="Q5891" t="str">
            <v/>
          </cell>
        </row>
        <row r="5892">
          <cell r="J5892" t="str">
            <v/>
          </cell>
          <cell r="O5892" t="str">
            <v/>
          </cell>
          <cell r="P5892" t="str">
            <v/>
          </cell>
          <cell r="Q5892" t="str">
            <v/>
          </cell>
        </row>
        <row r="5893">
          <cell r="J5893" t="str">
            <v/>
          </cell>
          <cell r="O5893" t="str">
            <v/>
          </cell>
          <cell r="P5893" t="str">
            <v/>
          </cell>
          <cell r="Q5893" t="str">
            <v/>
          </cell>
        </row>
        <row r="5894">
          <cell r="J5894" t="str">
            <v/>
          </cell>
          <cell r="O5894" t="str">
            <v/>
          </cell>
          <cell r="P5894" t="str">
            <v/>
          </cell>
          <cell r="Q5894" t="str">
            <v/>
          </cell>
        </row>
        <row r="5895">
          <cell r="J5895" t="str">
            <v/>
          </cell>
          <cell r="O5895" t="str">
            <v/>
          </cell>
          <cell r="P5895" t="str">
            <v/>
          </cell>
          <cell r="Q5895" t="str">
            <v/>
          </cell>
        </row>
        <row r="5896">
          <cell r="J5896" t="str">
            <v/>
          </cell>
          <cell r="O5896" t="str">
            <v/>
          </cell>
          <cell r="P5896" t="str">
            <v/>
          </cell>
          <cell r="Q5896" t="str">
            <v/>
          </cell>
        </row>
        <row r="5897">
          <cell r="J5897" t="str">
            <v/>
          </cell>
          <cell r="O5897" t="str">
            <v/>
          </cell>
          <cell r="P5897" t="str">
            <v/>
          </cell>
          <cell r="Q5897" t="str">
            <v/>
          </cell>
        </row>
        <row r="5898">
          <cell r="J5898" t="str">
            <v/>
          </cell>
          <cell r="O5898" t="str">
            <v/>
          </cell>
          <cell r="P5898" t="str">
            <v/>
          </cell>
          <cell r="Q5898" t="str">
            <v/>
          </cell>
        </row>
        <row r="5899">
          <cell r="J5899" t="str">
            <v/>
          </cell>
          <cell r="O5899" t="str">
            <v/>
          </cell>
          <cell r="P5899" t="str">
            <v/>
          </cell>
          <cell r="Q5899" t="str">
            <v/>
          </cell>
        </row>
        <row r="5900">
          <cell r="J5900" t="str">
            <v/>
          </cell>
          <cell r="O5900" t="str">
            <v/>
          </cell>
          <cell r="P5900" t="str">
            <v/>
          </cell>
          <cell r="Q5900" t="str">
            <v/>
          </cell>
        </row>
        <row r="5901">
          <cell r="J5901" t="str">
            <v/>
          </cell>
          <cell r="O5901" t="str">
            <v/>
          </cell>
          <cell r="P5901" t="str">
            <v/>
          </cell>
          <cell r="Q5901" t="str">
            <v/>
          </cell>
        </row>
        <row r="5902">
          <cell r="J5902" t="str">
            <v/>
          </cell>
          <cell r="O5902" t="str">
            <v/>
          </cell>
          <cell r="P5902" t="str">
            <v/>
          </cell>
          <cell r="Q5902" t="str">
            <v/>
          </cell>
        </row>
        <row r="5903">
          <cell r="J5903" t="str">
            <v/>
          </cell>
          <cell r="O5903" t="str">
            <v/>
          </cell>
          <cell r="P5903" t="str">
            <v/>
          </cell>
          <cell r="Q5903" t="str">
            <v/>
          </cell>
        </row>
        <row r="5904">
          <cell r="J5904" t="str">
            <v/>
          </cell>
          <cell r="O5904" t="str">
            <v/>
          </cell>
          <cell r="P5904" t="str">
            <v/>
          </cell>
          <cell r="Q5904" t="str">
            <v/>
          </cell>
        </row>
        <row r="5905">
          <cell r="J5905" t="str">
            <v/>
          </cell>
          <cell r="O5905" t="str">
            <v/>
          </cell>
          <cell r="P5905" t="str">
            <v/>
          </cell>
          <cell r="Q5905" t="str">
            <v/>
          </cell>
        </row>
        <row r="5906">
          <cell r="J5906" t="str">
            <v/>
          </cell>
          <cell r="O5906" t="str">
            <v/>
          </cell>
          <cell r="P5906" t="str">
            <v/>
          </cell>
          <cell r="Q5906" t="str">
            <v/>
          </cell>
        </row>
        <row r="5907">
          <cell r="J5907" t="str">
            <v/>
          </cell>
          <cell r="O5907" t="str">
            <v/>
          </cell>
          <cell r="P5907" t="str">
            <v/>
          </cell>
          <cell r="Q5907" t="str">
            <v/>
          </cell>
        </row>
        <row r="5908">
          <cell r="J5908" t="str">
            <v/>
          </cell>
          <cell r="O5908" t="str">
            <v/>
          </cell>
          <cell r="P5908" t="str">
            <v/>
          </cell>
          <cell r="Q5908" t="str">
            <v/>
          </cell>
        </row>
        <row r="5909">
          <cell r="J5909" t="str">
            <v/>
          </cell>
          <cell r="O5909" t="str">
            <v/>
          </cell>
          <cell r="P5909" t="str">
            <v/>
          </cell>
          <cell r="Q5909" t="str">
            <v/>
          </cell>
        </row>
        <row r="5910">
          <cell r="J5910" t="str">
            <v/>
          </cell>
          <cell r="O5910" t="str">
            <v/>
          </cell>
          <cell r="P5910" t="str">
            <v/>
          </cell>
          <cell r="Q5910" t="str">
            <v/>
          </cell>
        </row>
        <row r="5911">
          <cell r="J5911" t="str">
            <v/>
          </cell>
          <cell r="O5911" t="str">
            <v/>
          </cell>
          <cell r="P5911" t="str">
            <v/>
          </cell>
          <cell r="Q5911" t="str">
            <v/>
          </cell>
        </row>
        <row r="5912">
          <cell r="J5912" t="str">
            <v/>
          </cell>
          <cell r="O5912" t="str">
            <v/>
          </cell>
          <cell r="P5912" t="str">
            <v/>
          </cell>
          <cell r="Q5912" t="str">
            <v/>
          </cell>
        </row>
        <row r="5913">
          <cell r="J5913" t="str">
            <v/>
          </cell>
          <cell r="O5913" t="str">
            <v/>
          </cell>
          <cell r="P5913" t="str">
            <v/>
          </cell>
          <cell r="Q5913" t="str">
            <v/>
          </cell>
        </row>
        <row r="5914">
          <cell r="J5914" t="str">
            <v/>
          </cell>
          <cell r="O5914" t="str">
            <v/>
          </cell>
          <cell r="P5914" t="str">
            <v/>
          </cell>
          <cell r="Q5914" t="str">
            <v/>
          </cell>
        </row>
        <row r="5915">
          <cell r="J5915" t="str">
            <v/>
          </cell>
          <cell r="O5915" t="str">
            <v/>
          </cell>
          <cell r="P5915" t="str">
            <v/>
          </cell>
          <cell r="Q5915" t="str">
            <v/>
          </cell>
        </row>
        <row r="5916">
          <cell r="J5916" t="str">
            <v/>
          </cell>
          <cell r="O5916" t="str">
            <v/>
          </cell>
          <cell r="P5916" t="str">
            <v/>
          </cell>
          <cell r="Q5916" t="str">
            <v/>
          </cell>
        </row>
        <row r="5917">
          <cell r="J5917" t="str">
            <v/>
          </cell>
          <cell r="O5917" t="str">
            <v/>
          </cell>
          <cell r="P5917" t="str">
            <v/>
          </cell>
          <cell r="Q5917" t="str">
            <v/>
          </cell>
        </row>
        <row r="5918">
          <cell r="J5918" t="str">
            <v/>
          </cell>
          <cell r="O5918" t="str">
            <v/>
          </cell>
          <cell r="P5918" t="str">
            <v/>
          </cell>
          <cell r="Q5918" t="str">
            <v/>
          </cell>
        </row>
        <row r="5919">
          <cell r="J5919" t="str">
            <v/>
          </cell>
          <cell r="O5919" t="str">
            <v/>
          </cell>
          <cell r="P5919" t="str">
            <v/>
          </cell>
          <cell r="Q5919" t="str">
            <v/>
          </cell>
        </row>
        <row r="5920">
          <cell r="J5920" t="str">
            <v/>
          </cell>
          <cell r="O5920" t="str">
            <v/>
          </cell>
          <cell r="P5920" t="str">
            <v/>
          </cell>
          <cell r="Q5920" t="str">
            <v/>
          </cell>
        </row>
        <row r="5921">
          <cell r="J5921" t="str">
            <v/>
          </cell>
          <cell r="O5921" t="str">
            <v/>
          </cell>
          <cell r="P5921" t="str">
            <v/>
          </cell>
          <cell r="Q5921" t="str">
            <v/>
          </cell>
        </row>
        <row r="5922">
          <cell r="J5922" t="str">
            <v/>
          </cell>
          <cell r="O5922" t="str">
            <v/>
          </cell>
          <cell r="P5922" t="str">
            <v/>
          </cell>
          <cell r="Q5922" t="str">
            <v/>
          </cell>
        </row>
        <row r="5923">
          <cell r="J5923" t="str">
            <v/>
          </cell>
          <cell r="O5923" t="str">
            <v/>
          </cell>
          <cell r="P5923" t="str">
            <v/>
          </cell>
          <cell r="Q5923" t="str">
            <v/>
          </cell>
        </row>
        <row r="5924">
          <cell r="J5924" t="str">
            <v/>
          </cell>
          <cell r="O5924" t="str">
            <v/>
          </cell>
          <cell r="P5924" t="str">
            <v/>
          </cell>
          <cell r="Q5924" t="str">
            <v/>
          </cell>
        </row>
        <row r="5925">
          <cell r="J5925" t="str">
            <v/>
          </cell>
          <cell r="O5925" t="str">
            <v/>
          </cell>
          <cell r="P5925" t="str">
            <v/>
          </cell>
          <cell r="Q5925" t="str">
            <v/>
          </cell>
        </row>
        <row r="5926">
          <cell r="J5926" t="str">
            <v/>
          </cell>
          <cell r="O5926" t="str">
            <v/>
          </cell>
          <cell r="P5926" t="str">
            <v/>
          </cell>
          <cell r="Q5926" t="str">
            <v/>
          </cell>
        </row>
        <row r="5927">
          <cell r="J5927" t="str">
            <v/>
          </cell>
          <cell r="O5927" t="str">
            <v/>
          </cell>
          <cell r="P5927" t="str">
            <v/>
          </cell>
          <cell r="Q5927" t="str">
            <v/>
          </cell>
        </row>
        <row r="5928">
          <cell r="J5928" t="str">
            <v/>
          </cell>
          <cell r="O5928" t="str">
            <v/>
          </cell>
          <cell r="P5928" t="str">
            <v/>
          </cell>
          <cell r="Q5928" t="str">
            <v/>
          </cell>
        </row>
        <row r="5929">
          <cell r="J5929" t="str">
            <v/>
          </cell>
          <cell r="O5929" t="str">
            <v/>
          </cell>
          <cell r="P5929" t="str">
            <v/>
          </cell>
          <cell r="Q5929" t="str">
            <v/>
          </cell>
        </row>
        <row r="5930">
          <cell r="J5930" t="str">
            <v/>
          </cell>
          <cell r="O5930" t="str">
            <v/>
          </cell>
          <cell r="P5930" t="str">
            <v/>
          </cell>
          <cell r="Q5930" t="str">
            <v/>
          </cell>
        </row>
        <row r="5931">
          <cell r="J5931" t="str">
            <v/>
          </cell>
          <cell r="O5931" t="str">
            <v/>
          </cell>
          <cell r="P5931" t="str">
            <v/>
          </cell>
          <cell r="Q5931" t="str">
            <v/>
          </cell>
        </row>
        <row r="5932">
          <cell r="J5932" t="str">
            <v/>
          </cell>
          <cell r="O5932" t="str">
            <v/>
          </cell>
          <cell r="P5932" t="str">
            <v/>
          </cell>
          <cell r="Q5932" t="str">
            <v/>
          </cell>
        </row>
        <row r="5933">
          <cell r="J5933" t="str">
            <v/>
          </cell>
          <cell r="O5933" t="str">
            <v/>
          </cell>
          <cell r="P5933" t="str">
            <v/>
          </cell>
          <cell r="Q5933" t="str">
            <v/>
          </cell>
        </row>
        <row r="5934">
          <cell r="J5934" t="str">
            <v/>
          </cell>
          <cell r="O5934" t="str">
            <v/>
          </cell>
          <cell r="P5934" t="str">
            <v/>
          </cell>
          <cell r="Q5934" t="str">
            <v/>
          </cell>
        </row>
        <row r="5935">
          <cell r="J5935" t="str">
            <v/>
          </cell>
          <cell r="O5935" t="str">
            <v/>
          </cell>
          <cell r="P5935" t="str">
            <v/>
          </cell>
          <cell r="Q5935" t="str">
            <v/>
          </cell>
        </row>
        <row r="5936">
          <cell r="J5936" t="str">
            <v/>
          </cell>
          <cell r="O5936" t="str">
            <v/>
          </cell>
          <cell r="P5936" t="str">
            <v/>
          </cell>
          <cell r="Q5936" t="str">
            <v/>
          </cell>
        </row>
        <row r="5937">
          <cell r="J5937" t="str">
            <v/>
          </cell>
          <cell r="O5937" t="str">
            <v/>
          </cell>
          <cell r="P5937" t="str">
            <v/>
          </cell>
          <cell r="Q5937" t="str">
            <v/>
          </cell>
        </row>
        <row r="5938">
          <cell r="J5938" t="str">
            <v/>
          </cell>
          <cell r="O5938" t="str">
            <v/>
          </cell>
          <cell r="P5938" t="str">
            <v/>
          </cell>
          <cell r="Q5938" t="str">
            <v/>
          </cell>
        </row>
        <row r="5939">
          <cell r="J5939" t="str">
            <v/>
          </cell>
          <cell r="O5939" t="str">
            <v/>
          </cell>
          <cell r="P5939" t="str">
            <v/>
          </cell>
          <cell r="Q5939" t="str">
            <v/>
          </cell>
        </row>
        <row r="5940">
          <cell r="J5940" t="str">
            <v/>
          </cell>
          <cell r="O5940" t="str">
            <v/>
          </cell>
          <cell r="P5940" t="str">
            <v/>
          </cell>
          <cell r="Q5940" t="str">
            <v/>
          </cell>
        </row>
        <row r="5941">
          <cell r="J5941" t="str">
            <v/>
          </cell>
          <cell r="O5941" t="str">
            <v/>
          </cell>
          <cell r="P5941" t="str">
            <v/>
          </cell>
          <cell r="Q5941" t="str">
            <v/>
          </cell>
        </row>
        <row r="5942">
          <cell r="J5942" t="str">
            <v/>
          </cell>
          <cell r="O5942" t="str">
            <v/>
          </cell>
          <cell r="P5942" t="str">
            <v/>
          </cell>
          <cell r="Q5942" t="str">
            <v/>
          </cell>
        </row>
        <row r="5943">
          <cell r="J5943" t="str">
            <v/>
          </cell>
          <cell r="O5943" t="str">
            <v/>
          </cell>
          <cell r="P5943" t="str">
            <v/>
          </cell>
          <cell r="Q5943" t="str">
            <v/>
          </cell>
        </row>
        <row r="5944">
          <cell r="J5944" t="str">
            <v/>
          </cell>
          <cell r="O5944" t="str">
            <v/>
          </cell>
          <cell r="P5944" t="str">
            <v/>
          </cell>
          <cell r="Q5944" t="str">
            <v/>
          </cell>
        </row>
        <row r="5945">
          <cell r="J5945" t="str">
            <v/>
          </cell>
          <cell r="O5945" t="str">
            <v/>
          </cell>
          <cell r="P5945" t="str">
            <v/>
          </cell>
          <cell r="Q5945" t="str">
            <v/>
          </cell>
        </row>
        <row r="5946">
          <cell r="J5946" t="str">
            <v/>
          </cell>
          <cell r="O5946" t="str">
            <v/>
          </cell>
          <cell r="P5946" t="str">
            <v/>
          </cell>
          <cell r="Q5946" t="str">
            <v/>
          </cell>
        </row>
        <row r="5947">
          <cell r="J5947" t="str">
            <v/>
          </cell>
          <cell r="O5947" t="str">
            <v/>
          </cell>
          <cell r="P5947" t="str">
            <v/>
          </cell>
          <cell r="Q5947" t="str">
            <v/>
          </cell>
        </row>
        <row r="5948">
          <cell r="J5948" t="str">
            <v/>
          </cell>
          <cell r="O5948" t="str">
            <v/>
          </cell>
          <cell r="P5948" t="str">
            <v/>
          </cell>
          <cell r="Q5948" t="str">
            <v/>
          </cell>
        </row>
        <row r="5949">
          <cell r="J5949" t="str">
            <v/>
          </cell>
          <cell r="O5949" t="str">
            <v/>
          </cell>
          <cell r="P5949" t="str">
            <v/>
          </cell>
          <cell r="Q5949" t="str">
            <v/>
          </cell>
        </row>
        <row r="5950">
          <cell r="J5950" t="str">
            <v/>
          </cell>
          <cell r="O5950" t="str">
            <v/>
          </cell>
          <cell r="P5950" t="str">
            <v/>
          </cell>
          <cell r="Q5950" t="str">
            <v/>
          </cell>
        </row>
        <row r="5951">
          <cell r="J5951" t="str">
            <v/>
          </cell>
          <cell r="O5951" t="str">
            <v/>
          </cell>
          <cell r="P5951" t="str">
            <v/>
          </cell>
          <cell r="Q5951" t="str">
            <v/>
          </cell>
        </row>
        <row r="5952">
          <cell r="J5952" t="str">
            <v/>
          </cell>
          <cell r="O5952" t="str">
            <v/>
          </cell>
          <cell r="P5952" t="str">
            <v/>
          </cell>
          <cell r="Q5952" t="str">
            <v/>
          </cell>
        </row>
        <row r="5953">
          <cell r="J5953" t="str">
            <v/>
          </cell>
          <cell r="O5953" t="str">
            <v/>
          </cell>
          <cell r="P5953" t="str">
            <v/>
          </cell>
          <cell r="Q5953" t="str">
            <v/>
          </cell>
        </row>
        <row r="5954">
          <cell r="J5954" t="str">
            <v/>
          </cell>
          <cell r="O5954" t="str">
            <v/>
          </cell>
          <cell r="P5954" t="str">
            <v/>
          </cell>
          <cell r="Q5954" t="str">
            <v/>
          </cell>
        </row>
        <row r="5955">
          <cell r="J5955" t="str">
            <v/>
          </cell>
          <cell r="O5955" t="str">
            <v/>
          </cell>
          <cell r="P5955" t="str">
            <v/>
          </cell>
          <cell r="Q5955" t="str">
            <v/>
          </cell>
        </row>
        <row r="5956">
          <cell r="J5956" t="str">
            <v/>
          </cell>
          <cell r="O5956" t="str">
            <v/>
          </cell>
          <cell r="P5956" t="str">
            <v/>
          </cell>
          <cell r="Q5956" t="str">
            <v/>
          </cell>
        </row>
        <row r="5957">
          <cell r="J5957" t="str">
            <v/>
          </cell>
          <cell r="O5957" t="str">
            <v/>
          </cell>
          <cell r="P5957" t="str">
            <v/>
          </cell>
          <cell r="Q5957" t="str">
            <v/>
          </cell>
        </row>
        <row r="5958">
          <cell r="J5958" t="str">
            <v/>
          </cell>
          <cell r="O5958" t="str">
            <v/>
          </cell>
          <cell r="P5958" t="str">
            <v/>
          </cell>
          <cell r="Q5958" t="str">
            <v/>
          </cell>
        </row>
        <row r="5959">
          <cell r="J5959" t="str">
            <v/>
          </cell>
          <cell r="O5959" t="str">
            <v/>
          </cell>
          <cell r="P5959" t="str">
            <v/>
          </cell>
          <cell r="Q5959" t="str">
            <v/>
          </cell>
        </row>
        <row r="5960">
          <cell r="J5960" t="str">
            <v/>
          </cell>
          <cell r="O5960" t="str">
            <v/>
          </cell>
          <cell r="P5960" t="str">
            <v/>
          </cell>
          <cell r="Q5960" t="str">
            <v/>
          </cell>
        </row>
        <row r="5961">
          <cell r="J5961" t="str">
            <v/>
          </cell>
          <cell r="O5961" t="str">
            <v/>
          </cell>
          <cell r="P5961" t="str">
            <v/>
          </cell>
          <cell r="Q5961" t="str">
            <v/>
          </cell>
        </row>
        <row r="5962">
          <cell r="J5962" t="str">
            <v/>
          </cell>
          <cell r="O5962" t="str">
            <v/>
          </cell>
          <cell r="P5962" t="str">
            <v/>
          </cell>
          <cell r="Q5962" t="str">
            <v/>
          </cell>
        </row>
        <row r="5963">
          <cell r="J5963" t="str">
            <v/>
          </cell>
          <cell r="O5963" t="str">
            <v/>
          </cell>
          <cell r="P5963" t="str">
            <v/>
          </cell>
          <cell r="Q5963" t="str">
            <v/>
          </cell>
        </row>
        <row r="5964">
          <cell r="J5964" t="str">
            <v/>
          </cell>
          <cell r="O5964" t="str">
            <v/>
          </cell>
          <cell r="P5964" t="str">
            <v/>
          </cell>
          <cell r="Q5964" t="str">
            <v/>
          </cell>
        </row>
        <row r="5965">
          <cell r="J5965" t="str">
            <v/>
          </cell>
          <cell r="O5965" t="str">
            <v/>
          </cell>
          <cell r="P5965" t="str">
            <v/>
          </cell>
          <cell r="Q5965" t="str">
            <v/>
          </cell>
        </row>
        <row r="5966">
          <cell r="J5966" t="str">
            <v/>
          </cell>
          <cell r="O5966" t="str">
            <v/>
          </cell>
          <cell r="P5966" t="str">
            <v/>
          </cell>
          <cell r="Q5966" t="str">
            <v/>
          </cell>
        </row>
        <row r="5967">
          <cell r="J5967" t="str">
            <v/>
          </cell>
          <cell r="O5967" t="str">
            <v/>
          </cell>
          <cell r="P5967" t="str">
            <v/>
          </cell>
          <cell r="Q5967" t="str">
            <v/>
          </cell>
        </row>
        <row r="5968">
          <cell r="J5968" t="str">
            <v/>
          </cell>
          <cell r="O5968" t="str">
            <v/>
          </cell>
          <cell r="P5968" t="str">
            <v/>
          </cell>
          <cell r="Q5968" t="str">
            <v/>
          </cell>
        </row>
        <row r="5969">
          <cell r="J5969" t="str">
            <v/>
          </cell>
          <cell r="O5969" t="str">
            <v/>
          </cell>
          <cell r="P5969" t="str">
            <v/>
          </cell>
          <cell r="Q5969" t="str">
            <v/>
          </cell>
        </row>
        <row r="5970">
          <cell r="J5970" t="str">
            <v/>
          </cell>
          <cell r="O5970" t="str">
            <v/>
          </cell>
          <cell r="P5970" t="str">
            <v/>
          </cell>
          <cell r="Q5970" t="str">
            <v/>
          </cell>
        </row>
        <row r="5971">
          <cell r="J5971" t="str">
            <v/>
          </cell>
          <cell r="O5971" t="str">
            <v/>
          </cell>
          <cell r="P5971" t="str">
            <v/>
          </cell>
          <cell r="Q5971" t="str">
            <v/>
          </cell>
        </row>
        <row r="5972">
          <cell r="J5972" t="str">
            <v/>
          </cell>
          <cell r="O5972" t="str">
            <v/>
          </cell>
          <cell r="P5972" t="str">
            <v/>
          </cell>
          <cell r="Q5972" t="str">
            <v/>
          </cell>
        </row>
        <row r="5973">
          <cell r="J5973" t="str">
            <v/>
          </cell>
          <cell r="O5973" t="str">
            <v/>
          </cell>
          <cell r="P5973" t="str">
            <v/>
          </cell>
          <cell r="Q5973" t="str">
            <v/>
          </cell>
        </row>
        <row r="5974">
          <cell r="J5974" t="str">
            <v/>
          </cell>
          <cell r="O5974" t="str">
            <v/>
          </cell>
          <cell r="P5974" t="str">
            <v/>
          </cell>
          <cell r="Q5974" t="str">
            <v/>
          </cell>
        </row>
        <row r="5975">
          <cell r="J5975" t="str">
            <v/>
          </cell>
          <cell r="O5975" t="str">
            <v/>
          </cell>
          <cell r="P5975" t="str">
            <v/>
          </cell>
          <cell r="Q5975" t="str">
            <v/>
          </cell>
        </row>
        <row r="5976">
          <cell r="J5976" t="str">
            <v/>
          </cell>
          <cell r="O5976" t="str">
            <v/>
          </cell>
          <cell r="P5976" t="str">
            <v/>
          </cell>
          <cell r="Q5976" t="str">
            <v/>
          </cell>
        </row>
        <row r="5977">
          <cell r="J5977" t="str">
            <v/>
          </cell>
          <cell r="O5977" t="str">
            <v/>
          </cell>
          <cell r="P5977" t="str">
            <v/>
          </cell>
          <cell r="Q5977" t="str">
            <v/>
          </cell>
        </row>
        <row r="5978">
          <cell r="J5978" t="str">
            <v/>
          </cell>
          <cell r="O5978" t="str">
            <v/>
          </cell>
          <cell r="P5978" t="str">
            <v/>
          </cell>
          <cell r="Q5978" t="str">
            <v/>
          </cell>
        </row>
        <row r="5979">
          <cell r="J5979" t="str">
            <v/>
          </cell>
          <cell r="O5979" t="str">
            <v/>
          </cell>
          <cell r="P5979" t="str">
            <v/>
          </cell>
          <cell r="Q5979" t="str">
            <v/>
          </cell>
        </row>
        <row r="5980">
          <cell r="J5980" t="str">
            <v/>
          </cell>
          <cell r="O5980" t="str">
            <v/>
          </cell>
          <cell r="P5980" t="str">
            <v/>
          </cell>
          <cell r="Q5980" t="str">
            <v/>
          </cell>
        </row>
        <row r="5981">
          <cell r="J5981" t="str">
            <v/>
          </cell>
          <cell r="O5981" t="str">
            <v/>
          </cell>
          <cell r="P5981" t="str">
            <v/>
          </cell>
          <cell r="Q5981" t="str">
            <v/>
          </cell>
        </row>
        <row r="5982">
          <cell r="J5982" t="str">
            <v/>
          </cell>
          <cell r="O5982" t="str">
            <v/>
          </cell>
          <cell r="P5982" t="str">
            <v/>
          </cell>
          <cell r="Q5982" t="str">
            <v/>
          </cell>
        </row>
        <row r="5983">
          <cell r="J5983" t="str">
            <v/>
          </cell>
          <cell r="O5983" t="str">
            <v/>
          </cell>
          <cell r="P5983" t="str">
            <v/>
          </cell>
          <cell r="Q5983" t="str">
            <v/>
          </cell>
        </row>
        <row r="5984">
          <cell r="J5984" t="str">
            <v/>
          </cell>
          <cell r="O5984" t="str">
            <v/>
          </cell>
          <cell r="P5984" t="str">
            <v/>
          </cell>
          <cell r="Q5984" t="str">
            <v/>
          </cell>
        </row>
        <row r="5985">
          <cell r="J5985" t="str">
            <v/>
          </cell>
          <cell r="O5985" t="str">
            <v/>
          </cell>
          <cell r="P5985" t="str">
            <v/>
          </cell>
          <cell r="Q5985" t="str">
            <v/>
          </cell>
        </row>
        <row r="5986">
          <cell r="J5986" t="str">
            <v/>
          </cell>
          <cell r="O5986" t="str">
            <v/>
          </cell>
          <cell r="P5986" t="str">
            <v/>
          </cell>
          <cell r="Q5986" t="str">
            <v/>
          </cell>
        </row>
        <row r="5987">
          <cell r="J5987" t="str">
            <v/>
          </cell>
          <cell r="O5987" t="str">
            <v/>
          </cell>
          <cell r="P5987" t="str">
            <v/>
          </cell>
          <cell r="Q5987" t="str">
            <v/>
          </cell>
        </row>
        <row r="5988">
          <cell r="J5988" t="str">
            <v/>
          </cell>
          <cell r="O5988" t="str">
            <v/>
          </cell>
          <cell r="P5988" t="str">
            <v/>
          </cell>
          <cell r="Q5988" t="str">
            <v/>
          </cell>
        </row>
        <row r="5989">
          <cell r="J5989" t="str">
            <v/>
          </cell>
          <cell r="O5989" t="str">
            <v/>
          </cell>
          <cell r="P5989" t="str">
            <v/>
          </cell>
          <cell r="Q5989" t="str">
            <v/>
          </cell>
        </row>
        <row r="5990">
          <cell r="J5990" t="str">
            <v/>
          </cell>
          <cell r="O5990" t="str">
            <v/>
          </cell>
          <cell r="P5990" t="str">
            <v/>
          </cell>
          <cell r="Q5990" t="str">
            <v/>
          </cell>
        </row>
        <row r="5991">
          <cell r="J5991" t="str">
            <v/>
          </cell>
          <cell r="O5991" t="str">
            <v/>
          </cell>
          <cell r="P5991" t="str">
            <v/>
          </cell>
          <cell r="Q5991" t="str">
            <v/>
          </cell>
        </row>
        <row r="5992">
          <cell r="J5992" t="str">
            <v/>
          </cell>
          <cell r="O5992" t="str">
            <v/>
          </cell>
          <cell r="P5992" t="str">
            <v/>
          </cell>
          <cell r="Q5992" t="str">
            <v/>
          </cell>
        </row>
        <row r="5993">
          <cell r="J5993" t="str">
            <v/>
          </cell>
          <cell r="O5993" t="str">
            <v/>
          </cell>
          <cell r="P5993" t="str">
            <v/>
          </cell>
          <cell r="Q5993" t="str">
            <v/>
          </cell>
        </row>
        <row r="5994">
          <cell r="J5994" t="str">
            <v/>
          </cell>
          <cell r="O5994" t="str">
            <v/>
          </cell>
          <cell r="P5994" t="str">
            <v/>
          </cell>
          <cell r="Q5994" t="str">
            <v/>
          </cell>
        </row>
        <row r="5995">
          <cell r="J5995" t="str">
            <v/>
          </cell>
          <cell r="O5995" t="str">
            <v/>
          </cell>
          <cell r="P5995" t="str">
            <v/>
          </cell>
          <cell r="Q5995" t="str">
            <v/>
          </cell>
        </row>
        <row r="5996">
          <cell r="J5996" t="str">
            <v/>
          </cell>
          <cell r="O5996" t="str">
            <v/>
          </cell>
          <cell r="P5996" t="str">
            <v/>
          </cell>
          <cell r="Q5996" t="str">
            <v/>
          </cell>
        </row>
        <row r="5997">
          <cell r="J5997" t="str">
            <v/>
          </cell>
          <cell r="O5997" t="str">
            <v/>
          </cell>
          <cell r="P5997" t="str">
            <v/>
          </cell>
          <cell r="Q5997" t="str">
            <v/>
          </cell>
        </row>
        <row r="5998">
          <cell r="J5998" t="str">
            <v/>
          </cell>
          <cell r="O5998" t="str">
            <v/>
          </cell>
          <cell r="P5998" t="str">
            <v/>
          </cell>
          <cell r="Q5998" t="str">
            <v/>
          </cell>
        </row>
        <row r="5999">
          <cell r="J5999" t="str">
            <v/>
          </cell>
          <cell r="O5999" t="str">
            <v/>
          </cell>
          <cell r="P5999" t="str">
            <v/>
          </cell>
          <cell r="Q5999" t="str">
            <v/>
          </cell>
        </row>
        <row r="6000">
          <cell r="J6000" t="str">
            <v/>
          </cell>
          <cell r="O6000" t="str">
            <v/>
          </cell>
          <cell r="P6000" t="str">
            <v/>
          </cell>
          <cell r="Q6000" t="str">
            <v/>
          </cell>
        </row>
        <row r="6001">
          <cell r="J6001" t="str">
            <v/>
          </cell>
          <cell r="O6001" t="str">
            <v/>
          </cell>
          <cell r="P6001" t="str">
            <v/>
          </cell>
          <cell r="Q6001" t="str">
            <v/>
          </cell>
        </row>
        <row r="6002">
          <cell r="J6002" t="str">
            <v/>
          </cell>
          <cell r="O6002" t="str">
            <v/>
          </cell>
          <cell r="P6002" t="str">
            <v/>
          </cell>
          <cell r="Q6002" t="str">
            <v/>
          </cell>
        </row>
        <row r="6003">
          <cell r="J6003" t="str">
            <v/>
          </cell>
          <cell r="O6003" t="str">
            <v/>
          </cell>
          <cell r="P6003" t="str">
            <v/>
          </cell>
          <cell r="Q6003" t="str">
            <v/>
          </cell>
        </row>
        <row r="6004">
          <cell r="J6004" t="str">
            <v/>
          </cell>
          <cell r="O6004" t="str">
            <v/>
          </cell>
          <cell r="P6004" t="str">
            <v/>
          </cell>
          <cell r="Q6004" t="str">
            <v/>
          </cell>
        </row>
        <row r="6005">
          <cell r="J6005" t="str">
            <v/>
          </cell>
          <cell r="O6005" t="str">
            <v/>
          </cell>
          <cell r="P6005" t="str">
            <v/>
          </cell>
          <cell r="Q6005" t="str">
            <v/>
          </cell>
        </row>
        <row r="6006">
          <cell r="J6006" t="str">
            <v/>
          </cell>
          <cell r="O6006" t="str">
            <v/>
          </cell>
          <cell r="P6006" t="str">
            <v/>
          </cell>
          <cell r="Q6006" t="str">
            <v/>
          </cell>
        </row>
        <row r="6007">
          <cell r="J6007" t="str">
            <v/>
          </cell>
          <cell r="O6007" t="str">
            <v/>
          </cell>
          <cell r="P6007" t="str">
            <v/>
          </cell>
          <cell r="Q6007" t="str">
            <v/>
          </cell>
        </row>
        <row r="6008">
          <cell r="J6008" t="str">
            <v/>
          </cell>
          <cell r="O6008" t="str">
            <v/>
          </cell>
          <cell r="P6008" t="str">
            <v/>
          </cell>
          <cell r="Q6008" t="str">
            <v/>
          </cell>
        </row>
        <row r="6009">
          <cell r="J6009" t="str">
            <v/>
          </cell>
          <cell r="O6009" t="str">
            <v/>
          </cell>
          <cell r="P6009" t="str">
            <v/>
          </cell>
          <cell r="Q6009" t="str">
            <v/>
          </cell>
        </row>
        <row r="6010">
          <cell r="J6010" t="str">
            <v/>
          </cell>
          <cell r="O6010" t="str">
            <v/>
          </cell>
          <cell r="P6010" t="str">
            <v/>
          </cell>
          <cell r="Q6010" t="str">
            <v/>
          </cell>
        </row>
        <row r="6011">
          <cell r="J6011" t="str">
            <v/>
          </cell>
          <cell r="O6011" t="str">
            <v/>
          </cell>
          <cell r="P6011" t="str">
            <v/>
          </cell>
          <cell r="Q6011" t="str">
            <v/>
          </cell>
        </row>
        <row r="6012">
          <cell r="J6012" t="str">
            <v/>
          </cell>
          <cell r="O6012" t="str">
            <v/>
          </cell>
          <cell r="P6012" t="str">
            <v/>
          </cell>
          <cell r="Q6012" t="str">
            <v/>
          </cell>
        </row>
        <row r="6013">
          <cell r="J6013" t="str">
            <v/>
          </cell>
          <cell r="O6013" t="str">
            <v/>
          </cell>
          <cell r="P6013" t="str">
            <v/>
          </cell>
          <cell r="Q6013" t="str">
            <v/>
          </cell>
        </row>
        <row r="6014">
          <cell r="J6014" t="str">
            <v/>
          </cell>
          <cell r="O6014" t="str">
            <v/>
          </cell>
          <cell r="P6014" t="str">
            <v/>
          </cell>
          <cell r="Q6014" t="str">
            <v/>
          </cell>
        </row>
        <row r="6015">
          <cell r="J6015" t="str">
            <v/>
          </cell>
          <cell r="O6015" t="str">
            <v/>
          </cell>
          <cell r="P6015" t="str">
            <v/>
          </cell>
          <cell r="Q6015" t="str">
            <v/>
          </cell>
        </row>
        <row r="6016">
          <cell r="J6016" t="str">
            <v/>
          </cell>
          <cell r="O6016" t="str">
            <v/>
          </cell>
          <cell r="P6016" t="str">
            <v/>
          </cell>
          <cell r="Q6016" t="str">
            <v/>
          </cell>
        </row>
        <row r="6017">
          <cell r="J6017" t="str">
            <v/>
          </cell>
          <cell r="O6017" t="str">
            <v/>
          </cell>
          <cell r="P6017" t="str">
            <v/>
          </cell>
          <cell r="Q6017" t="str">
            <v/>
          </cell>
        </row>
        <row r="6018">
          <cell r="J6018" t="str">
            <v/>
          </cell>
          <cell r="O6018" t="str">
            <v/>
          </cell>
          <cell r="P6018" t="str">
            <v/>
          </cell>
          <cell r="Q6018" t="str">
            <v/>
          </cell>
        </row>
        <row r="6019">
          <cell r="J6019" t="str">
            <v/>
          </cell>
          <cell r="O6019" t="str">
            <v/>
          </cell>
          <cell r="P6019" t="str">
            <v/>
          </cell>
          <cell r="Q6019" t="str">
            <v/>
          </cell>
        </row>
        <row r="6020">
          <cell r="J6020" t="str">
            <v/>
          </cell>
          <cell r="O6020" t="str">
            <v/>
          </cell>
          <cell r="P6020" t="str">
            <v/>
          </cell>
          <cell r="Q6020" t="str">
            <v/>
          </cell>
        </row>
        <row r="6021">
          <cell r="J6021" t="str">
            <v/>
          </cell>
          <cell r="O6021" t="str">
            <v/>
          </cell>
          <cell r="P6021" t="str">
            <v/>
          </cell>
          <cell r="Q6021" t="str">
            <v/>
          </cell>
        </row>
        <row r="6022">
          <cell r="J6022" t="str">
            <v/>
          </cell>
          <cell r="O6022" t="str">
            <v/>
          </cell>
          <cell r="P6022" t="str">
            <v/>
          </cell>
          <cell r="Q6022" t="str">
            <v/>
          </cell>
        </row>
        <row r="6023">
          <cell r="J6023" t="str">
            <v/>
          </cell>
          <cell r="O6023" t="str">
            <v/>
          </cell>
          <cell r="P6023" t="str">
            <v/>
          </cell>
          <cell r="Q6023" t="str">
            <v/>
          </cell>
        </row>
        <row r="6024">
          <cell r="J6024" t="str">
            <v/>
          </cell>
          <cell r="O6024" t="str">
            <v/>
          </cell>
          <cell r="P6024" t="str">
            <v/>
          </cell>
          <cell r="Q6024" t="str">
            <v/>
          </cell>
        </row>
        <row r="6025">
          <cell r="J6025" t="str">
            <v/>
          </cell>
          <cell r="O6025" t="str">
            <v/>
          </cell>
          <cell r="P6025" t="str">
            <v/>
          </cell>
          <cell r="Q6025" t="str">
            <v/>
          </cell>
        </row>
        <row r="6026">
          <cell r="J6026" t="str">
            <v/>
          </cell>
          <cell r="O6026" t="str">
            <v/>
          </cell>
          <cell r="P6026" t="str">
            <v/>
          </cell>
          <cell r="Q6026" t="str">
            <v/>
          </cell>
        </row>
        <row r="6027">
          <cell r="J6027" t="str">
            <v/>
          </cell>
          <cell r="O6027" t="str">
            <v/>
          </cell>
          <cell r="P6027" t="str">
            <v/>
          </cell>
          <cell r="Q6027" t="str">
            <v/>
          </cell>
        </row>
        <row r="6028">
          <cell r="J6028" t="str">
            <v/>
          </cell>
          <cell r="O6028" t="str">
            <v/>
          </cell>
          <cell r="P6028" t="str">
            <v/>
          </cell>
          <cell r="Q6028" t="str">
            <v/>
          </cell>
        </row>
        <row r="6029">
          <cell r="J6029" t="str">
            <v/>
          </cell>
          <cell r="O6029" t="str">
            <v/>
          </cell>
          <cell r="P6029" t="str">
            <v/>
          </cell>
          <cell r="Q6029" t="str">
            <v/>
          </cell>
        </row>
        <row r="6030">
          <cell r="J6030" t="str">
            <v/>
          </cell>
          <cell r="O6030" t="str">
            <v/>
          </cell>
          <cell r="P6030" t="str">
            <v/>
          </cell>
          <cell r="Q6030" t="str">
            <v/>
          </cell>
        </row>
        <row r="6031">
          <cell r="J6031" t="str">
            <v/>
          </cell>
          <cell r="O6031" t="str">
            <v/>
          </cell>
          <cell r="P6031" t="str">
            <v/>
          </cell>
          <cell r="Q6031" t="str">
            <v/>
          </cell>
        </row>
        <row r="6032">
          <cell r="J6032" t="str">
            <v/>
          </cell>
          <cell r="O6032" t="str">
            <v/>
          </cell>
          <cell r="P6032" t="str">
            <v/>
          </cell>
          <cell r="Q6032" t="str">
            <v/>
          </cell>
        </row>
        <row r="6033">
          <cell r="J6033" t="str">
            <v/>
          </cell>
          <cell r="O6033" t="str">
            <v/>
          </cell>
          <cell r="P6033" t="str">
            <v/>
          </cell>
          <cell r="Q6033" t="str">
            <v/>
          </cell>
        </row>
        <row r="6034">
          <cell r="J6034" t="str">
            <v/>
          </cell>
          <cell r="O6034" t="str">
            <v/>
          </cell>
          <cell r="P6034" t="str">
            <v/>
          </cell>
          <cell r="Q6034" t="str">
            <v/>
          </cell>
        </row>
        <row r="6035">
          <cell r="J6035" t="str">
            <v/>
          </cell>
          <cell r="O6035" t="str">
            <v/>
          </cell>
          <cell r="P6035" t="str">
            <v/>
          </cell>
          <cell r="Q6035" t="str">
            <v/>
          </cell>
        </row>
        <row r="6036">
          <cell r="J6036" t="str">
            <v/>
          </cell>
          <cell r="O6036" t="str">
            <v/>
          </cell>
          <cell r="P6036" t="str">
            <v/>
          </cell>
          <cell r="Q6036" t="str">
            <v/>
          </cell>
        </row>
        <row r="6037">
          <cell r="J6037" t="str">
            <v/>
          </cell>
          <cell r="O6037" t="str">
            <v/>
          </cell>
          <cell r="P6037" t="str">
            <v/>
          </cell>
          <cell r="Q6037" t="str">
            <v/>
          </cell>
        </row>
        <row r="6038">
          <cell r="J6038" t="str">
            <v/>
          </cell>
          <cell r="O6038" t="str">
            <v/>
          </cell>
          <cell r="P6038" t="str">
            <v/>
          </cell>
          <cell r="Q6038" t="str">
            <v/>
          </cell>
        </row>
        <row r="6039">
          <cell r="J6039" t="str">
            <v/>
          </cell>
          <cell r="O6039" t="str">
            <v/>
          </cell>
          <cell r="P6039" t="str">
            <v/>
          </cell>
          <cell r="Q6039" t="str">
            <v/>
          </cell>
        </row>
        <row r="6040">
          <cell r="J6040" t="str">
            <v/>
          </cell>
          <cell r="O6040" t="str">
            <v/>
          </cell>
          <cell r="P6040" t="str">
            <v/>
          </cell>
          <cell r="Q6040" t="str">
            <v/>
          </cell>
        </row>
        <row r="6041">
          <cell r="J6041" t="str">
            <v/>
          </cell>
          <cell r="O6041" t="str">
            <v/>
          </cell>
          <cell r="P6041" t="str">
            <v/>
          </cell>
          <cell r="Q6041" t="str">
            <v/>
          </cell>
        </row>
        <row r="6042">
          <cell r="J6042" t="str">
            <v/>
          </cell>
          <cell r="O6042" t="str">
            <v/>
          </cell>
          <cell r="P6042" t="str">
            <v/>
          </cell>
          <cell r="Q6042" t="str">
            <v/>
          </cell>
        </row>
        <row r="6043">
          <cell r="J6043" t="str">
            <v/>
          </cell>
          <cell r="O6043" t="str">
            <v/>
          </cell>
          <cell r="P6043" t="str">
            <v/>
          </cell>
          <cell r="Q6043" t="str">
            <v/>
          </cell>
        </row>
        <row r="6044">
          <cell r="J6044" t="str">
            <v/>
          </cell>
          <cell r="O6044" t="str">
            <v/>
          </cell>
          <cell r="P6044" t="str">
            <v/>
          </cell>
          <cell r="Q6044" t="str">
            <v/>
          </cell>
        </row>
        <row r="6045">
          <cell r="J6045" t="str">
            <v/>
          </cell>
          <cell r="O6045" t="str">
            <v/>
          </cell>
          <cell r="P6045" t="str">
            <v/>
          </cell>
          <cell r="Q6045" t="str">
            <v/>
          </cell>
        </row>
        <row r="6046">
          <cell r="J6046" t="str">
            <v/>
          </cell>
          <cell r="O6046" t="str">
            <v/>
          </cell>
          <cell r="P6046" t="str">
            <v/>
          </cell>
          <cell r="Q6046" t="str">
            <v/>
          </cell>
        </row>
        <row r="6047">
          <cell r="J6047" t="str">
            <v/>
          </cell>
          <cell r="O6047" t="str">
            <v/>
          </cell>
          <cell r="P6047" t="str">
            <v/>
          </cell>
          <cell r="Q6047" t="str">
            <v/>
          </cell>
        </row>
        <row r="6048">
          <cell r="J6048" t="str">
            <v/>
          </cell>
          <cell r="O6048" t="str">
            <v/>
          </cell>
          <cell r="P6048" t="str">
            <v/>
          </cell>
          <cell r="Q6048" t="str">
            <v/>
          </cell>
        </row>
        <row r="6049">
          <cell r="J6049" t="str">
            <v/>
          </cell>
          <cell r="O6049" t="str">
            <v/>
          </cell>
          <cell r="P6049" t="str">
            <v/>
          </cell>
          <cell r="Q6049" t="str">
            <v/>
          </cell>
        </row>
        <row r="6050">
          <cell r="J6050" t="str">
            <v/>
          </cell>
          <cell r="O6050" t="str">
            <v/>
          </cell>
          <cell r="P6050" t="str">
            <v/>
          </cell>
          <cell r="Q6050" t="str">
            <v/>
          </cell>
        </row>
        <row r="6051">
          <cell r="J6051" t="str">
            <v/>
          </cell>
          <cell r="O6051" t="str">
            <v/>
          </cell>
          <cell r="P6051" t="str">
            <v/>
          </cell>
          <cell r="Q6051" t="str">
            <v/>
          </cell>
        </row>
        <row r="6052">
          <cell r="J6052" t="str">
            <v/>
          </cell>
          <cell r="O6052" t="str">
            <v/>
          </cell>
          <cell r="P6052" t="str">
            <v/>
          </cell>
          <cell r="Q6052" t="str">
            <v/>
          </cell>
        </row>
        <row r="6053">
          <cell r="J6053" t="str">
            <v/>
          </cell>
          <cell r="O6053" t="str">
            <v/>
          </cell>
          <cell r="P6053" t="str">
            <v/>
          </cell>
          <cell r="Q6053" t="str">
            <v/>
          </cell>
        </row>
        <row r="6054">
          <cell r="J6054" t="str">
            <v/>
          </cell>
          <cell r="O6054" t="str">
            <v/>
          </cell>
          <cell r="P6054" t="str">
            <v/>
          </cell>
          <cell r="Q6054" t="str">
            <v/>
          </cell>
        </row>
        <row r="6055">
          <cell r="J6055" t="str">
            <v/>
          </cell>
          <cell r="O6055" t="str">
            <v/>
          </cell>
          <cell r="P6055" t="str">
            <v/>
          </cell>
          <cell r="Q6055" t="str">
            <v/>
          </cell>
        </row>
        <row r="6056">
          <cell r="J6056" t="str">
            <v/>
          </cell>
          <cell r="O6056" t="str">
            <v/>
          </cell>
          <cell r="P6056" t="str">
            <v/>
          </cell>
          <cell r="Q6056" t="str">
            <v/>
          </cell>
        </row>
        <row r="6057">
          <cell r="J6057" t="str">
            <v/>
          </cell>
          <cell r="O6057" t="str">
            <v/>
          </cell>
          <cell r="P6057" t="str">
            <v/>
          </cell>
          <cell r="Q6057" t="str">
            <v/>
          </cell>
        </row>
        <row r="6058">
          <cell r="J6058" t="str">
            <v/>
          </cell>
          <cell r="O6058" t="str">
            <v/>
          </cell>
          <cell r="P6058" t="str">
            <v/>
          </cell>
          <cell r="Q6058" t="str">
            <v/>
          </cell>
        </row>
        <row r="6059">
          <cell r="J6059" t="str">
            <v/>
          </cell>
          <cell r="O6059" t="str">
            <v/>
          </cell>
          <cell r="P6059" t="str">
            <v/>
          </cell>
          <cell r="Q6059" t="str">
            <v/>
          </cell>
        </row>
        <row r="6060">
          <cell r="J6060" t="str">
            <v/>
          </cell>
          <cell r="O6060" t="str">
            <v/>
          </cell>
          <cell r="P6060" t="str">
            <v/>
          </cell>
          <cell r="Q6060" t="str">
            <v/>
          </cell>
        </row>
        <row r="6061">
          <cell r="J6061" t="str">
            <v/>
          </cell>
          <cell r="O6061" t="str">
            <v/>
          </cell>
          <cell r="P6061" t="str">
            <v/>
          </cell>
          <cell r="Q6061" t="str">
            <v/>
          </cell>
        </row>
        <row r="6062">
          <cell r="J6062" t="str">
            <v/>
          </cell>
          <cell r="O6062" t="str">
            <v/>
          </cell>
          <cell r="P6062" t="str">
            <v/>
          </cell>
          <cell r="Q6062" t="str">
            <v/>
          </cell>
        </row>
        <row r="6063">
          <cell r="J6063" t="str">
            <v/>
          </cell>
          <cell r="O6063" t="str">
            <v/>
          </cell>
          <cell r="P6063" t="str">
            <v/>
          </cell>
          <cell r="Q6063" t="str">
            <v/>
          </cell>
        </row>
        <row r="6064">
          <cell r="J6064" t="str">
            <v/>
          </cell>
          <cell r="O6064" t="str">
            <v/>
          </cell>
          <cell r="P6064" t="str">
            <v/>
          </cell>
          <cell r="Q6064" t="str">
            <v/>
          </cell>
        </row>
        <row r="6065">
          <cell r="J6065" t="str">
            <v/>
          </cell>
          <cell r="O6065" t="str">
            <v/>
          </cell>
          <cell r="P6065" t="str">
            <v/>
          </cell>
          <cell r="Q6065" t="str">
            <v/>
          </cell>
        </row>
        <row r="6066">
          <cell r="J6066" t="str">
            <v/>
          </cell>
          <cell r="O6066" t="str">
            <v/>
          </cell>
          <cell r="P6066" t="str">
            <v/>
          </cell>
          <cell r="Q6066" t="str">
            <v/>
          </cell>
        </row>
        <row r="6067">
          <cell r="J6067" t="str">
            <v/>
          </cell>
          <cell r="O6067" t="str">
            <v/>
          </cell>
          <cell r="P6067" t="str">
            <v/>
          </cell>
          <cell r="Q6067" t="str">
            <v/>
          </cell>
        </row>
        <row r="6068">
          <cell r="J6068" t="str">
            <v/>
          </cell>
          <cell r="O6068" t="str">
            <v/>
          </cell>
          <cell r="P6068" t="str">
            <v/>
          </cell>
          <cell r="Q6068" t="str">
            <v/>
          </cell>
        </row>
        <row r="6069">
          <cell r="J6069" t="str">
            <v/>
          </cell>
          <cell r="O6069" t="str">
            <v/>
          </cell>
          <cell r="P6069" t="str">
            <v/>
          </cell>
          <cell r="Q6069" t="str">
            <v/>
          </cell>
        </row>
        <row r="6070">
          <cell r="J6070" t="str">
            <v/>
          </cell>
          <cell r="O6070" t="str">
            <v/>
          </cell>
          <cell r="P6070" t="str">
            <v/>
          </cell>
          <cell r="Q6070" t="str">
            <v/>
          </cell>
        </row>
        <row r="6071">
          <cell r="J6071" t="str">
            <v/>
          </cell>
          <cell r="O6071" t="str">
            <v/>
          </cell>
          <cell r="P6071" t="str">
            <v/>
          </cell>
          <cell r="Q6071" t="str">
            <v/>
          </cell>
        </row>
        <row r="6072">
          <cell r="J6072" t="str">
            <v/>
          </cell>
          <cell r="O6072" t="str">
            <v/>
          </cell>
          <cell r="P6072" t="str">
            <v/>
          </cell>
          <cell r="Q6072" t="str">
            <v/>
          </cell>
        </row>
        <row r="6073">
          <cell r="J6073" t="str">
            <v/>
          </cell>
          <cell r="O6073" t="str">
            <v/>
          </cell>
          <cell r="P6073" t="str">
            <v/>
          </cell>
          <cell r="Q6073" t="str">
            <v/>
          </cell>
        </row>
        <row r="6074">
          <cell r="J6074" t="str">
            <v/>
          </cell>
          <cell r="O6074" t="str">
            <v/>
          </cell>
          <cell r="P6074" t="str">
            <v/>
          </cell>
          <cell r="Q6074" t="str">
            <v/>
          </cell>
        </row>
        <row r="6075">
          <cell r="J6075" t="str">
            <v/>
          </cell>
          <cell r="O6075" t="str">
            <v/>
          </cell>
          <cell r="P6075" t="str">
            <v/>
          </cell>
          <cell r="Q6075" t="str">
            <v/>
          </cell>
        </row>
        <row r="6076">
          <cell r="J6076" t="str">
            <v/>
          </cell>
          <cell r="O6076" t="str">
            <v/>
          </cell>
          <cell r="P6076" t="str">
            <v/>
          </cell>
          <cell r="Q6076" t="str">
            <v/>
          </cell>
        </row>
        <row r="6077">
          <cell r="J6077" t="str">
            <v/>
          </cell>
          <cell r="O6077" t="str">
            <v/>
          </cell>
          <cell r="P6077" t="str">
            <v/>
          </cell>
          <cell r="Q6077" t="str">
            <v/>
          </cell>
        </row>
        <row r="6078">
          <cell r="J6078" t="str">
            <v/>
          </cell>
          <cell r="O6078" t="str">
            <v/>
          </cell>
          <cell r="P6078" t="str">
            <v/>
          </cell>
          <cell r="Q6078" t="str">
            <v/>
          </cell>
        </row>
        <row r="6079">
          <cell r="J6079" t="str">
            <v/>
          </cell>
          <cell r="O6079" t="str">
            <v/>
          </cell>
          <cell r="P6079" t="str">
            <v/>
          </cell>
          <cell r="Q6079" t="str">
            <v/>
          </cell>
        </row>
        <row r="6080">
          <cell r="J6080" t="str">
            <v/>
          </cell>
          <cell r="O6080" t="str">
            <v/>
          </cell>
          <cell r="P6080" t="str">
            <v/>
          </cell>
          <cell r="Q6080" t="str">
            <v/>
          </cell>
        </row>
        <row r="6081">
          <cell r="J6081" t="str">
            <v/>
          </cell>
          <cell r="O6081" t="str">
            <v/>
          </cell>
          <cell r="P6081" t="str">
            <v/>
          </cell>
          <cell r="Q6081" t="str">
            <v/>
          </cell>
        </row>
        <row r="6082">
          <cell r="J6082" t="str">
            <v/>
          </cell>
          <cell r="O6082" t="str">
            <v/>
          </cell>
          <cell r="P6082" t="str">
            <v/>
          </cell>
          <cell r="Q6082" t="str">
            <v/>
          </cell>
        </row>
        <row r="6083">
          <cell r="J6083" t="str">
            <v/>
          </cell>
          <cell r="O6083" t="str">
            <v/>
          </cell>
          <cell r="P6083" t="str">
            <v/>
          </cell>
          <cell r="Q6083" t="str">
            <v/>
          </cell>
        </row>
        <row r="6084">
          <cell r="J6084" t="str">
            <v/>
          </cell>
          <cell r="O6084" t="str">
            <v/>
          </cell>
          <cell r="P6084" t="str">
            <v/>
          </cell>
          <cell r="Q6084" t="str">
            <v/>
          </cell>
        </row>
        <row r="6085">
          <cell r="J6085" t="str">
            <v/>
          </cell>
          <cell r="O6085" t="str">
            <v/>
          </cell>
          <cell r="P6085" t="str">
            <v/>
          </cell>
          <cell r="Q6085" t="str">
            <v/>
          </cell>
        </row>
        <row r="6086">
          <cell r="J6086" t="str">
            <v/>
          </cell>
          <cell r="O6086" t="str">
            <v/>
          </cell>
          <cell r="P6086" t="str">
            <v/>
          </cell>
          <cell r="Q6086" t="str">
            <v/>
          </cell>
        </row>
        <row r="6087">
          <cell r="J6087" t="str">
            <v/>
          </cell>
          <cell r="O6087" t="str">
            <v/>
          </cell>
          <cell r="P6087" t="str">
            <v/>
          </cell>
          <cell r="Q6087" t="str">
            <v/>
          </cell>
        </row>
        <row r="6088">
          <cell r="J6088" t="str">
            <v/>
          </cell>
          <cell r="O6088" t="str">
            <v/>
          </cell>
          <cell r="P6088" t="str">
            <v/>
          </cell>
          <cell r="Q6088" t="str">
            <v/>
          </cell>
        </row>
        <row r="6089">
          <cell r="J6089" t="str">
            <v/>
          </cell>
          <cell r="O6089" t="str">
            <v/>
          </cell>
          <cell r="P6089" t="str">
            <v/>
          </cell>
          <cell r="Q6089" t="str">
            <v/>
          </cell>
        </row>
        <row r="6090">
          <cell r="J6090" t="str">
            <v/>
          </cell>
          <cell r="O6090" t="str">
            <v/>
          </cell>
          <cell r="P6090" t="str">
            <v/>
          </cell>
          <cell r="Q6090" t="str">
            <v/>
          </cell>
        </row>
        <row r="6091">
          <cell r="J6091" t="str">
            <v/>
          </cell>
          <cell r="O6091" t="str">
            <v/>
          </cell>
          <cell r="P6091" t="str">
            <v/>
          </cell>
          <cell r="Q6091" t="str">
            <v/>
          </cell>
        </row>
        <row r="6092">
          <cell r="J6092" t="str">
            <v/>
          </cell>
          <cell r="O6092" t="str">
            <v/>
          </cell>
          <cell r="P6092" t="str">
            <v/>
          </cell>
          <cell r="Q6092" t="str">
            <v/>
          </cell>
        </row>
        <row r="6093">
          <cell r="J6093" t="str">
            <v/>
          </cell>
          <cell r="O6093" t="str">
            <v/>
          </cell>
          <cell r="P6093" t="str">
            <v/>
          </cell>
          <cell r="Q6093" t="str">
            <v/>
          </cell>
        </row>
        <row r="6094">
          <cell r="J6094" t="str">
            <v/>
          </cell>
          <cell r="O6094" t="str">
            <v/>
          </cell>
          <cell r="P6094" t="str">
            <v/>
          </cell>
          <cell r="Q6094" t="str">
            <v/>
          </cell>
        </row>
        <row r="6095">
          <cell r="J6095" t="str">
            <v/>
          </cell>
          <cell r="O6095" t="str">
            <v/>
          </cell>
          <cell r="P6095" t="str">
            <v/>
          </cell>
          <cell r="Q6095" t="str">
            <v/>
          </cell>
        </row>
        <row r="6096">
          <cell r="J6096" t="str">
            <v/>
          </cell>
          <cell r="O6096" t="str">
            <v/>
          </cell>
          <cell r="P6096" t="str">
            <v/>
          </cell>
          <cell r="Q6096" t="str">
            <v/>
          </cell>
        </row>
        <row r="6097">
          <cell r="J6097" t="str">
            <v/>
          </cell>
          <cell r="O6097" t="str">
            <v/>
          </cell>
          <cell r="P6097" t="str">
            <v/>
          </cell>
          <cell r="Q6097" t="str">
            <v/>
          </cell>
        </row>
        <row r="6098">
          <cell r="J6098" t="str">
            <v/>
          </cell>
          <cell r="O6098" t="str">
            <v/>
          </cell>
          <cell r="P6098" t="str">
            <v/>
          </cell>
          <cell r="Q6098" t="str">
            <v/>
          </cell>
        </row>
        <row r="6099">
          <cell r="J6099" t="str">
            <v/>
          </cell>
          <cell r="O6099" t="str">
            <v/>
          </cell>
          <cell r="P6099" t="str">
            <v/>
          </cell>
          <cell r="Q6099" t="str">
            <v/>
          </cell>
        </row>
        <row r="6100">
          <cell r="J6100" t="str">
            <v/>
          </cell>
          <cell r="O6100" t="str">
            <v/>
          </cell>
          <cell r="P6100" t="str">
            <v/>
          </cell>
          <cell r="Q6100" t="str">
            <v/>
          </cell>
        </row>
        <row r="6101">
          <cell r="J6101" t="str">
            <v/>
          </cell>
          <cell r="O6101" t="str">
            <v/>
          </cell>
          <cell r="P6101" t="str">
            <v/>
          </cell>
          <cell r="Q6101" t="str">
            <v/>
          </cell>
        </row>
        <row r="6102">
          <cell r="J6102" t="str">
            <v/>
          </cell>
          <cell r="O6102" t="str">
            <v/>
          </cell>
          <cell r="P6102" t="str">
            <v/>
          </cell>
          <cell r="Q6102" t="str">
            <v/>
          </cell>
        </row>
        <row r="6103">
          <cell r="J6103" t="str">
            <v/>
          </cell>
          <cell r="O6103" t="str">
            <v/>
          </cell>
          <cell r="P6103" t="str">
            <v/>
          </cell>
          <cell r="Q6103" t="str">
            <v/>
          </cell>
        </row>
        <row r="6104">
          <cell r="J6104" t="str">
            <v/>
          </cell>
          <cell r="O6104" t="str">
            <v/>
          </cell>
          <cell r="P6104" t="str">
            <v/>
          </cell>
          <cell r="Q6104" t="str">
            <v/>
          </cell>
        </row>
        <row r="6105">
          <cell r="J6105" t="str">
            <v/>
          </cell>
          <cell r="O6105" t="str">
            <v/>
          </cell>
          <cell r="P6105" t="str">
            <v/>
          </cell>
          <cell r="Q6105" t="str">
            <v/>
          </cell>
        </row>
        <row r="6106">
          <cell r="J6106" t="str">
            <v/>
          </cell>
          <cell r="O6106" t="str">
            <v/>
          </cell>
          <cell r="P6106" t="str">
            <v/>
          </cell>
          <cell r="Q6106" t="str">
            <v/>
          </cell>
        </row>
        <row r="6107">
          <cell r="J6107" t="str">
            <v/>
          </cell>
          <cell r="O6107" t="str">
            <v/>
          </cell>
          <cell r="P6107" t="str">
            <v/>
          </cell>
          <cell r="Q6107" t="str">
            <v/>
          </cell>
        </row>
        <row r="6108">
          <cell r="J6108" t="str">
            <v/>
          </cell>
          <cell r="O6108" t="str">
            <v/>
          </cell>
          <cell r="P6108" t="str">
            <v/>
          </cell>
          <cell r="Q6108" t="str">
            <v/>
          </cell>
        </row>
        <row r="6109">
          <cell r="J6109" t="str">
            <v/>
          </cell>
          <cell r="O6109" t="str">
            <v/>
          </cell>
          <cell r="P6109" t="str">
            <v/>
          </cell>
          <cell r="Q6109" t="str">
            <v/>
          </cell>
        </row>
        <row r="6110">
          <cell r="J6110" t="str">
            <v/>
          </cell>
          <cell r="O6110" t="str">
            <v/>
          </cell>
          <cell r="P6110" t="str">
            <v/>
          </cell>
          <cell r="Q6110" t="str">
            <v/>
          </cell>
        </row>
        <row r="6111">
          <cell r="J6111" t="str">
            <v/>
          </cell>
          <cell r="O6111" t="str">
            <v/>
          </cell>
          <cell r="P6111" t="str">
            <v/>
          </cell>
          <cell r="Q6111" t="str">
            <v/>
          </cell>
        </row>
        <row r="6112">
          <cell r="J6112" t="str">
            <v/>
          </cell>
          <cell r="O6112" t="str">
            <v/>
          </cell>
          <cell r="P6112" t="str">
            <v/>
          </cell>
          <cell r="Q6112" t="str">
            <v/>
          </cell>
        </row>
        <row r="6113">
          <cell r="J6113" t="str">
            <v/>
          </cell>
          <cell r="O6113" t="str">
            <v/>
          </cell>
          <cell r="P6113" t="str">
            <v/>
          </cell>
          <cell r="Q6113" t="str">
            <v/>
          </cell>
        </row>
        <row r="6114">
          <cell r="J6114" t="str">
            <v/>
          </cell>
          <cell r="O6114" t="str">
            <v/>
          </cell>
          <cell r="P6114" t="str">
            <v/>
          </cell>
          <cell r="Q6114" t="str">
            <v/>
          </cell>
        </row>
        <row r="6115">
          <cell r="J6115" t="str">
            <v/>
          </cell>
          <cell r="O6115" t="str">
            <v/>
          </cell>
          <cell r="P6115" t="str">
            <v/>
          </cell>
          <cell r="Q6115" t="str">
            <v/>
          </cell>
        </row>
        <row r="6116">
          <cell r="J6116" t="str">
            <v/>
          </cell>
          <cell r="O6116" t="str">
            <v/>
          </cell>
          <cell r="P6116" t="str">
            <v/>
          </cell>
          <cell r="Q6116" t="str">
            <v/>
          </cell>
        </row>
        <row r="6117">
          <cell r="J6117" t="str">
            <v/>
          </cell>
          <cell r="O6117" t="str">
            <v/>
          </cell>
          <cell r="P6117" t="str">
            <v/>
          </cell>
          <cell r="Q6117" t="str">
            <v/>
          </cell>
        </row>
        <row r="6118">
          <cell r="J6118" t="str">
            <v/>
          </cell>
          <cell r="O6118" t="str">
            <v/>
          </cell>
          <cell r="P6118" t="str">
            <v/>
          </cell>
          <cell r="Q6118" t="str">
            <v/>
          </cell>
        </row>
        <row r="6119">
          <cell r="J6119" t="str">
            <v/>
          </cell>
          <cell r="O6119" t="str">
            <v/>
          </cell>
          <cell r="P6119" t="str">
            <v/>
          </cell>
          <cell r="Q6119" t="str">
            <v/>
          </cell>
        </row>
        <row r="6120">
          <cell r="J6120" t="str">
            <v/>
          </cell>
          <cell r="O6120" t="str">
            <v/>
          </cell>
          <cell r="P6120" t="str">
            <v/>
          </cell>
          <cell r="Q6120" t="str">
            <v/>
          </cell>
        </row>
        <row r="6121">
          <cell r="J6121" t="str">
            <v/>
          </cell>
          <cell r="O6121" t="str">
            <v/>
          </cell>
          <cell r="P6121" t="str">
            <v/>
          </cell>
          <cell r="Q6121" t="str">
            <v/>
          </cell>
        </row>
        <row r="6122">
          <cell r="J6122" t="str">
            <v/>
          </cell>
          <cell r="O6122" t="str">
            <v/>
          </cell>
          <cell r="P6122" t="str">
            <v/>
          </cell>
          <cell r="Q6122" t="str">
            <v/>
          </cell>
        </row>
        <row r="6123">
          <cell r="J6123" t="str">
            <v/>
          </cell>
          <cell r="O6123" t="str">
            <v/>
          </cell>
          <cell r="P6123" t="str">
            <v/>
          </cell>
          <cell r="Q6123" t="str">
            <v/>
          </cell>
        </row>
        <row r="6124">
          <cell r="J6124" t="str">
            <v/>
          </cell>
          <cell r="O6124" t="str">
            <v/>
          </cell>
          <cell r="P6124" t="str">
            <v/>
          </cell>
          <cell r="Q6124" t="str">
            <v/>
          </cell>
        </row>
        <row r="6125">
          <cell r="J6125" t="str">
            <v/>
          </cell>
          <cell r="O6125" t="str">
            <v/>
          </cell>
          <cell r="P6125" t="str">
            <v/>
          </cell>
          <cell r="Q6125" t="str">
            <v/>
          </cell>
        </row>
        <row r="6126">
          <cell r="J6126" t="str">
            <v/>
          </cell>
          <cell r="O6126" t="str">
            <v/>
          </cell>
          <cell r="P6126" t="str">
            <v/>
          </cell>
          <cell r="Q6126" t="str">
            <v/>
          </cell>
        </row>
        <row r="6127">
          <cell r="J6127" t="str">
            <v/>
          </cell>
          <cell r="O6127" t="str">
            <v/>
          </cell>
          <cell r="P6127" t="str">
            <v/>
          </cell>
          <cell r="Q6127" t="str">
            <v/>
          </cell>
        </row>
        <row r="6128">
          <cell r="J6128" t="str">
            <v/>
          </cell>
          <cell r="O6128" t="str">
            <v/>
          </cell>
          <cell r="P6128" t="str">
            <v/>
          </cell>
          <cell r="Q6128" t="str">
            <v/>
          </cell>
        </row>
        <row r="6129">
          <cell r="J6129" t="str">
            <v/>
          </cell>
          <cell r="O6129" t="str">
            <v/>
          </cell>
          <cell r="P6129" t="str">
            <v/>
          </cell>
          <cell r="Q6129" t="str">
            <v/>
          </cell>
        </row>
        <row r="6130">
          <cell r="J6130" t="str">
            <v/>
          </cell>
          <cell r="O6130" t="str">
            <v/>
          </cell>
          <cell r="P6130" t="str">
            <v/>
          </cell>
          <cell r="Q6130" t="str">
            <v/>
          </cell>
        </row>
        <row r="6131">
          <cell r="J6131" t="str">
            <v/>
          </cell>
          <cell r="O6131" t="str">
            <v/>
          </cell>
          <cell r="P6131" t="str">
            <v/>
          </cell>
          <cell r="Q6131" t="str">
            <v/>
          </cell>
        </row>
        <row r="6132">
          <cell r="J6132" t="str">
            <v/>
          </cell>
          <cell r="O6132" t="str">
            <v/>
          </cell>
          <cell r="P6132" t="str">
            <v/>
          </cell>
          <cell r="Q6132" t="str">
            <v/>
          </cell>
        </row>
        <row r="6133">
          <cell r="J6133" t="str">
            <v/>
          </cell>
          <cell r="O6133" t="str">
            <v/>
          </cell>
          <cell r="P6133" t="str">
            <v/>
          </cell>
          <cell r="Q6133" t="str">
            <v/>
          </cell>
        </row>
        <row r="6134">
          <cell r="J6134" t="str">
            <v/>
          </cell>
          <cell r="O6134" t="str">
            <v/>
          </cell>
          <cell r="P6134" t="str">
            <v/>
          </cell>
          <cell r="Q6134" t="str">
            <v/>
          </cell>
        </row>
        <row r="6135">
          <cell r="J6135" t="str">
            <v/>
          </cell>
          <cell r="O6135" t="str">
            <v/>
          </cell>
          <cell r="P6135" t="str">
            <v/>
          </cell>
          <cell r="Q6135" t="str">
            <v/>
          </cell>
        </row>
        <row r="6136">
          <cell r="J6136" t="str">
            <v/>
          </cell>
          <cell r="O6136" t="str">
            <v/>
          </cell>
          <cell r="P6136" t="str">
            <v/>
          </cell>
          <cell r="Q6136" t="str">
            <v/>
          </cell>
        </row>
        <row r="6137">
          <cell r="J6137" t="str">
            <v/>
          </cell>
          <cell r="O6137" t="str">
            <v/>
          </cell>
          <cell r="P6137" t="str">
            <v/>
          </cell>
          <cell r="Q6137" t="str">
            <v/>
          </cell>
        </row>
        <row r="6138">
          <cell r="J6138" t="str">
            <v/>
          </cell>
          <cell r="O6138" t="str">
            <v/>
          </cell>
          <cell r="P6138" t="str">
            <v/>
          </cell>
          <cell r="Q6138" t="str">
            <v/>
          </cell>
        </row>
        <row r="6139">
          <cell r="J6139" t="str">
            <v/>
          </cell>
          <cell r="O6139" t="str">
            <v/>
          </cell>
          <cell r="P6139" t="str">
            <v/>
          </cell>
          <cell r="Q6139" t="str">
            <v/>
          </cell>
        </row>
        <row r="6140">
          <cell r="J6140" t="str">
            <v/>
          </cell>
          <cell r="O6140" t="str">
            <v/>
          </cell>
          <cell r="P6140" t="str">
            <v/>
          </cell>
          <cell r="Q6140" t="str">
            <v/>
          </cell>
        </row>
        <row r="6141">
          <cell r="J6141" t="str">
            <v/>
          </cell>
          <cell r="O6141" t="str">
            <v/>
          </cell>
          <cell r="P6141" t="str">
            <v/>
          </cell>
          <cell r="Q6141" t="str">
            <v/>
          </cell>
        </row>
        <row r="6142">
          <cell r="J6142" t="str">
            <v/>
          </cell>
          <cell r="O6142" t="str">
            <v/>
          </cell>
          <cell r="P6142" t="str">
            <v/>
          </cell>
          <cell r="Q6142" t="str">
            <v/>
          </cell>
        </row>
        <row r="6143">
          <cell r="J6143" t="str">
            <v/>
          </cell>
          <cell r="O6143" t="str">
            <v/>
          </cell>
          <cell r="P6143" t="str">
            <v/>
          </cell>
          <cell r="Q6143" t="str">
            <v/>
          </cell>
        </row>
        <row r="6144">
          <cell r="J6144" t="str">
            <v/>
          </cell>
          <cell r="O6144" t="str">
            <v/>
          </cell>
          <cell r="P6144" t="str">
            <v/>
          </cell>
          <cell r="Q6144" t="str">
            <v/>
          </cell>
        </row>
        <row r="6145">
          <cell r="J6145" t="str">
            <v/>
          </cell>
          <cell r="O6145" t="str">
            <v/>
          </cell>
          <cell r="P6145" t="str">
            <v/>
          </cell>
          <cell r="Q6145" t="str">
            <v/>
          </cell>
        </row>
        <row r="6146">
          <cell r="J6146" t="str">
            <v/>
          </cell>
          <cell r="O6146" t="str">
            <v/>
          </cell>
          <cell r="P6146" t="str">
            <v/>
          </cell>
          <cell r="Q6146" t="str">
            <v/>
          </cell>
        </row>
        <row r="6147">
          <cell r="J6147" t="str">
            <v/>
          </cell>
          <cell r="O6147" t="str">
            <v/>
          </cell>
          <cell r="P6147" t="str">
            <v/>
          </cell>
          <cell r="Q6147" t="str">
            <v/>
          </cell>
        </row>
        <row r="6148">
          <cell r="J6148" t="str">
            <v/>
          </cell>
          <cell r="O6148" t="str">
            <v/>
          </cell>
          <cell r="P6148" t="str">
            <v/>
          </cell>
          <cell r="Q6148" t="str">
            <v/>
          </cell>
        </row>
        <row r="6149">
          <cell r="J6149" t="str">
            <v/>
          </cell>
          <cell r="O6149" t="str">
            <v/>
          </cell>
          <cell r="P6149" t="str">
            <v/>
          </cell>
          <cell r="Q6149" t="str">
            <v/>
          </cell>
        </row>
        <row r="6150">
          <cell r="J6150" t="str">
            <v/>
          </cell>
          <cell r="O6150" t="str">
            <v/>
          </cell>
          <cell r="P6150" t="str">
            <v/>
          </cell>
          <cell r="Q6150" t="str">
            <v/>
          </cell>
        </row>
        <row r="6151">
          <cell r="J6151" t="str">
            <v/>
          </cell>
          <cell r="O6151" t="str">
            <v/>
          </cell>
          <cell r="P6151" t="str">
            <v/>
          </cell>
          <cell r="Q6151" t="str">
            <v/>
          </cell>
        </row>
        <row r="6152">
          <cell r="J6152" t="str">
            <v/>
          </cell>
          <cell r="O6152" t="str">
            <v/>
          </cell>
          <cell r="P6152" t="str">
            <v/>
          </cell>
          <cell r="Q6152" t="str">
            <v/>
          </cell>
        </row>
        <row r="6153">
          <cell r="J6153" t="str">
            <v/>
          </cell>
          <cell r="O6153" t="str">
            <v/>
          </cell>
          <cell r="P6153" t="str">
            <v/>
          </cell>
          <cell r="Q6153" t="str">
            <v/>
          </cell>
        </row>
        <row r="6154">
          <cell r="J6154" t="str">
            <v/>
          </cell>
          <cell r="O6154" t="str">
            <v/>
          </cell>
          <cell r="P6154" t="str">
            <v/>
          </cell>
          <cell r="Q6154" t="str">
            <v/>
          </cell>
        </row>
        <row r="6155">
          <cell r="J6155" t="str">
            <v/>
          </cell>
          <cell r="O6155" t="str">
            <v/>
          </cell>
          <cell r="P6155" t="str">
            <v/>
          </cell>
          <cell r="Q6155" t="str">
            <v/>
          </cell>
        </row>
        <row r="6156">
          <cell r="J6156" t="str">
            <v/>
          </cell>
          <cell r="O6156" t="str">
            <v/>
          </cell>
          <cell r="P6156" t="str">
            <v/>
          </cell>
          <cell r="Q6156" t="str">
            <v/>
          </cell>
        </row>
        <row r="6157">
          <cell r="J6157" t="str">
            <v/>
          </cell>
          <cell r="O6157" t="str">
            <v/>
          </cell>
          <cell r="P6157" t="str">
            <v/>
          </cell>
          <cell r="Q6157" t="str">
            <v/>
          </cell>
        </row>
        <row r="6158">
          <cell r="J6158" t="str">
            <v/>
          </cell>
          <cell r="O6158" t="str">
            <v/>
          </cell>
          <cell r="P6158" t="str">
            <v/>
          </cell>
          <cell r="Q6158" t="str">
            <v/>
          </cell>
        </row>
        <row r="6159">
          <cell r="J6159" t="str">
            <v/>
          </cell>
          <cell r="O6159" t="str">
            <v/>
          </cell>
          <cell r="P6159" t="str">
            <v/>
          </cell>
          <cell r="Q6159" t="str">
            <v/>
          </cell>
        </row>
        <row r="6160">
          <cell r="J6160" t="str">
            <v/>
          </cell>
          <cell r="O6160" t="str">
            <v/>
          </cell>
          <cell r="P6160" t="str">
            <v/>
          </cell>
          <cell r="Q6160" t="str">
            <v/>
          </cell>
        </row>
        <row r="6161">
          <cell r="J6161" t="str">
            <v/>
          </cell>
          <cell r="O6161" t="str">
            <v/>
          </cell>
          <cell r="P6161" t="str">
            <v/>
          </cell>
          <cell r="Q6161" t="str">
            <v/>
          </cell>
        </row>
        <row r="6162">
          <cell r="J6162" t="str">
            <v/>
          </cell>
          <cell r="O6162" t="str">
            <v/>
          </cell>
          <cell r="P6162" t="str">
            <v/>
          </cell>
          <cell r="Q6162" t="str">
            <v/>
          </cell>
        </row>
        <row r="6163">
          <cell r="J6163" t="str">
            <v/>
          </cell>
          <cell r="O6163" t="str">
            <v/>
          </cell>
          <cell r="P6163" t="str">
            <v/>
          </cell>
          <cell r="Q6163" t="str">
            <v/>
          </cell>
        </row>
        <row r="6164">
          <cell r="J6164" t="str">
            <v/>
          </cell>
          <cell r="O6164" t="str">
            <v/>
          </cell>
          <cell r="P6164" t="str">
            <v/>
          </cell>
          <cell r="Q6164" t="str">
            <v/>
          </cell>
        </row>
        <row r="6165">
          <cell r="J6165" t="str">
            <v/>
          </cell>
          <cell r="O6165" t="str">
            <v/>
          </cell>
          <cell r="P6165" t="str">
            <v/>
          </cell>
          <cell r="Q6165" t="str">
            <v/>
          </cell>
        </row>
        <row r="6166">
          <cell r="J6166" t="str">
            <v/>
          </cell>
          <cell r="O6166" t="str">
            <v/>
          </cell>
          <cell r="P6166" t="str">
            <v/>
          </cell>
          <cell r="Q6166" t="str">
            <v/>
          </cell>
        </row>
        <row r="6167">
          <cell r="J6167" t="str">
            <v/>
          </cell>
          <cell r="O6167" t="str">
            <v/>
          </cell>
          <cell r="P6167" t="str">
            <v/>
          </cell>
          <cell r="Q6167" t="str">
            <v/>
          </cell>
        </row>
        <row r="6168">
          <cell r="J6168" t="str">
            <v/>
          </cell>
          <cell r="O6168" t="str">
            <v/>
          </cell>
          <cell r="P6168" t="str">
            <v/>
          </cell>
          <cell r="Q6168" t="str">
            <v/>
          </cell>
        </row>
        <row r="6169">
          <cell r="J6169" t="str">
            <v/>
          </cell>
          <cell r="O6169" t="str">
            <v/>
          </cell>
          <cell r="P6169" t="str">
            <v/>
          </cell>
          <cell r="Q6169" t="str">
            <v/>
          </cell>
        </row>
        <row r="6170">
          <cell r="J6170" t="str">
            <v/>
          </cell>
          <cell r="O6170" t="str">
            <v/>
          </cell>
          <cell r="P6170" t="str">
            <v/>
          </cell>
          <cell r="Q6170" t="str">
            <v/>
          </cell>
        </row>
        <row r="6171">
          <cell r="J6171" t="str">
            <v/>
          </cell>
          <cell r="O6171" t="str">
            <v/>
          </cell>
          <cell r="P6171" t="str">
            <v/>
          </cell>
          <cell r="Q6171" t="str">
            <v/>
          </cell>
        </row>
        <row r="6172">
          <cell r="J6172" t="str">
            <v/>
          </cell>
          <cell r="O6172" t="str">
            <v/>
          </cell>
          <cell r="P6172" t="str">
            <v/>
          </cell>
          <cell r="Q6172" t="str">
            <v/>
          </cell>
        </row>
        <row r="6173">
          <cell r="J6173" t="str">
            <v/>
          </cell>
          <cell r="O6173" t="str">
            <v/>
          </cell>
          <cell r="P6173" t="str">
            <v/>
          </cell>
          <cell r="Q6173" t="str">
            <v/>
          </cell>
        </row>
        <row r="6174">
          <cell r="J6174" t="str">
            <v/>
          </cell>
          <cell r="O6174" t="str">
            <v/>
          </cell>
          <cell r="P6174" t="str">
            <v/>
          </cell>
          <cell r="Q6174" t="str">
            <v/>
          </cell>
        </row>
        <row r="6175">
          <cell r="J6175" t="str">
            <v/>
          </cell>
          <cell r="O6175" t="str">
            <v/>
          </cell>
          <cell r="P6175" t="str">
            <v/>
          </cell>
          <cell r="Q6175" t="str">
            <v/>
          </cell>
        </row>
        <row r="6176">
          <cell r="J6176" t="str">
            <v/>
          </cell>
          <cell r="O6176" t="str">
            <v/>
          </cell>
          <cell r="P6176" t="str">
            <v/>
          </cell>
          <cell r="Q6176" t="str">
            <v/>
          </cell>
        </row>
        <row r="6177">
          <cell r="J6177" t="str">
            <v/>
          </cell>
          <cell r="O6177" t="str">
            <v/>
          </cell>
          <cell r="P6177" t="str">
            <v/>
          </cell>
          <cell r="Q6177" t="str">
            <v/>
          </cell>
        </row>
        <row r="6178">
          <cell r="J6178" t="str">
            <v/>
          </cell>
          <cell r="O6178" t="str">
            <v/>
          </cell>
          <cell r="P6178" t="str">
            <v/>
          </cell>
          <cell r="Q6178" t="str">
            <v/>
          </cell>
        </row>
        <row r="6179">
          <cell r="J6179" t="str">
            <v/>
          </cell>
          <cell r="O6179" t="str">
            <v/>
          </cell>
          <cell r="P6179" t="str">
            <v/>
          </cell>
          <cell r="Q6179" t="str">
            <v/>
          </cell>
        </row>
        <row r="6180">
          <cell r="J6180" t="str">
            <v/>
          </cell>
          <cell r="O6180" t="str">
            <v/>
          </cell>
          <cell r="P6180" t="str">
            <v/>
          </cell>
          <cell r="Q6180" t="str">
            <v/>
          </cell>
        </row>
        <row r="6181">
          <cell r="J6181" t="str">
            <v/>
          </cell>
          <cell r="O6181" t="str">
            <v/>
          </cell>
          <cell r="P6181" t="str">
            <v/>
          </cell>
          <cell r="Q6181" t="str">
            <v/>
          </cell>
        </row>
        <row r="6182">
          <cell r="J6182" t="str">
            <v/>
          </cell>
          <cell r="O6182" t="str">
            <v/>
          </cell>
          <cell r="P6182" t="str">
            <v/>
          </cell>
          <cell r="Q6182" t="str">
            <v/>
          </cell>
        </row>
        <row r="6183">
          <cell r="J6183" t="str">
            <v/>
          </cell>
          <cell r="O6183" t="str">
            <v/>
          </cell>
          <cell r="P6183" t="str">
            <v/>
          </cell>
          <cell r="Q6183" t="str">
            <v/>
          </cell>
        </row>
        <row r="6184">
          <cell r="J6184" t="str">
            <v/>
          </cell>
          <cell r="O6184" t="str">
            <v/>
          </cell>
          <cell r="P6184" t="str">
            <v/>
          </cell>
          <cell r="Q6184" t="str">
            <v/>
          </cell>
        </row>
        <row r="6185">
          <cell r="J6185" t="str">
            <v/>
          </cell>
          <cell r="O6185" t="str">
            <v/>
          </cell>
          <cell r="P6185" t="str">
            <v/>
          </cell>
          <cell r="Q6185" t="str">
            <v/>
          </cell>
        </row>
        <row r="6186">
          <cell r="J6186" t="str">
            <v/>
          </cell>
          <cell r="O6186" t="str">
            <v/>
          </cell>
          <cell r="P6186" t="str">
            <v/>
          </cell>
          <cell r="Q6186" t="str">
            <v/>
          </cell>
        </row>
        <row r="6187">
          <cell r="J6187" t="str">
            <v/>
          </cell>
          <cell r="O6187" t="str">
            <v/>
          </cell>
          <cell r="P6187" t="str">
            <v/>
          </cell>
          <cell r="Q6187" t="str">
            <v/>
          </cell>
        </row>
        <row r="6188">
          <cell r="J6188" t="str">
            <v/>
          </cell>
          <cell r="O6188" t="str">
            <v/>
          </cell>
          <cell r="P6188" t="str">
            <v/>
          </cell>
          <cell r="Q6188" t="str">
            <v/>
          </cell>
        </row>
        <row r="6189">
          <cell r="J6189" t="str">
            <v/>
          </cell>
          <cell r="O6189" t="str">
            <v/>
          </cell>
          <cell r="P6189" t="str">
            <v/>
          </cell>
          <cell r="Q6189" t="str">
            <v/>
          </cell>
        </row>
        <row r="6190">
          <cell r="J6190" t="str">
            <v/>
          </cell>
          <cell r="O6190" t="str">
            <v/>
          </cell>
          <cell r="P6190" t="str">
            <v/>
          </cell>
          <cell r="Q6190" t="str">
            <v/>
          </cell>
        </row>
        <row r="6191">
          <cell r="J6191" t="str">
            <v/>
          </cell>
          <cell r="O6191" t="str">
            <v/>
          </cell>
          <cell r="P6191" t="str">
            <v/>
          </cell>
          <cell r="Q6191" t="str">
            <v/>
          </cell>
        </row>
        <row r="6192">
          <cell r="J6192" t="str">
            <v/>
          </cell>
          <cell r="O6192" t="str">
            <v/>
          </cell>
          <cell r="P6192" t="str">
            <v/>
          </cell>
          <cell r="Q6192" t="str">
            <v/>
          </cell>
        </row>
        <row r="6193">
          <cell r="J6193" t="str">
            <v/>
          </cell>
          <cell r="O6193" t="str">
            <v/>
          </cell>
          <cell r="P6193" t="str">
            <v/>
          </cell>
          <cell r="Q6193" t="str">
            <v/>
          </cell>
        </row>
        <row r="6194">
          <cell r="J6194" t="str">
            <v/>
          </cell>
          <cell r="O6194" t="str">
            <v/>
          </cell>
          <cell r="P6194" t="str">
            <v/>
          </cell>
          <cell r="Q6194" t="str">
            <v/>
          </cell>
        </row>
        <row r="6195">
          <cell r="J6195" t="str">
            <v/>
          </cell>
          <cell r="O6195" t="str">
            <v/>
          </cell>
          <cell r="P6195" t="str">
            <v/>
          </cell>
          <cell r="Q6195" t="str">
            <v/>
          </cell>
        </row>
        <row r="6196">
          <cell r="J6196" t="str">
            <v/>
          </cell>
          <cell r="O6196" t="str">
            <v/>
          </cell>
          <cell r="P6196" t="str">
            <v/>
          </cell>
          <cell r="Q6196" t="str">
            <v/>
          </cell>
        </row>
        <row r="6197">
          <cell r="J6197" t="str">
            <v/>
          </cell>
          <cell r="O6197" t="str">
            <v/>
          </cell>
          <cell r="P6197" t="str">
            <v/>
          </cell>
          <cell r="Q6197" t="str">
            <v/>
          </cell>
        </row>
        <row r="6198">
          <cell r="J6198" t="str">
            <v/>
          </cell>
          <cell r="O6198" t="str">
            <v/>
          </cell>
          <cell r="P6198" t="str">
            <v/>
          </cell>
          <cell r="Q6198" t="str">
            <v/>
          </cell>
        </row>
        <row r="6199">
          <cell r="J6199" t="str">
            <v/>
          </cell>
          <cell r="O6199" t="str">
            <v/>
          </cell>
          <cell r="P6199" t="str">
            <v/>
          </cell>
          <cell r="Q6199" t="str">
            <v/>
          </cell>
        </row>
        <row r="6200">
          <cell r="J6200" t="str">
            <v/>
          </cell>
          <cell r="O6200" t="str">
            <v/>
          </cell>
          <cell r="P6200" t="str">
            <v/>
          </cell>
          <cell r="Q6200" t="str">
            <v/>
          </cell>
        </row>
        <row r="6201">
          <cell r="J6201" t="str">
            <v/>
          </cell>
          <cell r="O6201" t="str">
            <v/>
          </cell>
          <cell r="P6201" t="str">
            <v/>
          </cell>
          <cell r="Q6201" t="str">
            <v/>
          </cell>
        </row>
        <row r="6202">
          <cell r="J6202" t="str">
            <v/>
          </cell>
          <cell r="O6202" t="str">
            <v/>
          </cell>
          <cell r="P6202" t="str">
            <v/>
          </cell>
          <cell r="Q6202" t="str">
            <v/>
          </cell>
        </row>
        <row r="6203">
          <cell r="J6203" t="str">
            <v/>
          </cell>
          <cell r="O6203" t="str">
            <v/>
          </cell>
          <cell r="P6203" t="str">
            <v/>
          </cell>
          <cell r="Q6203" t="str">
            <v/>
          </cell>
        </row>
        <row r="6204">
          <cell r="J6204" t="str">
            <v/>
          </cell>
          <cell r="O6204" t="str">
            <v/>
          </cell>
          <cell r="P6204" t="str">
            <v/>
          </cell>
          <cell r="Q6204" t="str">
            <v/>
          </cell>
        </row>
        <row r="6205">
          <cell r="J6205" t="str">
            <v/>
          </cell>
          <cell r="O6205" t="str">
            <v/>
          </cell>
          <cell r="P6205" t="str">
            <v/>
          </cell>
          <cell r="Q6205" t="str">
            <v/>
          </cell>
        </row>
        <row r="6206">
          <cell r="J6206" t="str">
            <v/>
          </cell>
          <cell r="O6206" t="str">
            <v/>
          </cell>
          <cell r="P6206" t="str">
            <v/>
          </cell>
          <cell r="Q6206" t="str">
            <v/>
          </cell>
        </row>
        <row r="6207">
          <cell r="J6207" t="str">
            <v/>
          </cell>
          <cell r="O6207" t="str">
            <v/>
          </cell>
          <cell r="P6207" t="str">
            <v/>
          </cell>
          <cell r="Q6207" t="str">
            <v/>
          </cell>
        </row>
        <row r="6208">
          <cell r="J6208" t="str">
            <v/>
          </cell>
          <cell r="O6208" t="str">
            <v/>
          </cell>
          <cell r="P6208" t="str">
            <v/>
          </cell>
          <cell r="Q6208" t="str">
            <v/>
          </cell>
        </row>
        <row r="6209">
          <cell r="J6209" t="str">
            <v/>
          </cell>
          <cell r="O6209" t="str">
            <v/>
          </cell>
          <cell r="P6209" t="str">
            <v/>
          </cell>
          <cell r="Q6209" t="str">
            <v/>
          </cell>
        </row>
        <row r="6210">
          <cell r="J6210" t="str">
            <v/>
          </cell>
          <cell r="O6210" t="str">
            <v/>
          </cell>
          <cell r="P6210" t="str">
            <v/>
          </cell>
          <cell r="Q6210" t="str">
            <v/>
          </cell>
        </row>
        <row r="6211">
          <cell r="J6211" t="str">
            <v/>
          </cell>
          <cell r="O6211" t="str">
            <v/>
          </cell>
          <cell r="P6211" t="str">
            <v/>
          </cell>
          <cell r="Q6211" t="str">
            <v/>
          </cell>
        </row>
        <row r="6212">
          <cell r="J6212" t="str">
            <v/>
          </cell>
          <cell r="O6212" t="str">
            <v/>
          </cell>
          <cell r="P6212" t="str">
            <v/>
          </cell>
          <cell r="Q6212" t="str">
            <v/>
          </cell>
        </row>
        <row r="6213">
          <cell r="J6213" t="str">
            <v/>
          </cell>
          <cell r="O6213" t="str">
            <v/>
          </cell>
          <cell r="P6213" t="str">
            <v/>
          </cell>
          <cell r="Q6213" t="str">
            <v/>
          </cell>
        </row>
        <row r="6214">
          <cell r="J6214" t="str">
            <v/>
          </cell>
          <cell r="O6214" t="str">
            <v/>
          </cell>
          <cell r="P6214" t="str">
            <v/>
          </cell>
          <cell r="Q6214" t="str">
            <v/>
          </cell>
        </row>
        <row r="6215">
          <cell r="J6215" t="str">
            <v/>
          </cell>
          <cell r="O6215" t="str">
            <v/>
          </cell>
          <cell r="P6215" t="str">
            <v/>
          </cell>
          <cell r="Q6215" t="str">
            <v/>
          </cell>
        </row>
        <row r="6216">
          <cell r="J6216" t="str">
            <v/>
          </cell>
          <cell r="O6216" t="str">
            <v/>
          </cell>
          <cell r="P6216" t="str">
            <v/>
          </cell>
          <cell r="Q6216" t="str">
            <v/>
          </cell>
        </row>
        <row r="6217">
          <cell r="J6217" t="str">
            <v/>
          </cell>
          <cell r="O6217" t="str">
            <v/>
          </cell>
          <cell r="P6217" t="str">
            <v/>
          </cell>
          <cell r="Q6217" t="str">
            <v/>
          </cell>
        </row>
        <row r="6218">
          <cell r="J6218" t="str">
            <v/>
          </cell>
          <cell r="O6218" t="str">
            <v/>
          </cell>
          <cell r="P6218" t="str">
            <v/>
          </cell>
          <cell r="Q6218" t="str">
            <v/>
          </cell>
        </row>
        <row r="6219">
          <cell r="J6219" t="str">
            <v/>
          </cell>
          <cell r="O6219" t="str">
            <v/>
          </cell>
          <cell r="P6219" t="str">
            <v/>
          </cell>
          <cell r="Q6219" t="str">
            <v/>
          </cell>
        </row>
        <row r="6220">
          <cell r="J6220" t="str">
            <v/>
          </cell>
          <cell r="O6220" t="str">
            <v/>
          </cell>
          <cell r="P6220" t="str">
            <v/>
          </cell>
          <cell r="Q6220" t="str">
            <v/>
          </cell>
        </row>
        <row r="6221">
          <cell r="J6221" t="str">
            <v/>
          </cell>
          <cell r="O6221" t="str">
            <v/>
          </cell>
          <cell r="P6221" t="str">
            <v/>
          </cell>
          <cell r="Q6221" t="str">
            <v/>
          </cell>
        </row>
        <row r="6222">
          <cell r="J6222" t="str">
            <v/>
          </cell>
          <cell r="O6222" t="str">
            <v/>
          </cell>
          <cell r="P6222" t="str">
            <v/>
          </cell>
          <cell r="Q6222" t="str">
            <v/>
          </cell>
        </row>
        <row r="6223">
          <cell r="J6223" t="str">
            <v/>
          </cell>
          <cell r="O6223" t="str">
            <v/>
          </cell>
          <cell r="P6223" t="str">
            <v/>
          </cell>
          <cell r="Q6223" t="str">
            <v/>
          </cell>
        </row>
        <row r="6224">
          <cell r="J6224" t="str">
            <v/>
          </cell>
          <cell r="O6224" t="str">
            <v/>
          </cell>
          <cell r="P6224" t="str">
            <v/>
          </cell>
          <cell r="Q6224" t="str">
            <v/>
          </cell>
        </row>
        <row r="6225">
          <cell r="J6225" t="str">
            <v/>
          </cell>
          <cell r="O6225" t="str">
            <v/>
          </cell>
          <cell r="P6225" t="str">
            <v/>
          </cell>
          <cell r="Q6225" t="str">
            <v/>
          </cell>
        </row>
        <row r="6226">
          <cell r="J6226" t="str">
            <v/>
          </cell>
          <cell r="O6226" t="str">
            <v/>
          </cell>
          <cell r="P6226" t="str">
            <v/>
          </cell>
          <cell r="Q6226" t="str">
            <v/>
          </cell>
        </row>
        <row r="6227">
          <cell r="J6227" t="str">
            <v/>
          </cell>
          <cell r="O6227" t="str">
            <v/>
          </cell>
          <cell r="P6227" t="str">
            <v/>
          </cell>
          <cell r="Q6227" t="str">
            <v/>
          </cell>
        </row>
        <row r="6228">
          <cell r="J6228" t="str">
            <v/>
          </cell>
          <cell r="O6228" t="str">
            <v/>
          </cell>
          <cell r="P6228" t="str">
            <v/>
          </cell>
          <cell r="Q6228" t="str">
            <v/>
          </cell>
        </row>
        <row r="6229">
          <cell r="J6229" t="str">
            <v/>
          </cell>
          <cell r="O6229" t="str">
            <v/>
          </cell>
          <cell r="P6229" t="str">
            <v/>
          </cell>
          <cell r="Q6229" t="str">
            <v/>
          </cell>
        </row>
        <row r="6230">
          <cell r="J6230" t="str">
            <v/>
          </cell>
          <cell r="O6230" t="str">
            <v/>
          </cell>
          <cell r="P6230" t="str">
            <v/>
          </cell>
          <cell r="Q6230" t="str">
            <v/>
          </cell>
        </row>
        <row r="6231">
          <cell r="J6231" t="str">
            <v/>
          </cell>
          <cell r="O6231" t="str">
            <v/>
          </cell>
          <cell r="P6231" t="str">
            <v/>
          </cell>
          <cell r="Q6231" t="str">
            <v/>
          </cell>
        </row>
        <row r="6232">
          <cell r="J6232" t="str">
            <v/>
          </cell>
          <cell r="O6232" t="str">
            <v/>
          </cell>
          <cell r="P6232" t="str">
            <v/>
          </cell>
          <cell r="Q6232" t="str">
            <v/>
          </cell>
        </row>
        <row r="6233">
          <cell r="J6233" t="str">
            <v/>
          </cell>
          <cell r="O6233" t="str">
            <v/>
          </cell>
          <cell r="P6233" t="str">
            <v/>
          </cell>
          <cell r="Q6233" t="str">
            <v/>
          </cell>
        </row>
        <row r="6234">
          <cell r="J6234" t="str">
            <v/>
          </cell>
          <cell r="O6234" t="str">
            <v/>
          </cell>
          <cell r="P6234" t="str">
            <v/>
          </cell>
          <cell r="Q6234" t="str">
            <v/>
          </cell>
        </row>
        <row r="6235">
          <cell r="J6235" t="str">
            <v/>
          </cell>
          <cell r="O6235" t="str">
            <v/>
          </cell>
          <cell r="P6235" t="str">
            <v/>
          </cell>
          <cell r="Q6235" t="str">
            <v/>
          </cell>
        </row>
        <row r="6236">
          <cell r="J6236" t="str">
            <v/>
          </cell>
          <cell r="O6236" t="str">
            <v/>
          </cell>
          <cell r="P6236" t="str">
            <v/>
          </cell>
          <cell r="Q6236" t="str">
            <v/>
          </cell>
        </row>
        <row r="6237">
          <cell r="J6237" t="str">
            <v/>
          </cell>
          <cell r="O6237" t="str">
            <v/>
          </cell>
          <cell r="P6237" t="str">
            <v/>
          </cell>
          <cell r="Q6237" t="str">
            <v/>
          </cell>
        </row>
        <row r="6238">
          <cell r="J6238" t="str">
            <v/>
          </cell>
          <cell r="O6238" t="str">
            <v/>
          </cell>
          <cell r="P6238" t="str">
            <v/>
          </cell>
          <cell r="Q6238" t="str">
            <v/>
          </cell>
        </row>
        <row r="6239">
          <cell r="J6239" t="str">
            <v/>
          </cell>
          <cell r="O6239" t="str">
            <v/>
          </cell>
          <cell r="P6239" t="str">
            <v/>
          </cell>
          <cell r="Q6239" t="str">
            <v/>
          </cell>
        </row>
        <row r="6240">
          <cell r="J6240" t="str">
            <v/>
          </cell>
          <cell r="O6240" t="str">
            <v/>
          </cell>
          <cell r="P6240" t="str">
            <v/>
          </cell>
          <cell r="Q6240" t="str">
            <v/>
          </cell>
        </row>
        <row r="6241">
          <cell r="J6241" t="str">
            <v/>
          </cell>
          <cell r="O6241" t="str">
            <v/>
          </cell>
          <cell r="P6241" t="str">
            <v/>
          </cell>
          <cell r="Q6241" t="str">
            <v/>
          </cell>
        </row>
        <row r="6242">
          <cell r="J6242" t="str">
            <v/>
          </cell>
          <cell r="O6242" t="str">
            <v/>
          </cell>
          <cell r="P6242" t="str">
            <v/>
          </cell>
          <cell r="Q6242" t="str">
            <v/>
          </cell>
        </row>
        <row r="6243">
          <cell r="J6243" t="str">
            <v/>
          </cell>
          <cell r="O6243" t="str">
            <v/>
          </cell>
          <cell r="P6243" t="str">
            <v/>
          </cell>
          <cell r="Q6243" t="str">
            <v/>
          </cell>
        </row>
        <row r="6244">
          <cell r="J6244" t="str">
            <v/>
          </cell>
          <cell r="O6244" t="str">
            <v/>
          </cell>
          <cell r="P6244" t="str">
            <v/>
          </cell>
          <cell r="Q6244" t="str">
            <v/>
          </cell>
        </row>
        <row r="6245">
          <cell r="J6245" t="str">
            <v/>
          </cell>
          <cell r="O6245" t="str">
            <v/>
          </cell>
          <cell r="P6245" t="str">
            <v/>
          </cell>
          <cell r="Q6245" t="str">
            <v/>
          </cell>
        </row>
        <row r="6246">
          <cell r="J6246" t="str">
            <v/>
          </cell>
          <cell r="O6246" t="str">
            <v/>
          </cell>
          <cell r="P6246" t="str">
            <v/>
          </cell>
          <cell r="Q6246" t="str">
            <v/>
          </cell>
        </row>
        <row r="6247">
          <cell r="J6247" t="str">
            <v/>
          </cell>
          <cell r="O6247" t="str">
            <v/>
          </cell>
          <cell r="P6247" t="str">
            <v/>
          </cell>
          <cell r="Q6247" t="str">
            <v/>
          </cell>
        </row>
        <row r="6248">
          <cell r="J6248" t="str">
            <v/>
          </cell>
          <cell r="O6248" t="str">
            <v/>
          </cell>
          <cell r="P6248" t="str">
            <v/>
          </cell>
          <cell r="Q6248" t="str">
            <v/>
          </cell>
        </row>
        <row r="6249">
          <cell r="J6249" t="str">
            <v/>
          </cell>
          <cell r="O6249" t="str">
            <v/>
          </cell>
          <cell r="P6249" t="str">
            <v/>
          </cell>
          <cell r="Q6249" t="str">
            <v/>
          </cell>
        </row>
        <row r="6250">
          <cell r="J6250" t="str">
            <v/>
          </cell>
          <cell r="O6250" t="str">
            <v/>
          </cell>
          <cell r="P6250" t="str">
            <v/>
          </cell>
          <cell r="Q6250" t="str">
            <v/>
          </cell>
        </row>
        <row r="6251">
          <cell r="J6251" t="str">
            <v/>
          </cell>
          <cell r="O6251" t="str">
            <v/>
          </cell>
          <cell r="P6251" t="str">
            <v/>
          </cell>
          <cell r="Q6251" t="str">
            <v/>
          </cell>
        </row>
        <row r="6252">
          <cell r="J6252" t="str">
            <v/>
          </cell>
          <cell r="O6252" t="str">
            <v/>
          </cell>
          <cell r="P6252" t="str">
            <v/>
          </cell>
          <cell r="Q6252" t="str">
            <v/>
          </cell>
        </row>
        <row r="6253">
          <cell r="J6253" t="str">
            <v/>
          </cell>
          <cell r="O6253" t="str">
            <v/>
          </cell>
          <cell r="P6253" t="str">
            <v/>
          </cell>
          <cell r="Q6253" t="str">
            <v/>
          </cell>
        </row>
        <row r="6254">
          <cell r="J6254" t="str">
            <v/>
          </cell>
          <cell r="O6254" t="str">
            <v/>
          </cell>
          <cell r="P6254" t="str">
            <v/>
          </cell>
          <cell r="Q6254" t="str">
            <v/>
          </cell>
        </row>
        <row r="6255">
          <cell r="J6255" t="str">
            <v/>
          </cell>
          <cell r="O6255" t="str">
            <v/>
          </cell>
          <cell r="P6255" t="str">
            <v/>
          </cell>
          <cell r="Q6255" t="str">
            <v/>
          </cell>
        </row>
        <row r="6256">
          <cell r="J6256" t="str">
            <v/>
          </cell>
          <cell r="O6256" t="str">
            <v/>
          </cell>
          <cell r="P6256" t="str">
            <v/>
          </cell>
          <cell r="Q6256" t="str">
            <v/>
          </cell>
        </row>
        <row r="6257">
          <cell r="J6257" t="str">
            <v/>
          </cell>
          <cell r="O6257" t="str">
            <v/>
          </cell>
          <cell r="P6257" t="str">
            <v/>
          </cell>
          <cell r="Q6257" t="str">
            <v/>
          </cell>
        </row>
        <row r="6258">
          <cell r="J6258" t="str">
            <v/>
          </cell>
          <cell r="O6258" t="str">
            <v/>
          </cell>
          <cell r="P6258" t="str">
            <v/>
          </cell>
          <cell r="Q6258" t="str">
            <v/>
          </cell>
        </row>
        <row r="6259">
          <cell r="J6259" t="str">
            <v/>
          </cell>
          <cell r="O6259" t="str">
            <v/>
          </cell>
          <cell r="P6259" t="str">
            <v/>
          </cell>
          <cell r="Q6259" t="str">
            <v/>
          </cell>
        </row>
        <row r="6260">
          <cell r="J6260" t="str">
            <v/>
          </cell>
          <cell r="O6260" t="str">
            <v/>
          </cell>
          <cell r="P6260" t="str">
            <v/>
          </cell>
          <cell r="Q6260" t="str">
            <v/>
          </cell>
        </row>
        <row r="6261">
          <cell r="J6261" t="str">
            <v/>
          </cell>
          <cell r="O6261" t="str">
            <v/>
          </cell>
          <cell r="P6261" t="str">
            <v/>
          </cell>
          <cell r="Q6261" t="str">
            <v/>
          </cell>
        </row>
        <row r="6262">
          <cell r="J6262" t="str">
            <v/>
          </cell>
          <cell r="O6262" t="str">
            <v/>
          </cell>
          <cell r="P6262" t="str">
            <v/>
          </cell>
          <cell r="Q6262" t="str">
            <v/>
          </cell>
        </row>
        <row r="6263">
          <cell r="J6263" t="str">
            <v/>
          </cell>
          <cell r="O6263" t="str">
            <v/>
          </cell>
          <cell r="P6263" t="str">
            <v/>
          </cell>
          <cell r="Q6263" t="str">
            <v/>
          </cell>
        </row>
        <row r="6264">
          <cell r="J6264" t="str">
            <v/>
          </cell>
          <cell r="O6264" t="str">
            <v/>
          </cell>
          <cell r="P6264" t="str">
            <v/>
          </cell>
          <cell r="Q6264" t="str">
            <v/>
          </cell>
        </row>
        <row r="6265">
          <cell r="J6265" t="str">
            <v/>
          </cell>
          <cell r="O6265" t="str">
            <v/>
          </cell>
          <cell r="P6265" t="str">
            <v/>
          </cell>
          <cell r="Q6265" t="str">
            <v/>
          </cell>
        </row>
        <row r="6266">
          <cell r="J6266" t="str">
            <v/>
          </cell>
          <cell r="O6266" t="str">
            <v/>
          </cell>
          <cell r="P6266" t="str">
            <v/>
          </cell>
          <cell r="Q6266" t="str">
            <v/>
          </cell>
        </row>
        <row r="6267">
          <cell r="J6267" t="str">
            <v/>
          </cell>
          <cell r="O6267" t="str">
            <v/>
          </cell>
          <cell r="P6267" t="str">
            <v/>
          </cell>
          <cell r="Q6267" t="str">
            <v/>
          </cell>
        </row>
        <row r="6268">
          <cell r="J6268" t="str">
            <v/>
          </cell>
          <cell r="O6268" t="str">
            <v/>
          </cell>
          <cell r="P6268" t="str">
            <v/>
          </cell>
          <cell r="Q6268" t="str">
            <v/>
          </cell>
        </row>
        <row r="6269">
          <cell r="J6269" t="str">
            <v/>
          </cell>
          <cell r="O6269" t="str">
            <v/>
          </cell>
          <cell r="P6269" t="str">
            <v/>
          </cell>
          <cell r="Q6269" t="str">
            <v/>
          </cell>
        </row>
        <row r="6270">
          <cell r="J6270" t="str">
            <v/>
          </cell>
          <cell r="O6270" t="str">
            <v/>
          </cell>
          <cell r="P6270" t="str">
            <v/>
          </cell>
          <cell r="Q6270" t="str">
            <v/>
          </cell>
        </row>
        <row r="6271">
          <cell r="J6271" t="str">
            <v/>
          </cell>
          <cell r="O6271" t="str">
            <v/>
          </cell>
          <cell r="P6271" t="str">
            <v/>
          </cell>
          <cell r="Q6271" t="str">
            <v/>
          </cell>
        </row>
        <row r="6272">
          <cell r="J6272" t="str">
            <v/>
          </cell>
          <cell r="O6272" t="str">
            <v/>
          </cell>
          <cell r="P6272" t="str">
            <v/>
          </cell>
          <cell r="Q6272" t="str">
            <v/>
          </cell>
        </row>
        <row r="6273">
          <cell r="J6273" t="str">
            <v/>
          </cell>
          <cell r="O6273" t="str">
            <v/>
          </cell>
          <cell r="P6273" t="str">
            <v/>
          </cell>
          <cell r="Q6273" t="str">
            <v/>
          </cell>
        </row>
        <row r="6274">
          <cell r="J6274" t="str">
            <v/>
          </cell>
          <cell r="O6274" t="str">
            <v/>
          </cell>
          <cell r="P6274" t="str">
            <v/>
          </cell>
          <cell r="Q6274" t="str">
            <v/>
          </cell>
        </row>
        <row r="6275">
          <cell r="J6275" t="str">
            <v/>
          </cell>
          <cell r="O6275" t="str">
            <v/>
          </cell>
          <cell r="P6275" t="str">
            <v/>
          </cell>
          <cell r="Q6275" t="str">
            <v/>
          </cell>
        </row>
        <row r="6276">
          <cell r="J6276" t="str">
            <v/>
          </cell>
          <cell r="O6276" t="str">
            <v/>
          </cell>
          <cell r="P6276" t="str">
            <v/>
          </cell>
          <cell r="Q6276" t="str">
            <v/>
          </cell>
        </row>
        <row r="6277">
          <cell r="J6277" t="str">
            <v/>
          </cell>
          <cell r="O6277" t="str">
            <v/>
          </cell>
          <cell r="P6277" t="str">
            <v/>
          </cell>
          <cell r="Q6277" t="str">
            <v/>
          </cell>
        </row>
        <row r="6278">
          <cell r="J6278" t="str">
            <v/>
          </cell>
          <cell r="O6278" t="str">
            <v/>
          </cell>
          <cell r="P6278" t="str">
            <v/>
          </cell>
          <cell r="Q6278" t="str">
            <v/>
          </cell>
        </row>
        <row r="6279">
          <cell r="J6279" t="str">
            <v/>
          </cell>
          <cell r="O6279" t="str">
            <v/>
          </cell>
          <cell r="P6279" t="str">
            <v/>
          </cell>
          <cell r="Q6279" t="str">
            <v/>
          </cell>
        </row>
        <row r="6280">
          <cell r="J6280" t="str">
            <v/>
          </cell>
          <cell r="O6280" t="str">
            <v/>
          </cell>
          <cell r="P6280" t="str">
            <v/>
          </cell>
          <cell r="Q6280" t="str">
            <v/>
          </cell>
        </row>
        <row r="6281">
          <cell r="J6281" t="str">
            <v/>
          </cell>
          <cell r="O6281" t="str">
            <v/>
          </cell>
          <cell r="P6281" t="str">
            <v/>
          </cell>
          <cell r="Q6281" t="str">
            <v/>
          </cell>
        </row>
        <row r="6282">
          <cell r="J6282" t="str">
            <v/>
          </cell>
          <cell r="O6282" t="str">
            <v/>
          </cell>
          <cell r="P6282" t="str">
            <v/>
          </cell>
          <cell r="Q6282" t="str">
            <v/>
          </cell>
        </row>
        <row r="6283">
          <cell r="J6283" t="str">
            <v/>
          </cell>
          <cell r="O6283" t="str">
            <v/>
          </cell>
          <cell r="P6283" t="str">
            <v/>
          </cell>
          <cell r="Q6283" t="str">
            <v/>
          </cell>
        </row>
        <row r="6284">
          <cell r="J6284" t="str">
            <v/>
          </cell>
          <cell r="O6284" t="str">
            <v/>
          </cell>
          <cell r="P6284" t="str">
            <v/>
          </cell>
          <cell r="Q6284" t="str">
            <v/>
          </cell>
        </row>
        <row r="6285">
          <cell r="J6285" t="str">
            <v/>
          </cell>
          <cell r="O6285" t="str">
            <v/>
          </cell>
          <cell r="P6285" t="str">
            <v/>
          </cell>
          <cell r="Q6285" t="str">
            <v/>
          </cell>
        </row>
        <row r="6286">
          <cell r="J6286" t="str">
            <v/>
          </cell>
          <cell r="O6286" t="str">
            <v/>
          </cell>
          <cell r="P6286" t="str">
            <v/>
          </cell>
          <cell r="Q6286" t="str">
            <v/>
          </cell>
        </row>
        <row r="6287">
          <cell r="J6287" t="str">
            <v/>
          </cell>
          <cell r="O6287" t="str">
            <v/>
          </cell>
          <cell r="P6287" t="str">
            <v/>
          </cell>
          <cell r="Q6287" t="str">
            <v/>
          </cell>
        </row>
        <row r="6288">
          <cell r="J6288" t="str">
            <v/>
          </cell>
          <cell r="O6288" t="str">
            <v/>
          </cell>
          <cell r="P6288" t="str">
            <v/>
          </cell>
          <cell r="Q6288" t="str">
            <v/>
          </cell>
        </row>
        <row r="6289">
          <cell r="J6289" t="str">
            <v/>
          </cell>
          <cell r="O6289" t="str">
            <v/>
          </cell>
          <cell r="P6289" t="str">
            <v/>
          </cell>
          <cell r="Q6289" t="str">
            <v/>
          </cell>
        </row>
        <row r="6290">
          <cell r="J6290" t="str">
            <v/>
          </cell>
          <cell r="O6290" t="str">
            <v/>
          </cell>
          <cell r="P6290" t="str">
            <v/>
          </cell>
          <cell r="Q6290" t="str">
            <v/>
          </cell>
        </row>
        <row r="6291">
          <cell r="J6291" t="str">
            <v/>
          </cell>
          <cell r="O6291" t="str">
            <v/>
          </cell>
          <cell r="P6291" t="str">
            <v/>
          </cell>
          <cell r="Q6291" t="str">
            <v/>
          </cell>
        </row>
        <row r="6292">
          <cell r="J6292" t="str">
            <v/>
          </cell>
          <cell r="O6292" t="str">
            <v/>
          </cell>
          <cell r="P6292" t="str">
            <v/>
          </cell>
          <cell r="Q6292" t="str">
            <v/>
          </cell>
        </row>
        <row r="6293">
          <cell r="J6293" t="str">
            <v/>
          </cell>
          <cell r="O6293" t="str">
            <v/>
          </cell>
          <cell r="P6293" t="str">
            <v/>
          </cell>
          <cell r="Q6293" t="str">
            <v/>
          </cell>
        </row>
        <row r="6294">
          <cell r="J6294" t="str">
            <v/>
          </cell>
          <cell r="O6294" t="str">
            <v/>
          </cell>
          <cell r="P6294" t="str">
            <v/>
          </cell>
          <cell r="Q6294" t="str">
            <v/>
          </cell>
        </row>
        <row r="6295">
          <cell r="J6295" t="str">
            <v/>
          </cell>
          <cell r="O6295" t="str">
            <v/>
          </cell>
          <cell r="P6295" t="str">
            <v/>
          </cell>
          <cell r="Q6295" t="str">
            <v/>
          </cell>
        </row>
        <row r="6296">
          <cell r="J6296" t="str">
            <v/>
          </cell>
          <cell r="O6296" t="str">
            <v/>
          </cell>
          <cell r="P6296" t="str">
            <v/>
          </cell>
          <cell r="Q6296" t="str">
            <v/>
          </cell>
        </row>
        <row r="6297">
          <cell r="J6297" t="str">
            <v/>
          </cell>
          <cell r="O6297" t="str">
            <v/>
          </cell>
          <cell r="P6297" t="str">
            <v/>
          </cell>
          <cell r="Q6297" t="str">
            <v/>
          </cell>
        </row>
        <row r="6298">
          <cell r="J6298" t="str">
            <v/>
          </cell>
          <cell r="O6298" t="str">
            <v/>
          </cell>
          <cell r="P6298" t="str">
            <v/>
          </cell>
          <cell r="Q6298" t="str">
            <v/>
          </cell>
        </row>
        <row r="6299">
          <cell r="J6299" t="str">
            <v/>
          </cell>
          <cell r="O6299" t="str">
            <v/>
          </cell>
          <cell r="P6299" t="str">
            <v/>
          </cell>
          <cell r="Q6299" t="str">
            <v/>
          </cell>
        </row>
        <row r="6300">
          <cell r="J6300" t="str">
            <v/>
          </cell>
          <cell r="O6300" t="str">
            <v/>
          </cell>
          <cell r="P6300" t="str">
            <v/>
          </cell>
          <cell r="Q6300" t="str">
            <v/>
          </cell>
        </row>
        <row r="6301">
          <cell r="J6301" t="str">
            <v/>
          </cell>
          <cell r="O6301" t="str">
            <v/>
          </cell>
          <cell r="P6301" t="str">
            <v/>
          </cell>
          <cell r="Q6301" t="str">
            <v/>
          </cell>
        </row>
        <row r="6302">
          <cell r="J6302" t="str">
            <v/>
          </cell>
          <cell r="O6302" t="str">
            <v/>
          </cell>
          <cell r="P6302" t="str">
            <v/>
          </cell>
          <cell r="Q6302" t="str">
            <v/>
          </cell>
        </row>
        <row r="6303">
          <cell r="J6303" t="str">
            <v/>
          </cell>
          <cell r="O6303" t="str">
            <v/>
          </cell>
          <cell r="P6303" t="str">
            <v/>
          </cell>
          <cell r="Q6303" t="str">
            <v/>
          </cell>
        </row>
        <row r="6304">
          <cell r="J6304" t="str">
            <v/>
          </cell>
          <cell r="O6304" t="str">
            <v/>
          </cell>
          <cell r="P6304" t="str">
            <v/>
          </cell>
          <cell r="Q6304" t="str">
            <v/>
          </cell>
        </row>
        <row r="6305">
          <cell r="J6305" t="str">
            <v/>
          </cell>
          <cell r="O6305" t="str">
            <v/>
          </cell>
          <cell r="P6305" t="str">
            <v/>
          </cell>
          <cell r="Q6305" t="str">
            <v/>
          </cell>
        </row>
        <row r="6306">
          <cell r="J6306" t="str">
            <v/>
          </cell>
          <cell r="O6306" t="str">
            <v/>
          </cell>
          <cell r="P6306" t="str">
            <v/>
          </cell>
          <cell r="Q6306" t="str">
            <v/>
          </cell>
        </row>
        <row r="6307">
          <cell r="J6307" t="str">
            <v/>
          </cell>
          <cell r="O6307" t="str">
            <v/>
          </cell>
          <cell r="P6307" t="str">
            <v/>
          </cell>
          <cell r="Q6307" t="str">
            <v/>
          </cell>
        </row>
        <row r="6308">
          <cell r="J6308" t="str">
            <v/>
          </cell>
          <cell r="O6308" t="str">
            <v/>
          </cell>
          <cell r="P6308" t="str">
            <v/>
          </cell>
          <cell r="Q6308" t="str">
            <v/>
          </cell>
        </row>
        <row r="6309">
          <cell r="J6309" t="str">
            <v/>
          </cell>
          <cell r="O6309" t="str">
            <v/>
          </cell>
          <cell r="P6309" t="str">
            <v/>
          </cell>
          <cell r="Q6309" t="str">
            <v/>
          </cell>
        </row>
        <row r="6310">
          <cell r="J6310" t="str">
            <v/>
          </cell>
          <cell r="O6310" t="str">
            <v/>
          </cell>
          <cell r="P6310" t="str">
            <v/>
          </cell>
          <cell r="Q6310" t="str">
            <v/>
          </cell>
        </row>
        <row r="6311">
          <cell r="J6311" t="str">
            <v/>
          </cell>
          <cell r="O6311" t="str">
            <v/>
          </cell>
          <cell r="P6311" t="str">
            <v/>
          </cell>
          <cell r="Q6311" t="str">
            <v/>
          </cell>
        </row>
        <row r="6312">
          <cell r="J6312" t="str">
            <v/>
          </cell>
          <cell r="O6312" t="str">
            <v/>
          </cell>
          <cell r="P6312" t="str">
            <v/>
          </cell>
          <cell r="Q6312" t="str">
            <v/>
          </cell>
        </row>
        <row r="6313">
          <cell r="J6313" t="str">
            <v/>
          </cell>
          <cell r="O6313" t="str">
            <v/>
          </cell>
          <cell r="P6313" t="str">
            <v/>
          </cell>
          <cell r="Q6313" t="str">
            <v/>
          </cell>
        </row>
        <row r="6314">
          <cell r="J6314" t="str">
            <v/>
          </cell>
          <cell r="O6314" t="str">
            <v/>
          </cell>
          <cell r="P6314" t="str">
            <v/>
          </cell>
          <cell r="Q6314" t="str">
            <v/>
          </cell>
        </row>
        <row r="6315">
          <cell r="J6315" t="str">
            <v/>
          </cell>
          <cell r="O6315" t="str">
            <v/>
          </cell>
          <cell r="P6315" t="str">
            <v/>
          </cell>
          <cell r="Q6315" t="str">
            <v/>
          </cell>
        </row>
        <row r="6316">
          <cell r="J6316" t="str">
            <v/>
          </cell>
          <cell r="O6316" t="str">
            <v/>
          </cell>
          <cell r="P6316" t="str">
            <v/>
          </cell>
          <cell r="Q6316" t="str">
            <v/>
          </cell>
        </row>
        <row r="6317">
          <cell r="J6317" t="str">
            <v/>
          </cell>
          <cell r="O6317" t="str">
            <v/>
          </cell>
          <cell r="P6317" t="str">
            <v/>
          </cell>
          <cell r="Q6317" t="str">
            <v/>
          </cell>
        </row>
        <row r="6318">
          <cell r="J6318" t="str">
            <v/>
          </cell>
          <cell r="O6318" t="str">
            <v/>
          </cell>
          <cell r="P6318" t="str">
            <v/>
          </cell>
          <cell r="Q6318" t="str">
            <v/>
          </cell>
        </row>
        <row r="6319">
          <cell r="J6319" t="str">
            <v/>
          </cell>
          <cell r="O6319" t="str">
            <v/>
          </cell>
          <cell r="P6319" t="str">
            <v/>
          </cell>
          <cell r="Q6319" t="str">
            <v/>
          </cell>
        </row>
        <row r="6320">
          <cell r="J6320" t="str">
            <v/>
          </cell>
          <cell r="O6320" t="str">
            <v/>
          </cell>
          <cell r="P6320" t="str">
            <v/>
          </cell>
          <cell r="Q6320" t="str">
            <v/>
          </cell>
        </row>
        <row r="6321">
          <cell r="J6321" t="str">
            <v/>
          </cell>
          <cell r="O6321" t="str">
            <v/>
          </cell>
          <cell r="P6321" t="str">
            <v/>
          </cell>
          <cell r="Q6321" t="str">
            <v/>
          </cell>
        </row>
        <row r="6322">
          <cell r="J6322" t="str">
            <v/>
          </cell>
          <cell r="O6322" t="str">
            <v/>
          </cell>
          <cell r="P6322" t="str">
            <v/>
          </cell>
          <cell r="Q6322" t="str">
            <v/>
          </cell>
        </row>
        <row r="6323">
          <cell r="J6323" t="str">
            <v/>
          </cell>
          <cell r="O6323" t="str">
            <v/>
          </cell>
          <cell r="P6323" t="str">
            <v/>
          </cell>
          <cell r="Q6323" t="str">
            <v/>
          </cell>
        </row>
        <row r="6324">
          <cell r="J6324" t="str">
            <v/>
          </cell>
          <cell r="O6324" t="str">
            <v/>
          </cell>
          <cell r="P6324" t="str">
            <v/>
          </cell>
          <cell r="Q6324" t="str">
            <v/>
          </cell>
        </row>
        <row r="6325">
          <cell r="J6325" t="str">
            <v/>
          </cell>
          <cell r="O6325" t="str">
            <v/>
          </cell>
          <cell r="P6325" t="str">
            <v/>
          </cell>
          <cell r="Q6325" t="str">
            <v/>
          </cell>
        </row>
        <row r="6326">
          <cell r="J6326" t="str">
            <v/>
          </cell>
          <cell r="O6326" t="str">
            <v/>
          </cell>
          <cell r="P6326" t="str">
            <v/>
          </cell>
          <cell r="Q6326" t="str">
            <v/>
          </cell>
        </row>
        <row r="6327">
          <cell r="J6327" t="str">
            <v/>
          </cell>
          <cell r="O6327" t="str">
            <v/>
          </cell>
          <cell r="P6327" t="str">
            <v/>
          </cell>
          <cell r="Q6327" t="str">
            <v/>
          </cell>
        </row>
        <row r="6328">
          <cell r="J6328" t="str">
            <v/>
          </cell>
          <cell r="O6328" t="str">
            <v/>
          </cell>
          <cell r="P6328" t="str">
            <v/>
          </cell>
          <cell r="Q6328" t="str">
            <v/>
          </cell>
        </row>
        <row r="6329">
          <cell r="J6329" t="str">
            <v/>
          </cell>
          <cell r="O6329" t="str">
            <v/>
          </cell>
          <cell r="P6329" t="str">
            <v/>
          </cell>
          <cell r="Q6329" t="str">
            <v/>
          </cell>
        </row>
        <row r="6330">
          <cell r="J6330" t="str">
            <v/>
          </cell>
          <cell r="O6330" t="str">
            <v/>
          </cell>
          <cell r="P6330" t="str">
            <v/>
          </cell>
          <cell r="Q6330" t="str">
            <v/>
          </cell>
        </row>
        <row r="6331">
          <cell r="J6331" t="str">
            <v/>
          </cell>
          <cell r="O6331" t="str">
            <v/>
          </cell>
          <cell r="P6331" t="str">
            <v/>
          </cell>
          <cell r="Q6331" t="str">
            <v/>
          </cell>
        </row>
        <row r="6332">
          <cell r="J6332" t="str">
            <v/>
          </cell>
          <cell r="O6332" t="str">
            <v/>
          </cell>
          <cell r="P6332" t="str">
            <v/>
          </cell>
          <cell r="Q6332" t="str">
            <v/>
          </cell>
        </row>
        <row r="6333">
          <cell r="J6333" t="str">
            <v/>
          </cell>
          <cell r="O6333" t="str">
            <v/>
          </cell>
          <cell r="P6333" t="str">
            <v/>
          </cell>
          <cell r="Q6333" t="str">
            <v/>
          </cell>
        </row>
        <row r="6334">
          <cell r="J6334" t="str">
            <v/>
          </cell>
          <cell r="O6334" t="str">
            <v/>
          </cell>
          <cell r="P6334" t="str">
            <v/>
          </cell>
          <cell r="Q6334" t="str">
            <v/>
          </cell>
        </row>
        <row r="6335">
          <cell r="J6335" t="str">
            <v/>
          </cell>
          <cell r="O6335" t="str">
            <v/>
          </cell>
          <cell r="P6335" t="str">
            <v/>
          </cell>
          <cell r="Q6335" t="str">
            <v/>
          </cell>
        </row>
        <row r="6336">
          <cell r="J6336" t="str">
            <v/>
          </cell>
          <cell r="O6336" t="str">
            <v/>
          </cell>
          <cell r="P6336" t="str">
            <v/>
          </cell>
          <cell r="Q6336" t="str">
            <v/>
          </cell>
        </row>
        <row r="6337">
          <cell r="J6337" t="str">
            <v/>
          </cell>
          <cell r="O6337" t="str">
            <v/>
          </cell>
          <cell r="P6337" t="str">
            <v/>
          </cell>
          <cell r="Q6337" t="str">
            <v/>
          </cell>
        </row>
        <row r="6338">
          <cell r="J6338" t="str">
            <v/>
          </cell>
          <cell r="O6338" t="str">
            <v/>
          </cell>
          <cell r="P6338" t="str">
            <v/>
          </cell>
          <cell r="Q6338" t="str">
            <v/>
          </cell>
        </row>
        <row r="6339">
          <cell r="J6339" t="str">
            <v/>
          </cell>
          <cell r="O6339" t="str">
            <v/>
          </cell>
          <cell r="P6339" t="str">
            <v/>
          </cell>
          <cell r="Q6339" t="str">
            <v/>
          </cell>
        </row>
        <row r="6340">
          <cell r="J6340" t="str">
            <v/>
          </cell>
          <cell r="O6340" t="str">
            <v/>
          </cell>
          <cell r="P6340" t="str">
            <v/>
          </cell>
          <cell r="Q6340" t="str">
            <v/>
          </cell>
        </row>
        <row r="6341">
          <cell r="J6341" t="str">
            <v/>
          </cell>
          <cell r="O6341" t="str">
            <v/>
          </cell>
          <cell r="P6341" t="str">
            <v/>
          </cell>
          <cell r="Q6341" t="str">
            <v/>
          </cell>
        </row>
        <row r="6342">
          <cell r="J6342" t="str">
            <v/>
          </cell>
          <cell r="O6342" t="str">
            <v/>
          </cell>
          <cell r="P6342" t="str">
            <v/>
          </cell>
          <cell r="Q6342" t="str">
            <v/>
          </cell>
        </row>
        <row r="6343">
          <cell r="J6343" t="str">
            <v/>
          </cell>
          <cell r="O6343" t="str">
            <v/>
          </cell>
          <cell r="P6343" t="str">
            <v/>
          </cell>
          <cell r="Q6343" t="str">
            <v/>
          </cell>
        </row>
        <row r="6344">
          <cell r="J6344" t="str">
            <v/>
          </cell>
          <cell r="O6344" t="str">
            <v/>
          </cell>
          <cell r="P6344" t="str">
            <v/>
          </cell>
          <cell r="Q6344" t="str">
            <v/>
          </cell>
        </row>
        <row r="6345">
          <cell r="J6345" t="str">
            <v/>
          </cell>
          <cell r="O6345" t="str">
            <v/>
          </cell>
          <cell r="P6345" t="str">
            <v/>
          </cell>
          <cell r="Q6345" t="str">
            <v/>
          </cell>
        </row>
        <row r="6346">
          <cell r="J6346" t="str">
            <v/>
          </cell>
          <cell r="O6346" t="str">
            <v/>
          </cell>
          <cell r="P6346" t="str">
            <v/>
          </cell>
          <cell r="Q6346" t="str">
            <v/>
          </cell>
        </row>
        <row r="6347">
          <cell r="J6347" t="str">
            <v/>
          </cell>
          <cell r="O6347" t="str">
            <v/>
          </cell>
          <cell r="P6347" t="str">
            <v/>
          </cell>
          <cell r="Q6347" t="str">
            <v/>
          </cell>
        </row>
        <row r="6348">
          <cell r="J6348" t="str">
            <v/>
          </cell>
          <cell r="O6348" t="str">
            <v/>
          </cell>
          <cell r="P6348" t="str">
            <v/>
          </cell>
          <cell r="Q6348" t="str">
            <v/>
          </cell>
        </row>
        <row r="6349">
          <cell r="J6349" t="str">
            <v/>
          </cell>
          <cell r="O6349" t="str">
            <v/>
          </cell>
          <cell r="P6349" t="str">
            <v/>
          </cell>
          <cell r="Q6349" t="str">
            <v/>
          </cell>
        </row>
        <row r="6350">
          <cell r="J6350" t="str">
            <v/>
          </cell>
          <cell r="O6350" t="str">
            <v/>
          </cell>
          <cell r="P6350" t="str">
            <v/>
          </cell>
          <cell r="Q6350" t="str">
            <v/>
          </cell>
        </row>
        <row r="6351">
          <cell r="J6351" t="str">
            <v/>
          </cell>
          <cell r="O6351" t="str">
            <v/>
          </cell>
          <cell r="P6351" t="str">
            <v/>
          </cell>
          <cell r="Q6351" t="str">
            <v/>
          </cell>
        </row>
        <row r="6352">
          <cell r="J6352" t="str">
            <v/>
          </cell>
          <cell r="O6352" t="str">
            <v/>
          </cell>
          <cell r="P6352" t="str">
            <v/>
          </cell>
          <cell r="Q6352" t="str">
            <v/>
          </cell>
        </row>
        <row r="6353">
          <cell r="J6353" t="str">
            <v/>
          </cell>
          <cell r="O6353" t="str">
            <v/>
          </cell>
          <cell r="P6353" t="str">
            <v/>
          </cell>
          <cell r="Q6353" t="str">
            <v/>
          </cell>
        </row>
        <row r="6354">
          <cell r="J6354" t="str">
            <v/>
          </cell>
          <cell r="O6354" t="str">
            <v/>
          </cell>
          <cell r="P6354" t="str">
            <v/>
          </cell>
          <cell r="Q6354" t="str">
            <v/>
          </cell>
        </row>
        <row r="6355">
          <cell r="J6355" t="str">
            <v/>
          </cell>
          <cell r="O6355" t="str">
            <v/>
          </cell>
          <cell r="P6355" t="str">
            <v/>
          </cell>
          <cell r="Q6355" t="str">
            <v/>
          </cell>
        </row>
        <row r="6356">
          <cell r="J6356" t="str">
            <v/>
          </cell>
          <cell r="O6356" t="str">
            <v/>
          </cell>
          <cell r="P6356" t="str">
            <v/>
          </cell>
          <cell r="Q6356" t="str">
            <v/>
          </cell>
        </row>
        <row r="6357">
          <cell r="J6357" t="str">
            <v/>
          </cell>
          <cell r="O6357" t="str">
            <v/>
          </cell>
          <cell r="P6357" t="str">
            <v/>
          </cell>
          <cell r="Q6357" t="str">
            <v/>
          </cell>
        </row>
        <row r="6358">
          <cell r="J6358" t="str">
            <v/>
          </cell>
          <cell r="O6358" t="str">
            <v/>
          </cell>
          <cell r="P6358" t="str">
            <v/>
          </cell>
          <cell r="Q6358" t="str">
            <v/>
          </cell>
        </row>
        <row r="6359">
          <cell r="J6359" t="str">
            <v/>
          </cell>
          <cell r="O6359" t="str">
            <v/>
          </cell>
          <cell r="P6359" t="str">
            <v/>
          </cell>
          <cell r="Q6359" t="str">
            <v/>
          </cell>
        </row>
        <row r="6360">
          <cell r="J6360" t="str">
            <v/>
          </cell>
          <cell r="O6360" t="str">
            <v/>
          </cell>
          <cell r="P6360" t="str">
            <v/>
          </cell>
          <cell r="Q6360" t="str">
            <v/>
          </cell>
        </row>
        <row r="6361">
          <cell r="J6361" t="str">
            <v/>
          </cell>
          <cell r="O6361" t="str">
            <v/>
          </cell>
          <cell r="P6361" t="str">
            <v/>
          </cell>
          <cell r="Q6361" t="str">
            <v/>
          </cell>
        </row>
        <row r="6362">
          <cell r="J6362" t="str">
            <v/>
          </cell>
          <cell r="O6362" t="str">
            <v/>
          </cell>
          <cell r="P6362" t="str">
            <v/>
          </cell>
          <cell r="Q6362" t="str">
            <v/>
          </cell>
        </row>
        <row r="6363">
          <cell r="J6363" t="str">
            <v/>
          </cell>
          <cell r="O6363" t="str">
            <v/>
          </cell>
          <cell r="P6363" t="str">
            <v/>
          </cell>
          <cell r="Q6363" t="str">
            <v/>
          </cell>
        </row>
        <row r="6364">
          <cell r="J6364" t="str">
            <v/>
          </cell>
          <cell r="O6364" t="str">
            <v/>
          </cell>
          <cell r="P6364" t="str">
            <v/>
          </cell>
          <cell r="Q6364" t="str">
            <v/>
          </cell>
        </row>
        <row r="6365">
          <cell r="J6365" t="str">
            <v/>
          </cell>
          <cell r="O6365" t="str">
            <v/>
          </cell>
          <cell r="P6365" t="str">
            <v/>
          </cell>
          <cell r="Q6365" t="str">
            <v/>
          </cell>
        </row>
        <row r="6366">
          <cell r="J6366" t="str">
            <v/>
          </cell>
          <cell r="O6366" t="str">
            <v/>
          </cell>
          <cell r="P6366" t="str">
            <v/>
          </cell>
          <cell r="Q6366" t="str">
            <v/>
          </cell>
        </row>
        <row r="6367">
          <cell r="J6367" t="str">
            <v/>
          </cell>
          <cell r="O6367" t="str">
            <v/>
          </cell>
          <cell r="P6367" t="str">
            <v/>
          </cell>
          <cell r="Q6367" t="str">
            <v/>
          </cell>
        </row>
        <row r="6368">
          <cell r="J6368" t="str">
            <v/>
          </cell>
          <cell r="O6368" t="str">
            <v/>
          </cell>
          <cell r="P6368" t="str">
            <v/>
          </cell>
          <cell r="Q6368" t="str">
            <v/>
          </cell>
        </row>
        <row r="6369">
          <cell r="J6369" t="str">
            <v/>
          </cell>
          <cell r="O6369" t="str">
            <v/>
          </cell>
          <cell r="P6369" t="str">
            <v/>
          </cell>
          <cell r="Q6369" t="str">
            <v/>
          </cell>
        </row>
        <row r="6370">
          <cell r="J6370" t="str">
            <v/>
          </cell>
          <cell r="O6370" t="str">
            <v/>
          </cell>
          <cell r="P6370" t="str">
            <v/>
          </cell>
          <cell r="Q6370" t="str">
            <v/>
          </cell>
        </row>
        <row r="6371">
          <cell r="J6371" t="str">
            <v/>
          </cell>
          <cell r="O6371" t="str">
            <v/>
          </cell>
          <cell r="P6371" t="str">
            <v/>
          </cell>
          <cell r="Q6371" t="str">
            <v/>
          </cell>
        </row>
        <row r="6372">
          <cell r="J6372" t="str">
            <v/>
          </cell>
          <cell r="O6372" t="str">
            <v/>
          </cell>
          <cell r="P6372" t="str">
            <v/>
          </cell>
          <cell r="Q6372" t="str">
            <v/>
          </cell>
        </row>
        <row r="6373">
          <cell r="J6373" t="str">
            <v/>
          </cell>
          <cell r="O6373" t="str">
            <v/>
          </cell>
          <cell r="P6373" t="str">
            <v/>
          </cell>
          <cell r="Q6373" t="str">
            <v/>
          </cell>
        </row>
        <row r="6374">
          <cell r="J6374" t="str">
            <v/>
          </cell>
          <cell r="O6374" t="str">
            <v/>
          </cell>
          <cell r="P6374" t="str">
            <v/>
          </cell>
          <cell r="Q6374" t="str">
            <v/>
          </cell>
        </row>
        <row r="6375">
          <cell r="J6375" t="str">
            <v/>
          </cell>
          <cell r="O6375" t="str">
            <v/>
          </cell>
          <cell r="P6375" t="str">
            <v/>
          </cell>
          <cell r="Q6375" t="str">
            <v/>
          </cell>
        </row>
        <row r="6376">
          <cell r="J6376" t="str">
            <v/>
          </cell>
          <cell r="O6376" t="str">
            <v/>
          </cell>
          <cell r="P6376" t="str">
            <v/>
          </cell>
          <cell r="Q6376" t="str">
            <v/>
          </cell>
        </row>
        <row r="6377">
          <cell r="J6377" t="str">
            <v/>
          </cell>
          <cell r="O6377" t="str">
            <v/>
          </cell>
          <cell r="P6377" t="str">
            <v/>
          </cell>
          <cell r="Q6377" t="str">
            <v/>
          </cell>
        </row>
        <row r="6378">
          <cell r="J6378" t="str">
            <v/>
          </cell>
          <cell r="O6378" t="str">
            <v/>
          </cell>
          <cell r="P6378" t="str">
            <v/>
          </cell>
          <cell r="Q6378" t="str">
            <v/>
          </cell>
        </row>
        <row r="6379">
          <cell r="J6379" t="str">
            <v/>
          </cell>
          <cell r="O6379" t="str">
            <v/>
          </cell>
          <cell r="P6379" t="str">
            <v/>
          </cell>
          <cell r="Q6379" t="str">
            <v/>
          </cell>
        </row>
        <row r="6380">
          <cell r="J6380" t="str">
            <v/>
          </cell>
          <cell r="O6380" t="str">
            <v/>
          </cell>
          <cell r="P6380" t="str">
            <v/>
          </cell>
          <cell r="Q6380" t="str">
            <v/>
          </cell>
        </row>
        <row r="6381">
          <cell r="J6381" t="str">
            <v/>
          </cell>
          <cell r="O6381" t="str">
            <v/>
          </cell>
          <cell r="P6381" t="str">
            <v/>
          </cell>
          <cell r="Q6381" t="str">
            <v/>
          </cell>
        </row>
        <row r="6382">
          <cell r="J6382" t="str">
            <v/>
          </cell>
          <cell r="O6382" t="str">
            <v/>
          </cell>
          <cell r="P6382" t="str">
            <v/>
          </cell>
          <cell r="Q6382" t="str">
            <v/>
          </cell>
        </row>
        <row r="6383">
          <cell r="J6383" t="str">
            <v/>
          </cell>
          <cell r="O6383" t="str">
            <v/>
          </cell>
          <cell r="P6383" t="str">
            <v/>
          </cell>
          <cell r="Q6383" t="str">
            <v/>
          </cell>
        </row>
        <row r="6384">
          <cell r="J6384" t="str">
            <v/>
          </cell>
          <cell r="O6384" t="str">
            <v/>
          </cell>
          <cell r="P6384" t="str">
            <v/>
          </cell>
          <cell r="Q6384" t="str">
            <v/>
          </cell>
        </row>
        <row r="6385">
          <cell r="J6385" t="str">
            <v/>
          </cell>
          <cell r="O6385" t="str">
            <v/>
          </cell>
          <cell r="P6385" t="str">
            <v/>
          </cell>
          <cell r="Q6385" t="str">
            <v/>
          </cell>
        </row>
        <row r="6386">
          <cell r="J6386" t="str">
            <v/>
          </cell>
          <cell r="O6386" t="str">
            <v/>
          </cell>
          <cell r="P6386" t="str">
            <v/>
          </cell>
          <cell r="Q6386" t="str">
            <v/>
          </cell>
        </row>
        <row r="6387">
          <cell r="J6387" t="str">
            <v/>
          </cell>
          <cell r="O6387" t="str">
            <v/>
          </cell>
          <cell r="P6387" t="str">
            <v/>
          </cell>
          <cell r="Q6387" t="str">
            <v/>
          </cell>
        </row>
        <row r="6388">
          <cell r="J6388" t="str">
            <v/>
          </cell>
          <cell r="O6388" t="str">
            <v/>
          </cell>
          <cell r="P6388" t="str">
            <v/>
          </cell>
          <cell r="Q6388" t="str">
            <v/>
          </cell>
        </row>
        <row r="6389">
          <cell r="J6389" t="str">
            <v/>
          </cell>
          <cell r="O6389" t="str">
            <v/>
          </cell>
          <cell r="P6389" t="str">
            <v/>
          </cell>
          <cell r="Q6389" t="str">
            <v/>
          </cell>
        </row>
        <row r="6390">
          <cell r="J6390" t="str">
            <v/>
          </cell>
          <cell r="O6390" t="str">
            <v/>
          </cell>
          <cell r="P6390" t="str">
            <v/>
          </cell>
          <cell r="Q6390" t="str">
            <v/>
          </cell>
        </row>
        <row r="6391">
          <cell r="J6391" t="str">
            <v/>
          </cell>
          <cell r="O6391" t="str">
            <v/>
          </cell>
          <cell r="P6391" t="str">
            <v/>
          </cell>
          <cell r="Q6391" t="str">
            <v/>
          </cell>
        </row>
        <row r="6392">
          <cell r="J6392" t="str">
            <v/>
          </cell>
          <cell r="O6392" t="str">
            <v/>
          </cell>
          <cell r="P6392" t="str">
            <v/>
          </cell>
          <cell r="Q6392" t="str">
            <v/>
          </cell>
        </row>
        <row r="6393">
          <cell r="J6393" t="str">
            <v/>
          </cell>
          <cell r="O6393" t="str">
            <v/>
          </cell>
          <cell r="P6393" t="str">
            <v/>
          </cell>
          <cell r="Q6393" t="str">
            <v/>
          </cell>
        </row>
        <row r="6394">
          <cell r="J6394" t="str">
            <v/>
          </cell>
          <cell r="O6394" t="str">
            <v/>
          </cell>
          <cell r="P6394" t="str">
            <v/>
          </cell>
          <cell r="Q6394" t="str">
            <v/>
          </cell>
        </row>
        <row r="6395">
          <cell r="J6395" t="str">
            <v/>
          </cell>
          <cell r="O6395" t="str">
            <v/>
          </cell>
          <cell r="P6395" t="str">
            <v/>
          </cell>
          <cell r="Q6395" t="str">
            <v/>
          </cell>
        </row>
        <row r="6396">
          <cell r="J6396" t="str">
            <v/>
          </cell>
          <cell r="O6396" t="str">
            <v/>
          </cell>
          <cell r="P6396" t="str">
            <v/>
          </cell>
          <cell r="Q6396" t="str">
            <v/>
          </cell>
        </row>
        <row r="6397">
          <cell r="J6397" t="str">
            <v/>
          </cell>
          <cell r="O6397" t="str">
            <v/>
          </cell>
          <cell r="P6397" t="str">
            <v/>
          </cell>
          <cell r="Q6397" t="str">
            <v/>
          </cell>
        </row>
        <row r="6398">
          <cell r="J6398" t="str">
            <v/>
          </cell>
          <cell r="O6398" t="str">
            <v/>
          </cell>
          <cell r="P6398" t="str">
            <v/>
          </cell>
          <cell r="Q6398" t="str">
            <v/>
          </cell>
        </row>
        <row r="6399">
          <cell r="J6399" t="str">
            <v/>
          </cell>
          <cell r="O6399" t="str">
            <v/>
          </cell>
          <cell r="P6399" t="str">
            <v/>
          </cell>
          <cell r="Q6399" t="str">
            <v/>
          </cell>
        </row>
        <row r="6400">
          <cell r="J6400" t="str">
            <v/>
          </cell>
          <cell r="O6400" t="str">
            <v/>
          </cell>
          <cell r="P6400" t="str">
            <v/>
          </cell>
          <cell r="Q6400" t="str">
            <v/>
          </cell>
        </row>
        <row r="6401">
          <cell r="J6401" t="str">
            <v/>
          </cell>
          <cell r="O6401" t="str">
            <v/>
          </cell>
          <cell r="P6401" t="str">
            <v/>
          </cell>
          <cell r="Q6401" t="str">
            <v/>
          </cell>
        </row>
        <row r="6402">
          <cell r="J6402" t="str">
            <v/>
          </cell>
          <cell r="O6402" t="str">
            <v/>
          </cell>
          <cell r="P6402" t="str">
            <v/>
          </cell>
          <cell r="Q6402" t="str">
            <v/>
          </cell>
        </row>
        <row r="6403">
          <cell r="J6403" t="str">
            <v/>
          </cell>
          <cell r="O6403" t="str">
            <v/>
          </cell>
          <cell r="P6403" t="str">
            <v/>
          </cell>
          <cell r="Q6403" t="str">
            <v/>
          </cell>
        </row>
        <row r="6404">
          <cell r="J6404" t="str">
            <v/>
          </cell>
          <cell r="O6404" t="str">
            <v/>
          </cell>
          <cell r="P6404" t="str">
            <v/>
          </cell>
          <cell r="Q6404" t="str">
            <v/>
          </cell>
        </row>
        <row r="6405">
          <cell r="J6405" t="str">
            <v/>
          </cell>
          <cell r="O6405" t="str">
            <v/>
          </cell>
          <cell r="P6405" t="str">
            <v/>
          </cell>
          <cell r="Q6405" t="str">
            <v/>
          </cell>
        </row>
        <row r="6406">
          <cell r="J6406" t="str">
            <v/>
          </cell>
          <cell r="O6406" t="str">
            <v/>
          </cell>
          <cell r="P6406" t="str">
            <v/>
          </cell>
          <cell r="Q6406" t="str">
            <v/>
          </cell>
        </row>
        <row r="6407">
          <cell r="J6407" t="str">
            <v/>
          </cell>
          <cell r="O6407" t="str">
            <v/>
          </cell>
          <cell r="P6407" t="str">
            <v/>
          </cell>
          <cell r="Q6407" t="str">
            <v/>
          </cell>
        </row>
        <row r="6408">
          <cell r="J6408" t="str">
            <v/>
          </cell>
          <cell r="O6408" t="str">
            <v/>
          </cell>
          <cell r="P6408" t="str">
            <v/>
          </cell>
          <cell r="Q6408" t="str">
            <v/>
          </cell>
        </row>
        <row r="6409">
          <cell r="J6409" t="str">
            <v/>
          </cell>
          <cell r="O6409" t="str">
            <v/>
          </cell>
          <cell r="P6409" t="str">
            <v/>
          </cell>
          <cell r="Q6409" t="str">
            <v/>
          </cell>
        </row>
        <row r="6410">
          <cell r="J6410" t="str">
            <v/>
          </cell>
          <cell r="O6410" t="str">
            <v/>
          </cell>
          <cell r="P6410" t="str">
            <v/>
          </cell>
          <cell r="Q6410" t="str">
            <v/>
          </cell>
        </row>
        <row r="6411">
          <cell r="J6411" t="str">
            <v/>
          </cell>
          <cell r="O6411" t="str">
            <v/>
          </cell>
          <cell r="P6411" t="str">
            <v/>
          </cell>
          <cell r="Q6411" t="str">
            <v/>
          </cell>
        </row>
        <row r="6412">
          <cell r="J6412" t="str">
            <v/>
          </cell>
          <cell r="O6412" t="str">
            <v/>
          </cell>
          <cell r="P6412" t="str">
            <v/>
          </cell>
          <cell r="Q6412" t="str">
            <v/>
          </cell>
        </row>
        <row r="6413">
          <cell r="J6413" t="str">
            <v/>
          </cell>
          <cell r="O6413" t="str">
            <v/>
          </cell>
          <cell r="P6413" t="str">
            <v/>
          </cell>
          <cell r="Q6413" t="str">
            <v/>
          </cell>
        </row>
        <row r="6414">
          <cell r="J6414" t="str">
            <v/>
          </cell>
          <cell r="O6414" t="str">
            <v/>
          </cell>
          <cell r="P6414" t="str">
            <v/>
          </cell>
          <cell r="Q6414" t="str">
            <v/>
          </cell>
        </row>
        <row r="6415">
          <cell r="J6415" t="str">
            <v/>
          </cell>
          <cell r="O6415" t="str">
            <v/>
          </cell>
          <cell r="P6415" t="str">
            <v/>
          </cell>
          <cell r="Q6415" t="str">
            <v/>
          </cell>
        </row>
        <row r="6416">
          <cell r="J6416" t="str">
            <v/>
          </cell>
          <cell r="O6416" t="str">
            <v/>
          </cell>
          <cell r="P6416" t="str">
            <v/>
          </cell>
          <cell r="Q6416" t="str">
            <v/>
          </cell>
        </row>
        <row r="6417">
          <cell r="J6417" t="str">
            <v/>
          </cell>
          <cell r="O6417" t="str">
            <v/>
          </cell>
          <cell r="P6417" t="str">
            <v/>
          </cell>
          <cell r="Q6417" t="str">
            <v/>
          </cell>
        </row>
        <row r="6418">
          <cell r="J6418" t="str">
            <v/>
          </cell>
          <cell r="O6418" t="str">
            <v/>
          </cell>
          <cell r="P6418" t="str">
            <v/>
          </cell>
          <cell r="Q6418" t="str">
            <v/>
          </cell>
        </row>
        <row r="6419">
          <cell r="J6419" t="str">
            <v/>
          </cell>
          <cell r="O6419" t="str">
            <v/>
          </cell>
          <cell r="P6419" t="str">
            <v/>
          </cell>
          <cell r="Q6419" t="str">
            <v/>
          </cell>
        </row>
        <row r="6420">
          <cell r="J6420" t="str">
            <v/>
          </cell>
          <cell r="O6420" t="str">
            <v/>
          </cell>
          <cell r="P6420" t="str">
            <v/>
          </cell>
          <cell r="Q6420" t="str">
            <v/>
          </cell>
        </row>
        <row r="6421">
          <cell r="J6421" t="str">
            <v/>
          </cell>
          <cell r="O6421" t="str">
            <v/>
          </cell>
          <cell r="P6421" t="str">
            <v/>
          </cell>
          <cell r="Q6421" t="str">
            <v/>
          </cell>
        </row>
        <row r="6422">
          <cell r="J6422" t="str">
            <v/>
          </cell>
          <cell r="O6422" t="str">
            <v/>
          </cell>
          <cell r="P6422" t="str">
            <v/>
          </cell>
          <cell r="Q6422" t="str">
            <v/>
          </cell>
        </row>
        <row r="6423">
          <cell r="J6423" t="str">
            <v/>
          </cell>
          <cell r="O6423" t="str">
            <v/>
          </cell>
          <cell r="P6423" t="str">
            <v/>
          </cell>
          <cell r="Q6423" t="str">
            <v/>
          </cell>
        </row>
        <row r="6424">
          <cell r="J6424" t="str">
            <v/>
          </cell>
          <cell r="O6424" t="str">
            <v/>
          </cell>
          <cell r="P6424" t="str">
            <v/>
          </cell>
          <cell r="Q6424" t="str">
            <v/>
          </cell>
        </row>
        <row r="6425">
          <cell r="J6425" t="str">
            <v/>
          </cell>
          <cell r="O6425" t="str">
            <v/>
          </cell>
          <cell r="P6425" t="str">
            <v/>
          </cell>
          <cell r="Q6425" t="str">
            <v/>
          </cell>
        </row>
        <row r="6426">
          <cell r="J6426" t="str">
            <v/>
          </cell>
          <cell r="O6426" t="str">
            <v/>
          </cell>
          <cell r="P6426" t="str">
            <v/>
          </cell>
          <cell r="Q6426" t="str">
            <v/>
          </cell>
        </row>
        <row r="6427">
          <cell r="J6427" t="str">
            <v/>
          </cell>
          <cell r="O6427" t="str">
            <v/>
          </cell>
          <cell r="P6427" t="str">
            <v/>
          </cell>
          <cell r="Q6427" t="str">
            <v/>
          </cell>
        </row>
        <row r="6428">
          <cell r="J6428" t="str">
            <v/>
          </cell>
          <cell r="O6428" t="str">
            <v/>
          </cell>
          <cell r="P6428" t="str">
            <v/>
          </cell>
          <cell r="Q6428" t="str">
            <v/>
          </cell>
        </row>
        <row r="6429">
          <cell r="J6429" t="str">
            <v/>
          </cell>
          <cell r="O6429" t="str">
            <v/>
          </cell>
          <cell r="P6429" t="str">
            <v/>
          </cell>
          <cell r="Q6429" t="str">
            <v/>
          </cell>
        </row>
        <row r="6430">
          <cell r="J6430" t="str">
            <v/>
          </cell>
          <cell r="O6430" t="str">
            <v/>
          </cell>
          <cell r="P6430" t="str">
            <v/>
          </cell>
          <cell r="Q6430" t="str">
            <v/>
          </cell>
        </row>
        <row r="6431">
          <cell r="J6431" t="str">
            <v/>
          </cell>
          <cell r="O6431" t="str">
            <v/>
          </cell>
          <cell r="P6431" t="str">
            <v/>
          </cell>
          <cell r="Q6431" t="str">
            <v/>
          </cell>
        </row>
        <row r="6432">
          <cell r="J6432" t="str">
            <v/>
          </cell>
          <cell r="O6432" t="str">
            <v/>
          </cell>
          <cell r="P6432" t="str">
            <v/>
          </cell>
          <cell r="Q6432" t="str">
            <v/>
          </cell>
        </row>
        <row r="6433">
          <cell r="J6433" t="str">
            <v/>
          </cell>
          <cell r="O6433" t="str">
            <v/>
          </cell>
          <cell r="P6433" t="str">
            <v/>
          </cell>
          <cell r="Q6433" t="str">
            <v/>
          </cell>
        </row>
        <row r="6434">
          <cell r="J6434" t="str">
            <v/>
          </cell>
          <cell r="O6434" t="str">
            <v/>
          </cell>
          <cell r="P6434" t="str">
            <v/>
          </cell>
          <cell r="Q6434" t="str">
            <v/>
          </cell>
        </row>
        <row r="6435">
          <cell r="J6435" t="str">
            <v/>
          </cell>
          <cell r="O6435" t="str">
            <v/>
          </cell>
          <cell r="P6435" t="str">
            <v/>
          </cell>
          <cell r="Q6435" t="str">
            <v/>
          </cell>
        </row>
        <row r="6436">
          <cell r="J6436" t="str">
            <v/>
          </cell>
          <cell r="O6436" t="str">
            <v/>
          </cell>
          <cell r="P6436" t="str">
            <v/>
          </cell>
          <cell r="Q6436" t="str">
            <v/>
          </cell>
        </row>
        <row r="6437">
          <cell r="J6437" t="str">
            <v/>
          </cell>
          <cell r="O6437" t="str">
            <v/>
          </cell>
          <cell r="P6437" t="str">
            <v/>
          </cell>
          <cell r="Q6437" t="str">
            <v/>
          </cell>
        </row>
        <row r="6438">
          <cell r="J6438" t="str">
            <v/>
          </cell>
          <cell r="O6438" t="str">
            <v/>
          </cell>
          <cell r="P6438" t="str">
            <v/>
          </cell>
          <cell r="Q6438" t="str">
            <v/>
          </cell>
        </row>
        <row r="6439">
          <cell r="J6439" t="str">
            <v/>
          </cell>
          <cell r="O6439" t="str">
            <v/>
          </cell>
          <cell r="P6439" t="str">
            <v/>
          </cell>
          <cell r="Q6439" t="str">
            <v/>
          </cell>
        </row>
        <row r="6440">
          <cell r="J6440" t="str">
            <v/>
          </cell>
          <cell r="O6440" t="str">
            <v/>
          </cell>
          <cell r="P6440" t="str">
            <v/>
          </cell>
          <cell r="Q6440" t="str">
            <v/>
          </cell>
        </row>
        <row r="6441">
          <cell r="J6441" t="str">
            <v/>
          </cell>
          <cell r="O6441" t="str">
            <v/>
          </cell>
          <cell r="P6441" t="str">
            <v/>
          </cell>
          <cell r="Q6441" t="str">
            <v/>
          </cell>
        </row>
        <row r="6442">
          <cell r="J6442" t="str">
            <v/>
          </cell>
          <cell r="O6442" t="str">
            <v/>
          </cell>
          <cell r="P6442" t="str">
            <v/>
          </cell>
          <cell r="Q6442" t="str">
            <v/>
          </cell>
        </row>
        <row r="6443">
          <cell r="J6443" t="str">
            <v/>
          </cell>
          <cell r="O6443" t="str">
            <v/>
          </cell>
          <cell r="P6443" t="str">
            <v/>
          </cell>
          <cell r="Q6443" t="str">
            <v/>
          </cell>
        </row>
        <row r="6444">
          <cell r="J6444" t="str">
            <v/>
          </cell>
          <cell r="O6444" t="str">
            <v/>
          </cell>
          <cell r="P6444" t="str">
            <v/>
          </cell>
          <cell r="Q6444" t="str">
            <v/>
          </cell>
        </row>
        <row r="6445">
          <cell r="J6445" t="str">
            <v/>
          </cell>
          <cell r="O6445" t="str">
            <v/>
          </cell>
          <cell r="P6445" t="str">
            <v/>
          </cell>
          <cell r="Q6445" t="str">
            <v/>
          </cell>
        </row>
        <row r="6446">
          <cell r="J6446" t="str">
            <v/>
          </cell>
          <cell r="O6446" t="str">
            <v/>
          </cell>
          <cell r="P6446" t="str">
            <v/>
          </cell>
          <cell r="Q6446" t="str">
            <v/>
          </cell>
        </row>
        <row r="6447">
          <cell r="J6447" t="str">
            <v/>
          </cell>
          <cell r="O6447" t="str">
            <v/>
          </cell>
          <cell r="P6447" t="str">
            <v/>
          </cell>
          <cell r="Q6447" t="str">
            <v/>
          </cell>
        </row>
        <row r="6448">
          <cell r="J6448" t="str">
            <v/>
          </cell>
          <cell r="O6448" t="str">
            <v/>
          </cell>
          <cell r="P6448" t="str">
            <v/>
          </cell>
          <cell r="Q6448" t="str">
            <v/>
          </cell>
        </row>
        <row r="6449">
          <cell r="J6449" t="str">
            <v/>
          </cell>
          <cell r="O6449" t="str">
            <v/>
          </cell>
          <cell r="P6449" t="str">
            <v/>
          </cell>
          <cell r="Q6449" t="str">
            <v/>
          </cell>
        </row>
        <row r="6450">
          <cell r="J6450" t="str">
            <v/>
          </cell>
          <cell r="O6450" t="str">
            <v/>
          </cell>
          <cell r="P6450" t="str">
            <v/>
          </cell>
          <cell r="Q6450" t="str">
            <v/>
          </cell>
        </row>
        <row r="6451">
          <cell r="J6451" t="str">
            <v/>
          </cell>
          <cell r="O6451" t="str">
            <v/>
          </cell>
          <cell r="P6451" t="str">
            <v/>
          </cell>
          <cell r="Q6451" t="str">
            <v/>
          </cell>
        </row>
        <row r="6452">
          <cell r="J6452" t="str">
            <v/>
          </cell>
          <cell r="O6452" t="str">
            <v/>
          </cell>
          <cell r="P6452" t="str">
            <v/>
          </cell>
          <cell r="Q6452" t="str">
            <v/>
          </cell>
        </row>
        <row r="6453">
          <cell r="J6453" t="str">
            <v/>
          </cell>
          <cell r="O6453" t="str">
            <v/>
          </cell>
          <cell r="P6453" t="str">
            <v/>
          </cell>
          <cell r="Q6453" t="str">
            <v/>
          </cell>
        </row>
        <row r="6454">
          <cell r="J6454" t="str">
            <v/>
          </cell>
          <cell r="O6454" t="str">
            <v/>
          </cell>
          <cell r="P6454" t="str">
            <v/>
          </cell>
          <cell r="Q6454" t="str">
            <v/>
          </cell>
        </row>
        <row r="6455">
          <cell r="J6455" t="str">
            <v/>
          </cell>
          <cell r="O6455" t="str">
            <v/>
          </cell>
          <cell r="P6455" t="str">
            <v/>
          </cell>
          <cell r="Q6455" t="str">
            <v/>
          </cell>
        </row>
        <row r="6456">
          <cell r="J6456" t="str">
            <v/>
          </cell>
          <cell r="O6456" t="str">
            <v/>
          </cell>
          <cell r="P6456" t="str">
            <v/>
          </cell>
          <cell r="Q6456" t="str">
            <v/>
          </cell>
        </row>
        <row r="6457">
          <cell r="J6457" t="str">
            <v/>
          </cell>
          <cell r="O6457" t="str">
            <v/>
          </cell>
          <cell r="P6457" t="str">
            <v/>
          </cell>
          <cell r="Q6457" t="str">
            <v/>
          </cell>
        </row>
        <row r="6458">
          <cell r="J6458" t="str">
            <v/>
          </cell>
          <cell r="O6458" t="str">
            <v/>
          </cell>
          <cell r="P6458" t="str">
            <v/>
          </cell>
          <cell r="Q6458" t="str">
            <v/>
          </cell>
        </row>
        <row r="6459">
          <cell r="J6459" t="str">
            <v/>
          </cell>
          <cell r="O6459" t="str">
            <v/>
          </cell>
          <cell r="P6459" t="str">
            <v/>
          </cell>
          <cell r="Q6459" t="str">
            <v/>
          </cell>
        </row>
        <row r="6460">
          <cell r="J6460" t="str">
            <v/>
          </cell>
          <cell r="O6460" t="str">
            <v/>
          </cell>
          <cell r="P6460" t="str">
            <v/>
          </cell>
          <cell r="Q6460" t="str">
            <v/>
          </cell>
        </row>
        <row r="6461">
          <cell r="J6461" t="str">
            <v/>
          </cell>
          <cell r="O6461" t="str">
            <v/>
          </cell>
          <cell r="P6461" t="str">
            <v/>
          </cell>
          <cell r="Q6461" t="str">
            <v/>
          </cell>
        </row>
        <row r="6462">
          <cell r="J6462" t="str">
            <v/>
          </cell>
          <cell r="O6462" t="str">
            <v/>
          </cell>
          <cell r="P6462" t="str">
            <v/>
          </cell>
          <cell r="Q6462" t="str">
            <v/>
          </cell>
        </row>
        <row r="6463">
          <cell r="J6463" t="str">
            <v/>
          </cell>
          <cell r="O6463" t="str">
            <v/>
          </cell>
          <cell r="P6463" t="str">
            <v/>
          </cell>
          <cell r="Q6463" t="str">
            <v/>
          </cell>
        </row>
        <row r="6464">
          <cell r="J6464" t="str">
            <v/>
          </cell>
          <cell r="O6464" t="str">
            <v/>
          </cell>
          <cell r="P6464" t="str">
            <v/>
          </cell>
          <cell r="Q6464" t="str">
            <v/>
          </cell>
        </row>
        <row r="6465">
          <cell r="J6465" t="str">
            <v/>
          </cell>
          <cell r="O6465" t="str">
            <v/>
          </cell>
          <cell r="P6465" t="str">
            <v/>
          </cell>
          <cell r="Q6465" t="str">
            <v/>
          </cell>
        </row>
        <row r="6466">
          <cell r="J6466" t="str">
            <v/>
          </cell>
          <cell r="O6466" t="str">
            <v/>
          </cell>
          <cell r="P6466" t="str">
            <v/>
          </cell>
          <cell r="Q6466" t="str">
            <v/>
          </cell>
        </row>
        <row r="6467">
          <cell r="J6467" t="str">
            <v/>
          </cell>
          <cell r="O6467" t="str">
            <v/>
          </cell>
          <cell r="P6467" t="str">
            <v/>
          </cell>
          <cell r="Q6467" t="str">
            <v/>
          </cell>
        </row>
        <row r="6468">
          <cell r="J6468" t="str">
            <v/>
          </cell>
          <cell r="O6468" t="str">
            <v/>
          </cell>
          <cell r="P6468" t="str">
            <v/>
          </cell>
          <cell r="Q6468" t="str">
            <v/>
          </cell>
        </row>
        <row r="6469">
          <cell r="J6469" t="str">
            <v/>
          </cell>
          <cell r="O6469" t="str">
            <v/>
          </cell>
          <cell r="P6469" t="str">
            <v/>
          </cell>
          <cell r="Q6469" t="str">
            <v/>
          </cell>
        </row>
        <row r="6470">
          <cell r="J6470" t="str">
            <v/>
          </cell>
          <cell r="O6470" t="str">
            <v/>
          </cell>
          <cell r="P6470" t="str">
            <v/>
          </cell>
          <cell r="Q6470" t="str">
            <v/>
          </cell>
        </row>
        <row r="6471">
          <cell r="J6471" t="str">
            <v/>
          </cell>
          <cell r="O6471" t="str">
            <v/>
          </cell>
          <cell r="P6471" t="str">
            <v/>
          </cell>
          <cell r="Q6471" t="str">
            <v/>
          </cell>
        </row>
        <row r="6472">
          <cell r="J6472" t="str">
            <v/>
          </cell>
          <cell r="O6472" t="str">
            <v/>
          </cell>
          <cell r="P6472" t="str">
            <v/>
          </cell>
          <cell r="Q6472" t="str">
            <v/>
          </cell>
        </row>
        <row r="6473">
          <cell r="J6473" t="str">
            <v/>
          </cell>
          <cell r="O6473" t="str">
            <v/>
          </cell>
          <cell r="P6473" t="str">
            <v/>
          </cell>
          <cell r="Q6473" t="str">
            <v/>
          </cell>
        </row>
        <row r="6474">
          <cell r="J6474" t="str">
            <v/>
          </cell>
          <cell r="O6474" t="str">
            <v/>
          </cell>
          <cell r="P6474" t="str">
            <v/>
          </cell>
          <cell r="Q6474" t="str">
            <v/>
          </cell>
        </row>
        <row r="6475">
          <cell r="J6475" t="str">
            <v/>
          </cell>
          <cell r="O6475" t="str">
            <v/>
          </cell>
          <cell r="P6475" t="str">
            <v/>
          </cell>
          <cell r="Q6475" t="str">
            <v/>
          </cell>
        </row>
        <row r="6476">
          <cell r="J6476" t="str">
            <v/>
          </cell>
          <cell r="O6476" t="str">
            <v/>
          </cell>
          <cell r="P6476" t="str">
            <v/>
          </cell>
          <cell r="Q6476" t="str">
            <v/>
          </cell>
        </row>
        <row r="6477">
          <cell r="J6477" t="str">
            <v/>
          </cell>
          <cell r="O6477" t="str">
            <v/>
          </cell>
          <cell r="P6477" t="str">
            <v/>
          </cell>
          <cell r="Q6477" t="str">
            <v/>
          </cell>
        </row>
        <row r="6478">
          <cell r="J6478" t="str">
            <v/>
          </cell>
          <cell r="O6478" t="str">
            <v/>
          </cell>
          <cell r="P6478" t="str">
            <v/>
          </cell>
          <cell r="Q6478" t="str">
            <v/>
          </cell>
        </row>
        <row r="6479">
          <cell r="J6479" t="str">
            <v/>
          </cell>
          <cell r="O6479" t="str">
            <v/>
          </cell>
          <cell r="P6479" t="str">
            <v/>
          </cell>
          <cell r="Q6479" t="str">
            <v/>
          </cell>
        </row>
        <row r="6480">
          <cell r="J6480" t="str">
            <v/>
          </cell>
          <cell r="O6480" t="str">
            <v/>
          </cell>
          <cell r="P6480" t="str">
            <v/>
          </cell>
          <cell r="Q6480" t="str">
            <v/>
          </cell>
        </row>
        <row r="6481">
          <cell r="J6481" t="str">
            <v/>
          </cell>
          <cell r="O6481" t="str">
            <v/>
          </cell>
          <cell r="P6481" t="str">
            <v/>
          </cell>
          <cell r="Q6481" t="str">
            <v/>
          </cell>
        </row>
        <row r="6482">
          <cell r="J6482" t="str">
            <v/>
          </cell>
          <cell r="O6482" t="str">
            <v/>
          </cell>
          <cell r="P6482" t="str">
            <v/>
          </cell>
          <cell r="Q6482" t="str">
            <v/>
          </cell>
        </row>
        <row r="6483">
          <cell r="J6483" t="str">
            <v/>
          </cell>
          <cell r="O6483" t="str">
            <v/>
          </cell>
          <cell r="P6483" t="str">
            <v/>
          </cell>
          <cell r="Q6483" t="str">
            <v/>
          </cell>
        </row>
        <row r="6484">
          <cell r="J6484" t="str">
            <v/>
          </cell>
          <cell r="O6484" t="str">
            <v/>
          </cell>
          <cell r="P6484" t="str">
            <v/>
          </cell>
          <cell r="Q6484" t="str">
            <v/>
          </cell>
        </row>
        <row r="6485">
          <cell r="J6485" t="str">
            <v/>
          </cell>
          <cell r="O6485" t="str">
            <v/>
          </cell>
          <cell r="P6485" t="str">
            <v/>
          </cell>
          <cell r="Q6485" t="str">
            <v/>
          </cell>
        </row>
        <row r="6486">
          <cell r="J6486" t="str">
            <v/>
          </cell>
          <cell r="O6486" t="str">
            <v/>
          </cell>
          <cell r="P6486" t="str">
            <v/>
          </cell>
          <cell r="Q6486" t="str">
            <v/>
          </cell>
        </row>
        <row r="6487">
          <cell r="J6487" t="str">
            <v/>
          </cell>
          <cell r="O6487" t="str">
            <v/>
          </cell>
          <cell r="P6487" t="str">
            <v/>
          </cell>
          <cell r="Q6487" t="str">
            <v/>
          </cell>
        </row>
        <row r="6488">
          <cell r="J6488" t="str">
            <v/>
          </cell>
          <cell r="O6488" t="str">
            <v/>
          </cell>
          <cell r="P6488" t="str">
            <v/>
          </cell>
          <cell r="Q6488" t="str">
            <v/>
          </cell>
        </row>
        <row r="6489">
          <cell r="J6489" t="str">
            <v/>
          </cell>
          <cell r="O6489" t="str">
            <v/>
          </cell>
          <cell r="P6489" t="str">
            <v/>
          </cell>
          <cell r="Q6489" t="str">
            <v/>
          </cell>
        </row>
        <row r="6490">
          <cell r="J6490" t="str">
            <v/>
          </cell>
          <cell r="O6490" t="str">
            <v/>
          </cell>
          <cell r="P6490" t="str">
            <v/>
          </cell>
          <cell r="Q6490" t="str">
            <v/>
          </cell>
        </row>
        <row r="6491">
          <cell r="J6491" t="str">
            <v/>
          </cell>
          <cell r="O6491" t="str">
            <v/>
          </cell>
          <cell r="P6491" t="str">
            <v/>
          </cell>
          <cell r="Q6491" t="str">
            <v/>
          </cell>
        </row>
        <row r="6492">
          <cell r="J6492" t="str">
            <v/>
          </cell>
          <cell r="O6492" t="str">
            <v/>
          </cell>
          <cell r="P6492" t="str">
            <v/>
          </cell>
          <cell r="Q6492" t="str">
            <v/>
          </cell>
        </row>
        <row r="6493">
          <cell r="J6493" t="str">
            <v/>
          </cell>
          <cell r="O6493" t="str">
            <v/>
          </cell>
          <cell r="P6493" t="str">
            <v/>
          </cell>
          <cell r="Q6493" t="str">
            <v/>
          </cell>
        </row>
        <row r="6494">
          <cell r="J6494" t="str">
            <v/>
          </cell>
          <cell r="O6494" t="str">
            <v/>
          </cell>
          <cell r="P6494" t="str">
            <v/>
          </cell>
          <cell r="Q6494" t="str">
            <v/>
          </cell>
        </row>
        <row r="6495">
          <cell r="J6495" t="str">
            <v/>
          </cell>
          <cell r="O6495" t="str">
            <v/>
          </cell>
          <cell r="P6495" t="str">
            <v/>
          </cell>
          <cell r="Q6495" t="str">
            <v/>
          </cell>
        </row>
        <row r="6496">
          <cell r="J6496" t="str">
            <v/>
          </cell>
          <cell r="O6496" t="str">
            <v/>
          </cell>
          <cell r="P6496" t="str">
            <v/>
          </cell>
          <cell r="Q6496" t="str">
            <v/>
          </cell>
        </row>
        <row r="6497">
          <cell r="J6497" t="str">
            <v/>
          </cell>
          <cell r="O6497" t="str">
            <v/>
          </cell>
          <cell r="P6497" t="str">
            <v/>
          </cell>
          <cell r="Q6497" t="str">
            <v/>
          </cell>
        </row>
        <row r="6498">
          <cell r="J6498" t="str">
            <v/>
          </cell>
          <cell r="O6498" t="str">
            <v/>
          </cell>
          <cell r="P6498" t="str">
            <v/>
          </cell>
          <cell r="Q6498" t="str">
            <v/>
          </cell>
        </row>
        <row r="6499">
          <cell r="J6499" t="str">
            <v/>
          </cell>
          <cell r="O6499" t="str">
            <v/>
          </cell>
          <cell r="P6499" t="str">
            <v/>
          </cell>
          <cell r="Q6499" t="str">
            <v/>
          </cell>
        </row>
        <row r="6500">
          <cell r="J6500" t="str">
            <v/>
          </cell>
          <cell r="O6500" t="str">
            <v/>
          </cell>
          <cell r="P6500" t="str">
            <v/>
          </cell>
          <cell r="Q6500" t="str">
            <v/>
          </cell>
        </row>
        <row r="6501">
          <cell r="J6501" t="str">
            <v/>
          </cell>
          <cell r="O6501" t="str">
            <v/>
          </cell>
          <cell r="P6501" t="str">
            <v/>
          </cell>
          <cell r="Q6501" t="str">
            <v/>
          </cell>
        </row>
        <row r="6502">
          <cell r="J6502" t="str">
            <v/>
          </cell>
          <cell r="O6502" t="str">
            <v/>
          </cell>
          <cell r="P6502" t="str">
            <v/>
          </cell>
          <cell r="Q6502" t="str">
            <v/>
          </cell>
        </row>
        <row r="6503">
          <cell r="J6503" t="str">
            <v/>
          </cell>
          <cell r="O6503" t="str">
            <v/>
          </cell>
          <cell r="P6503" t="str">
            <v/>
          </cell>
          <cell r="Q6503" t="str">
            <v/>
          </cell>
        </row>
        <row r="6504">
          <cell r="J6504" t="str">
            <v/>
          </cell>
          <cell r="O6504" t="str">
            <v/>
          </cell>
          <cell r="P6504" t="str">
            <v/>
          </cell>
          <cell r="Q6504" t="str">
            <v/>
          </cell>
        </row>
        <row r="6505">
          <cell r="J6505" t="str">
            <v/>
          </cell>
          <cell r="O6505" t="str">
            <v/>
          </cell>
          <cell r="P6505" t="str">
            <v/>
          </cell>
          <cell r="Q6505" t="str">
            <v/>
          </cell>
        </row>
        <row r="6506">
          <cell r="J6506" t="str">
            <v/>
          </cell>
          <cell r="O6506" t="str">
            <v/>
          </cell>
          <cell r="P6506" t="str">
            <v/>
          </cell>
          <cell r="Q6506" t="str">
            <v/>
          </cell>
        </row>
        <row r="6507">
          <cell r="J6507" t="str">
            <v/>
          </cell>
          <cell r="O6507" t="str">
            <v/>
          </cell>
          <cell r="P6507" t="str">
            <v/>
          </cell>
          <cell r="Q6507" t="str">
            <v/>
          </cell>
        </row>
        <row r="6508">
          <cell r="J6508" t="str">
            <v/>
          </cell>
          <cell r="O6508" t="str">
            <v/>
          </cell>
          <cell r="P6508" t="str">
            <v/>
          </cell>
          <cell r="Q6508" t="str">
            <v/>
          </cell>
        </row>
        <row r="6509">
          <cell r="J6509" t="str">
            <v/>
          </cell>
          <cell r="O6509" t="str">
            <v/>
          </cell>
          <cell r="P6509" t="str">
            <v/>
          </cell>
          <cell r="Q6509" t="str">
            <v/>
          </cell>
        </row>
        <row r="6510">
          <cell r="J6510" t="str">
            <v/>
          </cell>
          <cell r="O6510" t="str">
            <v/>
          </cell>
          <cell r="P6510" t="str">
            <v/>
          </cell>
          <cell r="Q6510" t="str">
            <v/>
          </cell>
        </row>
        <row r="6511">
          <cell r="J6511" t="str">
            <v/>
          </cell>
          <cell r="O6511" t="str">
            <v/>
          </cell>
          <cell r="P6511" t="str">
            <v/>
          </cell>
          <cell r="Q6511" t="str">
            <v/>
          </cell>
        </row>
        <row r="6512">
          <cell r="J6512" t="str">
            <v/>
          </cell>
          <cell r="O6512" t="str">
            <v/>
          </cell>
          <cell r="P6512" t="str">
            <v/>
          </cell>
          <cell r="Q6512" t="str">
            <v/>
          </cell>
        </row>
        <row r="6513">
          <cell r="J6513" t="str">
            <v/>
          </cell>
          <cell r="O6513" t="str">
            <v/>
          </cell>
          <cell r="P6513" t="str">
            <v/>
          </cell>
          <cell r="Q6513" t="str">
            <v/>
          </cell>
        </row>
        <row r="6514">
          <cell r="J6514" t="str">
            <v/>
          </cell>
          <cell r="O6514" t="str">
            <v/>
          </cell>
          <cell r="P6514" t="str">
            <v/>
          </cell>
          <cell r="Q6514" t="str">
            <v/>
          </cell>
        </row>
        <row r="6515">
          <cell r="J6515" t="str">
            <v/>
          </cell>
          <cell r="O6515" t="str">
            <v/>
          </cell>
          <cell r="P6515" t="str">
            <v/>
          </cell>
          <cell r="Q6515" t="str">
            <v/>
          </cell>
        </row>
        <row r="6516">
          <cell r="J6516" t="str">
            <v/>
          </cell>
          <cell r="O6516" t="str">
            <v/>
          </cell>
          <cell r="P6516" t="str">
            <v/>
          </cell>
          <cell r="Q6516" t="str">
            <v/>
          </cell>
        </row>
        <row r="6517">
          <cell r="J6517" t="str">
            <v/>
          </cell>
          <cell r="O6517" t="str">
            <v/>
          </cell>
          <cell r="P6517" t="str">
            <v/>
          </cell>
          <cell r="Q6517" t="str">
            <v/>
          </cell>
        </row>
        <row r="6518">
          <cell r="J6518" t="str">
            <v/>
          </cell>
          <cell r="O6518" t="str">
            <v/>
          </cell>
          <cell r="P6518" t="str">
            <v/>
          </cell>
          <cell r="Q6518" t="str">
            <v/>
          </cell>
        </row>
        <row r="6519">
          <cell r="J6519" t="str">
            <v/>
          </cell>
          <cell r="O6519" t="str">
            <v/>
          </cell>
          <cell r="P6519" t="str">
            <v/>
          </cell>
          <cell r="Q6519" t="str">
            <v/>
          </cell>
        </row>
        <row r="6520">
          <cell r="J6520" t="str">
            <v/>
          </cell>
          <cell r="O6520" t="str">
            <v/>
          </cell>
          <cell r="P6520" t="str">
            <v/>
          </cell>
          <cell r="Q6520" t="str">
            <v/>
          </cell>
        </row>
        <row r="6521">
          <cell r="J6521" t="str">
            <v/>
          </cell>
          <cell r="O6521" t="str">
            <v/>
          </cell>
          <cell r="P6521" t="str">
            <v/>
          </cell>
          <cell r="Q6521" t="str">
            <v/>
          </cell>
        </row>
        <row r="6522">
          <cell r="J6522" t="str">
            <v/>
          </cell>
          <cell r="O6522" t="str">
            <v/>
          </cell>
          <cell r="P6522" t="str">
            <v/>
          </cell>
          <cell r="Q6522" t="str">
            <v/>
          </cell>
        </row>
        <row r="6523">
          <cell r="J6523" t="str">
            <v/>
          </cell>
          <cell r="O6523" t="str">
            <v/>
          </cell>
          <cell r="P6523" t="str">
            <v/>
          </cell>
          <cell r="Q6523" t="str">
            <v/>
          </cell>
        </row>
        <row r="6524">
          <cell r="J6524" t="str">
            <v/>
          </cell>
          <cell r="O6524" t="str">
            <v/>
          </cell>
          <cell r="P6524" t="str">
            <v/>
          </cell>
          <cell r="Q6524" t="str">
            <v/>
          </cell>
        </row>
        <row r="6525">
          <cell r="J6525" t="str">
            <v/>
          </cell>
          <cell r="O6525" t="str">
            <v/>
          </cell>
          <cell r="P6525" t="str">
            <v/>
          </cell>
          <cell r="Q6525" t="str">
            <v/>
          </cell>
        </row>
        <row r="6526">
          <cell r="J6526" t="str">
            <v/>
          </cell>
          <cell r="O6526" t="str">
            <v/>
          </cell>
          <cell r="P6526" t="str">
            <v/>
          </cell>
          <cell r="Q6526" t="str">
            <v/>
          </cell>
        </row>
        <row r="6527">
          <cell r="J6527" t="str">
            <v/>
          </cell>
          <cell r="O6527" t="str">
            <v/>
          </cell>
          <cell r="P6527" t="str">
            <v/>
          </cell>
          <cell r="Q6527" t="str">
            <v/>
          </cell>
        </row>
        <row r="6528">
          <cell r="J6528" t="str">
            <v/>
          </cell>
          <cell r="O6528" t="str">
            <v/>
          </cell>
          <cell r="P6528" t="str">
            <v/>
          </cell>
          <cell r="Q6528" t="str">
            <v/>
          </cell>
        </row>
        <row r="6529">
          <cell r="J6529" t="str">
            <v/>
          </cell>
          <cell r="O6529" t="str">
            <v/>
          </cell>
          <cell r="P6529" t="str">
            <v/>
          </cell>
          <cell r="Q6529" t="str">
            <v/>
          </cell>
        </row>
        <row r="6530">
          <cell r="J6530" t="str">
            <v/>
          </cell>
          <cell r="O6530" t="str">
            <v/>
          </cell>
          <cell r="P6530" t="str">
            <v/>
          </cell>
          <cell r="Q6530" t="str">
            <v/>
          </cell>
        </row>
        <row r="6531">
          <cell r="J6531" t="str">
            <v/>
          </cell>
          <cell r="O6531" t="str">
            <v/>
          </cell>
          <cell r="P6531" t="str">
            <v/>
          </cell>
          <cell r="Q6531" t="str">
            <v/>
          </cell>
        </row>
        <row r="6532">
          <cell r="J6532" t="str">
            <v/>
          </cell>
          <cell r="O6532" t="str">
            <v/>
          </cell>
          <cell r="P6532" t="str">
            <v/>
          </cell>
          <cell r="Q6532" t="str">
            <v/>
          </cell>
        </row>
        <row r="6533">
          <cell r="J6533" t="str">
            <v/>
          </cell>
          <cell r="O6533" t="str">
            <v/>
          </cell>
          <cell r="P6533" t="str">
            <v/>
          </cell>
          <cell r="Q6533" t="str">
            <v/>
          </cell>
        </row>
        <row r="6534">
          <cell r="J6534" t="str">
            <v/>
          </cell>
          <cell r="O6534" t="str">
            <v/>
          </cell>
          <cell r="P6534" t="str">
            <v/>
          </cell>
          <cell r="Q6534" t="str">
            <v/>
          </cell>
        </row>
        <row r="6535">
          <cell r="J6535" t="str">
            <v/>
          </cell>
          <cell r="O6535" t="str">
            <v/>
          </cell>
          <cell r="P6535" t="str">
            <v/>
          </cell>
          <cell r="Q6535" t="str">
            <v/>
          </cell>
        </row>
        <row r="6536">
          <cell r="J6536" t="str">
            <v/>
          </cell>
          <cell r="O6536" t="str">
            <v/>
          </cell>
          <cell r="P6536" t="str">
            <v/>
          </cell>
          <cell r="Q6536" t="str">
            <v/>
          </cell>
        </row>
        <row r="6537">
          <cell r="J6537" t="str">
            <v/>
          </cell>
          <cell r="O6537" t="str">
            <v/>
          </cell>
          <cell r="P6537" t="str">
            <v/>
          </cell>
          <cell r="Q6537" t="str">
            <v/>
          </cell>
        </row>
        <row r="6538">
          <cell r="J6538" t="str">
            <v/>
          </cell>
          <cell r="O6538" t="str">
            <v/>
          </cell>
          <cell r="P6538" t="str">
            <v/>
          </cell>
          <cell r="Q6538" t="str">
            <v/>
          </cell>
        </row>
        <row r="6539">
          <cell r="J6539" t="str">
            <v/>
          </cell>
          <cell r="O6539" t="str">
            <v/>
          </cell>
          <cell r="P6539" t="str">
            <v/>
          </cell>
          <cell r="Q6539" t="str">
            <v/>
          </cell>
        </row>
        <row r="6540">
          <cell r="J6540" t="str">
            <v/>
          </cell>
          <cell r="O6540" t="str">
            <v/>
          </cell>
          <cell r="P6540" t="str">
            <v/>
          </cell>
          <cell r="Q6540" t="str">
            <v/>
          </cell>
        </row>
        <row r="6541">
          <cell r="J6541" t="str">
            <v/>
          </cell>
          <cell r="O6541" t="str">
            <v/>
          </cell>
          <cell r="P6541" t="str">
            <v/>
          </cell>
          <cell r="Q6541" t="str">
            <v/>
          </cell>
        </row>
        <row r="6542">
          <cell r="J6542" t="str">
            <v/>
          </cell>
          <cell r="O6542" t="str">
            <v/>
          </cell>
          <cell r="P6542" t="str">
            <v/>
          </cell>
          <cell r="Q6542" t="str">
            <v/>
          </cell>
        </row>
        <row r="6543">
          <cell r="J6543" t="str">
            <v/>
          </cell>
          <cell r="O6543" t="str">
            <v/>
          </cell>
          <cell r="P6543" t="str">
            <v/>
          </cell>
          <cell r="Q6543" t="str">
            <v/>
          </cell>
        </row>
        <row r="6544">
          <cell r="J6544" t="str">
            <v/>
          </cell>
          <cell r="O6544" t="str">
            <v/>
          </cell>
          <cell r="P6544" t="str">
            <v/>
          </cell>
          <cell r="Q6544" t="str">
            <v/>
          </cell>
        </row>
        <row r="6545">
          <cell r="J6545" t="str">
            <v/>
          </cell>
          <cell r="O6545" t="str">
            <v/>
          </cell>
          <cell r="P6545" t="str">
            <v/>
          </cell>
          <cell r="Q6545" t="str">
            <v/>
          </cell>
        </row>
        <row r="6546">
          <cell r="J6546" t="str">
            <v/>
          </cell>
          <cell r="O6546" t="str">
            <v/>
          </cell>
          <cell r="P6546" t="str">
            <v/>
          </cell>
          <cell r="Q6546" t="str">
            <v/>
          </cell>
        </row>
        <row r="6547">
          <cell r="J6547" t="str">
            <v/>
          </cell>
          <cell r="O6547" t="str">
            <v/>
          </cell>
          <cell r="P6547" t="str">
            <v/>
          </cell>
          <cell r="Q6547" t="str">
            <v/>
          </cell>
        </row>
        <row r="6548">
          <cell r="J6548" t="str">
            <v/>
          </cell>
          <cell r="O6548" t="str">
            <v/>
          </cell>
          <cell r="P6548" t="str">
            <v/>
          </cell>
          <cell r="Q6548" t="str">
            <v/>
          </cell>
        </row>
        <row r="6549">
          <cell r="J6549" t="str">
            <v/>
          </cell>
          <cell r="O6549" t="str">
            <v/>
          </cell>
          <cell r="P6549" t="str">
            <v/>
          </cell>
          <cell r="Q6549" t="str">
            <v/>
          </cell>
        </row>
        <row r="6550">
          <cell r="J6550" t="str">
            <v/>
          </cell>
          <cell r="O6550" t="str">
            <v/>
          </cell>
          <cell r="P6550" t="str">
            <v/>
          </cell>
          <cell r="Q6550" t="str">
            <v/>
          </cell>
        </row>
        <row r="6551">
          <cell r="J6551" t="str">
            <v/>
          </cell>
          <cell r="O6551" t="str">
            <v/>
          </cell>
          <cell r="P6551" t="str">
            <v/>
          </cell>
          <cell r="Q6551" t="str">
            <v/>
          </cell>
        </row>
        <row r="6552">
          <cell r="J6552" t="str">
            <v/>
          </cell>
          <cell r="O6552" t="str">
            <v/>
          </cell>
          <cell r="P6552" t="str">
            <v/>
          </cell>
          <cell r="Q6552" t="str">
            <v/>
          </cell>
        </row>
        <row r="6553">
          <cell r="J6553" t="str">
            <v/>
          </cell>
          <cell r="O6553" t="str">
            <v/>
          </cell>
          <cell r="P6553" t="str">
            <v/>
          </cell>
          <cell r="Q6553" t="str">
            <v/>
          </cell>
        </row>
        <row r="6554">
          <cell r="J6554" t="str">
            <v/>
          </cell>
          <cell r="O6554" t="str">
            <v/>
          </cell>
          <cell r="P6554" t="str">
            <v/>
          </cell>
          <cell r="Q6554" t="str">
            <v/>
          </cell>
        </row>
        <row r="6555">
          <cell r="J6555" t="str">
            <v/>
          </cell>
          <cell r="O6555" t="str">
            <v/>
          </cell>
          <cell r="P6555" t="str">
            <v/>
          </cell>
          <cell r="Q6555" t="str">
            <v/>
          </cell>
        </row>
        <row r="6556">
          <cell r="J6556" t="str">
            <v/>
          </cell>
          <cell r="O6556" t="str">
            <v/>
          </cell>
          <cell r="P6556" t="str">
            <v/>
          </cell>
          <cell r="Q6556" t="str">
            <v/>
          </cell>
        </row>
        <row r="6557">
          <cell r="J6557" t="str">
            <v/>
          </cell>
          <cell r="O6557" t="str">
            <v/>
          </cell>
          <cell r="P6557" t="str">
            <v/>
          </cell>
          <cell r="Q6557" t="str">
            <v/>
          </cell>
        </row>
        <row r="6558">
          <cell r="J6558" t="str">
            <v/>
          </cell>
          <cell r="O6558" t="str">
            <v/>
          </cell>
          <cell r="P6558" t="str">
            <v/>
          </cell>
          <cell r="Q6558" t="str">
            <v/>
          </cell>
        </row>
        <row r="6559">
          <cell r="J6559" t="str">
            <v/>
          </cell>
          <cell r="O6559" t="str">
            <v/>
          </cell>
          <cell r="P6559" t="str">
            <v/>
          </cell>
          <cell r="Q6559" t="str">
            <v/>
          </cell>
        </row>
        <row r="6560">
          <cell r="J6560" t="str">
            <v/>
          </cell>
          <cell r="O6560" t="str">
            <v/>
          </cell>
          <cell r="P6560" t="str">
            <v/>
          </cell>
          <cell r="Q6560" t="str">
            <v/>
          </cell>
        </row>
        <row r="6561">
          <cell r="J6561" t="str">
            <v/>
          </cell>
          <cell r="O6561" t="str">
            <v/>
          </cell>
          <cell r="P6561" t="str">
            <v/>
          </cell>
          <cell r="Q6561" t="str">
            <v/>
          </cell>
        </row>
        <row r="6562">
          <cell r="J6562" t="str">
            <v/>
          </cell>
          <cell r="O6562" t="str">
            <v/>
          </cell>
          <cell r="P6562" t="str">
            <v/>
          </cell>
          <cell r="Q6562" t="str">
            <v/>
          </cell>
        </row>
        <row r="6563">
          <cell r="J6563" t="str">
            <v/>
          </cell>
          <cell r="O6563" t="str">
            <v/>
          </cell>
          <cell r="P6563" t="str">
            <v/>
          </cell>
          <cell r="Q6563" t="str">
            <v/>
          </cell>
        </row>
        <row r="6564">
          <cell r="J6564" t="str">
            <v/>
          </cell>
          <cell r="O6564" t="str">
            <v/>
          </cell>
          <cell r="P6564" t="str">
            <v/>
          </cell>
          <cell r="Q6564" t="str">
            <v/>
          </cell>
        </row>
        <row r="6565">
          <cell r="J6565" t="str">
            <v/>
          </cell>
          <cell r="O6565" t="str">
            <v/>
          </cell>
          <cell r="P6565" t="str">
            <v/>
          </cell>
          <cell r="Q6565" t="str">
            <v/>
          </cell>
        </row>
        <row r="6566">
          <cell r="J6566" t="str">
            <v/>
          </cell>
          <cell r="O6566" t="str">
            <v/>
          </cell>
          <cell r="P6566" t="str">
            <v/>
          </cell>
          <cell r="Q6566" t="str">
            <v/>
          </cell>
        </row>
        <row r="6567">
          <cell r="J6567" t="str">
            <v/>
          </cell>
          <cell r="O6567" t="str">
            <v/>
          </cell>
          <cell r="P6567" t="str">
            <v/>
          </cell>
          <cell r="Q6567" t="str">
            <v/>
          </cell>
        </row>
        <row r="6568">
          <cell r="J6568" t="str">
            <v/>
          </cell>
          <cell r="O6568" t="str">
            <v/>
          </cell>
          <cell r="P6568" t="str">
            <v/>
          </cell>
          <cell r="Q6568" t="str">
            <v/>
          </cell>
        </row>
        <row r="6569">
          <cell r="J6569" t="str">
            <v/>
          </cell>
          <cell r="O6569" t="str">
            <v/>
          </cell>
          <cell r="P6569" t="str">
            <v/>
          </cell>
          <cell r="Q6569" t="str">
            <v/>
          </cell>
        </row>
        <row r="6570">
          <cell r="J6570" t="str">
            <v/>
          </cell>
          <cell r="O6570" t="str">
            <v/>
          </cell>
          <cell r="P6570" t="str">
            <v/>
          </cell>
          <cell r="Q6570" t="str">
            <v/>
          </cell>
        </row>
        <row r="6571">
          <cell r="J6571" t="str">
            <v/>
          </cell>
          <cell r="O6571" t="str">
            <v/>
          </cell>
          <cell r="P6571" t="str">
            <v/>
          </cell>
          <cell r="Q6571" t="str">
            <v/>
          </cell>
        </row>
        <row r="6572">
          <cell r="J6572" t="str">
            <v/>
          </cell>
          <cell r="O6572" t="str">
            <v/>
          </cell>
          <cell r="P6572" t="str">
            <v/>
          </cell>
          <cell r="Q6572" t="str">
            <v/>
          </cell>
        </row>
        <row r="6573">
          <cell r="J6573" t="str">
            <v/>
          </cell>
          <cell r="O6573" t="str">
            <v/>
          </cell>
          <cell r="P6573" t="str">
            <v/>
          </cell>
          <cell r="Q6573" t="str">
            <v/>
          </cell>
        </row>
        <row r="6574">
          <cell r="J6574" t="str">
            <v/>
          </cell>
          <cell r="O6574" t="str">
            <v/>
          </cell>
          <cell r="P6574" t="str">
            <v/>
          </cell>
          <cell r="Q6574" t="str">
            <v/>
          </cell>
        </row>
        <row r="6575">
          <cell r="J6575" t="str">
            <v/>
          </cell>
          <cell r="O6575" t="str">
            <v/>
          </cell>
          <cell r="P6575" t="str">
            <v/>
          </cell>
          <cell r="Q6575" t="str">
            <v/>
          </cell>
        </row>
        <row r="6576">
          <cell r="J6576" t="str">
            <v/>
          </cell>
          <cell r="O6576" t="str">
            <v/>
          </cell>
          <cell r="P6576" t="str">
            <v/>
          </cell>
          <cell r="Q6576" t="str">
            <v/>
          </cell>
        </row>
        <row r="6577">
          <cell r="J6577" t="str">
            <v/>
          </cell>
          <cell r="O6577" t="str">
            <v/>
          </cell>
          <cell r="P6577" t="str">
            <v/>
          </cell>
          <cell r="Q6577" t="str">
            <v/>
          </cell>
        </row>
        <row r="6578">
          <cell r="J6578" t="str">
            <v/>
          </cell>
          <cell r="O6578" t="str">
            <v/>
          </cell>
          <cell r="P6578" t="str">
            <v/>
          </cell>
          <cell r="Q6578" t="str">
            <v/>
          </cell>
        </row>
        <row r="6579">
          <cell r="J6579" t="str">
            <v/>
          </cell>
          <cell r="O6579" t="str">
            <v/>
          </cell>
          <cell r="P6579" t="str">
            <v/>
          </cell>
          <cell r="Q6579" t="str">
            <v/>
          </cell>
        </row>
        <row r="6580">
          <cell r="J6580" t="str">
            <v/>
          </cell>
          <cell r="O6580" t="str">
            <v/>
          </cell>
          <cell r="P6580" t="str">
            <v/>
          </cell>
          <cell r="Q6580" t="str">
            <v/>
          </cell>
        </row>
        <row r="6581">
          <cell r="J6581" t="str">
            <v/>
          </cell>
          <cell r="O6581" t="str">
            <v/>
          </cell>
          <cell r="P6581" t="str">
            <v/>
          </cell>
          <cell r="Q6581" t="str">
            <v/>
          </cell>
        </row>
        <row r="6582">
          <cell r="J6582" t="str">
            <v/>
          </cell>
          <cell r="O6582" t="str">
            <v/>
          </cell>
          <cell r="P6582" t="str">
            <v/>
          </cell>
          <cell r="Q6582" t="str">
            <v/>
          </cell>
        </row>
        <row r="6583">
          <cell r="J6583" t="str">
            <v/>
          </cell>
          <cell r="O6583" t="str">
            <v/>
          </cell>
          <cell r="P6583" t="str">
            <v/>
          </cell>
          <cell r="Q6583" t="str">
            <v/>
          </cell>
        </row>
        <row r="6584">
          <cell r="J6584" t="str">
            <v/>
          </cell>
          <cell r="O6584" t="str">
            <v/>
          </cell>
          <cell r="P6584" t="str">
            <v/>
          </cell>
          <cell r="Q6584" t="str">
            <v/>
          </cell>
        </row>
        <row r="6585">
          <cell r="J6585" t="str">
            <v/>
          </cell>
          <cell r="O6585" t="str">
            <v/>
          </cell>
          <cell r="P6585" t="str">
            <v/>
          </cell>
          <cell r="Q6585" t="str">
            <v/>
          </cell>
        </row>
        <row r="6586">
          <cell r="J6586" t="str">
            <v/>
          </cell>
          <cell r="O6586" t="str">
            <v/>
          </cell>
          <cell r="P6586" t="str">
            <v/>
          </cell>
          <cell r="Q6586" t="str">
            <v/>
          </cell>
        </row>
        <row r="6587">
          <cell r="J6587" t="str">
            <v/>
          </cell>
          <cell r="O6587" t="str">
            <v/>
          </cell>
          <cell r="P6587" t="str">
            <v/>
          </cell>
          <cell r="Q6587" t="str">
            <v/>
          </cell>
        </row>
        <row r="6588">
          <cell r="J6588" t="str">
            <v/>
          </cell>
          <cell r="O6588" t="str">
            <v/>
          </cell>
          <cell r="P6588" t="str">
            <v/>
          </cell>
          <cell r="Q6588" t="str">
            <v/>
          </cell>
        </row>
        <row r="6589">
          <cell r="J6589" t="str">
            <v/>
          </cell>
          <cell r="O6589" t="str">
            <v/>
          </cell>
          <cell r="P6589" t="str">
            <v/>
          </cell>
          <cell r="Q6589" t="str">
            <v/>
          </cell>
        </row>
        <row r="6590">
          <cell r="J6590" t="str">
            <v/>
          </cell>
          <cell r="O6590" t="str">
            <v/>
          </cell>
          <cell r="P6590" t="str">
            <v/>
          </cell>
          <cell r="Q6590" t="str">
            <v/>
          </cell>
        </row>
        <row r="6591">
          <cell r="J6591" t="str">
            <v/>
          </cell>
          <cell r="O6591" t="str">
            <v/>
          </cell>
          <cell r="P6591" t="str">
            <v/>
          </cell>
          <cell r="Q6591" t="str">
            <v/>
          </cell>
        </row>
        <row r="6592">
          <cell r="J6592" t="str">
            <v/>
          </cell>
          <cell r="O6592" t="str">
            <v/>
          </cell>
          <cell r="P6592" t="str">
            <v/>
          </cell>
          <cell r="Q6592" t="str">
            <v/>
          </cell>
        </row>
        <row r="6593">
          <cell r="J6593" t="str">
            <v/>
          </cell>
          <cell r="O6593" t="str">
            <v/>
          </cell>
          <cell r="P6593" t="str">
            <v/>
          </cell>
          <cell r="Q6593" t="str">
            <v/>
          </cell>
        </row>
        <row r="6594">
          <cell r="J6594" t="str">
            <v/>
          </cell>
          <cell r="O6594" t="str">
            <v/>
          </cell>
          <cell r="P6594" t="str">
            <v/>
          </cell>
          <cell r="Q6594" t="str">
            <v/>
          </cell>
        </row>
        <row r="6595">
          <cell r="J6595" t="str">
            <v/>
          </cell>
          <cell r="O6595" t="str">
            <v/>
          </cell>
          <cell r="P6595" t="str">
            <v/>
          </cell>
          <cell r="Q6595" t="str">
            <v/>
          </cell>
        </row>
        <row r="6596">
          <cell r="J6596" t="str">
            <v/>
          </cell>
          <cell r="O6596" t="str">
            <v/>
          </cell>
          <cell r="P6596" t="str">
            <v/>
          </cell>
          <cell r="Q6596" t="str">
            <v/>
          </cell>
        </row>
        <row r="6597">
          <cell r="J6597" t="str">
            <v/>
          </cell>
          <cell r="O6597" t="str">
            <v/>
          </cell>
          <cell r="P6597" t="str">
            <v/>
          </cell>
          <cell r="Q6597" t="str">
            <v/>
          </cell>
        </row>
        <row r="6598">
          <cell r="J6598" t="str">
            <v/>
          </cell>
          <cell r="O6598" t="str">
            <v/>
          </cell>
          <cell r="P6598" t="str">
            <v/>
          </cell>
          <cell r="Q6598" t="str">
            <v/>
          </cell>
        </row>
        <row r="6599">
          <cell r="J6599" t="str">
            <v/>
          </cell>
          <cell r="O6599" t="str">
            <v/>
          </cell>
          <cell r="P6599" t="str">
            <v/>
          </cell>
          <cell r="Q6599" t="str">
            <v/>
          </cell>
        </row>
        <row r="6600">
          <cell r="J6600" t="str">
            <v/>
          </cell>
          <cell r="O6600" t="str">
            <v/>
          </cell>
          <cell r="P6600" t="str">
            <v/>
          </cell>
          <cell r="Q6600" t="str">
            <v/>
          </cell>
        </row>
        <row r="6601">
          <cell r="J6601" t="str">
            <v/>
          </cell>
          <cell r="O6601" t="str">
            <v/>
          </cell>
          <cell r="P6601" t="str">
            <v/>
          </cell>
          <cell r="Q6601" t="str">
            <v/>
          </cell>
        </row>
        <row r="6602">
          <cell r="J6602" t="str">
            <v/>
          </cell>
          <cell r="O6602" t="str">
            <v/>
          </cell>
          <cell r="P6602" t="str">
            <v/>
          </cell>
          <cell r="Q6602" t="str">
            <v/>
          </cell>
        </row>
        <row r="6603">
          <cell r="J6603" t="str">
            <v/>
          </cell>
          <cell r="O6603" t="str">
            <v/>
          </cell>
          <cell r="P6603" t="str">
            <v/>
          </cell>
          <cell r="Q6603" t="str">
            <v/>
          </cell>
        </row>
        <row r="6604">
          <cell r="J6604" t="str">
            <v/>
          </cell>
          <cell r="O6604" t="str">
            <v/>
          </cell>
          <cell r="P6604" t="str">
            <v/>
          </cell>
          <cell r="Q6604" t="str">
            <v/>
          </cell>
        </row>
        <row r="6605">
          <cell r="J6605" t="str">
            <v/>
          </cell>
          <cell r="O6605" t="str">
            <v/>
          </cell>
          <cell r="P6605" t="str">
            <v/>
          </cell>
          <cell r="Q6605" t="str">
            <v/>
          </cell>
        </row>
        <row r="6606">
          <cell r="J6606" t="str">
            <v/>
          </cell>
          <cell r="O6606" t="str">
            <v/>
          </cell>
          <cell r="P6606" t="str">
            <v/>
          </cell>
          <cell r="Q6606" t="str">
            <v/>
          </cell>
        </row>
        <row r="6607">
          <cell r="J6607" t="str">
            <v/>
          </cell>
          <cell r="O6607" t="str">
            <v/>
          </cell>
          <cell r="P6607" t="str">
            <v/>
          </cell>
          <cell r="Q6607" t="str">
            <v/>
          </cell>
        </row>
        <row r="6608">
          <cell r="J6608" t="str">
            <v/>
          </cell>
          <cell r="O6608" t="str">
            <v/>
          </cell>
          <cell r="P6608" t="str">
            <v/>
          </cell>
          <cell r="Q6608" t="str">
            <v/>
          </cell>
        </row>
        <row r="6609">
          <cell r="J6609" t="str">
            <v/>
          </cell>
          <cell r="O6609" t="str">
            <v/>
          </cell>
          <cell r="P6609" t="str">
            <v/>
          </cell>
          <cell r="Q6609" t="str">
            <v/>
          </cell>
        </row>
        <row r="6610">
          <cell r="J6610" t="str">
            <v/>
          </cell>
          <cell r="O6610" t="str">
            <v/>
          </cell>
          <cell r="P6610" t="str">
            <v/>
          </cell>
          <cell r="Q6610" t="str">
            <v/>
          </cell>
        </row>
        <row r="6611">
          <cell r="J6611" t="str">
            <v/>
          </cell>
          <cell r="O6611" t="str">
            <v/>
          </cell>
          <cell r="P6611" t="str">
            <v/>
          </cell>
          <cell r="Q6611" t="str">
            <v/>
          </cell>
        </row>
        <row r="6612">
          <cell r="J6612" t="str">
            <v/>
          </cell>
          <cell r="O6612" t="str">
            <v/>
          </cell>
          <cell r="P6612" t="str">
            <v/>
          </cell>
          <cell r="Q6612" t="str">
            <v/>
          </cell>
        </row>
        <row r="6613">
          <cell r="J6613" t="str">
            <v/>
          </cell>
          <cell r="O6613" t="str">
            <v/>
          </cell>
          <cell r="P6613" t="str">
            <v/>
          </cell>
          <cell r="Q6613" t="str">
            <v/>
          </cell>
        </row>
        <row r="6614">
          <cell r="J6614" t="str">
            <v/>
          </cell>
          <cell r="O6614" t="str">
            <v/>
          </cell>
          <cell r="P6614" t="str">
            <v/>
          </cell>
          <cell r="Q6614" t="str">
            <v/>
          </cell>
        </row>
        <row r="6615">
          <cell r="J6615" t="str">
            <v/>
          </cell>
          <cell r="O6615" t="str">
            <v/>
          </cell>
          <cell r="P6615" t="str">
            <v/>
          </cell>
          <cell r="Q6615" t="str">
            <v/>
          </cell>
        </row>
        <row r="6616">
          <cell r="J6616" t="str">
            <v/>
          </cell>
          <cell r="O6616" t="str">
            <v/>
          </cell>
          <cell r="P6616" t="str">
            <v/>
          </cell>
          <cell r="Q6616" t="str">
            <v/>
          </cell>
        </row>
        <row r="6617">
          <cell r="J6617" t="str">
            <v/>
          </cell>
          <cell r="O6617" t="str">
            <v/>
          </cell>
          <cell r="P6617" t="str">
            <v/>
          </cell>
          <cell r="Q6617" t="str">
            <v/>
          </cell>
        </row>
        <row r="6618">
          <cell r="J6618" t="str">
            <v/>
          </cell>
          <cell r="O6618" t="str">
            <v/>
          </cell>
          <cell r="P6618" t="str">
            <v/>
          </cell>
          <cell r="Q6618" t="str">
            <v/>
          </cell>
        </row>
        <row r="6619">
          <cell r="J6619" t="str">
            <v/>
          </cell>
          <cell r="O6619" t="str">
            <v/>
          </cell>
          <cell r="P6619" t="str">
            <v/>
          </cell>
          <cell r="Q6619" t="str">
            <v/>
          </cell>
        </row>
        <row r="6620">
          <cell r="J6620" t="str">
            <v/>
          </cell>
          <cell r="O6620" t="str">
            <v/>
          </cell>
          <cell r="P6620" t="str">
            <v/>
          </cell>
          <cell r="Q6620" t="str">
            <v/>
          </cell>
        </row>
        <row r="6621">
          <cell r="J6621" t="str">
            <v/>
          </cell>
          <cell r="O6621" t="str">
            <v/>
          </cell>
          <cell r="P6621" t="str">
            <v/>
          </cell>
          <cell r="Q6621" t="str">
            <v/>
          </cell>
        </row>
        <row r="6622">
          <cell r="J6622" t="str">
            <v/>
          </cell>
          <cell r="O6622" t="str">
            <v/>
          </cell>
          <cell r="P6622" t="str">
            <v/>
          </cell>
          <cell r="Q6622" t="str">
            <v/>
          </cell>
        </row>
        <row r="6623">
          <cell r="J6623" t="str">
            <v/>
          </cell>
          <cell r="O6623" t="str">
            <v/>
          </cell>
          <cell r="P6623" t="str">
            <v/>
          </cell>
          <cell r="Q6623" t="str">
            <v/>
          </cell>
        </row>
        <row r="6624">
          <cell r="J6624" t="str">
            <v/>
          </cell>
          <cell r="O6624" t="str">
            <v/>
          </cell>
          <cell r="P6624" t="str">
            <v/>
          </cell>
          <cell r="Q6624" t="str">
            <v/>
          </cell>
        </row>
        <row r="6625">
          <cell r="J6625" t="str">
            <v/>
          </cell>
          <cell r="O6625" t="str">
            <v/>
          </cell>
          <cell r="P6625" t="str">
            <v/>
          </cell>
          <cell r="Q6625" t="str">
            <v/>
          </cell>
        </row>
        <row r="6626">
          <cell r="J6626" t="str">
            <v/>
          </cell>
          <cell r="O6626" t="str">
            <v/>
          </cell>
          <cell r="P6626" t="str">
            <v/>
          </cell>
          <cell r="Q6626" t="str">
            <v/>
          </cell>
        </row>
        <row r="6627">
          <cell r="J6627" t="str">
            <v/>
          </cell>
          <cell r="O6627" t="str">
            <v/>
          </cell>
          <cell r="P6627" t="str">
            <v/>
          </cell>
          <cell r="Q6627" t="str">
            <v/>
          </cell>
        </row>
        <row r="6628">
          <cell r="J6628" t="str">
            <v/>
          </cell>
          <cell r="O6628" t="str">
            <v/>
          </cell>
          <cell r="P6628" t="str">
            <v/>
          </cell>
          <cell r="Q6628" t="str">
            <v/>
          </cell>
        </row>
        <row r="6629">
          <cell r="J6629" t="str">
            <v/>
          </cell>
          <cell r="O6629" t="str">
            <v/>
          </cell>
          <cell r="P6629" t="str">
            <v/>
          </cell>
          <cell r="Q6629" t="str">
            <v/>
          </cell>
        </row>
        <row r="6630">
          <cell r="J6630" t="str">
            <v/>
          </cell>
          <cell r="O6630" t="str">
            <v/>
          </cell>
          <cell r="P6630" t="str">
            <v/>
          </cell>
          <cell r="Q6630" t="str">
            <v/>
          </cell>
        </row>
        <row r="6631">
          <cell r="J6631" t="str">
            <v/>
          </cell>
          <cell r="O6631" t="str">
            <v/>
          </cell>
          <cell r="P6631" t="str">
            <v/>
          </cell>
          <cell r="Q6631" t="str">
            <v/>
          </cell>
        </row>
        <row r="6632">
          <cell r="J6632" t="str">
            <v/>
          </cell>
          <cell r="O6632" t="str">
            <v/>
          </cell>
          <cell r="P6632" t="str">
            <v/>
          </cell>
          <cell r="Q6632" t="str">
            <v/>
          </cell>
        </row>
        <row r="6633">
          <cell r="J6633" t="str">
            <v/>
          </cell>
          <cell r="O6633" t="str">
            <v/>
          </cell>
          <cell r="P6633" t="str">
            <v/>
          </cell>
          <cell r="Q6633" t="str">
            <v/>
          </cell>
        </row>
        <row r="6634">
          <cell r="J6634" t="str">
            <v/>
          </cell>
          <cell r="O6634" t="str">
            <v/>
          </cell>
          <cell r="P6634" t="str">
            <v/>
          </cell>
          <cell r="Q6634" t="str">
            <v/>
          </cell>
        </row>
        <row r="6635">
          <cell r="J6635" t="str">
            <v/>
          </cell>
          <cell r="O6635" t="str">
            <v/>
          </cell>
          <cell r="P6635" t="str">
            <v/>
          </cell>
          <cell r="Q6635" t="str">
            <v/>
          </cell>
        </row>
        <row r="6636">
          <cell r="J6636" t="str">
            <v/>
          </cell>
          <cell r="O6636" t="str">
            <v/>
          </cell>
          <cell r="P6636" t="str">
            <v/>
          </cell>
          <cell r="Q6636" t="str">
            <v/>
          </cell>
        </row>
        <row r="6637">
          <cell r="J6637" t="str">
            <v/>
          </cell>
          <cell r="O6637" t="str">
            <v/>
          </cell>
          <cell r="P6637" t="str">
            <v/>
          </cell>
          <cell r="Q6637" t="str">
            <v/>
          </cell>
        </row>
        <row r="6638">
          <cell r="J6638" t="str">
            <v/>
          </cell>
          <cell r="O6638" t="str">
            <v/>
          </cell>
          <cell r="P6638" t="str">
            <v/>
          </cell>
          <cell r="Q6638" t="str">
            <v/>
          </cell>
        </row>
        <row r="6639">
          <cell r="J6639" t="str">
            <v/>
          </cell>
          <cell r="O6639" t="str">
            <v/>
          </cell>
          <cell r="P6639" t="str">
            <v/>
          </cell>
          <cell r="Q6639" t="str">
            <v/>
          </cell>
        </row>
        <row r="6640">
          <cell r="J6640" t="str">
            <v/>
          </cell>
          <cell r="O6640" t="str">
            <v/>
          </cell>
          <cell r="P6640" t="str">
            <v/>
          </cell>
          <cell r="Q6640" t="str">
            <v/>
          </cell>
        </row>
        <row r="6641">
          <cell r="J6641" t="str">
            <v/>
          </cell>
          <cell r="O6641" t="str">
            <v/>
          </cell>
          <cell r="P6641" t="str">
            <v/>
          </cell>
          <cell r="Q6641" t="str">
            <v/>
          </cell>
        </row>
        <row r="6642">
          <cell r="J6642" t="str">
            <v/>
          </cell>
          <cell r="O6642" t="str">
            <v/>
          </cell>
          <cell r="P6642" t="str">
            <v/>
          </cell>
          <cell r="Q6642" t="str">
            <v/>
          </cell>
        </row>
        <row r="6643">
          <cell r="J6643" t="str">
            <v/>
          </cell>
          <cell r="O6643" t="str">
            <v/>
          </cell>
          <cell r="P6643" t="str">
            <v/>
          </cell>
          <cell r="Q6643" t="str">
            <v/>
          </cell>
        </row>
        <row r="6644">
          <cell r="J6644" t="str">
            <v/>
          </cell>
          <cell r="O6644" t="str">
            <v/>
          </cell>
          <cell r="P6644" t="str">
            <v/>
          </cell>
          <cell r="Q6644" t="str">
            <v/>
          </cell>
        </row>
        <row r="6645">
          <cell r="J6645" t="str">
            <v/>
          </cell>
          <cell r="O6645" t="str">
            <v/>
          </cell>
          <cell r="P6645" t="str">
            <v/>
          </cell>
          <cell r="Q6645" t="str">
            <v/>
          </cell>
        </row>
        <row r="6646">
          <cell r="J6646" t="str">
            <v/>
          </cell>
          <cell r="O6646" t="str">
            <v/>
          </cell>
          <cell r="P6646" t="str">
            <v/>
          </cell>
          <cell r="Q6646" t="str">
            <v/>
          </cell>
        </row>
        <row r="6647">
          <cell r="J6647" t="str">
            <v/>
          </cell>
          <cell r="O6647" t="str">
            <v/>
          </cell>
          <cell r="P6647" t="str">
            <v/>
          </cell>
          <cell r="Q6647" t="str">
            <v/>
          </cell>
        </row>
        <row r="6648">
          <cell r="J6648" t="str">
            <v/>
          </cell>
          <cell r="O6648" t="str">
            <v/>
          </cell>
          <cell r="P6648" t="str">
            <v/>
          </cell>
          <cell r="Q6648" t="str">
            <v/>
          </cell>
        </row>
        <row r="6649">
          <cell r="J6649" t="str">
            <v/>
          </cell>
          <cell r="O6649" t="str">
            <v/>
          </cell>
          <cell r="P6649" t="str">
            <v/>
          </cell>
          <cell r="Q6649" t="str">
            <v/>
          </cell>
        </row>
        <row r="6650">
          <cell r="J6650" t="str">
            <v/>
          </cell>
          <cell r="O6650" t="str">
            <v/>
          </cell>
          <cell r="P6650" t="str">
            <v/>
          </cell>
          <cell r="Q6650" t="str">
            <v/>
          </cell>
        </row>
        <row r="6651">
          <cell r="J6651" t="str">
            <v/>
          </cell>
          <cell r="O6651" t="str">
            <v/>
          </cell>
          <cell r="P6651" t="str">
            <v/>
          </cell>
          <cell r="Q6651" t="str">
            <v/>
          </cell>
        </row>
        <row r="6652">
          <cell r="J6652" t="str">
            <v/>
          </cell>
          <cell r="O6652" t="str">
            <v/>
          </cell>
          <cell r="P6652" t="str">
            <v/>
          </cell>
          <cell r="Q6652" t="str">
            <v/>
          </cell>
        </row>
        <row r="6653">
          <cell r="J6653" t="str">
            <v/>
          </cell>
          <cell r="O6653" t="str">
            <v/>
          </cell>
          <cell r="P6653" t="str">
            <v/>
          </cell>
          <cell r="Q6653" t="str">
            <v/>
          </cell>
        </row>
        <row r="6654">
          <cell r="J6654" t="str">
            <v/>
          </cell>
          <cell r="O6654" t="str">
            <v/>
          </cell>
          <cell r="P6654" t="str">
            <v/>
          </cell>
          <cell r="Q6654" t="str">
            <v/>
          </cell>
        </row>
        <row r="6655">
          <cell r="J6655" t="str">
            <v/>
          </cell>
          <cell r="O6655" t="str">
            <v/>
          </cell>
          <cell r="P6655" t="str">
            <v/>
          </cell>
          <cell r="Q6655" t="str">
            <v/>
          </cell>
        </row>
        <row r="6656">
          <cell r="J6656" t="str">
            <v/>
          </cell>
          <cell r="O6656" t="str">
            <v/>
          </cell>
          <cell r="P6656" t="str">
            <v/>
          </cell>
          <cell r="Q6656" t="str">
            <v/>
          </cell>
        </row>
        <row r="6657">
          <cell r="J6657" t="str">
            <v/>
          </cell>
          <cell r="O6657" t="str">
            <v/>
          </cell>
          <cell r="P6657" t="str">
            <v/>
          </cell>
          <cell r="Q6657" t="str">
            <v/>
          </cell>
        </row>
        <row r="6658">
          <cell r="J6658" t="str">
            <v/>
          </cell>
          <cell r="O6658" t="str">
            <v/>
          </cell>
          <cell r="P6658" t="str">
            <v/>
          </cell>
          <cell r="Q6658" t="str">
            <v/>
          </cell>
        </row>
        <row r="6659">
          <cell r="J6659" t="str">
            <v/>
          </cell>
          <cell r="O6659" t="str">
            <v/>
          </cell>
          <cell r="P6659" t="str">
            <v/>
          </cell>
          <cell r="Q6659" t="str">
            <v/>
          </cell>
        </row>
        <row r="6660">
          <cell r="J6660" t="str">
            <v/>
          </cell>
          <cell r="O6660" t="str">
            <v/>
          </cell>
          <cell r="P6660" t="str">
            <v/>
          </cell>
          <cell r="Q6660" t="str">
            <v/>
          </cell>
        </row>
        <row r="6661">
          <cell r="J6661" t="str">
            <v/>
          </cell>
          <cell r="O6661" t="str">
            <v/>
          </cell>
          <cell r="P6661" t="str">
            <v/>
          </cell>
          <cell r="Q6661" t="str">
            <v/>
          </cell>
        </row>
        <row r="6662">
          <cell r="J6662" t="str">
            <v/>
          </cell>
          <cell r="O6662" t="str">
            <v/>
          </cell>
          <cell r="P6662" t="str">
            <v/>
          </cell>
          <cell r="Q6662" t="str">
            <v/>
          </cell>
        </row>
        <row r="6663">
          <cell r="J6663" t="str">
            <v/>
          </cell>
          <cell r="O6663" t="str">
            <v/>
          </cell>
          <cell r="P6663" t="str">
            <v/>
          </cell>
          <cell r="Q6663" t="str">
            <v/>
          </cell>
        </row>
        <row r="6664">
          <cell r="J6664" t="str">
            <v/>
          </cell>
          <cell r="O6664" t="str">
            <v/>
          </cell>
          <cell r="P6664" t="str">
            <v/>
          </cell>
          <cell r="Q6664" t="str">
            <v/>
          </cell>
        </row>
        <row r="6665">
          <cell r="J6665" t="str">
            <v/>
          </cell>
          <cell r="O6665" t="str">
            <v/>
          </cell>
          <cell r="P6665" t="str">
            <v/>
          </cell>
          <cell r="Q6665" t="str">
            <v/>
          </cell>
        </row>
        <row r="6666">
          <cell r="J6666" t="str">
            <v/>
          </cell>
          <cell r="O6666" t="str">
            <v/>
          </cell>
          <cell r="P6666" t="str">
            <v/>
          </cell>
          <cell r="Q6666" t="str">
            <v/>
          </cell>
        </row>
        <row r="6667">
          <cell r="J6667" t="str">
            <v/>
          </cell>
          <cell r="O6667" t="str">
            <v/>
          </cell>
          <cell r="P6667" t="str">
            <v/>
          </cell>
          <cell r="Q6667" t="str">
            <v/>
          </cell>
        </row>
        <row r="6668">
          <cell r="J6668" t="str">
            <v/>
          </cell>
          <cell r="O6668" t="str">
            <v/>
          </cell>
          <cell r="P6668" t="str">
            <v/>
          </cell>
          <cell r="Q6668" t="str">
            <v/>
          </cell>
        </row>
        <row r="6669">
          <cell r="J6669" t="str">
            <v/>
          </cell>
          <cell r="O6669" t="str">
            <v/>
          </cell>
          <cell r="P6669" t="str">
            <v/>
          </cell>
          <cell r="Q6669" t="str">
            <v/>
          </cell>
        </row>
        <row r="6670">
          <cell r="J6670" t="str">
            <v/>
          </cell>
          <cell r="O6670" t="str">
            <v/>
          </cell>
          <cell r="P6670" t="str">
            <v/>
          </cell>
          <cell r="Q6670" t="str">
            <v/>
          </cell>
        </row>
        <row r="6671">
          <cell r="J6671" t="str">
            <v/>
          </cell>
          <cell r="O6671" t="str">
            <v/>
          </cell>
          <cell r="P6671" t="str">
            <v/>
          </cell>
          <cell r="Q6671" t="str">
            <v/>
          </cell>
        </row>
        <row r="6672">
          <cell r="J6672" t="str">
            <v/>
          </cell>
          <cell r="O6672" t="str">
            <v/>
          </cell>
          <cell r="P6672" t="str">
            <v/>
          </cell>
          <cell r="Q6672" t="str">
            <v/>
          </cell>
        </row>
        <row r="6673">
          <cell r="J6673" t="str">
            <v/>
          </cell>
          <cell r="O6673" t="str">
            <v/>
          </cell>
          <cell r="P6673" t="str">
            <v/>
          </cell>
          <cell r="Q6673" t="str">
            <v/>
          </cell>
        </row>
        <row r="6674">
          <cell r="J6674" t="str">
            <v/>
          </cell>
          <cell r="O6674" t="str">
            <v/>
          </cell>
          <cell r="P6674" t="str">
            <v/>
          </cell>
          <cell r="Q6674" t="str">
            <v/>
          </cell>
        </row>
        <row r="6675">
          <cell r="J6675" t="str">
            <v/>
          </cell>
          <cell r="O6675" t="str">
            <v/>
          </cell>
          <cell r="P6675" t="str">
            <v/>
          </cell>
          <cell r="Q6675" t="str">
            <v/>
          </cell>
        </row>
        <row r="6676">
          <cell r="J6676" t="str">
            <v/>
          </cell>
          <cell r="O6676" t="str">
            <v/>
          </cell>
          <cell r="P6676" t="str">
            <v/>
          </cell>
          <cell r="Q6676" t="str">
            <v/>
          </cell>
        </row>
        <row r="6677">
          <cell r="J6677" t="str">
            <v/>
          </cell>
          <cell r="O6677" t="str">
            <v/>
          </cell>
          <cell r="P6677" t="str">
            <v/>
          </cell>
          <cell r="Q6677" t="str">
            <v/>
          </cell>
        </row>
        <row r="6678">
          <cell r="J6678" t="str">
            <v/>
          </cell>
          <cell r="O6678" t="str">
            <v/>
          </cell>
          <cell r="P6678" t="str">
            <v/>
          </cell>
          <cell r="Q6678" t="str">
            <v/>
          </cell>
        </row>
        <row r="6679">
          <cell r="J6679" t="str">
            <v/>
          </cell>
          <cell r="O6679" t="str">
            <v/>
          </cell>
          <cell r="P6679" t="str">
            <v/>
          </cell>
          <cell r="Q6679" t="str">
            <v/>
          </cell>
        </row>
        <row r="6680">
          <cell r="J6680" t="str">
            <v/>
          </cell>
          <cell r="O6680" t="str">
            <v/>
          </cell>
          <cell r="P6680" t="str">
            <v/>
          </cell>
          <cell r="Q6680" t="str">
            <v/>
          </cell>
        </row>
        <row r="6681">
          <cell r="J6681" t="str">
            <v/>
          </cell>
          <cell r="O6681" t="str">
            <v/>
          </cell>
          <cell r="P6681" t="str">
            <v/>
          </cell>
          <cell r="Q6681" t="str">
            <v/>
          </cell>
        </row>
        <row r="6682">
          <cell r="J6682" t="str">
            <v/>
          </cell>
          <cell r="O6682" t="str">
            <v/>
          </cell>
          <cell r="P6682" t="str">
            <v/>
          </cell>
          <cell r="Q6682" t="str">
            <v/>
          </cell>
        </row>
        <row r="6683">
          <cell r="J6683" t="str">
            <v/>
          </cell>
          <cell r="O6683" t="str">
            <v/>
          </cell>
          <cell r="P6683" t="str">
            <v/>
          </cell>
          <cell r="Q6683" t="str">
            <v/>
          </cell>
        </row>
        <row r="6684">
          <cell r="J6684" t="str">
            <v/>
          </cell>
          <cell r="O6684" t="str">
            <v/>
          </cell>
          <cell r="P6684" t="str">
            <v/>
          </cell>
          <cell r="Q6684" t="str">
            <v/>
          </cell>
        </row>
        <row r="6685">
          <cell r="J6685" t="str">
            <v/>
          </cell>
          <cell r="O6685" t="str">
            <v/>
          </cell>
          <cell r="P6685" t="str">
            <v/>
          </cell>
          <cell r="Q6685" t="str">
            <v/>
          </cell>
        </row>
        <row r="6686">
          <cell r="J6686" t="str">
            <v/>
          </cell>
          <cell r="O6686" t="str">
            <v/>
          </cell>
          <cell r="P6686" t="str">
            <v/>
          </cell>
          <cell r="Q6686" t="str">
            <v/>
          </cell>
        </row>
        <row r="6687">
          <cell r="J6687" t="str">
            <v/>
          </cell>
          <cell r="O6687" t="str">
            <v/>
          </cell>
          <cell r="P6687" t="str">
            <v/>
          </cell>
          <cell r="Q6687" t="str">
            <v/>
          </cell>
        </row>
        <row r="6688">
          <cell r="J6688" t="str">
            <v/>
          </cell>
          <cell r="O6688" t="str">
            <v/>
          </cell>
          <cell r="P6688" t="str">
            <v/>
          </cell>
          <cell r="Q6688" t="str">
            <v/>
          </cell>
        </row>
        <row r="6689">
          <cell r="J6689" t="str">
            <v/>
          </cell>
          <cell r="O6689" t="str">
            <v/>
          </cell>
          <cell r="P6689" t="str">
            <v/>
          </cell>
          <cell r="Q6689" t="str">
            <v/>
          </cell>
        </row>
        <row r="6690">
          <cell r="J6690" t="str">
            <v/>
          </cell>
          <cell r="O6690" t="str">
            <v/>
          </cell>
          <cell r="P6690" t="str">
            <v/>
          </cell>
          <cell r="Q6690" t="str">
            <v/>
          </cell>
        </row>
        <row r="6691">
          <cell r="J6691" t="str">
            <v/>
          </cell>
          <cell r="O6691" t="str">
            <v/>
          </cell>
          <cell r="P6691" t="str">
            <v/>
          </cell>
          <cell r="Q6691" t="str">
            <v/>
          </cell>
        </row>
        <row r="6692">
          <cell r="J6692" t="str">
            <v/>
          </cell>
          <cell r="O6692" t="str">
            <v/>
          </cell>
          <cell r="P6692" t="str">
            <v/>
          </cell>
          <cell r="Q6692" t="str">
            <v/>
          </cell>
        </row>
        <row r="6693">
          <cell r="J6693" t="str">
            <v/>
          </cell>
          <cell r="O6693" t="str">
            <v/>
          </cell>
          <cell r="P6693" t="str">
            <v/>
          </cell>
          <cell r="Q6693" t="str">
            <v/>
          </cell>
        </row>
        <row r="6694">
          <cell r="J6694" t="str">
            <v/>
          </cell>
          <cell r="O6694" t="str">
            <v/>
          </cell>
          <cell r="P6694" t="str">
            <v/>
          </cell>
          <cell r="Q6694" t="str">
            <v/>
          </cell>
        </row>
        <row r="6695">
          <cell r="J6695" t="str">
            <v/>
          </cell>
          <cell r="O6695" t="str">
            <v/>
          </cell>
          <cell r="P6695" t="str">
            <v/>
          </cell>
          <cell r="Q6695" t="str">
            <v/>
          </cell>
        </row>
        <row r="6696">
          <cell r="J6696" t="str">
            <v/>
          </cell>
          <cell r="O6696" t="str">
            <v/>
          </cell>
          <cell r="P6696" t="str">
            <v/>
          </cell>
          <cell r="Q6696" t="str">
            <v/>
          </cell>
        </row>
        <row r="6697">
          <cell r="J6697" t="str">
            <v/>
          </cell>
          <cell r="O6697" t="str">
            <v/>
          </cell>
          <cell r="P6697" t="str">
            <v/>
          </cell>
          <cell r="Q6697" t="str">
            <v/>
          </cell>
        </row>
        <row r="6698">
          <cell r="J6698" t="str">
            <v/>
          </cell>
          <cell r="O6698" t="str">
            <v/>
          </cell>
          <cell r="P6698" t="str">
            <v/>
          </cell>
          <cell r="Q6698" t="str">
            <v/>
          </cell>
        </row>
        <row r="6699">
          <cell r="J6699" t="str">
            <v/>
          </cell>
          <cell r="O6699" t="str">
            <v/>
          </cell>
          <cell r="P6699" t="str">
            <v/>
          </cell>
          <cell r="Q6699" t="str">
            <v/>
          </cell>
        </row>
        <row r="6700">
          <cell r="J6700" t="str">
            <v/>
          </cell>
          <cell r="O6700" t="str">
            <v/>
          </cell>
          <cell r="P6700" t="str">
            <v/>
          </cell>
          <cell r="Q6700" t="str">
            <v/>
          </cell>
        </row>
        <row r="6701">
          <cell r="J6701" t="str">
            <v/>
          </cell>
          <cell r="O6701" t="str">
            <v/>
          </cell>
          <cell r="P6701" t="str">
            <v/>
          </cell>
          <cell r="Q6701" t="str">
            <v/>
          </cell>
        </row>
        <row r="6702">
          <cell r="J6702" t="str">
            <v/>
          </cell>
          <cell r="O6702" t="str">
            <v/>
          </cell>
          <cell r="P6702" t="str">
            <v/>
          </cell>
          <cell r="Q6702" t="str">
            <v/>
          </cell>
        </row>
        <row r="6703">
          <cell r="J6703" t="str">
            <v/>
          </cell>
          <cell r="O6703" t="str">
            <v/>
          </cell>
          <cell r="P6703" t="str">
            <v/>
          </cell>
          <cell r="Q6703" t="str">
            <v/>
          </cell>
        </row>
        <row r="6704">
          <cell r="J6704" t="str">
            <v/>
          </cell>
          <cell r="O6704" t="str">
            <v/>
          </cell>
          <cell r="P6704" t="str">
            <v/>
          </cell>
          <cell r="Q6704" t="str">
            <v/>
          </cell>
        </row>
        <row r="6705">
          <cell r="J6705" t="str">
            <v/>
          </cell>
          <cell r="O6705" t="str">
            <v/>
          </cell>
          <cell r="P6705" t="str">
            <v/>
          </cell>
          <cell r="Q6705" t="str">
            <v/>
          </cell>
        </row>
        <row r="6706">
          <cell r="J6706" t="str">
            <v/>
          </cell>
          <cell r="O6706" t="str">
            <v/>
          </cell>
          <cell r="P6706" t="str">
            <v/>
          </cell>
          <cell r="Q6706" t="str">
            <v/>
          </cell>
        </row>
        <row r="6707">
          <cell r="J6707" t="str">
            <v/>
          </cell>
          <cell r="O6707" t="str">
            <v/>
          </cell>
          <cell r="P6707" t="str">
            <v/>
          </cell>
          <cell r="Q6707" t="str">
            <v/>
          </cell>
        </row>
        <row r="6708">
          <cell r="J6708" t="str">
            <v/>
          </cell>
          <cell r="O6708" t="str">
            <v/>
          </cell>
          <cell r="P6708" t="str">
            <v/>
          </cell>
          <cell r="Q6708" t="str">
            <v/>
          </cell>
        </row>
        <row r="6709">
          <cell r="J6709" t="str">
            <v/>
          </cell>
          <cell r="O6709" t="str">
            <v/>
          </cell>
          <cell r="P6709" t="str">
            <v/>
          </cell>
          <cell r="Q6709" t="str">
            <v/>
          </cell>
        </row>
        <row r="6710">
          <cell r="J6710" t="str">
            <v/>
          </cell>
          <cell r="O6710" t="str">
            <v/>
          </cell>
          <cell r="P6710" t="str">
            <v/>
          </cell>
          <cell r="Q6710" t="str">
            <v/>
          </cell>
        </row>
        <row r="6711">
          <cell r="J6711" t="str">
            <v/>
          </cell>
          <cell r="O6711" t="str">
            <v/>
          </cell>
          <cell r="P6711" t="str">
            <v/>
          </cell>
          <cell r="Q6711" t="str">
            <v/>
          </cell>
        </row>
        <row r="6712">
          <cell r="J6712" t="str">
            <v/>
          </cell>
          <cell r="O6712" t="str">
            <v/>
          </cell>
          <cell r="P6712" t="str">
            <v/>
          </cell>
          <cell r="Q6712" t="str">
            <v/>
          </cell>
        </row>
        <row r="6713">
          <cell r="J6713" t="str">
            <v/>
          </cell>
          <cell r="O6713" t="str">
            <v/>
          </cell>
          <cell r="P6713" t="str">
            <v/>
          </cell>
          <cell r="Q6713" t="str">
            <v/>
          </cell>
        </row>
        <row r="6714">
          <cell r="J6714" t="str">
            <v/>
          </cell>
          <cell r="O6714" t="str">
            <v/>
          </cell>
          <cell r="P6714" t="str">
            <v/>
          </cell>
          <cell r="Q6714" t="str">
            <v/>
          </cell>
        </row>
        <row r="6715">
          <cell r="J6715" t="str">
            <v/>
          </cell>
          <cell r="O6715" t="str">
            <v/>
          </cell>
          <cell r="P6715" t="str">
            <v/>
          </cell>
          <cell r="Q6715" t="str">
            <v/>
          </cell>
        </row>
        <row r="6716">
          <cell r="J6716" t="str">
            <v/>
          </cell>
          <cell r="O6716" t="str">
            <v/>
          </cell>
          <cell r="P6716" t="str">
            <v/>
          </cell>
          <cell r="Q6716" t="str">
            <v/>
          </cell>
        </row>
        <row r="6717">
          <cell r="J6717" t="str">
            <v/>
          </cell>
          <cell r="O6717" t="str">
            <v/>
          </cell>
          <cell r="P6717" t="str">
            <v/>
          </cell>
          <cell r="Q6717" t="str">
            <v/>
          </cell>
        </row>
        <row r="6718">
          <cell r="J6718" t="str">
            <v/>
          </cell>
          <cell r="O6718" t="str">
            <v/>
          </cell>
          <cell r="P6718" t="str">
            <v/>
          </cell>
          <cell r="Q6718" t="str">
            <v/>
          </cell>
        </row>
        <row r="6719">
          <cell r="J6719" t="str">
            <v/>
          </cell>
          <cell r="O6719" t="str">
            <v/>
          </cell>
          <cell r="P6719" t="str">
            <v/>
          </cell>
          <cell r="Q6719" t="str">
            <v/>
          </cell>
        </row>
        <row r="6720">
          <cell r="J6720" t="str">
            <v/>
          </cell>
          <cell r="O6720" t="str">
            <v/>
          </cell>
          <cell r="P6720" t="str">
            <v/>
          </cell>
          <cell r="Q6720" t="str">
            <v/>
          </cell>
        </row>
        <row r="6721">
          <cell r="J6721" t="str">
            <v/>
          </cell>
          <cell r="O6721" t="str">
            <v/>
          </cell>
          <cell r="P6721" t="str">
            <v/>
          </cell>
          <cell r="Q6721" t="str">
            <v/>
          </cell>
        </row>
        <row r="6722">
          <cell r="J6722" t="str">
            <v/>
          </cell>
          <cell r="O6722" t="str">
            <v/>
          </cell>
          <cell r="P6722" t="str">
            <v/>
          </cell>
          <cell r="Q6722" t="str">
            <v/>
          </cell>
        </row>
        <row r="6723">
          <cell r="J6723" t="str">
            <v/>
          </cell>
          <cell r="O6723" t="str">
            <v/>
          </cell>
          <cell r="P6723" t="str">
            <v/>
          </cell>
          <cell r="Q6723" t="str">
            <v/>
          </cell>
        </row>
        <row r="6724">
          <cell r="J6724" t="str">
            <v/>
          </cell>
          <cell r="O6724" t="str">
            <v/>
          </cell>
          <cell r="P6724" t="str">
            <v/>
          </cell>
          <cell r="Q6724" t="str">
            <v/>
          </cell>
        </row>
        <row r="6725">
          <cell r="J6725" t="str">
            <v/>
          </cell>
          <cell r="O6725" t="str">
            <v/>
          </cell>
          <cell r="P6725" t="str">
            <v/>
          </cell>
          <cell r="Q6725" t="str">
            <v/>
          </cell>
        </row>
        <row r="6726">
          <cell r="J6726" t="str">
            <v/>
          </cell>
          <cell r="O6726" t="str">
            <v/>
          </cell>
          <cell r="P6726" t="str">
            <v/>
          </cell>
          <cell r="Q6726" t="str">
            <v/>
          </cell>
        </row>
        <row r="6727">
          <cell r="J6727" t="str">
            <v/>
          </cell>
          <cell r="O6727" t="str">
            <v/>
          </cell>
          <cell r="P6727" t="str">
            <v/>
          </cell>
          <cell r="Q6727" t="str">
            <v/>
          </cell>
        </row>
        <row r="6728">
          <cell r="J6728" t="str">
            <v/>
          </cell>
          <cell r="O6728" t="str">
            <v/>
          </cell>
          <cell r="P6728" t="str">
            <v/>
          </cell>
          <cell r="Q6728" t="str">
            <v/>
          </cell>
        </row>
        <row r="6729">
          <cell r="J6729" t="str">
            <v/>
          </cell>
          <cell r="O6729" t="str">
            <v/>
          </cell>
          <cell r="P6729" t="str">
            <v/>
          </cell>
          <cell r="Q6729" t="str">
            <v/>
          </cell>
        </row>
        <row r="6730">
          <cell r="J6730" t="str">
            <v/>
          </cell>
          <cell r="O6730" t="str">
            <v/>
          </cell>
          <cell r="P6730" t="str">
            <v/>
          </cell>
          <cell r="Q6730" t="str">
            <v/>
          </cell>
        </row>
        <row r="6731">
          <cell r="J6731" t="str">
            <v/>
          </cell>
          <cell r="O6731" t="str">
            <v/>
          </cell>
          <cell r="P6731" t="str">
            <v/>
          </cell>
          <cell r="Q6731" t="str">
            <v/>
          </cell>
        </row>
        <row r="6732">
          <cell r="J6732" t="str">
            <v/>
          </cell>
          <cell r="O6732" t="str">
            <v/>
          </cell>
          <cell r="P6732" t="str">
            <v/>
          </cell>
          <cell r="Q6732" t="str">
            <v/>
          </cell>
        </row>
        <row r="6733">
          <cell r="J6733" t="str">
            <v/>
          </cell>
          <cell r="O6733" t="str">
            <v/>
          </cell>
          <cell r="P6733" t="str">
            <v/>
          </cell>
          <cell r="Q6733" t="str">
            <v/>
          </cell>
        </row>
        <row r="6734">
          <cell r="J6734" t="str">
            <v/>
          </cell>
          <cell r="O6734" t="str">
            <v/>
          </cell>
          <cell r="P6734" t="str">
            <v/>
          </cell>
          <cell r="Q6734" t="str">
            <v/>
          </cell>
        </row>
        <row r="6735">
          <cell r="J6735" t="str">
            <v/>
          </cell>
          <cell r="O6735" t="str">
            <v/>
          </cell>
          <cell r="P6735" t="str">
            <v/>
          </cell>
          <cell r="Q6735" t="str">
            <v/>
          </cell>
        </row>
        <row r="6736">
          <cell r="J6736" t="str">
            <v/>
          </cell>
          <cell r="O6736" t="str">
            <v/>
          </cell>
          <cell r="P6736" t="str">
            <v/>
          </cell>
          <cell r="Q6736" t="str">
            <v/>
          </cell>
        </row>
        <row r="6737">
          <cell r="J6737" t="str">
            <v/>
          </cell>
          <cell r="O6737" t="str">
            <v/>
          </cell>
          <cell r="P6737" t="str">
            <v/>
          </cell>
          <cell r="Q6737" t="str">
            <v/>
          </cell>
        </row>
        <row r="6738">
          <cell r="J6738" t="str">
            <v/>
          </cell>
          <cell r="O6738" t="str">
            <v/>
          </cell>
          <cell r="P6738" t="str">
            <v/>
          </cell>
          <cell r="Q6738" t="str">
            <v/>
          </cell>
        </row>
        <row r="6739">
          <cell r="J6739" t="str">
            <v/>
          </cell>
          <cell r="O6739" t="str">
            <v/>
          </cell>
          <cell r="P6739" t="str">
            <v/>
          </cell>
          <cell r="Q6739" t="str">
            <v/>
          </cell>
        </row>
        <row r="6740">
          <cell r="J6740" t="str">
            <v/>
          </cell>
          <cell r="O6740" t="str">
            <v/>
          </cell>
          <cell r="P6740" t="str">
            <v/>
          </cell>
          <cell r="Q6740" t="str">
            <v/>
          </cell>
        </row>
        <row r="6741">
          <cell r="J6741" t="str">
            <v/>
          </cell>
          <cell r="O6741" t="str">
            <v/>
          </cell>
          <cell r="P6741" t="str">
            <v/>
          </cell>
          <cell r="Q6741" t="str">
            <v/>
          </cell>
        </row>
        <row r="6742">
          <cell r="J6742" t="str">
            <v/>
          </cell>
          <cell r="O6742" t="str">
            <v/>
          </cell>
          <cell r="P6742" t="str">
            <v/>
          </cell>
          <cell r="Q6742" t="str">
            <v/>
          </cell>
        </row>
        <row r="6743">
          <cell r="J6743" t="str">
            <v/>
          </cell>
          <cell r="O6743" t="str">
            <v/>
          </cell>
          <cell r="P6743" t="str">
            <v/>
          </cell>
          <cell r="Q6743" t="str">
            <v/>
          </cell>
        </row>
        <row r="6744">
          <cell r="J6744" t="str">
            <v/>
          </cell>
          <cell r="O6744" t="str">
            <v/>
          </cell>
          <cell r="P6744" t="str">
            <v/>
          </cell>
          <cell r="Q6744" t="str">
            <v/>
          </cell>
        </row>
        <row r="6745">
          <cell r="J6745" t="str">
            <v/>
          </cell>
          <cell r="O6745" t="str">
            <v/>
          </cell>
          <cell r="P6745" t="str">
            <v/>
          </cell>
          <cell r="Q6745" t="str">
            <v/>
          </cell>
        </row>
        <row r="6746">
          <cell r="J6746" t="str">
            <v/>
          </cell>
          <cell r="O6746" t="str">
            <v/>
          </cell>
          <cell r="P6746" t="str">
            <v/>
          </cell>
          <cell r="Q6746" t="str">
            <v/>
          </cell>
        </row>
        <row r="6747">
          <cell r="J6747" t="str">
            <v/>
          </cell>
          <cell r="O6747" t="str">
            <v/>
          </cell>
          <cell r="P6747" t="str">
            <v/>
          </cell>
          <cell r="Q6747" t="str">
            <v/>
          </cell>
        </row>
        <row r="6748">
          <cell r="J6748" t="str">
            <v/>
          </cell>
          <cell r="O6748" t="str">
            <v/>
          </cell>
          <cell r="P6748" t="str">
            <v/>
          </cell>
          <cell r="Q6748" t="str">
            <v/>
          </cell>
        </row>
        <row r="6749">
          <cell r="J6749" t="str">
            <v/>
          </cell>
          <cell r="O6749" t="str">
            <v/>
          </cell>
          <cell r="P6749" t="str">
            <v/>
          </cell>
          <cell r="Q6749" t="str">
            <v/>
          </cell>
        </row>
        <row r="6750">
          <cell r="J6750" t="str">
            <v/>
          </cell>
          <cell r="O6750" t="str">
            <v/>
          </cell>
          <cell r="P6750" t="str">
            <v/>
          </cell>
          <cell r="Q6750" t="str">
            <v/>
          </cell>
        </row>
        <row r="6751">
          <cell r="J6751" t="str">
            <v/>
          </cell>
          <cell r="O6751" t="str">
            <v/>
          </cell>
          <cell r="P6751" t="str">
            <v/>
          </cell>
          <cell r="Q6751" t="str">
            <v/>
          </cell>
        </row>
        <row r="6752">
          <cell r="J6752" t="str">
            <v/>
          </cell>
          <cell r="O6752" t="str">
            <v/>
          </cell>
          <cell r="P6752" t="str">
            <v/>
          </cell>
          <cell r="Q6752" t="str">
            <v/>
          </cell>
        </row>
        <row r="6753">
          <cell r="J6753" t="str">
            <v/>
          </cell>
          <cell r="O6753" t="str">
            <v/>
          </cell>
          <cell r="P6753" t="str">
            <v/>
          </cell>
          <cell r="Q6753" t="str">
            <v/>
          </cell>
        </row>
        <row r="6754">
          <cell r="J6754" t="str">
            <v/>
          </cell>
          <cell r="O6754" t="str">
            <v/>
          </cell>
          <cell r="P6754" t="str">
            <v/>
          </cell>
          <cell r="Q6754" t="str">
            <v/>
          </cell>
        </row>
        <row r="6755">
          <cell r="J6755" t="str">
            <v/>
          </cell>
          <cell r="O6755" t="str">
            <v/>
          </cell>
          <cell r="P6755" t="str">
            <v/>
          </cell>
          <cell r="Q6755" t="str">
            <v/>
          </cell>
        </row>
        <row r="6756">
          <cell r="J6756" t="str">
            <v/>
          </cell>
          <cell r="O6756" t="str">
            <v/>
          </cell>
          <cell r="P6756" t="str">
            <v/>
          </cell>
          <cell r="Q6756" t="str">
            <v/>
          </cell>
        </row>
        <row r="6757">
          <cell r="J6757" t="str">
            <v/>
          </cell>
          <cell r="O6757" t="str">
            <v/>
          </cell>
          <cell r="P6757" t="str">
            <v/>
          </cell>
          <cell r="Q6757" t="str">
            <v/>
          </cell>
        </row>
        <row r="6758">
          <cell r="J6758" t="str">
            <v/>
          </cell>
          <cell r="O6758" t="str">
            <v/>
          </cell>
          <cell r="P6758" t="str">
            <v/>
          </cell>
          <cell r="Q6758" t="str">
            <v/>
          </cell>
        </row>
        <row r="6759">
          <cell r="J6759" t="str">
            <v/>
          </cell>
          <cell r="O6759" t="str">
            <v/>
          </cell>
          <cell r="P6759" t="str">
            <v/>
          </cell>
          <cell r="Q6759" t="str">
            <v/>
          </cell>
        </row>
        <row r="6760">
          <cell r="J6760" t="str">
            <v/>
          </cell>
          <cell r="O6760" t="str">
            <v/>
          </cell>
          <cell r="P6760" t="str">
            <v/>
          </cell>
          <cell r="Q6760" t="str">
            <v/>
          </cell>
        </row>
        <row r="6761">
          <cell r="J6761" t="str">
            <v/>
          </cell>
          <cell r="O6761" t="str">
            <v/>
          </cell>
          <cell r="P6761" t="str">
            <v/>
          </cell>
          <cell r="Q6761" t="str">
            <v/>
          </cell>
        </row>
        <row r="6762">
          <cell r="J6762" t="str">
            <v/>
          </cell>
          <cell r="O6762" t="str">
            <v/>
          </cell>
          <cell r="P6762" t="str">
            <v/>
          </cell>
          <cell r="Q6762" t="str">
            <v/>
          </cell>
        </row>
        <row r="6763">
          <cell r="J6763" t="str">
            <v/>
          </cell>
          <cell r="O6763" t="str">
            <v/>
          </cell>
          <cell r="P6763" t="str">
            <v/>
          </cell>
          <cell r="Q6763" t="str">
            <v/>
          </cell>
        </row>
        <row r="6764">
          <cell r="J6764" t="str">
            <v/>
          </cell>
          <cell r="O6764" t="str">
            <v/>
          </cell>
          <cell r="P6764" t="str">
            <v/>
          </cell>
          <cell r="Q6764" t="str">
            <v/>
          </cell>
        </row>
        <row r="6765">
          <cell r="J6765" t="str">
            <v/>
          </cell>
          <cell r="O6765" t="str">
            <v/>
          </cell>
          <cell r="P6765" t="str">
            <v/>
          </cell>
          <cell r="Q6765" t="str">
            <v/>
          </cell>
        </row>
        <row r="6766">
          <cell r="J6766" t="str">
            <v/>
          </cell>
          <cell r="O6766" t="str">
            <v/>
          </cell>
          <cell r="P6766" t="str">
            <v/>
          </cell>
          <cell r="Q6766" t="str">
            <v/>
          </cell>
        </row>
        <row r="6767">
          <cell r="J6767" t="str">
            <v/>
          </cell>
          <cell r="O6767" t="str">
            <v/>
          </cell>
          <cell r="P6767" t="str">
            <v/>
          </cell>
          <cell r="Q6767" t="str">
            <v/>
          </cell>
        </row>
        <row r="6768">
          <cell r="J6768" t="str">
            <v/>
          </cell>
          <cell r="O6768" t="str">
            <v/>
          </cell>
          <cell r="P6768" t="str">
            <v/>
          </cell>
          <cell r="Q6768" t="str">
            <v/>
          </cell>
        </row>
        <row r="6769">
          <cell r="J6769" t="str">
            <v/>
          </cell>
          <cell r="O6769" t="str">
            <v/>
          </cell>
          <cell r="P6769" t="str">
            <v/>
          </cell>
          <cell r="Q6769" t="str">
            <v/>
          </cell>
        </row>
        <row r="6770">
          <cell r="J6770" t="str">
            <v/>
          </cell>
          <cell r="O6770" t="str">
            <v/>
          </cell>
          <cell r="P6770" t="str">
            <v/>
          </cell>
          <cell r="Q6770" t="str">
            <v/>
          </cell>
        </row>
        <row r="6771">
          <cell r="J6771" t="str">
            <v/>
          </cell>
          <cell r="O6771" t="str">
            <v/>
          </cell>
          <cell r="P6771" t="str">
            <v/>
          </cell>
          <cell r="Q6771" t="str">
            <v/>
          </cell>
        </row>
        <row r="6772">
          <cell r="J6772" t="str">
            <v/>
          </cell>
          <cell r="O6772" t="str">
            <v/>
          </cell>
          <cell r="P6772" t="str">
            <v/>
          </cell>
          <cell r="Q6772" t="str">
            <v/>
          </cell>
        </row>
        <row r="6773">
          <cell r="J6773" t="str">
            <v/>
          </cell>
          <cell r="O6773" t="str">
            <v/>
          </cell>
          <cell r="P6773" t="str">
            <v/>
          </cell>
          <cell r="Q6773" t="str">
            <v/>
          </cell>
        </row>
        <row r="6774">
          <cell r="J6774" t="str">
            <v/>
          </cell>
          <cell r="O6774" t="str">
            <v/>
          </cell>
          <cell r="P6774" t="str">
            <v/>
          </cell>
          <cell r="Q6774" t="str">
            <v/>
          </cell>
        </row>
        <row r="6775">
          <cell r="J6775" t="str">
            <v/>
          </cell>
          <cell r="O6775" t="str">
            <v/>
          </cell>
          <cell r="P6775" t="str">
            <v/>
          </cell>
          <cell r="Q6775" t="str">
            <v/>
          </cell>
        </row>
        <row r="6776">
          <cell r="J6776" t="str">
            <v/>
          </cell>
          <cell r="O6776" t="str">
            <v/>
          </cell>
          <cell r="P6776" t="str">
            <v/>
          </cell>
          <cell r="Q6776" t="str">
            <v/>
          </cell>
        </row>
        <row r="6777">
          <cell r="J6777" t="str">
            <v/>
          </cell>
          <cell r="O6777" t="str">
            <v/>
          </cell>
          <cell r="P6777" t="str">
            <v/>
          </cell>
          <cell r="Q6777" t="str">
            <v/>
          </cell>
        </row>
        <row r="6778">
          <cell r="J6778" t="str">
            <v/>
          </cell>
          <cell r="O6778" t="str">
            <v/>
          </cell>
          <cell r="P6778" t="str">
            <v/>
          </cell>
          <cell r="Q6778" t="str">
            <v/>
          </cell>
        </row>
        <row r="6779">
          <cell r="J6779" t="str">
            <v/>
          </cell>
          <cell r="O6779" t="str">
            <v/>
          </cell>
          <cell r="P6779" t="str">
            <v/>
          </cell>
          <cell r="Q6779" t="str">
            <v/>
          </cell>
        </row>
        <row r="6780">
          <cell r="J6780" t="str">
            <v/>
          </cell>
          <cell r="O6780" t="str">
            <v/>
          </cell>
          <cell r="P6780" t="str">
            <v/>
          </cell>
          <cell r="Q6780" t="str">
            <v/>
          </cell>
        </row>
        <row r="6781">
          <cell r="J6781" t="str">
            <v/>
          </cell>
          <cell r="O6781" t="str">
            <v/>
          </cell>
          <cell r="P6781" t="str">
            <v/>
          </cell>
          <cell r="Q6781" t="str">
            <v/>
          </cell>
        </row>
        <row r="6782">
          <cell r="J6782" t="str">
            <v/>
          </cell>
          <cell r="O6782" t="str">
            <v/>
          </cell>
          <cell r="P6782" t="str">
            <v/>
          </cell>
          <cell r="Q6782" t="str">
            <v/>
          </cell>
        </row>
        <row r="6783">
          <cell r="J6783" t="str">
            <v/>
          </cell>
          <cell r="O6783" t="str">
            <v/>
          </cell>
          <cell r="P6783" t="str">
            <v/>
          </cell>
          <cell r="Q6783" t="str">
            <v/>
          </cell>
        </row>
        <row r="6784">
          <cell r="J6784" t="str">
            <v/>
          </cell>
          <cell r="O6784" t="str">
            <v/>
          </cell>
          <cell r="P6784" t="str">
            <v/>
          </cell>
          <cell r="Q6784" t="str">
            <v/>
          </cell>
        </row>
        <row r="6785">
          <cell r="J6785" t="str">
            <v/>
          </cell>
          <cell r="O6785" t="str">
            <v/>
          </cell>
          <cell r="P6785" t="str">
            <v/>
          </cell>
          <cell r="Q6785" t="str">
            <v/>
          </cell>
        </row>
        <row r="6786">
          <cell r="J6786" t="str">
            <v/>
          </cell>
          <cell r="O6786" t="str">
            <v/>
          </cell>
          <cell r="P6786" t="str">
            <v/>
          </cell>
          <cell r="Q6786" t="str">
            <v/>
          </cell>
        </row>
        <row r="6787">
          <cell r="J6787" t="str">
            <v/>
          </cell>
          <cell r="O6787" t="str">
            <v/>
          </cell>
          <cell r="P6787" t="str">
            <v/>
          </cell>
          <cell r="Q6787" t="str">
            <v/>
          </cell>
        </row>
        <row r="6788">
          <cell r="J6788" t="str">
            <v/>
          </cell>
          <cell r="O6788" t="str">
            <v/>
          </cell>
          <cell r="P6788" t="str">
            <v/>
          </cell>
          <cell r="Q6788" t="str">
            <v/>
          </cell>
        </row>
        <row r="6789">
          <cell r="J6789" t="str">
            <v/>
          </cell>
          <cell r="O6789" t="str">
            <v/>
          </cell>
          <cell r="P6789" t="str">
            <v/>
          </cell>
          <cell r="Q6789" t="str">
            <v/>
          </cell>
        </row>
        <row r="6790">
          <cell r="J6790" t="str">
            <v/>
          </cell>
          <cell r="O6790" t="str">
            <v/>
          </cell>
          <cell r="P6790" t="str">
            <v/>
          </cell>
          <cell r="Q6790" t="str">
            <v/>
          </cell>
        </row>
        <row r="6791">
          <cell r="J6791" t="str">
            <v/>
          </cell>
          <cell r="O6791" t="str">
            <v/>
          </cell>
          <cell r="P6791" t="str">
            <v/>
          </cell>
          <cell r="Q6791" t="str">
            <v/>
          </cell>
        </row>
        <row r="6792">
          <cell r="J6792" t="str">
            <v/>
          </cell>
          <cell r="O6792" t="str">
            <v/>
          </cell>
          <cell r="P6792" t="str">
            <v/>
          </cell>
          <cell r="Q6792" t="str">
            <v/>
          </cell>
        </row>
        <row r="6793">
          <cell r="J6793" t="str">
            <v/>
          </cell>
          <cell r="O6793" t="str">
            <v/>
          </cell>
          <cell r="P6793" t="str">
            <v/>
          </cell>
          <cell r="Q6793" t="str">
            <v/>
          </cell>
        </row>
        <row r="6794">
          <cell r="J6794" t="str">
            <v/>
          </cell>
          <cell r="O6794" t="str">
            <v/>
          </cell>
          <cell r="P6794" t="str">
            <v/>
          </cell>
          <cell r="Q6794" t="str">
            <v/>
          </cell>
        </row>
        <row r="6795">
          <cell r="J6795" t="str">
            <v/>
          </cell>
          <cell r="O6795" t="str">
            <v/>
          </cell>
          <cell r="P6795" t="str">
            <v/>
          </cell>
          <cell r="Q6795" t="str">
            <v/>
          </cell>
        </row>
        <row r="6796">
          <cell r="J6796" t="str">
            <v/>
          </cell>
          <cell r="O6796" t="str">
            <v/>
          </cell>
          <cell r="P6796" t="str">
            <v/>
          </cell>
          <cell r="Q6796" t="str">
            <v/>
          </cell>
        </row>
        <row r="6797">
          <cell r="J6797" t="str">
            <v/>
          </cell>
          <cell r="O6797" t="str">
            <v/>
          </cell>
          <cell r="P6797" t="str">
            <v/>
          </cell>
          <cell r="Q6797" t="str">
            <v/>
          </cell>
        </row>
        <row r="6798">
          <cell r="J6798" t="str">
            <v/>
          </cell>
          <cell r="O6798" t="str">
            <v/>
          </cell>
          <cell r="P6798" t="str">
            <v/>
          </cell>
          <cell r="Q6798" t="str">
            <v/>
          </cell>
        </row>
        <row r="6799">
          <cell r="J6799" t="str">
            <v/>
          </cell>
          <cell r="O6799" t="str">
            <v/>
          </cell>
          <cell r="P6799" t="str">
            <v/>
          </cell>
          <cell r="Q6799" t="str">
            <v/>
          </cell>
        </row>
        <row r="6800">
          <cell r="J6800" t="str">
            <v/>
          </cell>
          <cell r="O6800" t="str">
            <v/>
          </cell>
          <cell r="P6800" t="str">
            <v/>
          </cell>
          <cell r="Q6800" t="str">
            <v/>
          </cell>
        </row>
        <row r="6801">
          <cell r="J6801" t="str">
            <v/>
          </cell>
          <cell r="O6801" t="str">
            <v/>
          </cell>
          <cell r="P6801" t="str">
            <v/>
          </cell>
          <cell r="Q6801" t="str">
            <v/>
          </cell>
        </row>
        <row r="6802">
          <cell r="J6802" t="str">
            <v/>
          </cell>
          <cell r="O6802" t="str">
            <v/>
          </cell>
          <cell r="P6802" t="str">
            <v/>
          </cell>
          <cell r="Q6802" t="str">
            <v/>
          </cell>
        </row>
        <row r="6803">
          <cell r="J6803" t="str">
            <v/>
          </cell>
          <cell r="O6803" t="str">
            <v/>
          </cell>
          <cell r="P6803" t="str">
            <v/>
          </cell>
          <cell r="Q6803" t="str">
            <v/>
          </cell>
        </row>
        <row r="6804">
          <cell r="J6804" t="str">
            <v/>
          </cell>
          <cell r="O6804" t="str">
            <v/>
          </cell>
          <cell r="P6804" t="str">
            <v/>
          </cell>
          <cell r="Q6804" t="str">
            <v/>
          </cell>
        </row>
        <row r="6805">
          <cell r="J6805" t="str">
            <v/>
          </cell>
          <cell r="O6805" t="str">
            <v/>
          </cell>
          <cell r="P6805" t="str">
            <v/>
          </cell>
          <cell r="Q6805" t="str">
            <v/>
          </cell>
        </row>
        <row r="6806">
          <cell r="J6806" t="str">
            <v/>
          </cell>
          <cell r="O6806" t="str">
            <v/>
          </cell>
          <cell r="P6806" t="str">
            <v/>
          </cell>
          <cell r="Q6806" t="str">
            <v/>
          </cell>
        </row>
        <row r="6807">
          <cell r="J6807" t="str">
            <v/>
          </cell>
          <cell r="O6807" t="str">
            <v/>
          </cell>
          <cell r="P6807" t="str">
            <v/>
          </cell>
          <cell r="Q6807" t="str">
            <v/>
          </cell>
        </row>
        <row r="6808">
          <cell r="J6808" t="str">
            <v/>
          </cell>
          <cell r="O6808" t="str">
            <v/>
          </cell>
          <cell r="P6808" t="str">
            <v/>
          </cell>
          <cell r="Q6808" t="str">
            <v/>
          </cell>
        </row>
        <row r="6809">
          <cell r="J6809" t="str">
            <v/>
          </cell>
          <cell r="O6809" t="str">
            <v/>
          </cell>
          <cell r="P6809" t="str">
            <v/>
          </cell>
          <cell r="Q6809" t="str">
            <v/>
          </cell>
        </row>
        <row r="6810">
          <cell r="J6810" t="str">
            <v/>
          </cell>
          <cell r="O6810" t="str">
            <v/>
          </cell>
          <cell r="P6810" t="str">
            <v/>
          </cell>
          <cell r="Q6810" t="str">
            <v/>
          </cell>
        </row>
        <row r="6811">
          <cell r="J6811" t="str">
            <v/>
          </cell>
          <cell r="O6811" t="str">
            <v/>
          </cell>
          <cell r="P6811" t="str">
            <v/>
          </cell>
          <cell r="Q6811" t="str">
            <v/>
          </cell>
        </row>
        <row r="6812">
          <cell r="J6812" t="str">
            <v/>
          </cell>
          <cell r="O6812" t="str">
            <v/>
          </cell>
          <cell r="P6812" t="str">
            <v/>
          </cell>
          <cell r="Q6812" t="str">
            <v/>
          </cell>
        </row>
        <row r="6813">
          <cell r="J6813" t="str">
            <v/>
          </cell>
          <cell r="O6813" t="str">
            <v/>
          </cell>
          <cell r="P6813" t="str">
            <v/>
          </cell>
          <cell r="Q6813" t="str">
            <v/>
          </cell>
        </row>
        <row r="6814">
          <cell r="J6814" t="str">
            <v/>
          </cell>
          <cell r="O6814" t="str">
            <v/>
          </cell>
          <cell r="P6814" t="str">
            <v/>
          </cell>
          <cell r="Q6814" t="str">
            <v/>
          </cell>
        </row>
        <row r="6815">
          <cell r="J6815" t="str">
            <v/>
          </cell>
          <cell r="O6815" t="str">
            <v/>
          </cell>
          <cell r="P6815" t="str">
            <v/>
          </cell>
          <cell r="Q6815" t="str">
            <v/>
          </cell>
        </row>
        <row r="6816">
          <cell r="J6816" t="str">
            <v/>
          </cell>
          <cell r="O6816" t="str">
            <v/>
          </cell>
          <cell r="P6816" t="str">
            <v/>
          </cell>
          <cell r="Q6816" t="str">
            <v/>
          </cell>
        </row>
        <row r="6817">
          <cell r="J6817" t="str">
            <v/>
          </cell>
          <cell r="O6817" t="str">
            <v/>
          </cell>
          <cell r="P6817" t="str">
            <v/>
          </cell>
          <cell r="Q6817" t="str">
            <v/>
          </cell>
        </row>
        <row r="6818">
          <cell r="J6818" t="str">
            <v/>
          </cell>
          <cell r="O6818" t="str">
            <v/>
          </cell>
          <cell r="P6818" t="str">
            <v/>
          </cell>
          <cell r="Q6818" t="str">
            <v/>
          </cell>
        </row>
        <row r="6819">
          <cell r="J6819" t="str">
            <v/>
          </cell>
          <cell r="O6819" t="str">
            <v/>
          </cell>
          <cell r="P6819" t="str">
            <v/>
          </cell>
          <cell r="Q6819" t="str">
            <v/>
          </cell>
        </row>
        <row r="6820">
          <cell r="J6820" t="str">
            <v/>
          </cell>
          <cell r="O6820" t="str">
            <v/>
          </cell>
          <cell r="P6820" t="str">
            <v/>
          </cell>
          <cell r="Q6820" t="str">
            <v/>
          </cell>
        </row>
        <row r="6821">
          <cell r="J6821" t="str">
            <v/>
          </cell>
          <cell r="O6821" t="str">
            <v/>
          </cell>
          <cell r="P6821" t="str">
            <v/>
          </cell>
          <cell r="Q6821" t="str">
            <v/>
          </cell>
        </row>
        <row r="6822">
          <cell r="J6822" t="str">
            <v/>
          </cell>
          <cell r="O6822" t="str">
            <v/>
          </cell>
          <cell r="P6822" t="str">
            <v/>
          </cell>
          <cell r="Q6822" t="str">
            <v/>
          </cell>
        </row>
        <row r="6823">
          <cell r="J6823" t="str">
            <v/>
          </cell>
          <cell r="O6823" t="str">
            <v/>
          </cell>
          <cell r="P6823" t="str">
            <v/>
          </cell>
          <cell r="Q6823" t="str">
            <v/>
          </cell>
        </row>
        <row r="6824">
          <cell r="J6824" t="str">
            <v/>
          </cell>
          <cell r="O6824" t="str">
            <v/>
          </cell>
          <cell r="P6824" t="str">
            <v/>
          </cell>
          <cell r="Q6824" t="str">
            <v/>
          </cell>
        </row>
        <row r="6825">
          <cell r="J6825" t="str">
            <v/>
          </cell>
          <cell r="O6825" t="str">
            <v/>
          </cell>
          <cell r="P6825" t="str">
            <v/>
          </cell>
          <cell r="Q6825" t="str">
            <v/>
          </cell>
        </row>
        <row r="6826">
          <cell r="J6826" t="str">
            <v/>
          </cell>
          <cell r="O6826" t="str">
            <v/>
          </cell>
          <cell r="P6826" t="str">
            <v/>
          </cell>
          <cell r="Q6826" t="str">
            <v/>
          </cell>
        </row>
        <row r="6827">
          <cell r="J6827" t="str">
            <v/>
          </cell>
          <cell r="O6827" t="str">
            <v/>
          </cell>
          <cell r="P6827" t="str">
            <v/>
          </cell>
          <cell r="Q6827" t="str">
            <v/>
          </cell>
        </row>
        <row r="6828">
          <cell r="J6828" t="str">
            <v/>
          </cell>
          <cell r="O6828" t="str">
            <v/>
          </cell>
          <cell r="P6828" t="str">
            <v/>
          </cell>
          <cell r="Q6828" t="str">
            <v/>
          </cell>
        </row>
        <row r="6829">
          <cell r="J6829" t="str">
            <v/>
          </cell>
          <cell r="O6829" t="str">
            <v/>
          </cell>
          <cell r="P6829" t="str">
            <v/>
          </cell>
          <cell r="Q6829" t="str">
            <v/>
          </cell>
        </row>
        <row r="6830">
          <cell r="J6830" t="str">
            <v/>
          </cell>
          <cell r="O6830" t="str">
            <v/>
          </cell>
          <cell r="P6830" t="str">
            <v/>
          </cell>
          <cell r="Q6830" t="str">
            <v/>
          </cell>
        </row>
        <row r="6831">
          <cell r="J6831" t="str">
            <v/>
          </cell>
          <cell r="O6831" t="str">
            <v/>
          </cell>
          <cell r="P6831" t="str">
            <v/>
          </cell>
          <cell r="Q6831" t="str">
            <v/>
          </cell>
        </row>
        <row r="6832">
          <cell r="J6832" t="str">
            <v/>
          </cell>
          <cell r="O6832" t="str">
            <v/>
          </cell>
          <cell r="P6832" t="str">
            <v/>
          </cell>
          <cell r="Q6832" t="str">
            <v/>
          </cell>
        </row>
        <row r="6833">
          <cell r="J6833" t="str">
            <v/>
          </cell>
          <cell r="O6833" t="str">
            <v/>
          </cell>
          <cell r="P6833" t="str">
            <v/>
          </cell>
          <cell r="Q6833" t="str">
            <v/>
          </cell>
        </row>
        <row r="6834">
          <cell r="J6834" t="str">
            <v/>
          </cell>
          <cell r="O6834" t="str">
            <v/>
          </cell>
          <cell r="P6834" t="str">
            <v/>
          </cell>
          <cell r="Q6834" t="str">
            <v/>
          </cell>
        </row>
        <row r="6835">
          <cell r="J6835" t="str">
            <v/>
          </cell>
          <cell r="O6835" t="str">
            <v/>
          </cell>
          <cell r="P6835" t="str">
            <v/>
          </cell>
          <cell r="Q6835" t="str">
            <v/>
          </cell>
        </row>
        <row r="6836">
          <cell r="J6836" t="str">
            <v/>
          </cell>
          <cell r="O6836" t="str">
            <v/>
          </cell>
          <cell r="P6836" t="str">
            <v/>
          </cell>
          <cell r="Q6836" t="str">
            <v/>
          </cell>
        </row>
        <row r="6837">
          <cell r="J6837" t="str">
            <v/>
          </cell>
          <cell r="O6837" t="str">
            <v/>
          </cell>
          <cell r="P6837" t="str">
            <v/>
          </cell>
          <cell r="Q6837" t="str">
            <v/>
          </cell>
        </row>
        <row r="6838">
          <cell r="J6838" t="str">
            <v/>
          </cell>
          <cell r="O6838" t="str">
            <v/>
          </cell>
          <cell r="P6838" t="str">
            <v/>
          </cell>
          <cell r="Q6838" t="str">
            <v/>
          </cell>
        </row>
        <row r="6839">
          <cell r="J6839" t="str">
            <v/>
          </cell>
          <cell r="O6839" t="str">
            <v/>
          </cell>
          <cell r="P6839" t="str">
            <v/>
          </cell>
          <cell r="Q6839" t="str">
            <v/>
          </cell>
        </row>
        <row r="6840">
          <cell r="J6840" t="str">
            <v/>
          </cell>
          <cell r="O6840" t="str">
            <v/>
          </cell>
          <cell r="P6840" t="str">
            <v/>
          </cell>
          <cell r="Q6840" t="str">
            <v/>
          </cell>
        </row>
        <row r="6841">
          <cell r="J6841" t="str">
            <v/>
          </cell>
          <cell r="O6841" t="str">
            <v/>
          </cell>
          <cell r="P6841" t="str">
            <v/>
          </cell>
          <cell r="Q6841" t="str">
            <v/>
          </cell>
        </row>
        <row r="6842">
          <cell r="J6842" t="str">
            <v/>
          </cell>
          <cell r="O6842" t="str">
            <v/>
          </cell>
          <cell r="P6842" t="str">
            <v/>
          </cell>
          <cell r="Q6842" t="str">
            <v/>
          </cell>
        </row>
        <row r="6843">
          <cell r="J6843" t="str">
            <v/>
          </cell>
          <cell r="O6843" t="str">
            <v/>
          </cell>
          <cell r="P6843" t="str">
            <v/>
          </cell>
          <cell r="Q6843" t="str">
            <v/>
          </cell>
        </row>
        <row r="6844">
          <cell r="J6844" t="str">
            <v/>
          </cell>
          <cell r="O6844" t="str">
            <v/>
          </cell>
          <cell r="P6844" t="str">
            <v/>
          </cell>
          <cell r="Q6844" t="str">
            <v/>
          </cell>
        </row>
        <row r="6845">
          <cell r="J6845" t="str">
            <v/>
          </cell>
          <cell r="O6845" t="str">
            <v/>
          </cell>
          <cell r="P6845" t="str">
            <v/>
          </cell>
          <cell r="Q6845" t="str">
            <v/>
          </cell>
        </row>
        <row r="6846">
          <cell r="J6846" t="str">
            <v/>
          </cell>
          <cell r="O6846" t="str">
            <v/>
          </cell>
          <cell r="P6846" t="str">
            <v/>
          </cell>
          <cell r="Q6846" t="str">
            <v/>
          </cell>
        </row>
        <row r="6847">
          <cell r="J6847" t="str">
            <v/>
          </cell>
          <cell r="O6847" t="str">
            <v/>
          </cell>
          <cell r="P6847" t="str">
            <v/>
          </cell>
          <cell r="Q6847" t="str">
            <v/>
          </cell>
        </row>
        <row r="6848">
          <cell r="J6848" t="str">
            <v/>
          </cell>
          <cell r="O6848" t="str">
            <v/>
          </cell>
          <cell r="P6848" t="str">
            <v/>
          </cell>
          <cell r="Q6848" t="str">
            <v/>
          </cell>
        </row>
        <row r="6849">
          <cell r="J6849" t="str">
            <v/>
          </cell>
          <cell r="O6849" t="str">
            <v/>
          </cell>
          <cell r="P6849" t="str">
            <v/>
          </cell>
          <cell r="Q6849" t="str">
            <v/>
          </cell>
        </row>
        <row r="6850">
          <cell r="J6850" t="str">
            <v/>
          </cell>
          <cell r="O6850" t="str">
            <v/>
          </cell>
          <cell r="P6850" t="str">
            <v/>
          </cell>
          <cell r="Q6850" t="str">
            <v/>
          </cell>
        </row>
        <row r="6851">
          <cell r="J6851" t="str">
            <v/>
          </cell>
          <cell r="O6851" t="str">
            <v/>
          </cell>
          <cell r="P6851" t="str">
            <v/>
          </cell>
          <cell r="Q6851" t="str">
            <v/>
          </cell>
        </row>
        <row r="6852">
          <cell r="J6852" t="str">
            <v/>
          </cell>
          <cell r="O6852" t="str">
            <v/>
          </cell>
          <cell r="P6852" t="str">
            <v/>
          </cell>
          <cell r="Q6852" t="str">
            <v/>
          </cell>
        </row>
        <row r="6853">
          <cell r="J6853" t="str">
            <v/>
          </cell>
          <cell r="O6853" t="str">
            <v/>
          </cell>
          <cell r="P6853" t="str">
            <v/>
          </cell>
          <cell r="Q6853" t="str">
            <v/>
          </cell>
        </row>
        <row r="6854">
          <cell r="J6854" t="str">
            <v/>
          </cell>
          <cell r="O6854" t="str">
            <v/>
          </cell>
          <cell r="P6854" t="str">
            <v/>
          </cell>
          <cell r="Q6854" t="str">
            <v/>
          </cell>
        </row>
        <row r="6855">
          <cell r="J6855" t="str">
            <v/>
          </cell>
          <cell r="O6855" t="str">
            <v/>
          </cell>
          <cell r="P6855" t="str">
            <v/>
          </cell>
          <cell r="Q6855" t="str">
            <v/>
          </cell>
        </row>
        <row r="6856">
          <cell r="J6856" t="str">
            <v/>
          </cell>
          <cell r="O6856" t="str">
            <v/>
          </cell>
          <cell r="P6856" t="str">
            <v/>
          </cell>
          <cell r="Q6856" t="str">
            <v/>
          </cell>
        </row>
        <row r="6857">
          <cell r="J6857" t="str">
            <v/>
          </cell>
          <cell r="O6857" t="str">
            <v/>
          </cell>
          <cell r="P6857" t="str">
            <v/>
          </cell>
          <cell r="Q6857" t="str">
            <v/>
          </cell>
        </row>
        <row r="6858">
          <cell r="J6858" t="str">
            <v/>
          </cell>
          <cell r="O6858" t="str">
            <v/>
          </cell>
          <cell r="P6858" t="str">
            <v/>
          </cell>
          <cell r="Q6858" t="str">
            <v/>
          </cell>
        </row>
        <row r="6859">
          <cell r="J6859" t="str">
            <v/>
          </cell>
          <cell r="O6859" t="str">
            <v/>
          </cell>
          <cell r="P6859" t="str">
            <v/>
          </cell>
          <cell r="Q6859" t="str">
            <v/>
          </cell>
        </row>
        <row r="6860">
          <cell r="J6860" t="str">
            <v/>
          </cell>
          <cell r="O6860" t="str">
            <v/>
          </cell>
          <cell r="P6860" t="str">
            <v/>
          </cell>
          <cell r="Q6860" t="str">
            <v/>
          </cell>
        </row>
        <row r="6861">
          <cell r="J6861" t="str">
            <v/>
          </cell>
          <cell r="O6861" t="str">
            <v/>
          </cell>
          <cell r="P6861" t="str">
            <v/>
          </cell>
          <cell r="Q6861" t="str">
            <v/>
          </cell>
        </row>
        <row r="6862">
          <cell r="J6862" t="str">
            <v/>
          </cell>
          <cell r="O6862" t="str">
            <v/>
          </cell>
          <cell r="P6862" t="str">
            <v/>
          </cell>
          <cell r="Q6862" t="str">
            <v/>
          </cell>
        </row>
        <row r="6863">
          <cell r="J6863" t="str">
            <v/>
          </cell>
          <cell r="O6863" t="str">
            <v/>
          </cell>
          <cell r="P6863" t="str">
            <v/>
          </cell>
          <cell r="Q6863" t="str">
            <v/>
          </cell>
        </row>
        <row r="6864">
          <cell r="J6864" t="str">
            <v/>
          </cell>
          <cell r="O6864" t="str">
            <v/>
          </cell>
          <cell r="P6864" t="str">
            <v/>
          </cell>
          <cell r="Q6864" t="str">
            <v/>
          </cell>
        </row>
        <row r="6865">
          <cell r="J6865" t="str">
            <v/>
          </cell>
          <cell r="O6865" t="str">
            <v/>
          </cell>
          <cell r="P6865" t="str">
            <v/>
          </cell>
          <cell r="Q6865" t="str">
            <v/>
          </cell>
        </row>
        <row r="6866">
          <cell r="J6866" t="str">
            <v/>
          </cell>
          <cell r="O6866" t="str">
            <v/>
          </cell>
          <cell r="P6866" t="str">
            <v/>
          </cell>
          <cell r="Q6866" t="str">
            <v/>
          </cell>
        </row>
        <row r="6867">
          <cell r="J6867" t="str">
            <v/>
          </cell>
          <cell r="O6867" t="str">
            <v/>
          </cell>
          <cell r="P6867" t="str">
            <v/>
          </cell>
          <cell r="Q6867" t="str">
            <v/>
          </cell>
        </row>
        <row r="6868">
          <cell r="J6868" t="str">
            <v/>
          </cell>
          <cell r="O6868" t="str">
            <v/>
          </cell>
          <cell r="P6868" t="str">
            <v/>
          </cell>
          <cell r="Q6868" t="str">
            <v/>
          </cell>
        </row>
        <row r="6869">
          <cell r="J6869" t="str">
            <v/>
          </cell>
          <cell r="O6869" t="str">
            <v/>
          </cell>
          <cell r="P6869" t="str">
            <v/>
          </cell>
          <cell r="Q6869" t="str">
            <v/>
          </cell>
        </row>
        <row r="6870">
          <cell r="J6870" t="str">
            <v/>
          </cell>
          <cell r="O6870" t="str">
            <v/>
          </cell>
          <cell r="P6870" t="str">
            <v/>
          </cell>
          <cell r="Q6870" t="str">
            <v/>
          </cell>
        </row>
        <row r="6871">
          <cell r="J6871" t="str">
            <v/>
          </cell>
          <cell r="O6871" t="str">
            <v/>
          </cell>
          <cell r="P6871" t="str">
            <v/>
          </cell>
          <cell r="Q6871" t="str">
            <v/>
          </cell>
        </row>
        <row r="6872">
          <cell r="J6872" t="str">
            <v/>
          </cell>
          <cell r="O6872" t="str">
            <v/>
          </cell>
          <cell r="P6872" t="str">
            <v/>
          </cell>
          <cell r="Q6872" t="str">
            <v/>
          </cell>
        </row>
        <row r="6873">
          <cell r="J6873" t="str">
            <v/>
          </cell>
          <cell r="O6873" t="str">
            <v/>
          </cell>
          <cell r="P6873" t="str">
            <v/>
          </cell>
          <cell r="Q6873" t="str">
            <v/>
          </cell>
        </row>
        <row r="6874">
          <cell r="J6874" t="str">
            <v/>
          </cell>
          <cell r="O6874" t="str">
            <v/>
          </cell>
          <cell r="P6874" t="str">
            <v/>
          </cell>
          <cell r="Q6874" t="str">
            <v/>
          </cell>
        </row>
        <row r="6875">
          <cell r="J6875" t="str">
            <v/>
          </cell>
          <cell r="O6875" t="str">
            <v/>
          </cell>
          <cell r="P6875" t="str">
            <v/>
          </cell>
          <cell r="Q6875" t="str">
            <v/>
          </cell>
        </row>
        <row r="6876">
          <cell r="J6876" t="str">
            <v/>
          </cell>
          <cell r="O6876" t="str">
            <v/>
          </cell>
          <cell r="P6876" t="str">
            <v/>
          </cell>
          <cell r="Q6876" t="str">
            <v/>
          </cell>
        </row>
        <row r="6877">
          <cell r="J6877" t="str">
            <v/>
          </cell>
          <cell r="O6877" t="str">
            <v/>
          </cell>
          <cell r="P6877" t="str">
            <v/>
          </cell>
          <cell r="Q6877" t="str">
            <v/>
          </cell>
        </row>
        <row r="6878">
          <cell r="J6878" t="str">
            <v/>
          </cell>
          <cell r="O6878" t="str">
            <v/>
          </cell>
          <cell r="P6878" t="str">
            <v/>
          </cell>
          <cell r="Q6878" t="str">
            <v/>
          </cell>
        </row>
        <row r="6879">
          <cell r="J6879" t="str">
            <v/>
          </cell>
          <cell r="O6879" t="str">
            <v/>
          </cell>
          <cell r="P6879" t="str">
            <v/>
          </cell>
          <cell r="Q6879" t="str">
            <v/>
          </cell>
        </row>
        <row r="6880">
          <cell r="J6880" t="str">
            <v/>
          </cell>
          <cell r="O6880" t="str">
            <v/>
          </cell>
          <cell r="P6880" t="str">
            <v/>
          </cell>
          <cell r="Q6880" t="str">
            <v/>
          </cell>
        </row>
        <row r="6881">
          <cell r="J6881" t="str">
            <v/>
          </cell>
          <cell r="O6881" t="str">
            <v/>
          </cell>
          <cell r="P6881" t="str">
            <v/>
          </cell>
          <cell r="Q6881" t="str">
            <v/>
          </cell>
        </row>
        <row r="6882">
          <cell r="J6882" t="str">
            <v/>
          </cell>
          <cell r="O6882" t="str">
            <v/>
          </cell>
          <cell r="P6882" t="str">
            <v/>
          </cell>
          <cell r="Q6882" t="str">
            <v/>
          </cell>
        </row>
        <row r="6883">
          <cell r="J6883" t="str">
            <v/>
          </cell>
          <cell r="O6883" t="str">
            <v/>
          </cell>
          <cell r="P6883" t="str">
            <v/>
          </cell>
          <cell r="Q6883" t="str">
            <v/>
          </cell>
        </row>
        <row r="6884">
          <cell r="J6884" t="str">
            <v/>
          </cell>
          <cell r="O6884" t="str">
            <v/>
          </cell>
          <cell r="P6884" t="str">
            <v/>
          </cell>
          <cell r="Q6884" t="str">
            <v/>
          </cell>
        </row>
        <row r="6885">
          <cell r="J6885" t="str">
            <v/>
          </cell>
          <cell r="O6885" t="str">
            <v/>
          </cell>
          <cell r="P6885" t="str">
            <v/>
          </cell>
          <cell r="Q6885" t="str">
            <v/>
          </cell>
        </row>
        <row r="6886">
          <cell r="J6886" t="str">
            <v/>
          </cell>
          <cell r="O6886" t="str">
            <v/>
          </cell>
          <cell r="P6886" t="str">
            <v/>
          </cell>
          <cell r="Q6886" t="str">
            <v/>
          </cell>
        </row>
        <row r="6887">
          <cell r="J6887" t="str">
            <v/>
          </cell>
          <cell r="O6887" t="str">
            <v/>
          </cell>
          <cell r="P6887" t="str">
            <v/>
          </cell>
          <cell r="Q6887" t="str">
            <v/>
          </cell>
        </row>
        <row r="6888">
          <cell r="J6888" t="str">
            <v/>
          </cell>
          <cell r="O6888" t="str">
            <v/>
          </cell>
          <cell r="P6888" t="str">
            <v/>
          </cell>
          <cell r="Q6888" t="str">
            <v/>
          </cell>
        </row>
        <row r="6889">
          <cell r="J6889" t="str">
            <v/>
          </cell>
          <cell r="O6889" t="str">
            <v/>
          </cell>
          <cell r="P6889" t="str">
            <v/>
          </cell>
          <cell r="Q6889" t="str">
            <v/>
          </cell>
        </row>
        <row r="6890">
          <cell r="J6890" t="str">
            <v/>
          </cell>
          <cell r="O6890" t="str">
            <v/>
          </cell>
          <cell r="P6890" t="str">
            <v/>
          </cell>
          <cell r="Q6890" t="str">
            <v/>
          </cell>
        </row>
        <row r="6891">
          <cell r="J6891" t="str">
            <v/>
          </cell>
          <cell r="O6891" t="str">
            <v/>
          </cell>
          <cell r="P6891" t="str">
            <v/>
          </cell>
          <cell r="Q6891" t="str">
            <v/>
          </cell>
        </row>
        <row r="6892">
          <cell r="J6892" t="str">
            <v/>
          </cell>
          <cell r="O6892" t="str">
            <v/>
          </cell>
          <cell r="P6892" t="str">
            <v/>
          </cell>
          <cell r="Q6892" t="str">
            <v/>
          </cell>
        </row>
        <row r="6893">
          <cell r="J6893" t="str">
            <v/>
          </cell>
          <cell r="O6893" t="str">
            <v/>
          </cell>
          <cell r="P6893" t="str">
            <v/>
          </cell>
          <cell r="Q6893" t="str">
            <v/>
          </cell>
        </row>
        <row r="6894">
          <cell r="J6894" t="str">
            <v/>
          </cell>
          <cell r="O6894" t="str">
            <v/>
          </cell>
          <cell r="P6894" t="str">
            <v/>
          </cell>
          <cell r="Q6894" t="str">
            <v/>
          </cell>
        </row>
        <row r="6895">
          <cell r="J6895" t="str">
            <v/>
          </cell>
          <cell r="O6895" t="str">
            <v/>
          </cell>
          <cell r="P6895" t="str">
            <v/>
          </cell>
          <cell r="Q6895" t="str">
            <v/>
          </cell>
        </row>
        <row r="6896">
          <cell r="J6896" t="str">
            <v/>
          </cell>
          <cell r="O6896" t="str">
            <v/>
          </cell>
          <cell r="P6896" t="str">
            <v/>
          </cell>
          <cell r="Q6896" t="str">
            <v/>
          </cell>
        </row>
        <row r="6897">
          <cell r="J6897" t="str">
            <v/>
          </cell>
          <cell r="O6897" t="str">
            <v/>
          </cell>
          <cell r="P6897" t="str">
            <v/>
          </cell>
          <cell r="Q6897" t="str">
            <v/>
          </cell>
        </row>
        <row r="6898">
          <cell r="J6898" t="str">
            <v/>
          </cell>
          <cell r="O6898" t="str">
            <v/>
          </cell>
          <cell r="P6898" t="str">
            <v/>
          </cell>
          <cell r="Q6898" t="str">
            <v/>
          </cell>
        </row>
        <row r="6899">
          <cell r="J6899" t="str">
            <v/>
          </cell>
          <cell r="O6899" t="str">
            <v/>
          </cell>
          <cell r="P6899" t="str">
            <v/>
          </cell>
          <cell r="Q6899" t="str">
            <v/>
          </cell>
        </row>
        <row r="6900">
          <cell r="J6900" t="str">
            <v/>
          </cell>
          <cell r="O6900" t="str">
            <v/>
          </cell>
          <cell r="P6900" t="str">
            <v/>
          </cell>
          <cell r="Q6900" t="str">
            <v/>
          </cell>
        </row>
        <row r="6901">
          <cell r="J6901" t="str">
            <v/>
          </cell>
          <cell r="O6901" t="str">
            <v/>
          </cell>
          <cell r="P6901" t="str">
            <v/>
          </cell>
          <cell r="Q6901" t="str">
            <v/>
          </cell>
        </row>
        <row r="6902">
          <cell r="J6902" t="str">
            <v/>
          </cell>
          <cell r="O6902" t="str">
            <v/>
          </cell>
          <cell r="P6902" t="str">
            <v/>
          </cell>
          <cell r="Q6902" t="str">
            <v/>
          </cell>
        </row>
        <row r="6903">
          <cell r="J6903" t="str">
            <v/>
          </cell>
          <cell r="O6903" t="str">
            <v/>
          </cell>
          <cell r="P6903" t="str">
            <v/>
          </cell>
          <cell r="Q6903" t="str">
            <v/>
          </cell>
        </row>
        <row r="6904">
          <cell r="J6904" t="str">
            <v/>
          </cell>
          <cell r="O6904" t="str">
            <v/>
          </cell>
          <cell r="P6904" t="str">
            <v/>
          </cell>
          <cell r="Q6904" t="str">
            <v/>
          </cell>
        </row>
        <row r="6905">
          <cell r="J6905" t="str">
            <v/>
          </cell>
          <cell r="O6905" t="str">
            <v/>
          </cell>
          <cell r="P6905" t="str">
            <v/>
          </cell>
          <cell r="Q6905" t="str">
            <v/>
          </cell>
        </row>
        <row r="6906">
          <cell r="J6906" t="str">
            <v/>
          </cell>
          <cell r="O6906" t="str">
            <v/>
          </cell>
          <cell r="P6906" t="str">
            <v/>
          </cell>
          <cell r="Q6906" t="str">
            <v/>
          </cell>
        </row>
        <row r="6907">
          <cell r="J6907" t="str">
            <v/>
          </cell>
          <cell r="O6907" t="str">
            <v/>
          </cell>
          <cell r="P6907" t="str">
            <v/>
          </cell>
          <cell r="Q6907" t="str">
            <v/>
          </cell>
        </row>
        <row r="6908">
          <cell r="J6908" t="str">
            <v/>
          </cell>
          <cell r="O6908" t="str">
            <v/>
          </cell>
          <cell r="P6908" t="str">
            <v/>
          </cell>
          <cell r="Q6908" t="str">
            <v/>
          </cell>
        </row>
        <row r="6909">
          <cell r="J6909" t="str">
            <v/>
          </cell>
          <cell r="O6909" t="str">
            <v/>
          </cell>
          <cell r="P6909" t="str">
            <v/>
          </cell>
          <cell r="Q6909" t="str">
            <v/>
          </cell>
        </row>
        <row r="6910">
          <cell r="J6910" t="str">
            <v/>
          </cell>
          <cell r="O6910" t="str">
            <v/>
          </cell>
          <cell r="P6910" t="str">
            <v/>
          </cell>
          <cell r="Q6910" t="str">
            <v/>
          </cell>
        </row>
        <row r="6911">
          <cell r="J6911" t="str">
            <v/>
          </cell>
          <cell r="O6911" t="str">
            <v/>
          </cell>
          <cell r="P6911" t="str">
            <v/>
          </cell>
          <cell r="Q6911" t="str">
            <v/>
          </cell>
        </row>
        <row r="6912">
          <cell r="J6912" t="str">
            <v/>
          </cell>
          <cell r="O6912" t="str">
            <v/>
          </cell>
          <cell r="P6912" t="str">
            <v/>
          </cell>
          <cell r="Q6912" t="str">
            <v/>
          </cell>
        </row>
        <row r="6913">
          <cell r="J6913" t="str">
            <v/>
          </cell>
          <cell r="O6913" t="str">
            <v/>
          </cell>
          <cell r="P6913" t="str">
            <v/>
          </cell>
          <cell r="Q6913" t="str">
            <v/>
          </cell>
        </row>
        <row r="6914">
          <cell r="J6914" t="str">
            <v/>
          </cell>
          <cell r="O6914" t="str">
            <v/>
          </cell>
          <cell r="P6914" t="str">
            <v/>
          </cell>
          <cell r="Q6914" t="str">
            <v/>
          </cell>
        </row>
        <row r="6915">
          <cell r="J6915" t="str">
            <v/>
          </cell>
          <cell r="O6915" t="str">
            <v/>
          </cell>
          <cell r="P6915" t="str">
            <v/>
          </cell>
          <cell r="Q6915" t="str">
            <v/>
          </cell>
        </row>
        <row r="6916">
          <cell r="J6916" t="str">
            <v/>
          </cell>
          <cell r="O6916" t="str">
            <v/>
          </cell>
          <cell r="P6916" t="str">
            <v/>
          </cell>
          <cell r="Q6916" t="str">
            <v/>
          </cell>
        </row>
        <row r="6917">
          <cell r="J6917" t="str">
            <v/>
          </cell>
          <cell r="O6917" t="str">
            <v/>
          </cell>
          <cell r="P6917" t="str">
            <v/>
          </cell>
          <cell r="Q6917" t="str">
            <v/>
          </cell>
        </row>
        <row r="6918">
          <cell r="J6918" t="str">
            <v/>
          </cell>
          <cell r="O6918" t="str">
            <v/>
          </cell>
          <cell r="P6918" t="str">
            <v/>
          </cell>
          <cell r="Q6918" t="str">
            <v/>
          </cell>
        </row>
        <row r="6919">
          <cell r="J6919" t="str">
            <v/>
          </cell>
          <cell r="O6919" t="str">
            <v/>
          </cell>
          <cell r="P6919" t="str">
            <v/>
          </cell>
          <cell r="Q6919" t="str">
            <v/>
          </cell>
        </row>
        <row r="6920">
          <cell r="J6920" t="str">
            <v/>
          </cell>
          <cell r="O6920" t="str">
            <v/>
          </cell>
          <cell r="P6920" t="str">
            <v/>
          </cell>
          <cell r="Q6920" t="str">
            <v/>
          </cell>
        </row>
        <row r="6921">
          <cell r="J6921" t="str">
            <v/>
          </cell>
          <cell r="O6921" t="str">
            <v/>
          </cell>
          <cell r="P6921" t="str">
            <v/>
          </cell>
          <cell r="Q6921" t="str">
            <v/>
          </cell>
        </row>
        <row r="6922">
          <cell r="J6922" t="str">
            <v/>
          </cell>
          <cell r="O6922" t="str">
            <v/>
          </cell>
          <cell r="P6922" t="str">
            <v/>
          </cell>
          <cell r="Q6922" t="str">
            <v/>
          </cell>
        </row>
        <row r="6923">
          <cell r="J6923" t="str">
            <v/>
          </cell>
          <cell r="O6923" t="str">
            <v/>
          </cell>
          <cell r="P6923" t="str">
            <v/>
          </cell>
          <cell r="Q6923" t="str">
            <v/>
          </cell>
        </row>
        <row r="6924">
          <cell r="J6924" t="str">
            <v/>
          </cell>
          <cell r="O6924" t="str">
            <v/>
          </cell>
          <cell r="P6924" t="str">
            <v/>
          </cell>
          <cell r="Q6924" t="str">
            <v/>
          </cell>
        </row>
        <row r="6925">
          <cell r="J6925" t="str">
            <v/>
          </cell>
          <cell r="O6925" t="str">
            <v/>
          </cell>
          <cell r="P6925" t="str">
            <v/>
          </cell>
          <cell r="Q6925" t="str">
            <v/>
          </cell>
        </row>
        <row r="6926">
          <cell r="J6926" t="str">
            <v/>
          </cell>
          <cell r="O6926" t="str">
            <v/>
          </cell>
          <cell r="P6926" t="str">
            <v/>
          </cell>
          <cell r="Q6926" t="str">
            <v/>
          </cell>
        </row>
        <row r="6927">
          <cell r="J6927" t="str">
            <v/>
          </cell>
          <cell r="O6927" t="str">
            <v/>
          </cell>
          <cell r="P6927" t="str">
            <v/>
          </cell>
          <cell r="Q6927" t="str">
            <v/>
          </cell>
        </row>
        <row r="6928">
          <cell r="J6928" t="str">
            <v/>
          </cell>
          <cell r="O6928" t="str">
            <v/>
          </cell>
          <cell r="P6928" t="str">
            <v/>
          </cell>
          <cell r="Q6928" t="str">
            <v/>
          </cell>
        </row>
        <row r="6929">
          <cell r="J6929" t="str">
            <v/>
          </cell>
          <cell r="O6929" t="str">
            <v/>
          </cell>
          <cell r="P6929" t="str">
            <v/>
          </cell>
          <cell r="Q6929" t="str">
            <v/>
          </cell>
        </row>
        <row r="6930">
          <cell r="J6930" t="str">
            <v/>
          </cell>
          <cell r="O6930" t="str">
            <v/>
          </cell>
          <cell r="P6930" t="str">
            <v/>
          </cell>
          <cell r="Q6930" t="str">
            <v/>
          </cell>
        </row>
        <row r="6931">
          <cell r="J6931" t="str">
            <v/>
          </cell>
          <cell r="O6931" t="str">
            <v/>
          </cell>
          <cell r="P6931" t="str">
            <v/>
          </cell>
          <cell r="Q6931" t="str">
            <v/>
          </cell>
        </row>
        <row r="6932">
          <cell r="J6932" t="str">
            <v/>
          </cell>
          <cell r="O6932" t="str">
            <v/>
          </cell>
          <cell r="P6932" t="str">
            <v/>
          </cell>
          <cell r="Q6932" t="str">
            <v/>
          </cell>
        </row>
        <row r="6933">
          <cell r="J6933" t="str">
            <v/>
          </cell>
          <cell r="O6933" t="str">
            <v/>
          </cell>
          <cell r="P6933" t="str">
            <v/>
          </cell>
          <cell r="Q6933" t="str">
            <v/>
          </cell>
        </row>
        <row r="6934">
          <cell r="J6934" t="str">
            <v/>
          </cell>
          <cell r="O6934" t="str">
            <v/>
          </cell>
          <cell r="P6934" t="str">
            <v/>
          </cell>
          <cell r="Q6934" t="str">
            <v/>
          </cell>
        </row>
        <row r="6935">
          <cell r="J6935" t="str">
            <v/>
          </cell>
          <cell r="O6935" t="str">
            <v/>
          </cell>
          <cell r="P6935" t="str">
            <v/>
          </cell>
          <cell r="Q6935" t="str">
            <v/>
          </cell>
        </row>
        <row r="6936">
          <cell r="J6936" t="str">
            <v/>
          </cell>
          <cell r="O6936" t="str">
            <v/>
          </cell>
          <cell r="P6936" t="str">
            <v/>
          </cell>
          <cell r="Q6936" t="str">
            <v/>
          </cell>
        </row>
        <row r="6937">
          <cell r="J6937" t="str">
            <v/>
          </cell>
          <cell r="O6937" t="str">
            <v/>
          </cell>
          <cell r="P6937" t="str">
            <v/>
          </cell>
          <cell r="Q6937" t="str">
            <v/>
          </cell>
        </row>
        <row r="6938">
          <cell r="J6938" t="str">
            <v/>
          </cell>
          <cell r="O6938" t="str">
            <v/>
          </cell>
          <cell r="P6938" t="str">
            <v/>
          </cell>
          <cell r="Q6938" t="str">
            <v/>
          </cell>
        </row>
        <row r="6939">
          <cell r="J6939" t="str">
            <v/>
          </cell>
          <cell r="O6939" t="str">
            <v/>
          </cell>
          <cell r="P6939" t="str">
            <v/>
          </cell>
          <cell r="Q6939" t="str">
            <v/>
          </cell>
        </row>
        <row r="6940">
          <cell r="J6940" t="str">
            <v/>
          </cell>
          <cell r="O6940" t="str">
            <v/>
          </cell>
          <cell r="P6940" t="str">
            <v/>
          </cell>
          <cell r="Q6940" t="str">
            <v/>
          </cell>
        </row>
        <row r="6941">
          <cell r="J6941" t="str">
            <v/>
          </cell>
          <cell r="O6941" t="str">
            <v/>
          </cell>
          <cell r="P6941" t="str">
            <v/>
          </cell>
          <cell r="Q6941" t="str">
            <v/>
          </cell>
        </row>
        <row r="6942">
          <cell r="J6942" t="str">
            <v/>
          </cell>
          <cell r="O6942" t="str">
            <v/>
          </cell>
          <cell r="P6942" t="str">
            <v/>
          </cell>
          <cell r="Q6942" t="str">
            <v/>
          </cell>
        </row>
        <row r="6943">
          <cell r="J6943" t="str">
            <v/>
          </cell>
          <cell r="O6943" t="str">
            <v/>
          </cell>
          <cell r="P6943" t="str">
            <v/>
          </cell>
          <cell r="Q6943" t="str">
            <v/>
          </cell>
        </row>
        <row r="6944">
          <cell r="J6944" t="str">
            <v/>
          </cell>
          <cell r="O6944" t="str">
            <v/>
          </cell>
          <cell r="P6944" t="str">
            <v/>
          </cell>
          <cell r="Q6944" t="str">
            <v/>
          </cell>
        </row>
        <row r="6945">
          <cell r="J6945" t="str">
            <v/>
          </cell>
          <cell r="O6945" t="str">
            <v/>
          </cell>
          <cell r="P6945" t="str">
            <v/>
          </cell>
          <cell r="Q6945" t="str">
            <v/>
          </cell>
        </row>
        <row r="6946">
          <cell r="J6946" t="str">
            <v/>
          </cell>
          <cell r="O6946" t="str">
            <v/>
          </cell>
          <cell r="P6946" t="str">
            <v/>
          </cell>
          <cell r="Q6946" t="str">
            <v/>
          </cell>
        </row>
        <row r="6947">
          <cell r="J6947" t="str">
            <v/>
          </cell>
          <cell r="O6947" t="str">
            <v/>
          </cell>
          <cell r="P6947" t="str">
            <v/>
          </cell>
          <cell r="Q6947" t="str">
            <v/>
          </cell>
        </row>
        <row r="6948">
          <cell r="J6948" t="str">
            <v/>
          </cell>
          <cell r="O6948" t="str">
            <v/>
          </cell>
          <cell r="P6948" t="str">
            <v/>
          </cell>
          <cell r="Q6948" t="str">
            <v/>
          </cell>
        </row>
        <row r="6949">
          <cell r="J6949" t="str">
            <v/>
          </cell>
          <cell r="O6949" t="str">
            <v/>
          </cell>
          <cell r="P6949" t="str">
            <v/>
          </cell>
          <cell r="Q6949" t="str">
            <v/>
          </cell>
        </row>
        <row r="6950">
          <cell r="J6950" t="str">
            <v/>
          </cell>
          <cell r="O6950" t="str">
            <v/>
          </cell>
          <cell r="P6950" t="str">
            <v/>
          </cell>
          <cell r="Q6950" t="str">
            <v/>
          </cell>
        </row>
        <row r="6951">
          <cell r="J6951" t="str">
            <v/>
          </cell>
          <cell r="O6951" t="str">
            <v/>
          </cell>
          <cell r="P6951" t="str">
            <v/>
          </cell>
          <cell r="Q6951" t="str">
            <v/>
          </cell>
        </row>
        <row r="6952">
          <cell r="J6952" t="str">
            <v/>
          </cell>
          <cell r="O6952" t="str">
            <v/>
          </cell>
          <cell r="P6952" t="str">
            <v/>
          </cell>
          <cell r="Q6952" t="str">
            <v/>
          </cell>
        </row>
        <row r="6953">
          <cell r="J6953" t="str">
            <v/>
          </cell>
          <cell r="O6953" t="str">
            <v/>
          </cell>
          <cell r="P6953" t="str">
            <v/>
          </cell>
          <cell r="Q6953" t="str">
            <v/>
          </cell>
        </row>
        <row r="6954">
          <cell r="J6954" t="str">
            <v/>
          </cell>
          <cell r="O6954" t="str">
            <v/>
          </cell>
          <cell r="P6954" t="str">
            <v/>
          </cell>
          <cell r="Q6954" t="str">
            <v/>
          </cell>
        </row>
        <row r="6955">
          <cell r="J6955" t="str">
            <v/>
          </cell>
          <cell r="O6955" t="str">
            <v/>
          </cell>
          <cell r="P6955" t="str">
            <v/>
          </cell>
          <cell r="Q6955" t="str">
            <v/>
          </cell>
        </row>
        <row r="6956">
          <cell r="J6956" t="str">
            <v/>
          </cell>
          <cell r="O6956" t="str">
            <v/>
          </cell>
          <cell r="P6956" t="str">
            <v/>
          </cell>
          <cell r="Q6956" t="str">
            <v/>
          </cell>
        </row>
        <row r="6957">
          <cell r="J6957" t="str">
            <v/>
          </cell>
          <cell r="O6957" t="str">
            <v/>
          </cell>
          <cell r="P6957" t="str">
            <v/>
          </cell>
          <cell r="Q6957" t="str">
            <v/>
          </cell>
        </row>
        <row r="6958">
          <cell r="J6958" t="str">
            <v/>
          </cell>
          <cell r="O6958" t="str">
            <v/>
          </cell>
          <cell r="P6958" t="str">
            <v/>
          </cell>
          <cell r="Q6958" t="str">
            <v/>
          </cell>
        </row>
        <row r="6959">
          <cell r="J6959" t="str">
            <v/>
          </cell>
          <cell r="O6959" t="str">
            <v/>
          </cell>
          <cell r="P6959" t="str">
            <v/>
          </cell>
          <cell r="Q6959" t="str">
            <v/>
          </cell>
        </row>
        <row r="6960">
          <cell r="J6960" t="str">
            <v/>
          </cell>
          <cell r="O6960" t="str">
            <v/>
          </cell>
          <cell r="P6960" t="str">
            <v/>
          </cell>
          <cell r="Q6960" t="str">
            <v/>
          </cell>
        </row>
        <row r="6961">
          <cell r="J6961" t="str">
            <v/>
          </cell>
          <cell r="O6961" t="str">
            <v/>
          </cell>
          <cell r="P6961" t="str">
            <v/>
          </cell>
          <cell r="Q6961" t="str">
            <v/>
          </cell>
        </row>
        <row r="6962">
          <cell r="J6962" t="str">
            <v/>
          </cell>
          <cell r="O6962" t="str">
            <v/>
          </cell>
          <cell r="P6962" t="str">
            <v/>
          </cell>
          <cell r="Q6962" t="str">
            <v/>
          </cell>
        </row>
        <row r="6963">
          <cell r="J6963" t="str">
            <v/>
          </cell>
          <cell r="O6963" t="str">
            <v/>
          </cell>
          <cell r="P6963" t="str">
            <v/>
          </cell>
          <cell r="Q6963" t="str">
            <v/>
          </cell>
        </row>
        <row r="6964">
          <cell r="J6964" t="str">
            <v/>
          </cell>
          <cell r="O6964" t="str">
            <v/>
          </cell>
          <cell r="P6964" t="str">
            <v/>
          </cell>
          <cell r="Q6964" t="str">
            <v/>
          </cell>
        </row>
        <row r="6965">
          <cell r="J6965" t="str">
            <v/>
          </cell>
          <cell r="O6965" t="str">
            <v/>
          </cell>
          <cell r="P6965" t="str">
            <v/>
          </cell>
          <cell r="Q6965" t="str">
            <v/>
          </cell>
        </row>
        <row r="6966">
          <cell r="J6966" t="str">
            <v/>
          </cell>
          <cell r="O6966" t="str">
            <v/>
          </cell>
          <cell r="P6966" t="str">
            <v/>
          </cell>
          <cell r="Q6966" t="str">
            <v/>
          </cell>
        </row>
        <row r="6967">
          <cell r="J6967" t="str">
            <v/>
          </cell>
          <cell r="O6967" t="str">
            <v/>
          </cell>
          <cell r="P6967" t="str">
            <v/>
          </cell>
          <cell r="Q6967" t="str">
            <v/>
          </cell>
        </row>
        <row r="6968">
          <cell r="J6968" t="str">
            <v/>
          </cell>
          <cell r="O6968" t="str">
            <v/>
          </cell>
          <cell r="P6968" t="str">
            <v/>
          </cell>
          <cell r="Q6968" t="str">
            <v/>
          </cell>
        </row>
        <row r="6969">
          <cell r="J6969" t="str">
            <v/>
          </cell>
          <cell r="O6969" t="str">
            <v/>
          </cell>
          <cell r="P6969" t="str">
            <v/>
          </cell>
          <cell r="Q6969" t="str">
            <v/>
          </cell>
        </row>
        <row r="6970">
          <cell r="J6970" t="str">
            <v/>
          </cell>
          <cell r="O6970" t="str">
            <v/>
          </cell>
          <cell r="P6970" t="str">
            <v/>
          </cell>
          <cell r="Q6970" t="str">
            <v/>
          </cell>
        </row>
        <row r="6971">
          <cell r="J6971" t="str">
            <v/>
          </cell>
          <cell r="O6971" t="str">
            <v/>
          </cell>
          <cell r="P6971" t="str">
            <v/>
          </cell>
          <cell r="Q6971" t="str">
            <v/>
          </cell>
        </row>
        <row r="6972">
          <cell r="J6972" t="str">
            <v/>
          </cell>
          <cell r="O6972" t="str">
            <v/>
          </cell>
          <cell r="P6972" t="str">
            <v/>
          </cell>
          <cell r="Q6972" t="str">
            <v/>
          </cell>
        </row>
        <row r="6973">
          <cell r="J6973" t="str">
            <v/>
          </cell>
          <cell r="O6973" t="str">
            <v/>
          </cell>
          <cell r="P6973" t="str">
            <v/>
          </cell>
          <cell r="Q6973" t="str">
            <v/>
          </cell>
        </row>
        <row r="6974">
          <cell r="J6974" t="str">
            <v/>
          </cell>
          <cell r="O6974" t="str">
            <v/>
          </cell>
          <cell r="P6974" t="str">
            <v/>
          </cell>
          <cell r="Q6974" t="str">
            <v/>
          </cell>
        </row>
        <row r="6975">
          <cell r="J6975" t="str">
            <v/>
          </cell>
          <cell r="O6975" t="str">
            <v/>
          </cell>
          <cell r="P6975" t="str">
            <v/>
          </cell>
          <cell r="Q6975" t="str">
            <v/>
          </cell>
        </row>
        <row r="6976">
          <cell r="J6976" t="str">
            <v/>
          </cell>
          <cell r="O6976" t="str">
            <v/>
          </cell>
          <cell r="P6976" t="str">
            <v/>
          </cell>
          <cell r="Q6976" t="str">
            <v/>
          </cell>
        </row>
        <row r="6977">
          <cell r="J6977" t="str">
            <v/>
          </cell>
          <cell r="O6977" t="str">
            <v/>
          </cell>
          <cell r="P6977" t="str">
            <v/>
          </cell>
          <cell r="Q6977" t="str">
            <v/>
          </cell>
        </row>
        <row r="6978">
          <cell r="J6978" t="str">
            <v/>
          </cell>
          <cell r="O6978" t="str">
            <v/>
          </cell>
          <cell r="P6978" t="str">
            <v/>
          </cell>
          <cell r="Q6978" t="str">
            <v/>
          </cell>
        </row>
        <row r="6979">
          <cell r="J6979" t="str">
            <v/>
          </cell>
          <cell r="O6979" t="str">
            <v/>
          </cell>
          <cell r="P6979" t="str">
            <v/>
          </cell>
          <cell r="Q6979" t="str">
            <v/>
          </cell>
        </row>
        <row r="6980">
          <cell r="J6980" t="str">
            <v/>
          </cell>
          <cell r="O6980" t="str">
            <v/>
          </cell>
          <cell r="P6980" t="str">
            <v/>
          </cell>
          <cell r="Q6980" t="str">
            <v/>
          </cell>
        </row>
        <row r="6981">
          <cell r="J6981" t="str">
            <v/>
          </cell>
          <cell r="O6981" t="str">
            <v/>
          </cell>
          <cell r="P6981" t="str">
            <v/>
          </cell>
          <cell r="Q6981" t="str">
            <v/>
          </cell>
        </row>
        <row r="6982">
          <cell r="J6982" t="str">
            <v/>
          </cell>
          <cell r="O6982" t="str">
            <v/>
          </cell>
          <cell r="P6982" t="str">
            <v/>
          </cell>
          <cell r="Q6982" t="str">
            <v/>
          </cell>
        </row>
        <row r="6983">
          <cell r="J6983" t="str">
            <v/>
          </cell>
          <cell r="O6983" t="str">
            <v/>
          </cell>
          <cell r="P6983" t="str">
            <v/>
          </cell>
          <cell r="Q6983" t="str">
            <v/>
          </cell>
        </row>
        <row r="6984">
          <cell r="J6984" t="str">
            <v/>
          </cell>
          <cell r="O6984" t="str">
            <v/>
          </cell>
          <cell r="P6984" t="str">
            <v/>
          </cell>
          <cell r="Q6984" t="str">
            <v/>
          </cell>
        </row>
        <row r="6985">
          <cell r="J6985" t="str">
            <v/>
          </cell>
          <cell r="O6985" t="str">
            <v/>
          </cell>
          <cell r="P6985" t="str">
            <v/>
          </cell>
          <cell r="Q6985" t="str">
            <v/>
          </cell>
        </row>
        <row r="6986">
          <cell r="J6986" t="str">
            <v/>
          </cell>
          <cell r="O6986" t="str">
            <v/>
          </cell>
          <cell r="P6986" t="str">
            <v/>
          </cell>
          <cell r="Q6986" t="str">
            <v/>
          </cell>
        </row>
        <row r="6987">
          <cell r="J6987" t="str">
            <v/>
          </cell>
          <cell r="O6987" t="str">
            <v/>
          </cell>
          <cell r="P6987" t="str">
            <v/>
          </cell>
          <cell r="Q6987" t="str">
            <v/>
          </cell>
        </row>
        <row r="6988">
          <cell r="J6988" t="str">
            <v/>
          </cell>
          <cell r="O6988" t="str">
            <v/>
          </cell>
          <cell r="P6988" t="str">
            <v/>
          </cell>
          <cell r="Q6988" t="str">
            <v/>
          </cell>
        </row>
        <row r="6989">
          <cell r="J6989" t="str">
            <v/>
          </cell>
          <cell r="O6989" t="str">
            <v/>
          </cell>
          <cell r="P6989" t="str">
            <v/>
          </cell>
          <cell r="Q6989" t="str">
            <v/>
          </cell>
        </row>
        <row r="6990">
          <cell r="J6990" t="str">
            <v/>
          </cell>
          <cell r="O6990" t="str">
            <v/>
          </cell>
          <cell r="P6990" t="str">
            <v/>
          </cell>
          <cell r="Q6990" t="str">
            <v/>
          </cell>
        </row>
        <row r="6991">
          <cell r="J6991" t="str">
            <v/>
          </cell>
          <cell r="O6991" t="str">
            <v/>
          </cell>
          <cell r="P6991" t="str">
            <v/>
          </cell>
          <cell r="Q6991" t="str">
            <v/>
          </cell>
        </row>
        <row r="6992">
          <cell r="J6992" t="str">
            <v/>
          </cell>
          <cell r="O6992" t="str">
            <v/>
          </cell>
          <cell r="P6992" t="str">
            <v/>
          </cell>
          <cell r="Q6992" t="str">
            <v/>
          </cell>
        </row>
        <row r="6993">
          <cell r="J6993" t="str">
            <v/>
          </cell>
          <cell r="O6993" t="str">
            <v/>
          </cell>
          <cell r="P6993" t="str">
            <v/>
          </cell>
          <cell r="Q6993" t="str">
            <v/>
          </cell>
        </row>
        <row r="6994">
          <cell r="J6994" t="str">
            <v/>
          </cell>
          <cell r="O6994" t="str">
            <v/>
          </cell>
          <cell r="P6994" t="str">
            <v/>
          </cell>
          <cell r="Q6994" t="str">
            <v/>
          </cell>
        </row>
        <row r="6995">
          <cell r="J6995" t="str">
            <v/>
          </cell>
          <cell r="O6995" t="str">
            <v/>
          </cell>
          <cell r="P6995" t="str">
            <v/>
          </cell>
          <cell r="Q6995" t="str">
            <v/>
          </cell>
        </row>
        <row r="6996">
          <cell r="J6996" t="str">
            <v/>
          </cell>
          <cell r="O6996" t="str">
            <v/>
          </cell>
          <cell r="P6996" t="str">
            <v/>
          </cell>
          <cell r="Q6996" t="str">
            <v/>
          </cell>
        </row>
        <row r="6997">
          <cell r="J6997" t="str">
            <v/>
          </cell>
          <cell r="O6997" t="str">
            <v/>
          </cell>
          <cell r="P6997" t="str">
            <v/>
          </cell>
          <cell r="Q6997" t="str">
            <v/>
          </cell>
        </row>
        <row r="6998">
          <cell r="J6998" t="str">
            <v/>
          </cell>
          <cell r="O6998" t="str">
            <v/>
          </cell>
          <cell r="P6998" t="str">
            <v/>
          </cell>
          <cell r="Q6998" t="str">
            <v/>
          </cell>
        </row>
        <row r="6999">
          <cell r="J6999" t="str">
            <v/>
          </cell>
          <cell r="O6999" t="str">
            <v/>
          </cell>
          <cell r="P6999" t="str">
            <v/>
          </cell>
          <cell r="Q6999" t="str">
            <v/>
          </cell>
        </row>
        <row r="7000">
          <cell r="J7000" t="str">
            <v/>
          </cell>
          <cell r="O7000" t="str">
            <v/>
          </cell>
          <cell r="P7000" t="str">
            <v/>
          </cell>
          <cell r="Q7000" t="str">
            <v/>
          </cell>
        </row>
        <row r="7001">
          <cell r="J7001" t="str">
            <v/>
          </cell>
          <cell r="O7001" t="str">
            <v/>
          </cell>
          <cell r="P7001" t="str">
            <v/>
          </cell>
          <cell r="Q7001" t="str">
            <v/>
          </cell>
        </row>
        <row r="7002">
          <cell r="J7002" t="str">
            <v/>
          </cell>
          <cell r="O7002" t="str">
            <v/>
          </cell>
          <cell r="P7002" t="str">
            <v/>
          </cell>
          <cell r="Q7002" t="str">
            <v/>
          </cell>
        </row>
        <row r="7003">
          <cell r="J7003" t="str">
            <v/>
          </cell>
          <cell r="O7003" t="str">
            <v/>
          </cell>
          <cell r="P7003" t="str">
            <v/>
          </cell>
          <cell r="Q7003" t="str">
            <v/>
          </cell>
        </row>
        <row r="7004">
          <cell r="J7004" t="str">
            <v/>
          </cell>
          <cell r="O7004" t="str">
            <v/>
          </cell>
          <cell r="P7004" t="str">
            <v/>
          </cell>
          <cell r="Q7004" t="str">
            <v/>
          </cell>
        </row>
        <row r="7005">
          <cell r="J7005" t="str">
            <v/>
          </cell>
          <cell r="O7005" t="str">
            <v/>
          </cell>
          <cell r="P7005" t="str">
            <v/>
          </cell>
          <cell r="Q7005" t="str">
            <v/>
          </cell>
        </row>
        <row r="7006">
          <cell r="J7006" t="str">
            <v/>
          </cell>
          <cell r="O7006" t="str">
            <v/>
          </cell>
          <cell r="P7006" t="str">
            <v/>
          </cell>
          <cell r="Q7006" t="str">
            <v/>
          </cell>
        </row>
        <row r="7007">
          <cell r="J7007" t="str">
            <v/>
          </cell>
          <cell r="O7007" t="str">
            <v/>
          </cell>
          <cell r="P7007" t="str">
            <v/>
          </cell>
          <cell r="Q7007" t="str">
            <v/>
          </cell>
        </row>
        <row r="7008">
          <cell r="J7008" t="str">
            <v/>
          </cell>
          <cell r="O7008" t="str">
            <v/>
          </cell>
          <cell r="P7008" t="str">
            <v/>
          </cell>
          <cell r="Q7008" t="str">
            <v/>
          </cell>
        </row>
        <row r="7009">
          <cell r="J7009" t="str">
            <v/>
          </cell>
          <cell r="O7009" t="str">
            <v/>
          </cell>
          <cell r="P7009" t="str">
            <v/>
          </cell>
          <cell r="Q7009" t="str">
            <v/>
          </cell>
        </row>
        <row r="7010">
          <cell r="J7010" t="str">
            <v/>
          </cell>
          <cell r="O7010" t="str">
            <v/>
          </cell>
          <cell r="P7010" t="str">
            <v/>
          </cell>
          <cell r="Q7010" t="str">
            <v/>
          </cell>
        </row>
        <row r="7011">
          <cell r="J7011" t="str">
            <v/>
          </cell>
          <cell r="O7011" t="str">
            <v/>
          </cell>
          <cell r="P7011" t="str">
            <v/>
          </cell>
          <cell r="Q7011" t="str">
            <v/>
          </cell>
        </row>
        <row r="7012">
          <cell r="J7012" t="str">
            <v/>
          </cell>
          <cell r="O7012" t="str">
            <v/>
          </cell>
          <cell r="P7012" t="str">
            <v/>
          </cell>
          <cell r="Q7012" t="str">
            <v/>
          </cell>
        </row>
        <row r="7013">
          <cell r="J7013" t="str">
            <v/>
          </cell>
          <cell r="O7013" t="str">
            <v/>
          </cell>
          <cell r="P7013" t="str">
            <v/>
          </cell>
          <cell r="Q7013" t="str">
            <v/>
          </cell>
        </row>
        <row r="7014">
          <cell r="J7014" t="str">
            <v/>
          </cell>
          <cell r="O7014" t="str">
            <v/>
          </cell>
          <cell r="P7014" t="str">
            <v/>
          </cell>
          <cell r="Q7014" t="str">
            <v/>
          </cell>
        </row>
        <row r="7015">
          <cell r="J7015" t="str">
            <v/>
          </cell>
          <cell r="O7015" t="str">
            <v/>
          </cell>
          <cell r="P7015" t="str">
            <v/>
          </cell>
          <cell r="Q7015" t="str">
            <v/>
          </cell>
        </row>
        <row r="7016">
          <cell r="J7016" t="str">
            <v/>
          </cell>
          <cell r="O7016" t="str">
            <v/>
          </cell>
          <cell r="P7016" t="str">
            <v/>
          </cell>
          <cell r="Q7016" t="str">
            <v/>
          </cell>
        </row>
        <row r="7017">
          <cell r="J7017" t="str">
            <v/>
          </cell>
          <cell r="O7017" t="str">
            <v/>
          </cell>
          <cell r="P7017" t="str">
            <v/>
          </cell>
          <cell r="Q7017" t="str">
            <v/>
          </cell>
        </row>
        <row r="7018">
          <cell r="J7018" t="str">
            <v/>
          </cell>
          <cell r="O7018" t="str">
            <v/>
          </cell>
          <cell r="P7018" t="str">
            <v/>
          </cell>
          <cell r="Q7018" t="str">
            <v/>
          </cell>
        </row>
        <row r="7019">
          <cell r="J7019" t="str">
            <v/>
          </cell>
          <cell r="O7019" t="str">
            <v/>
          </cell>
          <cell r="P7019" t="str">
            <v/>
          </cell>
          <cell r="Q7019" t="str">
            <v/>
          </cell>
        </row>
        <row r="7020">
          <cell r="J7020" t="str">
            <v/>
          </cell>
          <cell r="O7020" t="str">
            <v/>
          </cell>
          <cell r="P7020" t="str">
            <v/>
          </cell>
          <cell r="Q7020" t="str">
            <v/>
          </cell>
        </row>
        <row r="7021">
          <cell r="J7021" t="str">
            <v/>
          </cell>
          <cell r="O7021" t="str">
            <v/>
          </cell>
          <cell r="P7021" t="str">
            <v/>
          </cell>
          <cell r="Q7021" t="str">
            <v/>
          </cell>
        </row>
        <row r="7022">
          <cell r="J7022" t="str">
            <v/>
          </cell>
          <cell r="O7022" t="str">
            <v/>
          </cell>
          <cell r="P7022" t="str">
            <v/>
          </cell>
          <cell r="Q7022" t="str">
            <v/>
          </cell>
        </row>
        <row r="7023">
          <cell r="J7023" t="str">
            <v/>
          </cell>
          <cell r="O7023" t="str">
            <v/>
          </cell>
          <cell r="P7023" t="str">
            <v/>
          </cell>
          <cell r="Q7023" t="str">
            <v/>
          </cell>
        </row>
        <row r="7024">
          <cell r="J7024" t="str">
            <v/>
          </cell>
          <cell r="O7024" t="str">
            <v/>
          </cell>
          <cell r="P7024" t="str">
            <v/>
          </cell>
          <cell r="Q7024" t="str">
            <v/>
          </cell>
        </row>
        <row r="7025">
          <cell r="J7025" t="str">
            <v/>
          </cell>
          <cell r="O7025" t="str">
            <v/>
          </cell>
          <cell r="P7025" t="str">
            <v/>
          </cell>
          <cell r="Q7025" t="str">
            <v/>
          </cell>
        </row>
        <row r="7026">
          <cell r="J7026" t="str">
            <v/>
          </cell>
          <cell r="O7026" t="str">
            <v/>
          </cell>
          <cell r="P7026" t="str">
            <v/>
          </cell>
          <cell r="Q7026" t="str">
            <v/>
          </cell>
        </row>
        <row r="7027">
          <cell r="J7027" t="str">
            <v/>
          </cell>
          <cell r="O7027" t="str">
            <v/>
          </cell>
          <cell r="P7027" t="str">
            <v/>
          </cell>
          <cell r="Q7027" t="str">
            <v/>
          </cell>
        </row>
        <row r="7028">
          <cell r="J7028" t="str">
            <v/>
          </cell>
          <cell r="O7028" t="str">
            <v/>
          </cell>
          <cell r="P7028" t="str">
            <v/>
          </cell>
          <cell r="Q7028" t="str">
            <v/>
          </cell>
        </row>
        <row r="7029">
          <cell r="J7029" t="str">
            <v/>
          </cell>
          <cell r="O7029" t="str">
            <v/>
          </cell>
          <cell r="P7029" t="str">
            <v/>
          </cell>
          <cell r="Q7029" t="str">
            <v/>
          </cell>
        </row>
        <row r="7030">
          <cell r="J7030" t="str">
            <v/>
          </cell>
          <cell r="O7030" t="str">
            <v/>
          </cell>
          <cell r="P7030" t="str">
            <v/>
          </cell>
          <cell r="Q7030" t="str">
            <v/>
          </cell>
        </row>
        <row r="7031">
          <cell r="J7031" t="str">
            <v/>
          </cell>
          <cell r="O7031" t="str">
            <v/>
          </cell>
          <cell r="P7031" t="str">
            <v/>
          </cell>
          <cell r="Q7031" t="str">
            <v/>
          </cell>
        </row>
        <row r="7032">
          <cell r="J7032" t="str">
            <v/>
          </cell>
          <cell r="O7032" t="str">
            <v/>
          </cell>
          <cell r="P7032" t="str">
            <v/>
          </cell>
          <cell r="Q7032" t="str">
            <v/>
          </cell>
        </row>
        <row r="7033">
          <cell r="J7033" t="str">
            <v/>
          </cell>
          <cell r="O7033" t="str">
            <v/>
          </cell>
          <cell r="P7033" t="str">
            <v/>
          </cell>
          <cell r="Q7033" t="str">
            <v/>
          </cell>
        </row>
        <row r="7034">
          <cell r="J7034" t="str">
            <v/>
          </cell>
          <cell r="O7034" t="str">
            <v/>
          </cell>
          <cell r="P7034" t="str">
            <v/>
          </cell>
          <cell r="Q7034" t="str">
            <v/>
          </cell>
        </row>
        <row r="7035">
          <cell r="J7035" t="str">
            <v/>
          </cell>
          <cell r="O7035" t="str">
            <v/>
          </cell>
          <cell r="P7035" t="str">
            <v/>
          </cell>
          <cell r="Q7035" t="str">
            <v/>
          </cell>
        </row>
        <row r="7036">
          <cell r="J7036" t="str">
            <v/>
          </cell>
          <cell r="O7036" t="str">
            <v/>
          </cell>
          <cell r="P7036" t="str">
            <v/>
          </cell>
          <cell r="Q7036" t="str">
            <v/>
          </cell>
        </row>
        <row r="7037">
          <cell r="J7037" t="str">
            <v/>
          </cell>
          <cell r="O7037" t="str">
            <v/>
          </cell>
          <cell r="P7037" t="str">
            <v/>
          </cell>
          <cell r="Q7037" t="str">
            <v/>
          </cell>
        </row>
        <row r="7038">
          <cell r="J7038" t="str">
            <v/>
          </cell>
          <cell r="O7038" t="str">
            <v/>
          </cell>
          <cell r="P7038" t="str">
            <v/>
          </cell>
          <cell r="Q7038" t="str">
            <v/>
          </cell>
        </row>
        <row r="7039">
          <cell r="J7039" t="str">
            <v/>
          </cell>
          <cell r="O7039" t="str">
            <v/>
          </cell>
          <cell r="P7039" t="str">
            <v/>
          </cell>
          <cell r="Q7039" t="str">
            <v/>
          </cell>
        </row>
        <row r="7040">
          <cell r="J7040" t="str">
            <v/>
          </cell>
          <cell r="O7040" t="str">
            <v/>
          </cell>
          <cell r="P7040" t="str">
            <v/>
          </cell>
          <cell r="Q7040" t="str">
            <v/>
          </cell>
        </row>
        <row r="7041">
          <cell r="J7041" t="str">
            <v/>
          </cell>
          <cell r="O7041" t="str">
            <v/>
          </cell>
          <cell r="P7041" t="str">
            <v/>
          </cell>
          <cell r="Q7041" t="str">
            <v/>
          </cell>
        </row>
        <row r="7042">
          <cell r="J7042" t="str">
            <v/>
          </cell>
          <cell r="O7042" t="str">
            <v/>
          </cell>
          <cell r="P7042" t="str">
            <v/>
          </cell>
          <cell r="Q7042" t="str">
            <v/>
          </cell>
        </row>
        <row r="7043">
          <cell r="J7043" t="str">
            <v/>
          </cell>
          <cell r="O7043" t="str">
            <v/>
          </cell>
          <cell r="P7043" t="str">
            <v/>
          </cell>
          <cell r="Q7043" t="str">
            <v/>
          </cell>
        </row>
        <row r="7044">
          <cell r="J7044" t="str">
            <v/>
          </cell>
          <cell r="O7044" t="str">
            <v/>
          </cell>
          <cell r="P7044" t="str">
            <v/>
          </cell>
          <cell r="Q7044" t="str">
            <v/>
          </cell>
        </row>
        <row r="7045">
          <cell r="J7045" t="str">
            <v/>
          </cell>
          <cell r="O7045" t="str">
            <v/>
          </cell>
          <cell r="P7045" t="str">
            <v/>
          </cell>
          <cell r="Q7045" t="str">
            <v/>
          </cell>
        </row>
        <row r="7046">
          <cell r="J7046" t="str">
            <v/>
          </cell>
          <cell r="O7046" t="str">
            <v/>
          </cell>
          <cell r="P7046" t="str">
            <v/>
          </cell>
          <cell r="Q7046" t="str">
            <v/>
          </cell>
        </row>
        <row r="7047">
          <cell r="J7047" t="str">
            <v/>
          </cell>
          <cell r="O7047" t="str">
            <v/>
          </cell>
          <cell r="P7047" t="str">
            <v/>
          </cell>
          <cell r="Q7047" t="str">
            <v/>
          </cell>
        </row>
        <row r="7048">
          <cell r="J7048" t="str">
            <v/>
          </cell>
          <cell r="O7048" t="str">
            <v/>
          </cell>
          <cell r="P7048" t="str">
            <v/>
          </cell>
          <cell r="Q7048" t="str">
            <v/>
          </cell>
        </row>
        <row r="7049">
          <cell r="J7049" t="str">
            <v/>
          </cell>
          <cell r="O7049" t="str">
            <v/>
          </cell>
          <cell r="P7049" t="str">
            <v/>
          </cell>
          <cell r="Q7049" t="str">
            <v/>
          </cell>
        </row>
        <row r="7050">
          <cell r="J7050" t="str">
            <v/>
          </cell>
          <cell r="O7050" t="str">
            <v/>
          </cell>
          <cell r="P7050" t="str">
            <v/>
          </cell>
          <cell r="Q7050" t="str">
            <v/>
          </cell>
        </row>
        <row r="7051">
          <cell r="J7051" t="str">
            <v/>
          </cell>
          <cell r="O7051" t="str">
            <v/>
          </cell>
          <cell r="P7051" t="str">
            <v/>
          </cell>
          <cell r="Q7051" t="str">
            <v/>
          </cell>
        </row>
        <row r="7052">
          <cell r="J7052" t="str">
            <v/>
          </cell>
          <cell r="O7052" t="str">
            <v/>
          </cell>
          <cell r="P7052" t="str">
            <v/>
          </cell>
          <cell r="Q7052" t="str">
            <v/>
          </cell>
        </row>
        <row r="7053">
          <cell r="J7053" t="str">
            <v/>
          </cell>
          <cell r="O7053" t="str">
            <v/>
          </cell>
          <cell r="P7053" t="str">
            <v/>
          </cell>
          <cell r="Q7053" t="str">
            <v/>
          </cell>
        </row>
        <row r="7054">
          <cell r="J7054" t="str">
            <v/>
          </cell>
          <cell r="O7054" t="str">
            <v/>
          </cell>
          <cell r="P7054" t="str">
            <v/>
          </cell>
          <cell r="Q7054" t="str">
            <v/>
          </cell>
        </row>
        <row r="7055">
          <cell r="J7055" t="str">
            <v/>
          </cell>
          <cell r="O7055" t="str">
            <v/>
          </cell>
          <cell r="P7055" t="str">
            <v/>
          </cell>
          <cell r="Q7055" t="str">
            <v/>
          </cell>
        </row>
        <row r="7056">
          <cell r="J7056" t="str">
            <v/>
          </cell>
          <cell r="O7056" t="str">
            <v/>
          </cell>
          <cell r="P7056" t="str">
            <v/>
          </cell>
          <cell r="Q7056" t="str">
            <v/>
          </cell>
        </row>
        <row r="7057">
          <cell r="J7057" t="str">
            <v/>
          </cell>
          <cell r="O7057" t="str">
            <v/>
          </cell>
          <cell r="P7057" t="str">
            <v/>
          </cell>
          <cell r="Q7057" t="str">
            <v/>
          </cell>
        </row>
        <row r="7058">
          <cell r="J7058" t="str">
            <v/>
          </cell>
          <cell r="O7058" t="str">
            <v/>
          </cell>
          <cell r="P7058" t="str">
            <v/>
          </cell>
          <cell r="Q7058" t="str">
            <v/>
          </cell>
        </row>
        <row r="7059">
          <cell r="J7059" t="str">
            <v/>
          </cell>
          <cell r="O7059" t="str">
            <v/>
          </cell>
          <cell r="P7059" t="str">
            <v/>
          </cell>
          <cell r="Q7059" t="str">
            <v/>
          </cell>
        </row>
        <row r="7060">
          <cell r="J7060" t="str">
            <v/>
          </cell>
          <cell r="O7060" t="str">
            <v/>
          </cell>
          <cell r="P7060" t="str">
            <v/>
          </cell>
          <cell r="Q7060" t="str">
            <v/>
          </cell>
        </row>
        <row r="7061">
          <cell r="J7061" t="str">
            <v/>
          </cell>
          <cell r="O7061" t="str">
            <v/>
          </cell>
          <cell r="P7061" t="str">
            <v/>
          </cell>
          <cell r="Q7061" t="str">
            <v/>
          </cell>
        </row>
        <row r="7062">
          <cell r="J7062" t="str">
            <v/>
          </cell>
          <cell r="O7062" t="str">
            <v/>
          </cell>
          <cell r="P7062" t="str">
            <v/>
          </cell>
          <cell r="Q7062" t="str">
            <v/>
          </cell>
        </row>
        <row r="7063">
          <cell r="J7063" t="str">
            <v/>
          </cell>
          <cell r="O7063" t="str">
            <v/>
          </cell>
          <cell r="P7063" t="str">
            <v/>
          </cell>
          <cell r="Q7063" t="str">
            <v/>
          </cell>
        </row>
        <row r="7064">
          <cell r="J7064" t="str">
            <v/>
          </cell>
          <cell r="O7064" t="str">
            <v/>
          </cell>
          <cell r="P7064" t="str">
            <v/>
          </cell>
          <cell r="Q7064" t="str">
            <v/>
          </cell>
        </row>
        <row r="7065">
          <cell r="J7065" t="str">
            <v/>
          </cell>
          <cell r="O7065" t="str">
            <v/>
          </cell>
          <cell r="P7065" t="str">
            <v/>
          </cell>
          <cell r="Q7065" t="str">
            <v/>
          </cell>
        </row>
        <row r="7066">
          <cell r="J7066" t="str">
            <v/>
          </cell>
          <cell r="O7066" t="str">
            <v/>
          </cell>
          <cell r="P7066" t="str">
            <v/>
          </cell>
          <cell r="Q7066" t="str">
            <v/>
          </cell>
        </row>
        <row r="7067">
          <cell r="J7067" t="str">
            <v/>
          </cell>
          <cell r="O7067" t="str">
            <v/>
          </cell>
          <cell r="P7067" t="str">
            <v/>
          </cell>
          <cell r="Q7067" t="str">
            <v/>
          </cell>
        </row>
        <row r="7068">
          <cell r="J7068" t="str">
            <v/>
          </cell>
          <cell r="O7068" t="str">
            <v/>
          </cell>
          <cell r="P7068" t="str">
            <v/>
          </cell>
          <cell r="Q7068" t="str">
            <v/>
          </cell>
        </row>
        <row r="7069">
          <cell r="J7069" t="str">
            <v/>
          </cell>
          <cell r="O7069" t="str">
            <v/>
          </cell>
          <cell r="P7069" t="str">
            <v/>
          </cell>
          <cell r="Q7069" t="str">
            <v/>
          </cell>
        </row>
        <row r="7070">
          <cell r="J7070" t="str">
            <v/>
          </cell>
          <cell r="O7070" t="str">
            <v/>
          </cell>
          <cell r="P7070" t="str">
            <v/>
          </cell>
          <cell r="Q7070" t="str">
            <v/>
          </cell>
        </row>
        <row r="7071">
          <cell r="J7071" t="str">
            <v/>
          </cell>
          <cell r="O7071" t="str">
            <v/>
          </cell>
          <cell r="P7071" t="str">
            <v/>
          </cell>
          <cell r="Q7071" t="str">
            <v/>
          </cell>
        </row>
        <row r="7072">
          <cell r="J7072" t="str">
            <v/>
          </cell>
          <cell r="O7072" t="str">
            <v/>
          </cell>
          <cell r="P7072" t="str">
            <v/>
          </cell>
          <cell r="Q7072" t="str">
            <v/>
          </cell>
        </row>
        <row r="7073">
          <cell r="J7073" t="str">
            <v/>
          </cell>
          <cell r="O7073" t="str">
            <v/>
          </cell>
          <cell r="P7073" t="str">
            <v/>
          </cell>
          <cell r="Q7073" t="str">
            <v/>
          </cell>
        </row>
        <row r="7074">
          <cell r="J7074" t="str">
            <v/>
          </cell>
          <cell r="O7074" t="str">
            <v/>
          </cell>
          <cell r="P7074" t="str">
            <v/>
          </cell>
          <cell r="Q7074" t="str">
            <v/>
          </cell>
        </row>
        <row r="7075">
          <cell r="J7075" t="str">
            <v/>
          </cell>
          <cell r="O7075" t="str">
            <v/>
          </cell>
          <cell r="P7075" t="str">
            <v/>
          </cell>
          <cell r="Q7075" t="str">
            <v/>
          </cell>
        </row>
        <row r="7076">
          <cell r="J7076" t="str">
            <v/>
          </cell>
          <cell r="O7076" t="str">
            <v/>
          </cell>
          <cell r="P7076" t="str">
            <v/>
          </cell>
          <cell r="Q7076" t="str">
            <v/>
          </cell>
        </row>
        <row r="7077">
          <cell r="J7077" t="str">
            <v/>
          </cell>
          <cell r="O7077" t="str">
            <v/>
          </cell>
          <cell r="P7077" t="str">
            <v/>
          </cell>
          <cell r="Q7077" t="str">
            <v/>
          </cell>
        </row>
        <row r="7078">
          <cell r="J7078" t="str">
            <v/>
          </cell>
          <cell r="O7078" t="str">
            <v/>
          </cell>
          <cell r="P7078" t="str">
            <v/>
          </cell>
          <cell r="Q7078" t="str">
            <v/>
          </cell>
        </row>
        <row r="7079">
          <cell r="J7079" t="str">
            <v/>
          </cell>
          <cell r="O7079" t="str">
            <v/>
          </cell>
          <cell r="P7079" t="str">
            <v/>
          </cell>
          <cell r="Q7079" t="str">
            <v/>
          </cell>
        </row>
        <row r="7080">
          <cell r="J7080" t="str">
            <v/>
          </cell>
          <cell r="O7080" t="str">
            <v/>
          </cell>
          <cell r="P7080" t="str">
            <v/>
          </cell>
          <cell r="Q7080" t="str">
            <v/>
          </cell>
        </row>
        <row r="7081">
          <cell r="J7081" t="str">
            <v/>
          </cell>
          <cell r="O7081" t="str">
            <v/>
          </cell>
          <cell r="P7081" t="str">
            <v/>
          </cell>
          <cell r="Q7081" t="str">
            <v/>
          </cell>
        </row>
        <row r="7082">
          <cell r="J7082" t="str">
            <v/>
          </cell>
          <cell r="O7082" t="str">
            <v/>
          </cell>
          <cell r="P7082" t="str">
            <v/>
          </cell>
          <cell r="Q7082" t="str">
            <v/>
          </cell>
        </row>
        <row r="7083">
          <cell r="J7083" t="str">
            <v/>
          </cell>
          <cell r="O7083" t="str">
            <v/>
          </cell>
          <cell r="P7083" t="str">
            <v/>
          </cell>
          <cell r="Q7083" t="str">
            <v/>
          </cell>
        </row>
        <row r="7084">
          <cell r="J7084" t="str">
            <v/>
          </cell>
          <cell r="O7084" t="str">
            <v/>
          </cell>
          <cell r="P7084" t="str">
            <v/>
          </cell>
          <cell r="Q7084" t="str">
            <v/>
          </cell>
        </row>
        <row r="7085">
          <cell r="J7085" t="str">
            <v/>
          </cell>
          <cell r="O7085" t="str">
            <v/>
          </cell>
          <cell r="P7085" t="str">
            <v/>
          </cell>
          <cell r="Q7085" t="str">
            <v/>
          </cell>
        </row>
        <row r="7086">
          <cell r="J7086" t="str">
            <v/>
          </cell>
          <cell r="O7086" t="str">
            <v/>
          </cell>
          <cell r="P7086" t="str">
            <v/>
          </cell>
          <cell r="Q7086" t="str">
            <v/>
          </cell>
        </row>
        <row r="7087">
          <cell r="J7087" t="str">
            <v/>
          </cell>
          <cell r="O7087" t="str">
            <v/>
          </cell>
          <cell r="P7087" t="str">
            <v/>
          </cell>
          <cell r="Q7087" t="str">
            <v/>
          </cell>
        </row>
        <row r="7088">
          <cell r="J7088" t="str">
            <v/>
          </cell>
          <cell r="O7088" t="str">
            <v/>
          </cell>
          <cell r="P7088" t="str">
            <v/>
          </cell>
          <cell r="Q7088" t="str">
            <v/>
          </cell>
        </row>
        <row r="7089">
          <cell r="J7089" t="str">
            <v/>
          </cell>
          <cell r="O7089" t="str">
            <v/>
          </cell>
          <cell r="P7089" t="str">
            <v/>
          </cell>
          <cell r="Q7089" t="str">
            <v/>
          </cell>
        </row>
        <row r="7090">
          <cell r="J7090" t="str">
            <v/>
          </cell>
          <cell r="O7090" t="str">
            <v/>
          </cell>
          <cell r="P7090" t="str">
            <v/>
          </cell>
          <cell r="Q7090" t="str">
            <v/>
          </cell>
        </row>
        <row r="7091">
          <cell r="J7091" t="str">
            <v/>
          </cell>
          <cell r="O7091" t="str">
            <v/>
          </cell>
          <cell r="P7091" t="str">
            <v/>
          </cell>
          <cell r="Q7091" t="str">
            <v/>
          </cell>
        </row>
        <row r="7092">
          <cell r="J7092" t="str">
            <v/>
          </cell>
          <cell r="O7092" t="str">
            <v/>
          </cell>
          <cell r="P7092" t="str">
            <v/>
          </cell>
          <cell r="Q7092" t="str">
            <v/>
          </cell>
        </row>
        <row r="7093">
          <cell r="J7093" t="str">
            <v/>
          </cell>
          <cell r="O7093" t="str">
            <v/>
          </cell>
          <cell r="P7093" t="str">
            <v/>
          </cell>
          <cell r="Q7093" t="str">
            <v/>
          </cell>
        </row>
        <row r="7094">
          <cell r="J7094" t="str">
            <v/>
          </cell>
          <cell r="O7094" t="str">
            <v/>
          </cell>
          <cell r="P7094" t="str">
            <v/>
          </cell>
          <cell r="Q7094" t="str">
            <v/>
          </cell>
        </row>
        <row r="7095">
          <cell r="J7095" t="str">
            <v/>
          </cell>
          <cell r="O7095" t="str">
            <v/>
          </cell>
          <cell r="P7095" t="str">
            <v/>
          </cell>
          <cell r="Q7095" t="str">
            <v/>
          </cell>
        </row>
        <row r="7096">
          <cell r="J7096" t="str">
            <v/>
          </cell>
          <cell r="O7096" t="str">
            <v/>
          </cell>
          <cell r="P7096" t="str">
            <v/>
          </cell>
          <cell r="Q7096" t="str">
            <v/>
          </cell>
        </row>
        <row r="7097">
          <cell r="J7097" t="str">
            <v/>
          </cell>
          <cell r="O7097" t="str">
            <v/>
          </cell>
          <cell r="P7097" t="str">
            <v/>
          </cell>
          <cell r="Q7097" t="str">
            <v/>
          </cell>
        </row>
        <row r="7098">
          <cell r="J7098" t="str">
            <v/>
          </cell>
          <cell r="O7098" t="str">
            <v/>
          </cell>
          <cell r="P7098" t="str">
            <v/>
          </cell>
          <cell r="Q7098" t="str">
            <v/>
          </cell>
        </row>
        <row r="7099">
          <cell r="J7099" t="str">
            <v/>
          </cell>
          <cell r="O7099" t="str">
            <v/>
          </cell>
          <cell r="P7099" t="str">
            <v/>
          </cell>
          <cell r="Q7099" t="str">
            <v/>
          </cell>
        </row>
        <row r="7100">
          <cell r="J7100" t="str">
            <v/>
          </cell>
          <cell r="O7100" t="str">
            <v/>
          </cell>
          <cell r="P7100" t="str">
            <v/>
          </cell>
          <cell r="Q7100" t="str">
            <v/>
          </cell>
        </row>
        <row r="7101">
          <cell r="J7101" t="str">
            <v/>
          </cell>
          <cell r="O7101" t="str">
            <v/>
          </cell>
          <cell r="P7101" t="str">
            <v/>
          </cell>
          <cell r="Q7101" t="str">
            <v/>
          </cell>
        </row>
        <row r="7102">
          <cell r="J7102" t="str">
            <v/>
          </cell>
          <cell r="O7102" t="str">
            <v/>
          </cell>
          <cell r="P7102" t="str">
            <v/>
          </cell>
          <cell r="Q7102" t="str">
            <v/>
          </cell>
        </row>
        <row r="7103">
          <cell r="J7103" t="str">
            <v/>
          </cell>
          <cell r="O7103" t="str">
            <v/>
          </cell>
          <cell r="P7103" t="str">
            <v/>
          </cell>
          <cell r="Q7103" t="str">
            <v/>
          </cell>
        </row>
        <row r="7104">
          <cell r="J7104" t="str">
            <v/>
          </cell>
          <cell r="O7104" t="str">
            <v/>
          </cell>
          <cell r="P7104" t="str">
            <v/>
          </cell>
          <cell r="Q7104" t="str">
            <v/>
          </cell>
        </row>
        <row r="7105">
          <cell r="J7105" t="str">
            <v/>
          </cell>
          <cell r="O7105" t="str">
            <v/>
          </cell>
          <cell r="P7105" t="str">
            <v/>
          </cell>
          <cell r="Q7105" t="str">
            <v/>
          </cell>
        </row>
        <row r="7106">
          <cell r="J7106" t="str">
            <v/>
          </cell>
          <cell r="O7106" t="str">
            <v/>
          </cell>
          <cell r="P7106" t="str">
            <v/>
          </cell>
          <cell r="Q7106" t="str">
            <v/>
          </cell>
        </row>
        <row r="7107">
          <cell r="J7107" t="str">
            <v/>
          </cell>
          <cell r="O7107" t="str">
            <v/>
          </cell>
          <cell r="P7107" t="str">
            <v/>
          </cell>
          <cell r="Q7107" t="str">
            <v/>
          </cell>
        </row>
        <row r="7108">
          <cell r="J7108" t="str">
            <v/>
          </cell>
          <cell r="O7108" t="str">
            <v/>
          </cell>
          <cell r="P7108" t="str">
            <v/>
          </cell>
          <cell r="Q7108" t="str">
            <v/>
          </cell>
        </row>
        <row r="7109">
          <cell r="J7109" t="str">
            <v/>
          </cell>
          <cell r="O7109" t="str">
            <v/>
          </cell>
          <cell r="P7109" t="str">
            <v/>
          </cell>
          <cell r="Q7109" t="str">
            <v/>
          </cell>
        </row>
        <row r="7110">
          <cell r="J7110" t="str">
            <v/>
          </cell>
          <cell r="O7110" t="str">
            <v/>
          </cell>
          <cell r="P7110" t="str">
            <v/>
          </cell>
          <cell r="Q7110" t="str">
            <v/>
          </cell>
        </row>
        <row r="7111">
          <cell r="J7111" t="str">
            <v/>
          </cell>
          <cell r="O7111" t="str">
            <v/>
          </cell>
          <cell r="P7111" t="str">
            <v/>
          </cell>
          <cell r="Q7111" t="str">
            <v/>
          </cell>
        </row>
        <row r="7112">
          <cell r="J7112" t="str">
            <v/>
          </cell>
          <cell r="O7112" t="str">
            <v/>
          </cell>
          <cell r="P7112" t="str">
            <v/>
          </cell>
          <cell r="Q7112" t="str">
            <v/>
          </cell>
        </row>
        <row r="7113">
          <cell r="J7113" t="str">
            <v/>
          </cell>
          <cell r="O7113" t="str">
            <v/>
          </cell>
          <cell r="P7113" t="str">
            <v/>
          </cell>
          <cell r="Q7113" t="str">
            <v/>
          </cell>
        </row>
        <row r="7114">
          <cell r="J7114" t="str">
            <v/>
          </cell>
          <cell r="O7114" t="str">
            <v/>
          </cell>
          <cell r="P7114" t="str">
            <v/>
          </cell>
          <cell r="Q7114" t="str">
            <v/>
          </cell>
        </row>
        <row r="7115">
          <cell r="J7115" t="str">
            <v/>
          </cell>
          <cell r="O7115" t="str">
            <v/>
          </cell>
          <cell r="P7115" t="str">
            <v/>
          </cell>
          <cell r="Q7115" t="str">
            <v/>
          </cell>
        </row>
        <row r="7116">
          <cell r="J7116" t="str">
            <v/>
          </cell>
          <cell r="O7116" t="str">
            <v/>
          </cell>
          <cell r="P7116" t="str">
            <v/>
          </cell>
          <cell r="Q7116" t="str">
            <v/>
          </cell>
        </row>
        <row r="7117">
          <cell r="J7117" t="str">
            <v/>
          </cell>
          <cell r="O7117" t="str">
            <v/>
          </cell>
          <cell r="P7117" t="str">
            <v/>
          </cell>
          <cell r="Q7117" t="str">
            <v/>
          </cell>
        </row>
        <row r="7118">
          <cell r="J7118" t="str">
            <v/>
          </cell>
          <cell r="O7118" t="str">
            <v/>
          </cell>
          <cell r="P7118" t="str">
            <v/>
          </cell>
          <cell r="Q7118" t="str">
            <v/>
          </cell>
        </row>
        <row r="7119">
          <cell r="J7119" t="str">
            <v/>
          </cell>
          <cell r="O7119" t="str">
            <v/>
          </cell>
          <cell r="P7119" t="str">
            <v/>
          </cell>
          <cell r="Q7119" t="str">
            <v/>
          </cell>
        </row>
        <row r="7120">
          <cell r="J7120" t="str">
            <v/>
          </cell>
          <cell r="O7120" t="str">
            <v/>
          </cell>
          <cell r="P7120" t="str">
            <v/>
          </cell>
          <cell r="Q7120" t="str">
            <v/>
          </cell>
        </row>
        <row r="7121">
          <cell r="J7121" t="str">
            <v/>
          </cell>
          <cell r="O7121" t="str">
            <v/>
          </cell>
          <cell r="P7121" t="str">
            <v/>
          </cell>
          <cell r="Q7121" t="str">
            <v/>
          </cell>
        </row>
        <row r="7122">
          <cell r="J7122" t="str">
            <v/>
          </cell>
          <cell r="O7122" t="str">
            <v/>
          </cell>
          <cell r="P7122" t="str">
            <v/>
          </cell>
          <cell r="Q7122" t="str">
            <v/>
          </cell>
        </row>
        <row r="7123">
          <cell r="J7123" t="str">
            <v/>
          </cell>
          <cell r="O7123" t="str">
            <v/>
          </cell>
          <cell r="P7123" t="str">
            <v/>
          </cell>
          <cell r="Q7123" t="str">
            <v/>
          </cell>
        </row>
        <row r="7124">
          <cell r="J7124" t="str">
            <v/>
          </cell>
          <cell r="O7124" t="str">
            <v/>
          </cell>
          <cell r="P7124" t="str">
            <v/>
          </cell>
          <cell r="Q7124" t="str">
            <v/>
          </cell>
        </row>
        <row r="7125">
          <cell r="J7125" t="str">
            <v/>
          </cell>
          <cell r="O7125" t="str">
            <v/>
          </cell>
          <cell r="P7125" t="str">
            <v/>
          </cell>
          <cell r="Q7125" t="str">
            <v/>
          </cell>
        </row>
        <row r="7126">
          <cell r="J7126" t="str">
            <v/>
          </cell>
          <cell r="O7126" t="str">
            <v/>
          </cell>
          <cell r="P7126" t="str">
            <v/>
          </cell>
          <cell r="Q7126" t="str">
            <v/>
          </cell>
        </row>
        <row r="7127">
          <cell r="J7127" t="str">
            <v/>
          </cell>
          <cell r="O7127" t="str">
            <v/>
          </cell>
          <cell r="P7127" t="str">
            <v/>
          </cell>
          <cell r="Q7127" t="str">
            <v/>
          </cell>
        </row>
        <row r="7128">
          <cell r="J7128" t="str">
            <v/>
          </cell>
          <cell r="O7128" t="str">
            <v/>
          </cell>
          <cell r="P7128" t="str">
            <v/>
          </cell>
          <cell r="Q7128" t="str">
            <v/>
          </cell>
        </row>
        <row r="7129">
          <cell r="J7129" t="str">
            <v/>
          </cell>
          <cell r="O7129" t="str">
            <v/>
          </cell>
          <cell r="P7129" t="str">
            <v/>
          </cell>
          <cell r="Q7129" t="str">
            <v/>
          </cell>
        </row>
        <row r="7130">
          <cell r="J7130" t="str">
            <v/>
          </cell>
          <cell r="O7130" t="str">
            <v/>
          </cell>
          <cell r="P7130" t="str">
            <v/>
          </cell>
          <cell r="Q7130" t="str">
            <v/>
          </cell>
        </row>
        <row r="7131">
          <cell r="J7131" t="str">
            <v/>
          </cell>
          <cell r="O7131" t="str">
            <v/>
          </cell>
          <cell r="P7131" t="str">
            <v/>
          </cell>
          <cell r="Q7131" t="str">
            <v/>
          </cell>
        </row>
        <row r="7132">
          <cell r="J7132" t="str">
            <v/>
          </cell>
          <cell r="O7132" t="str">
            <v/>
          </cell>
          <cell r="P7132" t="str">
            <v/>
          </cell>
          <cell r="Q7132" t="str">
            <v/>
          </cell>
        </row>
        <row r="7133">
          <cell r="J7133" t="str">
            <v/>
          </cell>
          <cell r="O7133" t="str">
            <v/>
          </cell>
          <cell r="P7133" t="str">
            <v/>
          </cell>
          <cell r="Q7133" t="str">
            <v/>
          </cell>
        </row>
        <row r="7134">
          <cell r="J7134" t="str">
            <v/>
          </cell>
          <cell r="O7134" t="str">
            <v/>
          </cell>
          <cell r="P7134" t="str">
            <v/>
          </cell>
          <cell r="Q7134" t="str">
            <v/>
          </cell>
        </row>
        <row r="7135">
          <cell r="J7135" t="str">
            <v/>
          </cell>
          <cell r="O7135" t="str">
            <v/>
          </cell>
          <cell r="P7135" t="str">
            <v/>
          </cell>
          <cell r="Q7135" t="str">
            <v/>
          </cell>
        </row>
        <row r="7136">
          <cell r="J7136" t="str">
            <v/>
          </cell>
          <cell r="O7136" t="str">
            <v/>
          </cell>
          <cell r="P7136" t="str">
            <v/>
          </cell>
          <cell r="Q7136" t="str">
            <v/>
          </cell>
        </row>
        <row r="7137">
          <cell r="J7137" t="str">
            <v/>
          </cell>
          <cell r="O7137" t="str">
            <v/>
          </cell>
          <cell r="P7137" t="str">
            <v/>
          </cell>
          <cell r="Q7137" t="str">
            <v/>
          </cell>
        </row>
        <row r="7138">
          <cell r="J7138" t="str">
            <v/>
          </cell>
          <cell r="O7138" t="str">
            <v/>
          </cell>
          <cell r="P7138" t="str">
            <v/>
          </cell>
          <cell r="Q7138" t="str">
            <v/>
          </cell>
        </row>
        <row r="7139">
          <cell r="J7139" t="str">
            <v/>
          </cell>
          <cell r="O7139" t="str">
            <v/>
          </cell>
          <cell r="P7139" t="str">
            <v/>
          </cell>
          <cell r="Q7139" t="str">
            <v/>
          </cell>
        </row>
        <row r="7140">
          <cell r="J7140" t="str">
            <v/>
          </cell>
          <cell r="O7140" t="str">
            <v/>
          </cell>
          <cell r="P7140" t="str">
            <v/>
          </cell>
          <cell r="Q7140" t="str">
            <v/>
          </cell>
        </row>
        <row r="7141">
          <cell r="J7141" t="str">
            <v/>
          </cell>
          <cell r="O7141" t="str">
            <v/>
          </cell>
          <cell r="P7141" t="str">
            <v/>
          </cell>
          <cell r="Q7141" t="str">
            <v/>
          </cell>
        </row>
        <row r="7142">
          <cell r="J7142" t="str">
            <v/>
          </cell>
          <cell r="O7142" t="str">
            <v/>
          </cell>
          <cell r="P7142" t="str">
            <v/>
          </cell>
          <cell r="Q7142" t="str">
            <v/>
          </cell>
        </row>
        <row r="7143">
          <cell r="J7143" t="str">
            <v/>
          </cell>
          <cell r="O7143" t="str">
            <v/>
          </cell>
          <cell r="P7143" t="str">
            <v/>
          </cell>
          <cell r="Q7143" t="str">
            <v/>
          </cell>
        </row>
        <row r="7144">
          <cell r="J7144" t="str">
            <v/>
          </cell>
          <cell r="O7144" t="str">
            <v/>
          </cell>
          <cell r="P7144" t="str">
            <v/>
          </cell>
          <cell r="Q7144" t="str">
            <v/>
          </cell>
        </row>
        <row r="7145">
          <cell r="J7145" t="str">
            <v/>
          </cell>
          <cell r="O7145" t="str">
            <v/>
          </cell>
          <cell r="P7145" t="str">
            <v/>
          </cell>
          <cell r="Q7145" t="str">
            <v/>
          </cell>
        </row>
        <row r="7146">
          <cell r="J7146" t="str">
            <v/>
          </cell>
          <cell r="O7146" t="str">
            <v/>
          </cell>
          <cell r="P7146" t="str">
            <v/>
          </cell>
          <cell r="Q7146" t="str">
            <v/>
          </cell>
        </row>
        <row r="7147">
          <cell r="J7147" t="str">
            <v/>
          </cell>
          <cell r="O7147" t="str">
            <v/>
          </cell>
          <cell r="P7147" t="str">
            <v/>
          </cell>
          <cell r="Q7147" t="str">
            <v/>
          </cell>
        </row>
        <row r="7148">
          <cell r="J7148" t="str">
            <v/>
          </cell>
          <cell r="O7148" t="str">
            <v/>
          </cell>
          <cell r="P7148" t="str">
            <v/>
          </cell>
          <cell r="Q7148" t="str">
            <v/>
          </cell>
        </row>
        <row r="7149">
          <cell r="J7149" t="str">
            <v/>
          </cell>
          <cell r="O7149" t="str">
            <v/>
          </cell>
          <cell r="P7149" t="str">
            <v/>
          </cell>
          <cell r="Q7149" t="str">
            <v/>
          </cell>
        </row>
        <row r="7150">
          <cell r="J7150" t="str">
            <v/>
          </cell>
          <cell r="O7150" t="str">
            <v/>
          </cell>
          <cell r="P7150" t="str">
            <v/>
          </cell>
          <cell r="Q7150" t="str">
            <v/>
          </cell>
        </row>
        <row r="7151">
          <cell r="J7151" t="str">
            <v/>
          </cell>
          <cell r="O7151" t="str">
            <v/>
          </cell>
          <cell r="P7151" t="str">
            <v/>
          </cell>
          <cell r="Q7151" t="str">
            <v/>
          </cell>
        </row>
        <row r="7152">
          <cell r="J7152" t="str">
            <v/>
          </cell>
          <cell r="O7152" t="str">
            <v/>
          </cell>
          <cell r="P7152" t="str">
            <v/>
          </cell>
          <cell r="Q7152" t="str">
            <v/>
          </cell>
        </row>
        <row r="7153">
          <cell r="J7153" t="str">
            <v/>
          </cell>
          <cell r="O7153" t="str">
            <v/>
          </cell>
          <cell r="P7153" t="str">
            <v/>
          </cell>
          <cell r="Q7153" t="str">
            <v/>
          </cell>
        </row>
        <row r="7154">
          <cell r="J7154" t="str">
            <v/>
          </cell>
          <cell r="O7154" t="str">
            <v/>
          </cell>
          <cell r="P7154" t="str">
            <v/>
          </cell>
          <cell r="Q7154" t="str">
            <v/>
          </cell>
        </row>
        <row r="7155">
          <cell r="J7155" t="str">
            <v/>
          </cell>
          <cell r="O7155" t="str">
            <v/>
          </cell>
          <cell r="P7155" t="str">
            <v/>
          </cell>
          <cell r="Q7155" t="str">
            <v/>
          </cell>
        </row>
        <row r="7156">
          <cell r="J7156" t="str">
            <v/>
          </cell>
          <cell r="O7156" t="str">
            <v/>
          </cell>
          <cell r="P7156" t="str">
            <v/>
          </cell>
          <cell r="Q7156" t="str">
            <v/>
          </cell>
        </row>
        <row r="7157">
          <cell r="J7157" t="str">
            <v/>
          </cell>
          <cell r="O7157" t="str">
            <v/>
          </cell>
          <cell r="P7157" t="str">
            <v/>
          </cell>
          <cell r="Q7157" t="str">
            <v/>
          </cell>
        </row>
        <row r="7158">
          <cell r="J7158" t="str">
            <v/>
          </cell>
          <cell r="O7158" t="str">
            <v/>
          </cell>
          <cell r="P7158" t="str">
            <v/>
          </cell>
          <cell r="Q7158" t="str">
            <v/>
          </cell>
        </row>
        <row r="7159">
          <cell r="J7159" t="str">
            <v/>
          </cell>
          <cell r="O7159" t="str">
            <v/>
          </cell>
          <cell r="P7159" t="str">
            <v/>
          </cell>
          <cell r="Q7159" t="str">
            <v/>
          </cell>
        </row>
        <row r="7160">
          <cell r="J7160" t="str">
            <v/>
          </cell>
          <cell r="O7160" t="str">
            <v/>
          </cell>
          <cell r="P7160" t="str">
            <v/>
          </cell>
          <cell r="Q7160" t="str">
            <v/>
          </cell>
        </row>
        <row r="7161">
          <cell r="J7161" t="str">
            <v/>
          </cell>
          <cell r="O7161" t="str">
            <v/>
          </cell>
          <cell r="P7161" t="str">
            <v/>
          </cell>
          <cell r="Q7161" t="str">
            <v/>
          </cell>
        </row>
        <row r="7162">
          <cell r="J7162" t="str">
            <v/>
          </cell>
          <cell r="O7162" t="str">
            <v/>
          </cell>
          <cell r="P7162" t="str">
            <v/>
          </cell>
          <cell r="Q7162" t="str">
            <v/>
          </cell>
        </row>
        <row r="7163">
          <cell r="J7163" t="str">
            <v/>
          </cell>
          <cell r="O7163" t="str">
            <v/>
          </cell>
          <cell r="P7163" t="str">
            <v/>
          </cell>
          <cell r="Q7163" t="str">
            <v/>
          </cell>
        </row>
        <row r="7164">
          <cell r="J7164" t="str">
            <v/>
          </cell>
          <cell r="O7164" t="str">
            <v/>
          </cell>
          <cell r="P7164" t="str">
            <v/>
          </cell>
          <cell r="Q7164" t="str">
            <v/>
          </cell>
        </row>
        <row r="7165">
          <cell r="J7165" t="str">
            <v/>
          </cell>
          <cell r="O7165" t="str">
            <v/>
          </cell>
          <cell r="P7165" t="str">
            <v/>
          </cell>
          <cell r="Q7165" t="str">
            <v/>
          </cell>
        </row>
        <row r="7166">
          <cell r="J7166" t="str">
            <v/>
          </cell>
          <cell r="O7166" t="str">
            <v/>
          </cell>
          <cell r="P7166" t="str">
            <v/>
          </cell>
          <cell r="Q7166" t="str">
            <v/>
          </cell>
        </row>
        <row r="7167">
          <cell r="J7167" t="str">
            <v/>
          </cell>
          <cell r="O7167" t="str">
            <v/>
          </cell>
          <cell r="P7167" t="str">
            <v/>
          </cell>
          <cell r="Q7167" t="str">
            <v/>
          </cell>
        </row>
        <row r="7168">
          <cell r="J7168" t="str">
            <v/>
          </cell>
          <cell r="O7168" t="str">
            <v/>
          </cell>
          <cell r="P7168" t="str">
            <v/>
          </cell>
          <cell r="Q7168" t="str">
            <v/>
          </cell>
        </row>
        <row r="7169">
          <cell r="J7169" t="str">
            <v/>
          </cell>
          <cell r="O7169" t="str">
            <v/>
          </cell>
          <cell r="P7169" t="str">
            <v/>
          </cell>
          <cell r="Q7169" t="str">
            <v/>
          </cell>
        </row>
        <row r="7170">
          <cell r="J7170" t="str">
            <v/>
          </cell>
          <cell r="O7170" t="str">
            <v/>
          </cell>
          <cell r="P7170" t="str">
            <v/>
          </cell>
          <cell r="Q7170" t="str">
            <v/>
          </cell>
        </row>
        <row r="7171">
          <cell r="J7171" t="str">
            <v/>
          </cell>
          <cell r="O7171" t="str">
            <v/>
          </cell>
          <cell r="P7171" t="str">
            <v/>
          </cell>
          <cell r="Q7171" t="str">
            <v/>
          </cell>
        </row>
        <row r="7172">
          <cell r="J7172" t="str">
            <v/>
          </cell>
          <cell r="O7172" t="str">
            <v/>
          </cell>
          <cell r="P7172" t="str">
            <v/>
          </cell>
          <cell r="Q7172" t="str">
            <v/>
          </cell>
        </row>
        <row r="7173">
          <cell r="J7173" t="str">
            <v/>
          </cell>
          <cell r="O7173" t="str">
            <v/>
          </cell>
          <cell r="P7173" t="str">
            <v/>
          </cell>
          <cell r="Q7173" t="str">
            <v/>
          </cell>
        </row>
        <row r="7174">
          <cell r="J7174" t="str">
            <v/>
          </cell>
          <cell r="O7174" t="str">
            <v/>
          </cell>
          <cell r="P7174" t="str">
            <v/>
          </cell>
          <cell r="Q7174" t="str">
            <v/>
          </cell>
        </row>
        <row r="7175">
          <cell r="J7175" t="str">
            <v/>
          </cell>
          <cell r="O7175" t="str">
            <v/>
          </cell>
          <cell r="P7175" t="str">
            <v/>
          </cell>
          <cell r="Q7175" t="str">
            <v/>
          </cell>
        </row>
        <row r="7176">
          <cell r="J7176" t="str">
            <v/>
          </cell>
          <cell r="O7176" t="str">
            <v/>
          </cell>
          <cell r="P7176" t="str">
            <v/>
          </cell>
          <cell r="Q7176" t="str">
            <v/>
          </cell>
        </row>
        <row r="7177">
          <cell r="J7177" t="str">
            <v/>
          </cell>
          <cell r="O7177" t="str">
            <v/>
          </cell>
          <cell r="P7177" t="str">
            <v/>
          </cell>
          <cell r="Q7177" t="str">
            <v/>
          </cell>
        </row>
        <row r="7178">
          <cell r="J7178" t="str">
            <v/>
          </cell>
          <cell r="O7178" t="str">
            <v/>
          </cell>
          <cell r="P7178" t="str">
            <v/>
          </cell>
          <cell r="Q7178" t="str">
            <v/>
          </cell>
        </row>
        <row r="7179">
          <cell r="J7179" t="str">
            <v/>
          </cell>
          <cell r="O7179" t="str">
            <v/>
          </cell>
          <cell r="P7179" t="str">
            <v/>
          </cell>
          <cell r="Q7179" t="str">
            <v/>
          </cell>
        </row>
        <row r="7180">
          <cell r="J7180" t="str">
            <v/>
          </cell>
          <cell r="O7180" t="str">
            <v/>
          </cell>
          <cell r="P7180" t="str">
            <v/>
          </cell>
          <cell r="Q7180" t="str">
            <v/>
          </cell>
        </row>
        <row r="7181">
          <cell r="J7181" t="str">
            <v/>
          </cell>
          <cell r="O7181" t="str">
            <v/>
          </cell>
          <cell r="P7181" t="str">
            <v/>
          </cell>
          <cell r="Q7181" t="str">
            <v/>
          </cell>
        </row>
        <row r="7182">
          <cell r="J7182" t="str">
            <v/>
          </cell>
          <cell r="O7182" t="str">
            <v/>
          </cell>
          <cell r="P7182" t="str">
            <v/>
          </cell>
          <cell r="Q7182" t="str">
            <v/>
          </cell>
        </row>
        <row r="7183">
          <cell r="J7183" t="str">
            <v/>
          </cell>
          <cell r="O7183" t="str">
            <v/>
          </cell>
          <cell r="P7183" t="str">
            <v/>
          </cell>
          <cell r="Q7183" t="str">
            <v/>
          </cell>
        </row>
        <row r="7184">
          <cell r="J7184" t="str">
            <v/>
          </cell>
          <cell r="O7184" t="str">
            <v/>
          </cell>
          <cell r="P7184" t="str">
            <v/>
          </cell>
          <cell r="Q7184" t="str">
            <v/>
          </cell>
        </row>
        <row r="7185">
          <cell r="J7185" t="str">
            <v/>
          </cell>
          <cell r="O7185" t="str">
            <v/>
          </cell>
          <cell r="P7185" t="str">
            <v/>
          </cell>
          <cell r="Q7185" t="str">
            <v/>
          </cell>
        </row>
        <row r="7186">
          <cell r="J7186" t="str">
            <v/>
          </cell>
          <cell r="O7186" t="str">
            <v/>
          </cell>
          <cell r="P7186" t="str">
            <v/>
          </cell>
          <cell r="Q7186" t="str">
            <v/>
          </cell>
        </row>
        <row r="7187">
          <cell r="J7187" t="str">
            <v/>
          </cell>
          <cell r="O7187" t="str">
            <v/>
          </cell>
          <cell r="P7187" t="str">
            <v/>
          </cell>
          <cell r="Q7187" t="str">
            <v/>
          </cell>
        </row>
        <row r="7188">
          <cell r="J7188" t="str">
            <v/>
          </cell>
          <cell r="O7188" t="str">
            <v/>
          </cell>
          <cell r="P7188" t="str">
            <v/>
          </cell>
          <cell r="Q7188" t="str">
            <v/>
          </cell>
        </row>
        <row r="7189">
          <cell r="J7189" t="str">
            <v/>
          </cell>
          <cell r="O7189" t="str">
            <v/>
          </cell>
          <cell r="P7189" t="str">
            <v/>
          </cell>
          <cell r="Q7189" t="str">
            <v/>
          </cell>
        </row>
        <row r="7190">
          <cell r="J7190" t="str">
            <v/>
          </cell>
          <cell r="O7190" t="str">
            <v/>
          </cell>
          <cell r="P7190" t="str">
            <v/>
          </cell>
          <cell r="Q7190" t="str">
            <v/>
          </cell>
        </row>
        <row r="7191">
          <cell r="J7191" t="str">
            <v/>
          </cell>
          <cell r="O7191" t="str">
            <v/>
          </cell>
          <cell r="P7191" t="str">
            <v/>
          </cell>
          <cell r="Q7191" t="str">
            <v/>
          </cell>
        </row>
        <row r="7192">
          <cell r="J7192" t="str">
            <v/>
          </cell>
          <cell r="O7192" t="str">
            <v/>
          </cell>
          <cell r="P7192" t="str">
            <v/>
          </cell>
          <cell r="Q7192" t="str">
            <v/>
          </cell>
        </row>
        <row r="7193">
          <cell r="J7193" t="str">
            <v/>
          </cell>
          <cell r="O7193" t="str">
            <v/>
          </cell>
          <cell r="P7193" t="str">
            <v/>
          </cell>
          <cell r="Q7193" t="str">
            <v/>
          </cell>
        </row>
        <row r="7194">
          <cell r="J7194" t="str">
            <v/>
          </cell>
          <cell r="O7194" t="str">
            <v/>
          </cell>
          <cell r="P7194" t="str">
            <v/>
          </cell>
          <cell r="Q7194" t="str">
            <v/>
          </cell>
        </row>
        <row r="7195">
          <cell r="J7195" t="str">
            <v/>
          </cell>
          <cell r="O7195" t="str">
            <v/>
          </cell>
          <cell r="P7195" t="str">
            <v/>
          </cell>
          <cell r="Q7195" t="str">
            <v/>
          </cell>
        </row>
        <row r="7196">
          <cell r="J7196" t="str">
            <v/>
          </cell>
          <cell r="O7196" t="str">
            <v/>
          </cell>
          <cell r="P7196" t="str">
            <v/>
          </cell>
          <cell r="Q7196" t="str">
            <v/>
          </cell>
        </row>
        <row r="7197">
          <cell r="J7197" t="str">
            <v/>
          </cell>
          <cell r="O7197" t="str">
            <v/>
          </cell>
          <cell r="P7197" t="str">
            <v/>
          </cell>
          <cell r="Q7197" t="str">
            <v/>
          </cell>
        </row>
        <row r="7198">
          <cell r="J7198" t="str">
            <v/>
          </cell>
          <cell r="O7198" t="str">
            <v/>
          </cell>
          <cell r="P7198" t="str">
            <v/>
          </cell>
          <cell r="Q7198" t="str">
            <v/>
          </cell>
        </row>
        <row r="7199">
          <cell r="J7199" t="str">
            <v/>
          </cell>
          <cell r="O7199" t="str">
            <v/>
          </cell>
          <cell r="P7199" t="str">
            <v/>
          </cell>
          <cell r="Q7199" t="str">
            <v/>
          </cell>
        </row>
        <row r="7200">
          <cell r="J7200" t="str">
            <v/>
          </cell>
          <cell r="O7200" t="str">
            <v/>
          </cell>
          <cell r="P7200" t="str">
            <v/>
          </cell>
          <cell r="Q7200" t="str">
            <v/>
          </cell>
        </row>
        <row r="7201">
          <cell r="J7201" t="str">
            <v/>
          </cell>
          <cell r="O7201" t="str">
            <v/>
          </cell>
          <cell r="P7201" t="str">
            <v/>
          </cell>
          <cell r="Q7201" t="str">
            <v/>
          </cell>
        </row>
        <row r="7202">
          <cell r="J7202" t="str">
            <v/>
          </cell>
          <cell r="O7202" t="str">
            <v/>
          </cell>
          <cell r="P7202" t="str">
            <v/>
          </cell>
          <cell r="Q7202" t="str">
            <v/>
          </cell>
        </row>
        <row r="7203">
          <cell r="J7203" t="str">
            <v/>
          </cell>
          <cell r="O7203" t="str">
            <v/>
          </cell>
          <cell r="P7203" t="str">
            <v/>
          </cell>
          <cell r="Q7203" t="str">
            <v/>
          </cell>
        </row>
        <row r="7204">
          <cell r="J7204" t="str">
            <v/>
          </cell>
          <cell r="O7204" t="str">
            <v/>
          </cell>
          <cell r="P7204" t="str">
            <v/>
          </cell>
          <cell r="Q7204" t="str">
            <v/>
          </cell>
        </row>
        <row r="7205">
          <cell r="J7205" t="str">
            <v/>
          </cell>
          <cell r="O7205" t="str">
            <v/>
          </cell>
          <cell r="P7205" t="str">
            <v/>
          </cell>
          <cell r="Q7205" t="str">
            <v/>
          </cell>
        </row>
        <row r="7206">
          <cell r="J7206" t="str">
            <v/>
          </cell>
          <cell r="O7206" t="str">
            <v/>
          </cell>
          <cell r="P7206" t="str">
            <v/>
          </cell>
          <cell r="Q7206" t="str">
            <v/>
          </cell>
        </row>
        <row r="7207">
          <cell r="J7207" t="str">
            <v/>
          </cell>
          <cell r="O7207" t="str">
            <v/>
          </cell>
          <cell r="P7207" t="str">
            <v/>
          </cell>
          <cell r="Q7207" t="str">
            <v/>
          </cell>
        </row>
        <row r="7208">
          <cell r="J7208" t="str">
            <v/>
          </cell>
          <cell r="O7208" t="str">
            <v/>
          </cell>
          <cell r="P7208" t="str">
            <v/>
          </cell>
          <cell r="Q7208" t="str">
            <v/>
          </cell>
        </row>
        <row r="7209">
          <cell r="J7209" t="str">
            <v/>
          </cell>
          <cell r="O7209" t="str">
            <v/>
          </cell>
          <cell r="P7209" t="str">
            <v/>
          </cell>
          <cell r="Q7209" t="str">
            <v/>
          </cell>
        </row>
        <row r="7210">
          <cell r="J7210" t="str">
            <v/>
          </cell>
          <cell r="O7210" t="str">
            <v/>
          </cell>
          <cell r="P7210" t="str">
            <v/>
          </cell>
          <cell r="Q7210" t="str">
            <v/>
          </cell>
        </row>
        <row r="7211">
          <cell r="J7211" t="str">
            <v/>
          </cell>
          <cell r="O7211" t="str">
            <v/>
          </cell>
          <cell r="P7211" t="str">
            <v/>
          </cell>
          <cell r="Q7211" t="str">
            <v/>
          </cell>
        </row>
        <row r="7212">
          <cell r="J7212" t="str">
            <v/>
          </cell>
          <cell r="O7212" t="str">
            <v/>
          </cell>
          <cell r="P7212" t="str">
            <v/>
          </cell>
          <cell r="Q7212" t="str">
            <v/>
          </cell>
        </row>
        <row r="7213">
          <cell r="J7213" t="str">
            <v/>
          </cell>
          <cell r="O7213" t="str">
            <v/>
          </cell>
          <cell r="P7213" t="str">
            <v/>
          </cell>
          <cell r="Q7213" t="str">
            <v/>
          </cell>
        </row>
        <row r="7214">
          <cell r="J7214" t="str">
            <v/>
          </cell>
          <cell r="O7214" t="str">
            <v/>
          </cell>
          <cell r="P7214" t="str">
            <v/>
          </cell>
          <cell r="Q7214" t="str">
            <v/>
          </cell>
        </row>
        <row r="7215">
          <cell r="J7215" t="str">
            <v/>
          </cell>
          <cell r="O7215" t="str">
            <v/>
          </cell>
          <cell r="P7215" t="str">
            <v/>
          </cell>
          <cell r="Q7215" t="str">
            <v/>
          </cell>
        </row>
        <row r="7216">
          <cell r="J7216" t="str">
            <v/>
          </cell>
          <cell r="O7216" t="str">
            <v/>
          </cell>
          <cell r="P7216" t="str">
            <v/>
          </cell>
          <cell r="Q7216" t="str">
            <v/>
          </cell>
        </row>
        <row r="7217">
          <cell r="J7217" t="str">
            <v/>
          </cell>
          <cell r="O7217" t="str">
            <v/>
          </cell>
          <cell r="P7217" t="str">
            <v/>
          </cell>
          <cell r="Q7217" t="str">
            <v/>
          </cell>
        </row>
        <row r="7218">
          <cell r="J7218" t="str">
            <v/>
          </cell>
          <cell r="O7218" t="str">
            <v/>
          </cell>
          <cell r="P7218" t="str">
            <v/>
          </cell>
          <cell r="Q7218" t="str">
            <v/>
          </cell>
        </row>
        <row r="7219">
          <cell r="J7219" t="str">
            <v/>
          </cell>
          <cell r="O7219" t="str">
            <v/>
          </cell>
          <cell r="P7219" t="str">
            <v/>
          </cell>
          <cell r="Q7219" t="str">
            <v/>
          </cell>
        </row>
        <row r="7220">
          <cell r="J7220" t="str">
            <v/>
          </cell>
          <cell r="O7220" t="str">
            <v/>
          </cell>
          <cell r="P7220" t="str">
            <v/>
          </cell>
          <cell r="Q7220" t="str">
            <v/>
          </cell>
        </row>
        <row r="7221">
          <cell r="J7221" t="str">
            <v/>
          </cell>
          <cell r="O7221" t="str">
            <v/>
          </cell>
          <cell r="P7221" t="str">
            <v/>
          </cell>
          <cell r="Q7221" t="str">
            <v/>
          </cell>
        </row>
        <row r="7222">
          <cell r="J7222" t="str">
            <v/>
          </cell>
          <cell r="O7222" t="str">
            <v/>
          </cell>
          <cell r="P7222" t="str">
            <v/>
          </cell>
          <cell r="Q7222" t="str">
            <v/>
          </cell>
        </row>
        <row r="7223">
          <cell r="J7223" t="str">
            <v/>
          </cell>
          <cell r="O7223" t="str">
            <v/>
          </cell>
          <cell r="P7223" t="str">
            <v/>
          </cell>
          <cell r="Q7223" t="str">
            <v/>
          </cell>
        </row>
        <row r="7224">
          <cell r="J7224" t="str">
            <v/>
          </cell>
          <cell r="O7224" t="str">
            <v/>
          </cell>
          <cell r="P7224" t="str">
            <v/>
          </cell>
          <cell r="Q7224" t="str">
            <v/>
          </cell>
        </row>
        <row r="7225">
          <cell r="J7225" t="str">
            <v/>
          </cell>
          <cell r="O7225" t="str">
            <v/>
          </cell>
          <cell r="P7225" t="str">
            <v/>
          </cell>
          <cell r="Q7225" t="str">
            <v/>
          </cell>
        </row>
        <row r="7226">
          <cell r="J7226" t="str">
            <v/>
          </cell>
          <cell r="O7226" t="str">
            <v/>
          </cell>
          <cell r="P7226" t="str">
            <v/>
          </cell>
          <cell r="Q7226" t="str">
            <v/>
          </cell>
        </row>
        <row r="7227">
          <cell r="J7227" t="str">
            <v/>
          </cell>
          <cell r="O7227" t="str">
            <v/>
          </cell>
          <cell r="P7227" t="str">
            <v/>
          </cell>
          <cell r="Q7227" t="str">
            <v/>
          </cell>
        </row>
        <row r="7228">
          <cell r="J7228" t="str">
            <v/>
          </cell>
          <cell r="O7228" t="str">
            <v/>
          </cell>
          <cell r="P7228" t="str">
            <v/>
          </cell>
          <cell r="Q7228" t="str">
            <v/>
          </cell>
        </row>
        <row r="7229">
          <cell r="J7229" t="str">
            <v/>
          </cell>
          <cell r="O7229" t="str">
            <v/>
          </cell>
          <cell r="P7229" t="str">
            <v/>
          </cell>
          <cell r="Q7229" t="str">
            <v/>
          </cell>
        </row>
        <row r="7230">
          <cell r="J7230" t="str">
            <v/>
          </cell>
          <cell r="O7230" t="str">
            <v/>
          </cell>
          <cell r="P7230" t="str">
            <v/>
          </cell>
          <cell r="Q7230" t="str">
            <v/>
          </cell>
        </row>
        <row r="7231">
          <cell r="J7231" t="str">
            <v/>
          </cell>
          <cell r="O7231" t="str">
            <v/>
          </cell>
          <cell r="P7231" t="str">
            <v/>
          </cell>
          <cell r="Q7231" t="str">
            <v/>
          </cell>
        </row>
        <row r="7232">
          <cell r="J7232" t="str">
            <v/>
          </cell>
          <cell r="O7232" t="str">
            <v/>
          </cell>
          <cell r="P7232" t="str">
            <v/>
          </cell>
          <cell r="Q7232" t="str">
            <v/>
          </cell>
        </row>
        <row r="7233">
          <cell r="J7233" t="str">
            <v/>
          </cell>
          <cell r="O7233" t="str">
            <v/>
          </cell>
          <cell r="P7233" t="str">
            <v/>
          </cell>
          <cell r="Q7233" t="str">
            <v/>
          </cell>
        </row>
        <row r="7234">
          <cell r="J7234" t="str">
            <v/>
          </cell>
          <cell r="O7234" t="str">
            <v/>
          </cell>
          <cell r="P7234" t="str">
            <v/>
          </cell>
          <cell r="Q7234" t="str">
            <v/>
          </cell>
        </row>
        <row r="7235">
          <cell r="J7235" t="str">
            <v/>
          </cell>
          <cell r="O7235" t="str">
            <v/>
          </cell>
          <cell r="P7235" t="str">
            <v/>
          </cell>
          <cell r="Q7235" t="str">
            <v/>
          </cell>
        </row>
        <row r="7236">
          <cell r="J7236" t="str">
            <v/>
          </cell>
          <cell r="O7236" t="str">
            <v/>
          </cell>
          <cell r="P7236" t="str">
            <v/>
          </cell>
          <cell r="Q7236" t="str">
            <v/>
          </cell>
        </row>
        <row r="7237">
          <cell r="J7237" t="str">
            <v/>
          </cell>
          <cell r="O7237" t="str">
            <v/>
          </cell>
          <cell r="P7237" t="str">
            <v/>
          </cell>
          <cell r="Q7237" t="str">
            <v/>
          </cell>
        </row>
        <row r="7238">
          <cell r="J7238" t="str">
            <v/>
          </cell>
          <cell r="O7238" t="str">
            <v/>
          </cell>
          <cell r="P7238" t="str">
            <v/>
          </cell>
          <cell r="Q7238" t="str">
            <v/>
          </cell>
        </row>
        <row r="7239">
          <cell r="J7239" t="str">
            <v/>
          </cell>
          <cell r="O7239" t="str">
            <v/>
          </cell>
          <cell r="P7239" t="str">
            <v/>
          </cell>
          <cell r="Q7239" t="str">
            <v/>
          </cell>
        </row>
        <row r="7240">
          <cell r="J7240" t="str">
            <v/>
          </cell>
          <cell r="O7240" t="str">
            <v/>
          </cell>
          <cell r="P7240" t="str">
            <v/>
          </cell>
          <cell r="Q7240" t="str">
            <v/>
          </cell>
        </row>
        <row r="7241">
          <cell r="J7241" t="str">
            <v/>
          </cell>
          <cell r="O7241" t="str">
            <v/>
          </cell>
          <cell r="P7241" t="str">
            <v/>
          </cell>
          <cell r="Q7241" t="str">
            <v/>
          </cell>
        </row>
        <row r="7242">
          <cell r="J7242" t="str">
            <v/>
          </cell>
          <cell r="O7242" t="str">
            <v/>
          </cell>
          <cell r="P7242" t="str">
            <v/>
          </cell>
          <cell r="Q7242" t="str">
            <v/>
          </cell>
        </row>
        <row r="7243">
          <cell r="J7243" t="str">
            <v/>
          </cell>
          <cell r="O7243" t="str">
            <v/>
          </cell>
          <cell r="P7243" t="str">
            <v/>
          </cell>
          <cell r="Q7243" t="str">
            <v/>
          </cell>
        </row>
        <row r="7244">
          <cell r="J7244" t="str">
            <v/>
          </cell>
          <cell r="O7244" t="str">
            <v/>
          </cell>
          <cell r="P7244" t="str">
            <v/>
          </cell>
          <cell r="Q7244" t="str">
            <v/>
          </cell>
        </row>
        <row r="7245">
          <cell r="J7245" t="str">
            <v/>
          </cell>
          <cell r="O7245" t="str">
            <v/>
          </cell>
          <cell r="P7245" t="str">
            <v/>
          </cell>
          <cell r="Q7245" t="str">
            <v/>
          </cell>
        </row>
        <row r="7246">
          <cell r="J7246" t="str">
            <v/>
          </cell>
          <cell r="O7246" t="str">
            <v/>
          </cell>
          <cell r="P7246" t="str">
            <v/>
          </cell>
          <cell r="Q7246" t="str">
            <v/>
          </cell>
        </row>
        <row r="7247">
          <cell r="J7247" t="str">
            <v/>
          </cell>
          <cell r="O7247" t="str">
            <v/>
          </cell>
          <cell r="P7247" t="str">
            <v/>
          </cell>
          <cell r="Q7247" t="str">
            <v/>
          </cell>
        </row>
        <row r="7248">
          <cell r="J7248" t="str">
            <v/>
          </cell>
          <cell r="O7248" t="str">
            <v/>
          </cell>
          <cell r="P7248" t="str">
            <v/>
          </cell>
          <cell r="Q7248" t="str">
            <v/>
          </cell>
        </row>
        <row r="7249">
          <cell r="J7249" t="str">
            <v/>
          </cell>
          <cell r="O7249" t="str">
            <v/>
          </cell>
          <cell r="P7249" t="str">
            <v/>
          </cell>
          <cell r="Q7249" t="str">
            <v/>
          </cell>
        </row>
        <row r="7250">
          <cell r="J7250" t="str">
            <v/>
          </cell>
          <cell r="O7250" t="str">
            <v/>
          </cell>
          <cell r="P7250" t="str">
            <v/>
          </cell>
          <cell r="Q7250" t="str">
            <v/>
          </cell>
        </row>
        <row r="7251">
          <cell r="J7251" t="str">
            <v/>
          </cell>
          <cell r="O7251" t="str">
            <v/>
          </cell>
          <cell r="P7251" t="str">
            <v/>
          </cell>
          <cell r="Q7251" t="str">
            <v/>
          </cell>
        </row>
        <row r="7252">
          <cell r="J7252" t="str">
            <v/>
          </cell>
          <cell r="O7252" t="str">
            <v/>
          </cell>
          <cell r="P7252" t="str">
            <v/>
          </cell>
          <cell r="Q7252" t="str">
            <v/>
          </cell>
        </row>
        <row r="7253">
          <cell r="J7253" t="str">
            <v/>
          </cell>
          <cell r="O7253" t="str">
            <v/>
          </cell>
          <cell r="P7253" t="str">
            <v/>
          </cell>
          <cell r="Q7253" t="str">
            <v/>
          </cell>
        </row>
        <row r="7254">
          <cell r="J7254" t="str">
            <v/>
          </cell>
          <cell r="O7254" t="str">
            <v/>
          </cell>
          <cell r="P7254" t="str">
            <v/>
          </cell>
          <cell r="Q7254" t="str">
            <v/>
          </cell>
        </row>
        <row r="7255">
          <cell r="J7255" t="str">
            <v/>
          </cell>
          <cell r="O7255" t="str">
            <v/>
          </cell>
          <cell r="P7255" t="str">
            <v/>
          </cell>
          <cell r="Q7255" t="str">
            <v/>
          </cell>
        </row>
        <row r="7256">
          <cell r="J7256" t="str">
            <v/>
          </cell>
          <cell r="O7256" t="str">
            <v/>
          </cell>
          <cell r="P7256" t="str">
            <v/>
          </cell>
          <cell r="Q7256" t="str">
            <v/>
          </cell>
        </row>
        <row r="7257">
          <cell r="J7257" t="str">
            <v/>
          </cell>
          <cell r="O7257" t="str">
            <v/>
          </cell>
          <cell r="P7257" t="str">
            <v/>
          </cell>
          <cell r="Q7257" t="str">
            <v/>
          </cell>
        </row>
        <row r="7258">
          <cell r="J7258" t="str">
            <v/>
          </cell>
          <cell r="O7258" t="str">
            <v/>
          </cell>
          <cell r="P7258" t="str">
            <v/>
          </cell>
          <cell r="Q7258" t="str">
            <v/>
          </cell>
        </row>
        <row r="7259">
          <cell r="J7259" t="str">
            <v/>
          </cell>
          <cell r="O7259" t="str">
            <v/>
          </cell>
          <cell r="P7259" t="str">
            <v/>
          </cell>
          <cell r="Q7259" t="str">
            <v/>
          </cell>
        </row>
        <row r="7260">
          <cell r="J7260" t="str">
            <v/>
          </cell>
          <cell r="O7260" t="str">
            <v/>
          </cell>
          <cell r="P7260" t="str">
            <v/>
          </cell>
          <cell r="Q7260" t="str">
            <v/>
          </cell>
        </row>
        <row r="7261">
          <cell r="J7261" t="str">
            <v/>
          </cell>
          <cell r="O7261" t="str">
            <v/>
          </cell>
          <cell r="P7261" t="str">
            <v/>
          </cell>
          <cell r="Q7261" t="str">
            <v/>
          </cell>
        </row>
        <row r="7262">
          <cell r="J7262" t="str">
            <v/>
          </cell>
          <cell r="O7262" t="str">
            <v/>
          </cell>
          <cell r="P7262" t="str">
            <v/>
          </cell>
          <cell r="Q7262" t="str">
            <v/>
          </cell>
        </row>
        <row r="7263">
          <cell r="J7263" t="str">
            <v/>
          </cell>
          <cell r="O7263" t="str">
            <v/>
          </cell>
          <cell r="P7263" t="str">
            <v/>
          </cell>
          <cell r="Q7263" t="str">
            <v/>
          </cell>
        </row>
        <row r="7264">
          <cell r="J7264" t="str">
            <v/>
          </cell>
          <cell r="O7264" t="str">
            <v/>
          </cell>
          <cell r="P7264" t="str">
            <v/>
          </cell>
          <cell r="Q7264" t="str">
            <v/>
          </cell>
        </row>
        <row r="7265">
          <cell r="J7265" t="str">
            <v/>
          </cell>
          <cell r="O7265" t="str">
            <v/>
          </cell>
          <cell r="P7265" t="str">
            <v/>
          </cell>
          <cell r="Q7265" t="str">
            <v/>
          </cell>
        </row>
        <row r="7266">
          <cell r="J7266" t="str">
            <v/>
          </cell>
          <cell r="O7266" t="str">
            <v/>
          </cell>
          <cell r="P7266" t="str">
            <v/>
          </cell>
          <cell r="Q7266" t="str">
            <v/>
          </cell>
        </row>
        <row r="7267">
          <cell r="J7267" t="str">
            <v/>
          </cell>
          <cell r="O7267" t="str">
            <v/>
          </cell>
          <cell r="P7267" t="str">
            <v/>
          </cell>
          <cell r="Q7267" t="str">
            <v/>
          </cell>
        </row>
        <row r="7268">
          <cell r="J7268" t="str">
            <v/>
          </cell>
          <cell r="O7268" t="str">
            <v/>
          </cell>
          <cell r="P7268" t="str">
            <v/>
          </cell>
          <cell r="Q7268" t="str">
            <v/>
          </cell>
        </row>
        <row r="7269">
          <cell r="J7269" t="str">
            <v/>
          </cell>
          <cell r="O7269" t="str">
            <v/>
          </cell>
          <cell r="P7269" t="str">
            <v/>
          </cell>
          <cell r="Q7269" t="str">
            <v/>
          </cell>
        </row>
        <row r="7270">
          <cell r="J7270" t="str">
            <v/>
          </cell>
          <cell r="O7270" t="str">
            <v/>
          </cell>
          <cell r="P7270" t="str">
            <v/>
          </cell>
          <cell r="Q7270" t="str">
            <v/>
          </cell>
        </row>
        <row r="7271">
          <cell r="J7271" t="str">
            <v/>
          </cell>
          <cell r="O7271" t="str">
            <v/>
          </cell>
          <cell r="P7271" t="str">
            <v/>
          </cell>
          <cell r="Q7271" t="str">
            <v/>
          </cell>
        </row>
        <row r="7272">
          <cell r="J7272" t="str">
            <v/>
          </cell>
          <cell r="O7272" t="str">
            <v/>
          </cell>
          <cell r="P7272" t="str">
            <v/>
          </cell>
          <cell r="Q7272" t="str">
            <v/>
          </cell>
        </row>
        <row r="7273">
          <cell r="J7273" t="str">
            <v/>
          </cell>
          <cell r="O7273" t="str">
            <v/>
          </cell>
          <cell r="P7273" t="str">
            <v/>
          </cell>
          <cell r="Q7273" t="str">
            <v/>
          </cell>
        </row>
        <row r="7274">
          <cell r="J7274" t="str">
            <v/>
          </cell>
          <cell r="O7274" t="str">
            <v/>
          </cell>
          <cell r="P7274" t="str">
            <v/>
          </cell>
          <cell r="Q7274" t="str">
            <v/>
          </cell>
        </row>
        <row r="7275">
          <cell r="J7275" t="str">
            <v/>
          </cell>
          <cell r="O7275" t="str">
            <v/>
          </cell>
          <cell r="P7275" t="str">
            <v/>
          </cell>
          <cell r="Q7275" t="str">
            <v/>
          </cell>
        </row>
        <row r="7276">
          <cell r="J7276" t="str">
            <v/>
          </cell>
          <cell r="O7276" t="str">
            <v/>
          </cell>
          <cell r="P7276" t="str">
            <v/>
          </cell>
          <cell r="Q7276" t="str">
            <v/>
          </cell>
        </row>
        <row r="7277">
          <cell r="J7277" t="str">
            <v/>
          </cell>
          <cell r="O7277" t="str">
            <v/>
          </cell>
          <cell r="P7277" t="str">
            <v/>
          </cell>
          <cell r="Q7277" t="str">
            <v/>
          </cell>
        </row>
        <row r="7278">
          <cell r="J7278" t="str">
            <v/>
          </cell>
          <cell r="O7278" t="str">
            <v/>
          </cell>
          <cell r="P7278" t="str">
            <v/>
          </cell>
          <cell r="Q7278" t="str">
            <v/>
          </cell>
        </row>
        <row r="7279">
          <cell r="J7279" t="str">
            <v/>
          </cell>
          <cell r="O7279" t="str">
            <v/>
          </cell>
          <cell r="P7279" t="str">
            <v/>
          </cell>
          <cell r="Q7279" t="str">
            <v/>
          </cell>
        </row>
        <row r="7280">
          <cell r="J7280" t="str">
            <v/>
          </cell>
          <cell r="O7280" t="str">
            <v/>
          </cell>
          <cell r="P7280" t="str">
            <v/>
          </cell>
          <cell r="Q7280" t="str">
            <v/>
          </cell>
        </row>
        <row r="7281">
          <cell r="J7281" t="str">
            <v/>
          </cell>
          <cell r="O7281" t="str">
            <v/>
          </cell>
          <cell r="P7281" t="str">
            <v/>
          </cell>
          <cell r="Q7281" t="str">
            <v/>
          </cell>
        </row>
        <row r="7282">
          <cell r="J7282" t="str">
            <v/>
          </cell>
          <cell r="O7282" t="str">
            <v/>
          </cell>
          <cell r="P7282" t="str">
            <v/>
          </cell>
          <cell r="Q7282" t="str">
            <v/>
          </cell>
        </row>
        <row r="7283">
          <cell r="J7283" t="str">
            <v/>
          </cell>
          <cell r="O7283" t="str">
            <v/>
          </cell>
          <cell r="P7283" t="str">
            <v/>
          </cell>
          <cell r="Q7283" t="str">
            <v/>
          </cell>
        </row>
        <row r="7284">
          <cell r="J7284" t="str">
            <v/>
          </cell>
          <cell r="O7284" t="str">
            <v/>
          </cell>
          <cell r="P7284" t="str">
            <v/>
          </cell>
          <cell r="Q7284" t="str">
            <v/>
          </cell>
        </row>
        <row r="7285">
          <cell r="J7285" t="str">
            <v/>
          </cell>
          <cell r="O7285" t="str">
            <v/>
          </cell>
          <cell r="P7285" t="str">
            <v/>
          </cell>
          <cell r="Q7285" t="str">
            <v/>
          </cell>
        </row>
        <row r="7286">
          <cell r="J7286" t="str">
            <v/>
          </cell>
          <cell r="O7286" t="str">
            <v/>
          </cell>
          <cell r="P7286" t="str">
            <v/>
          </cell>
          <cell r="Q7286" t="str">
            <v/>
          </cell>
        </row>
        <row r="7287">
          <cell r="J7287" t="str">
            <v/>
          </cell>
          <cell r="O7287" t="str">
            <v/>
          </cell>
          <cell r="P7287" t="str">
            <v/>
          </cell>
          <cell r="Q7287" t="str">
            <v/>
          </cell>
        </row>
        <row r="7288">
          <cell r="J7288" t="str">
            <v/>
          </cell>
          <cell r="O7288" t="str">
            <v/>
          </cell>
          <cell r="P7288" t="str">
            <v/>
          </cell>
          <cell r="Q7288" t="str">
            <v/>
          </cell>
        </row>
        <row r="7289">
          <cell r="J7289" t="str">
            <v/>
          </cell>
          <cell r="O7289" t="str">
            <v/>
          </cell>
          <cell r="P7289" t="str">
            <v/>
          </cell>
          <cell r="Q7289" t="str">
            <v/>
          </cell>
        </row>
        <row r="7290">
          <cell r="J7290" t="str">
            <v/>
          </cell>
          <cell r="O7290" t="str">
            <v/>
          </cell>
          <cell r="P7290" t="str">
            <v/>
          </cell>
          <cell r="Q7290" t="str">
            <v/>
          </cell>
        </row>
        <row r="7291">
          <cell r="J7291" t="str">
            <v/>
          </cell>
          <cell r="O7291" t="str">
            <v/>
          </cell>
          <cell r="P7291" t="str">
            <v/>
          </cell>
          <cell r="Q7291" t="str">
            <v/>
          </cell>
        </row>
        <row r="7292">
          <cell r="J7292" t="str">
            <v/>
          </cell>
          <cell r="O7292" t="str">
            <v/>
          </cell>
          <cell r="P7292" t="str">
            <v/>
          </cell>
          <cell r="Q7292" t="str">
            <v/>
          </cell>
        </row>
        <row r="7293">
          <cell r="J7293" t="str">
            <v/>
          </cell>
          <cell r="O7293" t="str">
            <v/>
          </cell>
          <cell r="P7293" t="str">
            <v/>
          </cell>
          <cell r="Q7293" t="str">
            <v/>
          </cell>
        </row>
        <row r="7294">
          <cell r="J7294" t="str">
            <v/>
          </cell>
          <cell r="O7294" t="str">
            <v/>
          </cell>
          <cell r="P7294" t="str">
            <v/>
          </cell>
          <cell r="Q7294" t="str">
            <v/>
          </cell>
        </row>
        <row r="7295">
          <cell r="J7295" t="str">
            <v/>
          </cell>
          <cell r="O7295" t="str">
            <v/>
          </cell>
          <cell r="P7295" t="str">
            <v/>
          </cell>
          <cell r="Q7295" t="str">
            <v/>
          </cell>
        </row>
        <row r="7296">
          <cell r="J7296" t="str">
            <v/>
          </cell>
          <cell r="O7296" t="str">
            <v/>
          </cell>
          <cell r="P7296" t="str">
            <v/>
          </cell>
          <cell r="Q7296" t="str">
            <v/>
          </cell>
        </row>
        <row r="7297">
          <cell r="J7297" t="str">
            <v/>
          </cell>
          <cell r="O7297" t="str">
            <v/>
          </cell>
          <cell r="P7297" t="str">
            <v/>
          </cell>
          <cell r="Q7297" t="str">
            <v/>
          </cell>
        </row>
        <row r="7298">
          <cell r="J7298" t="str">
            <v/>
          </cell>
          <cell r="O7298" t="str">
            <v/>
          </cell>
          <cell r="P7298" t="str">
            <v/>
          </cell>
          <cell r="Q7298" t="str">
            <v/>
          </cell>
        </row>
        <row r="7299">
          <cell r="J7299" t="str">
            <v/>
          </cell>
          <cell r="O7299" t="str">
            <v/>
          </cell>
          <cell r="P7299" t="str">
            <v/>
          </cell>
          <cell r="Q7299" t="str">
            <v/>
          </cell>
        </row>
        <row r="7300">
          <cell r="J7300" t="str">
            <v/>
          </cell>
          <cell r="O7300" t="str">
            <v/>
          </cell>
          <cell r="P7300" t="str">
            <v/>
          </cell>
          <cell r="Q7300" t="str">
            <v/>
          </cell>
        </row>
        <row r="7301">
          <cell r="J7301" t="str">
            <v/>
          </cell>
          <cell r="O7301" t="str">
            <v/>
          </cell>
          <cell r="P7301" t="str">
            <v/>
          </cell>
          <cell r="Q7301" t="str">
            <v/>
          </cell>
        </row>
        <row r="7302">
          <cell r="J7302" t="str">
            <v/>
          </cell>
          <cell r="O7302" t="str">
            <v/>
          </cell>
          <cell r="P7302" t="str">
            <v/>
          </cell>
          <cell r="Q7302" t="str">
            <v/>
          </cell>
        </row>
        <row r="7303">
          <cell r="J7303" t="str">
            <v/>
          </cell>
          <cell r="O7303" t="str">
            <v/>
          </cell>
          <cell r="P7303" t="str">
            <v/>
          </cell>
          <cell r="Q7303" t="str">
            <v/>
          </cell>
        </row>
        <row r="7304">
          <cell r="J7304" t="str">
            <v/>
          </cell>
          <cell r="O7304" t="str">
            <v/>
          </cell>
          <cell r="P7304" t="str">
            <v/>
          </cell>
          <cell r="Q7304" t="str">
            <v/>
          </cell>
        </row>
        <row r="7305">
          <cell r="J7305" t="str">
            <v/>
          </cell>
          <cell r="O7305" t="str">
            <v/>
          </cell>
          <cell r="P7305" t="str">
            <v/>
          </cell>
          <cell r="Q7305" t="str">
            <v/>
          </cell>
        </row>
        <row r="7306">
          <cell r="J7306" t="str">
            <v/>
          </cell>
          <cell r="O7306" t="str">
            <v/>
          </cell>
          <cell r="P7306" t="str">
            <v/>
          </cell>
          <cell r="Q7306" t="str">
            <v/>
          </cell>
        </row>
        <row r="7307">
          <cell r="J7307" t="str">
            <v/>
          </cell>
          <cell r="O7307" t="str">
            <v/>
          </cell>
          <cell r="P7307" t="str">
            <v/>
          </cell>
          <cell r="Q7307" t="str">
            <v/>
          </cell>
        </row>
        <row r="7308">
          <cell r="J7308" t="str">
            <v/>
          </cell>
          <cell r="O7308" t="str">
            <v/>
          </cell>
          <cell r="P7308" t="str">
            <v/>
          </cell>
          <cell r="Q7308" t="str">
            <v/>
          </cell>
        </row>
        <row r="7309">
          <cell r="J7309" t="str">
            <v/>
          </cell>
          <cell r="O7309" t="str">
            <v/>
          </cell>
          <cell r="P7309" t="str">
            <v/>
          </cell>
          <cell r="Q7309" t="str">
            <v/>
          </cell>
        </row>
        <row r="7310">
          <cell r="J7310" t="str">
            <v/>
          </cell>
          <cell r="O7310" t="str">
            <v/>
          </cell>
          <cell r="P7310" t="str">
            <v/>
          </cell>
          <cell r="Q7310" t="str">
            <v/>
          </cell>
        </row>
        <row r="7311">
          <cell r="J7311" t="str">
            <v/>
          </cell>
          <cell r="O7311" t="str">
            <v/>
          </cell>
          <cell r="P7311" t="str">
            <v/>
          </cell>
          <cell r="Q7311" t="str">
            <v/>
          </cell>
        </row>
        <row r="7312">
          <cell r="J7312" t="str">
            <v/>
          </cell>
          <cell r="O7312" t="str">
            <v/>
          </cell>
          <cell r="P7312" t="str">
            <v/>
          </cell>
          <cell r="Q7312" t="str">
            <v/>
          </cell>
        </row>
        <row r="7313">
          <cell r="J7313" t="str">
            <v/>
          </cell>
          <cell r="O7313" t="str">
            <v/>
          </cell>
          <cell r="P7313" t="str">
            <v/>
          </cell>
          <cell r="Q7313" t="str">
            <v/>
          </cell>
        </row>
        <row r="7314">
          <cell r="J7314" t="str">
            <v/>
          </cell>
          <cell r="O7314" t="str">
            <v/>
          </cell>
          <cell r="P7314" t="str">
            <v/>
          </cell>
          <cell r="Q7314" t="str">
            <v/>
          </cell>
        </row>
        <row r="7315">
          <cell r="J7315" t="str">
            <v/>
          </cell>
          <cell r="O7315" t="str">
            <v/>
          </cell>
          <cell r="P7315" t="str">
            <v/>
          </cell>
          <cell r="Q7315" t="str">
            <v/>
          </cell>
        </row>
        <row r="7316">
          <cell r="J7316" t="str">
            <v/>
          </cell>
          <cell r="O7316" t="str">
            <v/>
          </cell>
          <cell r="P7316" t="str">
            <v/>
          </cell>
          <cell r="Q7316" t="str">
            <v/>
          </cell>
        </row>
        <row r="7317">
          <cell r="J7317" t="str">
            <v/>
          </cell>
          <cell r="O7317" t="str">
            <v/>
          </cell>
          <cell r="P7317" t="str">
            <v/>
          </cell>
          <cell r="Q7317" t="str">
            <v/>
          </cell>
        </row>
        <row r="7318">
          <cell r="J7318" t="str">
            <v/>
          </cell>
          <cell r="O7318" t="str">
            <v/>
          </cell>
          <cell r="P7318" t="str">
            <v/>
          </cell>
          <cell r="Q7318" t="str">
            <v/>
          </cell>
        </row>
        <row r="7319">
          <cell r="J7319" t="str">
            <v/>
          </cell>
          <cell r="O7319" t="str">
            <v/>
          </cell>
          <cell r="P7319" t="str">
            <v/>
          </cell>
          <cell r="Q7319" t="str">
            <v/>
          </cell>
        </row>
        <row r="7320">
          <cell r="J7320" t="str">
            <v/>
          </cell>
          <cell r="O7320" t="str">
            <v/>
          </cell>
          <cell r="P7320" t="str">
            <v/>
          </cell>
          <cell r="Q7320" t="str">
            <v/>
          </cell>
        </row>
        <row r="7321">
          <cell r="J7321" t="str">
            <v/>
          </cell>
          <cell r="O7321" t="str">
            <v/>
          </cell>
          <cell r="P7321" t="str">
            <v/>
          </cell>
          <cell r="Q7321" t="str">
            <v/>
          </cell>
        </row>
        <row r="7322">
          <cell r="J7322" t="str">
            <v/>
          </cell>
          <cell r="O7322" t="str">
            <v/>
          </cell>
          <cell r="P7322" t="str">
            <v/>
          </cell>
          <cell r="Q7322" t="str">
            <v/>
          </cell>
        </row>
        <row r="7323">
          <cell r="J7323" t="str">
            <v/>
          </cell>
          <cell r="O7323" t="str">
            <v/>
          </cell>
          <cell r="P7323" t="str">
            <v/>
          </cell>
          <cell r="Q7323" t="str">
            <v/>
          </cell>
        </row>
        <row r="7324">
          <cell r="J7324" t="str">
            <v/>
          </cell>
          <cell r="O7324" t="str">
            <v/>
          </cell>
          <cell r="P7324" t="str">
            <v/>
          </cell>
          <cell r="Q7324" t="str">
            <v/>
          </cell>
        </row>
        <row r="7325">
          <cell r="J7325" t="str">
            <v/>
          </cell>
          <cell r="O7325" t="str">
            <v/>
          </cell>
          <cell r="P7325" t="str">
            <v/>
          </cell>
          <cell r="Q7325" t="str">
            <v/>
          </cell>
        </row>
        <row r="7326">
          <cell r="J7326" t="str">
            <v/>
          </cell>
          <cell r="O7326" t="str">
            <v/>
          </cell>
          <cell r="P7326" t="str">
            <v/>
          </cell>
          <cell r="Q7326" t="str">
            <v/>
          </cell>
        </row>
        <row r="7327">
          <cell r="J7327" t="str">
            <v/>
          </cell>
          <cell r="O7327" t="str">
            <v/>
          </cell>
          <cell r="P7327" t="str">
            <v/>
          </cell>
          <cell r="Q7327" t="str">
            <v/>
          </cell>
        </row>
        <row r="7328">
          <cell r="J7328" t="str">
            <v/>
          </cell>
          <cell r="O7328" t="str">
            <v/>
          </cell>
          <cell r="P7328" t="str">
            <v/>
          </cell>
          <cell r="Q7328" t="str">
            <v/>
          </cell>
        </row>
        <row r="7329">
          <cell r="J7329" t="str">
            <v/>
          </cell>
          <cell r="O7329" t="str">
            <v/>
          </cell>
          <cell r="P7329" t="str">
            <v/>
          </cell>
          <cell r="Q7329" t="str">
            <v/>
          </cell>
        </row>
        <row r="7330">
          <cell r="J7330" t="str">
            <v/>
          </cell>
          <cell r="O7330" t="str">
            <v/>
          </cell>
          <cell r="P7330" t="str">
            <v/>
          </cell>
          <cell r="Q7330" t="str">
            <v/>
          </cell>
        </row>
        <row r="7331">
          <cell r="J7331" t="str">
            <v/>
          </cell>
          <cell r="O7331" t="str">
            <v/>
          </cell>
          <cell r="P7331" t="str">
            <v/>
          </cell>
          <cell r="Q7331" t="str">
            <v/>
          </cell>
        </row>
        <row r="7332">
          <cell r="J7332" t="str">
            <v/>
          </cell>
          <cell r="O7332" t="str">
            <v/>
          </cell>
          <cell r="P7332" t="str">
            <v/>
          </cell>
          <cell r="Q7332" t="str">
            <v/>
          </cell>
        </row>
        <row r="7333">
          <cell r="J7333" t="str">
            <v/>
          </cell>
          <cell r="O7333" t="str">
            <v/>
          </cell>
          <cell r="P7333" t="str">
            <v/>
          </cell>
          <cell r="Q7333" t="str">
            <v/>
          </cell>
        </row>
        <row r="7334">
          <cell r="J7334" t="str">
            <v/>
          </cell>
          <cell r="O7334" t="str">
            <v/>
          </cell>
          <cell r="P7334" t="str">
            <v/>
          </cell>
          <cell r="Q7334" t="str">
            <v/>
          </cell>
        </row>
        <row r="7335">
          <cell r="J7335" t="str">
            <v/>
          </cell>
          <cell r="O7335" t="str">
            <v/>
          </cell>
          <cell r="P7335" t="str">
            <v/>
          </cell>
          <cell r="Q7335" t="str">
            <v/>
          </cell>
        </row>
        <row r="7336">
          <cell r="J7336" t="str">
            <v/>
          </cell>
          <cell r="O7336" t="str">
            <v/>
          </cell>
          <cell r="P7336" t="str">
            <v/>
          </cell>
          <cell r="Q7336" t="str">
            <v/>
          </cell>
        </row>
        <row r="7337">
          <cell r="J7337" t="str">
            <v/>
          </cell>
          <cell r="O7337" t="str">
            <v/>
          </cell>
          <cell r="P7337" t="str">
            <v/>
          </cell>
          <cell r="Q7337" t="str">
            <v/>
          </cell>
        </row>
        <row r="7338">
          <cell r="J7338" t="str">
            <v/>
          </cell>
          <cell r="O7338" t="str">
            <v/>
          </cell>
          <cell r="P7338" t="str">
            <v/>
          </cell>
          <cell r="Q7338" t="str">
            <v/>
          </cell>
        </row>
        <row r="7339">
          <cell r="J7339" t="str">
            <v/>
          </cell>
          <cell r="O7339" t="str">
            <v/>
          </cell>
          <cell r="P7339" t="str">
            <v/>
          </cell>
          <cell r="Q7339" t="str">
            <v/>
          </cell>
        </row>
        <row r="7340">
          <cell r="J7340" t="str">
            <v/>
          </cell>
          <cell r="O7340" t="str">
            <v/>
          </cell>
          <cell r="P7340" t="str">
            <v/>
          </cell>
          <cell r="Q7340" t="str">
            <v/>
          </cell>
        </row>
        <row r="7341">
          <cell r="J7341" t="str">
            <v/>
          </cell>
          <cell r="O7341" t="str">
            <v/>
          </cell>
          <cell r="P7341" t="str">
            <v/>
          </cell>
          <cell r="Q7341" t="str">
            <v/>
          </cell>
        </row>
        <row r="7342">
          <cell r="J7342" t="str">
            <v/>
          </cell>
          <cell r="O7342" t="str">
            <v/>
          </cell>
          <cell r="P7342" t="str">
            <v/>
          </cell>
          <cell r="Q7342" t="str">
            <v/>
          </cell>
        </row>
        <row r="7343">
          <cell r="J7343" t="str">
            <v/>
          </cell>
          <cell r="O7343" t="str">
            <v/>
          </cell>
          <cell r="P7343" t="str">
            <v/>
          </cell>
          <cell r="Q7343" t="str">
            <v/>
          </cell>
        </row>
        <row r="7344">
          <cell r="J7344" t="str">
            <v/>
          </cell>
          <cell r="O7344" t="str">
            <v/>
          </cell>
          <cell r="P7344" t="str">
            <v/>
          </cell>
          <cell r="Q7344" t="str">
            <v/>
          </cell>
        </row>
        <row r="7345">
          <cell r="J7345" t="str">
            <v/>
          </cell>
          <cell r="O7345" t="str">
            <v/>
          </cell>
          <cell r="P7345" t="str">
            <v/>
          </cell>
          <cell r="Q7345" t="str">
            <v/>
          </cell>
        </row>
        <row r="7346">
          <cell r="J7346" t="str">
            <v/>
          </cell>
          <cell r="O7346" t="str">
            <v/>
          </cell>
          <cell r="P7346" t="str">
            <v/>
          </cell>
          <cell r="Q7346" t="str">
            <v/>
          </cell>
        </row>
        <row r="7347">
          <cell r="J7347" t="str">
            <v/>
          </cell>
          <cell r="O7347" t="str">
            <v/>
          </cell>
          <cell r="P7347" t="str">
            <v/>
          </cell>
          <cell r="Q7347" t="str">
            <v/>
          </cell>
        </row>
        <row r="7348">
          <cell r="J7348" t="str">
            <v/>
          </cell>
          <cell r="O7348" t="str">
            <v/>
          </cell>
          <cell r="P7348" t="str">
            <v/>
          </cell>
          <cell r="Q7348" t="str">
            <v/>
          </cell>
        </row>
        <row r="7349">
          <cell r="J7349" t="str">
            <v/>
          </cell>
          <cell r="O7349" t="str">
            <v/>
          </cell>
          <cell r="P7349" t="str">
            <v/>
          </cell>
          <cell r="Q7349" t="str">
            <v/>
          </cell>
        </row>
        <row r="7350">
          <cell r="J7350" t="str">
            <v/>
          </cell>
          <cell r="O7350" t="str">
            <v/>
          </cell>
          <cell r="P7350" t="str">
            <v/>
          </cell>
          <cell r="Q7350" t="str">
            <v/>
          </cell>
        </row>
        <row r="7351">
          <cell r="J7351" t="str">
            <v/>
          </cell>
          <cell r="O7351" t="str">
            <v/>
          </cell>
          <cell r="P7351" t="str">
            <v/>
          </cell>
          <cell r="Q7351" t="str">
            <v/>
          </cell>
        </row>
        <row r="7352">
          <cell r="J7352" t="str">
            <v/>
          </cell>
          <cell r="O7352" t="str">
            <v/>
          </cell>
          <cell r="P7352" t="str">
            <v/>
          </cell>
          <cell r="Q7352" t="str">
            <v/>
          </cell>
        </row>
        <row r="7353">
          <cell r="J7353" t="str">
            <v/>
          </cell>
          <cell r="O7353" t="str">
            <v/>
          </cell>
          <cell r="P7353" t="str">
            <v/>
          </cell>
          <cell r="Q7353" t="str">
            <v/>
          </cell>
        </row>
        <row r="7354">
          <cell r="J7354" t="str">
            <v/>
          </cell>
          <cell r="O7354" t="str">
            <v/>
          </cell>
          <cell r="P7354" t="str">
            <v/>
          </cell>
          <cell r="Q7354" t="str">
            <v/>
          </cell>
        </row>
        <row r="7355">
          <cell r="J7355" t="str">
            <v/>
          </cell>
          <cell r="O7355" t="str">
            <v/>
          </cell>
          <cell r="P7355" t="str">
            <v/>
          </cell>
          <cell r="Q7355" t="str">
            <v/>
          </cell>
        </row>
        <row r="7356">
          <cell r="J7356" t="str">
            <v/>
          </cell>
          <cell r="O7356" t="str">
            <v/>
          </cell>
          <cell r="P7356" t="str">
            <v/>
          </cell>
          <cell r="Q7356" t="str">
            <v/>
          </cell>
        </row>
        <row r="7357">
          <cell r="J7357" t="str">
            <v/>
          </cell>
          <cell r="O7357" t="str">
            <v/>
          </cell>
          <cell r="P7357" t="str">
            <v/>
          </cell>
          <cell r="Q7357" t="str">
            <v/>
          </cell>
        </row>
        <row r="7358">
          <cell r="J7358" t="str">
            <v/>
          </cell>
          <cell r="O7358" t="str">
            <v/>
          </cell>
          <cell r="P7358" t="str">
            <v/>
          </cell>
          <cell r="Q7358" t="str">
            <v/>
          </cell>
        </row>
        <row r="7359">
          <cell r="J7359" t="str">
            <v/>
          </cell>
          <cell r="O7359" t="str">
            <v/>
          </cell>
          <cell r="P7359" t="str">
            <v/>
          </cell>
          <cell r="Q7359" t="str">
            <v/>
          </cell>
        </row>
        <row r="7360">
          <cell r="J7360" t="str">
            <v/>
          </cell>
          <cell r="O7360" t="str">
            <v/>
          </cell>
          <cell r="P7360" t="str">
            <v/>
          </cell>
          <cell r="Q7360" t="str">
            <v/>
          </cell>
        </row>
        <row r="7361">
          <cell r="J7361" t="str">
            <v/>
          </cell>
          <cell r="O7361" t="str">
            <v/>
          </cell>
          <cell r="P7361" t="str">
            <v/>
          </cell>
          <cell r="Q7361" t="str">
            <v/>
          </cell>
        </row>
        <row r="7362">
          <cell r="J7362" t="str">
            <v/>
          </cell>
          <cell r="O7362" t="str">
            <v/>
          </cell>
          <cell r="P7362" t="str">
            <v/>
          </cell>
          <cell r="Q7362" t="str">
            <v/>
          </cell>
        </row>
        <row r="7363">
          <cell r="J7363" t="str">
            <v/>
          </cell>
          <cell r="O7363" t="str">
            <v/>
          </cell>
          <cell r="P7363" t="str">
            <v/>
          </cell>
          <cell r="Q7363" t="str">
            <v/>
          </cell>
        </row>
        <row r="7364">
          <cell r="J7364" t="str">
            <v/>
          </cell>
          <cell r="O7364" t="str">
            <v/>
          </cell>
          <cell r="P7364" t="str">
            <v/>
          </cell>
          <cell r="Q7364" t="str">
            <v/>
          </cell>
        </row>
        <row r="7365">
          <cell r="J7365" t="str">
            <v/>
          </cell>
          <cell r="O7365" t="str">
            <v/>
          </cell>
          <cell r="P7365" t="str">
            <v/>
          </cell>
          <cell r="Q7365" t="str">
            <v/>
          </cell>
        </row>
        <row r="7366">
          <cell r="J7366" t="str">
            <v/>
          </cell>
          <cell r="O7366" t="str">
            <v/>
          </cell>
          <cell r="P7366" t="str">
            <v/>
          </cell>
          <cell r="Q7366" t="str">
            <v/>
          </cell>
        </row>
        <row r="7367">
          <cell r="J7367" t="str">
            <v/>
          </cell>
          <cell r="O7367" t="str">
            <v/>
          </cell>
          <cell r="P7367" t="str">
            <v/>
          </cell>
          <cell r="Q7367" t="str">
            <v/>
          </cell>
        </row>
        <row r="7368">
          <cell r="J7368" t="str">
            <v/>
          </cell>
          <cell r="O7368" t="str">
            <v/>
          </cell>
          <cell r="P7368" t="str">
            <v/>
          </cell>
          <cell r="Q7368" t="str">
            <v/>
          </cell>
        </row>
        <row r="7369">
          <cell r="J7369" t="str">
            <v/>
          </cell>
          <cell r="O7369" t="str">
            <v/>
          </cell>
          <cell r="P7369" t="str">
            <v/>
          </cell>
          <cell r="Q7369" t="str">
            <v/>
          </cell>
        </row>
        <row r="7370">
          <cell r="J7370" t="str">
            <v/>
          </cell>
          <cell r="O7370" t="str">
            <v/>
          </cell>
          <cell r="P7370" t="str">
            <v/>
          </cell>
          <cell r="Q7370" t="str">
            <v/>
          </cell>
        </row>
        <row r="7371">
          <cell r="J7371" t="str">
            <v/>
          </cell>
          <cell r="O7371" t="str">
            <v/>
          </cell>
          <cell r="P7371" t="str">
            <v/>
          </cell>
          <cell r="Q7371" t="str">
            <v/>
          </cell>
        </row>
        <row r="7372">
          <cell r="J7372" t="str">
            <v/>
          </cell>
          <cell r="O7372" t="str">
            <v/>
          </cell>
          <cell r="P7372" t="str">
            <v/>
          </cell>
          <cell r="Q7372" t="str">
            <v/>
          </cell>
        </row>
        <row r="7373">
          <cell r="J7373" t="str">
            <v/>
          </cell>
          <cell r="O7373" t="str">
            <v/>
          </cell>
          <cell r="P7373" t="str">
            <v/>
          </cell>
          <cell r="Q7373" t="str">
            <v/>
          </cell>
        </row>
        <row r="7374">
          <cell r="J7374" t="str">
            <v/>
          </cell>
          <cell r="O7374" t="str">
            <v/>
          </cell>
          <cell r="P7374" t="str">
            <v/>
          </cell>
          <cell r="Q7374" t="str">
            <v/>
          </cell>
        </row>
        <row r="7375">
          <cell r="J7375" t="str">
            <v/>
          </cell>
          <cell r="O7375" t="str">
            <v/>
          </cell>
          <cell r="P7375" t="str">
            <v/>
          </cell>
          <cell r="Q7375" t="str">
            <v/>
          </cell>
        </row>
        <row r="7376">
          <cell r="J7376" t="str">
            <v/>
          </cell>
          <cell r="O7376" t="str">
            <v/>
          </cell>
          <cell r="P7376" t="str">
            <v/>
          </cell>
          <cell r="Q7376" t="str">
            <v/>
          </cell>
        </row>
        <row r="7377">
          <cell r="J7377" t="str">
            <v/>
          </cell>
          <cell r="O7377" t="str">
            <v/>
          </cell>
          <cell r="P7377" t="str">
            <v/>
          </cell>
          <cell r="Q7377" t="str">
            <v/>
          </cell>
        </row>
        <row r="7378">
          <cell r="J7378" t="str">
            <v/>
          </cell>
          <cell r="O7378" t="str">
            <v/>
          </cell>
          <cell r="P7378" t="str">
            <v/>
          </cell>
          <cell r="Q7378" t="str">
            <v/>
          </cell>
        </row>
        <row r="7379">
          <cell r="J7379" t="str">
            <v/>
          </cell>
          <cell r="O7379" t="str">
            <v/>
          </cell>
          <cell r="P7379" t="str">
            <v/>
          </cell>
          <cell r="Q7379" t="str">
            <v/>
          </cell>
        </row>
        <row r="7380">
          <cell r="J7380" t="str">
            <v/>
          </cell>
          <cell r="O7380" t="str">
            <v/>
          </cell>
          <cell r="P7380" t="str">
            <v/>
          </cell>
          <cell r="Q7380" t="str">
            <v/>
          </cell>
        </row>
        <row r="7381">
          <cell r="J7381" t="str">
            <v/>
          </cell>
          <cell r="O7381" t="str">
            <v/>
          </cell>
          <cell r="P7381" t="str">
            <v/>
          </cell>
          <cell r="Q7381" t="str">
            <v/>
          </cell>
        </row>
        <row r="7382">
          <cell r="J7382" t="str">
            <v/>
          </cell>
          <cell r="O7382" t="str">
            <v/>
          </cell>
          <cell r="P7382" t="str">
            <v/>
          </cell>
          <cell r="Q7382" t="str">
            <v/>
          </cell>
        </row>
        <row r="7383">
          <cell r="J7383" t="str">
            <v/>
          </cell>
          <cell r="O7383" t="str">
            <v/>
          </cell>
          <cell r="P7383" t="str">
            <v/>
          </cell>
          <cell r="Q7383" t="str">
            <v/>
          </cell>
        </row>
        <row r="7384">
          <cell r="J7384" t="str">
            <v/>
          </cell>
          <cell r="O7384" t="str">
            <v/>
          </cell>
          <cell r="P7384" t="str">
            <v/>
          </cell>
          <cell r="Q7384" t="str">
            <v/>
          </cell>
        </row>
        <row r="7385">
          <cell r="J7385" t="str">
            <v/>
          </cell>
          <cell r="O7385" t="str">
            <v/>
          </cell>
          <cell r="P7385" t="str">
            <v/>
          </cell>
          <cell r="Q7385" t="str">
            <v/>
          </cell>
        </row>
        <row r="7386">
          <cell r="J7386" t="str">
            <v/>
          </cell>
          <cell r="O7386" t="str">
            <v/>
          </cell>
          <cell r="P7386" t="str">
            <v/>
          </cell>
          <cell r="Q7386" t="str">
            <v/>
          </cell>
        </row>
        <row r="7387">
          <cell r="J7387" t="str">
            <v/>
          </cell>
          <cell r="O7387" t="str">
            <v/>
          </cell>
          <cell r="P7387" t="str">
            <v/>
          </cell>
          <cell r="Q7387" t="str">
            <v/>
          </cell>
        </row>
        <row r="7388">
          <cell r="J7388" t="str">
            <v/>
          </cell>
          <cell r="O7388" t="str">
            <v/>
          </cell>
          <cell r="P7388" t="str">
            <v/>
          </cell>
          <cell r="Q7388" t="str">
            <v/>
          </cell>
        </row>
        <row r="7389">
          <cell r="J7389" t="str">
            <v/>
          </cell>
          <cell r="O7389" t="str">
            <v/>
          </cell>
          <cell r="P7389" t="str">
            <v/>
          </cell>
          <cell r="Q7389" t="str">
            <v/>
          </cell>
        </row>
        <row r="7390">
          <cell r="J7390" t="str">
            <v/>
          </cell>
          <cell r="O7390" t="str">
            <v/>
          </cell>
          <cell r="P7390" t="str">
            <v/>
          </cell>
          <cell r="Q7390" t="str">
            <v/>
          </cell>
        </row>
        <row r="7391">
          <cell r="J7391" t="str">
            <v/>
          </cell>
          <cell r="O7391" t="str">
            <v/>
          </cell>
          <cell r="P7391" t="str">
            <v/>
          </cell>
          <cell r="Q7391" t="str">
            <v/>
          </cell>
        </row>
        <row r="7392">
          <cell r="J7392" t="str">
            <v/>
          </cell>
          <cell r="O7392" t="str">
            <v/>
          </cell>
          <cell r="P7392" t="str">
            <v/>
          </cell>
          <cell r="Q7392" t="str">
            <v/>
          </cell>
        </row>
        <row r="7393">
          <cell r="J7393" t="str">
            <v/>
          </cell>
          <cell r="O7393" t="str">
            <v/>
          </cell>
          <cell r="P7393" t="str">
            <v/>
          </cell>
          <cell r="Q7393" t="str">
            <v/>
          </cell>
        </row>
        <row r="7394">
          <cell r="J7394" t="str">
            <v/>
          </cell>
          <cell r="O7394" t="str">
            <v/>
          </cell>
          <cell r="P7394" t="str">
            <v/>
          </cell>
          <cell r="Q7394" t="str">
            <v/>
          </cell>
        </row>
        <row r="7395">
          <cell r="J7395" t="str">
            <v/>
          </cell>
          <cell r="O7395" t="str">
            <v/>
          </cell>
          <cell r="P7395" t="str">
            <v/>
          </cell>
          <cell r="Q7395" t="str">
            <v/>
          </cell>
        </row>
        <row r="7396">
          <cell r="J7396" t="str">
            <v/>
          </cell>
          <cell r="O7396" t="str">
            <v/>
          </cell>
          <cell r="P7396" t="str">
            <v/>
          </cell>
          <cell r="Q7396" t="str">
            <v/>
          </cell>
        </row>
        <row r="7397">
          <cell r="J7397" t="str">
            <v/>
          </cell>
          <cell r="O7397" t="str">
            <v/>
          </cell>
          <cell r="P7397" t="str">
            <v/>
          </cell>
          <cell r="Q7397" t="str">
            <v/>
          </cell>
        </row>
        <row r="7398">
          <cell r="J7398" t="str">
            <v/>
          </cell>
          <cell r="O7398" t="str">
            <v/>
          </cell>
          <cell r="P7398" t="str">
            <v/>
          </cell>
          <cell r="Q7398" t="str">
            <v/>
          </cell>
        </row>
        <row r="7399">
          <cell r="J7399" t="str">
            <v/>
          </cell>
          <cell r="O7399" t="str">
            <v/>
          </cell>
          <cell r="P7399" t="str">
            <v/>
          </cell>
          <cell r="Q7399" t="str">
            <v/>
          </cell>
        </row>
        <row r="7400">
          <cell r="J7400" t="str">
            <v/>
          </cell>
          <cell r="O7400" t="str">
            <v/>
          </cell>
          <cell r="P7400" t="str">
            <v/>
          </cell>
          <cell r="Q7400" t="str">
            <v/>
          </cell>
        </row>
        <row r="7401">
          <cell r="J7401" t="str">
            <v/>
          </cell>
          <cell r="O7401" t="str">
            <v/>
          </cell>
          <cell r="P7401" t="str">
            <v/>
          </cell>
          <cell r="Q7401" t="str">
            <v/>
          </cell>
        </row>
        <row r="7402">
          <cell r="J7402" t="str">
            <v/>
          </cell>
          <cell r="O7402" t="str">
            <v/>
          </cell>
          <cell r="P7402" t="str">
            <v/>
          </cell>
          <cell r="Q7402" t="str">
            <v/>
          </cell>
        </row>
        <row r="7403">
          <cell r="J7403" t="str">
            <v/>
          </cell>
          <cell r="O7403" t="str">
            <v/>
          </cell>
          <cell r="P7403" t="str">
            <v/>
          </cell>
          <cell r="Q7403" t="str">
            <v/>
          </cell>
        </row>
        <row r="7404">
          <cell r="J7404" t="str">
            <v/>
          </cell>
          <cell r="O7404" t="str">
            <v/>
          </cell>
          <cell r="P7404" t="str">
            <v/>
          </cell>
          <cell r="Q7404" t="str">
            <v/>
          </cell>
        </row>
        <row r="7405">
          <cell r="J7405" t="str">
            <v/>
          </cell>
          <cell r="O7405" t="str">
            <v/>
          </cell>
          <cell r="P7405" t="str">
            <v/>
          </cell>
          <cell r="Q7405" t="str">
            <v/>
          </cell>
        </row>
        <row r="7406">
          <cell r="J7406" t="str">
            <v/>
          </cell>
          <cell r="O7406" t="str">
            <v/>
          </cell>
          <cell r="P7406" t="str">
            <v/>
          </cell>
          <cell r="Q7406" t="str">
            <v/>
          </cell>
        </row>
        <row r="7407">
          <cell r="J7407" t="str">
            <v/>
          </cell>
          <cell r="O7407" t="str">
            <v/>
          </cell>
          <cell r="P7407" t="str">
            <v/>
          </cell>
          <cell r="Q7407" t="str">
            <v/>
          </cell>
        </row>
        <row r="7408">
          <cell r="J7408" t="str">
            <v/>
          </cell>
          <cell r="O7408" t="str">
            <v/>
          </cell>
          <cell r="P7408" t="str">
            <v/>
          </cell>
          <cell r="Q7408" t="str">
            <v/>
          </cell>
        </row>
        <row r="7409">
          <cell r="J7409" t="str">
            <v/>
          </cell>
          <cell r="O7409" t="str">
            <v/>
          </cell>
          <cell r="P7409" t="str">
            <v/>
          </cell>
          <cell r="Q7409" t="str">
            <v/>
          </cell>
        </row>
        <row r="7410">
          <cell r="J7410" t="str">
            <v/>
          </cell>
          <cell r="O7410" t="str">
            <v/>
          </cell>
          <cell r="P7410" t="str">
            <v/>
          </cell>
          <cell r="Q7410" t="str">
            <v/>
          </cell>
        </row>
        <row r="7411">
          <cell r="J7411" t="str">
            <v/>
          </cell>
          <cell r="O7411" t="str">
            <v/>
          </cell>
          <cell r="P7411" t="str">
            <v/>
          </cell>
          <cell r="Q7411" t="str">
            <v/>
          </cell>
        </row>
        <row r="7412">
          <cell r="J7412" t="str">
            <v/>
          </cell>
          <cell r="O7412" t="str">
            <v/>
          </cell>
          <cell r="P7412" t="str">
            <v/>
          </cell>
          <cell r="Q7412" t="str">
            <v/>
          </cell>
        </row>
        <row r="7413">
          <cell r="J7413" t="str">
            <v/>
          </cell>
          <cell r="O7413" t="str">
            <v/>
          </cell>
          <cell r="P7413" t="str">
            <v/>
          </cell>
          <cell r="Q7413" t="str">
            <v/>
          </cell>
        </row>
        <row r="7414">
          <cell r="J7414" t="str">
            <v/>
          </cell>
          <cell r="O7414" t="str">
            <v/>
          </cell>
          <cell r="P7414" t="str">
            <v/>
          </cell>
          <cell r="Q7414" t="str">
            <v/>
          </cell>
        </row>
        <row r="7415">
          <cell r="J7415" t="str">
            <v/>
          </cell>
          <cell r="O7415" t="str">
            <v/>
          </cell>
          <cell r="P7415" t="str">
            <v/>
          </cell>
          <cell r="Q7415" t="str">
            <v/>
          </cell>
        </row>
        <row r="7416">
          <cell r="J7416" t="str">
            <v/>
          </cell>
          <cell r="O7416" t="str">
            <v/>
          </cell>
          <cell r="P7416" t="str">
            <v/>
          </cell>
          <cell r="Q7416" t="str">
            <v/>
          </cell>
        </row>
        <row r="7417">
          <cell r="J7417" t="str">
            <v/>
          </cell>
          <cell r="O7417" t="str">
            <v/>
          </cell>
          <cell r="P7417" t="str">
            <v/>
          </cell>
          <cell r="Q7417" t="str">
            <v/>
          </cell>
        </row>
        <row r="7418">
          <cell r="J7418" t="str">
            <v/>
          </cell>
          <cell r="O7418" t="str">
            <v/>
          </cell>
          <cell r="P7418" t="str">
            <v/>
          </cell>
          <cell r="Q7418" t="str">
            <v/>
          </cell>
        </row>
        <row r="7419">
          <cell r="J7419" t="str">
            <v/>
          </cell>
          <cell r="O7419" t="str">
            <v/>
          </cell>
          <cell r="P7419" t="str">
            <v/>
          </cell>
          <cell r="Q7419" t="str">
            <v/>
          </cell>
        </row>
        <row r="7420">
          <cell r="J7420" t="str">
            <v/>
          </cell>
          <cell r="O7420" t="str">
            <v/>
          </cell>
          <cell r="P7420" t="str">
            <v/>
          </cell>
          <cell r="Q7420" t="str">
            <v/>
          </cell>
        </row>
        <row r="7421">
          <cell r="J7421" t="str">
            <v/>
          </cell>
          <cell r="O7421" t="str">
            <v/>
          </cell>
          <cell r="P7421" t="str">
            <v/>
          </cell>
          <cell r="Q7421" t="str">
            <v/>
          </cell>
        </row>
        <row r="7422">
          <cell r="J7422" t="str">
            <v/>
          </cell>
          <cell r="O7422" t="str">
            <v/>
          </cell>
          <cell r="P7422" t="str">
            <v/>
          </cell>
          <cell r="Q7422" t="str">
            <v/>
          </cell>
        </row>
        <row r="7423">
          <cell r="J7423" t="str">
            <v/>
          </cell>
          <cell r="O7423" t="str">
            <v/>
          </cell>
          <cell r="P7423" t="str">
            <v/>
          </cell>
          <cell r="Q7423" t="str">
            <v/>
          </cell>
        </row>
        <row r="7424">
          <cell r="J7424" t="str">
            <v/>
          </cell>
          <cell r="O7424" t="str">
            <v/>
          </cell>
          <cell r="P7424" t="str">
            <v/>
          </cell>
          <cell r="Q7424" t="str">
            <v/>
          </cell>
        </row>
        <row r="7425">
          <cell r="J7425" t="str">
            <v/>
          </cell>
          <cell r="O7425" t="str">
            <v/>
          </cell>
          <cell r="P7425" t="str">
            <v/>
          </cell>
          <cell r="Q7425" t="str">
            <v/>
          </cell>
        </row>
        <row r="7426">
          <cell r="J7426" t="str">
            <v/>
          </cell>
          <cell r="O7426" t="str">
            <v/>
          </cell>
          <cell r="P7426" t="str">
            <v/>
          </cell>
          <cell r="Q7426" t="str">
            <v/>
          </cell>
        </row>
        <row r="7427">
          <cell r="J7427" t="str">
            <v/>
          </cell>
          <cell r="O7427" t="str">
            <v/>
          </cell>
          <cell r="P7427" t="str">
            <v/>
          </cell>
          <cell r="Q7427" t="str">
            <v/>
          </cell>
        </row>
        <row r="7428">
          <cell r="J7428" t="str">
            <v/>
          </cell>
          <cell r="O7428" t="str">
            <v/>
          </cell>
          <cell r="P7428" t="str">
            <v/>
          </cell>
          <cell r="Q7428" t="str">
            <v/>
          </cell>
        </row>
        <row r="7429">
          <cell r="J7429" t="str">
            <v/>
          </cell>
          <cell r="O7429" t="str">
            <v/>
          </cell>
          <cell r="P7429" t="str">
            <v/>
          </cell>
          <cell r="Q7429" t="str">
            <v/>
          </cell>
        </row>
        <row r="7430">
          <cell r="J7430" t="str">
            <v/>
          </cell>
          <cell r="O7430" t="str">
            <v/>
          </cell>
          <cell r="P7430" t="str">
            <v/>
          </cell>
          <cell r="Q7430" t="str">
            <v/>
          </cell>
        </row>
        <row r="7431">
          <cell r="J7431" t="str">
            <v/>
          </cell>
          <cell r="O7431" t="str">
            <v/>
          </cell>
          <cell r="P7431" t="str">
            <v/>
          </cell>
          <cell r="Q7431" t="str">
            <v/>
          </cell>
        </row>
        <row r="7432">
          <cell r="J7432" t="str">
            <v/>
          </cell>
          <cell r="O7432" t="str">
            <v/>
          </cell>
          <cell r="P7432" t="str">
            <v/>
          </cell>
          <cell r="Q7432" t="str">
            <v/>
          </cell>
        </row>
        <row r="7433">
          <cell r="J7433" t="str">
            <v/>
          </cell>
          <cell r="O7433" t="str">
            <v/>
          </cell>
          <cell r="P7433" t="str">
            <v/>
          </cell>
          <cell r="Q7433" t="str">
            <v/>
          </cell>
        </row>
        <row r="7434">
          <cell r="J7434" t="str">
            <v/>
          </cell>
          <cell r="O7434" t="str">
            <v/>
          </cell>
          <cell r="P7434" t="str">
            <v/>
          </cell>
          <cell r="Q7434" t="str">
            <v/>
          </cell>
        </row>
        <row r="7435">
          <cell r="J7435" t="str">
            <v/>
          </cell>
          <cell r="O7435" t="str">
            <v/>
          </cell>
          <cell r="P7435" t="str">
            <v/>
          </cell>
          <cell r="Q7435" t="str">
            <v/>
          </cell>
        </row>
        <row r="7436">
          <cell r="J7436" t="str">
            <v/>
          </cell>
          <cell r="O7436" t="str">
            <v/>
          </cell>
          <cell r="P7436" t="str">
            <v/>
          </cell>
          <cell r="Q7436" t="str">
            <v/>
          </cell>
        </row>
        <row r="7437">
          <cell r="J7437" t="str">
            <v/>
          </cell>
          <cell r="O7437" t="str">
            <v/>
          </cell>
          <cell r="P7437" t="str">
            <v/>
          </cell>
          <cell r="Q7437" t="str">
            <v/>
          </cell>
        </row>
        <row r="7438">
          <cell r="J7438" t="str">
            <v/>
          </cell>
          <cell r="O7438" t="str">
            <v/>
          </cell>
          <cell r="P7438" t="str">
            <v/>
          </cell>
          <cell r="Q7438" t="str">
            <v/>
          </cell>
        </row>
        <row r="7439">
          <cell r="J7439" t="str">
            <v/>
          </cell>
          <cell r="O7439" t="str">
            <v/>
          </cell>
          <cell r="P7439" t="str">
            <v/>
          </cell>
          <cell r="Q7439" t="str">
            <v/>
          </cell>
        </row>
        <row r="7440">
          <cell r="J7440" t="str">
            <v/>
          </cell>
          <cell r="O7440" t="str">
            <v/>
          </cell>
          <cell r="P7440" t="str">
            <v/>
          </cell>
          <cell r="Q7440" t="str">
            <v/>
          </cell>
        </row>
        <row r="7441">
          <cell r="J7441" t="str">
            <v/>
          </cell>
          <cell r="O7441" t="str">
            <v/>
          </cell>
          <cell r="P7441" t="str">
            <v/>
          </cell>
          <cell r="Q7441" t="str">
            <v/>
          </cell>
        </row>
        <row r="7442">
          <cell r="J7442" t="str">
            <v/>
          </cell>
          <cell r="O7442" t="str">
            <v/>
          </cell>
          <cell r="P7442" t="str">
            <v/>
          </cell>
          <cell r="Q7442" t="str">
            <v/>
          </cell>
        </row>
        <row r="7443">
          <cell r="J7443" t="str">
            <v/>
          </cell>
          <cell r="O7443" t="str">
            <v/>
          </cell>
          <cell r="P7443" t="str">
            <v/>
          </cell>
          <cell r="Q7443" t="str">
            <v/>
          </cell>
        </row>
        <row r="7444">
          <cell r="J7444" t="str">
            <v/>
          </cell>
          <cell r="O7444" t="str">
            <v/>
          </cell>
          <cell r="P7444" t="str">
            <v/>
          </cell>
          <cell r="Q7444" t="str">
            <v/>
          </cell>
        </row>
        <row r="7445">
          <cell r="J7445" t="str">
            <v/>
          </cell>
          <cell r="O7445" t="str">
            <v/>
          </cell>
          <cell r="P7445" t="str">
            <v/>
          </cell>
          <cell r="Q7445" t="str">
            <v/>
          </cell>
        </row>
        <row r="7446">
          <cell r="J7446" t="str">
            <v/>
          </cell>
          <cell r="O7446" t="str">
            <v/>
          </cell>
          <cell r="P7446" t="str">
            <v/>
          </cell>
          <cell r="Q7446" t="str">
            <v/>
          </cell>
        </row>
        <row r="7447">
          <cell r="J7447" t="str">
            <v/>
          </cell>
          <cell r="O7447" t="str">
            <v/>
          </cell>
          <cell r="P7447" t="str">
            <v/>
          </cell>
          <cell r="Q7447" t="str">
            <v/>
          </cell>
        </row>
        <row r="7448">
          <cell r="J7448" t="str">
            <v/>
          </cell>
          <cell r="O7448" t="str">
            <v/>
          </cell>
          <cell r="P7448" t="str">
            <v/>
          </cell>
          <cell r="Q7448" t="str">
            <v/>
          </cell>
        </row>
        <row r="7449">
          <cell r="J7449" t="str">
            <v/>
          </cell>
          <cell r="O7449" t="str">
            <v/>
          </cell>
          <cell r="P7449" t="str">
            <v/>
          </cell>
          <cell r="Q7449" t="str">
            <v/>
          </cell>
        </row>
        <row r="7450">
          <cell r="J7450" t="str">
            <v/>
          </cell>
          <cell r="O7450" t="str">
            <v/>
          </cell>
          <cell r="P7450" t="str">
            <v/>
          </cell>
          <cell r="Q7450" t="str">
            <v/>
          </cell>
        </row>
        <row r="7451">
          <cell r="J7451" t="str">
            <v/>
          </cell>
          <cell r="O7451" t="str">
            <v/>
          </cell>
          <cell r="P7451" t="str">
            <v/>
          </cell>
          <cell r="Q7451" t="str">
            <v/>
          </cell>
        </row>
        <row r="7452">
          <cell r="J7452" t="str">
            <v/>
          </cell>
          <cell r="O7452" t="str">
            <v/>
          </cell>
          <cell r="P7452" t="str">
            <v/>
          </cell>
          <cell r="Q7452" t="str">
            <v/>
          </cell>
        </row>
        <row r="7453">
          <cell r="J7453" t="str">
            <v/>
          </cell>
          <cell r="O7453" t="str">
            <v/>
          </cell>
          <cell r="P7453" t="str">
            <v/>
          </cell>
          <cell r="Q7453" t="str">
            <v/>
          </cell>
        </row>
        <row r="7454">
          <cell r="J7454" t="str">
            <v/>
          </cell>
          <cell r="O7454" t="str">
            <v/>
          </cell>
          <cell r="P7454" t="str">
            <v/>
          </cell>
          <cell r="Q7454" t="str">
            <v/>
          </cell>
        </row>
        <row r="7455">
          <cell r="J7455" t="str">
            <v/>
          </cell>
          <cell r="O7455" t="str">
            <v/>
          </cell>
          <cell r="P7455" t="str">
            <v/>
          </cell>
          <cell r="Q7455" t="str">
            <v/>
          </cell>
        </row>
        <row r="7456">
          <cell r="J7456" t="str">
            <v/>
          </cell>
          <cell r="O7456" t="str">
            <v/>
          </cell>
          <cell r="P7456" t="str">
            <v/>
          </cell>
          <cell r="Q7456" t="str">
            <v/>
          </cell>
        </row>
        <row r="7457">
          <cell r="J7457" t="str">
            <v/>
          </cell>
          <cell r="O7457" t="str">
            <v/>
          </cell>
          <cell r="P7457" t="str">
            <v/>
          </cell>
          <cell r="Q7457" t="str">
            <v/>
          </cell>
        </row>
        <row r="7458">
          <cell r="J7458" t="str">
            <v/>
          </cell>
          <cell r="O7458" t="str">
            <v/>
          </cell>
          <cell r="P7458" t="str">
            <v/>
          </cell>
          <cell r="Q7458" t="str">
            <v/>
          </cell>
        </row>
        <row r="7459">
          <cell r="J7459" t="str">
            <v/>
          </cell>
          <cell r="O7459" t="str">
            <v/>
          </cell>
          <cell r="P7459" t="str">
            <v/>
          </cell>
          <cell r="Q7459" t="str">
            <v/>
          </cell>
        </row>
        <row r="7460">
          <cell r="J7460" t="str">
            <v/>
          </cell>
          <cell r="O7460" t="str">
            <v/>
          </cell>
          <cell r="P7460" t="str">
            <v/>
          </cell>
          <cell r="Q7460" t="str">
            <v/>
          </cell>
        </row>
        <row r="7461">
          <cell r="J7461" t="str">
            <v/>
          </cell>
          <cell r="O7461" t="str">
            <v/>
          </cell>
          <cell r="P7461" t="str">
            <v/>
          </cell>
          <cell r="Q7461" t="str">
            <v/>
          </cell>
        </row>
        <row r="7462">
          <cell r="J7462" t="str">
            <v/>
          </cell>
          <cell r="O7462" t="str">
            <v/>
          </cell>
          <cell r="P7462" t="str">
            <v/>
          </cell>
          <cell r="Q7462" t="str">
            <v/>
          </cell>
        </row>
        <row r="7463">
          <cell r="J7463" t="str">
            <v/>
          </cell>
          <cell r="O7463" t="str">
            <v/>
          </cell>
          <cell r="P7463" t="str">
            <v/>
          </cell>
          <cell r="Q7463" t="str">
            <v/>
          </cell>
        </row>
        <row r="7464">
          <cell r="J7464" t="str">
            <v/>
          </cell>
          <cell r="O7464" t="str">
            <v/>
          </cell>
          <cell r="P7464" t="str">
            <v/>
          </cell>
          <cell r="Q7464" t="str">
            <v/>
          </cell>
        </row>
        <row r="7465">
          <cell r="J7465" t="str">
            <v/>
          </cell>
          <cell r="O7465" t="str">
            <v/>
          </cell>
          <cell r="P7465" t="str">
            <v/>
          </cell>
          <cell r="Q7465" t="str">
            <v/>
          </cell>
        </row>
        <row r="7466">
          <cell r="J7466" t="str">
            <v/>
          </cell>
          <cell r="O7466" t="str">
            <v/>
          </cell>
          <cell r="P7466" t="str">
            <v/>
          </cell>
          <cell r="Q7466" t="str">
            <v/>
          </cell>
        </row>
        <row r="7467">
          <cell r="J7467" t="str">
            <v/>
          </cell>
          <cell r="O7467" t="str">
            <v/>
          </cell>
          <cell r="P7467" t="str">
            <v/>
          </cell>
          <cell r="Q7467" t="str">
            <v/>
          </cell>
        </row>
        <row r="7468">
          <cell r="J7468" t="str">
            <v/>
          </cell>
          <cell r="O7468" t="str">
            <v/>
          </cell>
          <cell r="P7468" t="str">
            <v/>
          </cell>
          <cell r="Q7468" t="str">
            <v/>
          </cell>
        </row>
        <row r="7469">
          <cell r="J7469" t="str">
            <v/>
          </cell>
          <cell r="O7469" t="str">
            <v/>
          </cell>
          <cell r="P7469" t="str">
            <v/>
          </cell>
          <cell r="Q7469" t="str">
            <v/>
          </cell>
        </row>
        <row r="7470">
          <cell r="J7470" t="str">
            <v/>
          </cell>
          <cell r="O7470" t="str">
            <v/>
          </cell>
          <cell r="P7470" t="str">
            <v/>
          </cell>
          <cell r="Q7470" t="str">
            <v/>
          </cell>
        </row>
        <row r="7471">
          <cell r="J7471" t="str">
            <v/>
          </cell>
          <cell r="O7471" t="str">
            <v/>
          </cell>
          <cell r="P7471" t="str">
            <v/>
          </cell>
          <cell r="Q7471" t="str">
            <v/>
          </cell>
        </row>
        <row r="7472">
          <cell r="J7472" t="str">
            <v/>
          </cell>
          <cell r="O7472" t="str">
            <v/>
          </cell>
          <cell r="P7472" t="str">
            <v/>
          </cell>
          <cell r="Q7472" t="str">
            <v/>
          </cell>
        </row>
        <row r="7473">
          <cell r="J7473" t="str">
            <v/>
          </cell>
          <cell r="O7473" t="str">
            <v/>
          </cell>
          <cell r="P7473" t="str">
            <v/>
          </cell>
          <cell r="Q7473" t="str">
            <v/>
          </cell>
        </row>
        <row r="7474">
          <cell r="J7474" t="str">
            <v/>
          </cell>
          <cell r="O7474" t="str">
            <v/>
          </cell>
          <cell r="P7474" t="str">
            <v/>
          </cell>
          <cell r="Q7474" t="str">
            <v/>
          </cell>
        </row>
        <row r="7475">
          <cell r="J7475" t="str">
            <v/>
          </cell>
          <cell r="O7475" t="str">
            <v/>
          </cell>
          <cell r="P7475" t="str">
            <v/>
          </cell>
          <cell r="Q7475" t="str">
            <v/>
          </cell>
        </row>
        <row r="7476">
          <cell r="J7476" t="str">
            <v/>
          </cell>
          <cell r="O7476" t="str">
            <v/>
          </cell>
          <cell r="P7476" t="str">
            <v/>
          </cell>
          <cell r="Q7476" t="str">
            <v/>
          </cell>
        </row>
        <row r="7477">
          <cell r="J7477" t="str">
            <v/>
          </cell>
          <cell r="O7477" t="str">
            <v/>
          </cell>
          <cell r="P7477" t="str">
            <v/>
          </cell>
          <cell r="Q7477" t="str">
            <v/>
          </cell>
        </row>
        <row r="7478">
          <cell r="J7478" t="str">
            <v/>
          </cell>
          <cell r="O7478" t="str">
            <v/>
          </cell>
          <cell r="P7478" t="str">
            <v/>
          </cell>
          <cell r="Q7478" t="str">
            <v/>
          </cell>
        </row>
        <row r="7479">
          <cell r="J7479" t="str">
            <v/>
          </cell>
          <cell r="O7479" t="str">
            <v/>
          </cell>
          <cell r="P7479" t="str">
            <v/>
          </cell>
          <cell r="Q7479" t="str">
            <v/>
          </cell>
        </row>
        <row r="7480">
          <cell r="J7480" t="str">
            <v/>
          </cell>
          <cell r="O7480" t="str">
            <v/>
          </cell>
          <cell r="P7480" t="str">
            <v/>
          </cell>
          <cell r="Q7480" t="str">
            <v/>
          </cell>
        </row>
        <row r="7481">
          <cell r="J7481" t="str">
            <v/>
          </cell>
          <cell r="O7481" t="str">
            <v/>
          </cell>
          <cell r="P7481" t="str">
            <v/>
          </cell>
          <cell r="Q7481" t="str">
            <v/>
          </cell>
        </row>
        <row r="7482">
          <cell r="J7482" t="str">
            <v/>
          </cell>
          <cell r="O7482" t="str">
            <v/>
          </cell>
          <cell r="P7482" t="str">
            <v/>
          </cell>
          <cell r="Q7482" t="str">
            <v/>
          </cell>
        </row>
        <row r="7483">
          <cell r="J7483" t="str">
            <v/>
          </cell>
          <cell r="O7483" t="str">
            <v/>
          </cell>
          <cell r="P7483" t="str">
            <v/>
          </cell>
          <cell r="Q7483" t="str">
            <v/>
          </cell>
        </row>
        <row r="7484">
          <cell r="J7484" t="str">
            <v/>
          </cell>
          <cell r="O7484" t="str">
            <v/>
          </cell>
          <cell r="P7484" t="str">
            <v/>
          </cell>
          <cell r="Q7484" t="str">
            <v/>
          </cell>
        </row>
        <row r="7485">
          <cell r="J7485" t="str">
            <v/>
          </cell>
          <cell r="O7485" t="str">
            <v/>
          </cell>
          <cell r="P7485" t="str">
            <v/>
          </cell>
          <cell r="Q7485" t="str">
            <v/>
          </cell>
        </row>
        <row r="7486">
          <cell r="J7486" t="str">
            <v/>
          </cell>
          <cell r="O7486" t="str">
            <v/>
          </cell>
          <cell r="P7486" t="str">
            <v/>
          </cell>
          <cell r="Q7486" t="str">
            <v/>
          </cell>
        </row>
        <row r="7487">
          <cell r="J7487" t="str">
            <v/>
          </cell>
          <cell r="O7487" t="str">
            <v/>
          </cell>
          <cell r="P7487" t="str">
            <v/>
          </cell>
          <cell r="Q7487" t="str">
            <v/>
          </cell>
        </row>
        <row r="7488">
          <cell r="J7488" t="str">
            <v/>
          </cell>
          <cell r="O7488" t="str">
            <v/>
          </cell>
          <cell r="P7488" t="str">
            <v/>
          </cell>
          <cell r="Q7488" t="str">
            <v/>
          </cell>
        </row>
        <row r="7489">
          <cell r="J7489" t="str">
            <v/>
          </cell>
          <cell r="O7489" t="str">
            <v/>
          </cell>
          <cell r="P7489" t="str">
            <v/>
          </cell>
          <cell r="Q7489" t="str">
            <v/>
          </cell>
        </row>
        <row r="7490">
          <cell r="J7490" t="str">
            <v/>
          </cell>
          <cell r="O7490" t="str">
            <v/>
          </cell>
          <cell r="P7490" t="str">
            <v/>
          </cell>
          <cell r="Q7490" t="str">
            <v/>
          </cell>
        </row>
        <row r="7491">
          <cell r="J7491" t="str">
            <v/>
          </cell>
          <cell r="O7491" t="str">
            <v/>
          </cell>
          <cell r="P7491" t="str">
            <v/>
          </cell>
          <cell r="Q7491" t="str">
            <v/>
          </cell>
        </row>
        <row r="7492">
          <cell r="J7492" t="str">
            <v/>
          </cell>
          <cell r="O7492" t="str">
            <v/>
          </cell>
          <cell r="P7492" t="str">
            <v/>
          </cell>
          <cell r="Q7492" t="str">
            <v/>
          </cell>
        </row>
        <row r="7493">
          <cell r="J7493" t="str">
            <v/>
          </cell>
          <cell r="O7493" t="str">
            <v/>
          </cell>
          <cell r="P7493" t="str">
            <v/>
          </cell>
          <cell r="Q7493" t="str">
            <v/>
          </cell>
        </row>
        <row r="7494">
          <cell r="J7494" t="str">
            <v/>
          </cell>
          <cell r="O7494" t="str">
            <v/>
          </cell>
          <cell r="P7494" t="str">
            <v/>
          </cell>
          <cell r="Q7494" t="str">
            <v/>
          </cell>
        </row>
        <row r="7495">
          <cell r="J7495" t="str">
            <v/>
          </cell>
          <cell r="O7495" t="str">
            <v/>
          </cell>
          <cell r="P7495" t="str">
            <v/>
          </cell>
          <cell r="Q7495" t="str">
            <v/>
          </cell>
        </row>
        <row r="7496">
          <cell r="J7496" t="str">
            <v/>
          </cell>
          <cell r="O7496" t="str">
            <v/>
          </cell>
          <cell r="P7496" t="str">
            <v/>
          </cell>
          <cell r="Q7496" t="str">
            <v/>
          </cell>
        </row>
        <row r="7497">
          <cell r="J7497" t="str">
            <v/>
          </cell>
          <cell r="O7497" t="str">
            <v/>
          </cell>
          <cell r="P7497" t="str">
            <v/>
          </cell>
          <cell r="Q7497" t="str">
            <v/>
          </cell>
        </row>
        <row r="7498">
          <cell r="J7498" t="str">
            <v/>
          </cell>
          <cell r="O7498" t="str">
            <v/>
          </cell>
          <cell r="P7498" t="str">
            <v/>
          </cell>
          <cell r="Q7498" t="str">
            <v/>
          </cell>
        </row>
        <row r="7499">
          <cell r="J7499" t="str">
            <v/>
          </cell>
          <cell r="O7499" t="str">
            <v/>
          </cell>
          <cell r="P7499" t="str">
            <v/>
          </cell>
          <cell r="Q7499" t="str">
            <v/>
          </cell>
        </row>
        <row r="7500">
          <cell r="J7500" t="str">
            <v/>
          </cell>
          <cell r="O7500" t="str">
            <v/>
          </cell>
          <cell r="P7500" t="str">
            <v/>
          </cell>
          <cell r="Q7500" t="str">
            <v/>
          </cell>
        </row>
        <row r="7501">
          <cell r="J7501" t="str">
            <v/>
          </cell>
          <cell r="O7501" t="str">
            <v/>
          </cell>
          <cell r="P7501" t="str">
            <v/>
          </cell>
          <cell r="Q7501" t="str">
            <v/>
          </cell>
        </row>
        <row r="7502">
          <cell r="J7502" t="str">
            <v/>
          </cell>
          <cell r="O7502" t="str">
            <v/>
          </cell>
          <cell r="P7502" t="str">
            <v/>
          </cell>
          <cell r="Q7502" t="str">
            <v/>
          </cell>
        </row>
        <row r="7503">
          <cell r="J7503" t="str">
            <v/>
          </cell>
          <cell r="O7503" t="str">
            <v/>
          </cell>
          <cell r="P7503" t="str">
            <v/>
          </cell>
          <cell r="Q7503" t="str">
            <v/>
          </cell>
        </row>
        <row r="7504">
          <cell r="J7504" t="str">
            <v/>
          </cell>
          <cell r="O7504" t="str">
            <v/>
          </cell>
          <cell r="P7504" t="str">
            <v/>
          </cell>
          <cell r="Q7504" t="str">
            <v/>
          </cell>
        </row>
        <row r="7505">
          <cell r="J7505" t="str">
            <v/>
          </cell>
          <cell r="O7505" t="str">
            <v/>
          </cell>
          <cell r="P7505" t="str">
            <v/>
          </cell>
          <cell r="Q7505" t="str">
            <v/>
          </cell>
        </row>
        <row r="7506">
          <cell r="J7506" t="str">
            <v/>
          </cell>
          <cell r="O7506" t="str">
            <v/>
          </cell>
          <cell r="P7506" t="str">
            <v/>
          </cell>
          <cell r="Q7506" t="str">
            <v/>
          </cell>
        </row>
        <row r="7507">
          <cell r="J7507" t="str">
            <v/>
          </cell>
          <cell r="O7507" t="str">
            <v/>
          </cell>
          <cell r="P7507" t="str">
            <v/>
          </cell>
          <cell r="Q7507" t="str">
            <v/>
          </cell>
        </row>
        <row r="7508">
          <cell r="J7508" t="str">
            <v/>
          </cell>
          <cell r="O7508" t="str">
            <v/>
          </cell>
          <cell r="P7508" t="str">
            <v/>
          </cell>
          <cell r="Q7508" t="str">
            <v/>
          </cell>
        </row>
        <row r="7509">
          <cell r="J7509" t="str">
            <v/>
          </cell>
          <cell r="O7509" t="str">
            <v/>
          </cell>
          <cell r="P7509" t="str">
            <v/>
          </cell>
          <cell r="Q7509" t="str">
            <v/>
          </cell>
        </row>
        <row r="7510">
          <cell r="J7510" t="str">
            <v/>
          </cell>
          <cell r="O7510" t="str">
            <v/>
          </cell>
          <cell r="P7510" t="str">
            <v/>
          </cell>
          <cell r="Q7510" t="str">
            <v/>
          </cell>
        </row>
        <row r="7511">
          <cell r="J7511" t="str">
            <v/>
          </cell>
          <cell r="O7511" t="str">
            <v/>
          </cell>
          <cell r="P7511" t="str">
            <v/>
          </cell>
          <cell r="Q7511" t="str">
            <v/>
          </cell>
        </row>
        <row r="7512">
          <cell r="J7512" t="str">
            <v/>
          </cell>
          <cell r="O7512" t="str">
            <v/>
          </cell>
          <cell r="P7512" t="str">
            <v/>
          </cell>
          <cell r="Q7512" t="str">
            <v/>
          </cell>
        </row>
        <row r="7513">
          <cell r="J7513" t="str">
            <v/>
          </cell>
          <cell r="O7513" t="str">
            <v/>
          </cell>
          <cell r="P7513" t="str">
            <v/>
          </cell>
          <cell r="Q7513" t="str">
            <v/>
          </cell>
        </row>
        <row r="7514">
          <cell r="J7514" t="str">
            <v/>
          </cell>
          <cell r="O7514" t="str">
            <v/>
          </cell>
          <cell r="P7514" t="str">
            <v/>
          </cell>
          <cell r="Q7514" t="str">
            <v/>
          </cell>
        </row>
        <row r="7515">
          <cell r="J7515" t="str">
            <v/>
          </cell>
          <cell r="O7515" t="str">
            <v/>
          </cell>
          <cell r="P7515" t="str">
            <v/>
          </cell>
          <cell r="Q7515" t="str">
            <v/>
          </cell>
        </row>
        <row r="7516">
          <cell r="J7516" t="str">
            <v/>
          </cell>
          <cell r="O7516" t="str">
            <v/>
          </cell>
          <cell r="P7516" t="str">
            <v/>
          </cell>
          <cell r="Q7516" t="str">
            <v/>
          </cell>
        </row>
        <row r="7517">
          <cell r="J7517" t="str">
            <v/>
          </cell>
          <cell r="O7517" t="str">
            <v/>
          </cell>
          <cell r="P7517" t="str">
            <v/>
          </cell>
          <cell r="Q7517" t="str">
            <v/>
          </cell>
        </row>
        <row r="7518">
          <cell r="J7518" t="str">
            <v/>
          </cell>
          <cell r="O7518" t="str">
            <v/>
          </cell>
          <cell r="P7518" t="str">
            <v/>
          </cell>
          <cell r="Q7518" t="str">
            <v/>
          </cell>
        </row>
        <row r="7519">
          <cell r="J7519" t="str">
            <v/>
          </cell>
          <cell r="O7519" t="str">
            <v/>
          </cell>
          <cell r="P7519" t="str">
            <v/>
          </cell>
          <cell r="Q7519" t="str">
            <v/>
          </cell>
        </row>
        <row r="7520">
          <cell r="J7520" t="str">
            <v/>
          </cell>
          <cell r="O7520" t="str">
            <v/>
          </cell>
          <cell r="P7520" t="str">
            <v/>
          </cell>
          <cell r="Q7520" t="str">
            <v/>
          </cell>
        </row>
        <row r="7521">
          <cell r="J7521" t="str">
            <v/>
          </cell>
          <cell r="O7521" t="str">
            <v/>
          </cell>
          <cell r="P7521" t="str">
            <v/>
          </cell>
          <cell r="Q7521" t="str">
            <v/>
          </cell>
        </row>
        <row r="7522">
          <cell r="J7522" t="str">
            <v/>
          </cell>
          <cell r="O7522" t="str">
            <v/>
          </cell>
          <cell r="P7522" t="str">
            <v/>
          </cell>
          <cell r="Q7522" t="str">
            <v/>
          </cell>
        </row>
        <row r="7523">
          <cell r="J7523" t="str">
            <v/>
          </cell>
          <cell r="O7523" t="str">
            <v/>
          </cell>
          <cell r="P7523" t="str">
            <v/>
          </cell>
          <cell r="Q7523" t="str">
            <v/>
          </cell>
        </row>
        <row r="7524">
          <cell r="J7524" t="str">
            <v/>
          </cell>
          <cell r="O7524" t="str">
            <v/>
          </cell>
          <cell r="P7524" t="str">
            <v/>
          </cell>
          <cell r="Q7524" t="str">
            <v/>
          </cell>
        </row>
        <row r="7525">
          <cell r="J7525" t="str">
            <v/>
          </cell>
          <cell r="O7525" t="str">
            <v/>
          </cell>
          <cell r="P7525" t="str">
            <v/>
          </cell>
          <cell r="Q7525" t="str">
            <v/>
          </cell>
        </row>
        <row r="7526">
          <cell r="J7526" t="str">
            <v/>
          </cell>
          <cell r="O7526" t="str">
            <v/>
          </cell>
          <cell r="P7526" t="str">
            <v/>
          </cell>
          <cell r="Q7526" t="str">
            <v/>
          </cell>
        </row>
        <row r="7527">
          <cell r="J7527" t="str">
            <v/>
          </cell>
          <cell r="O7527" t="str">
            <v/>
          </cell>
          <cell r="P7527" t="str">
            <v/>
          </cell>
          <cell r="Q7527" t="str">
            <v/>
          </cell>
        </row>
        <row r="7528">
          <cell r="J7528" t="str">
            <v/>
          </cell>
          <cell r="O7528" t="str">
            <v/>
          </cell>
          <cell r="P7528" t="str">
            <v/>
          </cell>
          <cell r="Q7528" t="str">
            <v/>
          </cell>
        </row>
        <row r="7529">
          <cell r="J7529" t="str">
            <v/>
          </cell>
          <cell r="O7529" t="str">
            <v/>
          </cell>
          <cell r="P7529" t="str">
            <v/>
          </cell>
          <cell r="Q7529" t="str">
            <v/>
          </cell>
        </row>
        <row r="7530">
          <cell r="J7530" t="str">
            <v/>
          </cell>
          <cell r="O7530" t="str">
            <v/>
          </cell>
          <cell r="P7530" t="str">
            <v/>
          </cell>
          <cell r="Q7530" t="str">
            <v/>
          </cell>
        </row>
        <row r="7531">
          <cell r="J7531" t="str">
            <v/>
          </cell>
          <cell r="O7531" t="str">
            <v/>
          </cell>
          <cell r="P7531" t="str">
            <v/>
          </cell>
          <cell r="Q7531" t="str">
            <v/>
          </cell>
        </row>
        <row r="7532">
          <cell r="J7532" t="str">
            <v/>
          </cell>
          <cell r="O7532" t="str">
            <v/>
          </cell>
          <cell r="P7532" t="str">
            <v/>
          </cell>
          <cell r="Q7532" t="str">
            <v/>
          </cell>
        </row>
        <row r="7533">
          <cell r="J7533" t="str">
            <v/>
          </cell>
          <cell r="O7533" t="str">
            <v/>
          </cell>
          <cell r="P7533" t="str">
            <v/>
          </cell>
          <cell r="Q7533" t="str">
            <v/>
          </cell>
        </row>
        <row r="7534">
          <cell r="J7534" t="str">
            <v/>
          </cell>
          <cell r="O7534" t="str">
            <v/>
          </cell>
          <cell r="P7534" t="str">
            <v/>
          </cell>
          <cell r="Q7534" t="str">
            <v/>
          </cell>
        </row>
        <row r="7535">
          <cell r="J7535" t="str">
            <v/>
          </cell>
          <cell r="O7535" t="str">
            <v/>
          </cell>
          <cell r="P7535" t="str">
            <v/>
          </cell>
          <cell r="Q7535" t="str">
            <v/>
          </cell>
        </row>
        <row r="7536">
          <cell r="J7536" t="str">
            <v/>
          </cell>
          <cell r="O7536" t="str">
            <v/>
          </cell>
          <cell r="P7536" t="str">
            <v/>
          </cell>
          <cell r="Q7536" t="str">
            <v/>
          </cell>
        </row>
        <row r="7537">
          <cell r="J7537" t="str">
            <v/>
          </cell>
          <cell r="O7537" t="str">
            <v/>
          </cell>
          <cell r="P7537" t="str">
            <v/>
          </cell>
          <cell r="Q7537" t="str">
            <v/>
          </cell>
        </row>
        <row r="7538">
          <cell r="J7538" t="str">
            <v/>
          </cell>
          <cell r="O7538" t="str">
            <v/>
          </cell>
          <cell r="P7538" t="str">
            <v/>
          </cell>
          <cell r="Q7538" t="str">
            <v/>
          </cell>
        </row>
        <row r="7539">
          <cell r="J7539" t="str">
            <v/>
          </cell>
          <cell r="O7539" t="str">
            <v/>
          </cell>
          <cell r="P7539" t="str">
            <v/>
          </cell>
          <cell r="Q7539" t="str">
            <v/>
          </cell>
        </row>
        <row r="7540">
          <cell r="J7540" t="str">
            <v/>
          </cell>
          <cell r="O7540" t="str">
            <v/>
          </cell>
          <cell r="P7540" t="str">
            <v/>
          </cell>
          <cell r="Q7540" t="str">
            <v/>
          </cell>
        </row>
        <row r="7541">
          <cell r="J7541" t="str">
            <v/>
          </cell>
          <cell r="O7541" t="str">
            <v/>
          </cell>
          <cell r="P7541" t="str">
            <v/>
          </cell>
          <cell r="Q7541" t="str">
            <v/>
          </cell>
        </row>
        <row r="7542">
          <cell r="J7542" t="str">
            <v/>
          </cell>
          <cell r="O7542" t="str">
            <v/>
          </cell>
          <cell r="P7542" t="str">
            <v/>
          </cell>
          <cell r="Q7542" t="str">
            <v/>
          </cell>
        </row>
        <row r="7543">
          <cell r="J7543" t="str">
            <v/>
          </cell>
          <cell r="O7543" t="str">
            <v/>
          </cell>
          <cell r="P7543" t="str">
            <v/>
          </cell>
          <cell r="Q7543" t="str">
            <v/>
          </cell>
        </row>
        <row r="7544">
          <cell r="J7544" t="str">
            <v/>
          </cell>
          <cell r="O7544" t="str">
            <v/>
          </cell>
          <cell r="P7544" t="str">
            <v/>
          </cell>
          <cell r="Q7544" t="str">
            <v/>
          </cell>
        </row>
        <row r="7545">
          <cell r="J7545" t="str">
            <v/>
          </cell>
          <cell r="O7545" t="str">
            <v/>
          </cell>
          <cell r="P7545" t="str">
            <v/>
          </cell>
          <cell r="Q7545" t="str">
            <v/>
          </cell>
        </row>
        <row r="7546">
          <cell r="J7546" t="str">
            <v/>
          </cell>
          <cell r="O7546" t="str">
            <v/>
          </cell>
          <cell r="P7546" t="str">
            <v/>
          </cell>
          <cell r="Q7546" t="str">
            <v/>
          </cell>
        </row>
        <row r="7547">
          <cell r="J7547" t="str">
            <v/>
          </cell>
          <cell r="O7547" t="str">
            <v/>
          </cell>
          <cell r="P7547" t="str">
            <v/>
          </cell>
          <cell r="Q7547" t="str">
            <v/>
          </cell>
        </row>
        <row r="7548">
          <cell r="J7548" t="str">
            <v/>
          </cell>
          <cell r="O7548" t="str">
            <v/>
          </cell>
          <cell r="P7548" t="str">
            <v/>
          </cell>
          <cell r="Q7548" t="str">
            <v/>
          </cell>
        </row>
        <row r="7549">
          <cell r="J7549" t="str">
            <v/>
          </cell>
          <cell r="O7549" t="str">
            <v/>
          </cell>
          <cell r="P7549" t="str">
            <v/>
          </cell>
          <cell r="Q7549" t="str">
            <v/>
          </cell>
        </row>
        <row r="7550">
          <cell r="J7550" t="str">
            <v/>
          </cell>
          <cell r="O7550" t="str">
            <v/>
          </cell>
          <cell r="P7550" t="str">
            <v/>
          </cell>
          <cell r="Q7550" t="str">
            <v/>
          </cell>
        </row>
        <row r="7551">
          <cell r="J7551" t="str">
            <v/>
          </cell>
          <cell r="O7551" t="str">
            <v/>
          </cell>
          <cell r="P7551" t="str">
            <v/>
          </cell>
          <cell r="Q7551" t="str">
            <v/>
          </cell>
        </row>
        <row r="7552">
          <cell r="J7552" t="str">
            <v/>
          </cell>
          <cell r="O7552" t="str">
            <v/>
          </cell>
          <cell r="P7552" t="str">
            <v/>
          </cell>
          <cell r="Q7552" t="str">
            <v/>
          </cell>
        </row>
        <row r="7553">
          <cell r="J7553" t="str">
            <v/>
          </cell>
          <cell r="O7553" t="str">
            <v/>
          </cell>
          <cell r="P7553" t="str">
            <v/>
          </cell>
          <cell r="Q7553" t="str">
            <v/>
          </cell>
        </row>
        <row r="7554">
          <cell r="J7554" t="str">
            <v/>
          </cell>
          <cell r="O7554" t="str">
            <v/>
          </cell>
          <cell r="P7554" t="str">
            <v/>
          </cell>
          <cell r="Q7554" t="str">
            <v/>
          </cell>
        </row>
        <row r="7555">
          <cell r="J7555" t="str">
            <v/>
          </cell>
          <cell r="O7555" t="str">
            <v/>
          </cell>
          <cell r="P7555" t="str">
            <v/>
          </cell>
          <cell r="Q7555" t="str">
            <v/>
          </cell>
        </row>
        <row r="7556">
          <cell r="J7556" t="str">
            <v/>
          </cell>
          <cell r="O7556" t="str">
            <v/>
          </cell>
          <cell r="P7556" t="str">
            <v/>
          </cell>
          <cell r="Q7556" t="str">
            <v/>
          </cell>
        </row>
        <row r="7557">
          <cell r="J7557" t="str">
            <v/>
          </cell>
          <cell r="O7557" t="str">
            <v/>
          </cell>
          <cell r="P7557" t="str">
            <v/>
          </cell>
          <cell r="Q7557" t="str">
            <v/>
          </cell>
        </row>
        <row r="7558">
          <cell r="J7558" t="str">
            <v/>
          </cell>
          <cell r="O7558" t="str">
            <v/>
          </cell>
          <cell r="P7558" t="str">
            <v/>
          </cell>
          <cell r="Q7558" t="str">
            <v/>
          </cell>
        </row>
        <row r="7559">
          <cell r="J7559" t="str">
            <v/>
          </cell>
          <cell r="O7559" t="str">
            <v/>
          </cell>
          <cell r="P7559" t="str">
            <v/>
          </cell>
          <cell r="Q7559" t="str">
            <v/>
          </cell>
        </row>
        <row r="7560">
          <cell r="J7560" t="str">
            <v/>
          </cell>
          <cell r="O7560" t="str">
            <v/>
          </cell>
          <cell r="P7560" t="str">
            <v/>
          </cell>
          <cell r="Q7560" t="str">
            <v/>
          </cell>
        </row>
        <row r="7561">
          <cell r="J7561" t="str">
            <v/>
          </cell>
          <cell r="O7561" t="str">
            <v/>
          </cell>
          <cell r="P7561" t="str">
            <v/>
          </cell>
          <cell r="Q7561" t="str">
            <v/>
          </cell>
        </row>
        <row r="7562">
          <cell r="J7562" t="str">
            <v/>
          </cell>
          <cell r="O7562" t="str">
            <v/>
          </cell>
          <cell r="P7562" t="str">
            <v/>
          </cell>
          <cell r="Q7562" t="str">
            <v/>
          </cell>
        </row>
        <row r="7563">
          <cell r="J7563" t="str">
            <v/>
          </cell>
          <cell r="O7563" t="str">
            <v/>
          </cell>
          <cell r="P7563" t="str">
            <v/>
          </cell>
          <cell r="Q7563" t="str">
            <v/>
          </cell>
        </row>
        <row r="7564">
          <cell r="J7564" t="str">
            <v/>
          </cell>
          <cell r="O7564" t="str">
            <v/>
          </cell>
          <cell r="P7564" t="str">
            <v/>
          </cell>
          <cell r="Q7564" t="str">
            <v/>
          </cell>
        </row>
        <row r="7565">
          <cell r="J7565" t="str">
            <v/>
          </cell>
          <cell r="O7565" t="str">
            <v/>
          </cell>
          <cell r="P7565" t="str">
            <v/>
          </cell>
          <cell r="Q7565" t="str">
            <v/>
          </cell>
        </row>
        <row r="7566">
          <cell r="J7566" t="str">
            <v/>
          </cell>
          <cell r="O7566" t="str">
            <v/>
          </cell>
          <cell r="P7566" t="str">
            <v/>
          </cell>
          <cell r="Q7566" t="str">
            <v/>
          </cell>
        </row>
        <row r="7567">
          <cell r="J7567" t="str">
            <v/>
          </cell>
          <cell r="O7567" t="str">
            <v/>
          </cell>
          <cell r="P7567" t="str">
            <v/>
          </cell>
          <cell r="Q7567" t="str">
            <v/>
          </cell>
        </row>
        <row r="7568">
          <cell r="J7568" t="str">
            <v/>
          </cell>
          <cell r="O7568" t="str">
            <v/>
          </cell>
          <cell r="P7568" t="str">
            <v/>
          </cell>
          <cell r="Q7568" t="str">
            <v/>
          </cell>
        </row>
        <row r="7569">
          <cell r="J7569" t="str">
            <v/>
          </cell>
          <cell r="O7569" t="str">
            <v/>
          </cell>
          <cell r="P7569" t="str">
            <v/>
          </cell>
          <cell r="Q7569" t="str">
            <v/>
          </cell>
        </row>
        <row r="7570">
          <cell r="J7570" t="str">
            <v/>
          </cell>
          <cell r="O7570" t="str">
            <v/>
          </cell>
          <cell r="P7570" t="str">
            <v/>
          </cell>
          <cell r="Q7570" t="str">
            <v/>
          </cell>
        </row>
        <row r="7571">
          <cell r="J7571" t="str">
            <v/>
          </cell>
          <cell r="O7571" t="str">
            <v/>
          </cell>
          <cell r="P7571" t="str">
            <v/>
          </cell>
          <cell r="Q7571" t="str">
            <v/>
          </cell>
        </row>
        <row r="7572">
          <cell r="J7572" t="str">
            <v/>
          </cell>
          <cell r="O7572" t="str">
            <v/>
          </cell>
          <cell r="P7572" t="str">
            <v/>
          </cell>
          <cell r="Q7572" t="str">
            <v/>
          </cell>
        </row>
        <row r="7573">
          <cell r="J7573" t="str">
            <v/>
          </cell>
          <cell r="O7573" t="str">
            <v/>
          </cell>
          <cell r="P7573" t="str">
            <v/>
          </cell>
          <cell r="Q7573" t="str">
            <v/>
          </cell>
        </row>
        <row r="7574">
          <cell r="J7574" t="str">
            <v/>
          </cell>
          <cell r="O7574" t="str">
            <v/>
          </cell>
          <cell r="P7574" t="str">
            <v/>
          </cell>
          <cell r="Q7574" t="str">
            <v/>
          </cell>
        </row>
        <row r="7575">
          <cell r="J7575" t="str">
            <v/>
          </cell>
          <cell r="O7575" t="str">
            <v/>
          </cell>
          <cell r="P7575" t="str">
            <v/>
          </cell>
          <cell r="Q7575" t="str">
            <v/>
          </cell>
        </row>
        <row r="7576">
          <cell r="J7576" t="str">
            <v/>
          </cell>
          <cell r="O7576" t="str">
            <v/>
          </cell>
          <cell r="P7576" t="str">
            <v/>
          </cell>
          <cell r="Q7576" t="str">
            <v/>
          </cell>
        </row>
        <row r="7577">
          <cell r="J7577" t="str">
            <v/>
          </cell>
          <cell r="O7577" t="str">
            <v/>
          </cell>
          <cell r="P7577" t="str">
            <v/>
          </cell>
          <cell r="Q7577" t="str">
            <v/>
          </cell>
        </row>
        <row r="7578">
          <cell r="J7578" t="str">
            <v/>
          </cell>
          <cell r="O7578" t="str">
            <v/>
          </cell>
          <cell r="P7578" t="str">
            <v/>
          </cell>
          <cell r="Q7578" t="str">
            <v/>
          </cell>
        </row>
        <row r="7579">
          <cell r="J7579" t="str">
            <v/>
          </cell>
          <cell r="O7579" t="str">
            <v/>
          </cell>
          <cell r="P7579" t="str">
            <v/>
          </cell>
          <cell r="Q7579" t="str">
            <v/>
          </cell>
        </row>
        <row r="7580">
          <cell r="J7580" t="str">
            <v/>
          </cell>
          <cell r="O7580" t="str">
            <v/>
          </cell>
          <cell r="P7580" t="str">
            <v/>
          </cell>
          <cell r="Q7580" t="str">
            <v/>
          </cell>
        </row>
        <row r="7581">
          <cell r="J7581" t="str">
            <v/>
          </cell>
          <cell r="O7581" t="str">
            <v/>
          </cell>
          <cell r="P7581" t="str">
            <v/>
          </cell>
          <cell r="Q7581" t="str">
            <v/>
          </cell>
        </row>
        <row r="7582">
          <cell r="J7582" t="str">
            <v/>
          </cell>
          <cell r="O7582" t="str">
            <v/>
          </cell>
          <cell r="P7582" t="str">
            <v/>
          </cell>
          <cell r="Q7582" t="str">
            <v/>
          </cell>
        </row>
        <row r="7583">
          <cell r="J7583" t="str">
            <v/>
          </cell>
          <cell r="O7583" t="str">
            <v/>
          </cell>
          <cell r="P7583" t="str">
            <v/>
          </cell>
          <cell r="Q7583" t="str">
            <v/>
          </cell>
        </row>
        <row r="7584">
          <cell r="J7584" t="str">
            <v/>
          </cell>
          <cell r="O7584" t="str">
            <v/>
          </cell>
          <cell r="P7584" t="str">
            <v/>
          </cell>
          <cell r="Q7584" t="str">
            <v/>
          </cell>
        </row>
        <row r="7585">
          <cell r="J7585" t="str">
            <v/>
          </cell>
          <cell r="O7585" t="str">
            <v/>
          </cell>
          <cell r="P7585" t="str">
            <v/>
          </cell>
          <cell r="Q7585" t="str">
            <v/>
          </cell>
        </row>
        <row r="7586">
          <cell r="J7586" t="str">
            <v/>
          </cell>
          <cell r="O7586" t="str">
            <v/>
          </cell>
          <cell r="P7586" t="str">
            <v/>
          </cell>
          <cell r="Q7586" t="str">
            <v/>
          </cell>
        </row>
        <row r="7587">
          <cell r="J7587" t="str">
            <v/>
          </cell>
          <cell r="O7587" t="str">
            <v/>
          </cell>
          <cell r="P7587" t="str">
            <v/>
          </cell>
          <cell r="Q7587" t="str">
            <v/>
          </cell>
        </row>
        <row r="7588">
          <cell r="J7588" t="str">
            <v/>
          </cell>
          <cell r="O7588" t="str">
            <v/>
          </cell>
          <cell r="P7588" t="str">
            <v/>
          </cell>
          <cell r="Q7588" t="str">
            <v/>
          </cell>
        </row>
        <row r="7589">
          <cell r="J7589" t="str">
            <v/>
          </cell>
          <cell r="O7589" t="str">
            <v/>
          </cell>
          <cell r="P7589" t="str">
            <v/>
          </cell>
          <cell r="Q7589" t="str">
            <v/>
          </cell>
        </row>
        <row r="7590">
          <cell r="J7590" t="str">
            <v/>
          </cell>
          <cell r="O7590" t="str">
            <v/>
          </cell>
          <cell r="P7590" t="str">
            <v/>
          </cell>
          <cell r="Q7590" t="str">
            <v/>
          </cell>
        </row>
        <row r="7591">
          <cell r="J7591" t="str">
            <v/>
          </cell>
          <cell r="O7591" t="str">
            <v/>
          </cell>
          <cell r="P7591" t="str">
            <v/>
          </cell>
          <cell r="Q7591" t="str">
            <v/>
          </cell>
        </row>
        <row r="7592">
          <cell r="J7592" t="str">
            <v/>
          </cell>
          <cell r="O7592" t="str">
            <v/>
          </cell>
          <cell r="P7592" t="str">
            <v/>
          </cell>
          <cell r="Q7592" t="str">
            <v/>
          </cell>
        </row>
        <row r="7593">
          <cell r="J7593" t="str">
            <v/>
          </cell>
          <cell r="O7593" t="str">
            <v/>
          </cell>
          <cell r="P7593" t="str">
            <v/>
          </cell>
          <cell r="Q7593" t="str">
            <v/>
          </cell>
        </row>
        <row r="7594">
          <cell r="J7594" t="str">
            <v/>
          </cell>
          <cell r="O7594" t="str">
            <v/>
          </cell>
          <cell r="P7594" t="str">
            <v/>
          </cell>
          <cell r="Q7594" t="str">
            <v/>
          </cell>
        </row>
        <row r="7595">
          <cell r="J7595" t="str">
            <v/>
          </cell>
          <cell r="O7595" t="str">
            <v/>
          </cell>
          <cell r="P7595" t="str">
            <v/>
          </cell>
          <cell r="Q7595" t="str">
            <v/>
          </cell>
        </row>
        <row r="7596">
          <cell r="J7596" t="str">
            <v/>
          </cell>
          <cell r="O7596" t="str">
            <v/>
          </cell>
          <cell r="P7596" t="str">
            <v/>
          </cell>
          <cell r="Q7596" t="str">
            <v/>
          </cell>
        </row>
        <row r="7597">
          <cell r="J7597" t="str">
            <v/>
          </cell>
          <cell r="O7597" t="str">
            <v/>
          </cell>
          <cell r="P7597" t="str">
            <v/>
          </cell>
          <cell r="Q7597" t="str">
            <v/>
          </cell>
        </row>
        <row r="7598">
          <cell r="J7598" t="str">
            <v/>
          </cell>
          <cell r="O7598" t="str">
            <v/>
          </cell>
          <cell r="P7598" t="str">
            <v/>
          </cell>
          <cell r="Q7598" t="str">
            <v/>
          </cell>
        </row>
        <row r="7599">
          <cell r="J7599" t="str">
            <v/>
          </cell>
          <cell r="O7599" t="str">
            <v/>
          </cell>
          <cell r="P7599" t="str">
            <v/>
          </cell>
          <cell r="Q7599" t="str">
            <v/>
          </cell>
        </row>
        <row r="7600">
          <cell r="J7600" t="str">
            <v/>
          </cell>
          <cell r="O7600" t="str">
            <v/>
          </cell>
          <cell r="P7600" t="str">
            <v/>
          </cell>
          <cell r="Q7600" t="str">
            <v/>
          </cell>
        </row>
        <row r="7601">
          <cell r="J7601" t="str">
            <v/>
          </cell>
          <cell r="O7601" t="str">
            <v/>
          </cell>
          <cell r="P7601" t="str">
            <v/>
          </cell>
          <cell r="Q7601" t="str">
            <v/>
          </cell>
        </row>
        <row r="7602">
          <cell r="J7602" t="str">
            <v/>
          </cell>
          <cell r="O7602" t="str">
            <v/>
          </cell>
          <cell r="P7602" t="str">
            <v/>
          </cell>
          <cell r="Q7602" t="str">
            <v/>
          </cell>
        </row>
        <row r="7603">
          <cell r="J7603" t="str">
            <v/>
          </cell>
          <cell r="O7603" t="str">
            <v/>
          </cell>
          <cell r="P7603" t="str">
            <v/>
          </cell>
          <cell r="Q7603" t="str">
            <v/>
          </cell>
        </row>
        <row r="7604">
          <cell r="J7604" t="str">
            <v/>
          </cell>
          <cell r="O7604" t="str">
            <v/>
          </cell>
          <cell r="P7604" t="str">
            <v/>
          </cell>
          <cell r="Q7604" t="str">
            <v/>
          </cell>
        </row>
        <row r="7605">
          <cell r="J7605" t="str">
            <v/>
          </cell>
          <cell r="O7605" t="str">
            <v/>
          </cell>
          <cell r="P7605" t="str">
            <v/>
          </cell>
          <cell r="Q7605" t="str">
            <v/>
          </cell>
        </row>
        <row r="7606">
          <cell r="J7606" t="str">
            <v/>
          </cell>
          <cell r="O7606" t="str">
            <v/>
          </cell>
          <cell r="P7606" t="str">
            <v/>
          </cell>
          <cell r="Q7606" t="str">
            <v/>
          </cell>
        </row>
        <row r="7607">
          <cell r="J7607" t="str">
            <v/>
          </cell>
          <cell r="O7607" t="str">
            <v/>
          </cell>
          <cell r="P7607" t="str">
            <v/>
          </cell>
          <cell r="Q7607" t="str">
            <v/>
          </cell>
        </row>
        <row r="7608">
          <cell r="J7608" t="str">
            <v/>
          </cell>
          <cell r="O7608" t="str">
            <v/>
          </cell>
          <cell r="P7608" t="str">
            <v/>
          </cell>
          <cell r="Q7608" t="str">
            <v/>
          </cell>
        </row>
        <row r="7609">
          <cell r="J7609" t="str">
            <v/>
          </cell>
          <cell r="O7609" t="str">
            <v/>
          </cell>
          <cell r="P7609" t="str">
            <v/>
          </cell>
          <cell r="Q7609" t="str">
            <v/>
          </cell>
        </row>
        <row r="7610">
          <cell r="J7610" t="str">
            <v/>
          </cell>
          <cell r="O7610" t="str">
            <v/>
          </cell>
          <cell r="P7610" t="str">
            <v/>
          </cell>
          <cell r="Q7610" t="str">
            <v/>
          </cell>
        </row>
        <row r="7611">
          <cell r="J7611" t="str">
            <v/>
          </cell>
          <cell r="O7611" t="str">
            <v/>
          </cell>
          <cell r="P7611" t="str">
            <v/>
          </cell>
          <cell r="Q7611" t="str">
            <v/>
          </cell>
        </row>
        <row r="7612">
          <cell r="J7612" t="str">
            <v/>
          </cell>
          <cell r="O7612" t="str">
            <v/>
          </cell>
          <cell r="P7612" t="str">
            <v/>
          </cell>
          <cell r="Q7612" t="str">
            <v/>
          </cell>
        </row>
        <row r="7613">
          <cell r="J7613" t="str">
            <v/>
          </cell>
          <cell r="O7613" t="str">
            <v/>
          </cell>
          <cell r="P7613" t="str">
            <v/>
          </cell>
          <cell r="Q7613" t="str">
            <v/>
          </cell>
        </row>
        <row r="7614">
          <cell r="J7614" t="str">
            <v/>
          </cell>
          <cell r="O7614" t="str">
            <v/>
          </cell>
          <cell r="P7614" t="str">
            <v/>
          </cell>
          <cell r="Q7614" t="str">
            <v/>
          </cell>
        </row>
        <row r="7615">
          <cell r="J7615" t="str">
            <v/>
          </cell>
          <cell r="O7615" t="str">
            <v/>
          </cell>
          <cell r="P7615" t="str">
            <v/>
          </cell>
          <cell r="Q7615" t="str">
            <v/>
          </cell>
        </row>
        <row r="7616">
          <cell r="J7616" t="str">
            <v/>
          </cell>
          <cell r="O7616" t="str">
            <v/>
          </cell>
          <cell r="P7616" t="str">
            <v/>
          </cell>
          <cell r="Q7616" t="str">
            <v/>
          </cell>
        </row>
        <row r="7617">
          <cell r="J7617" t="str">
            <v/>
          </cell>
          <cell r="O7617" t="str">
            <v/>
          </cell>
          <cell r="P7617" t="str">
            <v/>
          </cell>
          <cell r="Q7617" t="str">
            <v/>
          </cell>
        </row>
        <row r="7618">
          <cell r="J7618" t="str">
            <v/>
          </cell>
          <cell r="O7618" t="str">
            <v/>
          </cell>
          <cell r="P7618" t="str">
            <v/>
          </cell>
          <cell r="Q7618" t="str">
            <v/>
          </cell>
        </row>
        <row r="7619">
          <cell r="J7619" t="str">
            <v/>
          </cell>
          <cell r="O7619" t="str">
            <v/>
          </cell>
          <cell r="P7619" t="str">
            <v/>
          </cell>
          <cell r="Q7619" t="str">
            <v/>
          </cell>
        </row>
        <row r="7620">
          <cell r="J7620" t="str">
            <v/>
          </cell>
          <cell r="O7620" t="str">
            <v/>
          </cell>
          <cell r="P7620" t="str">
            <v/>
          </cell>
          <cell r="Q7620" t="str">
            <v/>
          </cell>
        </row>
        <row r="7621">
          <cell r="J7621" t="str">
            <v/>
          </cell>
          <cell r="O7621" t="str">
            <v/>
          </cell>
          <cell r="P7621" t="str">
            <v/>
          </cell>
          <cell r="Q7621" t="str">
            <v/>
          </cell>
        </row>
        <row r="7622">
          <cell r="J7622" t="str">
            <v/>
          </cell>
          <cell r="O7622" t="str">
            <v/>
          </cell>
          <cell r="P7622" t="str">
            <v/>
          </cell>
          <cell r="Q7622" t="str">
            <v/>
          </cell>
        </row>
        <row r="7623">
          <cell r="J7623" t="str">
            <v/>
          </cell>
          <cell r="O7623" t="str">
            <v/>
          </cell>
          <cell r="P7623" t="str">
            <v/>
          </cell>
          <cell r="Q7623" t="str">
            <v/>
          </cell>
        </row>
        <row r="7624">
          <cell r="J7624" t="str">
            <v/>
          </cell>
          <cell r="O7624" t="str">
            <v/>
          </cell>
          <cell r="P7624" t="str">
            <v/>
          </cell>
          <cell r="Q7624" t="str">
            <v/>
          </cell>
        </row>
        <row r="7625">
          <cell r="J7625" t="str">
            <v/>
          </cell>
          <cell r="O7625" t="str">
            <v/>
          </cell>
          <cell r="P7625" t="str">
            <v/>
          </cell>
          <cell r="Q7625" t="str">
            <v/>
          </cell>
        </row>
        <row r="7626">
          <cell r="J7626" t="str">
            <v/>
          </cell>
          <cell r="O7626" t="str">
            <v/>
          </cell>
          <cell r="P7626" t="str">
            <v/>
          </cell>
          <cell r="Q7626" t="str">
            <v/>
          </cell>
        </row>
        <row r="7627">
          <cell r="J7627" t="str">
            <v/>
          </cell>
          <cell r="O7627" t="str">
            <v/>
          </cell>
          <cell r="P7627" t="str">
            <v/>
          </cell>
          <cell r="Q7627" t="str">
            <v/>
          </cell>
        </row>
        <row r="7628">
          <cell r="J7628" t="str">
            <v/>
          </cell>
          <cell r="O7628" t="str">
            <v/>
          </cell>
          <cell r="P7628" t="str">
            <v/>
          </cell>
          <cell r="Q7628" t="str">
            <v/>
          </cell>
        </row>
        <row r="7629">
          <cell r="J7629" t="str">
            <v/>
          </cell>
          <cell r="O7629" t="str">
            <v/>
          </cell>
          <cell r="P7629" t="str">
            <v/>
          </cell>
          <cell r="Q7629" t="str">
            <v/>
          </cell>
        </row>
        <row r="7630">
          <cell r="J7630" t="str">
            <v/>
          </cell>
          <cell r="O7630" t="str">
            <v/>
          </cell>
          <cell r="P7630" t="str">
            <v/>
          </cell>
          <cell r="Q7630" t="str">
            <v/>
          </cell>
        </row>
        <row r="7631">
          <cell r="J7631" t="str">
            <v/>
          </cell>
          <cell r="O7631" t="str">
            <v/>
          </cell>
          <cell r="P7631" t="str">
            <v/>
          </cell>
          <cell r="Q7631" t="str">
            <v/>
          </cell>
        </row>
        <row r="7632">
          <cell r="J7632" t="str">
            <v/>
          </cell>
          <cell r="O7632" t="str">
            <v/>
          </cell>
          <cell r="P7632" t="str">
            <v/>
          </cell>
          <cell r="Q7632" t="str">
            <v/>
          </cell>
        </row>
        <row r="7633">
          <cell r="J7633" t="str">
            <v/>
          </cell>
          <cell r="O7633" t="str">
            <v/>
          </cell>
          <cell r="P7633" t="str">
            <v/>
          </cell>
          <cell r="Q7633" t="str">
            <v/>
          </cell>
        </row>
        <row r="7634">
          <cell r="J7634" t="str">
            <v/>
          </cell>
          <cell r="O7634" t="str">
            <v/>
          </cell>
          <cell r="P7634" t="str">
            <v/>
          </cell>
          <cell r="Q7634" t="str">
            <v/>
          </cell>
        </row>
        <row r="7635">
          <cell r="J7635" t="str">
            <v/>
          </cell>
          <cell r="O7635" t="str">
            <v/>
          </cell>
          <cell r="P7635" t="str">
            <v/>
          </cell>
          <cell r="Q7635" t="str">
            <v/>
          </cell>
        </row>
        <row r="7636">
          <cell r="J7636" t="str">
            <v/>
          </cell>
          <cell r="O7636" t="str">
            <v/>
          </cell>
          <cell r="P7636" t="str">
            <v/>
          </cell>
          <cell r="Q7636" t="str">
            <v/>
          </cell>
        </row>
        <row r="7637">
          <cell r="J7637" t="str">
            <v/>
          </cell>
          <cell r="O7637" t="str">
            <v/>
          </cell>
          <cell r="P7637" t="str">
            <v/>
          </cell>
          <cell r="Q7637" t="str">
            <v/>
          </cell>
        </row>
        <row r="7638">
          <cell r="J7638" t="str">
            <v/>
          </cell>
          <cell r="O7638" t="str">
            <v/>
          </cell>
          <cell r="P7638" t="str">
            <v/>
          </cell>
          <cell r="Q7638" t="str">
            <v/>
          </cell>
        </row>
        <row r="7639">
          <cell r="J7639" t="str">
            <v/>
          </cell>
          <cell r="O7639" t="str">
            <v/>
          </cell>
          <cell r="P7639" t="str">
            <v/>
          </cell>
          <cell r="Q7639" t="str">
            <v/>
          </cell>
        </row>
        <row r="7640">
          <cell r="J7640" t="str">
            <v/>
          </cell>
          <cell r="O7640" t="str">
            <v/>
          </cell>
          <cell r="P7640" t="str">
            <v/>
          </cell>
          <cell r="Q7640" t="str">
            <v/>
          </cell>
        </row>
        <row r="7641">
          <cell r="J7641" t="str">
            <v/>
          </cell>
          <cell r="O7641" t="str">
            <v/>
          </cell>
          <cell r="P7641" t="str">
            <v/>
          </cell>
          <cell r="Q7641" t="str">
            <v/>
          </cell>
        </row>
        <row r="7642">
          <cell r="J7642" t="str">
            <v/>
          </cell>
          <cell r="O7642" t="str">
            <v/>
          </cell>
          <cell r="P7642" t="str">
            <v/>
          </cell>
          <cell r="Q7642" t="str">
            <v/>
          </cell>
        </row>
        <row r="7643">
          <cell r="J7643" t="str">
            <v/>
          </cell>
          <cell r="O7643" t="str">
            <v/>
          </cell>
          <cell r="P7643" t="str">
            <v/>
          </cell>
          <cell r="Q7643" t="str">
            <v/>
          </cell>
        </row>
        <row r="7644">
          <cell r="J7644" t="str">
            <v/>
          </cell>
          <cell r="O7644" t="str">
            <v/>
          </cell>
          <cell r="P7644" t="str">
            <v/>
          </cell>
          <cell r="Q7644" t="str">
            <v/>
          </cell>
        </row>
        <row r="7645">
          <cell r="J7645" t="str">
            <v/>
          </cell>
          <cell r="O7645" t="str">
            <v/>
          </cell>
          <cell r="P7645" t="str">
            <v/>
          </cell>
          <cell r="Q7645" t="str">
            <v/>
          </cell>
        </row>
        <row r="7646">
          <cell r="J7646" t="str">
            <v/>
          </cell>
          <cell r="O7646" t="str">
            <v/>
          </cell>
          <cell r="P7646" t="str">
            <v/>
          </cell>
          <cell r="Q7646" t="str">
            <v/>
          </cell>
        </row>
        <row r="7647">
          <cell r="J7647" t="str">
            <v/>
          </cell>
          <cell r="O7647" t="str">
            <v/>
          </cell>
          <cell r="P7647" t="str">
            <v/>
          </cell>
          <cell r="Q7647" t="str">
            <v/>
          </cell>
        </row>
        <row r="7648">
          <cell r="J7648" t="str">
            <v/>
          </cell>
          <cell r="O7648" t="str">
            <v/>
          </cell>
          <cell r="P7648" t="str">
            <v/>
          </cell>
          <cell r="Q7648" t="str">
            <v/>
          </cell>
        </row>
        <row r="7649">
          <cell r="J7649" t="str">
            <v/>
          </cell>
          <cell r="O7649" t="str">
            <v/>
          </cell>
          <cell r="P7649" t="str">
            <v/>
          </cell>
          <cell r="Q7649" t="str">
            <v/>
          </cell>
        </row>
        <row r="7650">
          <cell r="J7650" t="str">
            <v/>
          </cell>
          <cell r="O7650" t="str">
            <v/>
          </cell>
          <cell r="P7650" t="str">
            <v/>
          </cell>
          <cell r="Q7650" t="str">
            <v/>
          </cell>
        </row>
        <row r="7651">
          <cell r="J7651" t="str">
            <v/>
          </cell>
          <cell r="O7651" t="str">
            <v/>
          </cell>
          <cell r="P7651" t="str">
            <v/>
          </cell>
          <cell r="Q7651" t="str">
            <v/>
          </cell>
        </row>
        <row r="7652">
          <cell r="J7652" t="str">
            <v/>
          </cell>
          <cell r="O7652" t="str">
            <v/>
          </cell>
          <cell r="P7652" t="str">
            <v/>
          </cell>
          <cell r="Q7652" t="str">
            <v/>
          </cell>
        </row>
        <row r="7653">
          <cell r="J7653" t="str">
            <v/>
          </cell>
          <cell r="O7653" t="str">
            <v/>
          </cell>
          <cell r="P7653" t="str">
            <v/>
          </cell>
          <cell r="Q7653" t="str">
            <v/>
          </cell>
        </row>
        <row r="7654">
          <cell r="J7654" t="str">
            <v/>
          </cell>
          <cell r="O7654" t="str">
            <v/>
          </cell>
          <cell r="P7654" t="str">
            <v/>
          </cell>
          <cell r="Q7654" t="str">
            <v/>
          </cell>
        </row>
        <row r="7655">
          <cell r="J7655" t="str">
            <v/>
          </cell>
          <cell r="O7655" t="str">
            <v/>
          </cell>
          <cell r="P7655" t="str">
            <v/>
          </cell>
          <cell r="Q7655" t="str">
            <v/>
          </cell>
        </row>
        <row r="7656">
          <cell r="J7656" t="str">
            <v/>
          </cell>
          <cell r="O7656" t="str">
            <v/>
          </cell>
          <cell r="P7656" t="str">
            <v/>
          </cell>
          <cell r="Q7656" t="str">
            <v/>
          </cell>
        </row>
        <row r="7657">
          <cell r="J7657" t="str">
            <v/>
          </cell>
          <cell r="O7657" t="str">
            <v/>
          </cell>
          <cell r="P7657" t="str">
            <v/>
          </cell>
          <cell r="Q7657" t="str">
            <v/>
          </cell>
        </row>
        <row r="7658">
          <cell r="J7658" t="str">
            <v/>
          </cell>
          <cell r="O7658" t="str">
            <v/>
          </cell>
          <cell r="P7658" t="str">
            <v/>
          </cell>
          <cell r="Q7658" t="str">
            <v/>
          </cell>
        </row>
        <row r="7659">
          <cell r="J7659" t="str">
            <v/>
          </cell>
          <cell r="O7659" t="str">
            <v/>
          </cell>
          <cell r="P7659" t="str">
            <v/>
          </cell>
          <cell r="Q7659" t="str">
            <v/>
          </cell>
        </row>
        <row r="7660">
          <cell r="J7660" t="str">
            <v/>
          </cell>
          <cell r="O7660" t="str">
            <v/>
          </cell>
          <cell r="P7660" t="str">
            <v/>
          </cell>
          <cell r="Q7660" t="str">
            <v/>
          </cell>
        </row>
        <row r="7661">
          <cell r="J7661" t="str">
            <v/>
          </cell>
          <cell r="O7661" t="str">
            <v/>
          </cell>
          <cell r="P7661" t="str">
            <v/>
          </cell>
          <cell r="Q7661" t="str">
            <v/>
          </cell>
        </row>
        <row r="7662">
          <cell r="J7662" t="str">
            <v/>
          </cell>
          <cell r="O7662" t="str">
            <v/>
          </cell>
          <cell r="P7662" t="str">
            <v/>
          </cell>
          <cell r="Q7662" t="str">
            <v/>
          </cell>
        </row>
        <row r="7663">
          <cell r="J7663" t="str">
            <v/>
          </cell>
          <cell r="O7663" t="str">
            <v/>
          </cell>
          <cell r="P7663" t="str">
            <v/>
          </cell>
          <cell r="Q7663" t="str">
            <v/>
          </cell>
        </row>
        <row r="7664">
          <cell r="J7664" t="str">
            <v/>
          </cell>
          <cell r="O7664" t="str">
            <v/>
          </cell>
          <cell r="P7664" t="str">
            <v/>
          </cell>
          <cell r="Q7664" t="str">
            <v/>
          </cell>
        </row>
        <row r="7665">
          <cell r="J7665" t="str">
            <v/>
          </cell>
          <cell r="O7665" t="str">
            <v/>
          </cell>
          <cell r="P7665" t="str">
            <v/>
          </cell>
          <cell r="Q7665" t="str">
            <v/>
          </cell>
        </row>
        <row r="7666">
          <cell r="J7666" t="str">
            <v/>
          </cell>
          <cell r="O7666" t="str">
            <v/>
          </cell>
          <cell r="P7666" t="str">
            <v/>
          </cell>
          <cell r="Q7666" t="str">
            <v/>
          </cell>
        </row>
        <row r="7667">
          <cell r="J7667" t="str">
            <v/>
          </cell>
          <cell r="O7667" t="str">
            <v/>
          </cell>
          <cell r="P7667" t="str">
            <v/>
          </cell>
          <cell r="Q7667" t="str">
            <v/>
          </cell>
        </row>
        <row r="7668">
          <cell r="J7668" t="str">
            <v/>
          </cell>
          <cell r="O7668" t="str">
            <v/>
          </cell>
          <cell r="P7668" t="str">
            <v/>
          </cell>
          <cell r="Q7668" t="str">
            <v/>
          </cell>
        </row>
        <row r="7669">
          <cell r="J7669" t="str">
            <v/>
          </cell>
          <cell r="O7669" t="str">
            <v/>
          </cell>
          <cell r="P7669" t="str">
            <v/>
          </cell>
          <cell r="Q7669" t="str">
            <v/>
          </cell>
        </row>
        <row r="7670">
          <cell r="J7670" t="str">
            <v/>
          </cell>
          <cell r="O7670" t="str">
            <v/>
          </cell>
          <cell r="P7670" t="str">
            <v/>
          </cell>
          <cell r="Q7670" t="str">
            <v/>
          </cell>
        </row>
        <row r="7671">
          <cell r="J7671" t="str">
            <v/>
          </cell>
          <cell r="O7671" t="str">
            <v/>
          </cell>
          <cell r="P7671" t="str">
            <v/>
          </cell>
          <cell r="Q7671" t="str">
            <v/>
          </cell>
        </row>
        <row r="7672">
          <cell r="J7672" t="str">
            <v/>
          </cell>
          <cell r="O7672" t="str">
            <v/>
          </cell>
          <cell r="P7672" t="str">
            <v/>
          </cell>
          <cell r="Q7672" t="str">
            <v/>
          </cell>
        </row>
        <row r="7673">
          <cell r="J7673" t="str">
            <v/>
          </cell>
          <cell r="O7673" t="str">
            <v/>
          </cell>
          <cell r="P7673" t="str">
            <v/>
          </cell>
          <cell r="Q7673" t="str">
            <v/>
          </cell>
        </row>
        <row r="7674">
          <cell r="J7674" t="str">
            <v/>
          </cell>
          <cell r="O7674" t="str">
            <v/>
          </cell>
          <cell r="P7674" t="str">
            <v/>
          </cell>
          <cell r="Q7674" t="str">
            <v/>
          </cell>
        </row>
        <row r="7675">
          <cell r="J7675" t="str">
            <v/>
          </cell>
          <cell r="O7675" t="str">
            <v/>
          </cell>
          <cell r="P7675" t="str">
            <v/>
          </cell>
          <cell r="Q7675" t="str">
            <v/>
          </cell>
        </row>
        <row r="7676">
          <cell r="J7676" t="str">
            <v/>
          </cell>
          <cell r="O7676" t="str">
            <v/>
          </cell>
          <cell r="P7676" t="str">
            <v/>
          </cell>
          <cell r="Q7676" t="str">
            <v/>
          </cell>
        </row>
        <row r="7677">
          <cell r="J7677" t="str">
            <v/>
          </cell>
          <cell r="O7677" t="str">
            <v/>
          </cell>
          <cell r="P7677" t="str">
            <v/>
          </cell>
          <cell r="Q7677" t="str">
            <v/>
          </cell>
        </row>
        <row r="7678">
          <cell r="J7678" t="str">
            <v/>
          </cell>
          <cell r="O7678" t="str">
            <v/>
          </cell>
          <cell r="P7678" t="str">
            <v/>
          </cell>
          <cell r="Q7678" t="str">
            <v/>
          </cell>
        </row>
        <row r="7679">
          <cell r="J7679" t="str">
            <v/>
          </cell>
          <cell r="O7679" t="str">
            <v/>
          </cell>
          <cell r="P7679" t="str">
            <v/>
          </cell>
          <cell r="Q7679" t="str">
            <v/>
          </cell>
        </row>
        <row r="7680">
          <cell r="J7680" t="str">
            <v/>
          </cell>
          <cell r="O7680" t="str">
            <v/>
          </cell>
          <cell r="P7680" t="str">
            <v/>
          </cell>
          <cell r="Q7680" t="str">
            <v/>
          </cell>
        </row>
        <row r="7681">
          <cell r="J7681" t="str">
            <v/>
          </cell>
          <cell r="O7681" t="str">
            <v/>
          </cell>
          <cell r="P7681" t="str">
            <v/>
          </cell>
          <cell r="Q7681" t="str">
            <v/>
          </cell>
        </row>
        <row r="7682">
          <cell r="J7682" t="str">
            <v/>
          </cell>
          <cell r="O7682" t="str">
            <v/>
          </cell>
          <cell r="P7682" t="str">
            <v/>
          </cell>
          <cell r="Q7682" t="str">
            <v/>
          </cell>
        </row>
        <row r="7683">
          <cell r="J7683" t="str">
            <v/>
          </cell>
          <cell r="O7683" t="str">
            <v/>
          </cell>
          <cell r="P7683" t="str">
            <v/>
          </cell>
          <cell r="Q7683" t="str">
            <v/>
          </cell>
        </row>
        <row r="7684">
          <cell r="J7684" t="str">
            <v/>
          </cell>
          <cell r="O7684" t="str">
            <v/>
          </cell>
          <cell r="P7684" t="str">
            <v/>
          </cell>
          <cell r="Q7684" t="str">
            <v/>
          </cell>
        </row>
        <row r="7685">
          <cell r="J7685" t="str">
            <v/>
          </cell>
          <cell r="O7685" t="str">
            <v/>
          </cell>
          <cell r="P7685" t="str">
            <v/>
          </cell>
          <cell r="Q7685" t="str">
            <v/>
          </cell>
        </row>
        <row r="7686">
          <cell r="J7686" t="str">
            <v/>
          </cell>
          <cell r="O7686" t="str">
            <v/>
          </cell>
          <cell r="P7686" t="str">
            <v/>
          </cell>
          <cell r="Q7686" t="str">
            <v/>
          </cell>
        </row>
        <row r="7687">
          <cell r="J7687" t="str">
            <v/>
          </cell>
          <cell r="O7687" t="str">
            <v/>
          </cell>
          <cell r="P7687" t="str">
            <v/>
          </cell>
          <cell r="Q7687" t="str">
            <v/>
          </cell>
        </row>
        <row r="7688">
          <cell r="J7688" t="str">
            <v/>
          </cell>
          <cell r="O7688" t="str">
            <v/>
          </cell>
          <cell r="P7688" t="str">
            <v/>
          </cell>
          <cell r="Q7688" t="str">
            <v/>
          </cell>
        </row>
        <row r="7689">
          <cell r="J7689" t="str">
            <v/>
          </cell>
          <cell r="O7689" t="str">
            <v/>
          </cell>
          <cell r="P7689" t="str">
            <v/>
          </cell>
          <cell r="Q7689" t="str">
            <v/>
          </cell>
        </row>
        <row r="7690">
          <cell r="J7690" t="str">
            <v/>
          </cell>
          <cell r="O7690" t="str">
            <v/>
          </cell>
          <cell r="P7690" t="str">
            <v/>
          </cell>
          <cell r="Q7690" t="str">
            <v/>
          </cell>
        </row>
        <row r="7691">
          <cell r="J7691" t="str">
            <v/>
          </cell>
          <cell r="O7691" t="str">
            <v/>
          </cell>
          <cell r="P7691" t="str">
            <v/>
          </cell>
          <cell r="Q7691" t="str">
            <v/>
          </cell>
        </row>
        <row r="7692">
          <cell r="J7692" t="str">
            <v/>
          </cell>
          <cell r="O7692" t="str">
            <v/>
          </cell>
          <cell r="P7692" t="str">
            <v/>
          </cell>
          <cell r="Q7692" t="str">
            <v/>
          </cell>
        </row>
        <row r="7693">
          <cell r="J7693" t="str">
            <v/>
          </cell>
          <cell r="O7693" t="str">
            <v/>
          </cell>
          <cell r="P7693" t="str">
            <v/>
          </cell>
          <cell r="Q7693" t="str">
            <v/>
          </cell>
        </row>
        <row r="7694">
          <cell r="J7694" t="str">
            <v/>
          </cell>
          <cell r="O7694" t="str">
            <v/>
          </cell>
          <cell r="P7694" t="str">
            <v/>
          </cell>
          <cell r="Q7694" t="str">
            <v/>
          </cell>
        </row>
        <row r="7695">
          <cell r="J7695" t="str">
            <v/>
          </cell>
          <cell r="O7695" t="str">
            <v/>
          </cell>
          <cell r="P7695" t="str">
            <v/>
          </cell>
          <cell r="Q7695" t="str">
            <v/>
          </cell>
        </row>
        <row r="7696">
          <cell r="J7696" t="str">
            <v/>
          </cell>
          <cell r="O7696" t="str">
            <v/>
          </cell>
          <cell r="P7696" t="str">
            <v/>
          </cell>
          <cell r="Q7696" t="str">
            <v/>
          </cell>
        </row>
        <row r="7697">
          <cell r="J7697" t="str">
            <v/>
          </cell>
          <cell r="O7697" t="str">
            <v/>
          </cell>
          <cell r="P7697" t="str">
            <v/>
          </cell>
          <cell r="Q7697" t="str">
            <v/>
          </cell>
        </row>
        <row r="7698">
          <cell r="J7698" t="str">
            <v/>
          </cell>
          <cell r="O7698" t="str">
            <v/>
          </cell>
          <cell r="P7698" t="str">
            <v/>
          </cell>
          <cell r="Q7698" t="str">
            <v/>
          </cell>
        </row>
        <row r="7699">
          <cell r="J7699" t="str">
            <v/>
          </cell>
          <cell r="O7699" t="str">
            <v/>
          </cell>
          <cell r="P7699" t="str">
            <v/>
          </cell>
          <cell r="Q7699" t="str">
            <v/>
          </cell>
        </row>
        <row r="7700">
          <cell r="J7700" t="str">
            <v/>
          </cell>
          <cell r="O7700" t="str">
            <v/>
          </cell>
          <cell r="P7700" t="str">
            <v/>
          </cell>
          <cell r="Q7700" t="str">
            <v/>
          </cell>
        </row>
        <row r="7701">
          <cell r="J7701" t="str">
            <v/>
          </cell>
          <cell r="O7701" t="str">
            <v/>
          </cell>
          <cell r="P7701" t="str">
            <v/>
          </cell>
          <cell r="Q7701" t="str">
            <v/>
          </cell>
        </row>
        <row r="7702">
          <cell r="J7702" t="str">
            <v/>
          </cell>
          <cell r="O7702" t="str">
            <v/>
          </cell>
          <cell r="P7702" t="str">
            <v/>
          </cell>
          <cell r="Q7702" t="str">
            <v/>
          </cell>
        </row>
        <row r="7703">
          <cell r="J7703" t="str">
            <v/>
          </cell>
          <cell r="O7703" t="str">
            <v/>
          </cell>
          <cell r="P7703" t="str">
            <v/>
          </cell>
          <cell r="Q7703" t="str">
            <v/>
          </cell>
        </row>
        <row r="7704">
          <cell r="J7704" t="str">
            <v/>
          </cell>
          <cell r="O7704" t="str">
            <v/>
          </cell>
          <cell r="P7704" t="str">
            <v/>
          </cell>
          <cell r="Q7704" t="str">
            <v/>
          </cell>
        </row>
        <row r="7705">
          <cell r="J7705" t="str">
            <v/>
          </cell>
          <cell r="O7705" t="str">
            <v/>
          </cell>
          <cell r="P7705" t="str">
            <v/>
          </cell>
          <cell r="Q7705" t="str">
            <v/>
          </cell>
        </row>
        <row r="7706">
          <cell r="J7706" t="str">
            <v/>
          </cell>
          <cell r="O7706" t="str">
            <v/>
          </cell>
          <cell r="P7706" t="str">
            <v/>
          </cell>
          <cell r="Q7706" t="str">
            <v/>
          </cell>
        </row>
        <row r="7707">
          <cell r="J7707" t="str">
            <v/>
          </cell>
          <cell r="O7707" t="str">
            <v/>
          </cell>
          <cell r="P7707" t="str">
            <v/>
          </cell>
          <cell r="Q7707" t="str">
            <v/>
          </cell>
        </row>
        <row r="7708">
          <cell r="J7708" t="str">
            <v/>
          </cell>
          <cell r="O7708" t="str">
            <v/>
          </cell>
          <cell r="P7708" t="str">
            <v/>
          </cell>
          <cell r="Q7708" t="str">
            <v/>
          </cell>
        </row>
        <row r="7709">
          <cell r="J7709" t="str">
            <v/>
          </cell>
          <cell r="O7709" t="str">
            <v/>
          </cell>
          <cell r="P7709" t="str">
            <v/>
          </cell>
          <cell r="Q7709" t="str">
            <v/>
          </cell>
        </row>
        <row r="7710">
          <cell r="J7710" t="str">
            <v/>
          </cell>
          <cell r="O7710" t="str">
            <v/>
          </cell>
          <cell r="P7710" t="str">
            <v/>
          </cell>
          <cell r="Q7710" t="str">
            <v/>
          </cell>
        </row>
        <row r="7711">
          <cell r="J7711" t="str">
            <v/>
          </cell>
          <cell r="O7711" t="str">
            <v/>
          </cell>
          <cell r="P7711" t="str">
            <v/>
          </cell>
          <cell r="Q7711" t="str">
            <v/>
          </cell>
        </row>
        <row r="7712">
          <cell r="J7712" t="str">
            <v/>
          </cell>
          <cell r="O7712" t="str">
            <v/>
          </cell>
          <cell r="P7712" t="str">
            <v/>
          </cell>
          <cell r="Q7712" t="str">
            <v/>
          </cell>
        </row>
        <row r="7713">
          <cell r="J7713" t="str">
            <v/>
          </cell>
          <cell r="O7713" t="str">
            <v/>
          </cell>
          <cell r="P7713" t="str">
            <v/>
          </cell>
          <cell r="Q7713" t="str">
            <v/>
          </cell>
        </row>
        <row r="7714">
          <cell r="J7714" t="str">
            <v/>
          </cell>
          <cell r="O7714" t="str">
            <v/>
          </cell>
          <cell r="P7714" t="str">
            <v/>
          </cell>
          <cell r="Q7714" t="str">
            <v/>
          </cell>
        </row>
        <row r="7715">
          <cell r="J7715" t="str">
            <v/>
          </cell>
          <cell r="O7715" t="str">
            <v/>
          </cell>
          <cell r="P7715" t="str">
            <v/>
          </cell>
          <cell r="Q7715" t="str">
            <v/>
          </cell>
        </row>
        <row r="7716">
          <cell r="J7716" t="str">
            <v/>
          </cell>
          <cell r="O7716" t="str">
            <v/>
          </cell>
          <cell r="P7716" t="str">
            <v/>
          </cell>
          <cell r="Q7716" t="str">
            <v/>
          </cell>
        </row>
        <row r="7717">
          <cell r="J7717" t="str">
            <v/>
          </cell>
          <cell r="O7717" t="str">
            <v/>
          </cell>
          <cell r="P7717" t="str">
            <v/>
          </cell>
          <cell r="Q7717" t="str">
            <v/>
          </cell>
        </row>
        <row r="7718">
          <cell r="J7718" t="str">
            <v/>
          </cell>
          <cell r="O7718" t="str">
            <v/>
          </cell>
          <cell r="P7718" t="str">
            <v/>
          </cell>
          <cell r="Q7718" t="str">
            <v/>
          </cell>
        </row>
        <row r="7719">
          <cell r="J7719" t="str">
            <v/>
          </cell>
          <cell r="O7719" t="str">
            <v/>
          </cell>
          <cell r="P7719" t="str">
            <v/>
          </cell>
          <cell r="Q7719" t="str">
            <v/>
          </cell>
        </row>
        <row r="7720">
          <cell r="J7720" t="str">
            <v/>
          </cell>
          <cell r="O7720" t="str">
            <v/>
          </cell>
          <cell r="P7720" t="str">
            <v/>
          </cell>
          <cell r="Q7720" t="str">
            <v/>
          </cell>
        </row>
        <row r="7721">
          <cell r="J7721" t="str">
            <v/>
          </cell>
          <cell r="O7721" t="str">
            <v/>
          </cell>
          <cell r="P7721" t="str">
            <v/>
          </cell>
          <cell r="Q7721" t="str">
            <v/>
          </cell>
        </row>
        <row r="7722">
          <cell r="J7722" t="str">
            <v/>
          </cell>
          <cell r="O7722" t="str">
            <v/>
          </cell>
          <cell r="P7722" t="str">
            <v/>
          </cell>
          <cell r="Q7722" t="str">
            <v/>
          </cell>
        </row>
        <row r="7723">
          <cell r="J7723" t="str">
            <v/>
          </cell>
          <cell r="O7723" t="str">
            <v/>
          </cell>
          <cell r="P7723" t="str">
            <v/>
          </cell>
          <cell r="Q7723" t="str">
            <v/>
          </cell>
        </row>
        <row r="7724">
          <cell r="J7724" t="str">
            <v/>
          </cell>
          <cell r="O7724" t="str">
            <v/>
          </cell>
          <cell r="P7724" t="str">
            <v/>
          </cell>
          <cell r="Q7724" t="str">
            <v/>
          </cell>
        </row>
        <row r="7725">
          <cell r="J7725" t="str">
            <v/>
          </cell>
          <cell r="O7725" t="str">
            <v/>
          </cell>
          <cell r="P7725" t="str">
            <v/>
          </cell>
          <cell r="Q7725" t="str">
            <v/>
          </cell>
        </row>
        <row r="7726">
          <cell r="J7726" t="str">
            <v/>
          </cell>
          <cell r="O7726" t="str">
            <v/>
          </cell>
          <cell r="P7726" t="str">
            <v/>
          </cell>
          <cell r="Q7726" t="str">
            <v/>
          </cell>
        </row>
        <row r="7727">
          <cell r="J7727" t="str">
            <v/>
          </cell>
          <cell r="O7727" t="str">
            <v/>
          </cell>
          <cell r="P7727" t="str">
            <v/>
          </cell>
          <cell r="Q7727" t="str">
            <v/>
          </cell>
        </row>
        <row r="7728">
          <cell r="J7728" t="str">
            <v/>
          </cell>
          <cell r="O7728" t="str">
            <v/>
          </cell>
          <cell r="P7728" t="str">
            <v/>
          </cell>
          <cell r="Q7728" t="str">
            <v/>
          </cell>
        </row>
        <row r="7729">
          <cell r="J7729" t="str">
            <v/>
          </cell>
          <cell r="O7729" t="str">
            <v/>
          </cell>
          <cell r="P7729" t="str">
            <v/>
          </cell>
          <cell r="Q7729" t="str">
            <v/>
          </cell>
        </row>
        <row r="7730">
          <cell r="J7730" t="str">
            <v/>
          </cell>
          <cell r="O7730" t="str">
            <v/>
          </cell>
          <cell r="P7730" t="str">
            <v/>
          </cell>
          <cell r="Q7730" t="str">
            <v/>
          </cell>
        </row>
        <row r="7731">
          <cell r="J7731" t="str">
            <v/>
          </cell>
          <cell r="O7731" t="str">
            <v/>
          </cell>
          <cell r="P7731" t="str">
            <v/>
          </cell>
          <cell r="Q7731" t="str">
            <v/>
          </cell>
        </row>
        <row r="7732">
          <cell r="J7732" t="str">
            <v/>
          </cell>
          <cell r="O7732" t="str">
            <v/>
          </cell>
          <cell r="P7732" t="str">
            <v/>
          </cell>
          <cell r="Q7732" t="str">
            <v/>
          </cell>
        </row>
        <row r="7733">
          <cell r="J7733" t="str">
            <v/>
          </cell>
          <cell r="O7733" t="str">
            <v/>
          </cell>
          <cell r="P7733" t="str">
            <v/>
          </cell>
          <cell r="Q7733" t="str">
            <v/>
          </cell>
        </row>
        <row r="7734">
          <cell r="J7734" t="str">
            <v/>
          </cell>
          <cell r="O7734" t="str">
            <v/>
          </cell>
          <cell r="P7734" t="str">
            <v/>
          </cell>
          <cell r="Q7734" t="str">
            <v/>
          </cell>
        </row>
        <row r="7735">
          <cell r="J7735" t="str">
            <v/>
          </cell>
          <cell r="O7735" t="str">
            <v/>
          </cell>
          <cell r="P7735" t="str">
            <v/>
          </cell>
          <cell r="Q7735" t="str">
            <v/>
          </cell>
        </row>
        <row r="7736">
          <cell r="J7736" t="str">
            <v/>
          </cell>
          <cell r="O7736" t="str">
            <v/>
          </cell>
          <cell r="P7736" t="str">
            <v/>
          </cell>
          <cell r="Q7736" t="str">
            <v/>
          </cell>
        </row>
        <row r="7737">
          <cell r="J7737" t="str">
            <v/>
          </cell>
          <cell r="O7737" t="str">
            <v/>
          </cell>
          <cell r="P7737" t="str">
            <v/>
          </cell>
          <cell r="Q7737" t="str">
            <v/>
          </cell>
        </row>
        <row r="7738">
          <cell r="J7738" t="str">
            <v/>
          </cell>
          <cell r="O7738" t="str">
            <v/>
          </cell>
          <cell r="P7738" t="str">
            <v/>
          </cell>
          <cell r="Q7738" t="str">
            <v/>
          </cell>
        </row>
        <row r="7739">
          <cell r="J7739" t="str">
            <v/>
          </cell>
          <cell r="O7739" t="str">
            <v/>
          </cell>
          <cell r="P7739" t="str">
            <v/>
          </cell>
          <cell r="Q7739" t="str">
            <v/>
          </cell>
        </row>
        <row r="7740">
          <cell r="J7740" t="str">
            <v/>
          </cell>
          <cell r="O7740" t="str">
            <v/>
          </cell>
          <cell r="P7740" t="str">
            <v/>
          </cell>
          <cell r="Q7740" t="str">
            <v/>
          </cell>
        </row>
        <row r="7741">
          <cell r="J7741" t="str">
            <v/>
          </cell>
          <cell r="O7741" t="str">
            <v/>
          </cell>
          <cell r="P7741" t="str">
            <v/>
          </cell>
          <cell r="Q7741" t="str">
            <v/>
          </cell>
        </row>
        <row r="7742">
          <cell r="J7742" t="str">
            <v/>
          </cell>
          <cell r="O7742" t="str">
            <v/>
          </cell>
          <cell r="P7742" t="str">
            <v/>
          </cell>
          <cell r="Q7742" t="str">
            <v/>
          </cell>
        </row>
        <row r="7743">
          <cell r="J7743" t="str">
            <v/>
          </cell>
          <cell r="O7743" t="str">
            <v/>
          </cell>
          <cell r="P7743" t="str">
            <v/>
          </cell>
          <cell r="Q7743" t="str">
            <v/>
          </cell>
        </row>
        <row r="7744">
          <cell r="J7744" t="str">
            <v/>
          </cell>
          <cell r="O7744" t="str">
            <v/>
          </cell>
          <cell r="P7744" t="str">
            <v/>
          </cell>
          <cell r="Q7744" t="str">
            <v/>
          </cell>
        </row>
        <row r="7745">
          <cell r="J7745" t="str">
            <v/>
          </cell>
          <cell r="O7745" t="str">
            <v/>
          </cell>
          <cell r="P7745" t="str">
            <v/>
          </cell>
          <cell r="Q7745" t="str">
            <v/>
          </cell>
        </row>
        <row r="7746">
          <cell r="J7746" t="str">
            <v/>
          </cell>
          <cell r="O7746" t="str">
            <v/>
          </cell>
          <cell r="P7746" t="str">
            <v/>
          </cell>
          <cell r="Q7746" t="str">
            <v/>
          </cell>
        </row>
        <row r="7747">
          <cell r="J7747" t="str">
            <v/>
          </cell>
          <cell r="O7747" t="str">
            <v/>
          </cell>
          <cell r="P7747" t="str">
            <v/>
          </cell>
          <cell r="Q7747" t="str">
            <v/>
          </cell>
        </row>
        <row r="7748">
          <cell r="J7748" t="str">
            <v/>
          </cell>
          <cell r="O7748" t="str">
            <v/>
          </cell>
          <cell r="P7748" t="str">
            <v/>
          </cell>
          <cell r="Q7748" t="str">
            <v/>
          </cell>
        </row>
        <row r="7749">
          <cell r="J7749" t="str">
            <v/>
          </cell>
          <cell r="O7749" t="str">
            <v/>
          </cell>
          <cell r="P7749" t="str">
            <v/>
          </cell>
          <cell r="Q7749" t="str">
            <v/>
          </cell>
        </row>
        <row r="7750">
          <cell r="J7750" t="str">
            <v/>
          </cell>
          <cell r="O7750" t="str">
            <v/>
          </cell>
          <cell r="P7750" t="str">
            <v/>
          </cell>
          <cell r="Q7750" t="str">
            <v/>
          </cell>
        </row>
        <row r="7751">
          <cell r="J7751" t="str">
            <v/>
          </cell>
          <cell r="O7751" t="str">
            <v/>
          </cell>
          <cell r="P7751" t="str">
            <v/>
          </cell>
          <cell r="Q7751" t="str">
            <v/>
          </cell>
        </row>
        <row r="7752">
          <cell r="J7752" t="str">
            <v/>
          </cell>
          <cell r="O7752" t="str">
            <v/>
          </cell>
          <cell r="P7752" t="str">
            <v/>
          </cell>
          <cell r="Q7752" t="str">
            <v/>
          </cell>
        </row>
        <row r="7753">
          <cell r="J7753" t="str">
            <v/>
          </cell>
          <cell r="O7753" t="str">
            <v/>
          </cell>
          <cell r="P7753" t="str">
            <v/>
          </cell>
          <cell r="Q7753" t="str">
            <v/>
          </cell>
        </row>
        <row r="7754">
          <cell r="J7754" t="str">
            <v/>
          </cell>
          <cell r="O7754" t="str">
            <v/>
          </cell>
          <cell r="P7754" t="str">
            <v/>
          </cell>
          <cell r="Q7754" t="str">
            <v/>
          </cell>
        </row>
        <row r="7755">
          <cell r="J7755" t="str">
            <v/>
          </cell>
          <cell r="O7755" t="str">
            <v/>
          </cell>
          <cell r="P7755" t="str">
            <v/>
          </cell>
          <cell r="Q7755" t="str">
            <v/>
          </cell>
        </row>
        <row r="7756">
          <cell r="J7756" t="str">
            <v/>
          </cell>
          <cell r="O7756" t="str">
            <v/>
          </cell>
          <cell r="P7756" t="str">
            <v/>
          </cell>
          <cell r="Q7756" t="str">
            <v/>
          </cell>
        </row>
        <row r="7757">
          <cell r="J7757" t="str">
            <v/>
          </cell>
          <cell r="O7757" t="str">
            <v/>
          </cell>
          <cell r="P7757" t="str">
            <v/>
          </cell>
          <cell r="Q7757" t="str">
            <v/>
          </cell>
        </row>
        <row r="7758">
          <cell r="J7758" t="str">
            <v/>
          </cell>
          <cell r="O7758" t="str">
            <v/>
          </cell>
          <cell r="P7758" t="str">
            <v/>
          </cell>
          <cell r="Q7758" t="str">
            <v/>
          </cell>
        </row>
        <row r="7759">
          <cell r="J7759" t="str">
            <v/>
          </cell>
          <cell r="O7759" t="str">
            <v/>
          </cell>
          <cell r="P7759" t="str">
            <v/>
          </cell>
          <cell r="Q7759" t="str">
            <v/>
          </cell>
        </row>
        <row r="7760">
          <cell r="J7760" t="str">
            <v/>
          </cell>
          <cell r="O7760" t="str">
            <v/>
          </cell>
          <cell r="P7760" t="str">
            <v/>
          </cell>
          <cell r="Q7760" t="str">
            <v/>
          </cell>
        </row>
        <row r="7761">
          <cell r="J7761" t="str">
            <v/>
          </cell>
          <cell r="O7761" t="str">
            <v/>
          </cell>
          <cell r="P7761" t="str">
            <v/>
          </cell>
          <cell r="Q7761" t="str">
            <v/>
          </cell>
        </row>
        <row r="7762">
          <cell r="J7762" t="str">
            <v/>
          </cell>
          <cell r="O7762" t="str">
            <v/>
          </cell>
          <cell r="P7762" t="str">
            <v/>
          </cell>
          <cell r="Q7762" t="str">
            <v/>
          </cell>
        </row>
        <row r="7763">
          <cell r="J7763" t="str">
            <v/>
          </cell>
          <cell r="O7763" t="str">
            <v/>
          </cell>
          <cell r="P7763" t="str">
            <v/>
          </cell>
          <cell r="Q7763" t="str">
            <v/>
          </cell>
        </row>
        <row r="7764">
          <cell r="J7764" t="str">
            <v/>
          </cell>
          <cell r="O7764" t="str">
            <v/>
          </cell>
          <cell r="P7764" t="str">
            <v/>
          </cell>
          <cell r="Q7764" t="str">
            <v/>
          </cell>
        </row>
        <row r="7765">
          <cell r="J7765" t="str">
            <v/>
          </cell>
          <cell r="O7765" t="str">
            <v/>
          </cell>
          <cell r="P7765" t="str">
            <v/>
          </cell>
          <cell r="Q7765" t="str">
            <v/>
          </cell>
        </row>
        <row r="7766">
          <cell r="J7766" t="str">
            <v/>
          </cell>
          <cell r="O7766" t="str">
            <v/>
          </cell>
          <cell r="P7766" t="str">
            <v/>
          </cell>
          <cell r="Q7766" t="str">
            <v/>
          </cell>
        </row>
        <row r="7767">
          <cell r="J7767" t="str">
            <v/>
          </cell>
          <cell r="O7767" t="str">
            <v/>
          </cell>
          <cell r="P7767" t="str">
            <v/>
          </cell>
          <cell r="Q7767" t="str">
            <v/>
          </cell>
        </row>
        <row r="7768">
          <cell r="J7768" t="str">
            <v/>
          </cell>
          <cell r="O7768" t="str">
            <v/>
          </cell>
          <cell r="P7768" t="str">
            <v/>
          </cell>
          <cell r="Q7768" t="str">
            <v/>
          </cell>
        </row>
        <row r="7769">
          <cell r="J7769" t="str">
            <v/>
          </cell>
          <cell r="O7769" t="str">
            <v/>
          </cell>
          <cell r="P7769" t="str">
            <v/>
          </cell>
          <cell r="Q7769" t="str">
            <v/>
          </cell>
        </row>
        <row r="7770">
          <cell r="J7770" t="str">
            <v/>
          </cell>
          <cell r="O7770" t="str">
            <v/>
          </cell>
          <cell r="P7770" t="str">
            <v/>
          </cell>
          <cell r="Q7770" t="str">
            <v/>
          </cell>
        </row>
        <row r="7771">
          <cell r="J7771" t="str">
            <v/>
          </cell>
          <cell r="O7771" t="str">
            <v/>
          </cell>
          <cell r="P7771" t="str">
            <v/>
          </cell>
          <cell r="Q7771" t="str">
            <v/>
          </cell>
        </row>
        <row r="7772">
          <cell r="J7772" t="str">
            <v/>
          </cell>
          <cell r="O7772" t="str">
            <v/>
          </cell>
          <cell r="P7772" t="str">
            <v/>
          </cell>
          <cell r="Q7772" t="str">
            <v/>
          </cell>
        </row>
        <row r="7773">
          <cell r="J7773" t="str">
            <v/>
          </cell>
          <cell r="O7773" t="str">
            <v/>
          </cell>
          <cell r="P7773" t="str">
            <v/>
          </cell>
          <cell r="Q7773" t="str">
            <v/>
          </cell>
        </row>
        <row r="7774">
          <cell r="J7774" t="str">
            <v/>
          </cell>
          <cell r="O7774" t="str">
            <v/>
          </cell>
          <cell r="P7774" t="str">
            <v/>
          </cell>
          <cell r="Q7774" t="str">
            <v/>
          </cell>
        </row>
        <row r="7775">
          <cell r="J7775" t="str">
            <v/>
          </cell>
          <cell r="O7775" t="str">
            <v/>
          </cell>
          <cell r="P7775" t="str">
            <v/>
          </cell>
          <cell r="Q7775" t="str">
            <v/>
          </cell>
        </row>
        <row r="7776">
          <cell r="J7776" t="str">
            <v/>
          </cell>
          <cell r="O7776" t="str">
            <v/>
          </cell>
          <cell r="P7776" t="str">
            <v/>
          </cell>
          <cell r="Q7776" t="str">
            <v/>
          </cell>
        </row>
        <row r="7777">
          <cell r="J7777" t="str">
            <v/>
          </cell>
          <cell r="O7777" t="str">
            <v/>
          </cell>
          <cell r="P7777" t="str">
            <v/>
          </cell>
          <cell r="Q7777" t="str">
            <v/>
          </cell>
        </row>
        <row r="7778">
          <cell r="J7778" t="str">
            <v/>
          </cell>
          <cell r="O7778" t="str">
            <v/>
          </cell>
          <cell r="P7778" t="str">
            <v/>
          </cell>
          <cell r="Q7778" t="str">
            <v/>
          </cell>
        </row>
        <row r="7779">
          <cell r="J7779" t="str">
            <v/>
          </cell>
          <cell r="O7779" t="str">
            <v/>
          </cell>
          <cell r="P7779" t="str">
            <v/>
          </cell>
          <cell r="Q7779" t="str">
            <v/>
          </cell>
        </row>
        <row r="7780">
          <cell r="J7780" t="str">
            <v/>
          </cell>
          <cell r="O7780" t="str">
            <v/>
          </cell>
          <cell r="P7780" t="str">
            <v/>
          </cell>
          <cell r="Q7780" t="str">
            <v/>
          </cell>
        </row>
        <row r="7781">
          <cell r="J7781" t="str">
            <v/>
          </cell>
          <cell r="O7781" t="str">
            <v/>
          </cell>
          <cell r="P7781" t="str">
            <v/>
          </cell>
          <cell r="Q7781" t="str">
            <v/>
          </cell>
        </row>
        <row r="7782">
          <cell r="J7782" t="str">
            <v/>
          </cell>
          <cell r="O7782" t="str">
            <v/>
          </cell>
          <cell r="P7782" t="str">
            <v/>
          </cell>
          <cell r="Q7782" t="str">
            <v/>
          </cell>
        </row>
        <row r="7783">
          <cell r="J7783" t="str">
            <v/>
          </cell>
          <cell r="O7783" t="str">
            <v/>
          </cell>
          <cell r="P7783" t="str">
            <v/>
          </cell>
          <cell r="Q7783" t="str">
            <v/>
          </cell>
        </row>
        <row r="7784">
          <cell r="J7784" t="str">
            <v/>
          </cell>
          <cell r="O7784" t="str">
            <v/>
          </cell>
          <cell r="P7784" t="str">
            <v/>
          </cell>
          <cell r="Q7784" t="str">
            <v/>
          </cell>
        </row>
        <row r="7785">
          <cell r="J7785" t="str">
            <v/>
          </cell>
          <cell r="O7785" t="str">
            <v/>
          </cell>
          <cell r="P7785" t="str">
            <v/>
          </cell>
          <cell r="Q7785" t="str">
            <v/>
          </cell>
        </row>
        <row r="7786">
          <cell r="J7786" t="str">
            <v/>
          </cell>
          <cell r="O7786" t="str">
            <v/>
          </cell>
          <cell r="P7786" t="str">
            <v/>
          </cell>
          <cell r="Q7786" t="str">
            <v/>
          </cell>
        </row>
        <row r="7787">
          <cell r="J7787" t="str">
            <v/>
          </cell>
          <cell r="O7787" t="str">
            <v/>
          </cell>
          <cell r="P7787" t="str">
            <v/>
          </cell>
          <cell r="Q7787" t="str">
            <v/>
          </cell>
        </row>
        <row r="7788">
          <cell r="J7788" t="str">
            <v/>
          </cell>
          <cell r="O7788" t="str">
            <v/>
          </cell>
          <cell r="P7788" t="str">
            <v/>
          </cell>
          <cell r="Q7788" t="str">
            <v/>
          </cell>
        </row>
        <row r="7789">
          <cell r="J7789" t="str">
            <v/>
          </cell>
          <cell r="O7789" t="str">
            <v/>
          </cell>
          <cell r="P7789" t="str">
            <v/>
          </cell>
          <cell r="Q7789" t="str">
            <v/>
          </cell>
        </row>
        <row r="7790">
          <cell r="J7790" t="str">
            <v/>
          </cell>
          <cell r="O7790" t="str">
            <v/>
          </cell>
          <cell r="P7790" t="str">
            <v/>
          </cell>
          <cell r="Q7790" t="str">
            <v/>
          </cell>
        </row>
        <row r="7791">
          <cell r="J7791" t="str">
            <v/>
          </cell>
          <cell r="O7791" t="str">
            <v/>
          </cell>
          <cell r="P7791" t="str">
            <v/>
          </cell>
          <cell r="Q7791" t="str">
            <v/>
          </cell>
        </row>
        <row r="7792">
          <cell r="J7792" t="str">
            <v/>
          </cell>
          <cell r="O7792" t="str">
            <v/>
          </cell>
          <cell r="P7792" t="str">
            <v/>
          </cell>
          <cell r="Q7792" t="str">
            <v/>
          </cell>
        </row>
        <row r="7793">
          <cell r="J7793" t="str">
            <v/>
          </cell>
          <cell r="O7793" t="str">
            <v/>
          </cell>
          <cell r="P7793" t="str">
            <v/>
          </cell>
          <cell r="Q7793" t="str">
            <v/>
          </cell>
        </row>
        <row r="7794">
          <cell r="J7794" t="str">
            <v/>
          </cell>
          <cell r="O7794" t="str">
            <v/>
          </cell>
          <cell r="P7794" t="str">
            <v/>
          </cell>
          <cell r="Q7794" t="str">
            <v/>
          </cell>
        </row>
        <row r="7795">
          <cell r="J7795" t="str">
            <v/>
          </cell>
          <cell r="O7795" t="str">
            <v/>
          </cell>
          <cell r="P7795" t="str">
            <v/>
          </cell>
          <cell r="Q7795" t="str">
            <v/>
          </cell>
        </row>
        <row r="7796">
          <cell r="J7796" t="str">
            <v/>
          </cell>
          <cell r="O7796" t="str">
            <v/>
          </cell>
          <cell r="P7796" t="str">
            <v/>
          </cell>
          <cell r="Q7796" t="str">
            <v/>
          </cell>
        </row>
        <row r="7797">
          <cell r="J7797" t="str">
            <v/>
          </cell>
          <cell r="O7797" t="str">
            <v/>
          </cell>
          <cell r="P7797" t="str">
            <v/>
          </cell>
          <cell r="Q7797" t="str">
            <v/>
          </cell>
        </row>
        <row r="7798">
          <cell r="J7798" t="str">
            <v/>
          </cell>
          <cell r="O7798" t="str">
            <v/>
          </cell>
          <cell r="P7798" t="str">
            <v/>
          </cell>
          <cell r="Q7798" t="str">
            <v/>
          </cell>
        </row>
        <row r="7799">
          <cell r="J7799" t="str">
            <v/>
          </cell>
          <cell r="O7799" t="str">
            <v/>
          </cell>
          <cell r="P7799" t="str">
            <v/>
          </cell>
          <cell r="Q7799" t="str">
            <v/>
          </cell>
        </row>
        <row r="7800">
          <cell r="J7800" t="str">
            <v/>
          </cell>
          <cell r="O7800" t="str">
            <v/>
          </cell>
          <cell r="P7800" t="str">
            <v/>
          </cell>
          <cell r="Q7800" t="str">
            <v/>
          </cell>
        </row>
        <row r="7801">
          <cell r="J7801" t="str">
            <v/>
          </cell>
          <cell r="O7801" t="str">
            <v/>
          </cell>
          <cell r="P7801" t="str">
            <v/>
          </cell>
          <cell r="Q7801" t="str">
            <v/>
          </cell>
        </row>
        <row r="7802">
          <cell r="J7802" t="str">
            <v/>
          </cell>
          <cell r="O7802" t="str">
            <v/>
          </cell>
          <cell r="P7802" t="str">
            <v/>
          </cell>
          <cell r="Q7802" t="str">
            <v/>
          </cell>
        </row>
        <row r="7803">
          <cell r="J7803" t="str">
            <v/>
          </cell>
          <cell r="O7803" t="str">
            <v/>
          </cell>
          <cell r="P7803" t="str">
            <v/>
          </cell>
          <cell r="Q7803" t="str">
            <v/>
          </cell>
        </row>
        <row r="7804">
          <cell r="J7804" t="str">
            <v/>
          </cell>
          <cell r="O7804" t="str">
            <v/>
          </cell>
          <cell r="P7804" t="str">
            <v/>
          </cell>
          <cell r="Q7804" t="str">
            <v/>
          </cell>
        </row>
        <row r="7805">
          <cell r="J7805" t="str">
            <v/>
          </cell>
          <cell r="O7805" t="str">
            <v/>
          </cell>
          <cell r="P7805" t="str">
            <v/>
          </cell>
          <cell r="Q7805" t="str">
            <v/>
          </cell>
        </row>
        <row r="7806">
          <cell r="J7806" t="str">
            <v/>
          </cell>
          <cell r="O7806" t="str">
            <v/>
          </cell>
          <cell r="P7806" t="str">
            <v/>
          </cell>
          <cell r="Q7806" t="str">
            <v/>
          </cell>
        </row>
        <row r="7807">
          <cell r="J7807" t="str">
            <v/>
          </cell>
          <cell r="O7807" t="str">
            <v/>
          </cell>
          <cell r="P7807" t="str">
            <v/>
          </cell>
          <cell r="Q7807" t="str">
            <v/>
          </cell>
        </row>
        <row r="7808">
          <cell r="J7808" t="str">
            <v/>
          </cell>
          <cell r="O7808" t="str">
            <v/>
          </cell>
          <cell r="P7808" t="str">
            <v/>
          </cell>
          <cell r="Q7808" t="str">
            <v/>
          </cell>
        </row>
        <row r="7809">
          <cell r="J7809" t="str">
            <v/>
          </cell>
          <cell r="O7809" t="str">
            <v/>
          </cell>
          <cell r="P7809" t="str">
            <v/>
          </cell>
          <cell r="Q7809" t="str">
            <v/>
          </cell>
        </row>
        <row r="7810">
          <cell r="J7810" t="str">
            <v/>
          </cell>
          <cell r="O7810" t="str">
            <v/>
          </cell>
          <cell r="P7810" t="str">
            <v/>
          </cell>
          <cell r="Q7810" t="str">
            <v/>
          </cell>
        </row>
        <row r="7811">
          <cell r="J7811" t="str">
            <v/>
          </cell>
          <cell r="O7811" t="str">
            <v/>
          </cell>
          <cell r="P7811" t="str">
            <v/>
          </cell>
          <cell r="Q7811" t="str">
            <v/>
          </cell>
        </row>
        <row r="7812">
          <cell r="J7812" t="str">
            <v/>
          </cell>
          <cell r="O7812" t="str">
            <v/>
          </cell>
          <cell r="P7812" t="str">
            <v/>
          </cell>
          <cell r="Q7812" t="str">
            <v/>
          </cell>
        </row>
        <row r="7813">
          <cell r="J7813" t="str">
            <v/>
          </cell>
          <cell r="O7813" t="str">
            <v/>
          </cell>
          <cell r="P7813" t="str">
            <v/>
          </cell>
          <cell r="Q7813" t="str">
            <v/>
          </cell>
        </row>
        <row r="7814">
          <cell r="J7814" t="str">
            <v/>
          </cell>
          <cell r="O7814" t="str">
            <v/>
          </cell>
          <cell r="P7814" t="str">
            <v/>
          </cell>
          <cell r="Q7814" t="str">
            <v/>
          </cell>
        </row>
        <row r="7815">
          <cell r="J7815" t="str">
            <v/>
          </cell>
          <cell r="O7815" t="str">
            <v/>
          </cell>
          <cell r="P7815" t="str">
            <v/>
          </cell>
          <cell r="Q7815" t="str">
            <v/>
          </cell>
        </row>
        <row r="7816">
          <cell r="J7816" t="str">
            <v/>
          </cell>
          <cell r="O7816" t="str">
            <v/>
          </cell>
          <cell r="P7816" t="str">
            <v/>
          </cell>
          <cell r="Q7816" t="str">
            <v/>
          </cell>
        </row>
        <row r="7817">
          <cell r="J7817" t="str">
            <v/>
          </cell>
          <cell r="O7817" t="str">
            <v/>
          </cell>
          <cell r="P7817" t="str">
            <v/>
          </cell>
          <cell r="Q7817" t="str">
            <v/>
          </cell>
        </row>
        <row r="7818">
          <cell r="J7818" t="str">
            <v/>
          </cell>
          <cell r="O7818" t="str">
            <v/>
          </cell>
          <cell r="P7818" t="str">
            <v/>
          </cell>
          <cell r="Q7818" t="str">
            <v/>
          </cell>
        </row>
        <row r="7819">
          <cell r="J7819" t="str">
            <v/>
          </cell>
          <cell r="O7819" t="str">
            <v/>
          </cell>
          <cell r="P7819" t="str">
            <v/>
          </cell>
          <cell r="Q7819" t="str">
            <v/>
          </cell>
        </row>
        <row r="7820">
          <cell r="J7820" t="str">
            <v/>
          </cell>
          <cell r="O7820" t="str">
            <v/>
          </cell>
          <cell r="P7820" t="str">
            <v/>
          </cell>
          <cell r="Q7820" t="str">
            <v/>
          </cell>
        </row>
        <row r="7821">
          <cell r="J7821" t="str">
            <v/>
          </cell>
          <cell r="O7821" t="str">
            <v/>
          </cell>
          <cell r="P7821" t="str">
            <v/>
          </cell>
          <cell r="Q7821" t="str">
            <v/>
          </cell>
        </row>
        <row r="7822">
          <cell r="J7822" t="str">
            <v/>
          </cell>
          <cell r="O7822" t="str">
            <v/>
          </cell>
          <cell r="P7822" t="str">
            <v/>
          </cell>
          <cell r="Q7822" t="str">
            <v/>
          </cell>
        </row>
        <row r="7823">
          <cell r="J7823" t="str">
            <v/>
          </cell>
          <cell r="O7823" t="str">
            <v/>
          </cell>
          <cell r="P7823" t="str">
            <v/>
          </cell>
          <cell r="Q7823" t="str">
            <v/>
          </cell>
        </row>
        <row r="7824">
          <cell r="J7824" t="str">
            <v/>
          </cell>
          <cell r="O7824" t="str">
            <v/>
          </cell>
          <cell r="P7824" t="str">
            <v/>
          </cell>
          <cell r="Q7824" t="str">
            <v/>
          </cell>
        </row>
        <row r="7825">
          <cell r="J7825" t="str">
            <v/>
          </cell>
          <cell r="O7825" t="str">
            <v/>
          </cell>
          <cell r="P7825" t="str">
            <v/>
          </cell>
          <cell r="Q7825" t="str">
            <v/>
          </cell>
        </row>
        <row r="7826">
          <cell r="J7826" t="str">
            <v/>
          </cell>
          <cell r="O7826" t="str">
            <v/>
          </cell>
          <cell r="P7826" t="str">
            <v/>
          </cell>
          <cell r="Q7826" t="str">
            <v/>
          </cell>
        </row>
        <row r="7827">
          <cell r="J7827" t="str">
            <v/>
          </cell>
          <cell r="O7827" t="str">
            <v/>
          </cell>
          <cell r="P7827" t="str">
            <v/>
          </cell>
          <cell r="Q7827" t="str">
            <v/>
          </cell>
        </row>
        <row r="7828">
          <cell r="J7828" t="str">
            <v/>
          </cell>
          <cell r="O7828" t="str">
            <v/>
          </cell>
          <cell r="P7828" t="str">
            <v/>
          </cell>
          <cell r="Q7828" t="str">
            <v/>
          </cell>
        </row>
        <row r="7829">
          <cell r="J7829" t="str">
            <v/>
          </cell>
          <cell r="O7829" t="str">
            <v/>
          </cell>
          <cell r="P7829" t="str">
            <v/>
          </cell>
          <cell r="Q7829" t="str">
            <v/>
          </cell>
        </row>
        <row r="7830">
          <cell r="J7830" t="str">
            <v/>
          </cell>
          <cell r="O7830" t="str">
            <v/>
          </cell>
          <cell r="P7830" t="str">
            <v/>
          </cell>
          <cell r="Q7830" t="str">
            <v/>
          </cell>
        </row>
        <row r="7831">
          <cell r="J7831" t="str">
            <v/>
          </cell>
          <cell r="O7831" t="str">
            <v/>
          </cell>
          <cell r="P7831" t="str">
            <v/>
          </cell>
          <cell r="Q7831" t="str">
            <v/>
          </cell>
        </row>
        <row r="7832">
          <cell r="J7832" t="str">
            <v/>
          </cell>
          <cell r="O7832" t="str">
            <v/>
          </cell>
          <cell r="P7832" t="str">
            <v/>
          </cell>
          <cell r="Q7832" t="str">
            <v/>
          </cell>
        </row>
        <row r="7833">
          <cell r="J7833" t="str">
            <v/>
          </cell>
          <cell r="O7833" t="str">
            <v/>
          </cell>
          <cell r="P7833" t="str">
            <v/>
          </cell>
          <cell r="Q7833" t="str">
            <v/>
          </cell>
        </row>
        <row r="7834">
          <cell r="J7834" t="str">
            <v/>
          </cell>
          <cell r="O7834" t="str">
            <v/>
          </cell>
          <cell r="P7834" t="str">
            <v/>
          </cell>
          <cell r="Q7834" t="str">
            <v/>
          </cell>
        </row>
        <row r="7835">
          <cell r="J7835" t="str">
            <v/>
          </cell>
          <cell r="O7835" t="str">
            <v/>
          </cell>
          <cell r="P7835" t="str">
            <v/>
          </cell>
          <cell r="Q7835" t="str">
            <v/>
          </cell>
        </row>
        <row r="7836">
          <cell r="J7836" t="str">
            <v/>
          </cell>
          <cell r="O7836" t="str">
            <v/>
          </cell>
          <cell r="P7836" t="str">
            <v/>
          </cell>
          <cell r="Q7836" t="str">
            <v/>
          </cell>
        </row>
        <row r="7837">
          <cell r="J7837" t="str">
            <v/>
          </cell>
          <cell r="O7837" t="str">
            <v/>
          </cell>
          <cell r="P7837" t="str">
            <v/>
          </cell>
          <cell r="Q7837" t="str">
            <v/>
          </cell>
        </row>
        <row r="7838">
          <cell r="J7838" t="str">
            <v/>
          </cell>
          <cell r="O7838" t="str">
            <v/>
          </cell>
          <cell r="P7838" t="str">
            <v/>
          </cell>
          <cell r="Q7838" t="str">
            <v/>
          </cell>
        </row>
        <row r="7839">
          <cell r="J7839" t="str">
            <v/>
          </cell>
          <cell r="O7839" t="str">
            <v/>
          </cell>
          <cell r="P7839" t="str">
            <v/>
          </cell>
          <cell r="Q7839" t="str">
            <v/>
          </cell>
        </row>
        <row r="7840">
          <cell r="J7840" t="str">
            <v/>
          </cell>
          <cell r="O7840" t="str">
            <v/>
          </cell>
          <cell r="P7840" t="str">
            <v/>
          </cell>
          <cell r="Q7840" t="str">
            <v/>
          </cell>
        </row>
        <row r="7841">
          <cell r="J7841" t="str">
            <v/>
          </cell>
          <cell r="O7841" t="str">
            <v/>
          </cell>
          <cell r="P7841" t="str">
            <v/>
          </cell>
          <cell r="Q7841" t="str">
            <v/>
          </cell>
        </row>
        <row r="7842">
          <cell r="J7842" t="str">
            <v/>
          </cell>
          <cell r="O7842" t="str">
            <v/>
          </cell>
          <cell r="P7842" t="str">
            <v/>
          </cell>
          <cell r="Q7842" t="str">
            <v/>
          </cell>
        </row>
        <row r="7843">
          <cell r="J7843" t="str">
            <v/>
          </cell>
          <cell r="O7843" t="str">
            <v/>
          </cell>
          <cell r="P7843" t="str">
            <v/>
          </cell>
          <cell r="Q7843" t="str">
            <v/>
          </cell>
        </row>
        <row r="7844">
          <cell r="J7844" t="str">
            <v/>
          </cell>
          <cell r="O7844" t="str">
            <v/>
          </cell>
          <cell r="P7844" t="str">
            <v/>
          </cell>
          <cell r="Q7844" t="str">
            <v/>
          </cell>
        </row>
        <row r="7845">
          <cell r="J7845" t="str">
            <v/>
          </cell>
          <cell r="O7845" t="str">
            <v/>
          </cell>
          <cell r="P7845" t="str">
            <v/>
          </cell>
          <cell r="Q7845" t="str">
            <v/>
          </cell>
        </row>
        <row r="7846">
          <cell r="J7846" t="str">
            <v/>
          </cell>
          <cell r="O7846" t="str">
            <v/>
          </cell>
          <cell r="P7846" t="str">
            <v/>
          </cell>
          <cell r="Q7846" t="str">
            <v/>
          </cell>
        </row>
        <row r="7847">
          <cell r="J7847" t="str">
            <v/>
          </cell>
          <cell r="O7847" t="str">
            <v/>
          </cell>
          <cell r="P7847" t="str">
            <v/>
          </cell>
          <cell r="Q7847" t="str">
            <v/>
          </cell>
        </row>
        <row r="7848">
          <cell r="J7848" t="str">
            <v/>
          </cell>
          <cell r="O7848" t="str">
            <v/>
          </cell>
          <cell r="P7848" t="str">
            <v/>
          </cell>
          <cell r="Q7848" t="str">
            <v/>
          </cell>
        </row>
        <row r="7849">
          <cell r="J7849" t="str">
            <v/>
          </cell>
          <cell r="O7849" t="str">
            <v/>
          </cell>
          <cell r="P7849" t="str">
            <v/>
          </cell>
          <cell r="Q7849" t="str">
            <v/>
          </cell>
        </row>
        <row r="7850">
          <cell r="J7850" t="str">
            <v/>
          </cell>
          <cell r="O7850" t="str">
            <v/>
          </cell>
          <cell r="P7850" t="str">
            <v/>
          </cell>
          <cell r="Q7850" t="str">
            <v/>
          </cell>
        </row>
        <row r="7851">
          <cell r="J7851" t="str">
            <v/>
          </cell>
          <cell r="O7851" t="str">
            <v/>
          </cell>
          <cell r="P7851" t="str">
            <v/>
          </cell>
          <cell r="Q7851" t="str">
            <v/>
          </cell>
        </row>
        <row r="7852">
          <cell r="J7852" t="str">
            <v/>
          </cell>
          <cell r="O7852" t="str">
            <v/>
          </cell>
          <cell r="P7852" t="str">
            <v/>
          </cell>
          <cell r="Q7852" t="str">
            <v/>
          </cell>
        </row>
        <row r="7853">
          <cell r="J7853" t="str">
            <v/>
          </cell>
          <cell r="O7853" t="str">
            <v/>
          </cell>
          <cell r="P7853" t="str">
            <v/>
          </cell>
          <cell r="Q7853" t="str">
            <v/>
          </cell>
        </row>
        <row r="7854">
          <cell r="J7854" t="str">
            <v/>
          </cell>
          <cell r="O7854" t="str">
            <v/>
          </cell>
          <cell r="P7854" t="str">
            <v/>
          </cell>
          <cell r="Q7854" t="str">
            <v/>
          </cell>
        </row>
        <row r="7855">
          <cell r="J7855" t="str">
            <v/>
          </cell>
          <cell r="O7855" t="str">
            <v/>
          </cell>
          <cell r="P7855" t="str">
            <v/>
          </cell>
          <cell r="Q7855" t="str">
            <v/>
          </cell>
        </row>
        <row r="7856">
          <cell r="J7856" t="str">
            <v/>
          </cell>
          <cell r="O7856" t="str">
            <v/>
          </cell>
          <cell r="P7856" t="str">
            <v/>
          </cell>
          <cell r="Q7856" t="str">
            <v/>
          </cell>
        </row>
        <row r="7857">
          <cell r="J7857" t="str">
            <v/>
          </cell>
          <cell r="O7857" t="str">
            <v/>
          </cell>
          <cell r="P7857" t="str">
            <v/>
          </cell>
          <cell r="Q7857" t="str">
            <v/>
          </cell>
        </row>
        <row r="7858">
          <cell r="J7858" t="str">
            <v/>
          </cell>
          <cell r="O7858" t="str">
            <v/>
          </cell>
          <cell r="P7858" t="str">
            <v/>
          </cell>
          <cell r="Q7858" t="str">
            <v/>
          </cell>
        </row>
        <row r="7859">
          <cell r="J7859" t="str">
            <v/>
          </cell>
          <cell r="O7859" t="str">
            <v/>
          </cell>
          <cell r="P7859" t="str">
            <v/>
          </cell>
          <cell r="Q7859" t="str">
            <v/>
          </cell>
        </row>
        <row r="7860">
          <cell r="J7860" t="str">
            <v/>
          </cell>
          <cell r="O7860" t="str">
            <v/>
          </cell>
          <cell r="P7860" t="str">
            <v/>
          </cell>
          <cell r="Q7860" t="str">
            <v/>
          </cell>
        </row>
        <row r="7861">
          <cell r="J7861" t="str">
            <v/>
          </cell>
          <cell r="O7861" t="str">
            <v/>
          </cell>
          <cell r="P7861" t="str">
            <v/>
          </cell>
          <cell r="Q7861" t="str">
            <v/>
          </cell>
        </row>
        <row r="7862">
          <cell r="J7862" t="str">
            <v/>
          </cell>
          <cell r="O7862" t="str">
            <v/>
          </cell>
          <cell r="P7862" t="str">
            <v/>
          </cell>
          <cell r="Q7862" t="str">
            <v/>
          </cell>
        </row>
        <row r="7863">
          <cell r="J7863" t="str">
            <v/>
          </cell>
          <cell r="O7863" t="str">
            <v/>
          </cell>
          <cell r="P7863" t="str">
            <v/>
          </cell>
          <cell r="Q7863" t="str">
            <v/>
          </cell>
        </row>
        <row r="7864">
          <cell r="J7864" t="str">
            <v/>
          </cell>
          <cell r="O7864" t="str">
            <v/>
          </cell>
          <cell r="P7864" t="str">
            <v/>
          </cell>
          <cell r="Q7864" t="str">
            <v/>
          </cell>
        </row>
        <row r="7865">
          <cell r="J7865" t="str">
            <v/>
          </cell>
          <cell r="O7865" t="str">
            <v/>
          </cell>
          <cell r="P7865" t="str">
            <v/>
          </cell>
          <cell r="Q7865" t="str">
            <v/>
          </cell>
        </row>
        <row r="7866">
          <cell r="J7866" t="str">
            <v/>
          </cell>
          <cell r="O7866" t="str">
            <v/>
          </cell>
          <cell r="P7866" t="str">
            <v/>
          </cell>
          <cell r="Q7866" t="str">
            <v/>
          </cell>
        </row>
        <row r="7867">
          <cell r="J7867" t="str">
            <v/>
          </cell>
          <cell r="O7867" t="str">
            <v/>
          </cell>
          <cell r="P7867" t="str">
            <v/>
          </cell>
          <cell r="Q7867" t="str">
            <v/>
          </cell>
        </row>
        <row r="7868">
          <cell r="J7868" t="str">
            <v/>
          </cell>
          <cell r="O7868" t="str">
            <v/>
          </cell>
          <cell r="P7868" t="str">
            <v/>
          </cell>
          <cell r="Q7868" t="str">
            <v/>
          </cell>
        </row>
        <row r="7869">
          <cell r="J7869" t="str">
            <v/>
          </cell>
          <cell r="O7869" t="str">
            <v/>
          </cell>
          <cell r="P7869" t="str">
            <v/>
          </cell>
          <cell r="Q7869" t="str">
            <v/>
          </cell>
        </row>
        <row r="7870">
          <cell r="J7870" t="str">
            <v/>
          </cell>
          <cell r="O7870" t="str">
            <v/>
          </cell>
          <cell r="P7870" t="str">
            <v/>
          </cell>
          <cell r="Q7870" t="str">
            <v/>
          </cell>
        </row>
        <row r="7871">
          <cell r="J7871" t="str">
            <v/>
          </cell>
          <cell r="O7871" t="str">
            <v/>
          </cell>
          <cell r="P7871" t="str">
            <v/>
          </cell>
          <cell r="Q7871" t="str">
            <v/>
          </cell>
        </row>
        <row r="7872">
          <cell r="J7872" t="str">
            <v/>
          </cell>
          <cell r="O7872" t="str">
            <v/>
          </cell>
          <cell r="P7872" t="str">
            <v/>
          </cell>
          <cell r="Q7872" t="str">
            <v/>
          </cell>
        </row>
        <row r="7873">
          <cell r="J7873" t="str">
            <v/>
          </cell>
          <cell r="O7873" t="str">
            <v/>
          </cell>
          <cell r="P7873" t="str">
            <v/>
          </cell>
          <cell r="Q7873" t="str">
            <v/>
          </cell>
        </row>
        <row r="7874">
          <cell r="J7874" t="str">
            <v/>
          </cell>
          <cell r="O7874" t="str">
            <v/>
          </cell>
          <cell r="P7874" t="str">
            <v/>
          </cell>
          <cell r="Q7874" t="str">
            <v/>
          </cell>
        </row>
        <row r="7875">
          <cell r="J7875" t="str">
            <v/>
          </cell>
          <cell r="O7875" t="str">
            <v/>
          </cell>
          <cell r="P7875" t="str">
            <v/>
          </cell>
          <cell r="Q7875" t="str">
            <v/>
          </cell>
        </row>
        <row r="7876">
          <cell r="J7876" t="str">
            <v/>
          </cell>
          <cell r="O7876" t="str">
            <v/>
          </cell>
          <cell r="P7876" t="str">
            <v/>
          </cell>
          <cell r="Q7876" t="str">
            <v/>
          </cell>
        </row>
        <row r="7877">
          <cell r="J7877" t="str">
            <v/>
          </cell>
          <cell r="O7877" t="str">
            <v/>
          </cell>
          <cell r="P7877" t="str">
            <v/>
          </cell>
          <cell r="Q7877" t="str">
            <v/>
          </cell>
        </row>
        <row r="7878">
          <cell r="J7878" t="str">
            <v/>
          </cell>
          <cell r="O7878" t="str">
            <v/>
          </cell>
          <cell r="P7878" t="str">
            <v/>
          </cell>
          <cell r="Q7878" t="str">
            <v/>
          </cell>
        </row>
        <row r="7879">
          <cell r="J7879" t="str">
            <v/>
          </cell>
          <cell r="O7879" t="str">
            <v/>
          </cell>
          <cell r="P7879" t="str">
            <v/>
          </cell>
          <cell r="Q7879" t="str">
            <v/>
          </cell>
        </row>
        <row r="7880">
          <cell r="J7880" t="str">
            <v/>
          </cell>
          <cell r="O7880" t="str">
            <v/>
          </cell>
          <cell r="P7880" t="str">
            <v/>
          </cell>
          <cell r="Q7880" t="str">
            <v/>
          </cell>
        </row>
        <row r="7881">
          <cell r="J7881" t="str">
            <v/>
          </cell>
          <cell r="O7881" t="str">
            <v/>
          </cell>
          <cell r="P7881" t="str">
            <v/>
          </cell>
          <cell r="Q7881" t="str">
            <v/>
          </cell>
        </row>
        <row r="7882">
          <cell r="J7882" t="str">
            <v/>
          </cell>
          <cell r="O7882" t="str">
            <v/>
          </cell>
          <cell r="P7882" t="str">
            <v/>
          </cell>
          <cell r="Q7882" t="str">
            <v/>
          </cell>
        </row>
        <row r="7883">
          <cell r="J7883" t="str">
            <v/>
          </cell>
          <cell r="O7883" t="str">
            <v/>
          </cell>
          <cell r="P7883" t="str">
            <v/>
          </cell>
          <cell r="Q7883" t="str">
            <v/>
          </cell>
        </row>
        <row r="7884">
          <cell r="J7884" t="str">
            <v/>
          </cell>
          <cell r="O7884" t="str">
            <v/>
          </cell>
          <cell r="P7884" t="str">
            <v/>
          </cell>
          <cell r="Q7884" t="str">
            <v/>
          </cell>
        </row>
        <row r="7885">
          <cell r="J7885" t="str">
            <v/>
          </cell>
          <cell r="O7885" t="str">
            <v/>
          </cell>
          <cell r="P7885" t="str">
            <v/>
          </cell>
          <cell r="Q7885" t="str">
            <v/>
          </cell>
        </row>
        <row r="7886">
          <cell r="J7886" t="str">
            <v/>
          </cell>
          <cell r="O7886" t="str">
            <v/>
          </cell>
          <cell r="P7886" t="str">
            <v/>
          </cell>
          <cell r="Q7886" t="str">
            <v/>
          </cell>
        </row>
        <row r="7887">
          <cell r="J7887" t="str">
            <v/>
          </cell>
          <cell r="O7887" t="str">
            <v/>
          </cell>
          <cell r="P7887" t="str">
            <v/>
          </cell>
          <cell r="Q7887" t="str">
            <v/>
          </cell>
        </row>
        <row r="7888">
          <cell r="J7888" t="str">
            <v/>
          </cell>
          <cell r="O7888" t="str">
            <v/>
          </cell>
          <cell r="P7888" t="str">
            <v/>
          </cell>
          <cell r="Q7888" t="str">
            <v/>
          </cell>
        </row>
        <row r="7889">
          <cell r="J7889" t="str">
            <v/>
          </cell>
          <cell r="O7889" t="str">
            <v/>
          </cell>
          <cell r="P7889" t="str">
            <v/>
          </cell>
          <cell r="Q7889" t="str">
            <v/>
          </cell>
        </row>
        <row r="7890">
          <cell r="J7890" t="str">
            <v/>
          </cell>
          <cell r="O7890" t="str">
            <v/>
          </cell>
          <cell r="P7890" t="str">
            <v/>
          </cell>
          <cell r="Q7890" t="str">
            <v/>
          </cell>
        </row>
        <row r="7891">
          <cell r="J7891" t="str">
            <v/>
          </cell>
          <cell r="O7891" t="str">
            <v/>
          </cell>
          <cell r="P7891" t="str">
            <v/>
          </cell>
          <cell r="Q7891" t="str">
            <v/>
          </cell>
        </row>
        <row r="7892">
          <cell r="J7892" t="str">
            <v/>
          </cell>
          <cell r="O7892" t="str">
            <v/>
          </cell>
          <cell r="P7892" t="str">
            <v/>
          </cell>
          <cell r="Q7892" t="str">
            <v/>
          </cell>
        </row>
        <row r="7893">
          <cell r="J7893" t="str">
            <v/>
          </cell>
          <cell r="O7893" t="str">
            <v/>
          </cell>
          <cell r="P7893" t="str">
            <v/>
          </cell>
          <cell r="Q7893" t="str">
            <v/>
          </cell>
        </row>
        <row r="7894">
          <cell r="J7894" t="str">
            <v/>
          </cell>
          <cell r="O7894" t="str">
            <v/>
          </cell>
          <cell r="P7894" t="str">
            <v/>
          </cell>
          <cell r="Q7894" t="str">
            <v/>
          </cell>
        </row>
        <row r="7895">
          <cell r="J7895" t="str">
            <v/>
          </cell>
          <cell r="O7895" t="str">
            <v/>
          </cell>
          <cell r="P7895" t="str">
            <v/>
          </cell>
          <cell r="Q7895" t="str">
            <v/>
          </cell>
        </row>
        <row r="7896">
          <cell r="J7896" t="str">
            <v/>
          </cell>
          <cell r="O7896" t="str">
            <v/>
          </cell>
          <cell r="P7896" t="str">
            <v/>
          </cell>
          <cell r="Q7896" t="str">
            <v/>
          </cell>
        </row>
        <row r="7897">
          <cell r="J7897" t="str">
            <v/>
          </cell>
          <cell r="O7897" t="str">
            <v/>
          </cell>
          <cell r="P7897" t="str">
            <v/>
          </cell>
          <cell r="Q7897" t="str">
            <v/>
          </cell>
        </row>
        <row r="7898">
          <cell r="J7898" t="str">
            <v/>
          </cell>
          <cell r="O7898" t="str">
            <v/>
          </cell>
          <cell r="P7898" t="str">
            <v/>
          </cell>
          <cell r="Q7898" t="str">
            <v/>
          </cell>
        </row>
        <row r="7899">
          <cell r="J7899" t="str">
            <v/>
          </cell>
          <cell r="O7899" t="str">
            <v/>
          </cell>
          <cell r="P7899" t="str">
            <v/>
          </cell>
          <cell r="Q7899" t="str">
            <v/>
          </cell>
        </row>
        <row r="7900">
          <cell r="J7900" t="str">
            <v/>
          </cell>
          <cell r="O7900" t="str">
            <v/>
          </cell>
          <cell r="P7900" t="str">
            <v/>
          </cell>
          <cell r="Q7900" t="str">
            <v/>
          </cell>
        </row>
        <row r="7901">
          <cell r="J7901" t="str">
            <v/>
          </cell>
          <cell r="O7901" t="str">
            <v/>
          </cell>
          <cell r="P7901" t="str">
            <v/>
          </cell>
          <cell r="Q7901" t="str">
            <v/>
          </cell>
        </row>
        <row r="7902">
          <cell r="J7902" t="str">
            <v/>
          </cell>
          <cell r="O7902" t="str">
            <v/>
          </cell>
          <cell r="P7902" t="str">
            <v/>
          </cell>
          <cell r="Q7902" t="str">
            <v/>
          </cell>
        </row>
        <row r="7903">
          <cell r="J7903" t="str">
            <v/>
          </cell>
          <cell r="O7903" t="str">
            <v/>
          </cell>
          <cell r="P7903" t="str">
            <v/>
          </cell>
          <cell r="Q7903" t="str">
            <v/>
          </cell>
        </row>
        <row r="7904">
          <cell r="J7904" t="str">
            <v/>
          </cell>
          <cell r="O7904" t="str">
            <v/>
          </cell>
          <cell r="P7904" t="str">
            <v/>
          </cell>
          <cell r="Q7904" t="str">
            <v/>
          </cell>
        </row>
        <row r="7905">
          <cell r="J7905" t="str">
            <v/>
          </cell>
          <cell r="O7905" t="str">
            <v/>
          </cell>
          <cell r="P7905" t="str">
            <v/>
          </cell>
          <cell r="Q7905" t="str">
            <v/>
          </cell>
        </row>
        <row r="7906">
          <cell r="J7906" t="str">
            <v/>
          </cell>
          <cell r="O7906" t="str">
            <v/>
          </cell>
          <cell r="P7906" t="str">
            <v/>
          </cell>
          <cell r="Q7906" t="str">
            <v/>
          </cell>
        </row>
        <row r="7907">
          <cell r="J7907" t="str">
            <v/>
          </cell>
          <cell r="O7907" t="str">
            <v/>
          </cell>
          <cell r="P7907" t="str">
            <v/>
          </cell>
          <cell r="Q7907" t="str">
            <v/>
          </cell>
        </row>
        <row r="7908">
          <cell r="J7908" t="str">
            <v/>
          </cell>
          <cell r="O7908" t="str">
            <v/>
          </cell>
          <cell r="P7908" t="str">
            <v/>
          </cell>
          <cell r="Q7908" t="str">
            <v/>
          </cell>
        </row>
        <row r="7909">
          <cell r="J7909" t="str">
            <v/>
          </cell>
          <cell r="O7909" t="str">
            <v/>
          </cell>
          <cell r="P7909" t="str">
            <v/>
          </cell>
          <cell r="Q7909" t="str">
            <v/>
          </cell>
        </row>
        <row r="7910">
          <cell r="J7910" t="str">
            <v/>
          </cell>
          <cell r="O7910" t="str">
            <v/>
          </cell>
          <cell r="P7910" t="str">
            <v/>
          </cell>
          <cell r="Q7910" t="str">
            <v/>
          </cell>
        </row>
        <row r="7911">
          <cell r="J7911" t="str">
            <v/>
          </cell>
          <cell r="O7911" t="str">
            <v/>
          </cell>
          <cell r="P7911" t="str">
            <v/>
          </cell>
          <cell r="Q7911" t="str">
            <v/>
          </cell>
        </row>
        <row r="7912">
          <cell r="J7912" t="str">
            <v/>
          </cell>
          <cell r="O7912" t="str">
            <v/>
          </cell>
          <cell r="P7912" t="str">
            <v/>
          </cell>
          <cell r="Q7912" t="str">
            <v/>
          </cell>
        </row>
        <row r="7913">
          <cell r="J7913" t="str">
            <v/>
          </cell>
          <cell r="O7913" t="str">
            <v/>
          </cell>
          <cell r="P7913" t="str">
            <v/>
          </cell>
          <cell r="Q7913" t="str">
            <v/>
          </cell>
        </row>
        <row r="7914">
          <cell r="J7914" t="str">
            <v/>
          </cell>
          <cell r="O7914" t="str">
            <v/>
          </cell>
          <cell r="P7914" t="str">
            <v/>
          </cell>
          <cell r="Q7914" t="str">
            <v/>
          </cell>
        </row>
        <row r="7915">
          <cell r="J7915" t="str">
            <v/>
          </cell>
          <cell r="O7915" t="str">
            <v/>
          </cell>
          <cell r="P7915" t="str">
            <v/>
          </cell>
          <cell r="Q7915" t="str">
            <v/>
          </cell>
        </row>
        <row r="7916">
          <cell r="J7916" t="str">
            <v/>
          </cell>
          <cell r="O7916" t="str">
            <v/>
          </cell>
          <cell r="P7916" t="str">
            <v/>
          </cell>
          <cell r="Q7916" t="str">
            <v/>
          </cell>
        </row>
        <row r="7917">
          <cell r="J7917" t="str">
            <v/>
          </cell>
          <cell r="O7917" t="str">
            <v/>
          </cell>
          <cell r="P7917" t="str">
            <v/>
          </cell>
          <cell r="Q7917" t="str">
            <v/>
          </cell>
        </row>
        <row r="7918">
          <cell r="J7918" t="str">
            <v/>
          </cell>
          <cell r="O7918" t="str">
            <v/>
          </cell>
          <cell r="P7918" t="str">
            <v/>
          </cell>
          <cell r="Q7918" t="str">
            <v/>
          </cell>
        </row>
        <row r="7919">
          <cell r="J7919" t="str">
            <v/>
          </cell>
          <cell r="O7919" t="str">
            <v/>
          </cell>
          <cell r="P7919" t="str">
            <v/>
          </cell>
          <cell r="Q7919" t="str">
            <v/>
          </cell>
        </row>
        <row r="7920">
          <cell r="J7920" t="str">
            <v/>
          </cell>
          <cell r="O7920" t="str">
            <v/>
          </cell>
          <cell r="P7920" t="str">
            <v/>
          </cell>
          <cell r="Q7920" t="str">
            <v/>
          </cell>
        </row>
        <row r="7921">
          <cell r="J7921" t="str">
            <v/>
          </cell>
          <cell r="O7921" t="str">
            <v/>
          </cell>
          <cell r="P7921" t="str">
            <v/>
          </cell>
          <cell r="Q7921" t="str">
            <v/>
          </cell>
        </row>
        <row r="7922">
          <cell r="J7922" t="str">
            <v/>
          </cell>
          <cell r="O7922" t="str">
            <v/>
          </cell>
          <cell r="P7922" t="str">
            <v/>
          </cell>
          <cell r="Q7922" t="str">
            <v/>
          </cell>
        </row>
        <row r="7923">
          <cell r="J7923" t="str">
            <v/>
          </cell>
          <cell r="O7923" t="str">
            <v/>
          </cell>
          <cell r="P7923" t="str">
            <v/>
          </cell>
          <cell r="Q7923" t="str">
            <v/>
          </cell>
        </row>
        <row r="7924">
          <cell r="J7924" t="str">
            <v/>
          </cell>
          <cell r="O7924" t="str">
            <v/>
          </cell>
          <cell r="P7924" t="str">
            <v/>
          </cell>
          <cell r="Q7924" t="str">
            <v/>
          </cell>
        </row>
        <row r="7925">
          <cell r="J7925" t="str">
            <v/>
          </cell>
          <cell r="O7925" t="str">
            <v/>
          </cell>
          <cell r="P7925" t="str">
            <v/>
          </cell>
          <cell r="Q7925" t="str">
            <v/>
          </cell>
        </row>
        <row r="7926">
          <cell r="J7926" t="str">
            <v/>
          </cell>
          <cell r="O7926" t="str">
            <v/>
          </cell>
          <cell r="P7926" t="str">
            <v/>
          </cell>
          <cell r="Q7926" t="str">
            <v/>
          </cell>
        </row>
        <row r="7927">
          <cell r="J7927" t="str">
            <v/>
          </cell>
          <cell r="O7927" t="str">
            <v/>
          </cell>
          <cell r="P7927" t="str">
            <v/>
          </cell>
          <cell r="Q7927" t="str">
            <v/>
          </cell>
        </row>
        <row r="7928">
          <cell r="J7928" t="str">
            <v/>
          </cell>
          <cell r="O7928" t="str">
            <v/>
          </cell>
          <cell r="P7928" t="str">
            <v/>
          </cell>
          <cell r="Q7928" t="str">
            <v/>
          </cell>
        </row>
        <row r="7929">
          <cell r="J7929" t="str">
            <v/>
          </cell>
          <cell r="O7929" t="str">
            <v/>
          </cell>
          <cell r="P7929" t="str">
            <v/>
          </cell>
          <cell r="Q7929" t="str">
            <v/>
          </cell>
        </row>
        <row r="7930">
          <cell r="J7930" t="str">
            <v/>
          </cell>
          <cell r="O7930" t="str">
            <v/>
          </cell>
          <cell r="P7930" t="str">
            <v/>
          </cell>
          <cell r="Q7930" t="str">
            <v/>
          </cell>
        </row>
        <row r="7931">
          <cell r="J7931" t="str">
            <v/>
          </cell>
          <cell r="O7931" t="str">
            <v/>
          </cell>
          <cell r="P7931" t="str">
            <v/>
          </cell>
          <cell r="Q7931" t="str">
            <v/>
          </cell>
        </row>
        <row r="7932">
          <cell r="J7932" t="str">
            <v/>
          </cell>
          <cell r="O7932" t="str">
            <v/>
          </cell>
          <cell r="P7932" t="str">
            <v/>
          </cell>
          <cell r="Q7932" t="str">
            <v/>
          </cell>
        </row>
        <row r="7933">
          <cell r="J7933" t="str">
            <v/>
          </cell>
          <cell r="O7933" t="str">
            <v/>
          </cell>
          <cell r="P7933" t="str">
            <v/>
          </cell>
          <cell r="Q7933" t="str">
            <v/>
          </cell>
        </row>
        <row r="7934">
          <cell r="J7934" t="str">
            <v/>
          </cell>
          <cell r="O7934" t="str">
            <v/>
          </cell>
          <cell r="P7934" t="str">
            <v/>
          </cell>
          <cell r="Q7934" t="str">
            <v/>
          </cell>
        </row>
        <row r="7935">
          <cell r="J7935" t="str">
            <v/>
          </cell>
          <cell r="O7935" t="str">
            <v/>
          </cell>
          <cell r="P7935" t="str">
            <v/>
          </cell>
          <cell r="Q7935" t="str">
            <v/>
          </cell>
        </row>
        <row r="7936">
          <cell r="J7936" t="str">
            <v/>
          </cell>
          <cell r="O7936" t="str">
            <v/>
          </cell>
          <cell r="P7936" t="str">
            <v/>
          </cell>
          <cell r="Q7936" t="str">
            <v/>
          </cell>
        </row>
        <row r="7937">
          <cell r="J7937" t="str">
            <v/>
          </cell>
          <cell r="O7937" t="str">
            <v/>
          </cell>
          <cell r="P7937" t="str">
            <v/>
          </cell>
          <cell r="Q7937" t="str">
            <v/>
          </cell>
        </row>
        <row r="7938">
          <cell r="J7938" t="str">
            <v/>
          </cell>
          <cell r="O7938" t="str">
            <v/>
          </cell>
          <cell r="P7938" t="str">
            <v/>
          </cell>
          <cell r="Q7938" t="str">
            <v/>
          </cell>
        </row>
        <row r="7939">
          <cell r="J7939" t="str">
            <v/>
          </cell>
          <cell r="O7939" t="str">
            <v/>
          </cell>
          <cell r="P7939" t="str">
            <v/>
          </cell>
          <cell r="Q7939" t="str">
            <v/>
          </cell>
        </row>
        <row r="7940">
          <cell r="J7940" t="str">
            <v/>
          </cell>
          <cell r="O7940" t="str">
            <v/>
          </cell>
          <cell r="P7940" t="str">
            <v/>
          </cell>
          <cell r="Q7940" t="str">
            <v/>
          </cell>
        </row>
        <row r="7941">
          <cell r="J7941" t="str">
            <v/>
          </cell>
          <cell r="O7941" t="str">
            <v/>
          </cell>
          <cell r="P7941" t="str">
            <v/>
          </cell>
          <cell r="Q7941" t="str">
            <v/>
          </cell>
        </row>
        <row r="7942">
          <cell r="J7942" t="str">
            <v/>
          </cell>
          <cell r="O7942" t="str">
            <v/>
          </cell>
          <cell r="P7942" t="str">
            <v/>
          </cell>
          <cell r="Q7942" t="str">
            <v/>
          </cell>
        </row>
        <row r="7943">
          <cell r="J7943" t="str">
            <v/>
          </cell>
          <cell r="O7943" t="str">
            <v/>
          </cell>
          <cell r="P7943" t="str">
            <v/>
          </cell>
          <cell r="Q7943" t="str">
            <v/>
          </cell>
        </row>
        <row r="7944">
          <cell r="J7944" t="str">
            <v/>
          </cell>
          <cell r="O7944" t="str">
            <v/>
          </cell>
          <cell r="P7944" t="str">
            <v/>
          </cell>
          <cell r="Q7944" t="str">
            <v/>
          </cell>
        </row>
        <row r="7945">
          <cell r="J7945" t="str">
            <v/>
          </cell>
          <cell r="O7945" t="str">
            <v/>
          </cell>
          <cell r="P7945" t="str">
            <v/>
          </cell>
          <cell r="Q7945" t="str">
            <v/>
          </cell>
        </row>
        <row r="7946">
          <cell r="J7946" t="str">
            <v/>
          </cell>
          <cell r="O7946" t="str">
            <v/>
          </cell>
          <cell r="P7946" t="str">
            <v/>
          </cell>
          <cell r="Q7946" t="str">
            <v/>
          </cell>
        </row>
        <row r="7947">
          <cell r="J7947" t="str">
            <v/>
          </cell>
          <cell r="O7947" t="str">
            <v/>
          </cell>
          <cell r="P7947" t="str">
            <v/>
          </cell>
          <cell r="Q7947" t="str">
            <v/>
          </cell>
        </row>
        <row r="7948">
          <cell r="J7948" t="str">
            <v/>
          </cell>
          <cell r="O7948" t="str">
            <v/>
          </cell>
          <cell r="P7948" t="str">
            <v/>
          </cell>
          <cell r="Q7948" t="str">
            <v/>
          </cell>
        </row>
        <row r="7949">
          <cell r="J7949" t="str">
            <v/>
          </cell>
          <cell r="O7949" t="str">
            <v/>
          </cell>
          <cell r="P7949" t="str">
            <v/>
          </cell>
          <cell r="Q7949" t="str">
            <v/>
          </cell>
        </row>
        <row r="7950">
          <cell r="J7950" t="str">
            <v/>
          </cell>
          <cell r="O7950" t="str">
            <v/>
          </cell>
          <cell r="P7950" t="str">
            <v/>
          </cell>
          <cell r="Q7950" t="str">
            <v/>
          </cell>
        </row>
        <row r="7951">
          <cell r="J7951" t="str">
            <v/>
          </cell>
          <cell r="O7951" t="str">
            <v/>
          </cell>
          <cell r="P7951" t="str">
            <v/>
          </cell>
          <cell r="Q7951" t="str">
            <v/>
          </cell>
        </row>
        <row r="7952">
          <cell r="J7952" t="str">
            <v/>
          </cell>
          <cell r="O7952" t="str">
            <v/>
          </cell>
          <cell r="P7952" t="str">
            <v/>
          </cell>
          <cell r="Q7952" t="str">
            <v/>
          </cell>
        </row>
        <row r="7953">
          <cell r="J7953" t="str">
            <v/>
          </cell>
          <cell r="O7953" t="str">
            <v/>
          </cell>
          <cell r="P7953" t="str">
            <v/>
          </cell>
          <cell r="Q7953" t="str">
            <v/>
          </cell>
        </row>
        <row r="7954">
          <cell r="J7954" t="str">
            <v/>
          </cell>
          <cell r="O7954" t="str">
            <v/>
          </cell>
          <cell r="P7954" t="str">
            <v/>
          </cell>
          <cell r="Q7954" t="str">
            <v/>
          </cell>
        </row>
        <row r="7955">
          <cell r="J7955" t="str">
            <v/>
          </cell>
          <cell r="O7955" t="str">
            <v/>
          </cell>
          <cell r="P7955" t="str">
            <v/>
          </cell>
          <cell r="Q7955" t="str">
            <v/>
          </cell>
        </row>
        <row r="7956">
          <cell r="J7956" t="str">
            <v/>
          </cell>
          <cell r="O7956" t="str">
            <v/>
          </cell>
          <cell r="P7956" t="str">
            <v/>
          </cell>
          <cell r="Q7956" t="str">
            <v/>
          </cell>
        </row>
        <row r="7957">
          <cell r="J7957" t="str">
            <v/>
          </cell>
          <cell r="O7957" t="str">
            <v/>
          </cell>
          <cell r="P7957" t="str">
            <v/>
          </cell>
          <cell r="Q7957" t="str">
            <v/>
          </cell>
        </row>
        <row r="7958">
          <cell r="J7958" t="str">
            <v/>
          </cell>
          <cell r="O7958" t="str">
            <v/>
          </cell>
          <cell r="P7958" t="str">
            <v/>
          </cell>
          <cell r="Q7958" t="str">
            <v/>
          </cell>
        </row>
        <row r="7959">
          <cell r="J7959" t="str">
            <v/>
          </cell>
          <cell r="O7959" t="str">
            <v/>
          </cell>
          <cell r="P7959" t="str">
            <v/>
          </cell>
          <cell r="Q7959" t="str">
            <v/>
          </cell>
        </row>
        <row r="7960">
          <cell r="J7960" t="str">
            <v/>
          </cell>
          <cell r="O7960" t="str">
            <v/>
          </cell>
          <cell r="P7960" t="str">
            <v/>
          </cell>
          <cell r="Q7960" t="str">
            <v/>
          </cell>
        </row>
        <row r="7961">
          <cell r="J7961" t="str">
            <v/>
          </cell>
          <cell r="O7961" t="str">
            <v/>
          </cell>
          <cell r="P7961" t="str">
            <v/>
          </cell>
          <cell r="Q7961" t="str">
            <v/>
          </cell>
        </row>
        <row r="7962">
          <cell r="J7962" t="str">
            <v/>
          </cell>
          <cell r="O7962" t="str">
            <v/>
          </cell>
          <cell r="P7962" t="str">
            <v/>
          </cell>
          <cell r="Q7962" t="str">
            <v/>
          </cell>
        </row>
        <row r="7963">
          <cell r="J7963" t="str">
            <v/>
          </cell>
          <cell r="O7963" t="str">
            <v/>
          </cell>
          <cell r="P7963" t="str">
            <v/>
          </cell>
          <cell r="Q7963" t="str">
            <v/>
          </cell>
        </row>
        <row r="7964">
          <cell r="J7964" t="str">
            <v/>
          </cell>
          <cell r="O7964" t="str">
            <v/>
          </cell>
          <cell r="P7964" t="str">
            <v/>
          </cell>
          <cell r="Q7964" t="str">
            <v/>
          </cell>
        </row>
        <row r="7965">
          <cell r="J7965" t="str">
            <v/>
          </cell>
          <cell r="O7965" t="str">
            <v/>
          </cell>
          <cell r="P7965" t="str">
            <v/>
          </cell>
          <cell r="Q7965" t="str">
            <v/>
          </cell>
        </row>
        <row r="7966">
          <cell r="J7966" t="str">
            <v/>
          </cell>
          <cell r="O7966" t="str">
            <v/>
          </cell>
          <cell r="P7966" t="str">
            <v/>
          </cell>
          <cell r="Q7966" t="str">
            <v/>
          </cell>
        </row>
        <row r="7967">
          <cell r="J7967" t="str">
            <v/>
          </cell>
          <cell r="O7967" t="str">
            <v/>
          </cell>
          <cell r="P7967" t="str">
            <v/>
          </cell>
          <cell r="Q7967" t="str">
            <v/>
          </cell>
        </row>
        <row r="7968">
          <cell r="J7968" t="str">
            <v/>
          </cell>
          <cell r="O7968" t="str">
            <v/>
          </cell>
          <cell r="P7968" t="str">
            <v/>
          </cell>
          <cell r="Q7968" t="str">
            <v/>
          </cell>
        </row>
        <row r="7969">
          <cell r="J7969" t="str">
            <v/>
          </cell>
          <cell r="O7969" t="str">
            <v/>
          </cell>
          <cell r="P7969" t="str">
            <v/>
          </cell>
          <cell r="Q7969" t="str">
            <v/>
          </cell>
        </row>
        <row r="7970">
          <cell r="J7970" t="str">
            <v/>
          </cell>
          <cell r="O7970" t="str">
            <v/>
          </cell>
          <cell r="P7970" t="str">
            <v/>
          </cell>
          <cell r="Q7970" t="str">
            <v/>
          </cell>
        </row>
        <row r="7971">
          <cell r="J7971" t="str">
            <v/>
          </cell>
          <cell r="O7971" t="str">
            <v/>
          </cell>
          <cell r="P7971" t="str">
            <v/>
          </cell>
          <cell r="Q7971" t="str">
            <v/>
          </cell>
        </row>
        <row r="7972">
          <cell r="J7972" t="str">
            <v/>
          </cell>
          <cell r="O7972" t="str">
            <v/>
          </cell>
          <cell r="P7972" t="str">
            <v/>
          </cell>
          <cell r="Q7972" t="str">
            <v/>
          </cell>
        </row>
        <row r="7973">
          <cell r="J7973" t="str">
            <v/>
          </cell>
          <cell r="O7973" t="str">
            <v/>
          </cell>
          <cell r="P7973" t="str">
            <v/>
          </cell>
          <cell r="Q7973" t="str">
            <v/>
          </cell>
        </row>
        <row r="7974">
          <cell r="J7974" t="str">
            <v/>
          </cell>
          <cell r="O7974" t="str">
            <v/>
          </cell>
          <cell r="P7974" t="str">
            <v/>
          </cell>
          <cell r="Q7974" t="str">
            <v/>
          </cell>
        </row>
        <row r="7975">
          <cell r="J7975" t="str">
            <v/>
          </cell>
          <cell r="O7975" t="str">
            <v/>
          </cell>
          <cell r="P7975" t="str">
            <v/>
          </cell>
          <cell r="Q7975" t="str">
            <v/>
          </cell>
        </row>
        <row r="7976">
          <cell r="J7976" t="str">
            <v/>
          </cell>
          <cell r="O7976" t="str">
            <v/>
          </cell>
          <cell r="P7976" t="str">
            <v/>
          </cell>
          <cell r="Q7976" t="str">
            <v/>
          </cell>
        </row>
        <row r="7977">
          <cell r="J7977" t="str">
            <v/>
          </cell>
          <cell r="O7977" t="str">
            <v/>
          </cell>
          <cell r="P7977" t="str">
            <v/>
          </cell>
          <cell r="Q7977" t="str">
            <v/>
          </cell>
        </row>
        <row r="7978">
          <cell r="J7978" t="str">
            <v/>
          </cell>
          <cell r="O7978" t="str">
            <v/>
          </cell>
          <cell r="P7978" t="str">
            <v/>
          </cell>
          <cell r="Q7978" t="str">
            <v/>
          </cell>
        </row>
        <row r="7979">
          <cell r="J7979" t="str">
            <v/>
          </cell>
          <cell r="O7979" t="str">
            <v/>
          </cell>
          <cell r="P7979" t="str">
            <v/>
          </cell>
          <cell r="Q7979" t="str">
            <v/>
          </cell>
        </row>
        <row r="7980">
          <cell r="J7980" t="str">
            <v/>
          </cell>
          <cell r="O7980" t="str">
            <v/>
          </cell>
          <cell r="P7980" t="str">
            <v/>
          </cell>
          <cell r="Q7980" t="str">
            <v/>
          </cell>
        </row>
        <row r="7981">
          <cell r="J7981" t="str">
            <v/>
          </cell>
          <cell r="O7981" t="str">
            <v/>
          </cell>
          <cell r="P7981" t="str">
            <v/>
          </cell>
          <cell r="Q7981" t="str">
            <v/>
          </cell>
        </row>
        <row r="7982">
          <cell r="J7982" t="str">
            <v/>
          </cell>
          <cell r="O7982" t="str">
            <v/>
          </cell>
          <cell r="P7982" t="str">
            <v/>
          </cell>
          <cell r="Q7982" t="str">
            <v/>
          </cell>
        </row>
        <row r="7983">
          <cell r="J7983" t="str">
            <v/>
          </cell>
          <cell r="O7983" t="str">
            <v/>
          </cell>
          <cell r="P7983" t="str">
            <v/>
          </cell>
          <cell r="Q7983" t="str">
            <v/>
          </cell>
        </row>
        <row r="7984">
          <cell r="J7984" t="str">
            <v/>
          </cell>
          <cell r="O7984" t="str">
            <v/>
          </cell>
          <cell r="P7984" t="str">
            <v/>
          </cell>
          <cell r="Q7984" t="str">
            <v/>
          </cell>
        </row>
        <row r="7985">
          <cell r="J7985" t="str">
            <v/>
          </cell>
          <cell r="O7985" t="str">
            <v/>
          </cell>
          <cell r="P7985" t="str">
            <v/>
          </cell>
          <cell r="Q7985" t="str">
            <v/>
          </cell>
        </row>
        <row r="7986">
          <cell r="J7986" t="str">
            <v/>
          </cell>
          <cell r="O7986" t="str">
            <v/>
          </cell>
          <cell r="P7986" t="str">
            <v/>
          </cell>
          <cell r="Q7986" t="str">
            <v/>
          </cell>
        </row>
        <row r="7987">
          <cell r="J7987" t="str">
            <v/>
          </cell>
          <cell r="O7987" t="str">
            <v/>
          </cell>
          <cell r="P7987" t="str">
            <v/>
          </cell>
          <cell r="Q7987" t="str">
            <v/>
          </cell>
        </row>
        <row r="7988">
          <cell r="J7988" t="str">
            <v/>
          </cell>
          <cell r="O7988" t="str">
            <v/>
          </cell>
          <cell r="P7988" t="str">
            <v/>
          </cell>
          <cell r="Q7988" t="str">
            <v/>
          </cell>
        </row>
        <row r="7989">
          <cell r="J7989" t="str">
            <v/>
          </cell>
          <cell r="O7989" t="str">
            <v/>
          </cell>
          <cell r="P7989" t="str">
            <v/>
          </cell>
          <cell r="Q7989" t="str">
            <v/>
          </cell>
        </row>
        <row r="7990">
          <cell r="J7990" t="str">
            <v/>
          </cell>
          <cell r="O7990" t="str">
            <v/>
          </cell>
          <cell r="P7990" t="str">
            <v/>
          </cell>
          <cell r="Q7990" t="str">
            <v/>
          </cell>
        </row>
        <row r="7991">
          <cell r="J7991" t="str">
            <v/>
          </cell>
          <cell r="O7991" t="str">
            <v/>
          </cell>
          <cell r="P7991" t="str">
            <v/>
          </cell>
          <cell r="Q7991" t="str">
            <v/>
          </cell>
        </row>
        <row r="7992">
          <cell r="J7992" t="str">
            <v/>
          </cell>
          <cell r="O7992" t="str">
            <v/>
          </cell>
          <cell r="P7992" t="str">
            <v/>
          </cell>
          <cell r="Q7992" t="str">
            <v/>
          </cell>
        </row>
        <row r="7993">
          <cell r="J7993" t="str">
            <v/>
          </cell>
          <cell r="O7993" t="str">
            <v/>
          </cell>
          <cell r="P7993" t="str">
            <v/>
          </cell>
          <cell r="Q7993" t="str">
            <v/>
          </cell>
        </row>
        <row r="7994">
          <cell r="J7994" t="str">
            <v/>
          </cell>
          <cell r="O7994" t="str">
            <v/>
          </cell>
          <cell r="P7994" t="str">
            <v/>
          </cell>
          <cell r="Q7994" t="str">
            <v/>
          </cell>
        </row>
        <row r="7995">
          <cell r="J7995" t="str">
            <v/>
          </cell>
          <cell r="O7995" t="str">
            <v/>
          </cell>
          <cell r="P7995" t="str">
            <v/>
          </cell>
          <cell r="Q7995" t="str">
            <v/>
          </cell>
        </row>
        <row r="7996">
          <cell r="J7996" t="str">
            <v/>
          </cell>
          <cell r="O7996" t="str">
            <v/>
          </cell>
          <cell r="P7996" t="str">
            <v/>
          </cell>
          <cell r="Q7996" t="str">
            <v/>
          </cell>
        </row>
        <row r="7997">
          <cell r="J7997" t="str">
            <v/>
          </cell>
          <cell r="O7997" t="str">
            <v/>
          </cell>
          <cell r="P7997" t="str">
            <v/>
          </cell>
          <cell r="Q7997" t="str">
            <v/>
          </cell>
        </row>
        <row r="7998">
          <cell r="J7998" t="str">
            <v/>
          </cell>
          <cell r="O7998" t="str">
            <v/>
          </cell>
          <cell r="P7998" t="str">
            <v/>
          </cell>
          <cell r="Q7998" t="str">
            <v/>
          </cell>
        </row>
        <row r="7999">
          <cell r="J7999" t="str">
            <v/>
          </cell>
          <cell r="O7999" t="str">
            <v/>
          </cell>
          <cell r="P7999" t="str">
            <v/>
          </cell>
          <cell r="Q7999" t="str">
            <v/>
          </cell>
        </row>
        <row r="8000">
          <cell r="J8000" t="str">
            <v/>
          </cell>
          <cell r="O8000" t="str">
            <v/>
          </cell>
          <cell r="P8000" t="str">
            <v/>
          </cell>
          <cell r="Q8000" t="str">
            <v/>
          </cell>
        </row>
        <row r="8001">
          <cell r="J8001" t="str">
            <v/>
          </cell>
          <cell r="O8001" t="str">
            <v/>
          </cell>
          <cell r="P8001" t="str">
            <v/>
          </cell>
          <cell r="Q8001" t="str">
            <v/>
          </cell>
        </row>
        <row r="8002">
          <cell r="J8002" t="str">
            <v/>
          </cell>
          <cell r="O8002" t="str">
            <v/>
          </cell>
          <cell r="P8002" t="str">
            <v/>
          </cell>
          <cell r="Q8002" t="str">
            <v/>
          </cell>
        </row>
        <row r="8003">
          <cell r="J8003" t="str">
            <v/>
          </cell>
          <cell r="O8003" t="str">
            <v/>
          </cell>
          <cell r="P8003" t="str">
            <v/>
          </cell>
          <cell r="Q8003" t="str">
            <v/>
          </cell>
        </row>
        <row r="8004">
          <cell r="J8004" t="str">
            <v/>
          </cell>
          <cell r="O8004" t="str">
            <v/>
          </cell>
          <cell r="P8004" t="str">
            <v/>
          </cell>
          <cell r="Q8004" t="str">
            <v/>
          </cell>
        </row>
        <row r="8005">
          <cell r="J8005" t="str">
            <v/>
          </cell>
          <cell r="O8005" t="str">
            <v/>
          </cell>
          <cell r="P8005" t="str">
            <v/>
          </cell>
          <cell r="Q8005" t="str">
            <v/>
          </cell>
        </row>
        <row r="8006">
          <cell r="J8006" t="str">
            <v/>
          </cell>
          <cell r="O8006" t="str">
            <v/>
          </cell>
          <cell r="P8006" t="str">
            <v/>
          </cell>
          <cell r="Q8006" t="str">
            <v/>
          </cell>
        </row>
        <row r="8007">
          <cell r="J8007" t="str">
            <v/>
          </cell>
          <cell r="O8007" t="str">
            <v/>
          </cell>
          <cell r="P8007" t="str">
            <v/>
          </cell>
          <cell r="Q8007" t="str">
            <v/>
          </cell>
        </row>
        <row r="8008">
          <cell r="J8008" t="str">
            <v/>
          </cell>
          <cell r="O8008" t="str">
            <v/>
          </cell>
          <cell r="P8008" t="str">
            <v/>
          </cell>
          <cell r="Q8008" t="str">
            <v/>
          </cell>
        </row>
        <row r="8009">
          <cell r="J8009" t="str">
            <v/>
          </cell>
          <cell r="O8009" t="str">
            <v/>
          </cell>
          <cell r="P8009" t="str">
            <v/>
          </cell>
          <cell r="Q8009" t="str">
            <v/>
          </cell>
        </row>
        <row r="8010">
          <cell r="J8010" t="str">
            <v/>
          </cell>
          <cell r="O8010" t="str">
            <v/>
          </cell>
          <cell r="P8010" t="str">
            <v/>
          </cell>
          <cell r="Q8010" t="str">
            <v/>
          </cell>
        </row>
        <row r="8011">
          <cell r="J8011" t="str">
            <v/>
          </cell>
          <cell r="O8011" t="str">
            <v/>
          </cell>
          <cell r="P8011" t="str">
            <v/>
          </cell>
          <cell r="Q8011" t="str">
            <v/>
          </cell>
        </row>
        <row r="8012">
          <cell r="J8012" t="str">
            <v/>
          </cell>
          <cell r="O8012" t="str">
            <v/>
          </cell>
          <cell r="P8012" t="str">
            <v/>
          </cell>
          <cell r="Q8012" t="str">
            <v/>
          </cell>
        </row>
        <row r="8013">
          <cell r="J8013" t="str">
            <v/>
          </cell>
          <cell r="O8013" t="str">
            <v/>
          </cell>
          <cell r="P8013" t="str">
            <v/>
          </cell>
          <cell r="Q8013" t="str">
            <v/>
          </cell>
        </row>
        <row r="8014">
          <cell r="J8014" t="str">
            <v/>
          </cell>
          <cell r="O8014" t="str">
            <v/>
          </cell>
          <cell r="P8014" t="str">
            <v/>
          </cell>
          <cell r="Q8014" t="str">
            <v/>
          </cell>
        </row>
        <row r="8015">
          <cell r="J8015" t="str">
            <v/>
          </cell>
          <cell r="O8015" t="str">
            <v/>
          </cell>
          <cell r="P8015" t="str">
            <v/>
          </cell>
          <cell r="Q8015" t="str">
            <v/>
          </cell>
        </row>
        <row r="8016">
          <cell r="J8016" t="str">
            <v/>
          </cell>
          <cell r="O8016" t="str">
            <v/>
          </cell>
          <cell r="P8016" t="str">
            <v/>
          </cell>
          <cell r="Q8016" t="str">
            <v/>
          </cell>
        </row>
        <row r="8017">
          <cell r="J8017" t="str">
            <v/>
          </cell>
          <cell r="O8017" t="str">
            <v/>
          </cell>
          <cell r="P8017" t="str">
            <v/>
          </cell>
          <cell r="Q8017" t="str">
            <v/>
          </cell>
        </row>
        <row r="8018">
          <cell r="J8018" t="str">
            <v/>
          </cell>
          <cell r="O8018" t="str">
            <v/>
          </cell>
          <cell r="P8018" t="str">
            <v/>
          </cell>
          <cell r="Q8018" t="str">
            <v/>
          </cell>
        </row>
        <row r="8019">
          <cell r="J8019" t="str">
            <v/>
          </cell>
          <cell r="O8019" t="str">
            <v/>
          </cell>
          <cell r="P8019" t="str">
            <v/>
          </cell>
          <cell r="Q8019" t="str">
            <v/>
          </cell>
        </row>
        <row r="8020">
          <cell r="J8020" t="str">
            <v/>
          </cell>
          <cell r="O8020" t="str">
            <v/>
          </cell>
          <cell r="P8020" t="str">
            <v/>
          </cell>
          <cell r="Q8020" t="str">
            <v/>
          </cell>
        </row>
        <row r="8021">
          <cell r="J8021" t="str">
            <v/>
          </cell>
          <cell r="O8021" t="str">
            <v/>
          </cell>
          <cell r="P8021" t="str">
            <v/>
          </cell>
          <cell r="Q8021" t="str">
            <v/>
          </cell>
        </row>
        <row r="8022">
          <cell r="J8022" t="str">
            <v/>
          </cell>
          <cell r="O8022" t="str">
            <v/>
          </cell>
          <cell r="P8022" t="str">
            <v/>
          </cell>
          <cell r="Q8022" t="str">
            <v/>
          </cell>
        </row>
        <row r="8023">
          <cell r="J8023" t="str">
            <v/>
          </cell>
          <cell r="O8023" t="str">
            <v/>
          </cell>
          <cell r="P8023" t="str">
            <v/>
          </cell>
          <cell r="Q8023" t="str">
            <v/>
          </cell>
        </row>
        <row r="8024">
          <cell r="J8024" t="str">
            <v/>
          </cell>
          <cell r="O8024" t="str">
            <v/>
          </cell>
          <cell r="P8024" t="str">
            <v/>
          </cell>
          <cell r="Q8024" t="str">
            <v/>
          </cell>
        </row>
        <row r="8025">
          <cell r="J8025" t="str">
            <v/>
          </cell>
          <cell r="O8025" t="str">
            <v/>
          </cell>
          <cell r="P8025" t="str">
            <v/>
          </cell>
          <cell r="Q8025" t="str">
            <v/>
          </cell>
        </row>
        <row r="8026">
          <cell r="J8026" t="str">
            <v/>
          </cell>
          <cell r="O8026" t="str">
            <v/>
          </cell>
          <cell r="P8026" t="str">
            <v/>
          </cell>
          <cell r="Q8026" t="str">
            <v/>
          </cell>
        </row>
        <row r="8027">
          <cell r="J8027" t="str">
            <v/>
          </cell>
          <cell r="O8027" t="str">
            <v/>
          </cell>
          <cell r="P8027" t="str">
            <v/>
          </cell>
          <cell r="Q8027" t="str">
            <v/>
          </cell>
        </row>
        <row r="8028">
          <cell r="J8028" t="str">
            <v/>
          </cell>
          <cell r="O8028" t="str">
            <v/>
          </cell>
          <cell r="P8028" t="str">
            <v/>
          </cell>
          <cell r="Q8028" t="str">
            <v/>
          </cell>
        </row>
        <row r="8029">
          <cell r="J8029" t="str">
            <v/>
          </cell>
          <cell r="O8029" t="str">
            <v/>
          </cell>
          <cell r="P8029" t="str">
            <v/>
          </cell>
          <cell r="Q8029" t="str">
            <v/>
          </cell>
        </row>
        <row r="8030">
          <cell r="J8030" t="str">
            <v/>
          </cell>
          <cell r="O8030" t="str">
            <v/>
          </cell>
          <cell r="P8030" t="str">
            <v/>
          </cell>
          <cell r="Q8030" t="str">
            <v/>
          </cell>
        </row>
        <row r="8031">
          <cell r="J8031" t="str">
            <v/>
          </cell>
          <cell r="O8031" t="str">
            <v/>
          </cell>
          <cell r="P8031" t="str">
            <v/>
          </cell>
          <cell r="Q8031" t="str">
            <v/>
          </cell>
        </row>
        <row r="8032">
          <cell r="J8032" t="str">
            <v/>
          </cell>
          <cell r="O8032" t="str">
            <v/>
          </cell>
          <cell r="P8032" t="str">
            <v/>
          </cell>
          <cell r="Q8032" t="str">
            <v/>
          </cell>
        </row>
        <row r="8033">
          <cell r="J8033" t="str">
            <v/>
          </cell>
          <cell r="O8033" t="str">
            <v/>
          </cell>
          <cell r="P8033" t="str">
            <v/>
          </cell>
          <cell r="Q8033" t="str">
            <v/>
          </cell>
        </row>
        <row r="8034">
          <cell r="J8034" t="str">
            <v/>
          </cell>
          <cell r="O8034" t="str">
            <v/>
          </cell>
          <cell r="P8034" t="str">
            <v/>
          </cell>
          <cell r="Q8034" t="str">
            <v/>
          </cell>
        </row>
        <row r="8035">
          <cell r="J8035" t="str">
            <v/>
          </cell>
          <cell r="O8035" t="str">
            <v/>
          </cell>
          <cell r="P8035" t="str">
            <v/>
          </cell>
          <cell r="Q8035" t="str">
            <v/>
          </cell>
        </row>
        <row r="8036">
          <cell r="J8036" t="str">
            <v/>
          </cell>
          <cell r="O8036" t="str">
            <v/>
          </cell>
          <cell r="P8036" t="str">
            <v/>
          </cell>
          <cell r="Q8036" t="str">
            <v/>
          </cell>
        </row>
        <row r="8037">
          <cell r="J8037" t="str">
            <v/>
          </cell>
          <cell r="O8037" t="str">
            <v/>
          </cell>
          <cell r="P8037" t="str">
            <v/>
          </cell>
          <cell r="Q8037" t="str">
            <v/>
          </cell>
        </row>
        <row r="8038">
          <cell r="J8038" t="str">
            <v/>
          </cell>
          <cell r="O8038" t="str">
            <v/>
          </cell>
          <cell r="P8038" t="str">
            <v/>
          </cell>
          <cell r="Q8038" t="str">
            <v/>
          </cell>
        </row>
        <row r="8039">
          <cell r="J8039" t="str">
            <v/>
          </cell>
          <cell r="O8039" t="str">
            <v/>
          </cell>
          <cell r="P8039" t="str">
            <v/>
          </cell>
          <cell r="Q8039" t="str">
            <v/>
          </cell>
        </row>
        <row r="8040">
          <cell r="J8040" t="str">
            <v/>
          </cell>
          <cell r="O8040" t="str">
            <v/>
          </cell>
          <cell r="P8040" t="str">
            <v/>
          </cell>
          <cell r="Q8040" t="str">
            <v/>
          </cell>
        </row>
        <row r="8041">
          <cell r="J8041" t="str">
            <v/>
          </cell>
          <cell r="O8041" t="str">
            <v/>
          </cell>
          <cell r="P8041" t="str">
            <v/>
          </cell>
          <cell r="Q8041" t="str">
            <v/>
          </cell>
        </row>
        <row r="8042">
          <cell r="J8042" t="str">
            <v/>
          </cell>
          <cell r="O8042" t="str">
            <v/>
          </cell>
          <cell r="P8042" t="str">
            <v/>
          </cell>
          <cell r="Q8042" t="str">
            <v/>
          </cell>
        </row>
        <row r="8043">
          <cell r="J8043" t="str">
            <v/>
          </cell>
          <cell r="O8043" t="str">
            <v/>
          </cell>
          <cell r="P8043" t="str">
            <v/>
          </cell>
          <cell r="Q8043" t="str">
            <v/>
          </cell>
        </row>
        <row r="8044">
          <cell r="J8044" t="str">
            <v/>
          </cell>
          <cell r="O8044" t="str">
            <v/>
          </cell>
          <cell r="P8044" t="str">
            <v/>
          </cell>
          <cell r="Q8044" t="str">
            <v/>
          </cell>
        </row>
        <row r="8045">
          <cell r="J8045" t="str">
            <v/>
          </cell>
          <cell r="O8045" t="str">
            <v/>
          </cell>
          <cell r="P8045" t="str">
            <v/>
          </cell>
          <cell r="Q8045" t="str">
            <v/>
          </cell>
        </row>
        <row r="8046">
          <cell r="J8046" t="str">
            <v/>
          </cell>
          <cell r="O8046" t="str">
            <v/>
          </cell>
          <cell r="P8046" t="str">
            <v/>
          </cell>
          <cell r="Q8046" t="str">
            <v/>
          </cell>
        </row>
        <row r="8047">
          <cell r="J8047" t="str">
            <v/>
          </cell>
          <cell r="O8047" t="str">
            <v/>
          </cell>
          <cell r="P8047" t="str">
            <v/>
          </cell>
          <cell r="Q8047" t="str">
            <v/>
          </cell>
        </row>
        <row r="8048">
          <cell r="J8048" t="str">
            <v/>
          </cell>
          <cell r="O8048" t="str">
            <v/>
          </cell>
          <cell r="P8048" t="str">
            <v/>
          </cell>
          <cell r="Q8048" t="str">
            <v/>
          </cell>
        </row>
        <row r="8049">
          <cell r="J8049" t="str">
            <v/>
          </cell>
          <cell r="O8049" t="str">
            <v/>
          </cell>
          <cell r="P8049" t="str">
            <v/>
          </cell>
          <cell r="Q8049" t="str">
            <v/>
          </cell>
        </row>
        <row r="8050">
          <cell r="J8050" t="str">
            <v/>
          </cell>
          <cell r="O8050" t="str">
            <v/>
          </cell>
          <cell r="P8050" t="str">
            <v/>
          </cell>
          <cell r="Q8050" t="str">
            <v/>
          </cell>
        </row>
        <row r="8051">
          <cell r="J8051" t="str">
            <v/>
          </cell>
          <cell r="O8051" t="str">
            <v/>
          </cell>
          <cell r="P8051" t="str">
            <v/>
          </cell>
          <cell r="Q8051" t="str">
            <v/>
          </cell>
        </row>
        <row r="8052">
          <cell r="J8052" t="str">
            <v/>
          </cell>
          <cell r="O8052" t="str">
            <v/>
          </cell>
          <cell r="P8052" t="str">
            <v/>
          </cell>
          <cell r="Q8052" t="str">
            <v/>
          </cell>
        </row>
        <row r="8053">
          <cell r="J8053" t="str">
            <v/>
          </cell>
          <cell r="O8053" t="str">
            <v/>
          </cell>
          <cell r="P8053" t="str">
            <v/>
          </cell>
          <cell r="Q8053" t="str">
            <v/>
          </cell>
        </row>
        <row r="8054">
          <cell r="J8054" t="str">
            <v/>
          </cell>
          <cell r="O8054" t="str">
            <v/>
          </cell>
          <cell r="P8054" t="str">
            <v/>
          </cell>
          <cell r="Q8054" t="str">
            <v/>
          </cell>
        </row>
        <row r="8055">
          <cell r="J8055" t="str">
            <v/>
          </cell>
          <cell r="O8055" t="str">
            <v/>
          </cell>
          <cell r="P8055" t="str">
            <v/>
          </cell>
          <cell r="Q8055" t="str">
            <v/>
          </cell>
        </row>
        <row r="8056">
          <cell r="J8056" t="str">
            <v/>
          </cell>
          <cell r="O8056" t="str">
            <v/>
          </cell>
          <cell r="P8056" t="str">
            <v/>
          </cell>
          <cell r="Q8056" t="str">
            <v/>
          </cell>
        </row>
        <row r="8057">
          <cell r="J8057" t="str">
            <v/>
          </cell>
          <cell r="O8057" t="str">
            <v/>
          </cell>
          <cell r="P8057" t="str">
            <v/>
          </cell>
          <cell r="Q8057" t="str">
            <v/>
          </cell>
        </row>
        <row r="8058">
          <cell r="J8058" t="str">
            <v/>
          </cell>
          <cell r="O8058" t="str">
            <v/>
          </cell>
          <cell r="P8058" t="str">
            <v/>
          </cell>
          <cell r="Q8058" t="str">
            <v/>
          </cell>
        </row>
        <row r="8059">
          <cell r="J8059" t="str">
            <v/>
          </cell>
          <cell r="O8059" t="str">
            <v/>
          </cell>
          <cell r="P8059" t="str">
            <v/>
          </cell>
          <cell r="Q8059" t="str">
            <v/>
          </cell>
        </row>
        <row r="8060">
          <cell r="J8060" t="str">
            <v/>
          </cell>
          <cell r="O8060" t="str">
            <v/>
          </cell>
          <cell r="P8060" t="str">
            <v/>
          </cell>
          <cell r="Q8060" t="str">
            <v/>
          </cell>
        </row>
        <row r="8061">
          <cell r="J8061" t="str">
            <v/>
          </cell>
          <cell r="O8061" t="str">
            <v/>
          </cell>
          <cell r="P8061" t="str">
            <v/>
          </cell>
          <cell r="Q8061" t="str">
            <v/>
          </cell>
        </row>
        <row r="8062">
          <cell r="J8062" t="str">
            <v/>
          </cell>
          <cell r="O8062" t="str">
            <v/>
          </cell>
          <cell r="P8062" t="str">
            <v/>
          </cell>
          <cell r="Q8062" t="str">
            <v/>
          </cell>
        </row>
        <row r="8063">
          <cell r="J8063" t="str">
            <v/>
          </cell>
          <cell r="O8063" t="str">
            <v/>
          </cell>
          <cell r="P8063" t="str">
            <v/>
          </cell>
          <cell r="Q8063" t="str">
            <v/>
          </cell>
        </row>
        <row r="8064">
          <cell r="J8064" t="str">
            <v/>
          </cell>
          <cell r="O8064" t="str">
            <v/>
          </cell>
          <cell r="P8064" t="str">
            <v/>
          </cell>
          <cell r="Q8064" t="str">
            <v/>
          </cell>
        </row>
        <row r="8065">
          <cell r="J8065" t="str">
            <v/>
          </cell>
          <cell r="O8065" t="str">
            <v/>
          </cell>
          <cell r="P8065" t="str">
            <v/>
          </cell>
          <cell r="Q8065" t="str">
            <v/>
          </cell>
        </row>
        <row r="8066">
          <cell r="J8066" t="str">
            <v/>
          </cell>
          <cell r="O8066" t="str">
            <v/>
          </cell>
          <cell r="P8066" t="str">
            <v/>
          </cell>
          <cell r="Q8066" t="str">
            <v/>
          </cell>
        </row>
        <row r="8067">
          <cell r="J8067" t="str">
            <v/>
          </cell>
          <cell r="O8067" t="str">
            <v/>
          </cell>
          <cell r="P8067" t="str">
            <v/>
          </cell>
          <cell r="Q8067" t="str">
            <v/>
          </cell>
        </row>
        <row r="8068">
          <cell r="J8068" t="str">
            <v/>
          </cell>
          <cell r="O8068" t="str">
            <v/>
          </cell>
          <cell r="P8068" t="str">
            <v/>
          </cell>
          <cell r="Q8068" t="str">
            <v/>
          </cell>
        </row>
        <row r="8069">
          <cell r="J8069" t="str">
            <v/>
          </cell>
          <cell r="O8069" t="str">
            <v/>
          </cell>
          <cell r="P8069" t="str">
            <v/>
          </cell>
          <cell r="Q8069" t="str">
            <v/>
          </cell>
        </row>
        <row r="8070">
          <cell r="J8070" t="str">
            <v/>
          </cell>
          <cell r="O8070" t="str">
            <v/>
          </cell>
          <cell r="P8070" t="str">
            <v/>
          </cell>
          <cell r="Q8070" t="str">
            <v/>
          </cell>
        </row>
        <row r="8071">
          <cell r="J8071" t="str">
            <v/>
          </cell>
          <cell r="O8071" t="str">
            <v/>
          </cell>
          <cell r="P8071" t="str">
            <v/>
          </cell>
          <cell r="Q8071" t="str">
            <v/>
          </cell>
        </row>
        <row r="8072">
          <cell r="J8072" t="str">
            <v/>
          </cell>
          <cell r="O8072" t="str">
            <v/>
          </cell>
          <cell r="P8072" t="str">
            <v/>
          </cell>
          <cell r="Q8072" t="str">
            <v/>
          </cell>
        </row>
        <row r="8073">
          <cell r="J8073" t="str">
            <v/>
          </cell>
          <cell r="O8073" t="str">
            <v/>
          </cell>
          <cell r="P8073" t="str">
            <v/>
          </cell>
          <cell r="Q8073" t="str">
            <v/>
          </cell>
        </row>
        <row r="8074">
          <cell r="J8074" t="str">
            <v/>
          </cell>
          <cell r="O8074" t="str">
            <v/>
          </cell>
          <cell r="P8074" t="str">
            <v/>
          </cell>
          <cell r="Q8074" t="str">
            <v/>
          </cell>
        </row>
        <row r="8075">
          <cell r="J8075" t="str">
            <v/>
          </cell>
          <cell r="O8075" t="str">
            <v/>
          </cell>
          <cell r="P8075" t="str">
            <v/>
          </cell>
          <cell r="Q8075" t="str">
            <v/>
          </cell>
        </row>
        <row r="8076">
          <cell r="J8076" t="str">
            <v/>
          </cell>
          <cell r="O8076" t="str">
            <v/>
          </cell>
          <cell r="P8076" t="str">
            <v/>
          </cell>
          <cell r="Q8076" t="str">
            <v/>
          </cell>
        </row>
        <row r="8077">
          <cell r="J8077" t="str">
            <v/>
          </cell>
          <cell r="O8077" t="str">
            <v/>
          </cell>
          <cell r="P8077" t="str">
            <v/>
          </cell>
          <cell r="Q8077" t="str">
            <v/>
          </cell>
        </row>
        <row r="8078">
          <cell r="J8078" t="str">
            <v/>
          </cell>
          <cell r="O8078" t="str">
            <v/>
          </cell>
          <cell r="P8078" t="str">
            <v/>
          </cell>
          <cell r="Q8078" t="str">
            <v/>
          </cell>
        </row>
        <row r="8079">
          <cell r="J8079" t="str">
            <v/>
          </cell>
          <cell r="O8079" t="str">
            <v/>
          </cell>
          <cell r="P8079" t="str">
            <v/>
          </cell>
          <cell r="Q8079" t="str">
            <v/>
          </cell>
        </row>
        <row r="8080">
          <cell r="J8080" t="str">
            <v/>
          </cell>
          <cell r="O8080" t="str">
            <v/>
          </cell>
          <cell r="P8080" t="str">
            <v/>
          </cell>
          <cell r="Q8080" t="str">
            <v/>
          </cell>
        </row>
        <row r="8081">
          <cell r="J8081" t="str">
            <v/>
          </cell>
          <cell r="O8081" t="str">
            <v/>
          </cell>
          <cell r="P8081" t="str">
            <v/>
          </cell>
          <cell r="Q8081" t="str">
            <v/>
          </cell>
        </row>
        <row r="8082">
          <cell r="J8082" t="str">
            <v/>
          </cell>
          <cell r="O8082" t="str">
            <v/>
          </cell>
          <cell r="P8082" t="str">
            <v/>
          </cell>
          <cell r="Q8082" t="str">
            <v/>
          </cell>
        </row>
        <row r="8083">
          <cell r="J8083" t="str">
            <v/>
          </cell>
          <cell r="O8083" t="str">
            <v/>
          </cell>
          <cell r="P8083" t="str">
            <v/>
          </cell>
          <cell r="Q8083" t="str">
            <v/>
          </cell>
        </row>
        <row r="8084">
          <cell r="J8084" t="str">
            <v/>
          </cell>
          <cell r="O8084" t="str">
            <v/>
          </cell>
          <cell r="P8084" t="str">
            <v/>
          </cell>
          <cell r="Q8084" t="str">
            <v/>
          </cell>
        </row>
        <row r="8085">
          <cell r="J8085" t="str">
            <v/>
          </cell>
          <cell r="O8085" t="str">
            <v/>
          </cell>
          <cell r="P8085" t="str">
            <v/>
          </cell>
          <cell r="Q8085" t="str">
            <v/>
          </cell>
        </row>
        <row r="8086">
          <cell r="J8086" t="str">
            <v/>
          </cell>
          <cell r="O8086" t="str">
            <v/>
          </cell>
          <cell r="P8086" t="str">
            <v/>
          </cell>
          <cell r="Q8086" t="str">
            <v/>
          </cell>
        </row>
        <row r="8087">
          <cell r="J8087" t="str">
            <v/>
          </cell>
          <cell r="O8087" t="str">
            <v/>
          </cell>
          <cell r="P8087" t="str">
            <v/>
          </cell>
          <cell r="Q8087" t="str">
            <v/>
          </cell>
        </row>
        <row r="8088">
          <cell r="J8088" t="str">
            <v/>
          </cell>
          <cell r="O8088" t="str">
            <v/>
          </cell>
          <cell r="P8088" t="str">
            <v/>
          </cell>
          <cell r="Q8088" t="str">
            <v/>
          </cell>
        </row>
        <row r="8089">
          <cell r="J8089" t="str">
            <v/>
          </cell>
          <cell r="O8089" t="str">
            <v/>
          </cell>
          <cell r="P8089" t="str">
            <v/>
          </cell>
          <cell r="Q8089" t="str">
            <v/>
          </cell>
        </row>
        <row r="8090">
          <cell r="J8090" t="str">
            <v/>
          </cell>
          <cell r="O8090" t="str">
            <v/>
          </cell>
          <cell r="P8090" t="str">
            <v/>
          </cell>
          <cell r="Q8090" t="str">
            <v/>
          </cell>
        </row>
        <row r="8091">
          <cell r="J8091" t="str">
            <v/>
          </cell>
          <cell r="O8091" t="str">
            <v/>
          </cell>
          <cell r="P8091" t="str">
            <v/>
          </cell>
          <cell r="Q8091" t="str">
            <v/>
          </cell>
        </row>
        <row r="8092">
          <cell r="J8092" t="str">
            <v/>
          </cell>
          <cell r="O8092" t="str">
            <v/>
          </cell>
          <cell r="P8092" t="str">
            <v/>
          </cell>
          <cell r="Q8092" t="str">
            <v/>
          </cell>
        </row>
        <row r="8093">
          <cell r="J8093" t="str">
            <v/>
          </cell>
          <cell r="O8093" t="str">
            <v/>
          </cell>
          <cell r="P8093" t="str">
            <v/>
          </cell>
          <cell r="Q8093" t="str">
            <v/>
          </cell>
        </row>
        <row r="8094">
          <cell r="J8094" t="str">
            <v/>
          </cell>
          <cell r="O8094" t="str">
            <v/>
          </cell>
          <cell r="P8094" t="str">
            <v/>
          </cell>
          <cell r="Q8094" t="str">
            <v/>
          </cell>
        </row>
        <row r="8095">
          <cell r="J8095" t="str">
            <v/>
          </cell>
          <cell r="O8095" t="str">
            <v/>
          </cell>
          <cell r="P8095" t="str">
            <v/>
          </cell>
          <cell r="Q8095" t="str">
            <v/>
          </cell>
        </row>
        <row r="8096">
          <cell r="J8096" t="str">
            <v/>
          </cell>
          <cell r="O8096" t="str">
            <v/>
          </cell>
          <cell r="P8096" t="str">
            <v/>
          </cell>
          <cell r="Q8096" t="str">
            <v/>
          </cell>
        </row>
        <row r="8097">
          <cell r="J8097" t="str">
            <v/>
          </cell>
          <cell r="O8097" t="str">
            <v/>
          </cell>
          <cell r="P8097" t="str">
            <v/>
          </cell>
          <cell r="Q8097" t="str">
            <v/>
          </cell>
        </row>
        <row r="8098">
          <cell r="J8098" t="str">
            <v/>
          </cell>
          <cell r="O8098" t="str">
            <v/>
          </cell>
          <cell r="P8098" t="str">
            <v/>
          </cell>
          <cell r="Q8098" t="str">
            <v/>
          </cell>
        </row>
        <row r="8099">
          <cell r="J8099" t="str">
            <v/>
          </cell>
          <cell r="O8099" t="str">
            <v/>
          </cell>
          <cell r="P8099" t="str">
            <v/>
          </cell>
          <cell r="Q8099" t="str">
            <v/>
          </cell>
        </row>
        <row r="8100">
          <cell r="J8100" t="str">
            <v/>
          </cell>
          <cell r="O8100" t="str">
            <v/>
          </cell>
          <cell r="P8100" t="str">
            <v/>
          </cell>
          <cell r="Q8100" t="str">
            <v/>
          </cell>
        </row>
        <row r="8101">
          <cell r="J8101" t="str">
            <v/>
          </cell>
          <cell r="O8101" t="str">
            <v/>
          </cell>
          <cell r="P8101" t="str">
            <v/>
          </cell>
          <cell r="Q8101" t="str">
            <v/>
          </cell>
        </row>
        <row r="8102">
          <cell r="J8102" t="str">
            <v/>
          </cell>
          <cell r="O8102" t="str">
            <v/>
          </cell>
          <cell r="P8102" t="str">
            <v/>
          </cell>
          <cell r="Q8102" t="str">
            <v/>
          </cell>
        </row>
        <row r="8103">
          <cell r="J8103" t="str">
            <v/>
          </cell>
          <cell r="O8103" t="str">
            <v/>
          </cell>
          <cell r="P8103" t="str">
            <v/>
          </cell>
          <cell r="Q8103" t="str">
            <v/>
          </cell>
        </row>
        <row r="8104">
          <cell r="J8104" t="str">
            <v/>
          </cell>
          <cell r="O8104" t="str">
            <v/>
          </cell>
          <cell r="P8104" t="str">
            <v/>
          </cell>
          <cell r="Q8104" t="str">
            <v/>
          </cell>
        </row>
        <row r="8105">
          <cell r="J8105" t="str">
            <v/>
          </cell>
          <cell r="O8105" t="str">
            <v/>
          </cell>
          <cell r="P8105" t="str">
            <v/>
          </cell>
          <cell r="Q8105" t="str">
            <v/>
          </cell>
        </row>
        <row r="8106">
          <cell r="J8106" t="str">
            <v/>
          </cell>
          <cell r="O8106" t="str">
            <v/>
          </cell>
          <cell r="P8106" t="str">
            <v/>
          </cell>
          <cell r="Q8106" t="str">
            <v/>
          </cell>
        </row>
        <row r="8107">
          <cell r="J8107" t="str">
            <v/>
          </cell>
          <cell r="O8107" t="str">
            <v/>
          </cell>
          <cell r="P8107" t="str">
            <v/>
          </cell>
          <cell r="Q8107" t="str">
            <v/>
          </cell>
        </row>
        <row r="8108">
          <cell r="J8108" t="str">
            <v/>
          </cell>
          <cell r="O8108" t="str">
            <v/>
          </cell>
          <cell r="P8108" t="str">
            <v/>
          </cell>
          <cell r="Q8108" t="str">
            <v/>
          </cell>
        </row>
        <row r="8109">
          <cell r="J8109" t="str">
            <v/>
          </cell>
          <cell r="O8109" t="str">
            <v/>
          </cell>
          <cell r="P8109" t="str">
            <v/>
          </cell>
          <cell r="Q8109" t="str">
            <v/>
          </cell>
        </row>
        <row r="8110">
          <cell r="J8110" t="str">
            <v/>
          </cell>
          <cell r="O8110" t="str">
            <v/>
          </cell>
          <cell r="P8110" t="str">
            <v/>
          </cell>
          <cell r="Q8110" t="str">
            <v/>
          </cell>
        </row>
        <row r="8111">
          <cell r="J8111" t="str">
            <v/>
          </cell>
          <cell r="O8111" t="str">
            <v/>
          </cell>
          <cell r="P8111" t="str">
            <v/>
          </cell>
          <cell r="Q8111" t="str">
            <v/>
          </cell>
        </row>
        <row r="8112">
          <cell r="J8112" t="str">
            <v/>
          </cell>
          <cell r="O8112" t="str">
            <v/>
          </cell>
          <cell r="P8112" t="str">
            <v/>
          </cell>
          <cell r="Q8112" t="str">
            <v/>
          </cell>
        </row>
        <row r="8113">
          <cell r="J8113" t="str">
            <v/>
          </cell>
          <cell r="O8113" t="str">
            <v/>
          </cell>
          <cell r="P8113" t="str">
            <v/>
          </cell>
          <cell r="Q8113" t="str">
            <v/>
          </cell>
        </row>
        <row r="8114">
          <cell r="J8114" t="str">
            <v/>
          </cell>
          <cell r="O8114" t="str">
            <v/>
          </cell>
          <cell r="P8114" t="str">
            <v/>
          </cell>
          <cell r="Q8114" t="str">
            <v/>
          </cell>
        </row>
        <row r="8115">
          <cell r="J8115" t="str">
            <v/>
          </cell>
          <cell r="O8115" t="str">
            <v/>
          </cell>
          <cell r="P8115" t="str">
            <v/>
          </cell>
          <cell r="Q8115" t="str">
            <v/>
          </cell>
        </row>
        <row r="8116">
          <cell r="J8116" t="str">
            <v/>
          </cell>
          <cell r="O8116" t="str">
            <v/>
          </cell>
          <cell r="P8116" t="str">
            <v/>
          </cell>
          <cell r="Q8116" t="str">
            <v/>
          </cell>
        </row>
        <row r="8117">
          <cell r="J8117" t="str">
            <v/>
          </cell>
          <cell r="O8117" t="str">
            <v/>
          </cell>
          <cell r="P8117" t="str">
            <v/>
          </cell>
          <cell r="Q8117" t="str">
            <v/>
          </cell>
        </row>
        <row r="8118">
          <cell r="J8118" t="str">
            <v/>
          </cell>
          <cell r="O8118" t="str">
            <v/>
          </cell>
          <cell r="P8118" t="str">
            <v/>
          </cell>
          <cell r="Q8118" t="str">
            <v/>
          </cell>
        </row>
        <row r="8119">
          <cell r="J8119" t="str">
            <v/>
          </cell>
          <cell r="O8119" t="str">
            <v/>
          </cell>
          <cell r="P8119" t="str">
            <v/>
          </cell>
          <cell r="Q8119" t="str">
            <v/>
          </cell>
        </row>
        <row r="8120">
          <cell r="J8120" t="str">
            <v/>
          </cell>
          <cell r="O8120" t="str">
            <v/>
          </cell>
          <cell r="P8120" t="str">
            <v/>
          </cell>
          <cell r="Q8120" t="str">
            <v/>
          </cell>
        </row>
        <row r="8121">
          <cell r="J8121" t="str">
            <v/>
          </cell>
          <cell r="O8121" t="str">
            <v/>
          </cell>
          <cell r="P8121" t="str">
            <v/>
          </cell>
          <cell r="Q8121" t="str">
            <v/>
          </cell>
        </row>
        <row r="8122">
          <cell r="J8122" t="str">
            <v/>
          </cell>
          <cell r="O8122" t="str">
            <v/>
          </cell>
          <cell r="P8122" t="str">
            <v/>
          </cell>
          <cell r="Q8122" t="str">
            <v/>
          </cell>
        </row>
        <row r="8123">
          <cell r="J8123" t="str">
            <v/>
          </cell>
          <cell r="O8123" t="str">
            <v/>
          </cell>
          <cell r="P8123" t="str">
            <v/>
          </cell>
          <cell r="Q8123" t="str">
            <v/>
          </cell>
        </row>
        <row r="8124">
          <cell r="J8124" t="str">
            <v/>
          </cell>
          <cell r="O8124" t="str">
            <v/>
          </cell>
          <cell r="P8124" t="str">
            <v/>
          </cell>
          <cell r="Q8124" t="str">
            <v/>
          </cell>
        </row>
        <row r="8125">
          <cell r="J8125" t="str">
            <v/>
          </cell>
          <cell r="O8125" t="str">
            <v/>
          </cell>
          <cell r="P8125" t="str">
            <v/>
          </cell>
          <cell r="Q8125" t="str">
            <v/>
          </cell>
        </row>
        <row r="8126">
          <cell r="J8126" t="str">
            <v/>
          </cell>
          <cell r="O8126" t="str">
            <v/>
          </cell>
          <cell r="P8126" t="str">
            <v/>
          </cell>
          <cell r="Q8126" t="str">
            <v/>
          </cell>
        </row>
        <row r="8127">
          <cell r="J8127" t="str">
            <v/>
          </cell>
          <cell r="O8127" t="str">
            <v/>
          </cell>
          <cell r="P8127" t="str">
            <v/>
          </cell>
          <cell r="Q8127" t="str">
            <v/>
          </cell>
        </row>
        <row r="8128">
          <cell r="J8128" t="str">
            <v/>
          </cell>
          <cell r="O8128" t="str">
            <v/>
          </cell>
          <cell r="P8128" t="str">
            <v/>
          </cell>
          <cell r="Q8128" t="str">
            <v/>
          </cell>
        </row>
        <row r="8129">
          <cell r="J8129" t="str">
            <v/>
          </cell>
          <cell r="O8129" t="str">
            <v/>
          </cell>
          <cell r="P8129" t="str">
            <v/>
          </cell>
          <cell r="Q8129" t="str">
            <v/>
          </cell>
        </row>
        <row r="8130">
          <cell r="J8130" t="str">
            <v/>
          </cell>
          <cell r="O8130" t="str">
            <v/>
          </cell>
          <cell r="P8130" t="str">
            <v/>
          </cell>
          <cell r="Q8130" t="str">
            <v/>
          </cell>
        </row>
        <row r="8131">
          <cell r="J8131" t="str">
            <v/>
          </cell>
          <cell r="O8131" t="str">
            <v/>
          </cell>
          <cell r="P8131" t="str">
            <v/>
          </cell>
          <cell r="Q8131" t="str">
            <v/>
          </cell>
        </row>
        <row r="8132">
          <cell r="J8132" t="str">
            <v/>
          </cell>
          <cell r="O8132" t="str">
            <v/>
          </cell>
          <cell r="P8132" t="str">
            <v/>
          </cell>
          <cell r="Q8132" t="str">
            <v/>
          </cell>
        </row>
        <row r="8133">
          <cell r="J8133" t="str">
            <v/>
          </cell>
          <cell r="O8133" t="str">
            <v/>
          </cell>
          <cell r="P8133" t="str">
            <v/>
          </cell>
          <cell r="Q8133" t="str">
            <v/>
          </cell>
        </row>
        <row r="8134">
          <cell r="J8134" t="str">
            <v/>
          </cell>
          <cell r="O8134" t="str">
            <v/>
          </cell>
          <cell r="P8134" t="str">
            <v/>
          </cell>
          <cell r="Q8134" t="str">
            <v/>
          </cell>
        </row>
        <row r="8135">
          <cell r="J8135" t="str">
            <v/>
          </cell>
          <cell r="O8135" t="str">
            <v/>
          </cell>
          <cell r="P8135" t="str">
            <v/>
          </cell>
          <cell r="Q8135" t="str">
            <v/>
          </cell>
        </row>
        <row r="8136">
          <cell r="J8136" t="str">
            <v/>
          </cell>
          <cell r="O8136" t="str">
            <v/>
          </cell>
          <cell r="P8136" t="str">
            <v/>
          </cell>
          <cell r="Q8136" t="str">
            <v/>
          </cell>
        </row>
        <row r="8137">
          <cell r="J8137" t="str">
            <v/>
          </cell>
          <cell r="O8137" t="str">
            <v/>
          </cell>
          <cell r="P8137" t="str">
            <v/>
          </cell>
          <cell r="Q8137" t="str">
            <v/>
          </cell>
        </row>
        <row r="8138">
          <cell r="J8138" t="str">
            <v/>
          </cell>
          <cell r="O8138" t="str">
            <v/>
          </cell>
          <cell r="P8138" t="str">
            <v/>
          </cell>
          <cell r="Q8138" t="str">
            <v/>
          </cell>
        </row>
        <row r="8139">
          <cell r="J8139" t="str">
            <v/>
          </cell>
          <cell r="O8139" t="str">
            <v/>
          </cell>
          <cell r="P8139" t="str">
            <v/>
          </cell>
          <cell r="Q8139" t="str">
            <v/>
          </cell>
        </row>
        <row r="8140">
          <cell r="J8140" t="str">
            <v/>
          </cell>
          <cell r="O8140" t="str">
            <v/>
          </cell>
          <cell r="P8140" t="str">
            <v/>
          </cell>
          <cell r="Q8140" t="str">
            <v/>
          </cell>
        </row>
        <row r="8141">
          <cell r="J8141" t="str">
            <v/>
          </cell>
          <cell r="O8141" t="str">
            <v/>
          </cell>
          <cell r="P8141" t="str">
            <v/>
          </cell>
          <cell r="Q8141" t="str">
            <v/>
          </cell>
        </row>
        <row r="8142">
          <cell r="J8142" t="str">
            <v/>
          </cell>
          <cell r="O8142" t="str">
            <v/>
          </cell>
          <cell r="P8142" t="str">
            <v/>
          </cell>
          <cell r="Q8142" t="str">
            <v/>
          </cell>
        </row>
        <row r="8143">
          <cell r="J8143" t="str">
            <v/>
          </cell>
          <cell r="O8143" t="str">
            <v/>
          </cell>
          <cell r="P8143" t="str">
            <v/>
          </cell>
          <cell r="Q8143" t="str">
            <v/>
          </cell>
        </row>
        <row r="8144">
          <cell r="J8144" t="str">
            <v/>
          </cell>
          <cell r="O8144" t="str">
            <v/>
          </cell>
          <cell r="P8144" t="str">
            <v/>
          </cell>
          <cell r="Q8144" t="str">
            <v/>
          </cell>
        </row>
        <row r="8145">
          <cell r="J8145" t="str">
            <v/>
          </cell>
          <cell r="O8145" t="str">
            <v/>
          </cell>
          <cell r="P8145" t="str">
            <v/>
          </cell>
          <cell r="Q8145" t="str">
            <v/>
          </cell>
        </row>
        <row r="8146">
          <cell r="J8146" t="str">
            <v/>
          </cell>
          <cell r="O8146" t="str">
            <v/>
          </cell>
          <cell r="P8146" t="str">
            <v/>
          </cell>
          <cell r="Q8146" t="str">
            <v/>
          </cell>
        </row>
        <row r="8147">
          <cell r="J8147" t="str">
            <v/>
          </cell>
          <cell r="O8147" t="str">
            <v/>
          </cell>
          <cell r="P8147" t="str">
            <v/>
          </cell>
          <cell r="Q8147" t="str">
            <v/>
          </cell>
        </row>
        <row r="8148">
          <cell r="J8148" t="str">
            <v/>
          </cell>
          <cell r="O8148" t="str">
            <v/>
          </cell>
          <cell r="P8148" t="str">
            <v/>
          </cell>
          <cell r="Q8148" t="str">
            <v/>
          </cell>
        </row>
        <row r="8149">
          <cell r="J8149" t="str">
            <v/>
          </cell>
          <cell r="O8149" t="str">
            <v/>
          </cell>
          <cell r="P8149" t="str">
            <v/>
          </cell>
          <cell r="Q8149" t="str">
            <v/>
          </cell>
        </row>
        <row r="8150">
          <cell r="J8150" t="str">
            <v/>
          </cell>
          <cell r="O8150" t="str">
            <v/>
          </cell>
          <cell r="P8150" t="str">
            <v/>
          </cell>
          <cell r="Q8150" t="str">
            <v/>
          </cell>
        </row>
        <row r="8151">
          <cell r="J8151" t="str">
            <v/>
          </cell>
          <cell r="O8151" t="str">
            <v/>
          </cell>
          <cell r="P8151" t="str">
            <v/>
          </cell>
          <cell r="Q8151" t="str">
            <v/>
          </cell>
        </row>
        <row r="8152">
          <cell r="J8152" t="str">
            <v/>
          </cell>
          <cell r="O8152" t="str">
            <v/>
          </cell>
          <cell r="P8152" t="str">
            <v/>
          </cell>
          <cell r="Q8152" t="str">
            <v/>
          </cell>
        </row>
        <row r="8153">
          <cell r="J8153" t="str">
            <v/>
          </cell>
          <cell r="O8153" t="str">
            <v/>
          </cell>
          <cell r="P8153" t="str">
            <v/>
          </cell>
          <cell r="Q8153" t="str">
            <v/>
          </cell>
        </row>
        <row r="8154">
          <cell r="J8154" t="str">
            <v/>
          </cell>
          <cell r="O8154" t="str">
            <v/>
          </cell>
          <cell r="P8154" t="str">
            <v/>
          </cell>
          <cell r="Q8154" t="str">
            <v/>
          </cell>
        </row>
        <row r="8155">
          <cell r="J8155" t="str">
            <v/>
          </cell>
          <cell r="O8155" t="str">
            <v/>
          </cell>
          <cell r="P8155" t="str">
            <v/>
          </cell>
          <cell r="Q8155" t="str">
            <v/>
          </cell>
        </row>
        <row r="8156">
          <cell r="J8156" t="str">
            <v/>
          </cell>
          <cell r="O8156" t="str">
            <v/>
          </cell>
          <cell r="P8156" t="str">
            <v/>
          </cell>
          <cell r="Q8156" t="str">
            <v/>
          </cell>
        </row>
        <row r="8157">
          <cell r="J8157" t="str">
            <v/>
          </cell>
          <cell r="O8157" t="str">
            <v/>
          </cell>
          <cell r="P8157" t="str">
            <v/>
          </cell>
          <cell r="Q8157" t="str">
            <v/>
          </cell>
        </row>
        <row r="8158">
          <cell r="J8158" t="str">
            <v/>
          </cell>
          <cell r="O8158" t="str">
            <v/>
          </cell>
          <cell r="P8158" t="str">
            <v/>
          </cell>
          <cell r="Q8158" t="str">
            <v/>
          </cell>
        </row>
        <row r="8159">
          <cell r="J8159" t="str">
            <v/>
          </cell>
          <cell r="O8159" t="str">
            <v/>
          </cell>
          <cell r="P8159" t="str">
            <v/>
          </cell>
          <cell r="Q8159" t="str">
            <v/>
          </cell>
        </row>
        <row r="8160">
          <cell r="J8160" t="str">
            <v/>
          </cell>
          <cell r="O8160" t="str">
            <v/>
          </cell>
          <cell r="P8160" t="str">
            <v/>
          </cell>
          <cell r="Q8160" t="str">
            <v/>
          </cell>
        </row>
        <row r="8161">
          <cell r="J8161" t="str">
            <v/>
          </cell>
          <cell r="O8161" t="str">
            <v/>
          </cell>
          <cell r="P8161" t="str">
            <v/>
          </cell>
          <cell r="Q8161" t="str">
            <v/>
          </cell>
        </row>
        <row r="8162">
          <cell r="J8162" t="str">
            <v/>
          </cell>
          <cell r="O8162" t="str">
            <v/>
          </cell>
          <cell r="P8162" t="str">
            <v/>
          </cell>
          <cell r="Q8162" t="str">
            <v/>
          </cell>
        </row>
        <row r="8163">
          <cell r="J8163" t="str">
            <v/>
          </cell>
          <cell r="O8163" t="str">
            <v/>
          </cell>
          <cell r="P8163" t="str">
            <v/>
          </cell>
          <cell r="Q8163" t="str">
            <v/>
          </cell>
        </row>
        <row r="8164">
          <cell r="J8164" t="str">
            <v/>
          </cell>
          <cell r="O8164" t="str">
            <v/>
          </cell>
          <cell r="P8164" t="str">
            <v/>
          </cell>
          <cell r="Q8164" t="str">
            <v/>
          </cell>
        </row>
        <row r="8165">
          <cell r="J8165" t="str">
            <v/>
          </cell>
          <cell r="O8165" t="str">
            <v/>
          </cell>
          <cell r="P8165" t="str">
            <v/>
          </cell>
          <cell r="Q8165" t="str">
            <v/>
          </cell>
        </row>
        <row r="8166">
          <cell r="J8166" t="str">
            <v/>
          </cell>
          <cell r="O8166" t="str">
            <v/>
          </cell>
          <cell r="P8166" t="str">
            <v/>
          </cell>
          <cell r="Q8166" t="str">
            <v/>
          </cell>
        </row>
        <row r="8167">
          <cell r="J8167" t="str">
            <v/>
          </cell>
          <cell r="O8167" t="str">
            <v/>
          </cell>
          <cell r="P8167" t="str">
            <v/>
          </cell>
          <cell r="Q8167" t="str">
            <v/>
          </cell>
        </row>
        <row r="8168">
          <cell r="J8168" t="str">
            <v/>
          </cell>
          <cell r="O8168" t="str">
            <v/>
          </cell>
          <cell r="P8168" t="str">
            <v/>
          </cell>
          <cell r="Q8168" t="str">
            <v/>
          </cell>
        </row>
        <row r="8169">
          <cell r="J8169" t="str">
            <v/>
          </cell>
          <cell r="O8169" t="str">
            <v/>
          </cell>
          <cell r="P8169" t="str">
            <v/>
          </cell>
          <cell r="Q8169" t="str">
            <v/>
          </cell>
        </row>
        <row r="8170">
          <cell r="J8170" t="str">
            <v/>
          </cell>
          <cell r="O8170" t="str">
            <v/>
          </cell>
          <cell r="P8170" t="str">
            <v/>
          </cell>
          <cell r="Q8170" t="str">
            <v/>
          </cell>
        </row>
        <row r="8171">
          <cell r="J8171" t="str">
            <v/>
          </cell>
          <cell r="O8171" t="str">
            <v/>
          </cell>
          <cell r="P8171" t="str">
            <v/>
          </cell>
          <cell r="Q8171" t="str">
            <v/>
          </cell>
        </row>
        <row r="8172">
          <cell r="J8172" t="str">
            <v/>
          </cell>
          <cell r="O8172" t="str">
            <v/>
          </cell>
          <cell r="P8172" t="str">
            <v/>
          </cell>
          <cell r="Q8172" t="str">
            <v/>
          </cell>
        </row>
        <row r="8173">
          <cell r="J8173" t="str">
            <v/>
          </cell>
          <cell r="O8173" t="str">
            <v/>
          </cell>
          <cell r="P8173" t="str">
            <v/>
          </cell>
          <cell r="Q8173" t="str">
            <v/>
          </cell>
        </row>
        <row r="8174">
          <cell r="J8174" t="str">
            <v/>
          </cell>
          <cell r="O8174" t="str">
            <v/>
          </cell>
          <cell r="P8174" t="str">
            <v/>
          </cell>
          <cell r="Q8174" t="str">
            <v/>
          </cell>
        </row>
        <row r="8175">
          <cell r="J8175" t="str">
            <v/>
          </cell>
          <cell r="O8175" t="str">
            <v/>
          </cell>
          <cell r="P8175" t="str">
            <v/>
          </cell>
          <cell r="Q8175" t="str">
            <v/>
          </cell>
        </row>
        <row r="8176">
          <cell r="J8176" t="str">
            <v/>
          </cell>
          <cell r="O8176" t="str">
            <v/>
          </cell>
          <cell r="P8176" t="str">
            <v/>
          </cell>
          <cell r="Q8176" t="str">
            <v/>
          </cell>
        </row>
        <row r="8177">
          <cell r="J8177" t="str">
            <v/>
          </cell>
          <cell r="O8177" t="str">
            <v/>
          </cell>
          <cell r="P8177" t="str">
            <v/>
          </cell>
          <cell r="Q8177" t="str">
            <v/>
          </cell>
        </row>
        <row r="8178">
          <cell r="J8178" t="str">
            <v/>
          </cell>
          <cell r="O8178" t="str">
            <v/>
          </cell>
          <cell r="P8178" t="str">
            <v/>
          </cell>
          <cell r="Q8178" t="str">
            <v/>
          </cell>
        </row>
        <row r="8179">
          <cell r="J8179" t="str">
            <v/>
          </cell>
          <cell r="O8179" t="str">
            <v/>
          </cell>
          <cell r="P8179" t="str">
            <v/>
          </cell>
          <cell r="Q8179" t="str">
            <v/>
          </cell>
        </row>
        <row r="8180">
          <cell r="J8180" t="str">
            <v/>
          </cell>
          <cell r="O8180" t="str">
            <v/>
          </cell>
          <cell r="P8180" t="str">
            <v/>
          </cell>
          <cell r="Q8180" t="str">
            <v/>
          </cell>
        </row>
        <row r="8181">
          <cell r="J8181" t="str">
            <v/>
          </cell>
          <cell r="O8181" t="str">
            <v/>
          </cell>
          <cell r="P8181" t="str">
            <v/>
          </cell>
          <cell r="Q8181" t="str">
            <v/>
          </cell>
        </row>
        <row r="8182">
          <cell r="J8182" t="str">
            <v/>
          </cell>
          <cell r="O8182" t="str">
            <v/>
          </cell>
          <cell r="P8182" t="str">
            <v/>
          </cell>
          <cell r="Q8182" t="str">
            <v/>
          </cell>
        </row>
        <row r="8183">
          <cell r="J8183" t="str">
            <v/>
          </cell>
          <cell r="O8183" t="str">
            <v/>
          </cell>
          <cell r="P8183" t="str">
            <v/>
          </cell>
          <cell r="Q8183" t="str">
            <v/>
          </cell>
        </row>
        <row r="8184">
          <cell r="J8184" t="str">
            <v/>
          </cell>
          <cell r="O8184" t="str">
            <v/>
          </cell>
          <cell r="P8184" t="str">
            <v/>
          </cell>
          <cell r="Q8184" t="str">
            <v/>
          </cell>
        </row>
        <row r="8185">
          <cell r="J8185" t="str">
            <v/>
          </cell>
          <cell r="O8185" t="str">
            <v/>
          </cell>
          <cell r="P8185" t="str">
            <v/>
          </cell>
          <cell r="Q8185" t="str">
            <v/>
          </cell>
        </row>
        <row r="8186">
          <cell r="J8186" t="str">
            <v/>
          </cell>
          <cell r="O8186" t="str">
            <v/>
          </cell>
          <cell r="P8186" t="str">
            <v/>
          </cell>
          <cell r="Q8186" t="str">
            <v/>
          </cell>
        </row>
        <row r="8187">
          <cell r="J8187" t="str">
            <v/>
          </cell>
          <cell r="O8187" t="str">
            <v/>
          </cell>
          <cell r="P8187" t="str">
            <v/>
          </cell>
          <cell r="Q8187" t="str">
            <v/>
          </cell>
        </row>
        <row r="8188">
          <cell r="J8188" t="str">
            <v/>
          </cell>
          <cell r="O8188" t="str">
            <v/>
          </cell>
          <cell r="P8188" t="str">
            <v/>
          </cell>
          <cell r="Q8188" t="str">
            <v/>
          </cell>
        </row>
        <row r="8189">
          <cell r="J8189" t="str">
            <v/>
          </cell>
          <cell r="O8189" t="str">
            <v/>
          </cell>
          <cell r="P8189" t="str">
            <v/>
          </cell>
          <cell r="Q8189" t="str">
            <v/>
          </cell>
        </row>
        <row r="8190">
          <cell r="J8190" t="str">
            <v/>
          </cell>
          <cell r="O8190" t="str">
            <v/>
          </cell>
          <cell r="P8190" t="str">
            <v/>
          </cell>
          <cell r="Q8190" t="str">
            <v/>
          </cell>
        </row>
        <row r="8191">
          <cell r="J8191" t="str">
            <v/>
          </cell>
          <cell r="O8191" t="str">
            <v/>
          </cell>
          <cell r="P8191" t="str">
            <v/>
          </cell>
          <cell r="Q8191" t="str">
            <v/>
          </cell>
        </row>
        <row r="8192">
          <cell r="J8192" t="str">
            <v/>
          </cell>
          <cell r="O8192" t="str">
            <v/>
          </cell>
          <cell r="P8192" t="str">
            <v/>
          </cell>
          <cell r="Q8192" t="str">
            <v/>
          </cell>
        </row>
        <row r="8193">
          <cell r="J8193" t="str">
            <v/>
          </cell>
          <cell r="O8193" t="str">
            <v/>
          </cell>
          <cell r="P8193" t="str">
            <v/>
          </cell>
          <cell r="Q8193" t="str">
            <v/>
          </cell>
        </row>
        <row r="8194">
          <cell r="J8194" t="str">
            <v/>
          </cell>
          <cell r="O8194" t="str">
            <v/>
          </cell>
          <cell r="P8194" t="str">
            <v/>
          </cell>
          <cell r="Q8194" t="str">
            <v/>
          </cell>
        </row>
        <row r="8195">
          <cell r="J8195" t="str">
            <v/>
          </cell>
          <cell r="O8195" t="str">
            <v/>
          </cell>
          <cell r="P8195" t="str">
            <v/>
          </cell>
          <cell r="Q8195" t="str">
            <v/>
          </cell>
        </row>
        <row r="8196">
          <cell r="J8196" t="str">
            <v/>
          </cell>
          <cell r="O8196" t="str">
            <v/>
          </cell>
          <cell r="P8196" t="str">
            <v/>
          </cell>
          <cell r="Q8196" t="str">
            <v/>
          </cell>
        </row>
        <row r="8197">
          <cell r="J8197" t="str">
            <v/>
          </cell>
          <cell r="O8197" t="str">
            <v/>
          </cell>
          <cell r="P8197" t="str">
            <v/>
          </cell>
          <cell r="Q8197" t="str">
            <v/>
          </cell>
        </row>
        <row r="8198">
          <cell r="J8198" t="str">
            <v/>
          </cell>
          <cell r="O8198" t="str">
            <v/>
          </cell>
          <cell r="P8198" t="str">
            <v/>
          </cell>
          <cell r="Q8198" t="str">
            <v/>
          </cell>
        </row>
        <row r="8199">
          <cell r="J8199" t="str">
            <v/>
          </cell>
          <cell r="O8199" t="str">
            <v/>
          </cell>
          <cell r="P8199" t="str">
            <v/>
          </cell>
          <cell r="Q8199" t="str">
            <v/>
          </cell>
        </row>
        <row r="8200">
          <cell r="J8200" t="str">
            <v/>
          </cell>
          <cell r="O8200" t="str">
            <v/>
          </cell>
          <cell r="P8200" t="str">
            <v/>
          </cell>
          <cell r="Q8200" t="str">
            <v/>
          </cell>
        </row>
        <row r="8201">
          <cell r="J8201" t="str">
            <v/>
          </cell>
          <cell r="O8201" t="str">
            <v/>
          </cell>
          <cell r="P8201" t="str">
            <v/>
          </cell>
          <cell r="Q8201" t="str">
            <v/>
          </cell>
        </row>
        <row r="8202">
          <cell r="J8202" t="str">
            <v/>
          </cell>
          <cell r="O8202" t="str">
            <v/>
          </cell>
          <cell r="P8202" t="str">
            <v/>
          </cell>
          <cell r="Q8202" t="str">
            <v/>
          </cell>
        </row>
        <row r="8203">
          <cell r="J8203" t="str">
            <v/>
          </cell>
          <cell r="O8203" t="str">
            <v/>
          </cell>
          <cell r="P8203" t="str">
            <v/>
          </cell>
          <cell r="Q8203" t="str">
            <v/>
          </cell>
        </row>
        <row r="8204">
          <cell r="J8204" t="str">
            <v/>
          </cell>
          <cell r="O8204" t="str">
            <v/>
          </cell>
          <cell r="P8204" t="str">
            <v/>
          </cell>
          <cell r="Q8204" t="str">
            <v/>
          </cell>
        </row>
        <row r="8205">
          <cell r="J8205" t="str">
            <v/>
          </cell>
          <cell r="O8205" t="str">
            <v/>
          </cell>
          <cell r="P8205" t="str">
            <v/>
          </cell>
          <cell r="Q8205" t="str">
            <v/>
          </cell>
        </row>
        <row r="8206">
          <cell r="J8206" t="str">
            <v/>
          </cell>
          <cell r="O8206" t="str">
            <v/>
          </cell>
          <cell r="P8206" t="str">
            <v/>
          </cell>
          <cell r="Q8206" t="str">
            <v/>
          </cell>
        </row>
        <row r="8207">
          <cell r="J8207" t="str">
            <v/>
          </cell>
          <cell r="O8207" t="str">
            <v/>
          </cell>
          <cell r="P8207" t="str">
            <v/>
          </cell>
          <cell r="Q8207" t="str">
            <v/>
          </cell>
        </row>
        <row r="8208">
          <cell r="J8208" t="str">
            <v/>
          </cell>
          <cell r="O8208" t="str">
            <v/>
          </cell>
          <cell r="P8208" t="str">
            <v/>
          </cell>
          <cell r="Q8208" t="str">
            <v/>
          </cell>
        </row>
        <row r="8209">
          <cell r="J8209" t="str">
            <v/>
          </cell>
          <cell r="O8209" t="str">
            <v/>
          </cell>
          <cell r="P8209" t="str">
            <v/>
          </cell>
          <cell r="Q8209" t="str">
            <v/>
          </cell>
        </row>
        <row r="8210">
          <cell r="J8210" t="str">
            <v/>
          </cell>
          <cell r="O8210" t="str">
            <v/>
          </cell>
          <cell r="P8210" t="str">
            <v/>
          </cell>
          <cell r="Q8210" t="str">
            <v/>
          </cell>
        </row>
        <row r="8211">
          <cell r="J8211" t="str">
            <v/>
          </cell>
          <cell r="O8211" t="str">
            <v/>
          </cell>
          <cell r="P8211" t="str">
            <v/>
          </cell>
          <cell r="Q8211" t="str">
            <v/>
          </cell>
        </row>
        <row r="8212">
          <cell r="J8212" t="str">
            <v/>
          </cell>
          <cell r="O8212" t="str">
            <v/>
          </cell>
          <cell r="P8212" t="str">
            <v/>
          </cell>
          <cell r="Q8212" t="str">
            <v/>
          </cell>
        </row>
        <row r="8213">
          <cell r="J8213" t="str">
            <v/>
          </cell>
          <cell r="O8213" t="str">
            <v/>
          </cell>
          <cell r="P8213" t="str">
            <v/>
          </cell>
          <cell r="Q8213" t="str">
            <v/>
          </cell>
        </row>
        <row r="8214">
          <cell r="J8214" t="str">
            <v/>
          </cell>
          <cell r="O8214" t="str">
            <v/>
          </cell>
          <cell r="P8214" t="str">
            <v/>
          </cell>
          <cell r="Q8214" t="str">
            <v/>
          </cell>
        </row>
        <row r="8215">
          <cell r="J8215" t="str">
            <v/>
          </cell>
          <cell r="O8215" t="str">
            <v/>
          </cell>
          <cell r="P8215" t="str">
            <v/>
          </cell>
          <cell r="Q8215" t="str">
            <v/>
          </cell>
        </row>
        <row r="8216">
          <cell r="J8216" t="str">
            <v/>
          </cell>
          <cell r="O8216" t="str">
            <v/>
          </cell>
          <cell r="P8216" t="str">
            <v/>
          </cell>
          <cell r="Q8216" t="str">
            <v/>
          </cell>
        </row>
        <row r="8217">
          <cell r="J8217" t="str">
            <v/>
          </cell>
          <cell r="O8217" t="str">
            <v/>
          </cell>
          <cell r="P8217" t="str">
            <v/>
          </cell>
          <cell r="Q8217" t="str">
            <v/>
          </cell>
        </row>
        <row r="8218">
          <cell r="J8218" t="str">
            <v/>
          </cell>
          <cell r="O8218" t="str">
            <v/>
          </cell>
          <cell r="P8218" t="str">
            <v/>
          </cell>
          <cell r="Q8218" t="str">
            <v/>
          </cell>
        </row>
        <row r="8219">
          <cell r="J8219" t="str">
            <v/>
          </cell>
          <cell r="O8219" t="str">
            <v/>
          </cell>
          <cell r="P8219" t="str">
            <v/>
          </cell>
          <cell r="Q8219" t="str">
            <v/>
          </cell>
        </row>
        <row r="8220">
          <cell r="J8220" t="str">
            <v/>
          </cell>
          <cell r="O8220" t="str">
            <v/>
          </cell>
          <cell r="P8220" t="str">
            <v/>
          </cell>
          <cell r="Q8220" t="str">
            <v/>
          </cell>
        </row>
        <row r="8221">
          <cell r="J8221" t="str">
            <v/>
          </cell>
          <cell r="O8221" t="str">
            <v/>
          </cell>
          <cell r="P8221" t="str">
            <v/>
          </cell>
          <cell r="Q8221" t="str">
            <v/>
          </cell>
        </row>
        <row r="8222">
          <cell r="J8222" t="str">
            <v/>
          </cell>
          <cell r="O8222" t="str">
            <v/>
          </cell>
          <cell r="P8222" t="str">
            <v/>
          </cell>
          <cell r="Q8222" t="str">
            <v/>
          </cell>
        </row>
        <row r="8223">
          <cell r="J8223" t="str">
            <v/>
          </cell>
          <cell r="O8223" t="str">
            <v/>
          </cell>
          <cell r="P8223" t="str">
            <v/>
          </cell>
          <cell r="Q8223" t="str">
            <v/>
          </cell>
        </row>
        <row r="8224">
          <cell r="J8224" t="str">
            <v/>
          </cell>
          <cell r="O8224" t="str">
            <v/>
          </cell>
          <cell r="P8224" t="str">
            <v/>
          </cell>
          <cell r="Q8224" t="str">
            <v/>
          </cell>
        </row>
        <row r="8225">
          <cell r="J8225" t="str">
            <v/>
          </cell>
          <cell r="O8225" t="str">
            <v/>
          </cell>
          <cell r="P8225" t="str">
            <v/>
          </cell>
          <cell r="Q8225" t="str">
            <v/>
          </cell>
        </row>
        <row r="8226">
          <cell r="J8226" t="str">
            <v/>
          </cell>
          <cell r="O8226" t="str">
            <v/>
          </cell>
          <cell r="P8226" t="str">
            <v/>
          </cell>
          <cell r="Q8226" t="str">
            <v/>
          </cell>
        </row>
        <row r="8227">
          <cell r="J8227" t="str">
            <v/>
          </cell>
          <cell r="O8227" t="str">
            <v/>
          </cell>
          <cell r="P8227" t="str">
            <v/>
          </cell>
          <cell r="Q8227" t="str">
            <v/>
          </cell>
        </row>
        <row r="8228">
          <cell r="J8228" t="str">
            <v/>
          </cell>
          <cell r="O8228" t="str">
            <v/>
          </cell>
          <cell r="P8228" t="str">
            <v/>
          </cell>
          <cell r="Q8228" t="str">
            <v/>
          </cell>
        </row>
        <row r="8229">
          <cell r="J8229" t="str">
            <v/>
          </cell>
          <cell r="O8229" t="str">
            <v/>
          </cell>
          <cell r="P8229" t="str">
            <v/>
          </cell>
          <cell r="Q8229" t="str">
            <v/>
          </cell>
        </row>
        <row r="8230">
          <cell r="J8230" t="str">
            <v/>
          </cell>
          <cell r="O8230" t="str">
            <v/>
          </cell>
          <cell r="P8230" t="str">
            <v/>
          </cell>
          <cell r="Q8230" t="str">
            <v/>
          </cell>
        </row>
        <row r="8231">
          <cell r="J8231" t="str">
            <v/>
          </cell>
          <cell r="O8231" t="str">
            <v/>
          </cell>
          <cell r="P8231" t="str">
            <v/>
          </cell>
          <cell r="Q8231" t="str">
            <v/>
          </cell>
        </row>
        <row r="8232">
          <cell r="J8232" t="str">
            <v/>
          </cell>
          <cell r="O8232" t="str">
            <v/>
          </cell>
          <cell r="P8232" t="str">
            <v/>
          </cell>
          <cell r="Q8232" t="str">
            <v/>
          </cell>
        </row>
        <row r="8233">
          <cell r="J8233" t="str">
            <v/>
          </cell>
          <cell r="O8233" t="str">
            <v/>
          </cell>
          <cell r="P8233" t="str">
            <v/>
          </cell>
          <cell r="Q8233" t="str">
            <v/>
          </cell>
        </row>
        <row r="8234">
          <cell r="J8234" t="str">
            <v/>
          </cell>
          <cell r="O8234" t="str">
            <v/>
          </cell>
          <cell r="P8234" t="str">
            <v/>
          </cell>
          <cell r="Q8234" t="str">
            <v/>
          </cell>
        </row>
        <row r="8235">
          <cell r="J8235" t="str">
            <v/>
          </cell>
          <cell r="O8235" t="str">
            <v/>
          </cell>
          <cell r="P8235" t="str">
            <v/>
          </cell>
          <cell r="Q8235" t="str">
            <v/>
          </cell>
        </row>
        <row r="8236">
          <cell r="J8236" t="str">
            <v/>
          </cell>
          <cell r="O8236" t="str">
            <v/>
          </cell>
          <cell r="P8236" t="str">
            <v/>
          </cell>
          <cell r="Q8236" t="str">
            <v/>
          </cell>
        </row>
        <row r="8237">
          <cell r="J8237" t="str">
            <v/>
          </cell>
          <cell r="O8237" t="str">
            <v/>
          </cell>
          <cell r="P8237" t="str">
            <v/>
          </cell>
          <cell r="Q8237" t="str">
            <v/>
          </cell>
        </row>
        <row r="8238">
          <cell r="J8238" t="str">
            <v/>
          </cell>
          <cell r="O8238" t="str">
            <v/>
          </cell>
          <cell r="P8238" t="str">
            <v/>
          </cell>
          <cell r="Q8238" t="str">
            <v/>
          </cell>
        </row>
        <row r="8239">
          <cell r="J8239" t="str">
            <v/>
          </cell>
          <cell r="O8239" t="str">
            <v/>
          </cell>
          <cell r="P8239" t="str">
            <v/>
          </cell>
          <cell r="Q8239" t="str">
            <v/>
          </cell>
        </row>
        <row r="8240">
          <cell r="J8240" t="str">
            <v/>
          </cell>
          <cell r="O8240" t="str">
            <v/>
          </cell>
          <cell r="P8240" t="str">
            <v/>
          </cell>
          <cell r="Q8240" t="str">
            <v/>
          </cell>
        </row>
        <row r="8241">
          <cell r="J8241" t="str">
            <v/>
          </cell>
          <cell r="O8241" t="str">
            <v/>
          </cell>
          <cell r="P8241" t="str">
            <v/>
          </cell>
          <cell r="Q8241" t="str">
            <v/>
          </cell>
        </row>
        <row r="8242">
          <cell r="J8242" t="str">
            <v/>
          </cell>
          <cell r="O8242" t="str">
            <v/>
          </cell>
          <cell r="P8242" t="str">
            <v/>
          </cell>
          <cell r="Q8242" t="str">
            <v/>
          </cell>
        </row>
        <row r="8243">
          <cell r="J8243" t="str">
            <v/>
          </cell>
          <cell r="O8243" t="str">
            <v/>
          </cell>
          <cell r="P8243" t="str">
            <v/>
          </cell>
          <cell r="Q8243" t="str">
            <v/>
          </cell>
        </row>
        <row r="8244">
          <cell r="J8244" t="str">
            <v/>
          </cell>
          <cell r="O8244" t="str">
            <v/>
          </cell>
          <cell r="P8244" t="str">
            <v/>
          </cell>
          <cell r="Q8244" t="str">
            <v/>
          </cell>
        </row>
        <row r="8245">
          <cell r="J8245" t="str">
            <v/>
          </cell>
          <cell r="O8245" t="str">
            <v/>
          </cell>
          <cell r="P8245" t="str">
            <v/>
          </cell>
          <cell r="Q8245" t="str">
            <v/>
          </cell>
        </row>
        <row r="8246">
          <cell r="J8246" t="str">
            <v/>
          </cell>
          <cell r="O8246" t="str">
            <v/>
          </cell>
          <cell r="P8246" t="str">
            <v/>
          </cell>
          <cell r="Q8246" t="str">
            <v/>
          </cell>
        </row>
        <row r="8247">
          <cell r="J8247" t="str">
            <v/>
          </cell>
          <cell r="O8247" t="str">
            <v/>
          </cell>
          <cell r="P8247" t="str">
            <v/>
          </cell>
          <cell r="Q8247" t="str">
            <v/>
          </cell>
        </row>
        <row r="8248">
          <cell r="J8248" t="str">
            <v/>
          </cell>
          <cell r="O8248" t="str">
            <v/>
          </cell>
          <cell r="P8248" t="str">
            <v/>
          </cell>
          <cell r="Q8248" t="str">
            <v/>
          </cell>
        </row>
        <row r="8249">
          <cell r="J8249" t="str">
            <v/>
          </cell>
          <cell r="O8249" t="str">
            <v/>
          </cell>
          <cell r="P8249" t="str">
            <v/>
          </cell>
          <cell r="Q8249" t="str">
            <v/>
          </cell>
        </row>
        <row r="8250">
          <cell r="J8250" t="str">
            <v/>
          </cell>
          <cell r="O8250" t="str">
            <v/>
          </cell>
          <cell r="P8250" t="str">
            <v/>
          </cell>
          <cell r="Q8250" t="str">
            <v/>
          </cell>
        </row>
        <row r="8251">
          <cell r="J8251" t="str">
            <v/>
          </cell>
          <cell r="O8251" t="str">
            <v/>
          </cell>
          <cell r="P8251" t="str">
            <v/>
          </cell>
          <cell r="Q8251" t="str">
            <v/>
          </cell>
        </row>
        <row r="8252">
          <cell r="J8252" t="str">
            <v/>
          </cell>
          <cell r="O8252" t="str">
            <v/>
          </cell>
          <cell r="P8252" t="str">
            <v/>
          </cell>
          <cell r="Q8252" t="str">
            <v/>
          </cell>
        </row>
        <row r="8253">
          <cell r="J8253" t="str">
            <v/>
          </cell>
          <cell r="O8253" t="str">
            <v/>
          </cell>
          <cell r="P8253" t="str">
            <v/>
          </cell>
          <cell r="Q8253" t="str">
            <v/>
          </cell>
        </row>
        <row r="8254">
          <cell r="J8254" t="str">
            <v/>
          </cell>
          <cell r="O8254" t="str">
            <v/>
          </cell>
          <cell r="P8254" t="str">
            <v/>
          </cell>
          <cell r="Q8254" t="str">
            <v/>
          </cell>
        </row>
        <row r="8255">
          <cell r="J8255" t="str">
            <v/>
          </cell>
          <cell r="O8255" t="str">
            <v/>
          </cell>
          <cell r="P8255" t="str">
            <v/>
          </cell>
          <cell r="Q8255" t="str">
            <v/>
          </cell>
        </row>
        <row r="8256">
          <cell r="J8256" t="str">
            <v/>
          </cell>
          <cell r="O8256" t="str">
            <v/>
          </cell>
          <cell r="P8256" t="str">
            <v/>
          </cell>
          <cell r="Q8256" t="str">
            <v/>
          </cell>
        </row>
        <row r="8257">
          <cell r="J8257" t="str">
            <v/>
          </cell>
          <cell r="O8257" t="str">
            <v/>
          </cell>
          <cell r="P8257" t="str">
            <v/>
          </cell>
          <cell r="Q8257" t="str">
            <v/>
          </cell>
        </row>
        <row r="8258">
          <cell r="J8258" t="str">
            <v/>
          </cell>
          <cell r="O8258" t="str">
            <v/>
          </cell>
          <cell r="P8258" t="str">
            <v/>
          </cell>
          <cell r="Q8258" t="str">
            <v/>
          </cell>
        </row>
        <row r="8259">
          <cell r="J8259" t="str">
            <v/>
          </cell>
          <cell r="O8259" t="str">
            <v/>
          </cell>
          <cell r="P8259" t="str">
            <v/>
          </cell>
          <cell r="Q8259" t="str">
            <v/>
          </cell>
        </row>
        <row r="8260">
          <cell r="J8260" t="str">
            <v/>
          </cell>
          <cell r="O8260" t="str">
            <v/>
          </cell>
          <cell r="P8260" t="str">
            <v/>
          </cell>
          <cell r="Q8260" t="str">
            <v/>
          </cell>
        </row>
        <row r="8261">
          <cell r="J8261" t="str">
            <v/>
          </cell>
          <cell r="O8261" t="str">
            <v/>
          </cell>
          <cell r="P8261" t="str">
            <v/>
          </cell>
          <cell r="Q8261" t="str">
            <v/>
          </cell>
        </row>
        <row r="8262">
          <cell r="J8262" t="str">
            <v/>
          </cell>
          <cell r="O8262" t="str">
            <v/>
          </cell>
          <cell r="P8262" t="str">
            <v/>
          </cell>
          <cell r="Q8262" t="str">
            <v/>
          </cell>
        </row>
        <row r="8263">
          <cell r="J8263" t="str">
            <v/>
          </cell>
          <cell r="O8263" t="str">
            <v/>
          </cell>
          <cell r="P8263" t="str">
            <v/>
          </cell>
          <cell r="Q8263" t="str">
            <v/>
          </cell>
        </row>
        <row r="8264">
          <cell r="J8264" t="str">
            <v/>
          </cell>
          <cell r="O8264" t="str">
            <v/>
          </cell>
          <cell r="P8264" t="str">
            <v/>
          </cell>
          <cell r="Q8264" t="str">
            <v/>
          </cell>
        </row>
        <row r="8265">
          <cell r="J8265" t="str">
            <v/>
          </cell>
          <cell r="O8265" t="str">
            <v/>
          </cell>
          <cell r="P8265" t="str">
            <v/>
          </cell>
          <cell r="Q8265" t="str">
            <v/>
          </cell>
        </row>
        <row r="8266">
          <cell r="J8266" t="str">
            <v/>
          </cell>
          <cell r="O8266" t="str">
            <v/>
          </cell>
          <cell r="P8266" t="str">
            <v/>
          </cell>
          <cell r="Q8266" t="str">
            <v/>
          </cell>
        </row>
        <row r="8267">
          <cell r="J8267" t="str">
            <v/>
          </cell>
          <cell r="O8267" t="str">
            <v/>
          </cell>
          <cell r="P8267" t="str">
            <v/>
          </cell>
          <cell r="Q8267" t="str">
            <v/>
          </cell>
        </row>
        <row r="8268">
          <cell r="J8268" t="str">
            <v/>
          </cell>
          <cell r="O8268" t="str">
            <v/>
          </cell>
          <cell r="P8268" t="str">
            <v/>
          </cell>
          <cell r="Q8268" t="str">
            <v/>
          </cell>
        </row>
        <row r="8269">
          <cell r="J8269" t="str">
            <v/>
          </cell>
          <cell r="O8269" t="str">
            <v/>
          </cell>
          <cell r="P8269" t="str">
            <v/>
          </cell>
          <cell r="Q8269" t="str">
            <v/>
          </cell>
        </row>
        <row r="8270">
          <cell r="J8270" t="str">
            <v/>
          </cell>
          <cell r="O8270" t="str">
            <v/>
          </cell>
          <cell r="P8270" t="str">
            <v/>
          </cell>
          <cell r="Q8270" t="str">
            <v/>
          </cell>
        </row>
        <row r="8271">
          <cell r="J8271" t="str">
            <v/>
          </cell>
          <cell r="O8271" t="str">
            <v/>
          </cell>
          <cell r="P8271" t="str">
            <v/>
          </cell>
          <cell r="Q8271" t="str">
            <v/>
          </cell>
        </row>
        <row r="8272">
          <cell r="J8272" t="str">
            <v/>
          </cell>
          <cell r="O8272" t="str">
            <v/>
          </cell>
          <cell r="P8272" t="str">
            <v/>
          </cell>
          <cell r="Q8272" t="str">
            <v/>
          </cell>
        </row>
        <row r="8273">
          <cell r="J8273" t="str">
            <v/>
          </cell>
          <cell r="O8273" t="str">
            <v/>
          </cell>
          <cell r="P8273" t="str">
            <v/>
          </cell>
          <cell r="Q8273" t="str">
            <v/>
          </cell>
        </row>
        <row r="8274">
          <cell r="J8274" t="str">
            <v/>
          </cell>
          <cell r="O8274" t="str">
            <v/>
          </cell>
          <cell r="P8274" t="str">
            <v/>
          </cell>
          <cell r="Q8274" t="str">
            <v/>
          </cell>
        </row>
        <row r="8275">
          <cell r="J8275" t="str">
            <v/>
          </cell>
          <cell r="O8275" t="str">
            <v/>
          </cell>
          <cell r="P8275" t="str">
            <v/>
          </cell>
          <cell r="Q8275" t="str">
            <v/>
          </cell>
        </row>
        <row r="8276">
          <cell r="J8276" t="str">
            <v/>
          </cell>
          <cell r="O8276" t="str">
            <v/>
          </cell>
          <cell r="P8276" t="str">
            <v/>
          </cell>
          <cell r="Q8276" t="str">
            <v/>
          </cell>
        </row>
        <row r="8277">
          <cell r="J8277" t="str">
            <v/>
          </cell>
          <cell r="O8277" t="str">
            <v/>
          </cell>
          <cell r="P8277" t="str">
            <v/>
          </cell>
          <cell r="Q8277" t="str">
            <v/>
          </cell>
        </row>
        <row r="8278">
          <cell r="J8278" t="str">
            <v/>
          </cell>
          <cell r="O8278" t="str">
            <v/>
          </cell>
          <cell r="P8278" t="str">
            <v/>
          </cell>
          <cell r="Q8278" t="str">
            <v/>
          </cell>
        </row>
        <row r="8279">
          <cell r="J8279" t="str">
            <v/>
          </cell>
          <cell r="O8279" t="str">
            <v/>
          </cell>
          <cell r="P8279" t="str">
            <v/>
          </cell>
          <cell r="Q8279" t="str">
            <v/>
          </cell>
        </row>
        <row r="8280">
          <cell r="J8280" t="str">
            <v/>
          </cell>
          <cell r="O8280" t="str">
            <v/>
          </cell>
          <cell r="P8280" t="str">
            <v/>
          </cell>
          <cell r="Q8280" t="str">
            <v/>
          </cell>
        </row>
        <row r="8281">
          <cell r="J8281" t="str">
            <v/>
          </cell>
          <cell r="O8281" t="str">
            <v/>
          </cell>
          <cell r="P8281" t="str">
            <v/>
          </cell>
          <cell r="Q8281" t="str">
            <v/>
          </cell>
        </row>
        <row r="8282">
          <cell r="J8282" t="str">
            <v/>
          </cell>
          <cell r="O8282" t="str">
            <v/>
          </cell>
          <cell r="P8282" t="str">
            <v/>
          </cell>
          <cell r="Q8282" t="str">
            <v/>
          </cell>
        </row>
        <row r="8283">
          <cell r="J8283" t="str">
            <v/>
          </cell>
          <cell r="O8283" t="str">
            <v/>
          </cell>
          <cell r="P8283" t="str">
            <v/>
          </cell>
          <cell r="Q8283" t="str">
            <v/>
          </cell>
        </row>
        <row r="8284">
          <cell r="J8284" t="str">
            <v/>
          </cell>
          <cell r="O8284" t="str">
            <v/>
          </cell>
          <cell r="P8284" t="str">
            <v/>
          </cell>
          <cell r="Q8284" t="str">
            <v/>
          </cell>
        </row>
        <row r="8285">
          <cell r="J8285" t="str">
            <v/>
          </cell>
          <cell r="O8285" t="str">
            <v/>
          </cell>
          <cell r="P8285" t="str">
            <v/>
          </cell>
          <cell r="Q8285" t="str">
            <v/>
          </cell>
        </row>
        <row r="8286">
          <cell r="J8286" t="str">
            <v/>
          </cell>
          <cell r="O8286" t="str">
            <v/>
          </cell>
          <cell r="P8286" t="str">
            <v/>
          </cell>
          <cell r="Q8286" t="str">
            <v/>
          </cell>
        </row>
        <row r="8287">
          <cell r="J8287" t="str">
            <v/>
          </cell>
          <cell r="O8287" t="str">
            <v/>
          </cell>
          <cell r="P8287" t="str">
            <v/>
          </cell>
          <cell r="Q8287" t="str">
            <v/>
          </cell>
        </row>
        <row r="8288">
          <cell r="J8288" t="str">
            <v/>
          </cell>
          <cell r="O8288" t="str">
            <v/>
          </cell>
          <cell r="P8288" t="str">
            <v/>
          </cell>
          <cell r="Q8288" t="str">
            <v/>
          </cell>
        </row>
        <row r="8289">
          <cell r="J8289" t="str">
            <v/>
          </cell>
          <cell r="O8289" t="str">
            <v/>
          </cell>
          <cell r="P8289" t="str">
            <v/>
          </cell>
          <cell r="Q8289" t="str">
            <v/>
          </cell>
        </row>
        <row r="8290">
          <cell r="J8290" t="str">
            <v/>
          </cell>
          <cell r="O8290" t="str">
            <v/>
          </cell>
          <cell r="P8290" t="str">
            <v/>
          </cell>
          <cell r="Q8290" t="str">
            <v/>
          </cell>
        </row>
        <row r="8291">
          <cell r="J8291" t="str">
            <v/>
          </cell>
          <cell r="O8291" t="str">
            <v/>
          </cell>
          <cell r="P8291" t="str">
            <v/>
          </cell>
          <cell r="Q8291" t="str">
            <v/>
          </cell>
        </row>
        <row r="8292">
          <cell r="J8292" t="str">
            <v/>
          </cell>
          <cell r="O8292" t="str">
            <v/>
          </cell>
          <cell r="P8292" t="str">
            <v/>
          </cell>
          <cell r="Q8292" t="str">
            <v/>
          </cell>
        </row>
        <row r="8293">
          <cell r="J8293" t="str">
            <v/>
          </cell>
          <cell r="O8293" t="str">
            <v/>
          </cell>
          <cell r="P8293" t="str">
            <v/>
          </cell>
          <cell r="Q8293" t="str">
            <v/>
          </cell>
        </row>
        <row r="8294">
          <cell r="J8294" t="str">
            <v/>
          </cell>
          <cell r="O8294" t="str">
            <v/>
          </cell>
          <cell r="P8294" t="str">
            <v/>
          </cell>
          <cell r="Q8294" t="str">
            <v/>
          </cell>
        </row>
        <row r="8295">
          <cell r="J8295" t="str">
            <v/>
          </cell>
          <cell r="O8295" t="str">
            <v/>
          </cell>
          <cell r="P8295" t="str">
            <v/>
          </cell>
          <cell r="Q8295" t="str">
            <v/>
          </cell>
        </row>
        <row r="8296">
          <cell r="J8296" t="str">
            <v/>
          </cell>
          <cell r="O8296" t="str">
            <v/>
          </cell>
          <cell r="P8296" t="str">
            <v/>
          </cell>
          <cell r="Q8296" t="str">
            <v/>
          </cell>
        </row>
        <row r="8297">
          <cell r="J8297" t="str">
            <v/>
          </cell>
          <cell r="O8297" t="str">
            <v/>
          </cell>
          <cell r="P8297" t="str">
            <v/>
          </cell>
          <cell r="Q8297" t="str">
            <v/>
          </cell>
        </row>
        <row r="8298">
          <cell r="J8298" t="str">
            <v/>
          </cell>
          <cell r="O8298" t="str">
            <v/>
          </cell>
          <cell r="P8298" t="str">
            <v/>
          </cell>
          <cell r="Q8298" t="str">
            <v/>
          </cell>
        </row>
        <row r="8299">
          <cell r="J8299" t="str">
            <v/>
          </cell>
          <cell r="O8299" t="str">
            <v/>
          </cell>
          <cell r="P8299" t="str">
            <v/>
          </cell>
          <cell r="Q8299" t="str">
            <v/>
          </cell>
        </row>
        <row r="8300">
          <cell r="J8300" t="str">
            <v/>
          </cell>
          <cell r="O8300" t="str">
            <v/>
          </cell>
          <cell r="P8300" t="str">
            <v/>
          </cell>
          <cell r="Q8300" t="str">
            <v/>
          </cell>
        </row>
        <row r="8301">
          <cell r="J8301" t="str">
            <v/>
          </cell>
          <cell r="O8301" t="str">
            <v/>
          </cell>
          <cell r="P8301" t="str">
            <v/>
          </cell>
          <cell r="Q8301" t="str">
            <v/>
          </cell>
        </row>
        <row r="8302">
          <cell r="J8302" t="str">
            <v/>
          </cell>
          <cell r="O8302" t="str">
            <v/>
          </cell>
          <cell r="P8302" t="str">
            <v/>
          </cell>
          <cell r="Q8302" t="str">
            <v/>
          </cell>
        </row>
        <row r="8303">
          <cell r="J8303" t="str">
            <v/>
          </cell>
          <cell r="O8303" t="str">
            <v/>
          </cell>
          <cell r="P8303" t="str">
            <v/>
          </cell>
          <cell r="Q8303" t="str">
            <v/>
          </cell>
        </row>
        <row r="8304">
          <cell r="J8304" t="str">
            <v/>
          </cell>
          <cell r="O8304" t="str">
            <v/>
          </cell>
          <cell r="P8304" t="str">
            <v/>
          </cell>
          <cell r="Q8304" t="str">
            <v/>
          </cell>
        </row>
        <row r="8305">
          <cell r="J8305" t="str">
            <v/>
          </cell>
          <cell r="O8305" t="str">
            <v/>
          </cell>
          <cell r="P8305" t="str">
            <v/>
          </cell>
          <cell r="Q8305" t="str">
            <v/>
          </cell>
        </row>
        <row r="8306">
          <cell r="J8306" t="str">
            <v/>
          </cell>
          <cell r="O8306" t="str">
            <v/>
          </cell>
          <cell r="P8306" t="str">
            <v/>
          </cell>
          <cell r="Q8306" t="str">
            <v/>
          </cell>
        </row>
        <row r="8307">
          <cell r="J8307" t="str">
            <v/>
          </cell>
          <cell r="O8307" t="str">
            <v/>
          </cell>
          <cell r="P8307" t="str">
            <v/>
          </cell>
          <cell r="Q8307" t="str">
            <v/>
          </cell>
        </row>
        <row r="8308">
          <cell r="J8308" t="str">
            <v/>
          </cell>
          <cell r="O8308" t="str">
            <v/>
          </cell>
          <cell r="P8308" t="str">
            <v/>
          </cell>
          <cell r="Q8308" t="str">
            <v/>
          </cell>
        </row>
        <row r="8309">
          <cell r="J8309" t="str">
            <v/>
          </cell>
          <cell r="O8309" t="str">
            <v/>
          </cell>
          <cell r="P8309" t="str">
            <v/>
          </cell>
          <cell r="Q8309" t="str">
            <v/>
          </cell>
        </row>
        <row r="8310">
          <cell r="J8310" t="str">
            <v/>
          </cell>
          <cell r="O8310" t="str">
            <v/>
          </cell>
          <cell r="P8310" t="str">
            <v/>
          </cell>
          <cell r="Q8310" t="str">
            <v/>
          </cell>
        </row>
        <row r="8311">
          <cell r="J8311" t="str">
            <v/>
          </cell>
          <cell r="O8311" t="str">
            <v/>
          </cell>
          <cell r="P8311" t="str">
            <v/>
          </cell>
          <cell r="Q8311" t="str">
            <v/>
          </cell>
        </row>
        <row r="8312">
          <cell r="J8312" t="str">
            <v/>
          </cell>
          <cell r="O8312" t="str">
            <v/>
          </cell>
          <cell r="P8312" t="str">
            <v/>
          </cell>
          <cell r="Q8312" t="str">
            <v/>
          </cell>
        </row>
        <row r="8313">
          <cell r="J8313" t="str">
            <v/>
          </cell>
          <cell r="O8313" t="str">
            <v/>
          </cell>
          <cell r="P8313" t="str">
            <v/>
          </cell>
          <cell r="Q8313" t="str">
            <v/>
          </cell>
        </row>
        <row r="8314">
          <cell r="J8314" t="str">
            <v/>
          </cell>
          <cell r="O8314" t="str">
            <v/>
          </cell>
          <cell r="P8314" t="str">
            <v/>
          </cell>
          <cell r="Q8314" t="str">
            <v/>
          </cell>
        </row>
        <row r="8315">
          <cell r="J8315" t="str">
            <v/>
          </cell>
          <cell r="O8315" t="str">
            <v/>
          </cell>
          <cell r="P8315" t="str">
            <v/>
          </cell>
          <cell r="Q8315" t="str">
            <v/>
          </cell>
        </row>
        <row r="8316">
          <cell r="J8316" t="str">
            <v/>
          </cell>
          <cell r="O8316" t="str">
            <v/>
          </cell>
          <cell r="P8316" t="str">
            <v/>
          </cell>
          <cell r="Q8316" t="str">
            <v/>
          </cell>
        </row>
        <row r="8317">
          <cell r="J8317" t="str">
            <v/>
          </cell>
          <cell r="O8317" t="str">
            <v/>
          </cell>
          <cell r="P8317" t="str">
            <v/>
          </cell>
          <cell r="Q8317" t="str">
            <v/>
          </cell>
        </row>
        <row r="8318">
          <cell r="J8318" t="str">
            <v/>
          </cell>
          <cell r="O8318" t="str">
            <v/>
          </cell>
          <cell r="P8318" t="str">
            <v/>
          </cell>
          <cell r="Q8318" t="str">
            <v/>
          </cell>
        </row>
        <row r="8319">
          <cell r="J8319" t="str">
            <v/>
          </cell>
          <cell r="O8319" t="str">
            <v/>
          </cell>
          <cell r="P8319" t="str">
            <v/>
          </cell>
          <cell r="Q8319" t="str">
            <v/>
          </cell>
        </row>
        <row r="8320">
          <cell r="J8320" t="str">
            <v/>
          </cell>
          <cell r="O8320" t="str">
            <v/>
          </cell>
          <cell r="P8320" t="str">
            <v/>
          </cell>
          <cell r="Q8320" t="str">
            <v/>
          </cell>
        </row>
        <row r="8321">
          <cell r="J8321" t="str">
            <v/>
          </cell>
          <cell r="O8321" t="str">
            <v/>
          </cell>
          <cell r="P8321" t="str">
            <v/>
          </cell>
          <cell r="Q8321" t="str">
            <v/>
          </cell>
        </row>
        <row r="8322">
          <cell r="J8322" t="str">
            <v/>
          </cell>
          <cell r="O8322" t="str">
            <v/>
          </cell>
          <cell r="P8322" t="str">
            <v/>
          </cell>
          <cell r="Q8322" t="str">
            <v/>
          </cell>
        </row>
        <row r="8323">
          <cell r="J8323" t="str">
            <v/>
          </cell>
          <cell r="O8323" t="str">
            <v/>
          </cell>
          <cell r="P8323" t="str">
            <v/>
          </cell>
          <cell r="Q8323" t="str">
            <v/>
          </cell>
        </row>
        <row r="8324">
          <cell r="J8324" t="str">
            <v/>
          </cell>
          <cell r="O8324" t="str">
            <v/>
          </cell>
          <cell r="P8324" t="str">
            <v/>
          </cell>
          <cell r="Q8324" t="str">
            <v/>
          </cell>
        </row>
        <row r="8325">
          <cell r="J8325" t="str">
            <v/>
          </cell>
          <cell r="O8325" t="str">
            <v/>
          </cell>
          <cell r="P8325" t="str">
            <v/>
          </cell>
          <cell r="Q8325" t="str">
            <v/>
          </cell>
        </row>
        <row r="8326">
          <cell r="J8326" t="str">
            <v/>
          </cell>
          <cell r="O8326" t="str">
            <v/>
          </cell>
          <cell r="P8326" t="str">
            <v/>
          </cell>
          <cell r="Q8326" t="str">
            <v/>
          </cell>
        </row>
        <row r="8327">
          <cell r="J8327" t="str">
            <v/>
          </cell>
          <cell r="O8327" t="str">
            <v/>
          </cell>
          <cell r="P8327" t="str">
            <v/>
          </cell>
          <cell r="Q8327" t="str">
            <v/>
          </cell>
        </row>
        <row r="8328">
          <cell r="J8328" t="str">
            <v/>
          </cell>
          <cell r="O8328" t="str">
            <v/>
          </cell>
          <cell r="P8328" t="str">
            <v/>
          </cell>
          <cell r="Q8328" t="str">
            <v/>
          </cell>
        </row>
        <row r="8329">
          <cell r="J8329" t="str">
            <v/>
          </cell>
          <cell r="O8329" t="str">
            <v/>
          </cell>
          <cell r="P8329" t="str">
            <v/>
          </cell>
          <cell r="Q8329" t="str">
            <v/>
          </cell>
        </row>
        <row r="8330">
          <cell r="J8330" t="str">
            <v/>
          </cell>
          <cell r="O8330" t="str">
            <v/>
          </cell>
          <cell r="P8330" t="str">
            <v/>
          </cell>
          <cell r="Q8330" t="str">
            <v/>
          </cell>
        </row>
        <row r="8331">
          <cell r="J8331" t="str">
            <v/>
          </cell>
          <cell r="O8331" t="str">
            <v/>
          </cell>
          <cell r="P8331" t="str">
            <v/>
          </cell>
          <cell r="Q8331" t="str">
            <v/>
          </cell>
        </row>
        <row r="8332">
          <cell r="J8332" t="str">
            <v/>
          </cell>
          <cell r="O8332" t="str">
            <v/>
          </cell>
          <cell r="P8332" t="str">
            <v/>
          </cell>
          <cell r="Q8332" t="str">
            <v/>
          </cell>
        </row>
        <row r="8333">
          <cell r="J8333" t="str">
            <v/>
          </cell>
          <cell r="O8333" t="str">
            <v/>
          </cell>
          <cell r="P8333" t="str">
            <v/>
          </cell>
          <cell r="Q8333" t="str">
            <v/>
          </cell>
        </row>
        <row r="8334">
          <cell r="J8334" t="str">
            <v/>
          </cell>
          <cell r="O8334" t="str">
            <v/>
          </cell>
          <cell r="P8334" t="str">
            <v/>
          </cell>
          <cell r="Q8334" t="str">
            <v/>
          </cell>
        </row>
        <row r="8335">
          <cell r="J8335" t="str">
            <v/>
          </cell>
          <cell r="O8335" t="str">
            <v/>
          </cell>
          <cell r="P8335" t="str">
            <v/>
          </cell>
          <cell r="Q8335" t="str">
            <v/>
          </cell>
        </row>
        <row r="8336">
          <cell r="J8336" t="str">
            <v/>
          </cell>
          <cell r="O8336" t="str">
            <v/>
          </cell>
          <cell r="P8336" t="str">
            <v/>
          </cell>
          <cell r="Q8336" t="str">
            <v/>
          </cell>
        </row>
        <row r="8337">
          <cell r="J8337" t="str">
            <v/>
          </cell>
          <cell r="O8337" t="str">
            <v/>
          </cell>
          <cell r="P8337" t="str">
            <v/>
          </cell>
          <cell r="Q8337" t="str">
            <v/>
          </cell>
        </row>
        <row r="8338">
          <cell r="J8338" t="str">
            <v/>
          </cell>
          <cell r="O8338" t="str">
            <v/>
          </cell>
          <cell r="P8338" t="str">
            <v/>
          </cell>
          <cell r="Q8338" t="str">
            <v/>
          </cell>
        </row>
        <row r="8339">
          <cell r="J8339" t="str">
            <v/>
          </cell>
          <cell r="O8339" t="str">
            <v/>
          </cell>
          <cell r="P8339" t="str">
            <v/>
          </cell>
          <cell r="Q8339" t="str">
            <v/>
          </cell>
        </row>
        <row r="8340">
          <cell r="J8340" t="str">
            <v/>
          </cell>
          <cell r="O8340" t="str">
            <v/>
          </cell>
          <cell r="P8340" t="str">
            <v/>
          </cell>
          <cell r="Q8340" t="str">
            <v/>
          </cell>
        </row>
        <row r="8341">
          <cell r="J8341" t="str">
            <v/>
          </cell>
          <cell r="O8341" t="str">
            <v/>
          </cell>
          <cell r="P8341" t="str">
            <v/>
          </cell>
          <cell r="Q8341" t="str">
            <v/>
          </cell>
        </row>
        <row r="8342">
          <cell r="J8342" t="str">
            <v/>
          </cell>
          <cell r="O8342" t="str">
            <v/>
          </cell>
          <cell r="P8342" t="str">
            <v/>
          </cell>
          <cell r="Q8342" t="str">
            <v/>
          </cell>
        </row>
        <row r="8343">
          <cell r="J8343" t="str">
            <v/>
          </cell>
          <cell r="O8343" t="str">
            <v/>
          </cell>
          <cell r="P8343" t="str">
            <v/>
          </cell>
          <cell r="Q8343" t="str">
            <v/>
          </cell>
        </row>
        <row r="8344">
          <cell r="J8344" t="str">
            <v/>
          </cell>
          <cell r="O8344" t="str">
            <v/>
          </cell>
          <cell r="P8344" t="str">
            <v/>
          </cell>
          <cell r="Q8344" t="str">
            <v/>
          </cell>
        </row>
        <row r="8345">
          <cell r="J8345" t="str">
            <v/>
          </cell>
          <cell r="O8345" t="str">
            <v/>
          </cell>
          <cell r="P8345" t="str">
            <v/>
          </cell>
          <cell r="Q8345" t="str">
            <v/>
          </cell>
        </row>
        <row r="8346">
          <cell r="J8346" t="str">
            <v/>
          </cell>
          <cell r="O8346" t="str">
            <v/>
          </cell>
          <cell r="P8346" t="str">
            <v/>
          </cell>
          <cell r="Q8346" t="str">
            <v/>
          </cell>
        </row>
        <row r="8347">
          <cell r="J8347" t="str">
            <v/>
          </cell>
          <cell r="O8347" t="str">
            <v/>
          </cell>
          <cell r="P8347" t="str">
            <v/>
          </cell>
          <cell r="Q8347" t="str">
            <v/>
          </cell>
        </row>
        <row r="8348">
          <cell r="J8348" t="str">
            <v/>
          </cell>
          <cell r="O8348" t="str">
            <v/>
          </cell>
          <cell r="P8348" t="str">
            <v/>
          </cell>
          <cell r="Q8348" t="str">
            <v/>
          </cell>
        </row>
        <row r="8349">
          <cell r="J8349" t="str">
            <v/>
          </cell>
          <cell r="O8349" t="str">
            <v/>
          </cell>
          <cell r="P8349" t="str">
            <v/>
          </cell>
          <cell r="Q8349" t="str">
            <v/>
          </cell>
        </row>
        <row r="8350">
          <cell r="J8350" t="str">
            <v/>
          </cell>
          <cell r="O8350" t="str">
            <v/>
          </cell>
          <cell r="P8350" t="str">
            <v/>
          </cell>
          <cell r="Q8350" t="str">
            <v/>
          </cell>
        </row>
        <row r="8351">
          <cell r="J8351" t="str">
            <v/>
          </cell>
          <cell r="O8351" t="str">
            <v/>
          </cell>
          <cell r="P8351" t="str">
            <v/>
          </cell>
          <cell r="Q8351" t="str">
            <v/>
          </cell>
        </row>
        <row r="8352">
          <cell r="J8352" t="str">
            <v/>
          </cell>
          <cell r="O8352" t="str">
            <v/>
          </cell>
          <cell r="P8352" t="str">
            <v/>
          </cell>
          <cell r="Q8352" t="str">
            <v/>
          </cell>
        </row>
        <row r="8353">
          <cell r="J8353" t="str">
            <v/>
          </cell>
          <cell r="O8353" t="str">
            <v/>
          </cell>
          <cell r="P8353" t="str">
            <v/>
          </cell>
          <cell r="Q8353" t="str">
            <v/>
          </cell>
        </row>
        <row r="8354">
          <cell r="J8354" t="str">
            <v/>
          </cell>
          <cell r="O8354" t="str">
            <v/>
          </cell>
          <cell r="P8354" t="str">
            <v/>
          </cell>
          <cell r="Q8354" t="str">
            <v/>
          </cell>
        </row>
        <row r="8355">
          <cell r="J8355" t="str">
            <v/>
          </cell>
          <cell r="O8355" t="str">
            <v/>
          </cell>
          <cell r="P8355" t="str">
            <v/>
          </cell>
          <cell r="Q8355" t="str">
            <v/>
          </cell>
        </row>
        <row r="8356">
          <cell r="J8356" t="str">
            <v/>
          </cell>
          <cell r="O8356" t="str">
            <v/>
          </cell>
          <cell r="P8356" t="str">
            <v/>
          </cell>
          <cell r="Q8356" t="str">
            <v/>
          </cell>
        </row>
        <row r="8357">
          <cell r="J8357" t="str">
            <v/>
          </cell>
          <cell r="O8357" t="str">
            <v/>
          </cell>
          <cell r="P8357" t="str">
            <v/>
          </cell>
          <cell r="Q8357" t="str">
            <v/>
          </cell>
        </row>
        <row r="8358">
          <cell r="J8358" t="str">
            <v/>
          </cell>
          <cell r="O8358" t="str">
            <v/>
          </cell>
          <cell r="P8358" t="str">
            <v/>
          </cell>
          <cell r="Q8358" t="str">
            <v/>
          </cell>
        </row>
        <row r="8359">
          <cell r="J8359" t="str">
            <v/>
          </cell>
          <cell r="O8359" t="str">
            <v/>
          </cell>
          <cell r="P8359" t="str">
            <v/>
          </cell>
          <cell r="Q8359" t="str">
            <v/>
          </cell>
        </row>
        <row r="8360">
          <cell r="J8360" t="str">
            <v/>
          </cell>
          <cell r="O8360" t="str">
            <v/>
          </cell>
          <cell r="P8360" t="str">
            <v/>
          </cell>
          <cell r="Q8360" t="str">
            <v/>
          </cell>
        </row>
        <row r="8361">
          <cell r="J8361" t="str">
            <v/>
          </cell>
          <cell r="O8361" t="str">
            <v/>
          </cell>
          <cell r="P8361" t="str">
            <v/>
          </cell>
          <cell r="Q8361" t="str">
            <v/>
          </cell>
        </row>
        <row r="8362">
          <cell r="J8362" t="str">
            <v/>
          </cell>
          <cell r="O8362" t="str">
            <v/>
          </cell>
          <cell r="P8362" t="str">
            <v/>
          </cell>
          <cell r="Q8362" t="str">
            <v/>
          </cell>
        </row>
        <row r="8363">
          <cell r="J8363" t="str">
            <v/>
          </cell>
          <cell r="O8363" t="str">
            <v/>
          </cell>
          <cell r="P8363" t="str">
            <v/>
          </cell>
          <cell r="Q8363" t="str">
            <v/>
          </cell>
        </row>
        <row r="8364">
          <cell r="J8364" t="str">
            <v/>
          </cell>
          <cell r="O8364" t="str">
            <v/>
          </cell>
          <cell r="P8364" t="str">
            <v/>
          </cell>
          <cell r="Q8364" t="str">
            <v/>
          </cell>
        </row>
        <row r="8365">
          <cell r="J8365" t="str">
            <v/>
          </cell>
          <cell r="O8365" t="str">
            <v/>
          </cell>
          <cell r="P8365" t="str">
            <v/>
          </cell>
          <cell r="Q8365" t="str">
            <v/>
          </cell>
        </row>
        <row r="8366">
          <cell r="J8366" t="str">
            <v/>
          </cell>
          <cell r="O8366" t="str">
            <v/>
          </cell>
          <cell r="P8366" t="str">
            <v/>
          </cell>
          <cell r="Q8366" t="str">
            <v/>
          </cell>
        </row>
        <row r="8367">
          <cell r="J8367" t="str">
            <v/>
          </cell>
          <cell r="O8367" t="str">
            <v/>
          </cell>
          <cell r="P8367" t="str">
            <v/>
          </cell>
          <cell r="Q8367" t="str">
            <v/>
          </cell>
        </row>
        <row r="8368">
          <cell r="J8368" t="str">
            <v/>
          </cell>
          <cell r="O8368" t="str">
            <v/>
          </cell>
          <cell r="P8368" t="str">
            <v/>
          </cell>
          <cell r="Q8368" t="str">
            <v/>
          </cell>
        </row>
        <row r="8369">
          <cell r="J8369" t="str">
            <v/>
          </cell>
          <cell r="O8369" t="str">
            <v/>
          </cell>
          <cell r="P8369" t="str">
            <v/>
          </cell>
          <cell r="Q8369" t="str">
            <v/>
          </cell>
        </row>
        <row r="8370">
          <cell r="J8370" t="str">
            <v/>
          </cell>
          <cell r="O8370" t="str">
            <v/>
          </cell>
          <cell r="P8370" t="str">
            <v/>
          </cell>
          <cell r="Q8370" t="str">
            <v/>
          </cell>
        </row>
        <row r="8371">
          <cell r="J8371" t="str">
            <v/>
          </cell>
          <cell r="O8371" t="str">
            <v/>
          </cell>
          <cell r="P8371" t="str">
            <v/>
          </cell>
          <cell r="Q8371" t="str">
            <v/>
          </cell>
        </row>
        <row r="8372">
          <cell r="J8372" t="str">
            <v/>
          </cell>
          <cell r="O8372" t="str">
            <v/>
          </cell>
          <cell r="P8372" t="str">
            <v/>
          </cell>
          <cell r="Q8372" t="str">
            <v/>
          </cell>
        </row>
        <row r="8373">
          <cell r="J8373" t="str">
            <v/>
          </cell>
          <cell r="O8373" t="str">
            <v/>
          </cell>
          <cell r="P8373" t="str">
            <v/>
          </cell>
          <cell r="Q8373" t="str">
            <v/>
          </cell>
        </row>
        <row r="8374">
          <cell r="J8374" t="str">
            <v/>
          </cell>
          <cell r="O8374" t="str">
            <v/>
          </cell>
          <cell r="P8374" t="str">
            <v/>
          </cell>
          <cell r="Q8374" t="str">
            <v/>
          </cell>
        </row>
        <row r="8375">
          <cell r="J8375" t="str">
            <v/>
          </cell>
          <cell r="O8375" t="str">
            <v/>
          </cell>
          <cell r="P8375" t="str">
            <v/>
          </cell>
          <cell r="Q8375" t="str">
            <v/>
          </cell>
        </row>
        <row r="8376">
          <cell r="J8376" t="str">
            <v/>
          </cell>
          <cell r="O8376" t="str">
            <v/>
          </cell>
          <cell r="P8376" t="str">
            <v/>
          </cell>
          <cell r="Q8376" t="str">
            <v/>
          </cell>
        </row>
        <row r="8377">
          <cell r="J8377" t="str">
            <v/>
          </cell>
          <cell r="O8377" t="str">
            <v/>
          </cell>
          <cell r="P8377" t="str">
            <v/>
          </cell>
          <cell r="Q8377" t="str">
            <v/>
          </cell>
        </row>
        <row r="8378">
          <cell r="J8378" t="str">
            <v/>
          </cell>
          <cell r="O8378" t="str">
            <v/>
          </cell>
          <cell r="P8378" t="str">
            <v/>
          </cell>
          <cell r="Q8378" t="str">
            <v/>
          </cell>
        </row>
        <row r="8379">
          <cell r="J8379" t="str">
            <v/>
          </cell>
          <cell r="O8379" t="str">
            <v/>
          </cell>
          <cell r="P8379" t="str">
            <v/>
          </cell>
          <cell r="Q8379" t="str">
            <v/>
          </cell>
        </row>
        <row r="8380">
          <cell r="J8380" t="str">
            <v/>
          </cell>
          <cell r="O8380" t="str">
            <v/>
          </cell>
          <cell r="P8380" t="str">
            <v/>
          </cell>
          <cell r="Q8380" t="str">
            <v/>
          </cell>
        </row>
        <row r="8381">
          <cell r="J8381" t="str">
            <v/>
          </cell>
          <cell r="O8381" t="str">
            <v/>
          </cell>
          <cell r="P8381" t="str">
            <v/>
          </cell>
          <cell r="Q8381" t="str">
            <v/>
          </cell>
        </row>
        <row r="8382">
          <cell r="J8382" t="str">
            <v/>
          </cell>
          <cell r="O8382" t="str">
            <v/>
          </cell>
          <cell r="P8382" t="str">
            <v/>
          </cell>
          <cell r="Q8382" t="str">
            <v/>
          </cell>
        </row>
        <row r="8383">
          <cell r="J8383" t="str">
            <v/>
          </cell>
          <cell r="O8383" t="str">
            <v/>
          </cell>
          <cell r="P8383" t="str">
            <v/>
          </cell>
          <cell r="Q8383" t="str">
            <v/>
          </cell>
        </row>
        <row r="8384">
          <cell r="J8384" t="str">
            <v/>
          </cell>
          <cell r="O8384" t="str">
            <v/>
          </cell>
          <cell r="P8384" t="str">
            <v/>
          </cell>
          <cell r="Q8384" t="str">
            <v/>
          </cell>
        </row>
        <row r="8385">
          <cell r="J8385" t="str">
            <v/>
          </cell>
          <cell r="O8385" t="str">
            <v/>
          </cell>
          <cell r="P8385" t="str">
            <v/>
          </cell>
          <cell r="Q8385" t="str">
            <v/>
          </cell>
        </row>
        <row r="8386">
          <cell r="J8386" t="str">
            <v/>
          </cell>
          <cell r="O8386" t="str">
            <v/>
          </cell>
          <cell r="P8386" t="str">
            <v/>
          </cell>
          <cell r="Q8386" t="str">
            <v/>
          </cell>
        </row>
        <row r="8387">
          <cell r="J8387" t="str">
            <v/>
          </cell>
          <cell r="O8387" t="str">
            <v/>
          </cell>
          <cell r="P8387" t="str">
            <v/>
          </cell>
          <cell r="Q8387" t="str">
            <v/>
          </cell>
        </row>
        <row r="8388">
          <cell r="J8388" t="str">
            <v/>
          </cell>
          <cell r="O8388" t="str">
            <v/>
          </cell>
          <cell r="P8388" t="str">
            <v/>
          </cell>
          <cell r="Q8388" t="str">
            <v/>
          </cell>
        </row>
        <row r="8389">
          <cell r="J8389" t="str">
            <v/>
          </cell>
          <cell r="O8389" t="str">
            <v/>
          </cell>
          <cell r="P8389" t="str">
            <v/>
          </cell>
          <cell r="Q8389" t="str">
            <v/>
          </cell>
        </row>
        <row r="8390">
          <cell r="J8390" t="str">
            <v/>
          </cell>
          <cell r="O8390" t="str">
            <v/>
          </cell>
          <cell r="P8390" t="str">
            <v/>
          </cell>
          <cell r="Q8390" t="str">
            <v/>
          </cell>
        </row>
        <row r="8391">
          <cell r="J8391" t="str">
            <v/>
          </cell>
          <cell r="O8391" t="str">
            <v/>
          </cell>
          <cell r="P8391" t="str">
            <v/>
          </cell>
          <cell r="Q8391" t="str">
            <v/>
          </cell>
        </row>
        <row r="8392">
          <cell r="J8392" t="str">
            <v/>
          </cell>
          <cell r="O8392" t="str">
            <v/>
          </cell>
          <cell r="P8392" t="str">
            <v/>
          </cell>
          <cell r="Q8392" t="str">
            <v/>
          </cell>
        </row>
        <row r="8393">
          <cell r="J8393" t="str">
            <v/>
          </cell>
          <cell r="O8393" t="str">
            <v/>
          </cell>
          <cell r="P8393" t="str">
            <v/>
          </cell>
          <cell r="Q8393" t="str">
            <v/>
          </cell>
        </row>
        <row r="8394">
          <cell r="J8394" t="str">
            <v/>
          </cell>
          <cell r="O8394" t="str">
            <v/>
          </cell>
          <cell r="P8394" t="str">
            <v/>
          </cell>
          <cell r="Q8394" t="str">
            <v/>
          </cell>
        </row>
        <row r="8395">
          <cell r="J8395" t="str">
            <v/>
          </cell>
          <cell r="O8395" t="str">
            <v/>
          </cell>
          <cell r="P8395" t="str">
            <v/>
          </cell>
          <cell r="Q8395" t="str">
            <v/>
          </cell>
        </row>
        <row r="8396">
          <cell r="J8396" t="str">
            <v/>
          </cell>
          <cell r="O8396" t="str">
            <v/>
          </cell>
          <cell r="P8396" t="str">
            <v/>
          </cell>
          <cell r="Q8396" t="str">
            <v/>
          </cell>
        </row>
        <row r="8397">
          <cell r="J8397" t="str">
            <v/>
          </cell>
          <cell r="O8397" t="str">
            <v/>
          </cell>
          <cell r="P8397" t="str">
            <v/>
          </cell>
          <cell r="Q8397" t="str">
            <v/>
          </cell>
        </row>
        <row r="8398">
          <cell r="J8398" t="str">
            <v/>
          </cell>
          <cell r="O8398" t="str">
            <v/>
          </cell>
          <cell r="P8398" t="str">
            <v/>
          </cell>
          <cell r="Q8398" t="str">
            <v/>
          </cell>
        </row>
        <row r="8399">
          <cell r="J8399" t="str">
            <v/>
          </cell>
          <cell r="O8399" t="str">
            <v/>
          </cell>
          <cell r="P8399" t="str">
            <v/>
          </cell>
          <cell r="Q8399" t="str">
            <v/>
          </cell>
        </row>
        <row r="8400">
          <cell r="J8400" t="str">
            <v/>
          </cell>
          <cell r="O8400" t="str">
            <v/>
          </cell>
          <cell r="P8400" t="str">
            <v/>
          </cell>
          <cell r="Q8400" t="str">
            <v/>
          </cell>
        </row>
        <row r="8401">
          <cell r="J8401" t="str">
            <v/>
          </cell>
          <cell r="O8401" t="str">
            <v/>
          </cell>
          <cell r="P8401" t="str">
            <v/>
          </cell>
          <cell r="Q8401" t="str">
            <v/>
          </cell>
        </row>
        <row r="8402">
          <cell r="J8402" t="str">
            <v/>
          </cell>
          <cell r="O8402" t="str">
            <v/>
          </cell>
          <cell r="P8402" t="str">
            <v/>
          </cell>
          <cell r="Q8402" t="str">
            <v/>
          </cell>
        </row>
        <row r="8403">
          <cell r="J8403" t="str">
            <v/>
          </cell>
          <cell r="O8403" t="str">
            <v/>
          </cell>
          <cell r="P8403" t="str">
            <v/>
          </cell>
          <cell r="Q8403" t="str">
            <v/>
          </cell>
        </row>
        <row r="8404">
          <cell r="J8404" t="str">
            <v/>
          </cell>
          <cell r="O8404" t="str">
            <v/>
          </cell>
          <cell r="P8404" t="str">
            <v/>
          </cell>
          <cell r="Q8404" t="str">
            <v/>
          </cell>
        </row>
        <row r="8405">
          <cell r="J8405" t="str">
            <v/>
          </cell>
          <cell r="O8405" t="str">
            <v/>
          </cell>
          <cell r="P8405" t="str">
            <v/>
          </cell>
          <cell r="Q8405" t="str">
            <v/>
          </cell>
        </row>
        <row r="8406">
          <cell r="J8406" t="str">
            <v/>
          </cell>
          <cell r="O8406" t="str">
            <v/>
          </cell>
          <cell r="P8406" t="str">
            <v/>
          </cell>
          <cell r="Q8406" t="str">
            <v/>
          </cell>
        </row>
        <row r="8407">
          <cell r="J8407" t="str">
            <v/>
          </cell>
          <cell r="O8407" t="str">
            <v/>
          </cell>
          <cell r="P8407" t="str">
            <v/>
          </cell>
          <cell r="Q8407" t="str">
            <v/>
          </cell>
        </row>
        <row r="8408">
          <cell r="J8408" t="str">
            <v/>
          </cell>
          <cell r="O8408" t="str">
            <v/>
          </cell>
          <cell r="P8408" t="str">
            <v/>
          </cell>
          <cell r="Q8408" t="str">
            <v/>
          </cell>
        </row>
        <row r="8409">
          <cell r="J8409" t="str">
            <v/>
          </cell>
          <cell r="O8409" t="str">
            <v/>
          </cell>
          <cell r="P8409" t="str">
            <v/>
          </cell>
          <cell r="Q8409" t="str">
            <v/>
          </cell>
        </row>
        <row r="8410">
          <cell r="J8410" t="str">
            <v/>
          </cell>
          <cell r="O8410" t="str">
            <v/>
          </cell>
          <cell r="P8410" t="str">
            <v/>
          </cell>
          <cell r="Q8410" t="str">
            <v/>
          </cell>
        </row>
        <row r="8411">
          <cell r="J8411" t="str">
            <v/>
          </cell>
          <cell r="O8411" t="str">
            <v/>
          </cell>
          <cell r="P8411" t="str">
            <v/>
          </cell>
          <cell r="Q8411" t="str">
            <v/>
          </cell>
        </row>
        <row r="8412">
          <cell r="J8412" t="str">
            <v/>
          </cell>
          <cell r="O8412" t="str">
            <v/>
          </cell>
          <cell r="P8412" t="str">
            <v/>
          </cell>
          <cell r="Q8412" t="str">
            <v/>
          </cell>
        </row>
        <row r="8413">
          <cell r="J8413" t="str">
            <v/>
          </cell>
          <cell r="O8413" t="str">
            <v/>
          </cell>
          <cell r="P8413" t="str">
            <v/>
          </cell>
          <cell r="Q8413" t="str">
            <v/>
          </cell>
        </row>
        <row r="8414">
          <cell r="J8414" t="str">
            <v/>
          </cell>
          <cell r="O8414" t="str">
            <v/>
          </cell>
          <cell r="P8414" t="str">
            <v/>
          </cell>
          <cell r="Q8414" t="str">
            <v/>
          </cell>
        </row>
        <row r="8415">
          <cell r="J8415" t="str">
            <v/>
          </cell>
          <cell r="O8415" t="str">
            <v/>
          </cell>
          <cell r="P8415" t="str">
            <v/>
          </cell>
          <cell r="Q8415" t="str">
            <v/>
          </cell>
        </row>
        <row r="8416">
          <cell r="J8416" t="str">
            <v/>
          </cell>
          <cell r="O8416" t="str">
            <v/>
          </cell>
          <cell r="P8416" t="str">
            <v/>
          </cell>
          <cell r="Q8416" t="str">
            <v/>
          </cell>
        </row>
        <row r="8417">
          <cell r="J8417" t="str">
            <v/>
          </cell>
          <cell r="O8417" t="str">
            <v/>
          </cell>
          <cell r="P8417" t="str">
            <v/>
          </cell>
          <cell r="Q8417" t="str">
            <v/>
          </cell>
        </row>
        <row r="8418">
          <cell r="J8418" t="str">
            <v/>
          </cell>
          <cell r="O8418" t="str">
            <v/>
          </cell>
          <cell r="P8418" t="str">
            <v/>
          </cell>
          <cell r="Q8418" t="str">
            <v/>
          </cell>
        </row>
        <row r="8419">
          <cell r="J8419" t="str">
            <v/>
          </cell>
          <cell r="O8419" t="str">
            <v/>
          </cell>
          <cell r="P8419" t="str">
            <v/>
          </cell>
          <cell r="Q8419" t="str">
            <v/>
          </cell>
        </row>
        <row r="8420">
          <cell r="J8420" t="str">
            <v/>
          </cell>
          <cell r="O8420" t="str">
            <v/>
          </cell>
          <cell r="P8420" t="str">
            <v/>
          </cell>
          <cell r="Q8420" t="str">
            <v/>
          </cell>
        </row>
        <row r="8421">
          <cell r="J8421" t="str">
            <v/>
          </cell>
          <cell r="O8421" t="str">
            <v/>
          </cell>
          <cell r="P8421" t="str">
            <v/>
          </cell>
          <cell r="Q8421" t="str">
            <v/>
          </cell>
        </row>
        <row r="8422">
          <cell r="J8422" t="str">
            <v/>
          </cell>
          <cell r="O8422" t="str">
            <v/>
          </cell>
          <cell r="P8422" t="str">
            <v/>
          </cell>
          <cell r="Q8422" t="str">
            <v/>
          </cell>
        </row>
        <row r="8423">
          <cell r="J8423" t="str">
            <v/>
          </cell>
          <cell r="O8423" t="str">
            <v/>
          </cell>
          <cell r="P8423" t="str">
            <v/>
          </cell>
          <cell r="Q8423" t="str">
            <v/>
          </cell>
        </row>
        <row r="8424">
          <cell r="J8424" t="str">
            <v/>
          </cell>
          <cell r="O8424" t="str">
            <v/>
          </cell>
          <cell r="P8424" t="str">
            <v/>
          </cell>
          <cell r="Q8424" t="str">
            <v/>
          </cell>
        </row>
        <row r="8425">
          <cell r="J8425" t="str">
            <v/>
          </cell>
          <cell r="O8425" t="str">
            <v/>
          </cell>
          <cell r="P8425" t="str">
            <v/>
          </cell>
          <cell r="Q8425" t="str">
            <v/>
          </cell>
        </row>
        <row r="8426">
          <cell r="J8426" t="str">
            <v/>
          </cell>
          <cell r="O8426" t="str">
            <v/>
          </cell>
          <cell r="P8426" t="str">
            <v/>
          </cell>
          <cell r="Q8426" t="str">
            <v/>
          </cell>
        </row>
        <row r="8427">
          <cell r="J8427" t="str">
            <v/>
          </cell>
          <cell r="O8427" t="str">
            <v/>
          </cell>
          <cell r="P8427" t="str">
            <v/>
          </cell>
          <cell r="Q8427" t="str">
            <v/>
          </cell>
        </row>
        <row r="8428">
          <cell r="J8428" t="str">
            <v/>
          </cell>
          <cell r="O8428" t="str">
            <v/>
          </cell>
          <cell r="P8428" t="str">
            <v/>
          </cell>
          <cell r="Q8428" t="str">
            <v/>
          </cell>
        </row>
        <row r="8429">
          <cell r="J8429" t="str">
            <v/>
          </cell>
          <cell r="O8429" t="str">
            <v/>
          </cell>
          <cell r="P8429" t="str">
            <v/>
          </cell>
          <cell r="Q8429" t="str">
            <v/>
          </cell>
        </row>
        <row r="8430">
          <cell r="J8430" t="str">
            <v/>
          </cell>
          <cell r="O8430" t="str">
            <v/>
          </cell>
          <cell r="P8430" t="str">
            <v/>
          </cell>
          <cell r="Q8430" t="str">
            <v/>
          </cell>
        </row>
        <row r="8431">
          <cell r="J8431" t="str">
            <v/>
          </cell>
          <cell r="O8431" t="str">
            <v/>
          </cell>
          <cell r="P8431" t="str">
            <v/>
          </cell>
          <cell r="Q8431" t="str">
            <v/>
          </cell>
        </row>
        <row r="8432">
          <cell r="J8432" t="str">
            <v/>
          </cell>
          <cell r="O8432" t="str">
            <v/>
          </cell>
          <cell r="P8432" t="str">
            <v/>
          </cell>
          <cell r="Q8432" t="str">
            <v/>
          </cell>
        </row>
        <row r="8433">
          <cell r="J8433" t="str">
            <v/>
          </cell>
          <cell r="O8433" t="str">
            <v/>
          </cell>
          <cell r="P8433" t="str">
            <v/>
          </cell>
          <cell r="Q8433" t="str">
            <v/>
          </cell>
        </row>
        <row r="8434">
          <cell r="J8434" t="str">
            <v/>
          </cell>
          <cell r="O8434" t="str">
            <v/>
          </cell>
          <cell r="P8434" t="str">
            <v/>
          </cell>
          <cell r="Q8434" t="str">
            <v/>
          </cell>
        </row>
        <row r="8435">
          <cell r="J8435" t="str">
            <v/>
          </cell>
          <cell r="O8435" t="str">
            <v/>
          </cell>
          <cell r="P8435" t="str">
            <v/>
          </cell>
          <cell r="Q8435" t="str">
            <v/>
          </cell>
        </row>
        <row r="8436">
          <cell r="J8436" t="str">
            <v/>
          </cell>
          <cell r="O8436" t="str">
            <v/>
          </cell>
          <cell r="P8436" t="str">
            <v/>
          </cell>
          <cell r="Q8436" t="str">
            <v/>
          </cell>
        </row>
        <row r="8437">
          <cell r="J8437" t="str">
            <v/>
          </cell>
          <cell r="O8437" t="str">
            <v/>
          </cell>
          <cell r="P8437" t="str">
            <v/>
          </cell>
          <cell r="Q8437" t="str">
            <v/>
          </cell>
        </row>
        <row r="8438">
          <cell r="J8438" t="str">
            <v/>
          </cell>
          <cell r="O8438" t="str">
            <v/>
          </cell>
          <cell r="P8438" t="str">
            <v/>
          </cell>
          <cell r="Q8438" t="str">
            <v/>
          </cell>
        </row>
        <row r="8439">
          <cell r="J8439" t="str">
            <v/>
          </cell>
          <cell r="O8439" t="str">
            <v/>
          </cell>
          <cell r="P8439" t="str">
            <v/>
          </cell>
          <cell r="Q8439" t="str">
            <v/>
          </cell>
        </row>
        <row r="8440">
          <cell r="J8440" t="str">
            <v/>
          </cell>
          <cell r="O8440" t="str">
            <v/>
          </cell>
          <cell r="P8440" t="str">
            <v/>
          </cell>
          <cell r="Q8440" t="str">
            <v/>
          </cell>
        </row>
        <row r="8441">
          <cell r="J8441" t="str">
            <v/>
          </cell>
          <cell r="O8441" t="str">
            <v/>
          </cell>
          <cell r="P8441" t="str">
            <v/>
          </cell>
          <cell r="Q8441" t="str">
            <v/>
          </cell>
        </row>
        <row r="8442">
          <cell r="J8442" t="str">
            <v/>
          </cell>
          <cell r="O8442" t="str">
            <v/>
          </cell>
          <cell r="P8442" t="str">
            <v/>
          </cell>
          <cell r="Q8442" t="str">
            <v/>
          </cell>
        </row>
        <row r="8443">
          <cell r="J8443" t="str">
            <v/>
          </cell>
          <cell r="O8443" t="str">
            <v/>
          </cell>
          <cell r="P8443" t="str">
            <v/>
          </cell>
          <cell r="Q8443" t="str">
            <v/>
          </cell>
        </row>
        <row r="8444">
          <cell r="J8444" t="str">
            <v/>
          </cell>
          <cell r="O8444" t="str">
            <v/>
          </cell>
          <cell r="P8444" t="str">
            <v/>
          </cell>
          <cell r="Q8444" t="str">
            <v/>
          </cell>
        </row>
        <row r="8445">
          <cell r="J8445" t="str">
            <v/>
          </cell>
          <cell r="O8445" t="str">
            <v/>
          </cell>
          <cell r="P8445" t="str">
            <v/>
          </cell>
          <cell r="Q8445" t="str">
            <v/>
          </cell>
        </row>
        <row r="8446">
          <cell r="J8446" t="str">
            <v/>
          </cell>
          <cell r="O8446" t="str">
            <v/>
          </cell>
          <cell r="P8446" t="str">
            <v/>
          </cell>
          <cell r="Q8446" t="str">
            <v/>
          </cell>
        </row>
        <row r="8447">
          <cell r="J8447" t="str">
            <v/>
          </cell>
          <cell r="O8447" t="str">
            <v/>
          </cell>
          <cell r="P8447" t="str">
            <v/>
          </cell>
          <cell r="Q8447" t="str">
            <v/>
          </cell>
        </row>
        <row r="8448">
          <cell r="J8448" t="str">
            <v/>
          </cell>
          <cell r="O8448" t="str">
            <v/>
          </cell>
          <cell r="P8448" t="str">
            <v/>
          </cell>
          <cell r="Q8448" t="str">
            <v/>
          </cell>
        </row>
        <row r="8449">
          <cell r="J8449" t="str">
            <v/>
          </cell>
          <cell r="O8449" t="str">
            <v/>
          </cell>
          <cell r="P8449" t="str">
            <v/>
          </cell>
          <cell r="Q8449" t="str">
            <v/>
          </cell>
        </row>
        <row r="8450">
          <cell r="J8450" t="str">
            <v/>
          </cell>
          <cell r="O8450" t="str">
            <v/>
          </cell>
          <cell r="P8450" t="str">
            <v/>
          </cell>
          <cell r="Q8450" t="str">
            <v/>
          </cell>
        </row>
        <row r="8451">
          <cell r="J8451" t="str">
            <v/>
          </cell>
          <cell r="O8451" t="str">
            <v/>
          </cell>
          <cell r="P8451" t="str">
            <v/>
          </cell>
          <cell r="Q8451" t="str">
            <v/>
          </cell>
        </row>
        <row r="8452">
          <cell r="J8452" t="str">
            <v/>
          </cell>
          <cell r="O8452" t="str">
            <v/>
          </cell>
          <cell r="P8452" t="str">
            <v/>
          </cell>
          <cell r="Q8452" t="str">
            <v/>
          </cell>
        </row>
        <row r="8453">
          <cell r="J8453" t="str">
            <v/>
          </cell>
          <cell r="O8453" t="str">
            <v/>
          </cell>
          <cell r="P8453" t="str">
            <v/>
          </cell>
          <cell r="Q8453" t="str">
            <v/>
          </cell>
        </row>
        <row r="8454">
          <cell r="J8454" t="str">
            <v/>
          </cell>
          <cell r="O8454" t="str">
            <v/>
          </cell>
          <cell r="P8454" t="str">
            <v/>
          </cell>
          <cell r="Q8454" t="str">
            <v/>
          </cell>
        </row>
        <row r="8455">
          <cell r="J8455" t="str">
            <v/>
          </cell>
          <cell r="O8455" t="str">
            <v/>
          </cell>
          <cell r="P8455" t="str">
            <v/>
          </cell>
          <cell r="Q8455" t="str">
            <v/>
          </cell>
        </row>
        <row r="8456">
          <cell r="J8456" t="str">
            <v/>
          </cell>
          <cell r="O8456" t="str">
            <v/>
          </cell>
          <cell r="P8456" t="str">
            <v/>
          </cell>
          <cell r="Q8456" t="str">
            <v/>
          </cell>
        </row>
        <row r="8457">
          <cell r="J8457" t="str">
            <v/>
          </cell>
          <cell r="O8457" t="str">
            <v/>
          </cell>
          <cell r="P8457" t="str">
            <v/>
          </cell>
          <cell r="Q8457" t="str">
            <v/>
          </cell>
        </row>
        <row r="8458">
          <cell r="J8458" t="str">
            <v/>
          </cell>
          <cell r="O8458" t="str">
            <v/>
          </cell>
          <cell r="P8458" t="str">
            <v/>
          </cell>
          <cell r="Q8458" t="str">
            <v/>
          </cell>
        </row>
        <row r="8459">
          <cell r="J8459" t="str">
            <v/>
          </cell>
          <cell r="O8459" t="str">
            <v/>
          </cell>
          <cell r="P8459" t="str">
            <v/>
          </cell>
          <cell r="Q8459" t="str">
            <v/>
          </cell>
        </row>
        <row r="8460">
          <cell r="J8460" t="str">
            <v/>
          </cell>
          <cell r="O8460" t="str">
            <v/>
          </cell>
          <cell r="P8460" t="str">
            <v/>
          </cell>
          <cell r="Q8460" t="str">
            <v/>
          </cell>
        </row>
        <row r="8461">
          <cell r="J8461" t="str">
            <v/>
          </cell>
          <cell r="O8461" t="str">
            <v/>
          </cell>
          <cell r="P8461" t="str">
            <v/>
          </cell>
          <cell r="Q8461" t="str">
            <v/>
          </cell>
        </row>
        <row r="8462">
          <cell r="J8462" t="str">
            <v/>
          </cell>
          <cell r="O8462" t="str">
            <v/>
          </cell>
          <cell r="P8462" t="str">
            <v/>
          </cell>
          <cell r="Q8462" t="str">
            <v/>
          </cell>
        </row>
        <row r="8463">
          <cell r="J8463" t="str">
            <v/>
          </cell>
          <cell r="O8463" t="str">
            <v/>
          </cell>
          <cell r="P8463" t="str">
            <v/>
          </cell>
          <cell r="Q8463" t="str">
            <v/>
          </cell>
        </row>
        <row r="8464">
          <cell r="J8464" t="str">
            <v/>
          </cell>
          <cell r="O8464" t="str">
            <v/>
          </cell>
          <cell r="P8464" t="str">
            <v/>
          </cell>
          <cell r="Q8464" t="str">
            <v/>
          </cell>
        </row>
        <row r="8465">
          <cell r="J8465" t="str">
            <v/>
          </cell>
          <cell r="O8465" t="str">
            <v/>
          </cell>
          <cell r="P8465" t="str">
            <v/>
          </cell>
          <cell r="Q8465" t="str">
            <v/>
          </cell>
        </row>
        <row r="8466">
          <cell r="J8466" t="str">
            <v/>
          </cell>
          <cell r="O8466" t="str">
            <v/>
          </cell>
          <cell r="P8466" t="str">
            <v/>
          </cell>
          <cell r="Q8466" t="str">
            <v/>
          </cell>
        </row>
        <row r="8467">
          <cell r="J8467" t="str">
            <v/>
          </cell>
          <cell r="O8467" t="str">
            <v/>
          </cell>
          <cell r="P8467" t="str">
            <v/>
          </cell>
          <cell r="Q8467" t="str">
            <v/>
          </cell>
        </row>
        <row r="8468">
          <cell r="J8468" t="str">
            <v/>
          </cell>
          <cell r="O8468" t="str">
            <v/>
          </cell>
          <cell r="P8468" t="str">
            <v/>
          </cell>
          <cell r="Q8468" t="str">
            <v/>
          </cell>
        </row>
        <row r="8469">
          <cell r="J8469" t="str">
            <v/>
          </cell>
          <cell r="O8469" t="str">
            <v/>
          </cell>
          <cell r="P8469" t="str">
            <v/>
          </cell>
          <cell r="Q8469" t="str">
            <v/>
          </cell>
        </row>
        <row r="8470">
          <cell r="J8470" t="str">
            <v/>
          </cell>
          <cell r="O8470" t="str">
            <v/>
          </cell>
          <cell r="P8470" t="str">
            <v/>
          </cell>
          <cell r="Q8470" t="str">
            <v/>
          </cell>
        </row>
        <row r="8471">
          <cell r="J8471" t="str">
            <v/>
          </cell>
          <cell r="O8471" t="str">
            <v/>
          </cell>
          <cell r="P8471" t="str">
            <v/>
          </cell>
          <cell r="Q8471" t="str">
            <v/>
          </cell>
        </row>
        <row r="8472">
          <cell r="J8472" t="str">
            <v/>
          </cell>
          <cell r="O8472" t="str">
            <v/>
          </cell>
          <cell r="P8472" t="str">
            <v/>
          </cell>
          <cell r="Q8472" t="str">
            <v/>
          </cell>
        </row>
        <row r="8473">
          <cell r="J8473" t="str">
            <v/>
          </cell>
          <cell r="O8473" t="str">
            <v/>
          </cell>
          <cell r="P8473" t="str">
            <v/>
          </cell>
          <cell r="Q8473" t="str">
            <v/>
          </cell>
        </row>
        <row r="8474">
          <cell r="J8474" t="str">
            <v/>
          </cell>
          <cell r="O8474" t="str">
            <v/>
          </cell>
          <cell r="P8474" t="str">
            <v/>
          </cell>
          <cell r="Q8474" t="str">
            <v/>
          </cell>
        </row>
        <row r="8475">
          <cell r="J8475" t="str">
            <v/>
          </cell>
          <cell r="O8475" t="str">
            <v/>
          </cell>
          <cell r="P8475" t="str">
            <v/>
          </cell>
          <cell r="Q8475" t="str">
            <v/>
          </cell>
        </row>
        <row r="8476">
          <cell r="J8476" t="str">
            <v/>
          </cell>
          <cell r="O8476" t="str">
            <v/>
          </cell>
          <cell r="P8476" t="str">
            <v/>
          </cell>
          <cell r="Q8476" t="str">
            <v/>
          </cell>
        </row>
        <row r="8477">
          <cell r="J8477" t="str">
            <v/>
          </cell>
          <cell r="O8477" t="str">
            <v/>
          </cell>
          <cell r="P8477" t="str">
            <v/>
          </cell>
          <cell r="Q8477" t="str">
            <v/>
          </cell>
        </row>
        <row r="8478">
          <cell r="J8478" t="str">
            <v/>
          </cell>
          <cell r="O8478" t="str">
            <v/>
          </cell>
          <cell r="P8478" t="str">
            <v/>
          </cell>
          <cell r="Q8478" t="str">
            <v/>
          </cell>
        </row>
        <row r="8479">
          <cell r="J8479" t="str">
            <v/>
          </cell>
          <cell r="O8479" t="str">
            <v/>
          </cell>
          <cell r="P8479" t="str">
            <v/>
          </cell>
          <cell r="Q8479" t="str">
            <v/>
          </cell>
        </row>
        <row r="8480">
          <cell r="J8480" t="str">
            <v/>
          </cell>
          <cell r="O8480" t="str">
            <v/>
          </cell>
          <cell r="P8480" t="str">
            <v/>
          </cell>
          <cell r="Q8480" t="str">
            <v/>
          </cell>
        </row>
        <row r="8481">
          <cell r="J8481" t="str">
            <v/>
          </cell>
          <cell r="O8481" t="str">
            <v/>
          </cell>
          <cell r="P8481" t="str">
            <v/>
          </cell>
          <cell r="Q8481" t="str">
            <v/>
          </cell>
        </row>
        <row r="8482">
          <cell r="J8482" t="str">
            <v/>
          </cell>
          <cell r="O8482" t="str">
            <v/>
          </cell>
          <cell r="P8482" t="str">
            <v/>
          </cell>
          <cell r="Q8482" t="str">
            <v/>
          </cell>
        </row>
        <row r="8483">
          <cell r="J8483" t="str">
            <v/>
          </cell>
          <cell r="O8483" t="str">
            <v/>
          </cell>
          <cell r="P8483" t="str">
            <v/>
          </cell>
          <cell r="Q8483" t="str">
            <v/>
          </cell>
        </row>
        <row r="8484">
          <cell r="J8484" t="str">
            <v/>
          </cell>
          <cell r="O8484" t="str">
            <v/>
          </cell>
          <cell r="P8484" t="str">
            <v/>
          </cell>
          <cell r="Q8484" t="str">
            <v/>
          </cell>
        </row>
        <row r="8485">
          <cell r="J8485" t="str">
            <v/>
          </cell>
          <cell r="O8485" t="str">
            <v/>
          </cell>
          <cell r="P8485" t="str">
            <v/>
          </cell>
          <cell r="Q8485" t="str">
            <v/>
          </cell>
        </row>
        <row r="8486">
          <cell r="J8486" t="str">
            <v/>
          </cell>
          <cell r="O8486" t="str">
            <v/>
          </cell>
          <cell r="P8486" t="str">
            <v/>
          </cell>
          <cell r="Q8486" t="str">
            <v/>
          </cell>
        </row>
        <row r="8487">
          <cell r="J8487" t="str">
            <v/>
          </cell>
          <cell r="O8487" t="str">
            <v/>
          </cell>
          <cell r="P8487" t="str">
            <v/>
          </cell>
          <cell r="Q8487" t="str">
            <v/>
          </cell>
        </row>
        <row r="8488">
          <cell r="J8488" t="str">
            <v/>
          </cell>
          <cell r="O8488" t="str">
            <v/>
          </cell>
          <cell r="P8488" t="str">
            <v/>
          </cell>
          <cell r="Q8488" t="str">
            <v/>
          </cell>
        </row>
        <row r="8489">
          <cell r="J8489" t="str">
            <v/>
          </cell>
          <cell r="O8489" t="str">
            <v/>
          </cell>
          <cell r="P8489" t="str">
            <v/>
          </cell>
          <cell r="Q8489" t="str">
            <v/>
          </cell>
        </row>
        <row r="8490">
          <cell r="J8490" t="str">
            <v/>
          </cell>
          <cell r="O8490" t="str">
            <v/>
          </cell>
          <cell r="P8490" t="str">
            <v/>
          </cell>
          <cell r="Q8490" t="str">
            <v/>
          </cell>
        </row>
        <row r="8491">
          <cell r="J8491" t="str">
            <v/>
          </cell>
          <cell r="O8491" t="str">
            <v/>
          </cell>
          <cell r="P8491" t="str">
            <v/>
          </cell>
          <cell r="Q8491" t="str">
            <v/>
          </cell>
        </row>
        <row r="8492">
          <cell r="J8492" t="str">
            <v/>
          </cell>
          <cell r="O8492" t="str">
            <v/>
          </cell>
          <cell r="P8492" t="str">
            <v/>
          </cell>
          <cell r="Q8492" t="str">
            <v/>
          </cell>
        </row>
        <row r="8493">
          <cell r="J8493" t="str">
            <v/>
          </cell>
          <cell r="O8493" t="str">
            <v/>
          </cell>
          <cell r="P8493" t="str">
            <v/>
          </cell>
          <cell r="Q8493" t="str">
            <v/>
          </cell>
        </row>
        <row r="8494">
          <cell r="J8494" t="str">
            <v/>
          </cell>
          <cell r="O8494" t="str">
            <v/>
          </cell>
          <cell r="P8494" t="str">
            <v/>
          </cell>
          <cell r="Q8494" t="str">
            <v/>
          </cell>
        </row>
        <row r="8495">
          <cell r="J8495" t="str">
            <v/>
          </cell>
          <cell r="O8495" t="str">
            <v/>
          </cell>
          <cell r="P8495" t="str">
            <v/>
          </cell>
          <cell r="Q8495" t="str">
            <v/>
          </cell>
        </row>
        <row r="8496">
          <cell r="J8496" t="str">
            <v/>
          </cell>
          <cell r="O8496" t="str">
            <v/>
          </cell>
          <cell r="P8496" t="str">
            <v/>
          </cell>
          <cell r="Q8496" t="str">
            <v/>
          </cell>
        </row>
        <row r="8497">
          <cell r="J8497" t="str">
            <v/>
          </cell>
          <cell r="O8497" t="str">
            <v/>
          </cell>
          <cell r="P8497" t="str">
            <v/>
          </cell>
          <cell r="Q8497" t="str">
            <v/>
          </cell>
        </row>
        <row r="8498">
          <cell r="J8498" t="str">
            <v/>
          </cell>
          <cell r="O8498" t="str">
            <v/>
          </cell>
          <cell r="P8498" t="str">
            <v/>
          </cell>
          <cell r="Q8498" t="str">
            <v/>
          </cell>
        </row>
        <row r="8499">
          <cell r="J8499" t="str">
            <v/>
          </cell>
          <cell r="O8499" t="str">
            <v/>
          </cell>
          <cell r="P8499" t="str">
            <v/>
          </cell>
          <cell r="Q8499" t="str">
            <v/>
          </cell>
        </row>
        <row r="8500">
          <cell r="J8500" t="str">
            <v/>
          </cell>
          <cell r="O8500" t="str">
            <v/>
          </cell>
          <cell r="P8500" t="str">
            <v/>
          </cell>
          <cell r="Q8500" t="str">
            <v/>
          </cell>
        </row>
        <row r="8501">
          <cell r="J8501" t="str">
            <v/>
          </cell>
          <cell r="O8501" t="str">
            <v/>
          </cell>
          <cell r="P8501" t="str">
            <v/>
          </cell>
          <cell r="Q8501" t="str">
            <v/>
          </cell>
        </row>
        <row r="8502">
          <cell r="J8502" t="str">
            <v/>
          </cell>
          <cell r="O8502" t="str">
            <v/>
          </cell>
          <cell r="P8502" t="str">
            <v/>
          </cell>
          <cell r="Q8502" t="str">
            <v/>
          </cell>
        </row>
        <row r="8503">
          <cell r="J8503" t="str">
            <v/>
          </cell>
          <cell r="O8503" t="str">
            <v/>
          </cell>
          <cell r="P8503" t="str">
            <v/>
          </cell>
          <cell r="Q8503" t="str">
            <v/>
          </cell>
        </row>
        <row r="8504">
          <cell r="J8504" t="str">
            <v/>
          </cell>
          <cell r="O8504" t="str">
            <v/>
          </cell>
          <cell r="P8504" t="str">
            <v/>
          </cell>
          <cell r="Q8504" t="str">
            <v/>
          </cell>
        </row>
        <row r="8505">
          <cell r="J8505" t="str">
            <v/>
          </cell>
          <cell r="O8505" t="str">
            <v/>
          </cell>
          <cell r="P8505" t="str">
            <v/>
          </cell>
          <cell r="Q8505" t="str">
            <v/>
          </cell>
        </row>
        <row r="8506">
          <cell r="J8506" t="str">
            <v/>
          </cell>
          <cell r="O8506" t="str">
            <v/>
          </cell>
          <cell r="P8506" t="str">
            <v/>
          </cell>
          <cell r="Q8506" t="str">
            <v/>
          </cell>
        </row>
        <row r="8507">
          <cell r="J8507" t="str">
            <v/>
          </cell>
          <cell r="O8507" t="str">
            <v/>
          </cell>
          <cell r="P8507" t="str">
            <v/>
          </cell>
          <cell r="Q8507" t="str">
            <v/>
          </cell>
        </row>
        <row r="8508">
          <cell r="J8508" t="str">
            <v/>
          </cell>
          <cell r="O8508" t="str">
            <v/>
          </cell>
          <cell r="P8508" t="str">
            <v/>
          </cell>
          <cell r="Q8508" t="str">
            <v/>
          </cell>
        </row>
        <row r="8509">
          <cell r="J8509" t="str">
            <v/>
          </cell>
          <cell r="O8509" t="str">
            <v/>
          </cell>
          <cell r="P8509" t="str">
            <v/>
          </cell>
          <cell r="Q8509" t="str">
            <v/>
          </cell>
        </row>
        <row r="8510">
          <cell r="J8510" t="str">
            <v/>
          </cell>
          <cell r="O8510" t="str">
            <v/>
          </cell>
          <cell r="P8510" t="str">
            <v/>
          </cell>
          <cell r="Q8510" t="str">
            <v/>
          </cell>
        </row>
        <row r="8511">
          <cell r="J8511" t="str">
            <v/>
          </cell>
          <cell r="O8511" t="str">
            <v/>
          </cell>
          <cell r="P8511" t="str">
            <v/>
          </cell>
          <cell r="Q8511" t="str">
            <v/>
          </cell>
        </row>
        <row r="8512">
          <cell r="J8512" t="str">
            <v/>
          </cell>
          <cell r="O8512" t="str">
            <v/>
          </cell>
          <cell r="P8512" t="str">
            <v/>
          </cell>
          <cell r="Q8512" t="str">
            <v/>
          </cell>
        </row>
        <row r="8513">
          <cell r="J8513" t="str">
            <v/>
          </cell>
          <cell r="O8513" t="str">
            <v/>
          </cell>
          <cell r="P8513" t="str">
            <v/>
          </cell>
          <cell r="Q8513" t="str">
            <v/>
          </cell>
        </row>
        <row r="8514">
          <cell r="J8514" t="str">
            <v/>
          </cell>
          <cell r="O8514" t="str">
            <v/>
          </cell>
          <cell r="P8514" t="str">
            <v/>
          </cell>
          <cell r="Q8514" t="str">
            <v/>
          </cell>
        </row>
        <row r="8515">
          <cell r="J8515" t="str">
            <v/>
          </cell>
          <cell r="O8515" t="str">
            <v/>
          </cell>
          <cell r="P8515" t="str">
            <v/>
          </cell>
          <cell r="Q8515" t="str">
            <v/>
          </cell>
        </row>
        <row r="8516">
          <cell r="J8516" t="str">
            <v/>
          </cell>
          <cell r="O8516" t="str">
            <v/>
          </cell>
          <cell r="P8516" t="str">
            <v/>
          </cell>
          <cell r="Q8516" t="str">
            <v/>
          </cell>
        </row>
        <row r="8517">
          <cell r="J8517" t="str">
            <v/>
          </cell>
          <cell r="O8517" t="str">
            <v/>
          </cell>
          <cell r="P8517" t="str">
            <v/>
          </cell>
          <cell r="Q8517" t="str">
            <v/>
          </cell>
        </row>
        <row r="8518">
          <cell r="J8518" t="str">
            <v/>
          </cell>
          <cell r="O8518" t="str">
            <v/>
          </cell>
          <cell r="P8518" t="str">
            <v/>
          </cell>
          <cell r="Q8518" t="str">
            <v/>
          </cell>
        </row>
        <row r="8519">
          <cell r="J8519" t="str">
            <v/>
          </cell>
          <cell r="O8519" t="str">
            <v/>
          </cell>
          <cell r="P8519" t="str">
            <v/>
          </cell>
          <cell r="Q8519" t="str">
            <v/>
          </cell>
        </row>
        <row r="8520">
          <cell r="J8520" t="str">
            <v/>
          </cell>
          <cell r="O8520" t="str">
            <v/>
          </cell>
          <cell r="P8520" t="str">
            <v/>
          </cell>
          <cell r="Q8520" t="str">
            <v/>
          </cell>
        </row>
        <row r="8521">
          <cell r="J8521" t="str">
            <v/>
          </cell>
          <cell r="O8521" t="str">
            <v/>
          </cell>
          <cell r="P8521" t="str">
            <v/>
          </cell>
          <cell r="Q8521" t="str">
            <v/>
          </cell>
        </row>
        <row r="8522">
          <cell r="J8522" t="str">
            <v/>
          </cell>
          <cell r="O8522" t="str">
            <v/>
          </cell>
          <cell r="P8522" t="str">
            <v/>
          </cell>
          <cell r="Q8522" t="str">
            <v/>
          </cell>
        </row>
        <row r="8523">
          <cell r="J8523" t="str">
            <v/>
          </cell>
          <cell r="O8523" t="str">
            <v/>
          </cell>
          <cell r="P8523" t="str">
            <v/>
          </cell>
          <cell r="Q8523" t="str">
            <v/>
          </cell>
        </row>
        <row r="8524">
          <cell r="J8524" t="str">
            <v/>
          </cell>
          <cell r="O8524" t="str">
            <v/>
          </cell>
          <cell r="P8524" t="str">
            <v/>
          </cell>
          <cell r="Q8524" t="str">
            <v/>
          </cell>
        </row>
        <row r="8525">
          <cell r="J8525" t="str">
            <v/>
          </cell>
          <cell r="O8525" t="str">
            <v/>
          </cell>
          <cell r="P8525" t="str">
            <v/>
          </cell>
          <cell r="Q8525" t="str">
            <v/>
          </cell>
        </row>
        <row r="8526">
          <cell r="J8526" t="str">
            <v/>
          </cell>
          <cell r="O8526" t="str">
            <v/>
          </cell>
          <cell r="P8526" t="str">
            <v/>
          </cell>
          <cell r="Q8526" t="str">
            <v/>
          </cell>
        </row>
        <row r="8527">
          <cell r="J8527" t="str">
            <v/>
          </cell>
          <cell r="O8527" t="str">
            <v/>
          </cell>
          <cell r="P8527" t="str">
            <v/>
          </cell>
          <cell r="Q8527" t="str">
            <v/>
          </cell>
        </row>
        <row r="8528">
          <cell r="J8528" t="str">
            <v/>
          </cell>
          <cell r="O8528" t="str">
            <v/>
          </cell>
          <cell r="P8528" t="str">
            <v/>
          </cell>
          <cell r="Q8528" t="str">
            <v/>
          </cell>
        </row>
        <row r="8529">
          <cell r="J8529" t="str">
            <v/>
          </cell>
          <cell r="O8529" t="str">
            <v/>
          </cell>
          <cell r="P8529" t="str">
            <v/>
          </cell>
          <cell r="Q8529" t="str">
            <v/>
          </cell>
        </row>
        <row r="8530">
          <cell r="J8530" t="str">
            <v/>
          </cell>
          <cell r="O8530" t="str">
            <v/>
          </cell>
          <cell r="P8530" t="str">
            <v/>
          </cell>
          <cell r="Q8530" t="str">
            <v/>
          </cell>
        </row>
        <row r="8531">
          <cell r="J8531" t="str">
            <v/>
          </cell>
          <cell r="O8531" t="str">
            <v/>
          </cell>
          <cell r="P8531" t="str">
            <v/>
          </cell>
          <cell r="Q8531" t="str">
            <v/>
          </cell>
        </row>
        <row r="8532">
          <cell r="J8532" t="str">
            <v/>
          </cell>
          <cell r="O8532" t="str">
            <v/>
          </cell>
          <cell r="P8532" t="str">
            <v/>
          </cell>
          <cell r="Q8532" t="str">
            <v/>
          </cell>
        </row>
        <row r="8533">
          <cell r="J8533" t="str">
            <v/>
          </cell>
          <cell r="O8533" t="str">
            <v/>
          </cell>
          <cell r="P8533" t="str">
            <v/>
          </cell>
          <cell r="Q8533" t="str">
            <v/>
          </cell>
        </row>
        <row r="8534">
          <cell r="J8534" t="str">
            <v/>
          </cell>
          <cell r="O8534" t="str">
            <v/>
          </cell>
          <cell r="P8534" t="str">
            <v/>
          </cell>
          <cell r="Q8534" t="str">
            <v/>
          </cell>
        </row>
        <row r="8535">
          <cell r="J8535" t="str">
            <v/>
          </cell>
          <cell r="O8535" t="str">
            <v/>
          </cell>
          <cell r="P8535" t="str">
            <v/>
          </cell>
          <cell r="Q8535" t="str">
            <v/>
          </cell>
        </row>
        <row r="8536">
          <cell r="J8536" t="str">
            <v/>
          </cell>
          <cell r="O8536" t="str">
            <v/>
          </cell>
          <cell r="P8536" t="str">
            <v/>
          </cell>
          <cell r="Q8536" t="str">
            <v/>
          </cell>
        </row>
        <row r="8537">
          <cell r="J8537" t="str">
            <v/>
          </cell>
          <cell r="O8537" t="str">
            <v/>
          </cell>
          <cell r="P8537" t="str">
            <v/>
          </cell>
          <cell r="Q8537" t="str">
            <v/>
          </cell>
        </row>
        <row r="8538">
          <cell r="J8538" t="str">
            <v/>
          </cell>
          <cell r="O8538" t="str">
            <v/>
          </cell>
          <cell r="P8538" t="str">
            <v/>
          </cell>
          <cell r="Q8538" t="str">
            <v/>
          </cell>
        </row>
        <row r="8539">
          <cell r="J8539" t="str">
            <v/>
          </cell>
          <cell r="O8539" t="str">
            <v/>
          </cell>
          <cell r="P8539" t="str">
            <v/>
          </cell>
          <cell r="Q8539" t="str">
            <v/>
          </cell>
        </row>
        <row r="8540">
          <cell r="J8540" t="str">
            <v/>
          </cell>
          <cell r="O8540" t="str">
            <v/>
          </cell>
          <cell r="P8540" t="str">
            <v/>
          </cell>
          <cell r="Q8540" t="str">
            <v/>
          </cell>
        </row>
        <row r="8541">
          <cell r="J8541" t="str">
            <v/>
          </cell>
          <cell r="O8541" t="str">
            <v/>
          </cell>
          <cell r="P8541" t="str">
            <v/>
          </cell>
          <cell r="Q8541" t="str">
            <v/>
          </cell>
        </row>
        <row r="8542">
          <cell r="J8542" t="str">
            <v/>
          </cell>
          <cell r="O8542" t="str">
            <v/>
          </cell>
          <cell r="P8542" t="str">
            <v/>
          </cell>
          <cell r="Q8542" t="str">
            <v/>
          </cell>
        </row>
        <row r="8543">
          <cell r="J8543" t="str">
            <v/>
          </cell>
          <cell r="O8543" t="str">
            <v/>
          </cell>
          <cell r="P8543" t="str">
            <v/>
          </cell>
          <cell r="Q8543" t="str">
            <v/>
          </cell>
        </row>
        <row r="8544">
          <cell r="J8544" t="str">
            <v/>
          </cell>
          <cell r="O8544" t="str">
            <v/>
          </cell>
          <cell r="P8544" t="str">
            <v/>
          </cell>
          <cell r="Q8544" t="str">
            <v/>
          </cell>
        </row>
        <row r="8545">
          <cell r="J8545" t="str">
            <v/>
          </cell>
          <cell r="O8545" t="str">
            <v/>
          </cell>
          <cell r="P8545" t="str">
            <v/>
          </cell>
          <cell r="Q8545" t="str">
            <v/>
          </cell>
        </row>
        <row r="8546">
          <cell r="J8546" t="str">
            <v/>
          </cell>
          <cell r="O8546" t="str">
            <v/>
          </cell>
          <cell r="P8546" t="str">
            <v/>
          </cell>
          <cell r="Q8546" t="str">
            <v/>
          </cell>
        </row>
        <row r="8547">
          <cell r="J8547" t="str">
            <v/>
          </cell>
          <cell r="O8547" t="str">
            <v/>
          </cell>
          <cell r="P8547" t="str">
            <v/>
          </cell>
          <cell r="Q8547" t="str">
            <v/>
          </cell>
        </row>
        <row r="8548">
          <cell r="J8548" t="str">
            <v/>
          </cell>
          <cell r="O8548" t="str">
            <v/>
          </cell>
          <cell r="P8548" t="str">
            <v/>
          </cell>
          <cell r="Q8548" t="str">
            <v/>
          </cell>
        </row>
        <row r="8549">
          <cell r="J8549" t="str">
            <v/>
          </cell>
          <cell r="O8549" t="str">
            <v/>
          </cell>
          <cell r="P8549" t="str">
            <v/>
          </cell>
          <cell r="Q8549" t="str">
            <v/>
          </cell>
        </row>
        <row r="8550">
          <cell r="J8550" t="str">
            <v/>
          </cell>
          <cell r="O8550" t="str">
            <v/>
          </cell>
          <cell r="P8550" t="str">
            <v/>
          </cell>
          <cell r="Q8550" t="str">
            <v/>
          </cell>
        </row>
        <row r="8551">
          <cell r="J8551" t="str">
            <v/>
          </cell>
          <cell r="O8551" t="str">
            <v/>
          </cell>
          <cell r="P8551" t="str">
            <v/>
          </cell>
          <cell r="Q8551" t="str">
            <v/>
          </cell>
        </row>
        <row r="8552">
          <cell r="J8552" t="str">
            <v/>
          </cell>
          <cell r="O8552" t="str">
            <v/>
          </cell>
          <cell r="P8552" t="str">
            <v/>
          </cell>
          <cell r="Q8552" t="str">
            <v/>
          </cell>
        </row>
        <row r="8553">
          <cell r="J8553" t="str">
            <v/>
          </cell>
          <cell r="O8553" t="str">
            <v/>
          </cell>
          <cell r="P8553" t="str">
            <v/>
          </cell>
          <cell r="Q8553" t="str">
            <v/>
          </cell>
        </row>
        <row r="8554">
          <cell r="J8554" t="str">
            <v/>
          </cell>
          <cell r="O8554" t="str">
            <v/>
          </cell>
          <cell r="P8554" t="str">
            <v/>
          </cell>
          <cell r="Q8554" t="str">
            <v/>
          </cell>
        </row>
        <row r="8555">
          <cell r="J8555" t="str">
            <v/>
          </cell>
          <cell r="O8555" t="str">
            <v/>
          </cell>
          <cell r="P8555" t="str">
            <v/>
          </cell>
          <cell r="Q8555" t="str">
            <v/>
          </cell>
        </row>
        <row r="8556">
          <cell r="J8556" t="str">
            <v/>
          </cell>
          <cell r="O8556" t="str">
            <v/>
          </cell>
          <cell r="P8556" t="str">
            <v/>
          </cell>
          <cell r="Q8556" t="str">
            <v/>
          </cell>
        </row>
        <row r="8557">
          <cell r="J8557" t="str">
            <v/>
          </cell>
          <cell r="O8557" t="str">
            <v/>
          </cell>
          <cell r="P8557" t="str">
            <v/>
          </cell>
          <cell r="Q8557" t="str">
            <v/>
          </cell>
        </row>
        <row r="8558">
          <cell r="J8558" t="str">
            <v/>
          </cell>
          <cell r="O8558" t="str">
            <v/>
          </cell>
          <cell r="P8558" t="str">
            <v/>
          </cell>
          <cell r="Q8558" t="str">
            <v/>
          </cell>
        </row>
        <row r="8559">
          <cell r="J8559" t="str">
            <v/>
          </cell>
          <cell r="O8559" t="str">
            <v/>
          </cell>
          <cell r="P8559" t="str">
            <v/>
          </cell>
          <cell r="Q8559" t="str">
            <v/>
          </cell>
        </row>
        <row r="8560">
          <cell r="J8560" t="str">
            <v/>
          </cell>
          <cell r="O8560" t="str">
            <v/>
          </cell>
          <cell r="P8560" t="str">
            <v/>
          </cell>
          <cell r="Q8560" t="str">
            <v/>
          </cell>
        </row>
        <row r="8561">
          <cell r="J8561" t="str">
            <v/>
          </cell>
          <cell r="O8561" t="str">
            <v/>
          </cell>
          <cell r="P8561" t="str">
            <v/>
          </cell>
          <cell r="Q8561" t="str">
            <v/>
          </cell>
        </row>
        <row r="8562">
          <cell r="J8562" t="str">
            <v/>
          </cell>
          <cell r="O8562" t="str">
            <v/>
          </cell>
          <cell r="P8562" t="str">
            <v/>
          </cell>
          <cell r="Q8562" t="str">
            <v/>
          </cell>
        </row>
        <row r="8563">
          <cell r="J8563" t="str">
            <v/>
          </cell>
          <cell r="O8563" t="str">
            <v/>
          </cell>
          <cell r="P8563" t="str">
            <v/>
          </cell>
          <cell r="Q8563" t="str">
            <v/>
          </cell>
        </row>
        <row r="8564">
          <cell r="J8564" t="str">
            <v/>
          </cell>
          <cell r="O8564" t="str">
            <v/>
          </cell>
          <cell r="P8564" t="str">
            <v/>
          </cell>
          <cell r="Q8564" t="str">
            <v/>
          </cell>
        </row>
        <row r="8565">
          <cell r="J8565" t="str">
            <v/>
          </cell>
          <cell r="O8565" t="str">
            <v/>
          </cell>
          <cell r="P8565" t="str">
            <v/>
          </cell>
          <cell r="Q8565" t="str">
            <v/>
          </cell>
        </row>
        <row r="8566">
          <cell r="J8566" t="str">
            <v/>
          </cell>
          <cell r="O8566" t="str">
            <v/>
          </cell>
          <cell r="P8566" t="str">
            <v/>
          </cell>
          <cell r="Q8566" t="str">
            <v/>
          </cell>
        </row>
        <row r="8567">
          <cell r="J8567" t="str">
            <v/>
          </cell>
          <cell r="O8567" t="str">
            <v/>
          </cell>
          <cell r="P8567" t="str">
            <v/>
          </cell>
          <cell r="Q8567" t="str">
            <v/>
          </cell>
        </row>
        <row r="8568">
          <cell r="J8568" t="str">
            <v/>
          </cell>
          <cell r="O8568" t="str">
            <v/>
          </cell>
          <cell r="P8568" t="str">
            <v/>
          </cell>
          <cell r="Q8568" t="str">
            <v/>
          </cell>
        </row>
        <row r="8569">
          <cell r="J8569" t="str">
            <v/>
          </cell>
          <cell r="O8569" t="str">
            <v/>
          </cell>
          <cell r="P8569" t="str">
            <v/>
          </cell>
          <cell r="Q8569" t="str">
            <v/>
          </cell>
        </row>
        <row r="8570">
          <cell r="J8570" t="str">
            <v/>
          </cell>
          <cell r="O8570" t="str">
            <v/>
          </cell>
          <cell r="P8570" t="str">
            <v/>
          </cell>
          <cell r="Q8570" t="str">
            <v/>
          </cell>
        </row>
        <row r="8571">
          <cell r="J8571" t="str">
            <v/>
          </cell>
          <cell r="O8571" t="str">
            <v/>
          </cell>
          <cell r="P8571" t="str">
            <v/>
          </cell>
          <cell r="Q8571" t="str">
            <v/>
          </cell>
        </row>
        <row r="8572">
          <cell r="J8572" t="str">
            <v/>
          </cell>
          <cell r="O8572" t="str">
            <v/>
          </cell>
          <cell r="P8572" t="str">
            <v/>
          </cell>
          <cell r="Q8572" t="str">
            <v/>
          </cell>
        </row>
        <row r="8573">
          <cell r="J8573" t="str">
            <v/>
          </cell>
          <cell r="O8573" t="str">
            <v/>
          </cell>
          <cell r="P8573" t="str">
            <v/>
          </cell>
          <cell r="Q8573" t="str">
            <v/>
          </cell>
        </row>
        <row r="8574">
          <cell r="J8574" t="str">
            <v/>
          </cell>
          <cell r="O8574" t="str">
            <v/>
          </cell>
          <cell r="P8574" t="str">
            <v/>
          </cell>
          <cell r="Q8574" t="str">
            <v/>
          </cell>
        </row>
        <row r="8575">
          <cell r="J8575" t="str">
            <v/>
          </cell>
          <cell r="O8575" t="str">
            <v/>
          </cell>
          <cell r="P8575" t="str">
            <v/>
          </cell>
          <cell r="Q8575" t="str">
            <v/>
          </cell>
        </row>
        <row r="8576">
          <cell r="J8576" t="str">
            <v/>
          </cell>
          <cell r="O8576" t="str">
            <v/>
          </cell>
          <cell r="P8576" t="str">
            <v/>
          </cell>
          <cell r="Q8576" t="str">
            <v/>
          </cell>
        </row>
        <row r="8577">
          <cell r="J8577" t="str">
            <v/>
          </cell>
          <cell r="O8577" t="str">
            <v/>
          </cell>
          <cell r="P8577" t="str">
            <v/>
          </cell>
          <cell r="Q8577" t="str">
            <v/>
          </cell>
        </row>
        <row r="8578">
          <cell r="J8578" t="str">
            <v/>
          </cell>
          <cell r="O8578" t="str">
            <v/>
          </cell>
          <cell r="P8578" t="str">
            <v/>
          </cell>
          <cell r="Q8578" t="str">
            <v/>
          </cell>
        </row>
        <row r="8579">
          <cell r="J8579" t="str">
            <v/>
          </cell>
          <cell r="O8579" t="str">
            <v/>
          </cell>
          <cell r="P8579" t="str">
            <v/>
          </cell>
          <cell r="Q8579" t="str">
            <v/>
          </cell>
        </row>
        <row r="8580">
          <cell r="J8580" t="str">
            <v/>
          </cell>
          <cell r="O8580" t="str">
            <v/>
          </cell>
          <cell r="P8580" t="str">
            <v/>
          </cell>
          <cell r="Q8580" t="str">
            <v/>
          </cell>
        </row>
        <row r="8581">
          <cell r="J8581" t="str">
            <v/>
          </cell>
          <cell r="O8581" t="str">
            <v/>
          </cell>
          <cell r="P8581" t="str">
            <v/>
          </cell>
          <cell r="Q8581" t="str">
            <v/>
          </cell>
        </row>
        <row r="8582">
          <cell r="J8582" t="str">
            <v/>
          </cell>
          <cell r="O8582" t="str">
            <v/>
          </cell>
          <cell r="P8582" t="str">
            <v/>
          </cell>
          <cell r="Q8582" t="str">
            <v/>
          </cell>
        </row>
        <row r="8583">
          <cell r="J8583" t="str">
            <v/>
          </cell>
          <cell r="O8583" t="str">
            <v/>
          </cell>
          <cell r="P8583" t="str">
            <v/>
          </cell>
          <cell r="Q8583" t="str">
            <v/>
          </cell>
        </row>
        <row r="8584">
          <cell r="J8584" t="str">
            <v/>
          </cell>
          <cell r="O8584" t="str">
            <v/>
          </cell>
          <cell r="P8584" t="str">
            <v/>
          </cell>
          <cell r="Q8584" t="str">
            <v/>
          </cell>
        </row>
        <row r="8585">
          <cell r="J8585" t="str">
            <v/>
          </cell>
          <cell r="O8585" t="str">
            <v/>
          </cell>
          <cell r="P8585" t="str">
            <v/>
          </cell>
          <cell r="Q8585" t="str">
            <v/>
          </cell>
        </row>
        <row r="8586">
          <cell r="J8586" t="str">
            <v/>
          </cell>
          <cell r="O8586" t="str">
            <v/>
          </cell>
          <cell r="P8586" t="str">
            <v/>
          </cell>
          <cell r="Q8586" t="str">
            <v/>
          </cell>
        </row>
        <row r="8587">
          <cell r="J8587" t="str">
            <v/>
          </cell>
          <cell r="O8587" t="str">
            <v/>
          </cell>
          <cell r="P8587" t="str">
            <v/>
          </cell>
          <cell r="Q8587" t="str">
            <v/>
          </cell>
        </row>
        <row r="8588">
          <cell r="J8588" t="str">
            <v/>
          </cell>
          <cell r="O8588" t="str">
            <v/>
          </cell>
          <cell r="P8588" t="str">
            <v/>
          </cell>
          <cell r="Q8588" t="str">
            <v/>
          </cell>
        </row>
        <row r="8589">
          <cell r="J8589" t="str">
            <v/>
          </cell>
          <cell r="O8589" t="str">
            <v/>
          </cell>
          <cell r="P8589" t="str">
            <v/>
          </cell>
          <cell r="Q8589" t="str">
            <v/>
          </cell>
        </row>
        <row r="8590">
          <cell r="J8590" t="str">
            <v/>
          </cell>
          <cell r="O8590" t="str">
            <v/>
          </cell>
          <cell r="P8590" t="str">
            <v/>
          </cell>
          <cell r="Q8590" t="str">
            <v/>
          </cell>
        </row>
        <row r="8591">
          <cell r="J8591" t="str">
            <v/>
          </cell>
          <cell r="O8591" t="str">
            <v/>
          </cell>
          <cell r="P8591" t="str">
            <v/>
          </cell>
          <cell r="Q8591" t="str">
            <v/>
          </cell>
        </row>
        <row r="8592">
          <cell r="J8592" t="str">
            <v/>
          </cell>
          <cell r="O8592" t="str">
            <v/>
          </cell>
          <cell r="P8592" t="str">
            <v/>
          </cell>
          <cell r="Q8592" t="str">
            <v/>
          </cell>
        </row>
        <row r="8593">
          <cell r="J8593" t="str">
            <v/>
          </cell>
          <cell r="O8593" t="str">
            <v/>
          </cell>
          <cell r="P8593" t="str">
            <v/>
          </cell>
          <cell r="Q8593" t="str">
            <v/>
          </cell>
        </row>
        <row r="8594">
          <cell r="J8594" t="str">
            <v/>
          </cell>
          <cell r="O8594" t="str">
            <v/>
          </cell>
          <cell r="P8594" t="str">
            <v/>
          </cell>
          <cell r="Q8594" t="str">
            <v/>
          </cell>
        </row>
        <row r="8595">
          <cell r="J8595" t="str">
            <v/>
          </cell>
          <cell r="O8595" t="str">
            <v/>
          </cell>
          <cell r="P8595" t="str">
            <v/>
          </cell>
          <cell r="Q8595" t="str">
            <v/>
          </cell>
        </row>
        <row r="8596">
          <cell r="J8596" t="str">
            <v/>
          </cell>
          <cell r="O8596" t="str">
            <v/>
          </cell>
          <cell r="P8596" t="str">
            <v/>
          </cell>
          <cell r="Q8596" t="str">
            <v/>
          </cell>
        </row>
        <row r="8597">
          <cell r="J8597" t="str">
            <v/>
          </cell>
          <cell r="O8597" t="str">
            <v/>
          </cell>
          <cell r="P8597" t="str">
            <v/>
          </cell>
          <cell r="Q8597" t="str">
            <v/>
          </cell>
        </row>
        <row r="8598">
          <cell r="J8598" t="str">
            <v/>
          </cell>
          <cell r="O8598" t="str">
            <v/>
          </cell>
          <cell r="P8598" t="str">
            <v/>
          </cell>
          <cell r="Q8598" t="str">
            <v/>
          </cell>
        </row>
        <row r="8599">
          <cell r="J8599" t="str">
            <v/>
          </cell>
          <cell r="O8599" t="str">
            <v/>
          </cell>
          <cell r="P8599" t="str">
            <v/>
          </cell>
          <cell r="Q8599" t="str">
            <v/>
          </cell>
        </row>
        <row r="8600">
          <cell r="J8600" t="str">
            <v/>
          </cell>
          <cell r="O8600" t="str">
            <v/>
          </cell>
          <cell r="P8600" t="str">
            <v/>
          </cell>
          <cell r="Q8600" t="str">
            <v/>
          </cell>
        </row>
        <row r="8601">
          <cell r="J8601" t="str">
            <v/>
          </cell>
          <cell r="O8601" t="str">
            <v/>
          </cell>
          <cell r="P8601" t="str">
            <v/>
          </cell>
          <cell r="Q8601" t="str">
            <v/>
          </cell>
        </row>
        <row r="8602">
          <cell r="J8602" t="str">
            <v/>
          </cell>
          <cell r="O8602" t="str">
            <v/>
          </cell>
          <cell r="P8602" t="str">
            <v/>
          </cell>
          <cell r="Q8602" t="str">
            <v/>
          </cell>
        </row>
        <row r="8603">
          <cell r="J8603" t="str">
            <v/>
          </cell>
          <cell r="O8603" t="str">
            <v/>
          </cell>
          <cell r="P8603" t="str">
            <v/>
          </cell>
          <cell r="Q8603" t="str">
            <v/>
          </cell>
        </row>
        <row r="8604">
          <cell r="J8604" t="str">
            <v/>
          </cell>
          <cell r="O8604" t="str">
            <v/>
          </cell>
          <cell r="P8604" t="str">
            <v/>
          </cell>
          <cell r="Q8604" t="str">
            <v/>
          </cell>
        </row>
        <row r="8605">
          <cell r="J8605" t="str">
            <v/>
          </cell>
          <cell r="O8605" t="str">
            <v/>
          </cell>
          <cell r="P8605" t="str">
            <v/>
          </cell>
          <cell r="Q8605" t="str">
            <v/>
          </cell>
        </row>
        <row r="8606">
          <cell r="J8606" t="str">
            <v/>
          </cell>
          <cell r="O8606" t="str">
            <v/>
          </cell>
          <cell r="P8606" t="str">
            <v/>
          </cell>
          <cell r="Q8606" t="str">
            <v/>
          </cell>
        </row>
        <row r="8607">
          <cell r="J8607" t="str">
            <v/>
          </cell>
          <cell r="O8607" t="str">
            <v/>
          </cell>
          <cell r="P8607" t="str">
            <v/>
          </cell>
          <cell r="Q8607" t="str">
            <v/>
          </cell>
        </row>
        <row r="8608">
          <cell r="J8608" t="str">
            <v/>
          </cell>
          <cell r="O8608" t="str">
            <v/>
          </cell>
          <cell r="P8608" t="str">
            <v/>
          </cell>
          <cell r="Q8608" t="str">
            <v/>
          </cell>
        </row>
        <row r="8609">
          <cell r="J8609" t="str">
            <v/>
          </cell>
          <cell r="O8609" t="str">
            <v/>
          </cell>
          <cell r="P8609" t="str">
            <v/>
          </cell>
          <cell r="Q8609" t="str">
            <v/>
          </cell>
        </row>
        <row r="8610">
          <cell r="J8610" t="str">
            <v/>
          </cell>
          <cell r="O8610" t="str">
            <v/>
          </cell>
          <cell r="P8610" t="str">
            <v/>
          </cell>
          <cell r="Q8610" t="str">
            <v/>
          </cell>
        </row>
        <row r="8611">
          <cell r="J8611" t="str">
            <v/>
          </cell>
          <cell r="O8611" t="str">
            <v/>
          </cell>
          <cell r="P8611" t="str">
            <v/>
          </cell>
          <cell r="Q8611" t="str">
            <v/>
          </cell>
        </row>
        <row r="8612">
          <cell r="J8612" t="str">
            <v/>
          </cell>
          <cell r="O8612" t="str">
            <v/>
          </cell>
          <cell r="P8612" t="str">
            <v/>
          </cell>
          <cell r="Q8612" t="str">
            <v/>
          </cell>
        </row>
        <row r="8613">
          <cell r="J8613" t="str">
            <v/>
          </cell>
          <cell r="O8613" t="str">
            <v/>
          </cell>
          <cell r="P8613" t="str">
            <v/>
          </cell>
          <cell r="Q8613" t="str">
            <v/>
          </cell>
        </row>
        <row r="8614">
          <cell r="J8614" t="str">
            <v/>
          </cell>
          <cell r="O8614" t="str">
            <v/>
          </cell>
          <cell r="P8614" t="str">
            <v/>
          </cell>
          <cell r="Q8614" t="str">
            <v/>
          </cell>
        </row>
        <row r="8615">
          <cell r="J8615" t="str">
            <v/>
          </cell>
          <cell r="O8615" t="str">
            <v/>
          </cell>
          <cell r="P8615" t="str">
            <v/>
          </cell>
          <cell r="Q8615" t="str">
            <v/>
          </cell>
        </row>
        <row r="8616">
          <cell r="J8616" t="str">
            <v/>
          </cell>
          <cell r="O8616" t="str">
            <v/>
          </cell>
          <cell r="P8616" t="str">
            <v/>
          </cell>
          <cell r="Q8616" t="str">
            <v/>
          </cell>
        </row>
        <row r="8617">
          <cell r="J8617" t="str">
            <v/>
          </cell>
          <cell r="O8617" t="str">
            <v/>
          </cell>
          <cell r="P8617" t="str">
            <v/>
          </cell>
          <cell r="Q8617" t="str">
            <v/>
          </cell>
        </row>
        <row r="8618">
          <cell r="J8618" t="str">
            <v/>
          </cell>
          <cell r="O8618" t="str">
            <v/>
          </cell>
          <cell r="P8618" t="str">
            <v/>
          </cell>
          <cell r="Q8618" t="str">
            <v/>
          </cell>
        </row>
        <row r="8619">
          <cell r="J8619" t="str">
            <v/>
          </cell>
          <cell r="O8619" t="str">
            <v/>
          </cell>
          <cell r="P8619" t="str">
            <v/>
          </cell>
          <cell r="Q8619" t="str">
            <v/>
          </cell>
        </row>
        <row r="8620">
          <cell r="J8620" t="str">
            <v/>
          </cell>
          <cell r="O8620" t="str">
            <v/>
          </cell>
          <cell r="P8620" t="str">
            <v/>
          </cell>
          <cell r="Q8620" t="str">
            <v/>
          </cell>
        </row>
        <row r="8621">
          <cell r="J8621" t="str">
            <v/>
          </cell>
          <cell r="O8621" t="str">
            <v/>
          </cell>
          <cell r="P8621" t="str">
            <v/>
          </cell>
          <cell r="Q8621" t="str">
            <v/>
          </cell>
        </row>
        <row r="8622">
          <cell r="J8622" t="str">
            <v/>
          </cell>
          <cell r="O8622" t="str">
            <v/>
          </cell>
          <cell r="P8622" t="str">
            <v/>
          </cell>
          <cell r="Q8622" t="str">
            <v/>
          </cell>
        </row>
        <row r="8623">
          <cell r="J8623" t="str">
            <v/>
          </cell>
          <cell r="O8623" t="str">
            <v/>
          </cell>
          <cell r="P8623" t="str">
            <v/>
          </cell>
          <cell r="Q8623" t="str">
            <v/>
          </cell>
        </row>
        <row r="8624">
          <cell r="J8624" t="str">
            <v/>
          </cell>
          <cell r="O8624" t="str">
            <v/>
          </cell>
          <cell r="P8624" t="str">
            <v/>
          </cell>
          <cell r="Q8624" t="str">
            <v/>
          </cell>
        </row>
        <row r="8625">
          <cell r="J8625" t="str">
            <v/>
          </cell>
          <cell r="O8625" t="str">
            <v/>
          </cell>
          <cell r="P8625" t="str">
            <v/>
          </cell>
          <cell r="Q8625" t="str">
            <v/>
          </cell>
        </row>
        <row r="8626">
          <cell r="J8626" t="str">
            <v/>
          </cell>
          <cell r="O8626" t="str">
            <v/>
          </cell>
          <cell r="P8626" t="str">
            <v/>
          </cell>
          <cell r="Q8626" t="str">
            <v/>
          </cell>
        </row>
        <row r="8627">
          <cell r="J8627" t="str">
            <v/>
          </cell>
          <cell r="O8627" t="str">
            <v/>
          </cell>
          <cell r="P8627" t="str">
            <v/>
          </cell>
          <cell r="Q8627" t="str">
            <v/>
          </cell>
        </row>
        <row r="8628">
          <cell r="J8628" t="str">
            <v/>
          </cell>
          <cell r="O8628" t="str">
            <v/>
          </cell>
          <cell r="P8628" t="str">
            <v/>
          </cell>
          <cell r="Q8628" t="str">
            <v/>
          </cell>
        </row>
        <row r="8629">
          <cell r="J8629" t="str">
            <v/>
          </cell>
          <cell r="O8629" t="str">
            <v/>
          </cell>
          <cell r="P8629" t="str">
            <v/>
          </cell>
          <cell r="Q8629" t="str">
            <v/>
          </cell>
        </row>
        <row r="8630">
          <cell r="J8630" t="str">
            <v/>
          </cell>
          <cell r="O8630" t="str">
            <v/>
          </cell>
          <cell r="P8630" t="str">
            <v/>
          </cell>
          <cell r="Q8630" t="str">
            <v/>
          </cell>
        </row>
        <row r="8631">
          <cell r="J8631" t="str">
            <v/>
          </cell>
          <cell r="O8631" t="str">
            <v/>
          </cell>
          <cell r="P8631" t="str">
            <v/>
          </cell>
          <cell r="Q8631" t="str">
            <v/>
          </cell>
        </row>
        <row r="8632">
          <cell r="J8632" t="str">
            <v/>
          </cell>
          <cell r="O8632" t="str">
            <v/>
          </cell>
          <cell r="P8632" t="str">
            <v/>
          </cell>
          <cell r="Q8632" t="str">
            <v/>
          </cell>
        </row>
        <row r="8633">
          <cell r="J8633" t="str">
            <v/>
          </cell>
          <cell r="O8633" t="str">
            <v/>
          </cell>
          <cell r="P8633" t="str">
            <v/>
          </cell>
          <cell r="Q8633" t="str">
            <v/>
          </cell>
        </row>
        <row r="8634">
          <cell r="J8634" t="str">
            <v/>
          </cell>
          <cell r="O8634" t="str">
            <v/>
          </cell>
          <cell r="P8634" t="str">
            <v/>
          </cell>
          <cell r="Q8634" t="str">
            <v/>
          </cell>
        </row>
        <row r="8635">
          <cell r="J8635" t="str">
            <v/>
          </cell>
          <cell r="O8635" t="str">
            <v/>
          </cell>
          <cell r="P8635" t="str">
            <v/>
          </cell>
          <cell r="Q8635" t="str">
            <v/>
          </cell>
        </row>
        <row r="8636">
          <cell r="J8636" t="str">
            <v/>
          </cell>
          <cell r="O8636" t="str">
            <v/>
          </cell>
          <cell r="P8636" t="str">
            <v/>
          </cell>
          <cell r="Q8636" t="str">
            <v/>
          </cell>
        </row>
        <row r="8637">
          <cell r="J8637" t="str">
            <v/>
          </cell>
          <cell r="O8637" t="str">
            <v/>
          </cell>
          <cell r="P8637" t="str">
            <v/>
          </cell>
          <cell r="Q8637" t="str">
            <v/>
          </cell>
        </row>
        <row r="8638">
          <cell r="J8638" t="str">
            <v/>
          </cell>
          <cell r="O8638" t="str">
            <v/>
          </cell>
          <cell r="P8638" t="str">
            <v/>
          </cell>
          <cell r="Q8638" t="str">
            <v/>
          </cell>
        </row>
        <row r="8639">
          <cell r="J8639" t="str">
            <v/>
          </cell>
          <cell r="O8639" t="str">
            <v/>
          </cell>
          <cell r="P8639" t="str">
            <v/>
          </cell>
          <cell r="Q8639" t="str">
            <v/>
          </cell>
        </row>
        <row r="8640">
          <cell r="J8640" t="str">
            <v/>
          </cell>
          <cell r="O8640" t="str">
            <v/>
          </cell>
          <cell r="P8640" t="str">
            <v/>
          </cell>
          <cell r="Q8640" t="str">
            <v/>
          </cell>
        </row>
        <row r="8641">
          <cell r="J8641" t="str">
            <v/>
          </cell>
          <cell r="O8641" t="str">
            <v/>
          </cell>
          <cell r="P8641" t="str">
            <v/>
          </cell>
          <cell r="Q8641" t="str">
            <v/>
          </cell>
        </row>
        <row r="8642">
          <cell r="J8642" t="str">
            <v/>
          </cell>
          <cell r="O8642" t="str">
            <v/>
          </cell>
          <cell r="P8642" t="str">
            <v/>
          </cell>
          <cell r="Q8642" t="str">
            <v/>
          </cell>
        </row>
        <row r="8643">
          <cell r="J8643" t="str">
            <v/>
          </cell>
          <cell r="O8643" t="str">
            <v/>
          </cell>
          <cell r="P8643" t="str">
            <v/>
          </cell>
          <cell r="Q8643" t="str">
            <v/>
          </cell>
        </row>
        <row r="8644">
          <cell r="J8644" t="str">
            <v/>
          </cell>
          <cell r="O8644" t="str">
            <v/>
          </cell>
          <cell r="P8644" t="str">
            <v/>
          </cell>
          <cell r="Q8644" t="str">
            <v/>
          </cell>
        </row>
        <row r="8645">
          <cell r="J8645" t="str">
            <v/>
          </cell>
          <cell r="O8645" t="str">
            <v/>
          </cell>
          <cell r="P8645" t="str">
            <v/>
          </cell>
          <cell r="Q8645" t="str">
            <v/>
          </cell>
        </row>
        <row r="8646">
          <cell r="J8646" t="str">
            <v/>
          </cell>
          <cell r="O8646" t="str">
            <v/>
          </cell>
          <cell r="P8646" t="str">
            <v/>
          </cell>
          <cell r="Q8646" t="str">
            <v/>
          </cell>
        </row>
        <row r="8647">
          <cell r="J8647" t="str">
            <v/>
          </cell>
          <cell r="O8647" t="str">
            <v/>
          </cell>
          <cell r="P8647" t="str">
            <v/>
          </cell>
          <cell r="Q8647" t="str">
            <v/>
          </cell>
        </row>
        <row r="8648">
          <cell r="J8648" t="str">
            <v/>
          </cell>
          <cell r="O8648" t="str">
            <v/>
          </cell>
          <cell r="P8648" t="str">
            <v/>
          </cell>
          <cell r="Q8648" t="str">
            <v/>
          </cell>
        </row>
        <row r="8649">
          <cell r="J8649" t="str">
            <v/>
          </cell>
          <cell r="O8649" t="str">
            <v/>
          </cell>
          <cell r="P8649" t="str">
            <v/>
          </cell>
          <cell r="Q8649" t="str">
            <v/>
          </cell>
        </row>
        <row r="8650">
          <cell r="J8650" t="str">
            <v/>
          </cell>
          <cell r="O8650" t="str">
            <v/>
          </cell>
          <cell r="P8650" t="str">
            <v/>
          </cell>
          <cell r="Q8650" t="str">
            <v/>
          </cell>
        </row>
        <row r="8651">
          <cell r="J8651" t="str">
            <v/>
          </cell>
          <cell r="O8651" t="str">
            <v/>
          </cell>
          <cell r="P8651" t="str">
            <v/>
          </cell>
          <cell r="Q8651" t="str">
            <v/>
          </cell>
        </row>
        <row r="8652">
          <cell r="J8652" t="str">
            <v/>
          </cell>
          <cell r="O8652" t="str">
            <v/>
          </cell>
          <cell r="P8652" t="str">
            <v/>
          </cell>
          <cell r="Q8652" t="str">
            <v/>
          </cell>
        </row>
        <row r="8653">
          <cell r="J8653" t="str">
            <v/>
          </cell>
          <cell r="O8653" t="str">
            <v/>
          </cell>
          <cell r="P8653" t="str">
            <v/>
          </cell>
          <cell r="Q8653" t="str">
            <v/>
          </cell>
        </row>
        <row r="8654">
          <cell r="J8654" t="str">
            <v/>
          </cell>
          <cell r="O8654" t="str">
            <v/>
          </cell>
          <cell r="P8654" t="str">
            <v/>
          </cell>
          <cell r="Q8654" t="str">
            <v/>
          </cell>
        </row>
        <row r="8655">
          <cell r="J8655" t="str">
            <v/>
          </cell>
          <cell r="O8655" t="str">
            <v/>
          </cell>
          <cell r="P8655" t="str">
            <v/>
          </cell>
          <cell r="Q8655" t="str">
            <v/>
          </cell>
        </row>
        <row r="8656">
          <cell r="J8656" t="str">
            <v/>
          </cell>
          <cell r="O8656" t="str">
            <v/>
          </cell>
          <cell r="P8656" t="str">
            <v/>
          </cell>
          <cell r="Q8656" t="str">
            <v/>
          </cell>
        </row>
        <row r="8657">
          <cell r="J8657" t="str">
            <v/>
          </cell>
          <cell r="O8657" t="str">
            <v/>
          </cell>
          <cell r="P8657" t="str">
            <v/>
          </cell>
          <cell r="Q8657" t="str">
            <v/>
          </cell>
        </row>
        <row r="8658">
          <cell r="J8658" t="str">
            <v/>
          </cell>
          <cell r="O8658" t="str">
            <v/>
          </cell>
          <cell r="P8658" t="str">
            <v/>
          </cell>
          <cell r="Q8658" t="str">
            <v/>
          </cell>
        </row>
        <row r="8659">
          <cell r="J8659" t="str">
            <v/>
          </cell>
          <cell r="O8659" t="str">
            <v/>
          </cell>
          <cell r="P8659" t="str">
            <v/>
          </cell>
          <cell r="Q8659" t="str">
            <v/>
          </cell>
        </row>
        <row r="8660">
          <cell r="J8660" t="str">
            <v/>
          </cell>
          <cell r="O8660" t="str">
            <v/>
          </cell>
          <cell r="P8660" t="str">
            <v/>
          </cell>
          <cell r="Q8660" t="str">
            <v/>
          </cell>
        </row>
        <row r="8661">
          <cell r="J8661" t="str">
            <v/>
          </cell>
          <cell r="O8661" t="str">
            <v/>
          </cell>
          <cell r="P8661" t="str">
            <v/>
          </cell>
          <cell r="Q8661" t="str">
            <v/>
          </cell>
        </row>
        <row r="8662">
          <cell r="J8662" t="str">
            <v/>
          </cell>
          <cell r="O8662" t="str">
            <v/>
          </cell>
          <cell r="P8662" t="str">
            <v/>
          </cell>
          <cell r="Q8662" t="str">
            <v/>
          </cell>
        </row>
        <row r="8663">
          <cell r="J8663" t="str">
            <v/>
          </cell>
          <cell r="O8663" t="str">
            <v/>
          </cell>
          <cell r="P8663" t="str">
            <v/>
          </cell>
          <cell r="Q8663" t="str">
            <v/>
          </cell>
        </row>
        <row r="8664">
          <cell r="J8664" t="str">
            <v/>
          </cell>
          <cell r="O8664" t="str">
            <v/>
          </cell>
          <cell r="P8664" t="str">
            <v/>
          </cell>
          <cell r="Q8664" t="str">
            <v/>
          </cell>
        </row>
        <row r="8665">
          <cell r="J8665" t="str">
            <v/>
          </cell>
          <cell r="O8665" t="str">
            <v/>
          </cell>
          <cell r="P8665" t="str">
            <v/>
          </cell>
          <cell r="Q8665" t="str">
            <v/>
          </cell>
        </row>
        <row r="8666">
          <cell r="J8666" t="str">
            <v/>
          </cell>
          <cell r="O8666" t="str">
            <v/>
          </cell>
          <cell r="P8666" t="str">
            <v/>
          </cell>
          <cell r="Q8666" t="str">
            <v/>
          </cell>
        </row>
        <row r="8667">
          <cell r="J8667" t="str">
            <v/>
          </cell>
          <cell r="O8667" t="str">
            <v/>
          </cell>
          <cell r="P8667" t="str">
            <v/>
          </cell>
          <cell r="Q8667" t="str">
            <v/>
          </cell>
        </row>
        <row r="8668">
          <cell r="J8668" t="str">
            <v/>
          </cell>
          <cell r="O8668" t="str">
            <v/>
          </cell>
          <cell r="P8668" t="str">
            <v/>
          </cell>
          <cell r="Q8668" t="str">
            <v/>
          </cell>
        </row>
        <row r="8669">
          <cell r="J8669" t="str">
            <v/>
          </cell>
          <cell r="O8669" t="str">
            <v/>
          </cell>
          <cell r="P8669" t="str">
            <v/>
          </cell>
          <cell r="Q8669" t="str">
            <v/>
          </cell>
        </row>
        <row r="8670">
          <cell r="J8670" t="str">
            <v/>
          </cell>
          <cell r="O8670" t="str">
            <v/>
          </cell>
          <cell r="P8670" t="str">
            <v/>
          </cell>
          <cell r="Q8670" t="str">
            <v/>
          </cell>
        </row>
        <row r="8671">
          <cell r="J8671" t="str">
            <v/>
          </cell>
          <cell r="O8671" t="str">
            <v/>
          </cell>
          <cell r="P8671" t="str">
            <v/>
          </cell>
          <cell r="Q8671" t="str">
            <v/>
          </cell>
        </row>
        <row r="8672">
          <cell r="J8672" t="str">
            <v/>
          </cell>
          <cell r="O8672" t="str">
            <v/>
          </cell>
          <cell r="P8672" t="str">
            <v/>
          </cell>
          <cell r="Q8672" t="str">
            <v/>
          </cell>
        </row>
        <row r="8673">
          <cell r="J8673" t="str">
            <v/>
          </cell>
          <cell r="O8673" t="str">
            <v/>
          </cell>
          <cell r="P8673" t="str">
            <v/>
          </cell>
          <cell r="Q8673" t="str">
            <v/>
          </cell>
        </row>
        <row r="8674">
          <cell r="J8674" t="str">
            <v/>
          </cell>
          <cell r="O8674" t="str">
            <v/>
          </cell>
          <cell r="P8674" t="str">
            <v/>
          </cell>
          <cell r="Q8674" t="str">
            <v/>
          </cell>
        </row>
        <row r="8675">
          <cell r="J8675" t="str">
            <v/>
          </cell>
          <cell r="O8675" t="str">
            <v/>
          </cell>
          <cell r="P8675" t="str">
            <v/>
          </cell>
          <cell r="Q8675" t="str">
            <v/>
          </cell>
        </row>
        <row r="8676">
          <cell r="J8676" t="str">
            <v/>
          </cell>
          <cell r="O8676" t="str">
            <v/>
          </cell>
          <cell r="P8676" t="str">
            <v/>
          </cell>
          <cell r="Q8676" t="str">
            <v/>
          </cell>
        </row>
        <row r="8677">
          <cell r="J8677" t="str">
            <v/>
          </cell>
          <cell r="O8677" t="str">
            <v/>
          </cell>
          <cell r="P8677" t="str">
            <v/>
          </cell>
          <cell r="Q8677" t="str">
            <v/>
          </cell>
        </row>
        <row r="8678">
          <cell r="J8678" t="str">
            <v/>
          </cell>
          <cell r="O8678" t="str">
            <v/>
          </cell>
          <cell r="P8678" t="str">
            <v/>
          </cell>
          <cell r="Q8678" t="str">
            <v/>
          </cell>
        </row>
        <row r="8679">
          <cell r="J8679" t="str">
            <v/>
          </cell>
          <cell r="O8679" t="str">
            <v/>
          </cell>
          <cell r="P8679" t="str">
            <v/>
          </cell>
          <cell r="Q8679" t="str">
            <v/>
          </cell>
        </row>
        <row r="8680">
          <cell r="J8680" t="str">
            <v/>
          </cell>
          <cell r="O8680" t="str">
            <v/>
          </cell>
          <cell r="P8680" t="str">
            <v/>
          </cell>
          <cell r="Q8680" t="str">
            <v/>
          </cell>
        </row>
        <row r="8681">
          <cell r="J8681" t="str">
            <v/>
          </cell>
          <cell r="O8681" t="str">
            <v/>
          </cell>
          <cell r="P8681" t="str">
            <v/>
          </cell>
          <cell r="Q8681" t="str">
            <v/>
          </cell>
        </row>
        <row r="8682">
          <cell r="J8682" t="str">
            <v/>
          </cell>
          <cell r="O8682" t="str">
            <v/>
          </cell>
          <cell r="P8682" t="str">
            <v/>
          </cell>
          <cell r="Q8682" t="str">
            <v/>
          </cell>
        </row>
        <row r="8683">
          <cell r="J8683" t="str">
            <v/>
          </cell>
          <cell r="O8683" t="str">
            <v/>
          </cell>
          <cell r="P8683" t="str">
            <v/>
          </cell>
          <cell r="Q8683" t="str">
            <v/>
          </cell>
        </row>
        <row r="8684">
          <cell r="J8684" t="str">
            <v/>
          </cell>
          <cell r="O8684" t="str">
            <v/>
          </cell>
          <cell r="P8684" t="str">
            <v/>
          </cell>
          <cell r="Q8684" t="str">
            <v/>
          </cell>
        </row>
        <row r="8685">
          <cell r="J8685" t="str">
            <v/>
          </cell>
          <cell r="O8685" t="str">
            <v/>
          </cell>
          <cell r="P8685" t="str">
            <v/>
          </cell>
          <cell r="Q8685" t="str">
            <v/>
          </cell>
        </row>
        <row r="8686">
          <cell r="J8686" t="str">
            <v/>
          </cell>
          <cell r="O8686" t="str">
            <v/>
          </cell>
          <cell r="P8686" t="str">
            <v/>
          </cell>
          <cell r="Q8686" t="str">
            <v/>
          </cell>
        </row>
        <row r="8687">
          <cell r="J8687" t="str">
            <v/>
          </cell>
          <cell r="O8687" t="str">
            <v/>
          </cell>
          <cell r="P8687" t="str">
            <v/>
          </cell>
          <cell r="Q8687" t="str">
            <v/>
          </cell>
        </row>
        <row r="8688">
          <cell r="J8688" t="str">
            <v/>
          </cell>
          <cell r="O8688" t="str">
            <v/>
          </cell>
          <cell r="P8688" t="str">
            <v/>
          </cell>
          <cell r="Q8688" t="str">
            <v/>
          </cell>
        </row>
        <row r="8689">
          <cell r="J8689" t="str">
            <v/>
          </cell>
          <cell r="O8689" t="str">
            <v/>
          </cell>
          <cell r="P8689" t="str">
            <v/>
          </cell>
          <cell r="Q8689" t="str">
            <v/>
          </cell>
        </row>
        <row r="8690">
          <cell r="J8690" t="str">
            <v/>
          </cell>
          <cell r="O8690" t="str">
            <v/>
          </cell>
          <cell r="P8690" t="str">
            <v/>
          </cell>
          <cell r="Q8690" t="str">
            <v/>
          </cell>
        </row>
        <row r="8691">
          <cell r="J8691" t="str">
            <v/>
          </cell>
          <cell r="O8691" t="str">
            <v/>
          </cell>
          <cell r="P8691" t="str">
            <v/>
          </cell>
          <cell r="Q8691" t="str">
            <v/>
          </cell>
        </row>
        <row r="8692">
          <cell r="J8692" t="str">
            <v/>
          </cell>
          <cell r="O8692" t="str">
            <v/>
          </cell>
          <cell r="P8692" t="str">
            <v/>
          </cell>
          <cell r="Q8692" t="str">
            <v/>
          </cell>
        </row>
        <row r="8693">
          <cell r="J8693" t="str">
            <v/>
          </cell>
          <cell r="O8693" t="str">
            <v/>
          </cell>
          <cell r="P8693" t="str">
            <v/>
          </cell>
          <cell r="Q8693" t="str">
            <v/>
          </cell>
        </row>
        <row r="8694">
          <cell r="J8694" t="str">
            <v/>
          </cell>
          <cell r="O8694" t="str">
            <v/>
          </cell>
          <cell r="P8694" t="str">
            <v/>
          </cell>
          <cell r="Q8694" t="str">
            <v/>
          </cell>
        </row>
        <row r="8695">
          <cell r="J8695" t="str">
            <v/>
          </cell>
          <cell r="O8695" t="str">
            <v/>
          </cell>
          <cell r="P8695" t="str">
            <v/>
          </cell>
          <cell r="Q8695" t="str">
            <v/>
          </cell>
        </row>
        <row r="8696">
          <cell r="J8696" t="str">
            <v/>
          </cell>
          <cell r="O8696" t="str">
            <v/>
          </cell>
          <cell r="P8696" t="str">
            <v/>
          </cell>
          <cell r="Q8696" t="str">
            <v/>
          </cell>
        </row>
        <row r="8697">
          <cell r="J8697" t="str">
            <v/>
          </cell>
          <cell r="O8697" t="str">
            <v/>
          </cell>
          <cell r="P8697" t="str">
            <v/>
          </cell>
          <cell r="Q8697" t="str">
            <v/>
          </cell>
        </row>
        <row r="8698">
          <cell r="J8698" t="str">
            <v/>
          </cell>
          <cell r="O8698" t="str">
            <v/>
          </cell>
          <cell r="P8698" t="str">
            <v/>
          </cell>
          <cell r="Q8698" t="str">
            <v/>
          </cell>
        </row>
        <row r="8699">
          <cell r="J8699" t="str">
            <v/>
          </cell>
          <cell r="O8699" t="str">
            <v/>
          </cell>
          <cell r="P8699" t="str">
            <v/>
          </cell>
          <cell r="Q8699" t="str">
            <v/>
          </cell>
        </row>
        <row r="8700">
          <cell r="J8700" t="str">
            <v/>
          </cell>
          <cell r="O8700" t="str">
            <v/>
          </cell>
          <cell r="P8700" t="str">
            <v/>
          </cell>
          <cell r="Q8700" t="str">
            <v/>
          </cell>
        </row>
        <row r="8701">
          <cell r="J8701" t="str">
            <v/>
          </cell>
          <cell r="O8701" t="str">
            <v/>
          </cell>
          <cell r="P8701" t="str">
            <v/>
          </cell>
          <cell r="Q8701" t="str">
            <v/>
          </cell>
        </row>
        <row r="8702">
          <cell r="J8702" t="str">
            <v/>
          </cell>
          <cell r="O8702" t="str">
            <v/>
          </cell>
          <cell r="P8702" t="str">
            <v/>
          </cell>
          <cell r="Q8702" t="str">
            <v/>
          </cell>
        </row>
        <row r="8703">
          <cell r="J8703" t="str">
            <v/>
          </cell>
          <cell r="O8703" t="str">
            <v/>
          </cell>
          <cell r="P8703" t="str">
            <v/>
          </cell>
          <cell r="Q8703" t="str">
            <v/>
          </cell>
        </row>
        <row r="8704">
          <cell r="J8704" t="str">
            <v/>
          </cell>
          <cell r="O8704" t="str">
            <v/>
          </cell>
          <cell r="P8704" t="str">
            <v/>
          </cell>
          <cell r="Q8704" t="str">
            <v/>
          </cell>
        </row>
        <row r="8705">
          <cell r="J8705" t="str">
            <v/>
          </cell>
          <cell r="O8705" t="str">
            <v/>
          </cell>
          <cell r="P8705" t="str">
            <v/>
          </cell>
          <cell r="Q8705" t="str">
            <v/>
          </cell>
        </row>
        <row r="8706">
          <cell r="J8706" t="str">
            <v/>
          </cell>
          <cell r="O8706" t="str">
            <v/>
          </cell>
          <cell r="P8706" t="str">
            <v/>
          </cell>
          <cell r="Q8706" t="str">
            <v/>
          </cell>
        </row>
        <row r="8707">
          <cell r="J8707" t="str">
            <v/>
          </cell>
          <cell r="O8707" t="str">
            <v/>
          </cell>
          <cell r="P8707" t="str">
            <v/>
          </cell>
          <cell r="Q8707" t="str">
            <v/>
          </cell>
        </row>
        <row r="8708">
          <cell r="J8708" t="str">
            <v/>
          </cell>
          <cell r="O8708" t="str">
            <v/>
          </cell>
          <cell r="P8708" t="str">
            <v/>
          </cell>
          <cell r="Q8708" t="str">
            <v/>
          </cell>
        </row>
        <row r="8709">
          <cell r="J8709" t="str">
            <v/>
          </cell>
          <cell r="O8709" t="str">
            <v/>
          </cell>
          <cell r="P8709" t="str">
            <v/>
          </cell>
          <cell r="Q8709" t="str">
            <v/>
          </cell>
        </row>
        <row r="8710">
          <cell r="J8710" t="str">
            <v/>
          </cell>
          <cell r="O8710" t="str">
            <v/>
          </cell>
          <cell r="P8710" t="str">
            <v/>
          </cell>
          <cell r="Q8710" t="str">
            <v/>
          </cell>
        </row>
        <row r="8711">
          <cell r="J8711" t="str">
            <v/>
          </cell>
          <cell r="O8711" t="str">
            <v/>
          </cell>
          <cell r="P8711" t="str">
            <v/>
          </cell>
          <cell r="Q8711" t="str">
            <v/>
          </cell>
        </row>
        <row r="8712">
          <cell r="J8712" t="str">
            <v/>
          </cell>
          <cell r="O8712" t="str">
            <v/>
          </cell>
          <cell r="P8712" t="str">
            <v/>
          </cell>
          <cell r="Q8712" t="str">
            <v/>
          </cell>
        </row>
        <row r="8713">
          <cell r="J8713" t="str">
            <v/>
          </cell>
          <cell r="O8713" t="str">
            <v/>
          </cell>
          <cell r="P8713" t="str">
            <v/>
          </cell>
          <cell r="Q8713" t="str">
            <v/>
          </cell>
        </row>
        <row r="8714">
          <cell r="J8714" t="str">
            <v/>
          </cell>
          <cell r="O8714" t="str">
            <v/>
          </cell>
          <cell r="P8714" t="str">
            <v/>
          </cell>
          <cell r="Q8714" t="str">
            <v/>
          </cell>
        </row>
        <row r="8715">
          <cell r="J8715" t="str">
            <v/>
          </cell>
          <cell r="O8715" t="str">
            <v/>
          </cell>
          <cell r="P8715" t="str">
            <v/>
          </cell>
          <cell r="Q8715" t="str">
            <v/>
          </cell>
        </row>
        <row r="8716">
          <cell r="J8716" t="str">
            <v/>
          </cell>
          <cell r="O8716" t="str">
            <v/>
          </cell>
          <cell r="P8716" t="str">
            <v/>
          </cell>
          <cell r="Q8716" t="str">
            <v/>
          </cell>
        </row>
        <row r="8717">
          <cell r="J8717" t="str">
            <v/>
          </cell>
          <cell r="O8717" t="str">
            <v/>
          </cell>
          <cell r="P8717" t="str">
            <v/>
          </cell>
          <cell r="Q8717" t="str">
            <v/>
          </cell>
        </row>
        <row r="8718">
          <cell r="J8718" t="str">
            <v/>
          </cell>
          <cell r="O8718" t="str">
            <v/>
          </cell>
          <cell r="P8718" t="str">
            <v/>
          </cell>
          <cell r="Q8718" t="str">
            <v/>
          </cell>
        </row>
        <row r="8719">
          <cell r="J8719" t="str">
            <v/>
          </cell>
          <cell r="O8719" t="str">
            <v/>
          </cell>
          <cell r="P8719" t="str">
            <v/>
          </cell>
          <cell r="Q8719" t="str">
            <v/>
          </cell>
        </row>
        <row r="8720">
          <cell r="J8720" t="str">
            <v/>
          </cell>
          <cell r="O8720" t="str">
            <v/>
          </cell>
          <cell r="P8720" t="str">
            <v/>
          </cell>
          <cell r="Q8720" t="str">
            <v/>
          </cell>
        </row>
        <row r="8721">
          <cell r="J8721" t="str">
            <v/>
          </cell>
          <cell r="O8721" t="str">
            <v/>
          </cell>
          <cell r="P8721" t="str">
            <v/>
          </cell>
          <cell r="Q8721" t="str">
            <v/>
          </cell>
        </row>
        <row r="8722">
          <cell r="J8722" t="str">
            <v/>
          </cell>
          <cell r="O8722" t="str">
            <v/>
          </cell>
          <cell r="P8722" t="str">
            <v/>
          </cell>
          <cell r="Q8722" t="str">
            <v/>
          </cell>
        </row>
        <row r="8723">
          <cell r="J8723" t="str">
            <v/>
          </cell>
          <cell r="O8723" t="str">
            <v/>
          </cell>
          <cell r="P8723" t="str">
            <v/>
          </cell>
          <cell r="Q8723" t="str">
            <v/>
          </cell>
        </row>
        <row r="8724">
          <cell r="J8724" t="str">
            <v/>
          </cell>
          <cell r="O8724" t="str">
            <v/>
          </cell>
          <cell r="P8724" t="str">
            <v/>
          </cell>
          <cell r="Q8724" t="str">
            <v/>
          </cell>
        </row>
        <row r="8725">
          <cell r="J8725" t="str">
            <v/>
          </cell>
          <cell r="O8725" t="str">
            <v/>
          </cell>
          <cell r="P8725" t="str">
            <v/>
          </cell>
          <cell r="Q8725" t="str">
            <v/>
          </cell>
        </row>
        <row r="8726">
          <cell r="J8726" t="str">
            <v/>
          </cell>
          <cell r="O8726" t="str">
            <v/>
          </cell>
          <cell r="P8726" t="str">
            <v/>
          </cell>
          <cell r="Q8726" t="str">
            <v/>
          </cell>
        </row>
        <row r="8727">
          <cell r="J8727" t="str">
            <v/>
          </cell>
          <cell r="O8727" t="str">
            <v/>
          </cell>
          <cell r="P8727" t="str">
            <v/>
          </cell>
          <cell r="Q8727" t="str">
            <v/>
          </cell>
        </row>
        <row r="8728">
          <cell r="J8728" t="str">
            <v/>
          </cell>
          <cell r="O8728" t="str">
            <v/>
          </cell>
          <cell r="P8728" t="str">
            <v/>
          </cell>
          <cell r="Q8728" t="str">
            <v/>
          </cell>
        </row>
        <row r="8729">
          <cell r="J8729" t="str">
            <v/>
          </cell>
          <cell r="O8729" t="str">
            <v/>
          </cell>
          <cell r="P8729" t="str">
            <v/>
          </cell>
          <cell r="Q8729" t="str">
            <v/>
          </cell>
        </row>
        <row r="8730">
          <cell r="J8730" t="str">
            <v/>
          </cell>
          <cell r="O8730" t="str">
            <v/>
          </cell>
          <cell r="P8730" t="str">
            <v/>
          </cell>
          <cell r="Q8730" t="str">
            <v/>
          </cell>
        </row>
        <row r="8731">
          <cell r="J8731" t="str">
            <v/>
          </cell>
          <cell r="O8731" t="str">
            <v/>
          </cell>
          <cell r="P8731" t="str">
            <v/>
          </cell>
          <cell r="Q8731" t="str">
            <v/>
          </cell>
        </row>
        <row r="8732">
          <cell r="J8732" t="str">
            <v/>
          </cell>
          <cell r="O8732" t="str">
            <v/>
          </cell>
          <cell r="P8732" t="str">
            <v/>
          </cell>
          <cell r="Q8732" t="str">
            <v/>
          </cell>
        </row>
        <row r="8733">
          <cell r="J8733" t="str">
            <v/>
          </cell>
          <cell r="O8733" t="str">
            <v/>
          </cell>
          <cell r="P8733" t="str">
            <v/>
          </cell>
          <cell r="Q8733" t="str">
            <v/>
          </cell>
        </row>
        <row r="8734">
          <cell r="J8734" t="str">
            <v/>
          </cell>
          <cell r="O8734" t="str">
            <v/>
          </cell>
          <cell r="P8734" t="str">
            <v/>
          </cell>
          <cell r="Q8734" t="str">
            <v/>
          </cell>
        </row>
        <row r="8735">
          <cell r="J8735" t="str">
            <v/>
          </cell>
          <cell r="O8735" t="str">
            <v/>
          </cell>
          <cell r="P8735" t="str">
            <v/>
          </cell>
          <cell r="Q8735" t="str">
            <v/>
          </cell>
        </row>
        <row r="8736">
          <cell r="J8736" t="str">
            <v/>
          </cell>
          <cell r="O8736" t="str">
            <v/>
          </cell>
          <cell r="P8736" t="str">
            <v/>
          </cell>
          <cell r="Q8736" t="str">
            <v/>
          </cell>
        </row>
        <row r="8737">
          <cell r="J8737" t="str">
            <v/>
          </cell>
          <cell r="O8737" t="str">
            <v/>
          </cell>
          <cell r="P8737" t="str">
            <v/>
          </cell>
          <cell r="Q8737" t="str">
            <v/>
          </cell>
        </row>
        <row r="8738">
          <cell r="J8738" t="str">
            <v/>
          </cell>
          <cell r="O8738" t="str">
            <v/>
          </cell>
          <cell r="P8738" t="str">
            <v/>
          </cell>
          <cell r="Q8738" t="str">
            <v/>
          </cell>
        </row>
        <row r="8739">
          <cell r="J8739" t="str">
            <v/>
          </cell>
          <cell r="O8739" t="str">
            <v/>
          </cell>
          <cell r="P8739" t="str">
            <v/>
          </cell>
          <cell r="Q8739" t="str">
            <v/>
          </cell>
        </row>
        <row r="8740">
          <cell r="J8740" t="str">
            <v/>
          </cell>
          <cell r="O8740" t="str">
            <v/>
          </cell>
          <cell r="P8740" t="str">
            <v/>
          </cell>
          <cell r="Q8740" t="str">
            <v/>
          </cell>
        </row>
        <row r="8741">
          <cell r="J8741" t="str">
            <v/>
          </cell>
          <cell r="O8741" t="str">
            <v/>
          </cell>
          <cell r="P8741" t="str">
            <v/>
          </cell>
          <cell r="Q8741" t="str">
            <v/>
          </cell>
        </row>
        <row r="8742">
          <cell r="J8742" t="str">
            <v/>
          </cell>
          <cell r="O8742" t="str">
            <v/>
          </cell>
          <cell r="P8742" t="str">
            <v/>
          </cell>
          <cell r="Q8742" t="str">
            <v/>
          </cell>
        </row>
        <row r="8743">
          <cell r="J8743" t="str">
            <v/>
          </cell>
          <cell r="O8743" t="str">
            <v/>
          </cell>
          <cell r="P8743" t="str">
            <v/>
          </cell>
          <cell r="Q8743" t="str">
            <v/>
          </cell>
        </row>
        <row r="8744">
          <cell r="J8744" t="str">
            <v/>
          </cell>
          <cell r="O8744" t="str">
            <v/>
          </cell>
          <cell r="P8744" t="str">
            <v/>
          </cell>
          <cell r="Q8744" t="str">
            <v/>
          </cell>
        </row>
        <row r="8745">
          <cell r="J8745" t="str">
            <v/>
          </cell>
          <cell r="O8745" t="str">
            <v/>
          </cell>
          <cell r="P8745" t="str">
            <v/>
          </cell>
          <cell r="Q8745" t="str">
            <v/>
          </cell>
        </row>
        <row r="8746">
          <cell r="J8746" t="str">
            <v/>
          </cell>
          <cell r="O8746" t="str">
            <v/>
          </cell>
          <cell r="P8746" t="str">
            <v/>
          </cell>
          <cell r="Q8746" t="str">
            <v/>
          </cell>
        </row>
        <row r="8747">
          <cell r="J8747" t="str">
            <v/>
          </cell>
          <cell r="O8747" t="str">
            <v/>
          </cell>
          <cell r="P8747" t="str">
            <v/>
          </cell>
          <cell r="Q8747" t="str">
            <v/>
          </cell>
        </row>
        <row r="8748">
          <cell r="J8748" t="str">
            <v/>
          </cell>
          <cell r="O8748" t="str">
            <v/>
          </cell>
          <cell r="P8748" t="str">
            <v/>
          </cell>
          <cell r="Q8748" t="str">
            <v/>
          </cell>
        </row>
        <row r="8749">
          <cell r="J8749" t="str">
            <v/>
          </cell>
          <cell r="O8749" t="str">
            <v/>
          </cell>
          <cell r="P8749" t="str">
            <v/>
          </cell>
          <cell r="Q8749" t="str">
            <v/>
          </cell>
        </row>
        <row r="8750">
          <cell r="J8750" t="str">
            <v/>
          </cell>
          <cell r="O8750" t="str">
            <v/>
          </cell>
          <cell r="P8750" t="str">
            <v/>
          </cell>
          <cell r="Q8750" t="str">
            <v/>
          </cell>
        </row>
        <row r="8751">
          <cell r="J8751" t="str">
            <v/>
          </cell>
          <cell r="O8751" t="str">
            <v/>
          </cell>
          <cell r="P8751" t="str">
            <v/>
          </cell>
          <cell r="Q8751" t="str">
            <v/>
          </cell>
        </row>
        <row r="8752">
          <cell r="J8752" t="str">
            <v/>
          </cell>
          <cell r="O8752" t="str">
            <v/>
          </cell>
          <cell r="P8752" t="str">
            <v/>
          </cell>
          <cell r="Q8752" t="str">
            <v/>
          </cell>
        </row>
        <row r="8753">
          <cell r="J8753" t="str">
            <v/>
          </cell>
          <cell r="O8753" t="str">
            <v/>
          </cell>
          <cell r="P8753" t="str">
            <v/>
          </cell>
          <cell r="Q8753" t="str">
            <v/>
          </cell>
        </row>
        <row r="8754">
          <cell r="J8754" t="str">
            <v/>
          </cell>
          <cell r="O8754" t="str">
            <v/>
          </cell>
          <cell r="P8754" t="str">
            <v/>
          </cell>
          <cell r="Q8754" t="str">
            <v/>
          </cell>
        </row>
        <row r="8755">
          <cell r="J8755" t="str">
            <v/>
          </cell>
          <cell r="O8755" t="str">
            <v/>
          </cell>
          <cell r="P8755" t="str">
            <v/>
          </cell>
          <cell r="Q8755" t="str">
            <v/>
          </cell>
        </row>
        <row r="8756">
          <cell r="J8756" t="str">
            <v/>
          </cell>
          <cell r="O8756" t="str">
            <v/>
          </cell>
          <cell r="P8756" t="str">
            <v/>
          </cell>
          <cell r="Q8756" t="str">
            <v/>
          </cell>
        </row>
        <row r="8757">
          <cell r="J8757" t="str">
            <v/>
          </cell>
          <cell r="O8757" t="str">
            <v/>
          </cell>
          <cell r="P8757" t="str">
            <v/>
          </cell>
          <cell r="Q8757" t="str">
            <v/>
          </cell>
        </row>
        <row r="8758">
          <cell r="J8758" t="str">
            <v/>
          </cell>
          <cell r="O8758" t="str">
            <v/>
          </cell>
          <cell r="P8758" t="str">
            <v/>
          </cell>
          <cell r="Q8758" t="str">
            <v/>
          </cell>
        </row>
        <row r="8759">
          <cell r="J8759" t="str">
            <v/>
          </cell>
          <cell r="O8759" t="str">
            <v/>
          </cell>
          <cell r="P8759" t="str">
            <v/>
          </cell>
          <cell r="Q8759" t="str">
            <v/>
          </cell>
        </row>
        <row r="8760">
          <cell r="J8760" t="str">
            <v/>
          </cell>
          <cell r="O8760" t="str">
            <v/>
          </cell>
          <cell r="P8760" t="str">
            <v/>
          </cell>
          <cell r="Q8760" t="str">
            <v/>
          </cell>
        </row>
        <row r="8761">
          <cell r="J8761" t="str">
            <v/>
          </cell>
          <cell r="O8761" t="str">
            <v/>
          </cell>
          <cell r="P8761" t="str">
            <v/>
          </cell>
          <cell r="Q8761" t="str">
            <v/>
          </cell>
        </row>
        <row r="8762">
          <cell r="J8762" t="str">
            <v/>
          </cell>
          <cell r="O8762" t="str">
            <v/>
          </cell>
          <cell r="P8762" t="str">
            <v/>
          </cell>
          <cell r="Q8762" t="str">
            <v/>
          </cell>
        </row>
        <row r="8763">
          <cell r="J8763" t="str">
            <v/>
          </cell>
          <cell r="O8763" t="str">
            <v/>
          </cell>
          <cell r="P8763" t="str">
            <v/>
          </cell>
          <cell r="Q8763" t="str">
            <v/>
          </cell>
        </row>
        <row r="8764">
          <cell r="J8764" t="str">
            <v/>
          </cell>
          <cell r="O8764" t="str">
            <v/>
          </cell>
          <cell r="P8764" t="str">
            <v/>
          </cell>
          <cell r="Q8764" t="str">
            <v/>
          </cell>
        </row>
        <row r="8765">
          <cell r="J8765" t="str">
            <v/>
          </cell>
          <cell r="O8765" t="str">
            <v/>
          </cell>
          <cell r="P8765" t="str">
            <v/>
          </cell>
          <cell r="Q8765" t="str">
            <v/>
          </cell>
        </row>
        <row r="8766">
          <cell r="J8766" t="str">
            <v/>
          </cell>
          <cell r="O8766" t="str">
            <v/>
          </cell>
          <cell r="P8766" t="str">
            <v/>
          </cell>
          <cell r="Q8766" t="str">
            <v/>
          </cell>
        </row>
        <row r="8767">
          <cell r="J8767" t="str">
            <v/>
          </cell>
          <cell r="O8767" t="str">
            <v/>
          </cell>
          <cell r="P8767" t="str">
            <v/>
          </cell>
          <cell r="Q8767" t="str">
            <v/>
          </cell>
        </row>
        <row r="8768">
          <cell r="J8768" t="str">
            <v/>
          </cell>
          <cell r="O8768" t="str">
            <v/>
          </cell>
          <cell r="P8768" t="str">
            <v/>
          </cell>
          <cell r="Q8768" t="str">
            <v/>
          </cell>
        </row>
        <row r="8769">
          <cell r="J8769" t="str">
            <v/>
          </cell>
          <cell r="O8769" t="str">
            <v/>
          </cell>
          <cell r="P8769" t="str">
            <v/>
          </cell>
          <cell r="Q8769" t="str">
            <v/>
          </cell>
        </row>
        <row r="8770">
          <cell r="J8770" t="str">
            <v/>
          </cell>
          <cell r="O8770" t="str">
            <v/>
          </cell>
          <cell r="P8770" t="str">
            <v/>
          </cell>
          <cell r="Q8770" t="str">
            <v/>
          </cell>
        </row>
        <row r="8771">
          <cell r="J8771" t="str">
            <v/>
          </cell>
          <cell r="O8771" t="str">
            <v/>
          </cell>
          <cell r="P8771" t="str">
            <v/>
          </cell>
          <cell r="Q8771" t="str">
            <v/>
          </cell>
        </row>
        <row r="8772">
          <cell r="J8772" t="str">
            <v/>
          </cell>
          <cell r="O8772" t="str">
            <v/>
          </cell>
          <cell r="P8772" t="str">
            <v/>
          </cell>
          <cell r="Q8772" t="str">
            <v/>
          </cell>
        </row>
        <row r="8773">
          <cell r="J8773" t="str">
            <v/>
          </cell>
          <cell r="O8773" t="str">
            <v/>
          </cell>
          <cell r="P8773" t="str">
            <v/>
          </cell>
          <cell r="Q8773" t="str">
            <v/>
          </cell>
        </row>
        <row r="8774">
          <cell r="J8774" t="str">
            <v/>
          </cell>
          <cell r="O8774" t="str">
            <v/>
          </cell>
          <cell r="P8774" t="str">
            <v/>
          </cell>
          <cell r="Q8774" t="str">
            <v/>
          </cell>
        </row>
        <row r="8775">
          <cell r="J8775" t="str">
            <v/>
          </cell>
          <cell r="O8775" t="str">
            <v/>
          </cell>
          <cell r="P8775" t="str">
            <v/>
          </cell>
          <cell r="Q8775" t="str">
            <v/>
          </cell>
        </row>
        <row r="8776">
          <cell r="J8776" t="str">
            <v/>
          </cell>
          <cell r="O8776" t="str">
            <v/>
          </cell>
          <cell r="P8776" t="str">
            <v/>
          </cell>
          <cell r="Q8776" t="str">
            <v/>
          </cell>
        </row>
        <row r="8777">
          <cell r="J8777" t="str">
            <v/>
          </cell>
          <cell r="O8777" t="str">
            <v/>
          </cell>
          <cell r="P8777" t="str">
            <v/>
          </cell>
          <cell r="Q8777" t="str">
            <v/>
          </cell>
        </row>
        <row r="8778">
          <cell r="J8778" t="str">
            <v/>
          </cell>
          <cell r="O8778" t="str">
            <v/>
          </cell>
          <cell r="P8778" t="str">
            <v/>
          </cell>
          <cell r="Q8778" t="str">
            <v/>
          </cell>
        </row>
        <row r="8779">
          <cell r="J8779" t="str">
            <v/>
          </cell>
          <cell r="O8779" t="str">
            <v/>
          </cell>
          <cell r="P8779" t="str">
            <v/>
          </cell>
          <cell r="Q8779" t="str">
            <v/>
          </cell>
        </row>
        <row r="8780">
          <cell r="J8780" t="str">
            <v/>
          </cell>
          <cell r="O8780" t="str">
            <v/>
          </cell>
          <cell r="P8780" t="str">
            <v/>
          </cell>
          <cell r="Q8780" t="str">
            <v/>
          </cell>
        </row>
        <row r="8781">
          <cell r="J8781" t="str">
            <v/>
          </cell>
          <cell r="O8781" t="str">
            <v/>
          </cell>
          <cell r="P8781" t="str">
            <v/>
          </cell>
          <cell r="Q8781" t="str">
            <v/>
          </cell>
        </row>
        <row r="8782">
          <cell r="J8782" t="str">
            <v/>
          </cell>
          <cell r="O8782" t="str">
            <v/>
          </cell>
          <cell r="P8782" t="str">
            <v/>
          </cell>
          <cell r="Q8782" t="str">
            <v/>
          </cell>
        </row>
        <row r="8783">
          <cell r="J8783" t="str">
            <v/>
          </cell>
          <cell r="O8783" t="str">
            <v/>
          </cell>
          <cell r="P8783" t="str">
            <v/>
          </cell>
          <cell r="Q8783" t="str">
            <v/>
          </cell>
        </row>
        <row r="8784">
          <cell r="J8784" t="str">
            <v/>
          </cell>
          <cell r="O8784" t="str">
            <v/>
          </cell>
          <cell r="P8784" t="str">
            <v/>
          </cell>
          <cell r="Q8784" t="str">
            <v/>
          </cell>
        </row>
        <row r="8785">
          <cell r="J8785" t="str">
            <v/>
          </cell>
          <cell r="O8785" t="str">
            <v/>
          </cell>
          <cell r="P8785" t="str">
            <v/>
          </cell>
          <cell r="Q8785" t="str">
            <v/>
          </cell>
        </row>
        <row r="8786">
          <cell r="J8786" t="str">
            <v/>
          </cell>
          <cell r="O8786" t="str">
            <v/>
          </cell>
          <cell r="P8786" t="str">
            <v/>
          </cell>
          <cell r="Q8786" t="str">
            <v/>
          </cell>
        </row>
        <row r="8787">
          <cell r="J8787" t="str">
            <v/>
          </cell>
          <cell r="O8787" t="str">
            <v/>
          </cell>
          <cell r="P8787" t="str">
            <v/>
          </cell>
          <cell r="Q8787" t="str">
            <v/>
          </cell>
        </row>
        <row r="8788">
          <cell r="J8788" t="str">
            <v/>
          </cell>
          <cell r="O8788" t="str">
            <v/>
          </cell>
          <cell r="P8788" t="str">
            <v/>
          </cell>
          <cell r="Q8788" t="str">
            <v/>
          </cell>
        </row>
        <row r="8789">
          <cell r="J8789" t="str">
            <v/>
          </cell>
          <cell r="O8789" t="str">
            <v/>
          </cell>
          <cell r="P8789" t="str">
            <v/>
          </cell>
          <cell r="Q8789" t="str">
            <v/>
          </cell>
        </row>
        <row r="8790">
          <cell r="J8790" t="str">
            <v/>
          </cell>
          <cell r="O8790" t="str">
            <v/>
          </cell>
          <cell r="P8790" t="str">
            <v/>
          </cell>
          <cell r="Q8790" t="str">
            <v/>
          </cell>
        </row>
        <row r="8791">
          <cell r="J8791" t="str">
            <v/>
          </cell>
          <cell r="O8791" t="str">
            <v/>
          </cell>
          <cell r="P8791" t="str">
            <v/>
          </cell>
          <cell r="Q8791" t="str">
            <v/>
          </cell>
        </row>
        <row r="8792">
          <cell r="J8792" t="str">
            <v/>
          </cell>
          <cell r="O8792" t="str">
            <v/>
          </cell>
          <cell r="P8792" t="str">
            <v/>
          </cell>
          <cell r="Q8792" t="str">
            <v/>
          </cell>
        </row>
        <row r="8793">
          <cell r="J8793" t="str">
            <v/>
          </cell>
          <cell r="O8793" t="str">
            <v/>
          </cell>
          <cell r="P8793" t="str">
            <v/>
          </cell>
          <cell r="Q8793" t="str">
            <v/>
          </cell>
        </row>
        <row r="8794">
          <cell r="J8794" t="str">
            <v/>
          </cell>
          <cell r="O8794" t="str">
            <v/>
          </cell>
          <cell r="P8794" t="str">
            <v/>
          </cell>
          <cell r="Q8794" t="str">
            <v/>
          </cell>
        </row>
        <row r="8795">
          <cell r="J8795" t="str">
            <v/>
          </cell>
          <cell r="O8795" t="str">
            <v/>
          </cell>
          <cell r="P8795" t="str">
            <v/>
          </cell>
          <cell r="Q8795" t="str">
            <v/>
          </cell>
        </row>
        <row r="8796">
          <cell r="J8796" t="str">
            <v/>
          </cell>
          <cell r="O8796" t="str">
            <v/>
          </cell>
          <cell r="P8796" t="str">
            <v/>
          </cell>
          <cell r="Q8796" t="str">
            <v/>
          </cell>
        </row>
        <row r="8797">
          <cell r="J8797" t="str">
            <v/>
          </cell>
          <cell r="O8797" t="str">
            <v/>
          </cell>
          <cell r="P8797" t="str">
            <v/>
          </cell>
          <cell r="Q8797" t="str">
            <v/>
          </cell>
        </row>
        <row r="8798">
          <cell r="J8798" t="str">
            <v/>
          </cell>
          <cell r="O8798" t="str">
            <v/>
          </cell>
          <cell r="P8798" t="str">
            <v/>
          </cell>
          <cell r="Q8798" t="str">
            <v/>
          </cell>
        </row>
        <row r="8799">
          <cell r="J8799" t="str">
            <v/>
          </cell>
          <cell r="O8799" t="str">
            <v/>
          </cell>
          <cell r="P8799" t="str">
            <v/>
          </cell>
          <cell r="Q8799" t="str">
            <v/>
          </cell>
        </row>
        <row r="8800">
          <cell r="J8800" t="str">
            <v/>
          </cell>
          <cell r="O8800" t="str">
            <v/>
          </cell>
          <cell r="P8800" t="str">
            <v/>
          </cell>
          <cell r="Q8800" t="str">
            <v/>
          </cell>
        </row>
        <row r="8801">
          <cell r="J8801" t="str">
            <v/>
          </cell>
          <cell r="O8801" t="str">
            <v/>
          </cell>
          <cell r="P8801" t="str">
            <v/>
          </cell>
          <cell r="Q8801" t="str">
            <v/>
          </cell>
        </row>
        <row r="8802">
          <cell r="J8802" t="str">
            <v/>
          </cell>
          <cell r="O8802" t="str">
            <v/>
          </cell>
          <cell r="P8802" t="str">
            <v/>
          </cell>
          <cell r="Q8802" t="str">
            <v/>
          </cell>
        </row>
        <row r="8803">
          <cell r="J8803" t="str">
            <v/>
          </cell>
          <cell r="O8803" t="str">
            <v/>
          </cell>
          <cell r="P8803" t="str">
            <v/>
          </cell>
          <cell r="Q8803" t="str">
            <v/>
          </cell>
        </row>
        <row r="8804">
          <cell r="J8804" t="str">
            <v/>
          </cell>
          <cell r="O8804" t="str">
            <v/>
          </cell>
          <cell r="P8804" t="str">
            <v/>
          </cell>
          <cell r="Q8804" t="str">
            <v/>
          </cell>
        </row>
        <row r="8805">
          <cell r="J8805" t="str">
            <v/>
          </cell>
          <cell r="O8805" t="str">
            <v/>
          </cell>
          <cell r="P8805" t="str">
            <v/>
          </cell>
          <cell r="Q8805" t="str">
            <v/>
          </cell>
        </row>
        <row r="8806">
          <cell r="J8806" t="str">
            <v/>
          </cell>
          <cell r="O8806" t="str">
            <v/>
          </cell>
          <cell r="P8806" t="str">
            <v/>
          </cell>
          <cell r="Q8806" t="str">
            <v/>
          </cell>
        </row>
        <row r="8807">
          <cell r="J8807" t="str">
            <v/>
          </cell>
          <cell r="O8807" t="str">
            <v/>
          </cell>
          <cell r="P8807" t="str">
            <v/>
          </cell>
          <cell r="Q8807" t="str">
            <v/>
          </cell>
        </row>
        <row r="8808">
          <cell r="J8808" t="str">
            <v/>
          </cell>
          <cell r="O8808" t="str">
            <v/>
          </cell>
          <cell r="P8808" t="str">
            <v/>
          </cell>
          <cell r="Q8808" t="str">
            <v/>
          </cell>
        </row>
        <row r="8809">
          <cell r="J8809" t="str">
            <v/>
          </cell>
          <cell r="O8809" t="str">
            <v/>
          </cell>
          <cell r="P8809" t="str">
            <v/>
          </cell>
          <cell r="Q8809" t="str">
            <v/>
          </cell>
        </row>
        <row r="8810">
          <cell r="J8810" t="str">
            <v/>
          </cell>
          <cell r="O8810" t="str">
            <v/>
          </cell>
          <cell r="P8810" t="str">
            <v/>
          </cell>
          <cell r="Q8810" t="str">
            <v/>
          </cell>
        </row>
        <row r="8811">
          <cell r="J8811" t="str">
            <v/>
          </cell>
          <cell r="O8811" t="str">
            <v/>
          </cell>
          <cell r="P8811" t="str">
            <v/>
          </cell>
          <cell r="Q8811" t="str">
            <v/>
          </cell>
        </row>
        <row r="8812">
          <cell r="J8812" t="str">
            <v/>
          </cell>
          <cell r="O8812" t="str">
            <v/>
          </cell>
          <cell r="P8812" t="str">
            <v/>
          </cell>
          <cell r="Q8812" t="str">
            <v/>
          </cell>
        </row>
        <row r="8813">
          <cell r="J8813" t="str">
            <v/>
          </cell>
          <cell r="O8813" t="str">
            <v/>
          </cell>
          <cell r="P8813" t="str">
            <v/>
          </cell>
          <cell r="Q8813" t="str">
            <v/>
          </cell>
        </row>
        <row r="8814">
          <cell r="J8814" t="str">
            <v/>
          </cell>
          <cell r="O8814" t="str">
            <v/>
          </cell>
          <cell r="P8814" t="str">
            <v/>
          </cell>
          <cell r="Q8814" t="str">
            <v/>
          </cell>
        </row>
        <row r="8815">
          <cell r="J8815" t="str">
            <v/>
          </cell>
          <cell r="O8815" t="str">
            <v/>
          </cell>
          <cell r="P8815" t="str">
            <v/>
          </cell>
          <cell r="Q8815" t="str">
            <v/>
          </cell>
        </row>
        <row r="8816">
          <cell r="J8816" t="str">
            <v/>
          </cell>
          <cell r="O8816" t="str">
            <v/>
          </cell>
          <cell r="P8816" t="str">
            <v/>
          </cell>
          <cell r="Q8816" t="str">
            <v/>
          </cell>
        </row>
        <row r="8817">
          <cell r="J8817" t="str">
            <v/>
          </cell>
          <cell r="O8817" t="str">
            <v/>
          </cell>
          <cell r="P8817" t="str">
            <v/>
          </cell>
          <cell r="Q8817" t="str">
            <v/>
          </cell>
        </row>
        <row r="8818">
          <cell r="J8818" t="str">
            <v/>
          </cell>
          <cell r="O8818" t="str">
            <v/>
          </cell>
          <cell r="P8818" t="str">
            <v/>
          </cell>
          <cell r="Q8818" t="str">
            <v/>
          </cell>
        </row>
        <row r="8819">
          <cell r="J8819" t="str">
            <v/>
          </cell>
          <cell r="O8819" t="str">
            <v/>
          </cell>
          <cell r="P8819" t="str">
            <v/>
          </cell>
          <cell r="Q8819" t="str">
            <v/>
          </cell>
        </row>
        <row r="8820">
          <cell r="J8820" t="str">
            <v/>
          </cell>
          <cell r="O8820" t="str">
            <v/>
          </cell>
          <cell r="P8820" t="str">
            <v/>
          </cell>
          <cell r="Q8820" t="str">
            <v/>
          </cell>
        </row>
        <row r="8821">
          <cell r="J8821" t="str">
            <v/>
          </cell>
          <cell r="O8821" t="str">
            <v/>
          </cell>
          <cell r="P8821" t="str">
            <v/>
          </cell>
          <cell r="Q8821" t="str">
            <v/>
          </cell>
        </row>
        <row r="8822">
          <cell r="J8822" t="str">
            <v/>
          </cell>
          <cell r="O8822" t="str">
            <v/>
          </cell>
          <cell r="P8822" t="str">
            <v/>
          </cell>
          <cell r="Q8822" t="str">
            <v/>
          </cell>
        </row>
        <row r="8823">
          <cell r="J8823" t="str">
            <v/>
          </cell>
          <cell r="O8823" t="str">
            <v/>
          </cell>
          <cell r="P8823" t="str">
            <v/>
          </cell>
          <cell r="Q8823" t="str">
            <v/>
          </cell>
        </row>
        <row r="8824">
          <cell r="J8824" t="str">
            <v/>
          </cell>
          <cell r="O8824" t="str">
            <v/>
          </cell>
          <cell r="P8824" t="str">
            <v/>
          </cell>
          <cell r="Q8824" t="str">
            <v/>
          </cell>
        </row>
        <row r="8825">
          <cell r="J8825" t="str">
            <v/>
          </cell>
          <cell r="O8825" t="str">
            <v/>
          </cell>
          <cell r="P8825" t="str">
            <v/>
          </cell>
          <cell r="Q8825" t="str">
            <v/>
          </cell>
        </row>
        <row r="8826">
          <cell r="J8826" t="str">
            <v/>
          </cell>
          <cell r="O8826" t="str">
            <v/>
          </cell>
          <cell r="P8826" t="str">
            <v/>
          </cell>
          <cell r="Q8826" t="str">
            <v/>
          </cell>
        </row>
        <row r="8827">
          <cell r="J8827" t="str">
            <v/>
          </cell>
          <cell r="O8827" t="str">
            <v/>
          </cell>
          <cell r="P8827" t="str">
            <v/>
          </cell>
          <cell r="Q8827" t="str">
            <v/>
          </cell>
        </row>
        <row r="8828">
          <cell r="J8828" t="str">
            <v/>
          </cell>
          <cell r="O8828" t="str">
            <v/>
          </cell>
          <cell r="P8828" t="str">
            <v/>
          </cell>
          <cell r="Q8828" t="str">
            <v/>
          </cell>
        </row>
        <row r="8829">
          <cell r="J8829" t="str">
            <v/>
          </cell>
          <cell r="O8829" t="str">
            <v/>
          </cell>
          <cell r="P8829" t="str">
            <v/>
          </cell>
          <cell r="Q8829" t="str">
            <v/>
          </cell>
        </row>
        <row r="8830">
          <cell r="J8830" t="str">
            <v/>
          </cell>
          <cell r="O8830" t="str">
            <v/>
          </cell>
          <cell r="P8830" t="str">
            <v/>
          </cell>
          <cell r="Q8830" t="str">
            <v/>
          </cell>
        </row>
        <row r="8831">
          <cell r="J8831" t="str">
            <v/>
          </cell>
          <cell r="O8831" t="str">
            <v/>
          </cell>
          <cell r="P8831" t="str">
            <v/>
          </cell>
          <cell r="Q8831" t="str">
            <v/>
          </cell>
        </row>
        <row r="8832">
          <cell r="J8832" t="str">
            <v/>
          </cell>
          <cell r="O8832" t="str">
            <v/>
          </cell>
          <cell r="P8832" t="str">
            <v/>
          </cell>
          <cell r="Q8832" t="str">
            <v/>
          </cell>
        </row>
        <row r="8833">
          <cell r="J8833" t="str">
            <v/>
          </cell>
          <cell r="O8833" t="str">
            <v/>
          </cell>
          <cell r="P8833" t="str">
            <v/>
          </cell>
          <cell r="Q8833" t="str">
            <v/>
          </cell>
        </row>
        <row r="8834">
          <cell r="J8834" t="str">
            <v/>
          </cell>
          <cell r="O8834" t="str">
            <v/>
          </cell>
          <cell r="P8834" t="str">
            <v/>
          </cell>
          <cell r="Q8834" t="str">
            <v/>
          </cell>
        </row>
        <row r="8835">
          <cell r="J8835" t="str">
            <v/>
          </cell>
          <cell r="O8835" t="str">
            <v/>
          </cell>
          <cell r="P8835" t="str">
            <v/>
          </cell>
          <cell r="Q8835" t="str">
            <v/>
          </cell>
        </row>
        <row r="8836">
          <cell r="J8836" t="str">
            <v/>
          </cell>
          <cell r="O8836" t="str">
            <v/>
          </cell>
          <cell r="P8836" t="str">
            <v/>
          </cell>
          <cell r="Q8836" t="str">
            <v/>
          </cell>
        </row>
        <row r="8837">
          <cell r="J8837" t="str">
            <v/>
          </cell>
          <cell r="O8837" t="str">
            <v/>
          </cell>
          <cell r="P8837" t="str">
            <v/>
          </cell>
          <cell r="Q8837" t="str">
            <v/>
          </cell>
        </row>
        <row r="8838">
          <cell r="J8838" t="str">
            <v/>
          </cell>
          <cell r="O8838" t="str">
            <v/>
          </cell>
          <cell r="P8838" t="str">
            <v/>
          </cell>
          <cell r="Q8838" t="str">
            <v/>
          </cell>
        </row>
        <row r="8839">
          <cell r="J8839" t="str">
            <v/>
          </cell>
          <cell r="O8839" t="str">
            <v/>
          </cell>
          <cell r="P8839" t="str">
            <v/>
          </cell>
          <cell r="Q8839" t="str">
            <v/>
          </cell>
        </row>
        <row r="8840">
          <cell r="J8840" t="str">
            <v/>
          </cell>
          <cell r="O8840" t="str">
            <v/>
          </cell>
          <cell r="P8840" t="str">
            <v/>
          </cell>
          <cell r="Q8840" t="str">
            <v/>
          </cell>
        </row>
        <row r="8841">
          <cell r="J8841" t="str">
            <v/>
          </cell>
          <cell r="O8841" t="str">
            <v/>
          </cell>
          <cell r="P8841" t="str">
            <v/>
          </cell>
          <cell r="Q8841" t="str">
            <v/>
          </cell>
        </row>
        <row r="8842">
          <cell r="J8842" t="str">
            <v/>
          </cell>
          <cell r="O8842" t="str">
            <v/>
          </cell>
          <cell r="P8842" t="str">
            <v/>
          </cell>
          <cell r="Q8842" t="str">
            <v/>
          </cell>
        </row>
        <row r="8843">
          <cell r="J8843" t="str">
            <v/>
          </cell>
          <cell r="O8843" t="str">
            <v/>
          </cell>
          <cell r="P8843" t="str">
            <v/>
          </cell>
          <cell r="Q8843" t="str">
            <v/>
          </cell>
        </row>
        <row r="8844">
          <cell r="J8844" t="str">
            <v/>
          </cell>
          <cell r="O8844" t="str">
            <v/>
          </cell>
          <cell r="P8844" t="str">
            <v/>
          </cell>
          <cell r="Q8844" t="str">
            <v/>
          </cell>
        </row>
        <row r="8845">
          <cell r="J8845" t="str">
            <v/>
          </cell>
          <cell r="O8845" t="str">
            <v/>
          </cell>
          <cell r="P8845" t="str">
            <v/>
          </cell>
          <cell r="Q8845" t="str">
            <v/>
          </cell>
        </row>
        <row r="8846">
          <cell r="J8846" t="str">
            <v/>
          </cell>
          <cell r="O8846" t="str">
            <v/>
          </cell>
          <cell r="P8846" t="str">
            <v/>
          </cell>
          <cell r="Q8846" t="str">
            <v/>
          </cell>
        </row>
        <row r="8847">
          <cell r="J8847" t="str">
            <v/>
          </cell>
          <cell r="O8847" t="str">
            <v/>
          </cell>
          <cell r="P8847" t="str">
            <v/>
          </cell>
          <cell r="Q8847" t="str">
            <v/>
          </cell>
        </row>
        <row r="8848">
          <cell r="J8848" t="str">
            <v/>
          </cell>
          <cell r="O8848" t="str">
            <v/>
          </cell>
          <cell r="P8848" t="str">
            <v/>
          </cell>
          <cell r="Q8848" t="str">
            <v/>
          </cell>
        </row>
        <row r="8849">
          <cell r="J8849" t="str">
            <v/>
          </cell>
          <cell r="O8849" t="str">
            <v/>
          </cell>
          <cell r="P8849" t="str">
            <v/>
          </cell>
          <cell r="Q8849" t="str">
            <v/>
          </cell>
        </row>
        <row r="8850">
          <cell r="J8850" t="str">
            <v/>
          </cell>
          <cell r="O8850" t="str">
            <v/>
          </cell>
          <cell r="P8850" t="str">
            <v/>
          </cell>
          <cell r="Q8850" t="str">
            <v/>
          </cell>
        </row>
        <row r="8851">
          <cell r="J8851" t="str">
            <v/>
          </cell>
          <cell r="O8851" t="str">
            <v/>
          </cell>
          <cell r="P8851" t="str">
            <v/>
          </cell>
          <cell r="Q8851" t="str">
            <v/>
          </cell>
        </row>
        <row r="8852">
          <cell r="J8852" t="str">
            <v/>
          </cell>
          <cell r="O8852" t="str">
            <v/>
          </cell>
          <cell r="P8852" t="str">
            <v/>
          </cell>
          <cell r="Q8852" t="str">
            <v/>
          </cell>
        </row>
        <row r="8853">
          <cell r="J8853" t="str">
            <v/>
          </cell>
          <cell r="O8853" t="str">
            <v/>
          </cell>
          <cell r="P8853" t="str">
            <v/>
          </cell>
          <cell r="Q8853" t="str">
            <v/>
          </cell>
        </row>
        <row r="8854">
          <cell r="J8854" t="str">
            <v/>
          </cell>
          <cell r="O8854" t="str">
            <v/>
          </cell>
          <cell r="P8854" t="str">
            <v/>
          </cell>
          <cell r="Q8854" t="str">
            <v/>
          </cell>
        </row>
        <row r="8855">
          <cell r="J8855" t="str">
            <v/>
          </cell>
          <cell r="O8855" t="str">
            <v/>
          </cell>
          <cell r="P8855" t="str">
            <v/>
          </cell>
          <cell r="Q8855" t="str">
            <v/>
          </cell>
        </row>
        <row r="8856">
          <cell r="J8856" t="str">
            <v/>
          </cell>
          <cell r="O8856" t="str">
            <v/>
          </cell>
          <cell r="P8856" t="str">
            <v/>
          </cell>
          <cell r="Q8856" t="str">
            <v/>
          </cell>
        </row>
        <row r="8857">
          <cell r="J8857" t="str">
            <v/>
          </cell>
          <cell r="O8857" t="str">
            <v/>
          </cell>
          <cell r="P8857" t="str">
            <v/>
          </cell>
          <cell r="Q8857" t="str">
            <v/>
          </cell>
        </row>
        <row r="8858">
          <cell r="J8858" t="str">
            <v/>
          </cell>
          <cell r="O8858" t="str">
            <v/>
          </cell>
          <cell r="P8858" t="str">
            <v/>
          </cell>
          <cell r="Q8858" t="str">
            <v/>
          </cell>
        </row>
        <row r="8859">
          <cell r="J8859" t="str">
            <v/>
          </cell>
          <cell r="O8859" t="str">
            <v/>
          </cell>
          <cell r="P8859" t="str">
            <v/>
          </cell>
          <cell r="Q8859" t="str">
            <v/>
          </cell>
        </row>
        <row r="8860">
          <cell r="J8860" t="str">
            <v/>
          </cell>
          <cell r="O8860" t="str">
            <v/>
          </cell>
          <cell r="P8860" t="str">
            <v/>
          </cell>
          <cell r="Q8860" t="str">
            <v/>
          </cell>
        </row>
        <row r="8861">
          <cell r="J8861" t="str">
            <v/>
          </cell>
          <cell r="O8861" t="str">
            <v/>
          </cell>
          <cell r="P8861" t="str">
            <v/>
          </cell>
          <cell r="Q8861" t="str">
            <v/>
          </cell>
        </row>
        <row r="8862">
          <cell r="J8862" t="str">
            <v/>
          </cell>
          <cell r="O8862" t="str">
            <v/>
          </cell>
          <cell r="P8862" t="str">
            <v/>
          </cell>
          <cell r="Q8862" t="str">
            <v/>
          </cell>
        </row>
        <row r="8863">
          <cell r="J8863" t="str">
            <v/>
          </cell>
          <cell r="O8863" t="str">
            <v/>
          </cell>
          <cell r="P8863" t="str">
            <v/>
          </cell>
          <cell r="Q8863" t="str">
            <v/>
          </cell>
        </row>
        <row r="8864">
          <cell r="J8864" t="str">
            <v/>
          </cell>
          <cell r="O8864" t="str">
            <v/>
          </cell>
          <cell r="P8864" t="str">
            <v/>
          </cell>
          <cell r="Q8864" t="str">
            <v/>
          </cell>
        </row>
        <row r="8865">
          <cell r="J8865" t="str">
            <v/>
          </cell>
          <cell r="O8865" t="str">
            <v/>
          </cell>
          <cell r="P8865" t="str">
            <v/>
          </cell>
          <cell r="Q8865" t="str">
            <v/>
          </cell>
        </row>
        <row r="8866">
          <cell r="J8866" t="str">
            <v/>
          </cell>
          <cell r="O8866" t="str">
            <v/>
          </cell>
          <cell r="P8866" t="str">
            <v/>
          </cell>
          <cell r="Q8866" t="str">
            <v/>
          </cell>
        </row>
        <row r="8867">
          <cell r="J8867" t="str">
            <v/>
          </cell>
          <cell r="O8867" t="str">
            <v/>
          </cell>
          <cell r="P8867" t="str">
            <v/>
          </cell>
          <cell r="Q8867" t="str">
            <v/>
          </cell>
        </row>
        <row r="8868">
          <cell r="J8868" t="str">
            <v/>
          </cell>
          <cell r="O8868" t="str">
            <v/>
          </cell>
          <cell r="P8868" t="str">
            <v/>
          </cell>
          <cell r="Q8868" t="str">
            <v/>
          </cell>
        </row>
        <row r="8869">
          <cell r="J8869" t="str">
            <v/>
          </cell>
          <cell r="O8869" t="str">
            <v/>
          </cell>
          <cell r="P8869" t="str">
            <v/>
          </cell>
          <cell r="Q8869" t="str">
            <v/>
          </cell>
        </row>
        <row r="8870">
          <cell r="J8870" t="str">
            <v/>
          </cell>
          <cell r="O8870" t="str">
            <v/>
          </cell>
          <cell r="P8870" t="str">
            <v/>
          </cell>
          <cell r="Q8870" t="str">
            <v/>
          </cell>
        </row>
        <row r="8871">
          <cell r="J8871" t="str">
            <v/>
          </cell>
          <cell r="O8871" t="str">
            <v/>
          </cell>
          <cell r="P8871" t="str">
            <v/>
          </cell>
          <cell r="Q8871" t="str">
            <v/>
          </cell>
        </row>
        <row r="8872">
          <cell r="J8872" t="str">
            <v/>
          </cell>
          <cell r="O8872" t="str">
            <v/>
          </cell>
          <cell r="P8872" t="str">
            <v/>
          </cell>
          <cell r="Q8872" t="str">
            <v/>
          </cell>
        </row>
        <row r="8873">
          <cell r="J8873" t="str">
            <v/>
          </cell>
          <cell r="O8873" t="str">
            <v/>
          </cell>
          <cell r="P8873" t="str">
            <v/>
          </cell>
          <cell r="Q8873" t="str">
            <v/>
          </cell>
        </row>
        <row r="8874">
          <cell r="J8874" t="str">
            <v/>
          </cell>
          <cell r="O8874" t="str">
            <v/>
          </cell>
          <cell r="P8874" t="str">
            <v/>
          </cell>
          <cell r="Q8874" t="str">
            <v/>
          </cell>
        </row>
        <row r="8875">
          <cell r="J8875" t="str">
            <v/>
          </cell>
          <cell r="O8875" t="str">
            <v/>
          </cell>
          <cell r="P8875" t="str">
            <v/>
          </cell>
          <cell r="Q8875" t="str">
            <v/>
          </cell>
        </row>
        <row r="8876">
          <cell r="J8876" t="str">
            <v/>
          </cell>
          <cell r="O8876" t="str">
            <v/>
          </cell>
          <cell r="P8876" t="str">
            <v/>
          </cell>
          <cell r="Q8876" t="str">
            <v/>
          </cell>
        </row>
        <row r="8877">
          <cell r="J8877" t="str">
            <v/>
          </cell>
          <cell r="O8877" t="str">
            <v/>
          </cell>
          <cell r="P8877" t="str">
            <v/>
          </cell>
          <cell r="Q8877" t="str">
            <v/>
          </cell>
        </row>
        <row r="8878">
          <cell r="J8878" t="str">
            <v/>
          </cell>
          <cell r="O8878" t="str">
            <v/>
          </cell>
          <cell r="P8878" t="str">
            <v/>
          </cell>
          <cell r="Q8878" t="str">
            <v/>
          </cell>
        </row>
        <row r="8879">
          <cell r="J8879" t="str">
            <v/>
          </cell>
          <cell r="O8879" t="str">
            <v/>
          </cell>
          <cell r="P8879" t="str">
            <v/>
          </cell>
          <cell r="Q8879" t="str">
            <v/>
          </cell>
        </row>
        <row r="8880">
          <cell r="J8880" t="str">
            <v/>
          </cell>
          <cell r="O8880" t="str">
            <v/>
          </cell>
          <cell r="P8880" t="str">
            <v/>
          </cell>
          <cell r="Q8880" t="str">
            <v/>
          </cell>
        </row>
        <row r="8881">
          <cell r="J8881" t="str">
            <v/>
          </cell>
          <cell r="O8881" t="str">
            <v/>
          </cell>
          <cell r="P8881" t="str">
            <v/>
          </cell>
          <cell r="Q8881" t="str">
            <v/>
          </cell>
        </row>
        <row r="8882">
          <cell r="J8882" t="str">
            <v/>
          </cell>
          <cell r="O8882" t="str">
            <v/>
          </cell>
          <cell r="P8882" t="str">
            <v/>
          </cell>
          <cell r="Q8882" t="str">
            <v/>
          </cell>
        </row>
        <row r="8883">
          <cell r="J8883" t="str">
            <v/>
          </cell>
          <cell r="O8883" t="str">
            <v/>
          </cell>
          <cell r="P8883" t="str">
            <v/>
          </cell>
          <cell r="Q8883" t="str">
            <v/>
          </cell>
        </row>
        <row r="8884">
          <cell r="J8884" t="str">
            <v/>
          </cell>
          <cell r="O8884" t="str">
            <v/>
          </cell>
          <cell r="P8884" t="str">
            <v/>
          </cell>
          <cell r="Q8884" t="str">
            <v/>
          </cell>
        </row>
        <row r="8885">
          <cell r="J8885" t="str">
            <v/>
          </cell>
          <cell r="O8885" t="str">
            <v/>
          </cell>
          <cell r="P8885" t="str">
            <v/>
          </cell>
          <cell r="Q8885" t="str">
            <v/>
          </cell>
        </row>
        <row r="8886">
          <cell r="J8886" t="str">
            <v/>
          </cell>
          <cell r="O8886" t="str">
            <v/>
          </cell>
          <cell r="P8886" t="str">
            <v/>
          </cell>
          <cell r="Q8886" t="str">
            <v/>
          </cell>
        </row>
        <row r="8887">
          <cell r="J8887" t="str">
            <v/>
          </cell>
          <cell r="O8887" t="str">
            <v/>
          </cell>
          <cell r="P8887" t="str">
            <v/>
          </cell>
          <cell r="Q8887" t="str">
            <v/>
          </cell>
        </row>
        <row r="8888">
          <cell r="J8888" t="str">
            <v/>
          </cell>
          <cell r="O8888" t="str">
            <v/>
          </cell>
          <cell r="P8888" t="str">
            <v/>
          </cell>
          <cell r="Q8888" t="str">
            <v/>
          </cell>
        </row>
        <row r="8889">
          <cell r="J8889" t="str">
            <v/>
          </cell>
          <cell r="O8889" t="str">
            <v/>
          </cell>
          <cell r="P8889" t="str">
            <v/>
          </cell>
          <cell r="Q8889" t="str">
            <v/>
          </cell>
        </row>
        <row r="8890">
          <cell r="J8890" t="str">
            <v/>
          </cell>
          <cell r="O8890" t="str">
            <v/>
          </cell>
          <cell r="P8890" t="str">
            <v/>
          </cell>
          <cell r="Q8890" t="str">
            <v/>
          </cell>
        </row>
        <row r="8891">
          <cell r="J8891" t="str">
            <v/>
          </cell>
          <cell r="O8891" t="str">
            <v/>
          </cell>
          <cell r="P8891" t="str">
            <v/>
          </cell>
          <cell r="Q8891" t="str">
            <v/>
          </cell>
        </row>
        <row r="8892">
          <cell r="J8892" t="str">
            <v/>
          </cell>
          <cell r="O8892" t="str">
            <v/>
          </cell>
          <cell r="P8892" t="str">
            <v/>
          </cell>
          <cell r="Q8892" t="str">
            <v/>
          </cell>
        </row>
        <row r="8893">
          <cell r="J8893" t="str">
            <v/>
          </cell>
          <cell r="O8893" t="str">
            <v/>
          </cell>
          <cell r="P8893" t="str">
            <v/>
          </cell>
          <cell r="Q8893" t="str">
            <v/>
          </cell>
        </row>
        <row r="8894">
          <cell r="J8894" t="str">
            <v/>
          </cell>
          <cell r="O8894" t="str">
            <v/>
          </cell>
          <cell r="P8894" t="str">
            <v/>
          </cell>
          <cell r="Q8894" t="str">
            <v/>
          </cell>
        </row>
        <row r="8895">
          <cell r="J8895" t="str">
            <v/>
          </cell>
          <cell r="O8895" t="str">
            <v/>
          </cell>
          <cell r="P8895" t="str">
            <v/>
          </cell>
          <cell r="Q8895" t="str">
            <v/>
          </cell>
        </row>
        <row r="8896">
          <cell r="J8896" t="str">
            <v/>
          </cell>
          <cell r="O8896" t="str">
            <v/>
          </cell>
          <cell r="P8896" t="str">
            <v/>
          </cell>
          <cell r="Q8896" t="str">
            <v/>
          </cell>
        </row>
        <row r="8897">
          <cell r="J8897" t="str">
            <v/>
          </cell>
          <cell r="O8897" t="str">
            <v/>
          </cell>
          <cell r="P8897" t="str">
            <v/>
          </cell>
          <cell r="Q8897" t="str">
            <v/>
          </cell>
        </row>
        <row r="8898">
          <cell r="J8898" t="str">
            <v/>
          </cell>
          <cell r="O8898" t="str">
            <v/>
          </cell>
          <cell r="P8898" t="str">
            <v/>
          </cell>
          <cell r="Q8898" t="str">
            <v/>
          </cell>
        </row>
        <row r="8899">
          <cell r="J8899" t="str">
            <v/>
          </cell>
          <cell r="O8899" t="str">
            <v/>
          </cell>
          <cell r="P8899" t="str">
            <v/>
          </cell>
          <cell r="Q8899" t="str">
            <v/>
          </cell>
        </row>
        <row r="8900">
          <cell r="J8900" t="str">
            <v/>
          </cell>
          <cell r="O8900" t="str">
            <v/>
          </cell>
          <cell r="P8900" t="str">
            <v/>
          </cell>
          <cell r="Q8900" t="str">
            <v/>
          </cell>
        </row>
        <row r="8901">
          <cell r="J8901" t="str">
            <v/>
          </cell>
          <cell r="O8901" t="str">
            <v/>
          </cell>
          <cell r="P8901" t="str">
            <v/>
          </cell>
          <cell r="Q8901" t="str">
            <v/>
          </cell>
        </row>
        <row r="8902">
          <cell r="J8902" t="str">
            <v/>
          </cell>
          <cell r="O8902" t="str">
            <v/>
          </cell>
          <cell r="P8902" t="str">
            <v/>
          </cell>
          <cell r="Q8902" t="str">
            <v/>
          </cell>
        </row>
        <row r="8903">
          <cell r="J8903" t="str">
            <v/>
          </cell>
          <cell r="O8903" t="str">
            <v/>
          </cell>
          <cell r="P8903" t="str">
            <v/>
          </cell>
          <cell r="Q8903" t="str">
            <v/>
          </cell>
        </row>
        <row r="8904">
          <cell r="J8904" t="str">
            <v/>
          </cell>
          <cell r="O8904" t="str">
            <v/>
          </cell>
          <cell r="P8904" t="str">
            <v/>
          </cell>
          <cell r="Q8904" t="str">
            <v/>
          </cell>
        </row>
        <row r="8905">
          <cell r="J8905" t="str">
            <v/>
          </cell>
          <cell r="O8905" t="str">
            <v/>
          </cell>
          <cell r="P8905" t="str">
            <v/>
          </cell>
          <cell r="Q8905" t="str">
            <v/>
          </cell>
        </row>
        <row r="8906">
          <cell r="J8906" t="str">
            <v/>
          </cell>
          <cell r="O8906" t="str">
            <v/>
          </cell>
          <cell r="P8906" t="str">
            <v/>
          </cell>
          <cell r="Q8906" t="str">
            <v/>
          </cell>
        </row>
        <row r="8907">
          <cell r="J8907" t="str">
            <v/>
          </cell>
          <cell r="O8907" t="str">
            <v/>
          </cell>
          <cell r="P8907" t="str">
            <v/>
          </cell>
          <cell r="Q8907" t="str">
            <v/>
          </cell>
        </row>
        <row r="8908">
          <cell r="J8908" t="str">
            <v/>
          </cell>
          <cell r="O8908" t="str">
            <v/>
          </cell>
          <cell r="P8908" t="str">
            <v/>
          </cell>
          <cell r="Q8908" t="str">
            <v/>
          </cell>
        </row>
        <row r="8909">
          <cell r="J8909" t="str">
            <v/>
          </cell>
          <cell r="O8909" t="str">
            <v/>
          </cell>
          <cell r="P8909" t="str">
            <v/>
          </cell>
          <cell r="Q8909" t="str">
            <v/>
          </cell>
        </row>
        <row r="8910">
          <cell r="J8910" t="str">
            <v/>
          </cell>
          <cell r="O8910" t="str">
            <v/>
          </cell>
          <cell r="P8910" t="str">
            <v/>
          </cell>
          <cell r="Q8910" t="str">
            <v/>
          </cell>
        </row>
        <row r="8911">
          <cell r="J8911" t="str">
            <v/>
          </cell>
          <cell r="O8911" t="str">
            <v/>
          </cell>
          <cell r="P8911" t="str">
            <v/>
          </cell>
          <cell r="Q8911" t="str">
            <v/>
          </cell>
        </row>
        <row r="8912">
          <cell r="J8912" t="str">
            <v/>
          </cell>
          <cell r="O8912" t="str">
            <v/>
          </cell>
          <cell r="P8912" t="str">
            <v/>
          </cell>
          <cell r="Q8912" t="str">
            <v/>
          </cell>
        </row>
        <row r="8913">
          <cell r="J8913" t="str">
            <v/>
          </cell>
          <cell r="O8913" t="str">
            <v/>
          </cell>
          <cell r="P8913" t="str">
            <v/>
          </cell>
          <cell r="Q8913" t="str">
            <v/>
          </cell>
        </row>
        <row r="8914">
          <cell r="J8914" t="str">
            <v/>
          </cell>
          <cell r="O8914" t="str">
            <v/>
          </cell>
          <cell r="P8914" t="str">
            <v/>
          </cell>
          <cell r="Q8914" t="str">
            <v/>
          </cell>
        </row>
        <row r="8915">
          <cell r="J8915" t="str">
            <v/>
          </cell>
          <cell r="O8915" t="str">
            <v/>
          </cell>
          <cell r="P8915" t="str">
            <v/>
          </cell>
          <cell r="Q8915" t="str">
            <v/>
          </cell>
        </row>
        <row r="8916">
          <cell r="J8916" t="str">
            <v/>
          </cell>
          <cell r="O8916" t="str">
            <v/>
          </cell>
          <cell r="P8916" t="str">
            <v/>
          </cell>
          <cell r="Q8916" t="str">
            <v/>
          </cell>
        </row>
        <row r="8917">
          <cell r="J8917" t="str">
            <v/>
          </cell>
          <cell r="O8917" t="str">
            <v/>
          </cell>
          <cell r="P8917" t="str">
            <v/>
          </cell>
          <cell r="Q8917" t="str">
            <v/>
          </cell>
        </row>
        <row r="8918">
          <cell r="J8918" t="str">
            <v/>
          </cell>
          <cell r="O8918" t="str">
            <v/>
          </cell>
          <cell r="P8918" t="str">
            <v/>
          </cell>
          <cell r="Q8918" t="str">
            <v/>
          </cell>
        </row>
        <row r="8919">
          <cell r="J8919" t="str">
            <v/>
          </cell>
          <cell r="O8919" t="str">
            <v/>
          </cell>
          <cell r="P8919" t="str">
            <v/>
          </cell>
          <cell r="Q8919" t="str">
            <v/>
          </cell>
        </row>
        <row r="8920">
          <cell r="J8920" t="str">
            <v/>
          </cell>
          <cell r="O8920" t="str">
            <v/>
          </cell>
          <cell r="P8920" t="str">
            <v/>
          </cell>
          <cell r="Q8920" t="str">
            <v/>
          </cell>
        </row>
        <row r="8921">
          <cell r="J8921" t="str">
            <v/>
          </cell>
          <cell r="O8921" t="str">
            <v/>
          </cell>
          <cell r="P8921" t="str">
            <v/>
          </cell>
          <cell r="Q8921" t="str">
            <v/>
          </cell>
        </row>
        <row r="8922">
          <cell r="J8922" t="str">
            <v/>
          </cell>
          <cell r="O8922" t="str">
            <v/>
          </cell>
          <cell r="P8922" t="str">
            <v/>
          </cell>
          <cell r="Q8922" t="str">
            <v/>
          </cell>
        </row>
        <row r="8923">
          <cell r="J8923" t="str">
            <v/>
          </cell>
          <cell r="O8923" t="str">
            <v/>
          </cell>
          <cell r="P8923" t="str">
            <v/>
          </cell>
          <cell r="Q8923" t="str">
            <v/>
          </cell>
        </row>
        <row r="8924">
          <cell r="J8924" t="str">
            <v/>
          </cell>
          <cell r="O8924" t="str">
            <v/>
          </cell>
          <cell r="P8924" t="str">
            <v/>
          </cell>
          <cell r="Q8924" t="str">
            <v/>
          </cell>
        </row>
        <row r="8925">
          <cell r="J8925" t="str">
            <v/>
          </cell>
          <cell r="O8925" t="str">
            <v/>
          </cell>
          <cell r="P8925" t="str">
            <v/>
          </cell>
          <cell r="Q8925" t="str">
            <v/>
          </cell>
        </row>
        <row r="8926">
          <cell r="J8926" t="str">
            <v/>
          </cell>
          <cell r="O8926" t="str">
            <v/>
          </cell>
          <cell r="P8926" t="str">
            <v/>
          </cell>
          <cell r="Q8926" t="str">
            <v/>
          </cell>
        </row>
        <row r="8927">
          <cell r="J8927" t="str">
            <v/>
          </cell>
          <cell r="O8927" t="str">
            <v/>
          </cell>
          <cell r="P8927" t="str">
            <v/>
          </cell>
          <cell r="Q8927" t="str">
            <v/>
          </cell>
        </row>
        <row r="8928">
          <cell r="J8928" t="str">
            <v/>
          </cell>
          <cell r="O8928" t="str">
            <v/>
          </cell>
          <cell r="P8928" t="str">
            <v/>
          </cell>
          <cell r="Q8928" t="str">
            <v/>
          </cell>
        </row>
        <row r="8929">
          <cell r="J8929" t="str">
            <v/>
          </cell>
          <cell r="O8929" t="str">
            <v/>
          </cell>
          <cell r="P8929" t="str">
            <v/>
          </cell>
          <cell r="Q8929" t="str">
            <v/>
          </cell>
        </row>
        <row r="8930">
          <cell r="J8930" t="str">
            <v/>
          </cell>
          <cell r="O8930" t="str">
            <v/>
          </cell>
          <cell r="P8930" t="str">
            <v/>
          </cell>
          <cell r="Q8930" t="str">
            <v/>
          </cell>
        </row>
        <row r="8931">
          <cell r="J8931" t="str">
            <v/>
          </cell>
          <cell r="O8931" t="str">
            <v/>
          </cell>
          <cell r="P8931" t="str">
            <v/>
          </cell>
          <cell r="Q8931" t="str">
            <v/>
          </cell>
        </row>
        <row r="8932">
          <cell r="J8932" t="str">
            <v/>
          </cell>
          <cell r="O8932" t="str">
            <v/>
          </cell>
          <cell r="P8932" t="str">
            <v/>
          </cell>
          <cell r="Q8932" t="str">
            <v/>
          </cell>
        </row>
        <row r="8933">
          <cell r="J8933" t="str">
            <v/>
          </cell>
          <cell r="O8933" t="str">
            <v/>
          </cell>
          <cell r="P8933" t="str">
            <v/>
          </cell>
          <cell r="Q8933" t="str">
            <v/>
          </cell>
        </row>
        <row r="8934">
          <cell r="J8934" t="str">
            <v/>
          </cell>
          <cell r="O8934" t="str">
            <v/>
          </cell>
          <cell r="P8934" t="str">
            <v/>
          </cell>
          <cell r="Q8934" t="str">
            <v/>
          </cell>
        </row>
        <row r="8935">
          <cell r="J8935" t="str">
            <v/>
          </cell>
          <cell r="O8935" t="str">
            <v/>
          </cell>
          <cell r="P8935" t="str">
            <v/>
          </cell>
          <cell r="Q8935" t="str">
            <v/>
          </cell>
        </row>
        <row r="8936">
          <cell r="J8936" t="str">
            <v/>
          </cell>
          <cell r="O8936" t="str">
            <v/>
          </cell>
          <cell r="P8936" t="str">
            <v/>
          </cell>
          <cell r="Q8936" t="str">
            <v/>
          </cell>
        </row>
        <row r="8937">
          <cell r="J8937" t="str">
            <v/>
          </cell>
          <cell r="O8937" t="str">
            <v/>
          </cell>
          <cell r="P8937" t="str">
            <v/>
          </cell>
          <cell r="Q8937" t="str">
            <v/>
          </cell>
        </row>
        <row r="8938">
          <cell r="J8938" t="str">
            <v/>
          </cell>
          <cell r="O8938" t="str">
            <v/>
          </cell>
          <cell r="P8938" t="str">
            <v/>
          </cell>
          <cell r="Q8938" t="str">
            <v/>
          </cell>
        </row>
        <row r="8939">
          <cell r="J8939" t="str">
            <v/>
          </cell>
          <cell r="O8939" t="str">
            <v/>
          </cell>
          <cell r="P8939" t="str">
            <v/>
          </cell>
          <cell r="Q8939" t="str">
            <v/>
          </cell>
        </row>
        <row r="8940">
          <cell r="J8940" t="str">
            <v/>
          </cell>
          <cell r="O8940" t="str">
            <v/>
          </cell>
          <cell r="P8940" t="str">
            <v/>
          </cell>
          <cell r="Q8940" t="str">
            <v/>
          </cell>
        </row>
        <row r="8941">
          <cell r="J8941" t="str">
            <v/>
          </cell>
          <cell r="O8941" t="str">
            <v/>
          </cell>
          <cell r="P8941" t="str">
            <v/>
          </cell>
          <cell r="Q8941" t="str">
            <v/>
          </cell>
        </row>
        <row r="8942">
          <cell r="J8942" t="str">
            <v/>
          </cell>
          <cell r="O8942" t="str">
            <v/>
          </cell>
          <cell r="P8942" t="str">
            <v/>
          </cell>
          <cell r="Q8942" t="str">
            <v/>
          </cell>
        </row>
        <row r="8943">
          <cell r="J8943" t="str">
            <v/>
          </cell>
          <cell r="O8943" t="str">
            <v/>
          </cell>
          <cell r="P8943" t="str">
            <v/>
          </cell>
          <cell r="Q8943" t="str">
            <v/>
          </cell>
        </row>
        <row r="8944">
          <cell r="J8944" t="str">
            <v/>
          </cell>
          <cell r="O8944" t="str">
            <v/>
          </cell>
          <cell r="P8944" t="str">
            <v/>
          </cell>
          <cell r="Q8944" t="str">
            <v/>
          </cell>
        </row>
        <row r="8945">
          <cell r="J8945" t="str">
            <v/>
          </cell>
          <cell r="O8945" t="str">
            <v/>
          </cell>
          <cell r="P8945" t="str">
            <v/>
          </cell>
          <cell r="Q8945" t="str">
            <v/>
          </cell>
        </row>
        <row r="8946">
          <cell r="J8946" t="str">
            <v/>
          </cell>
          <cell r="O8946" t="str">
            <v/>
          </cell>
          <cell r="P8946" t="str">
            <v/>
          </cell>
          <cell r="Q8946" t="str">
            <v/>
          </cell>
        </row>
        <row r="8947">
          <cell r="J8947" t="str">
            <v/>
          </cell>
          <cell r="O8947" t="str">
            <v/>
          </cell>
          <cell r="P8947" t="str">
            <v/>
          </cell>
          <cell r="Q8947" t="str">
            <v/>
          </cell>
        </row>
        <row r="8948">
          <cell r="J8948" t="str">
            <v/>
          </cell>
          <cell r="O8948" t="str">
            <v/>
          </cell>
          <cell r="P8948" t="str">
            <v/>
          </cell>
          <cell r="Q8948" t="str">
            <v/>
          </cell>
        </row>
        <row r="8949">
          <cell r="J8949" t="str">
            <v/>
          </cell>
          <cell r="O8949" t="str">
            <v/>
          </cell>
          <cell r="P8949" t="str">
            <v/>
          </cell>
          <cell r="Q8949" t="str">
            <v/>
          </cell>
        </row>
        <row r="8950">
          <cell r="J8950" t="str">
            <v/>
          </cell>
          <cell r="O8950" t="str">
            <v/>
          </cell>
          <cell r="P8950" t="str">
            <v/>
          </cell>
          <cell r="Q8950" t="str">
            <v/>
          </cell>
        </row>
        <row r="8951">
          <cell r="J8951" t="str">
            <v/>
          </cell>
          <cell r="O8951" t="str">
            <v/>
          </cell>
          <cell r="P8951" t="str">
            <v/>
          </cell>
          <cell r="Q8951" t="str">
            <v/>
          </cell>
        </row>
        <row r="8952">
          <cell r="J8952" t="str">
            <v/>
          </cell>
          <cell r="O8952" t="str">
            <v/>
          </cell>
          <cell r="P8952" t="str">
            <v/>
          </cell>
          <cell r="Q8952" t="str">
            <v/>
          </cell>
        </row>
        <row r="8953">
          <cell r="J8953" t="str">
            <v/>
          </cell>
          <cell r="O8953" t="str">
            <v/>
          </cell>
          <cell r="P8953" t="str">
            <v/>
          </cell>
          <cell r="Q8953" t="str">
            <v/>
          </cell>
        </row>
        <row r="8954">
          <cell r="J8954" t="str">
            <v/>
          </cell>
          <cell r="O8954" t="str">
            <v/>
          </cell>
          <cell r="P8954" t="str">
            <v/>
          </cell>
          <cell r="Q8954" t="str">
            <v/>
          </cell>
        </row>
        <row r="8955">
          <cell r="J8955" t="str">
            <v/>
          </cell>
          <cell r="O8955" t="str">
            <v/>
          </cell>
          <cell r="P8955" t="str">
            <v/>
          </cell>
          <cell r="Q8955" t="str">
            <v/>
          </cell>
        </row>
        <row r="8956">
          <cell r="J8956" t="str">
            <v/>
          </cell>
          <cell r="O8956" t="str">
            <v/>
          </cell>
          <cell r="P8956" t="str">
            <v/>
          </cell>
          <cell r="Q8956" t="str">
            <v/>
          </cell>
        </row>
        <row r="8957">
          <cell r="J8957" t="str">
            <v/>
          </cell>
          <cell r="O8957" t="str">
            <v/>
          </cell>
          <cell r="P8957" t="str">
            <v/>
          </cell>
          <cell r="Q8957" t="str">
            <v/>
          </cell>
        </row>
        <row r="8958">
          <cell r="J8958" t="str">
            <v/>
          </cell>
          <cell r="O8958" t="str">
            <v/>
          </cell>
          <cell r="P8958" t="str">
            <v/>
          </cell>
          <cell r="Q8958" t="str">
            <v/>
          </cell>
        </row>
        <row r="8959">
          <cell r="J8959" t="str">
            <v/>
          </cell>
          <cell r="O8959" t="str">
            <v/>
          </cell>
          <cell r="P8959" t="str">
            <v/>
          </cell>
          <cell r="Q8959" t="str">
            <v/>
          </cell>
        </row>
        <row r="8960">
          <cell r="J8960" t="str">
            <v/>
          </cell>
          <cell r="O8960" t="str">
            <v/>
          </cell>
          <cell r="P8960" t="str">
            <v/>
          </cell>
          <cell r="Q8960" t="str">
            <v/>
          </cell>
        </row>
        <row r="8961">
          <cell r="J8961" t="str">
            <v/>
          </cell>
          <cell r="O8961" t="str">
            <v/>
          </cell>
          <cell r="P8961" t="str">
            <v/>
          </cell>
          <cell r="Q8961" t="str">
            <v/>
          </cell>
        </row>
        <row r="8962">
          <cell r="J8962" t="str">
            <v/>
          </cell>
          <cell r="O8962" t="str">
            <v/>
          </cell>
          <cell r="P8962" t="str">
            <v/>
          </cell>
          <cell r="Q8962" t="str">
            <v/>
          </cell>
        </row>
        <row r="8963">
          <cell r="J8963" t="str">
            <v/>
          </cell>
          <cell r="O8963" t="str">
            <v/>
          </cell>
          <cell r="P8963" t="str">
            <v/>
          </cell>
          <cell r="Q8963" t="str">
            <v/>
          </cell>
        </row>
        <row r="8964">
          <cell r="J8964" t="str">
            <v/>
          </cell>
          <cell r="O8964" t="str">
            <v/>
          </cell>
          <cell r="P8964" t="str">
            <v/>
          </cell>
          <cell r="Q8964" t="str">
            <v/>
          </cell>
        </row>
        <row r="8965">
          <cell r="J8965" t="str">
            <v/>
          </cell>
          <cell r="O8965" t="str">
            <v/>
          </cell>
          <cell r="P8965" t="str">
            <v/>
          </cell>
          <cell r="Q8965" t="str">
            <v/>
          </cell>
        </row>
        <row r="8966">
          <cell r="J8966" t="str">
            <v/>
          </cell>
          <cell r="O8966" t="str">
            <v/>
          </cell>
          <cell r="P8966" t="str">
            <v/>
          </cell>
          <cell r="Q8966" t="str">
            <v/>
          </cell>
        </row>
        <row r="8967">
          <cell r="J8967" t="str">
            <v/>
          </cell>
          <cell r="O8967" t="str">
            <v/>
          </cell>
          <cell r="P8967" t="str">
            <v/>
          </cell>
          <cell r="Q8967" t="str">
            <v/>
          </cell>
        </row>
        <row r="8968">
          <cell r="J8968" t="str">
            <v/>
          </cell>
          <cell r="O8968" t="str">
            <v/>
          </cell>
          <cell r="P8968" t="str">
            <v/>
          </cell>
          <cell r="Q8968" t="str">
            <v/>
          </cell>
        </row>
        <row r="8969">
          <cell r="J8969" t="str">
            <v/>
          </cell>
          <cell r="O8969" t="str">
            <v/>
          </cell>
          <cell r="P8969" t="str">
            <v/>
          </cell>
          <cell r="Q8969" t="str">
            <v/>
          </cell>
        </row>
        <row r="8970">
          <cell r="J8970" t="str">
            <v/>
          </cell>
          <cell r="O8970" t="str">
            <v/>
          </cell>
          <cell r="P8970" t="str">
            <v/>
          </cell>
          <cell r="Q8970" t="str">
            <v/>
          </cell>
        </row>
        <row r="8971">
          <cell r="J8971" t="str">
            <v/>
          </cell>
          <cell r="O8971" t="str">
            <v/>
          </cell>
          <cell r="P8971" t="str">
            <v/>
          </cell>
          <cell r="Q8971" t="str">
            <v/>
          </cell>
        </row>
        <row r="8972">
          <cell r="J8972" t="str">
            <v/>
          </cell>
          <cell r="O8972" t="str">
            <v/>
          </cell>
          <cell r="P8972" t="str">
            <v/>
          </cell>
          <cell r="Q8972" t="str">
            <v/>
          </cell>
        </row>
        <row r="8973">
          <cell r="J8973" t="str">
            <v/>
          </cell>
          <cell r="O8973" t="str">
            <v/>
          </cell>
          <cell r="P8973" t="str">
            <v/>
          </cell>
          <cell r="Q8973" t="str">
            <v/>
          </cell>
        </row>
        <row r="8974">
          <cell r="J8974" t="str">
            <v/>
          </cell>
          <cell r="O8974" t="str">
            <v/>
          </cell>
          <cell r="P8974" t="str">
            <v/>
          </cell>
          <cell r="Q8974" t="str">
            <v/>
          </cell>
        </row>
        <row r="8975">
          <cell r="J8975" t="str">
            <v/>
          </cell>
          <cell r="O8975" t="str">
            <v/>
          </cell>
          <cell r="P8975" t="str">
            <v/>
          </cell>
          <cell r="Q8975" t="str">
            <v/>
          </cell>
        </row>
        <row r="8976">
          <cell r="J8976" t="str">
            <v/>
          </cell>
          <cell r="O8976" t="str">
            <v/>
          </cell>
          <cell r="P8976" t="str">
            <v/>
          </cell>
          <cell r="Q8976" t="str">
            <v/>
          </cell>
        </row>
        <row r="8977">
          <cell r="J8977" t="str">
            <v/>
          </cell>
          <cell r="O8977" t="str">
            <v/>
          </cell>
          <cell r="P8977" t="str">
            <v/>
          </cell>
          <cell r="Q8977" t="str">
            <v/>
          </cell>
        </row>
        <row r="8978">
          <cell r="J8978" t="str">
            <v/>
          </cell>
          <cell r="O8978" t="str">
            <v/>
          </cell>
          <cell r="P8978" t="str">
            <v/>
          </cell>
          <cell r="Q8978" t="str">
            <v/>
          </cell>
        </row>
        <row r="8979">
          <cell r="J8979" t="str">
            <v/>
          </cell>
          <cell r="O8979" t="str">
            <v/>
          </cell>
          <cell r="P8979" t="str">
            <v/>
          </cell>
          <cell r="Q8979" t="str">
            <v/>
          </cell>
        </row>
        <row r="8980">
          <cell r="J8980" t="str">
            <v/>
          </cell>
          <cell r="O8980" t="str">
            <v/>
          </cell>
          <cell r="P8980" t="str">
            <v/>
          </cell>
          <cell r="Q8980" t="str">
            <v/>
          </cell>
        </row>
        <row r="8981">
          <cell r="J8981" t="str">
            <v/>
          </cell>
          <cell r="O8981" t="str">
            <v/>
          </cell>
          <cell r="P8981" t="str">
            <v/>
          </cell>
          <cell r="Q8981" t="str">
            <v/>
          </cell>
        </row>
        <row r="8982">
          <cell r="J8982" t="str">
            <v/>
          </cell>
          <cell r="O8982" t="str">
            <v/>
          </cell>
          <cell r="P8982" t="str">
            <v/>
          </cell>
          <cell r="Q8982" t="str">
            <v/>
          </cell>
        </row>
        <row r="8983">
          <cell r="J8983" t="str">
            <v/>
          </cell>
          <cell r="O8983" t="str">
            <v/>
          </cell>
          <cell r="P8983" t="str">
            <v/>
          </cell>
          <cell r="Q8983" t="str">
            <v/>
          </cell>
        </row>
        <row r="8984">
          <cell r="J8984" t="str">
            <v/>
          </cell>
          <cell r="O8984" t="str">
            <v/>
          </cell>
          <cell r="P8984" t="str">
            <v/>
          </cell>
          <cell r="Q8984" t="str">
            <v/>
          </cell>
        </row>
        <row r="8985">
          <cell r="J8985" t="str">
            <v/>
          </cell>
          <cell r="O8985" t="str">
            <v/>
          </cell>
          <cell r="P8985" t="str">
            <v/>
          </cell>
          <cell r="Q8985" t="str">
            <v/>
          </cell>
        </row>
        <row r="8986">
          <cell r="J8986" t="str">
            <v/>
          </cell>
          <cell r="O8986" t="str">
            <v/>
          </cell>
          <cell r="P8986" t="str">
            <v/>
          </cell>
          <cell r="Q8986" t="str">
            <v/>
          </cell>
        </row>
        <row r="8987">
          <cell r="J8987" t="str">
            <v/>
          </cell>
          <cell r="O8987" t="str">
            <v/>
          </cell>
          <cell r="P8987" t="str">
            <v/>
          </cell>
          <cell r="Q8987" t="str">
            <v/>
          </cell>
        </row>
        <row r="8988">
          <cell r="J8988" t="str">
            <v/>
          </cell>
          <cell r="O8988" t="str">
            <v/>
          </cell>
          <cell r="P8988" t="str">
            <v/>
          </cell>
          <cell r="Q8988" t="str">
            <v/>
          </cell>
        </row>
        <row r="8989">
          <cell r="J8989" t="str">
            <v/>
          </cell>
          <cell r="O8989" t="str">
            <v/>
          </cell>
          <cell r="P8989" t="str">
            <v/>
          </cell>
          <cell r="Q8989" t="str">
            <v/>
          </cell>
        </row>
        <row r="8990">
          <cell r="J8990" t="str">
            <v/>
          </cell>
          <cell r="O8990" t="str">
            <v/>
          </cell>
          <cell r="P8990" t="str">
            <v/>
          </cell>
          <cell r="Q8990" t="str">
            <v/>
          </cell>
        </row>
        <row r="8991">
          <cell r="J8991" t="str">
            <v/>
          </cell>
          <cell r="O8991" t="str">
            <v/>
          </cell>
          <cell r="P8991" t="str">
            <v/>
          </cell>
          <cell r="Q8991" t="str">
            <v/>
          </cell>
        </row>
        <row r="8992">
          <cell r="J8992" t="str">
            <v/>
          </cell>
          <cell r="O8992" t="str">
            <v/>
          </cell>
          <cell r="P8992" t="str">
            <v/>
          </cell>
          <cell r="Q8992" t="str">
            <v/>
          </cell>
        </row>
        <row r="8993">
          <cell r="J8993" t="str">
            <v/>
          </cell>
          <cell r="O8993" t="str">
            <v/>
          </cell>
          <cell r="P8993" t="str">
            <v/>
          </cell>
          <cell r="Q8993" t="str">
            <v/>
          </cell>
        </row>
        <row r="8994">
          <cell r="J8994" t="str">
            <v/>
          </cell>
          <cell r="O8994" t="str">
            <v/>
          </cell>
          <cell r="P8994" t="str">
            <v/>
          </cell>
          <cell r="Q8994" t="str">
            <v/>
          </cell>
        </row>
        <row r="8995">
          <cell r="J8995" t="str">
            <v/>
          </cell>
          <cell r="O8995" t="str">
            <v/>
          </cell>
          <cell r="P8995" t="str">
            <v/>
          </cell>
          <cell r="Q8995" t="str">
            <v/>
          </cell>
        </row>
        <row r="8996">
          <cell r="J8996" t="str">
            <v/>
          </cell>
          <cell r="O8996" t="str">
            <v/>
          </cell>
          <cell r="P8996" t="str">
            <v/>
          </cell>
          <cell r="Q8996" t="str">
            <v/>
          </cell>
        </row>
        <row r="8997">
          <cell r="J8997" t="str">
            <v/>
          </cell>
          <cell r="O8997" t="str">
            <v/>
          </cell>
          <cell r="P8997" t="str">
            <v/>
          </cell>
          <cell r="Q8997" t="str">
            <v/>
          </cell>
        </row>
        <row r="8998">
          <cell r="J8998" t="str">
            <v/>
          </cell>
          <cell r="O8998" t="str">
            <v/>
          </cell>
          <cell r="P8998" t="str">
            <v/>
          </cell>
          <cell r="Q8998" t="str">
            <v/>
          </cell>
        </row>
        <row r="8999">
          <cell r="J8999" t="str">
            <v/>
          </cell>
          <cell r="O8999" t="str">
            <v/>
          </cell>
          <cell r="P8999" t="str">
            <v/>
          </cell>
          <cell r="Q8999" t="str">
            <v/>
          </cell>
        </row>
        <row r="9000">
          <cell r="J9000" t="str">
            <v/>
          </cell>
          <cell r="O9000" t="str">
            <v/>
          </cell>
          <cell r="P9000" t="str">
            <v/>
          </cell>
          <cell r="Q9000" t="str">
            <v/>
          </cell>
        </row>
        <row r="9001">
          <cell r="J9001" t="str">
            <v/>
          </cell>
          <cell r="O9001" t="str">
            <v/>
          </cell>
          <cell r="P9001" t="str">
            <v/>
          </cell>
          <cell r="Q9001" t="str">
            <v/>
          </cell>
        </row>
        <row r="9002">
          <cell r="J9002" t="str">
            <v/>
          </cell>
          <cell r="O9002" t="str">
            <v/>
          </cell>
          <cell r="P9002" t="str">
            <v/>
          </cell>
          <cell r="Q9002" t="str">
            <v/>
          </cell>
        </row>
        <row r="9003">
          <cell r="J9003" t="str">
            <v/>
          </cell>
          <cell r="O9003" t="str">
            <v/>
          </cell>
          <cell r="P9003" t="str">
            <v/>
          </cell>
          <cell r="Q9003" t="str">
            <v/>
          </cell>
        </row>
        <row r="9004">
          <cell r="J9004" t="str">
            <v/>
          </cell>
          <cell r="O9004" t="str">
            <v/>
          </cell>
          <cell r="P9004" t="str">
            <v/>
          </cell>
          <cell r="Q9004" t="str">
            <v/>
          </cell>
        </row>
        <row r="9005">
          <cell r="J9005" t="str">
            <v/>
          </cell>
          <cell r="O9005" t="str">
            <v/>
          </cell>
          <cell r="P9005" t="str">
            <v/>
          </cell>
          <cell r="Q9005" t="str">
            <v/>
          </cell>
        </row>
        <row r="9006">
          <cell r="J9006" t="str">
            <v/>
          </cell>
          <cell r="O9006" t="str">
            <v/>
          </cell>
          <cell r="P9006" t="str">
            <v/>
          </cell>
          <cell r="Q9006" t="str">
            <v/>
          </cell>
        </row>
        <row r="9007">
          <cell r="J9007" t="str">
            <v/>
          </cell>
          <cell r="O9007" t="str">
            <v/>
          </cell>
          <cell r="P9007" t="str">
            <v/>
          </cell>
          <cell r="Q9007" t="str">
            <v/>
          </cell>
        </row>
        <row r="9008">
          <cell r="J9008" t="str">
            <v/>
          </cell>
          <cell r="O9008" t="str">
            <v/>
          </cell>
          <cell r="P9008" t="str">
            <v/>
          </cell>
          <cell r="Q9008" t="str">
            <v/>
          </cell>
        </row>
        <row r="9009">
          <cell r="J9009" t="str">
            <v/>
          </cell>
          <cell r="O9009" t="str">
            <v/>
          </cell>
          <cell r="P9009" t="str">
            <v/>
          </cell>
          <cell r="Q9009" t="str">
            <v/>
          </cell>
        </row>
        <row r="9010">
          <cell r="J9010" t="str">
            <v/>
          </cell>
          <cell r="O9010" t="str">
            <v/>
          </cell>
          <cell r="P9010" t="str">
            <v/>
          </cell>
          <cell r="Q9010" t="str">
            <v/>
          </cell>
        </row>
        <row r="9011">
          <cell r="J9011" t="str">
            <v/>
          </cell>
          <cell r="O9011" t="str">
            <v/>
          </cell>
          <cell r="P9011" t="str">
            <v/>
          </cell>
          <cell r="Q9011" t="str">
            <v/>
          </cell>
        </row>
        <row r="9012">
          <cell r="J9012" t="str">
            <v/>
          </cell>
          <cell r="O9012" t="str">
            <v/>
          </cell>
          <cell r="P9012" t="str">
            <v/>
          </cell>
          <cell r="Q9012" t="str">
            <v/>
          </cell>
        </row>
        <row r="9013">
          <cell r="J9013" t="str">
            <v/>
          </cell>
          <cell r="O9013" t="str">
            <v/>
          </cell>
          <cell r="P9013" t="str">
            <v/>
          </cell>
          <cell r="Q9013" t="str">
            <v/>
          </cell>
        </row>
        <row r="9014">
          <cell r="J9014" t="str">
            <v/>
          </cell>
          <cell r="O9014" t="str">
            <v/>
          </cell>
          <cell r="P9014" t="str">
            <v/>
          </cell>
          <cell r="Q9014" t="str">
            <v/>
          </cell>
        </row>
        <row r="9015">
          <cell r="J9015" t="str">
            <v/>
          </cell>
          <cell r="O9015" t="str">
            <v/>
          </cell>
          <cell r="P9015" t="str">
            <v/>
          </cell>
          <cell r="Q9015" t="str">
            <v/>
          </cell>
        </row>
        <row r="9016">
          <cell r="J9016" t="str">
            <v/>
          </cell>
          <cell r="O9016" t="str">
            <v/>
          </cell>
          <cell r="P9016" t="str">
            <v/>
          </cell>
          <cell r="Q9016" t="str">
            <v/>
          </cell>
        </row>
        <row r="9017">
          <cell r="J9017" t="str">
            <v/>
          </cell>
          <cell r="O9017" t="str">
            <v/>
          </cell>
          <cell r="P9017" t="str">
            <v/>
          </cell>
          <cell r="Q9017" t="str">
            <v/>
          </cell>
        </row>
        <row r="9018">
          <cell r="J9018" t="str">
            <v/>
          </cell>
          <cell r="O9018" t="str">
            <v/>
          </cell>
          <cell r="P9018" t="str">
            <v/>
          </cell>
          <cell r="Q9018" t="str">
            <v/>
          </cell>
        </row>
        <row r="9019">
          <cell r="J9019" t="str">
            <v/>
          </cell>
          <cell r="O9019" t="str">
            <v/>
          </cell>
          <cell r="P9019" t="str">
            <v/>
          </cell>
          <cell r="Q9019" t="str">
            <v/>
          </cell>
        </row>
        <row r="9020">
          <cell r="J9020" t="str">
            <v/>
          </cell>
          <cell r="O9020" t="str">
            <v/>
          </cell>
          <cell r="P9020" t="str">
            <v/>
          </cell>
          <cell r="Q9020" t="str">
            <v/>
          </cell>
        </row>
        <row r="9021">
          <cell r="J9021" t="str">
            <v/>
          </cell>
          <cell r="O9021" t="str">
            <v/>
          </cell>
          <cell r="P9021" t="str">
            <v/>
          </cell>
          <cell r="Q9021" t="str">
            <v/>
          </cell>
        </row>
        <row r="9022">
          <cell r="J9022" t="str">
            <v/>
          </cell>
          <cell r="O9022" t="str">
            <v/>
          </cell>
          <cell r="P9022" t="str">
            <v/>
          </cell>
          <cell r="Q9022" t="str">
            <v/>
          </cell>
        </row>
        <row r="9023">
          <cell r="J9023" t="str">
            <v/>
          </cell>
          <cell r="O9023" t="str">
            <v/>
          </cell>
          <cell r="P9023" t="str">
            <v/>
          </cell>
          <cell r="Q9023" t="str">
            <v/>
          </cell>
        </row>
        <row r="9024">
          <cell r="J9024" t="str">
            <v/>
          </cell>
          <cell r="O9024" t="str">
            <v/>
          </cell>
          <cell r="P9024" t="str">
            <v/>
          </cell>
          <cell r="Q9024" t="str">
            <v/>
          </cell>
        </row>
        <row r="9025">
          <cell r="J9025" t="str">
            <v/>
          </cell>
          <cell r="O9025" t="str">
            <v/>
          </cell>
          <cell r="P9025" t="str">
            <v/>
          </cell>
          <cell r="Q9025" t="str">
            <v/>
          </cell>
        </row>
        <row r="9026">
          <cell r="J9026" t="str">
            <v/>
          </cell>
          <cell r="O9026" t="str">
            <v/>
          </cell>
          <cell r="P9026" t="str">
            <v/>
          </cell>
          <cell r="Q9026" t="str">
            <v/>
          </cell>
        </row>
        <row r="9027">
          <cell r="J9027" t="str">
            <v/>
          </cell>
          <cell r="O9027" t="str">
            <v/>
          </cell>
          <cell r="P9027" t="str">
            <v/>
          </cell>
          <cell r="Q9027" t="str">
            <v/>
          </cell>
        </row>
        <row r="9028">
          <cell r="J9028" t="str">
            <v/>
          </cell>
          <cell r="O9028" t="str">
            <v/>
          </cell>
          <cell r="P9028" t="str">
            <v/>
          </cell>
          <cell r="Q9028" t="str">
            <v/>
          </cell>
        </row>
        <row r="9029">
          <cell r="J9029" t="str">
            <v/>
          </cell>
          <cell r="O9029" t="str">
            <v/>
          </cell>
          <cell r="P9029" t="str">
            <v/>
          </cell>
          <cell r="Q9029" t="str">
            <v/>
          </cell>
        </row>
        <row r="9030">
          <cell r="J9030" t="str">
            <v/>
          </cell>
          <cell r="O9030" t="str">
            <v/>
          </cell>
          <cell r="P9030" t="str">
            <v/>
          </cell>
          <cell r="Q9030" t="str">
            <v/>
          </cell>
        </row>
        <row r="9031">
          <cell r="J9031" t="str">
            <v/>
          </cell>
          <cell r="O9031" t="str">
            <v/>
          </cell>
          <cell r="P9031" t="str">
            <v/>
          </cell>
          <cell r="Q9031" t="str">
            <v/>
          </cell>
        </row>
        <row r="9032">
          <cell r="J9032" t="str">
            <v/>
          </cell>
          <cell r="O9032" t="str">
            <v/>
          </cell>
          <cell r="P9032" t="str">
            <v/>
          </cell>
          <cell r="Q9032" t="str">
            <v/>
          </cell>
        </row>
        <row r="9033">
          <cell r="J9033" t="str">
            <v/>
          </cell>
          <cell r="O9033" t="str">
            <v/>
          </cell>
          <cell r="P9033" t="str">
            <v/>
          </cell>
          <cell r="Q9033" t="str">
            <v/>
          </cell>
        </row>
        <row r="9034">
          <cell r="J9034" t="str">
            <v/>
          </cell>
          <cell r="O9034" t="str">
            <v/>
          </cell>
          <cell r="P9034" t="str">
            <v/>
          </cell>
          <cell r="Q9034" t="str">
            <v/>
          </cell>
        </row>
        <row r="9035">
          <cell r="J9035" t="str">
            <v/>
          </cell>
          <cell r="O9035" t="str">
            <v/>
          </cell>
          <cell r="P9035" t="str">
            <v/>
          </cell>
          <cell r="Q9035" t="str">
            <v/>
          </cell>
        </row>
        <row r="9036">
          <cell r="J9036" t="str">
            <v/>
          </cell>
          <cell r="O9036" t="str">
            <v/>
          </cell>
          <cell r="P9036" t="str">
            <v/>
          </cell>
          <cell r="Q9036" t="str">
            <v/>
          </cell>
        </row>
        <row r="9037">
          <cell r="J9037" t="str">
            <v/>
          </cell>
          <cell r="O9037" t="str">
            <v/>
          </cell>
          <cell r="P9037" t="str">
            <v/>
          </cell>
          <cell r="Q9037" t="str">
            <v/>
          </cell>
        </row>
        <row r="9038">
          <cell r="J9038" t="str">
            <v/>
          </cell>
          <cell r="O9038" t="str">
            <v/>
          </cell>
          <cell r="P9038" t="str">
            <v/>
          </cell>
          <cell r="Q9038" t="str">
            <v/>
          </cell>
        </row>
        <row r="9039">
          <cell r="J9039" t="str">
            <v/>
          </cell>
          <cell r="O9039" t="str">
            <v/>
          </cell>
          <cell r="P9039" t="str">
            <v/>
          </cell>
          <cell r="Q9039" t="str">
            <v/>
          </cell>
        </row>
        <row r="9040">
          <cell r="J9040" t="str">
            <v/>
          </cell>
          <cell r="O9040" t="str">
            <v/>
          </cell>
          <cell r="P9040" t="str">
            <v/>
          </cell>
          <cell r="Q9040" t="str">
            <v/>
          </cell>
        </row>
        <row r="9041">
          <cell r="J9041" t="str">
            <v/>
          </cell>
          <cell r="O9041" t="str">
            <v/>
          </cell>
          <cell r="P9041" t="str">
            <v/>
          </cell>
          <cell r="Q9041" t="str">
            <v/>
          </cell>
        </row>
        <row r="9042">
          <cell r="J9042" t="str">
            <v/>
          </cell>
          <cell r="O9042" t="str">
            <v/>
          </cell>
          <cell r="P9042" t="str">
            <v/>
          </cell>
          <cell r="Q9042" t="str">
            <v/>
          </cell>
        </row>
        <row r="9043">
          <cell r="J9043" t="str">
            <v/>
          </cell>
          <cell r="O9043" t="str">
            <v/>
          </cell>
          <cell r="P9043" t="str">
            <v/>
          </cell>
          <cell r="Q9043" t="str">
            <v/>
          </cell>
        </row>
        <row r="9044">
          <cell r="J9044" t="str">
            <v/>
          </cell>
          <cell r="O9044" t="str">
            <v/>
          </cell>
          <cell r="P9044" t="str">
            <v/>
          </cell>
          <cell r="Q9044" t="str">
            <v/>
          </cell>
        </row>
        <row r="9045">
          <cell r="J9045" t="str">
            <v/>
          </cell>
          <cell r="O9045" t="str">
            <v/>
          </cell>
          <cell r="P9045" t="str">
            <v/>
          </cell>
          <cell r="Q9045" t="str">
            <v/>
          </cell>
        </row>
        <row r="9046">
          <cell r="J9046" t="str">
            <v/>
          </cell>
          <cell r="O9046" t="str">
            <v/>
          </cell>
          <cell r="P9046" t="str">
            <v/>
          </cell>
          <cell r="Q9046" t="str">
            <v/>
          </cell>
        </row>
        <row r="9047">
          <cell r="J9047" t="str">
            <v/>
          </cell>
          <cell r="O9047" t="str">
            <v/>
          </cell>
          <cell r="P9047" t="str">
            <v/>
          </cell>
          <cell r="Q9047" t="str">
            <v/>
          </cell>
        </row>
        <row r="9048">
          <cell r="J9048" t="str">
            <v/>
          </cell>
          <cell r="O9048" t="str">
            <v/>
          </cell>
          <cell r="P9048" t="str">
            <v/>
          </cell>
          <cell r="Q9048" t="str">
            <v/>
          </cell>
        </row>
        <row r="9049">
          <cell r="J9049" t="str">
            <v/>
          </cell>
          <cell r="O9049" t="str">
            <v/>
          </cell>
          <cell r="P9049" t="str">
            <v/>
          </cell>
          <cell r="Q9049" t="str">
            <v/>
          </cell>
        </row>
        <row r="9050">
          <cell r="J9050" t="str">
            <v/>
          </cell>
          <cell r="O9050" t="str">
            <v/>
          </cell>
          <cell r="P9050" t="str">
            <v/>
          </cell>
          <cell r="Q9050" t="str">
            <v/>
          </cell>
        </row>
        <row r="9051">
          <cell r="J9051" t="str">
            <v/>
          </cell>
          <cell r="O9051" t="str">
            <v/>
          </cell>
          <cell r="P9051" t="str">
            <v/>
          </cell>
          <cell r="Q9051" t="str">
            <v/>
          </cell>
        </row>
        <row r="9052">
          <cell r="J9052" t="str">
            <v/>
          </cell>
          <cell r="O9052" t="str">
            <v/>
          </cell>
          <cell r="P9052" t="str">
            <v/>
          </cell>
          <cell r="Q9052" t="str">
            <v/>
          </cell>
        </row>
        <row r="9053">
          <cell r="J9053" t="str">
            <v/>
          </cell>
          <cell r="O9053" t="str">
            <v/>
          </cell>
          <cell r="P9053" t="str">
            <v/>
          </cell>
          <cell r="Q9053" t="str">
            <v/>
          </cell>
        </row>
        <row r="9054">
          <cell r="J9054" t="str">
            <v/>
          </cell>
          <cell r="O9054" t="str">
            <v/>
          </cell>
          <cell r="P9054" t="str">
            <v/>
          </cell>
          <cell r="Q9054" t="str">
            <v/>
          </cell>
        </row>
        <row r="9055">
          <cell r="J9055" t="str">
            <v/>
          </cell>
          <cell r="O9055" t="str">
            <v/>
          </cell>
          <cell r="P9055" t="str">
            <v/>
          </cell>
          <cell r="Q9055" t="str">
            <v/>
          </cell>
        </row>
        <row r="9056">
          <cell r="J9056" t="str">
            <v/>
          </cell>
          <cell r="O9056" t="str">
            <v/>
          </cell>
          <cell r="P9056" t="str">
            <v/>
          </cell>
          <cell r="Q9056" t="str">
            <v/>
          </cell>
        </row>
        <row r="9057">
          <cell r="J9057" t="str">
            <v/>
          </cell>
          <cell r="O9057" t="str">
            <v/>
          </cell>
          <cell r="P9057" t="str">
            <v/>
          </cell>
          <cell r="Q9057" t="str">
            <v/>
          </cell>
        </row>
        <row r="9058">
          <cell r="J9058" t="str">
            <v/>
          </cell>
          <cell r="O9058" t="str">
            <v/>
          </cell>
          <cell r="P9058" t="str">
            <v/>
          </cell>
          <cell r="Q9058" t="str">
            <v/>
          </cell>
        </row>
        <row r="9059">
          <cell r="J9059" t="str">
            <v/>
          </cell>
          <cell r="O9059" t="str">
            <v/>
          </cell>
          <cell r="P9059" t="str">
            <v/>
          </cell>
          <cell r="Q9059" t="str">
            <v/>
          </cell>
        </row>
        <row r="9060">
          <cell r="J9060" t="str">
            <v/>
          </cell>
          <cell r="O9060" t="str">
            <v/>
          </cell>
          <cell r="P9060" t="str">
            <v/>
          </cell>
          <cell r="Q9060" t="str">
            <v/>
          </cell>
        </row>
        <row r="9061">
          <cell r="J9061" t="str">
            <v/>
          </cell>
          <cell r="O9061" t="str">
            <v/>
          </cell>
          <cell r="P9061" t="str">
            <v/>
          </cell>
          <cell r="Q9061" t="str">
            <v/>
          </cell>
        </row>
        <row r="9062">
          <cell r="J9062" t="str">
            <v/>
          </cell>
          <cell r="O9062" t="str">
            <v/>
          </cell>
          <cell r="P9062" t="str">
            <v/>
          </cell>
          <cell r="Q9062" t="str">
            <v/>
          </cell>
        </row>
        <row r="9063">
          <cell r="J9063" t="str">
            <v/>
          </cell>
          <cell r="O9063" t="str">
            <v/>
          </cell>
          <cell r="P9063" t="str">
            <v/>
          </cell>
          <cell r="Q9063" t="str">
            <v/>
          </cell>
        </row>
        <row r="9064">
          <cell r="J9064" t="str">
            <v/>
          </cell>
          <cell r="O9064" t="str">
            <v/>
          </cell>
          <cell r="P9064" t="str">
            <v/>
          </cell>
          <cell r="Q9064" t="str">
            <v/>
          </cell>
        </row>
        <row r="9065">
          <cell r="J9065" t="str">
            <v/>
          </cell>
          <cell r="O9065" t="str">
            <v/>
          </cell>
          <cell r="P9065" t="str">
            <v/>
          </cell>
          <cell r="Q9065" t="str">
            <v/>
          </cell>
        </row>
        <row r="9066">
          <cell r="J9066" t="str">
            <v/>
          </cell>
          <cell r="O9066" t="str">
            <v/>
          </cell>
          <cell r="P9066" t="str">
            <v/>
          </cell>
          <cell r="Q9066" t="str">
            <v/>
          </cell>
        </row>
        <row r="9067">
          <cell r="J9067" t="str">
            <v/>
          </cell>
          <cell r="O9067" t="str">
            <v/>
          </cell>
          <cell r="P9067" t="str">
            <v/>
          </cell>
          <cell r="Q9067" t="str">
            <v/>
          </cell>
        </row>
        <row r="9068">
          <cell r="J9068" t="str">
            <v/>
          </cell>
          <cell r="O9068" t="str">
            <v/>
          </cell>
          <cell r="P9068" t="str">
            <v/>
          </cell>
          <cell r="Q9068" t="str">
            <v/>
          </cell>
        </row>
        <row r="9069">
          <cell r="J9069" t="str">
            <v/>
          </cell>
          <cell r="O9069" t="str">
            <v/>
          </cell>
          <cell r="P9069" t="str">
            <v/>
          </cell>
          <cell r="Q9069" t="str">
            <v/>
          </cell>
        </row>
        <row r="9070">
          <cell r="J9070" t="str">
            <v/>
          </cell>
          <cell r="O9070" t="str">
            <v/>
          </cell>
          <cell r="P9070" t="str">
            <v/>
          </cell>
          <cell r="Q9070" t="str">
            <v/>
          </cell>
        </row>
        <row r="9071">
          <cell r="J9071" t="str">
            <v/>
          </cell>
          <cell r="O9071" t="str">
            <v/>
          </cell>
          <cell r="P9071" t="str">
            <v/>
          </cell>
          <cell r="Q9071" t="str">
            <v/>
          </cell>
        </row>
        <row r="9072">
          <cell r="J9072" t="str">
            <v/>
          </cell>
          <cell r="O9072" t="str">
            <v/>
          </cell>
          <cell r="P9072" t="str">
            <v/>
          </cell>
          <cell r="Q9072" t="str">
            <v/>
          </cell>
        </row>
        <row r="9073">
          <cell r="J9073" t="str">
            <v/>
          </cell>
          <cell r="O9073" t="str">
            <v/>
          </cell>
          <cell r="P9073" t="str">
            <v/>
          </cell>
          <cell r="Q9073" t="str">
            <v/>
          </cell>
        </row>
        <row r="9074">
          <cell r="J9074" t="str">
            <v/>
          </cell>
          <cell r="O9074" t="str">
            <v/>
          </cell>
          <cell r="P9074" t="str">
            <v/>
          </cell>
          <cell r="Q9074" t="str">
            <v/>
          </cell>
        </row>
        <row r="9075">
          <cell r="J9075" t="str">
            <v/>
          </cell>
          <cell r="O9075" t="str">
            <v/>
          </cell>
          <cell r="P9075" t="str">
            <v/>
          </cell>
          <cell r="Q9075" t="str">
            <v/>
          </cell>
        </row>
        <row r="9076">
          <cell r="J9076" t="str">
            <v/>
          </cell>
          <cell r="O9076" t="str">
            <v/>
          </cell>
          <cell r="P9076" t="str">
            <v/>
          </cell>
          <cell r="Q9076" t="str">
            <v/>
          </cell>
        </row>
        <row r="9077">
          <cell r="J9077" t="str">
            <v/>
          </cell>
          <cell r="O9077" t="str">
            <v/>
          </cell>
          <cell r="P9077" t="str">
            <v/>
          </cell>
          <cell r="Q9077" t="str">
            <v/>
          </cell>
        </row>
        <row r="9078">
          <cell r="J9078" t="str">
            <v/>
          </cell>
          <cell r="O9078" t="str">
            <v/>
          </cell>
          <cell r="P9078" t="str">
            <v/>
          </cell>
          <cell r="Q9078" t="str">
            <v/>
          </cell>
        </row>
        <row r="9079">
          <cell r="J9079" t="str">
            <v/>
          </cell>
          <cell r="O9079" t="str">
            <v/>
          </cell>
          <cell r="P9079" t="str">
            <v/>
          </cell>
          <cell r="Q9079" t="str">
            <v/>
          </cell>
        </row>
        <row r="9080">
          <cell r="J9080" t="str">
            <v/>
          </cell>
          <cell r="O9080" t="str">
            <v/>
          </cell>
          <cell r="P9080" t="str">
            <v/>
          </cell>
          <cell r="Q9080" t="str">
            <v/>
          </cell>
        </row>
        <row r="9081">
          <cell r="J9081" t="str">
            <v/>
          </cell>
          <cell r="O9081" t="str">
            <v/>
          </cell>
          <cell r="P9081" t="str">
            <v/>
          </cell>
          <cell r="Q9081" t="str">
            <v/>
          </cell>
        </row>
        <row r="9082">
          <cell r="J9082" t="str">
            <v/>
          </cell>
          <cell r="O9082" t="str">
            <v/>
          </cell>
          <cell r="P9082" t="str">
            <v/>
          </cell>
          <cell r="Q9082" t="str">
            <v/>
          </cell>
        </row>
        <row r="9083">
          <cell r="J9083" t="str">
            <v/>
          </cell>
          <cell r="O9083" t="str">
            <v/>
          </cell>
          <cell r="P9083" t="str">
            <v/>
          </cell>
          <cell r="Q9083" t="str">
            <v/>
          </cell>
        </row>
        <row r="9084">
          <cell r="J9084" t="str">
            <v/>
          </cell>
          <cell r="O9084" t="str">
            <v/>
          </cell>
          <cell r="P9084" t="str">
            <v/>
          </cell>
          <cell r="Q9084" t="str">
            <v/>
          </cell>
        </row>
        <row r="9085">
          <cell r="J9085" t="str">
            <v/>
          </cell>
          <cell r="O9085" t="str">
            <v/>
          </cell>
          <cell r="P9085" t="str">
            <v/>
          </cell>
          <cell r="Q9085" t="str">
            <v/>
          </cell>
        </row>
        <row r="9086">
          <cell r="J9086" t="str">
            <v/>
          </cell>
          <cell r="O9086" t="str">
            <v/>
          </cell>
          <cell r="P9086" t="str">
            <v/>
          </cell>
          <cell r="Q9086" t="str">
            <v/>
          </cell>
        </row>
        <row r="9087">
          <cell r="J9087" t="str">
            <v/>
          </cell>
          <cell r="O9087" t="str">
            <v/>
          </cell>
          <cell r="P9087" t="str">
            <v/>
          </cell>
          <cell r="Q9087" t="str">
            <v/>
          </cell>
        </row>
        <row r="9088">
          <cell r="J9088" t="str">
            <v/>
          </cell>
          <cell r="O9088" t="str">
            <v/>
          </cell>
          <cell r="P9088" t="str">
            <v/>
          </cell>
          <cell r="Q9088" t="str">
            <v/>
          </cell>
        </row>
        <row r="9089">
          <cell r="J9089" t="str">
            <v/>
          </cell>
          <cell r="O9089" t="str">
            <v/>
          </cell>
          <cell r="P9089" t="str">
            <v/>
          </cell>
          <cell r="Q9089" t="str">
            <v/>
          </cell>
        </row>
        <row r="9090">
          <cell r="J9090" t="str">
            <v/>
          </cell>
          <cell r="O9090" t="str">
            <v/>
          </cell>
          <cell r="P9090" t="str">
            <v/>
          </cell>
          <cell r="Q9090" t="str">
            <v/>
          </cell>
        </row>
        <row r="9091">
          <cell r="J9091" t="str">
            <v/>
          </cell>
          <cell r="O9091" t="str">
            <v/>
          </cell>
          <cell r="P9091" t="str">
            <v/>
          </cell>
          <cell r="Q9091" t="str">
            <v/>
          </cell>
        </row>
        <row r="9092">
          <cell r="J9092" t="str">
            <v/>
          </cell>
          <cell r="O9092" t="str">
            <v/>
          </cell>
          <cell r="P9092" t="str">
            <v/>
          </cell>
          <cell r="Q9092" t="str">
            <v/>
          </cell>
        </row>
        <row r="9093">
          <cell r="J9093" t="str">
            <v/>
          </cell>
          <cell r="O9093" t="str">
            <v/>
          </cell>
          <cell r="P9093" t="str">
            <v/>
          </cell>
          <cell r="Q9093" t="str">
            <v/>
          </cell>
        </row>
        <row r="9094">
          <cell r="J9094" t="str">
            <v/>
          </cell>
          <cell r="O9094" t="str">
            <v/>
          </cell>
          <cell r="P9094" t="str">
            <v/>
          </cell>
          <cell r="Q9094" t="str">
            <v/>
          </cell>
        </row>
        <row r="9095">
          <cell r="J9095" t="str">
            <v/>
          </cell>
          <cell r="O9095" t="str">
            <v/>
          </cell>
          <cell r="P9095" t="str">
            <v/>
          </cell>
          <cell r="Q9095" t="str">
            <v/>
          </cell>
        </row>
        <row r="9096">
          <cell r="J9096" t="str">
            <v/>
          </cell>
          <cell r="O9096" t="str">
            <v/>
          </cell>
          <cell r="P9096" t="str">
            <v/>
          </cell>
          <cell r="Q9096" t="str">
            <v/>
          </cell>
        </row>
        <row r="9097">
          <cell r="J9097" t="str">
            <v/>
          </cell>
          <cell r="O9097" t="str">
            <v/>
          </cell>
          <cell r="P9097" t="str">
            <v/>
          </cell>
          <cell r="Q9097" t="str">
            <v/>
          </cell>
        </row>
        <row r="9098">
          <cell r="J9098" t="str">
            <v/>
          </cell>
          <cell r="O9098" t="str">
            <v/>
          </cell>
          <cell r="P9098" t="str">
            <v/>
          </cell>
          <cell r="Q9098" t="str">
            <v/>
          </cell>
        </row>
        <row r="9099">
          <cell r="J9099" t="str">
            <v/>
          </cell>
          <cell r="O9099" t="str">
            <v/>
          </cell>
          <cell r="P9099" t="str">
            <v/>
          </cell>
          <cell r="Q9099" t="str">
            <v/>
          </cell>
        </row>
        <row r="9100">
          <cell r="J9100" t="str">
            <v/>
          </cell>
          <cell r="O9100" t="str">
            <v/>
          </cell>
          <cell r="P9100" t="str">
            <v/>
          </cell>
          <cell r="Q9100" t="str">
            <v/>
          </cell>
        </row>
        <row r="9101">
          <cell r="J9101" t="str">
            <v/>
          </cell>
          <cell r="O9101" t="str">
            <v/>
          </cell>
          <cell r="P9101" t="str">
            <v/>
          </cell>
          <cell r="Q9101" t="str">
            <v/>
          </cell>
        </row>
        <row r="9102">
          <cell r="J9102" t="str">
            <v/>
          </cell>
          <cell r="O9102" t="str">
            <v/>
          </cell>
          <cell r="P9102" t="str">
            <v/>
          </cell>
          <cell r="Q9102" t="str">
            <v/>
          </cell>
        </row>
        <row r="9103">
          <cell r="J9103" t="str">
            <v/>
          </cell>
          <cell r="O9103" t="str">
            <v/>
          </cell>
          <cell r="P9103" t="str">
            <v/>
          </cell>
          <cell r="Q9103" t="str">
            <v/>
          </cell>
        </row>
        <row r="9104">
          <cell r="J9104" t="str">
            <v/>
          </cell>
          <cell r="O9104" t="str">
            <v/>
          </cell>
          <cell r="P9104" t="str">
            <v/>
          </cell>
          <cell r="Q9104" t="str">
            <v/>
          </cell>
        </row>
        <row r="9105">
          <cell r="J9105" t="str">
            <v/>
          </cell>
          <cell r="O9105" t="str">
            <v/>
          </cell>
          <cell r="P9105" t="str">
            <v/>
          </cell>
          <cell r="Q9105" t="str">
            <v/>
          </cell>
        </row>
        <row r="9106">
          <cell r="J9106" t="str">
            <v/>
          </cell>
          <cell r="O9106" t="str">
            <v/>
          </cell>
          <cell r="P9106" t="str">
            <v/>
          </cell>
          <cell r="Q9106" t="str">
            <v/>
          </cell>
        </row>
        <row r="9107">
          <cell r="J9107" t="str">
            <v/>
          </cell>
          <cell r="O9107" t="str">
            <v/>
          </cell>
          <cell r="P9107" t="str">
            <v/>
          </cell>
          <cell r="Q9107" t="str">
            <v/>
          </cell>
        </row>
        <row r="9108">
          <cell r="J9108" t="str">
            <v/>
          </cell>
          <cell r="O9108" t="str">
            <v/>
          </cell>
          <cell r="P9108" t="str">
            <v/>
          </cell>
          <cell r="Q9108" t="str">
            <v/>
          </cell>
        </row>
        <row r="9109">
          <cell r="J9109" t="str">
            <v/>
          </cell>
          <cell r="O9109" t="str">
            <v/>
          </cell>
          <cell r="P9109" t="str">
            <v/>
          </cell>
          <cell r="Q9109" t="str">
            <v/>
          </cell>
        </row>
        <row r="9110">
          <cell r="J9110" t="str">
            <v/>
          </cell>
          <cell r="O9110" t="str">
            <v/>
          </cell>
          <cell r="P9110" t="str">
            <v/>
          </cell>
          <cell r="Q9110" t="str">
            <v/>
          </cell>
        </row>
        <row r="9111">
          <cell r="J9111" t="str">
            <v/>
          </cell>
          <cell r="O9111" t="str">
            <v/>
          </cell>
          <cell r="P9111" t="str">
            <v/>
          </cell>
          <cell r="Q9111" t="str">
            <v/>
          </cell>
        </row>
        <row r="9112">
          <cell r="J9112" t="str">
            <v/>
          </cell>
          <cell r="O9112" t="str">
            <v/>
          </cell>
          <cell r="P9112" t="str">
            <v/>
          </cell>
          <cell r="Q9112" t="str">
            <v/>
          </cell>
        </row>
        <row r="9113">
          <cell r="J9113" t="str">
            <v/>
          </cell>
          <cell r="O9113" t="str">
            <v/>
          </cell>
          <cell r="P9113" t="str">
            <v/>
          </cell>
          <cell r="Q9113" t="str">
            <v/>
          </cell>
        </row>
        <row r="9114">
          <cell r="J9114" t="str">
            <v/>
          </cell>
          <cell r="O9114" t="str">
            <v/>
          </cell>
          <cell r="P9114" t="str">
            <v/>
          </cell>
          <cell r="Q9114" t="str">
            <v/>
          </cell>
        </row>
        <row r="9115">
          <cell r="J9115" t="str">
            <v/>
          </cell>
          <cell r="O9115" t="str">
            <v/>
          </cell>
          <cell r="P9115" t="str">
            <v/>
          </cell>
          <cell r="Q9115" t="str">
            <v/>
          </cell>
        </row>
        <row r="9116">
          <cell r="J9116" t="str">
            <v/>
          </cell>
          <cell r="O9116" t="str">
            <v/>
          </cell>
          <cell r="P9116" t="str">
            <v/>
          </cell>
          <cell r="Q9116" t="str">
            <v/>
          </cell>
        </row>
        <row r="9117">
          <cell r="J9117" t="str">
            <v/>
          </cell>
          <cell r="O9117" t="str">
            <v/>
          </cell>
          <cell r="P9117" t="str">
            <v/>
          </cell>
          <cell r="Q9117" t="str">
            <v/>
          </cell>
        </row>
        <row r="9118">
          <cell r="J9118" t="str">
            <v/>
          </cell>
          <cell r="O9118" t="str">
            <v/>
          </cell>
          <cell r="P9118" t="str">
            <v/>
          </cell>
          <cell r="Q9118" t="str">
            <v/>
          </cell>
        </row>
        <row r="9119">
          <cell r="J9119" t="str">
            <v/>
          </cell>
          <cell r="O9119" t="str">
            <v/>
          </cell>
          <cell r="P9119" t="str">
            <v/>
          </cell>
          <cell r="Q9119" t="str">
            <v/>
          </cell>
        </row>
        <row r="9120">
          <cell r="J9120" t="str">
            <v/>
          </cell>
          <cell r="O9120" t="str">
            <v/>
          </cell>
          <cell r="P9120" t="str">
            <v/>
          </cell>
          <cell r="Q9120" t="str">
            <v/>
          </cell>
        </row>
        <row r="9121">
          <cell r="J9121" t="str">
            <v/>
          </cell>
          <cell r="O9121" t="str">
            <v/>
          </cell>
          <cell r="P9121" t="str">
            <v/>
          </cell>
          <cell r="Q9121" t="str">
            <v/>
          </cell>
        </row>
        <row r="9122">
          <cell r="J9122" t="str">
            <v/>
          </cell>
          <cell r="O9122" t="str">
            <v/>
          </cell>
          <cell r="P9122" t="str">
            <v/>
          </cell>
          <cell r="Q9122" t="str">
            <v/>
          </cell>
        </row>
        <row r="9123">
          <cell r="J9123" t="str">
            <v/>
          </cell>
          <cell r="O9123" t="str">
            <v/>
          </cell>
          <cell r="P9123" t="str">
            <v/>
          </cell>
          <cell r="Q9123" t="str">
            <v/>
          </cell>
        </row>
        <row r="9124">
          <cell r="J9124" t="str">
            <v/>
          </cell>
          <cell r="O9124" t="str">
            <v/>
          </cell>
          <cell r="P9124" t="str">
            <v/>
          </cell>
          <cell r="Q9124" t="str">
            <v/>
          </cell>
        </row>
        <row r="9125">
          <cell r="J9125" t="str">
            <v/>
          </cell>
          <cell r="O9125" t="str">
            <v/>
          </cell>
          <cell r="P9125" t="str">
            <v/>
          </cell>
          <cell r="Q9125" t="str">
            <v/>
          </cell>
        </row>
        <row r="9126">
          <cell r="J9126" t="str">
            <v/>
          </cell>
          <cell r="O9126" t="str">
            <v/>
          </cell>
          <cell r="P9126" t="str">
            <v/>
          </cell>
          <cell r="Q9126" t="str">
            <v/>
          </cell>
        </row>
        <row r="9127">
          <cell r="J9127" t="str">
            <v/>
          </cell>
          <cell r="O9127" t="str">
            <v/>
          </cell>
          <cell r="P9127" t="str">
            <v/>
          </cell>
          <cell r="Q9127" t="str">
            <v/>
          </cell>
        </row>
        <row r="9128">
          <cell r="J9128" t="str">
            <v/>
          </cell>
          <cell r="O9128" t="str">
            <v/>
          </cell>
          <cell r="P9128" t="str">
            <v/>
          </cell>
          <cell r="Q9128" t="str">
            <v/>
          </cell>
        </row>
        <row r="9129">
          <cell r="J9129" t="str">
            <v/>
          </cell>
          <cell r="O9129" t="str">
            <v/>
          </cell>
          <cell r="P9129" t="str">
            <v/>
          </cell>
          <cell r="Q9129" t="str">
            <v/>
          </cell>
        </row>
        <row r="9130">
          <cell r="J9130" t="str">
            <v/>
          </cell>
          <cell r="O9130" t="str">
            <v/>
          </cell>
          <cell r="P9130" t="str">
            <v/>
          </cell>
          <cell r="Q9130" t="str">
            <v/>
          </cell>
        </row>
        <row r="9131">
          <cell r="J9131" t="str">
            <v/>
          </cell>
          <cell r="O9131" t="str">
            <v/>
          </cell>
          <cell r="P9131" t="str">
            <v/>
          </cell>
          <cell r="Q9131" t="str">
            <v/>
          </cell>
        </row>
        <row r="9132">
          <cell r="J9132" t="str">
            <v/>
          </cell>
          <cell r="O9132" t="str">
            <v/>
          </cell>
          <cell r="P9132" t="str">
            <v/>
          </cell>
          <cell r="Q9132" t="str">
            <v/>
          </cell>
        </row>
        <row r="9133">
          <cell r="J9133" t="str">
            <v/>
          </cell>
          <cell r="O9133" t="str">
            <v/>
          </cell>
          <cell r="P9133" t="str">
            <v/>
          </cell>
          <cell r="Q9133" t="str">
            <v/>
          </cell>
        </row>
        <row r="9134">
          <cell r="J9134" t="str">
            <v/>
          </cell>
          <cell r="O9134" t="str">
            <v/>
          </cell>
          <cell r="P9134" t="str">
            <v/>
          </cell>
          <cell r="Q9134" t="str">
            <v/>
          </cell>
        </row>
        <row r="9135">
          <cell r="J9135" t="str">
            <v/>
          </cell>
          <cell r="O9135" t="str">
            <v/>
          </cell>
          <cell r="P9135" t="str">
            <v/>
          </cell>
          <cell r="Q9135" t="str">
            <v/>
          </cell>
        </row>
        <row r="9136">
          <cell r="J9136" t="str">
            <v/>
          </cell>
          <cell r="O9136" t="str">
            <v/>
          </cell>
          <cell r="P9136" t="str">
            <v/>
          </cell>
          <cell r="Q9136" t="str">
            <v/>
          </cell>
        </row>
        <row r="9137">
          <cell r="J9137" t="str">
            <v/>
          </cell>
          <cell r="O9137" t="str">
            <v/>
          </cell>
          <cell r="P9137" t="str">
            <v/>
          </cell>
          <cell r="Q9137" t="str">
            <v/>
          </cell>
        </row>
        <row r="9138">
          <cell r="J9138" t="str">
            <v/>
          </cell>
          <cell r="O9138" t="str">
            <v/>
          </cell>
          <cell r="P9138" t="str">
            <v/>
          </cell>
          <cell r="Q9138" t="str">
            <v/>
          </cell>
        </row>
        <row r="9139">
          <cell r="J9139" t="str">
            <v/>
          </cell>
          <cell r="O9139" t="str">
            <v/>
          </cell>
          <cell r="P9139" t="str">
            <v/>
          </cell>
          <cell r="Q9139" t="str">
            <v/>
          </cell>
        </row>
        <row r="9140">
          <cell r="J9140" t="str">
            <v/>
          </cell>
          <cell r="O9140" t="str">
            <v/>
          </cell>
          <cell r="P9140" t="str">
            <v/>
          </cell>
          <cell r="Q9140" t="str">
            <v/>
          </cell>
        </row>
        <row r="9141">
          <cell r="J9141" t="str">
            <v/>
          </cell>
          <cell r="O9141" t="str">
            <v/>
          </cell>
          <cell r="P9141" t="str">
            <v/>
          </cell>
          <cell r="Q9141" t="str">
            <v/>
          </cell>
        </row>
        <row r="9142">
          <cell r="J9142" t="str">
            <v/>
          </cell>
          <cell r="O9142" t="str">
            <v/>
          </cell>
          <cell r="P9142" t="str">
            <v/>
          </cell>
          <cell r="Q9142" t="str">
            <v/>
          </cell>
        </row>
        <row r="9143">
          <cell r="J9143" t="str">
            <v/>
          </cell>
          <cell r="O9143" t="str">
            <v/>
          </cell>
          <cell r="P9143" t="str">
            <v/>
          </cell>
          <cell r="Q9143" t="str">
            <v/>
          </cell>
        </row>
        <row r="9144">
          <cell r="J9144" t="str">
            <v/>
          </cell>
          <cell r="O9144" t="str">
            <v/>
          </cell>
          <cell r="P9144" t="str">
            <v/>
          </cell>
          <cell r="Q9144" t="str">
            <v/>
          </cell>
        </row>
        <row r="9145">
          <cell r="J9145" t="str">
            <v/>
          </cell>
          <cell r="O9145" t="str">
            <v/>
          </cell>
          <cell r="P9145" t="str">
            <v/>
          </cell>
          <cell r="Q9145" t="str">
            <v/>
          </cell>
        </row>
        <row r="9146">
          <cell r="J9146" t="str">
            <v/>
          </cell>
          <cell r="O9146" t="str">
            <v/>
          </cell>
          <cell r="P9146" t="str">
            <v/>
          </cell>
          <cell r="Q9146" t="str">
            <v/>
          </cell>
        </row>
        <row r="9147">
          <cell r="J9147" t="str">
            <v/>
          </cell>
          <cell r="O9147" t="str">
            <v/>
          </cell>
          <cell r="P9147" t="str">
            <v/>
          </cell>
          <cell r="Q9147" t="str">
            <v/>
          </cell>
        </row>
        <row r="9148">
          <cell r="J9148" t="str">
            <v/>
          </cell>
          <cell r="O9148" t="str">
            <v/>
          </cell>
          <cell r="P9148" t="str">
            <v/>
          </cell>
          <cell r="Q9148" t="str">
            <v/>
          </cell>
        </row>
        <row r="9149">
          <cell r="J9149" t="str">
            <v/>
          </cell>
          <cell r="O9149" t="str">
            <v/>
          </cell>
          <cell r="P9149" t="str">
            <v/>
          </cell>
          <cell r="Q9149" t="str">
            <v/>
          </cell>
        </row>
        <row r="9150">
          <cell r="J9150" t="str">
            <v/>
          </cell>
          <cell r="O9150" t="str">
            <v/>
          </cell>
          <cell r="P9150" t="str">
            <v/>
          </cell>
          <cell r="Q9150" t="str">
            <v/>
          </cell>
        </row>
        <row r="9151">
          <cell r="J9151" t="str">
            <v/>
          </cell>
          <cell r="O9151" t="str">
            <v/>
          </cell>
          <cell r="P9151" t="str">
            <v/>
          </cell>
          <cell r="Q9151" t="str">
            <v/>
          </cell>
        </row>
        <row r="9152">
          <cell r="J9152" t="str">
            <v/>
          </cell>
          <cell r="O9152" t="str">
            <v/>
          </cell>
          <cell r="P9152" t="str">
            <v/>
          </cell>
          <cell r="Q9152" t="str">
            <v/>
          </cell>
        </row>
        <row r="9153">
          <cell r="J9153" t="str">
            <v/>
          </cell>
          <cell r="O9153" t="str">
            <v/>
          </cell>
          <cell r="P9153" t="str">
            <v/>
          </cell>
          <cell r="Q9153" t="str">
            <v/>
          </cell>
        </row>
        <row r="9154">
          <cell r="J9154" t="str">
            <v/>
          </cell>
          <cell r="O9154" t="str">
            <v/>
          </cell>
          <cell r="P9154" t="str">
            <v/>
          </cell>
          <cell r="Q9154" t="str">
            <v/>
          </cell>
        </row>
        <row r="9155">
          <cell r="J9155" t="str">
            <v/>
          </cell>
          <cell r="O9155" t="str">
            <v/>
          </cell>
          <cell r="P9155" t="str">
            <v/>
          </cell>
          <cell r="Q9155" t="str">
            <v/>
          </cell>
        </row>
        <row r="9156">
          <cell r="J9156" t="str">
            <v/>
          </cell>
          <cell r="O9156" t="str">
            <v/>
          </cell>
          <cell r="P9156" t="str">
            <v/>
          </cell>
          <cell r="Q9156" t="str">
            <v/>
          </cell>
        </row>
        <row r="9157">
          <cell r="J9157" t="str">
            <v/>
          </cell>
          <cell r="O9157" t="str">
            <v/>
          </cell>
          <cell r="P9157" t="str">
            <v/>
          </cell>
          <cell r="Q9157" t="str">
            <v/>
          </cell>
        </row>
        <row r="9158">
          <cell r="J9158" t="str">
            <v/>
          </cell>
          <cell r="O9158" t="str">
            <v/>
          </cell>
          <cell r="P9158" t="str">
            <v/>
          </cell>
          <cell r="Q9158" t="str">
            <v/>
          </cell>
        </row>
        <row r="9159">
          <cell r="J9159" t="str">
            <v/>
          </cell>
          <cell r="O9159" t="str">
            <v/>
          </cell>
          <cell r="P9159" t="str">
            <v/>
          </cell>
          <cell r="Q9159" t="str">
            <v/>
          </cell>
        </row>
        <row r="9160">
          <cell r="J9160" t="str">
            <v/>
          </cell>
          <cell r="O9160" t="str">
            <v/>
          </cell>
          <cell r="P9160" t="str">
            <v/>
          </cell>
          <cell r="Q9160" t="str">
            <v/>
          </cell>
        </row>
        <row r="9161">
          <cell r="J9161" t="str">
            <v/>
          </cell>
          <cell r="O9161" t="str">
            <v/>
          </cell>
          <cell r="P9161" t="str">
            <v/>
          </cell>
          <cell r="Q9161" t="str">
            <v/>
          </cell>
        </row>
        <row r="9162">
          <cell r="J9162" t="str">
            <v/>
          </cell>
          <cell r="O9162" t="str">
            <v/>
          </cell>
          <cell r="P9162" t="str">
            <v/>
          </cell>
          <cell r="Q9162" t="str">
            <v/>
          </cell>
        </row>
        <row r="9163">
          <cell r="J9163" t="str">
            <v/>
          </cell>
          <cell r="O9163" t="str">
            <v/>
          </cell>
          <cell r="P9163" t="str">
            <v/>
          </cell>
          <cell r="Q9163" t="str">
            <v/>
          </cell>
        </row>
        <row r="9164">
          <cell r="J9164" t="str">
            <v/>
          </cell>
          <cell r="O9164" t="str">
            <v/>
          </cell>
          <cell r="P9164" t="str">
            <v/>
          </cell>
          <cell r="Q9164" t="str">
            <v/>
          </cell>
        </row>
        <row r="9165">
          <cell r="J9165" t="str">
            <v/>
          </cell>
          <cell r="O9165" t="str">
            <v/>
          </cell>
          <cell r="P9165" t="str">
            <v/>
          </cell>
          <cell r="Q9165" t="str">
            <v/>
          </cell>
        </row>
        <row r="9166">
          <cell r="J9166" t="str">
            <v/>
          </cell>
          <cell r="O9166" t="str">
            <v/>
          </cell>
          <cell r="P9166" t="str">
            <v/>
          </cell>
          <cell r="Q9166" t="str">
            <v/>
          </cell>
        </row>
        <row r="9167">
          <cell r="J9167" t="str">
            <v/>
          </cell>
          <cell r="O9167" t="str">
            <v/>
          </cell>
          <cell r="P9167" t="str">
            <v/>
          </cell>
          <cell r="Q9167" t="str">
            <v/>
          </cell>
        </row>
        <row r="9168">
          <cell r="J9168" t="str">
            <v/>
          </cell>
          <cell r="O9168" t="str">
            <v/>
          </cell>
          <cell r="P9168" t="str">
            <v/>
          </cell>
          <cell r="Q9168" t="str">
            <v/>
          </cell>
        </row>
        <row r="9169">
          <cell r="J9169" t="str">
            <v/>
          </cell>
          <cell r="O9169" t="str">
            <v/>
          </cell>
          <cell r="P9169" t="str">
            <v/>
          </cell>
          <cell r="Q9169" t="str">
            <v/>
          </cell>
        </row>
        <row r="9170">
          <cell r="J9170" t="str">
            <v/>
          </cell>
          <cell r="O9170" t="str">
            <v/>
          </cell>
          <cell r="P9170" t="str">
            <v/>
          </cell>
          <cell r="Q9170" t="str">
            <v/>
          </cell>
        </row>
        <row r="9171">
          <cell r="J9171" t="str">
            <v/>
          </cell>
          <cell r="O9171" t="str">
            <v/>
          </cell>
          <cell r="P9171" t="str">
            <v/>
          </cell>
          <cell r="Q9171" t="str">
            <v/>
          </cell>
        </row>
        <row r="9172">
          <cell r="J9172" t="str">
            <v/>
          </cell>
          <cell r="O9172" t="str">
            <v/>
          </cell>
          <cell r="P9172" t="str">
            <v/>
          </cell>
          <cell r="Q9172" t="str">
            <v/>
          </cell>
        </row>
        <row r="9173">
          <cell r="J9173" t="str">
            <v/>
          </cell>
          <cell r="O9173" t="str">
            <v/>
          </cell>
          <cell r="P9173" t="str">
            <v/>
          </cell>
          <cell r="Q9173" t="str">
            <v/>
          </cell>
        </row>
        <row r="9174">
          <cell r="J9174" t="str">
            <v/>
          </cell>
          <cell r="O9174" t="str">
            <v/>
          </cell>
          <cell r="P9174" t="str">
            <v/>
          </cell>
          <cell r="Q9174" t="str">
            <v/>
          </cell>
        </row>
        <row r="9175">
          <cell r="J9175" t="str">
            <v/>
          </cell>
          <cell r="O9175" t="str">
            <v/>
          </cell>
          <cell r="P9175" t="str">
            <v/>
          </cell>
          <cell r="Q9175" t="str">
            <v/>
          </cell>
        </row>
        <row r="9176">
          <cell r="J9176" t="str">
            <v/>
          </cell>
          <cell r="O9176" t="str">
            <v/>
          </cell>
          <cell r="P9176" t="str">
            <v/>
          </cell>
          <cell r="Q9176" t="str">
            <v/>
          </cell>
        </row>
        <row r="9177">
          <cell r="J9177" t="str">
            <v/>
          </cell>
          <cell r="O9177" t="str">
            <v/>
          </cell>
          <cell r="P9177" t="str">
            <v/>
          </cell>
          <cell r="Q9177" t="str">
            <v/>
          </cell>
        </row>
        <row r="9178">
          <cell r="J9178" t="str">
            <v/>
          </cell>
          <cell r="O9178" t="str">
            <v/>
          </cell>
          <cell r="P9178" t="str">
            <v/>
          </cell>
          <cell r="Q9178" t="str">
            <v/>
          </cell>
        </row>
        <row r="9179">
          <cell r="J9179" t="str">
            <v/>
          </cell>
          <cell r="O9179" t="str">
            <v/>
          </cell>
          <cell r="P9179" t="str">
            <v/>
          </cell>
          <cell r="Q9179" t="str">
            <v/>
          </cell>
        </row>
        <row r="9180">
          <cell r="J9180" t="str">
            <v/>
          </cell>
          <cell r="O9180" t="str">
            <v/>
          </cell>
          <cell r="P9180" t="str">
            <v/>
          </cell>
          <cell r="Q9180" t="str">
            <v/>
          </cell>
        </row>
        <row r="9181">
          <cell r="J9181" t="str">
            <v/>
          </cell>
          <cell r="O9181" t="str">
            <v/>
          </cell>
          <cell r="P9181" t="str">
            <v/>
          </cell>
          <cell r="Q9181" t="str">
            <v/>
          </cell>
        </row>
        <row r="9182">
          <cell r="J9182" t="str">
            <v/>
          </cell>
          <cell r="O9182" t="str">
            <v/>
          </cell>
          <cell r="P9182" t="str">
            <v/>
          </cell>
          <cell r="Q9182" t="str">
            <v/>
          </cell>
        </row>
        <row r="9183">
          <cell r="J9183" t="str">
            <v/>
          </cell>
          <cell r="O9183" t="str">
            <v/>
          </cell>
          <cell r="P9183" t="str">
            <v/>
          </cell>
          <cell r="Q9183" t="str">
            <v/>
          </cell>
        </row>
        <row r="9184">
          <cell r="J9184" t="str">
            <v/>
          </cell>
          <cell r="O9184" t="str">
            <v/>
          </cell>
          <cell r="P9184" t="str">
            <v/>
          </cell>
          <cell r="Q9184" t="str">
            <v/>
          </cell>
        </row>
        <row r="9185">
          <cell r="J9185" t="str">
            <v/>
          </cell>
          <cell r="O9185" t="str">
            <v/>
          </cell>
          <cell r="P9185" t="str">
            <v/>
          </cell>
          <cell r="Q9185" t="str">
            <v/>
          </cell>
        </row>
        <row r="9186">
          <cell r="J9186" t="str">
            <v/>
          </cell>
          <cell r="O9186" t="str">
            <v/>
          </cell>
          <cell r="P9186" t="str">
            <v/>
          </cell>
          <cell r="Q9186" t="str">
            <v/>
          </cell>
        </row>
        <row r="9187">
          <cell r="J9187" t="str">
            <v/>
          </cell>
          <cell r="O9187" t="str">
            <v/>
          </cell>
          <cell r="P9187" t="str">
            <v/>
          </cell>
          <cell r="Q9187" t="str">
            <v/>
          </cell>
        </row>
        <row r="9188">
          <cell r="J9188" t="str">
            <v/>
          </cell>
          <cell r="O9188" t="str">
            <v/>
          </cell>
          <cell r="P9188" t="str">
            <v/>
          </cell>
          <cell r="Q9188" t="str">
            <v/>
          </cell>
        </row>
        <row r="9189">
          <cell r="J9189" t="str">
            <v/>
          </cell>
          <cell r="O9189" t="str">
            <v/>
          </cell>
          <cell r="P9189" t="str">
            <v/>
          </cell>
          <cell r="Q9189" t="str">
            <v/>
          </cell>
        </row>
        <row r="9190">
          <cell r="J9190" t="str">
            <v/>
          </cell>
          <cell r="O9190" t="str">
            <v/>
          </cell>
          <cell r="P9190" t="str">
            <v/>
          </cell>
          <cell r="Q9190" t="str">
            <v/>
          </cell>
        </row>
        <row r="9191">
          <cell r="J9191" t="str">
            <v/>
          </cell>
          <cell r="O9191" t="str">
            <v/>
          </cell>
          <cell r="P9191" t="str">
            <v/>
          </cell>
          <cell r="Q9191" t="str">
            <v/>
          </cell>
        </row>
        <row r="9192">
          <cell r="J9192" t="str">
            <v/>
          </cell>
          <cell r="O9192" t="str">
            <v/>
          </cell>
          <cell r="P9192" t="str">
            <v/>
          </cell>
          <cell r="Q9192" t="str">
            <v/>
          </cell>
        </row>
        <row r="9193">
          <cell r="J9193" t="str">
            <v/>
          </cell>
          <cell r="O9193" t="str">
            <v/>
          </cell>
          <cell r="P9193" t="str">
            <v/>
          </cell>
          <cell r="Q9193" t="str">
            <v/>
          </cell>
        </row>
        <row r="9194">
          <cell r="J9194" t="str">
            <v/>
          </cell>
          <cell r="O9194" t="str">
            <v/>
          </cell>
          <cell r="P9194" t="str">
            <v/>
          </cell>
          <cell r="Q9194" t="str">
            <v/>
          </cell>
        </row>
        <row r="9195">
          <cell r="J9195" t="str">
            <v/>
          </cell>
          <cell r="O9195" t="str">
            <v/>
          </cell>
          <cell r="P9195" t="str">
            <v/>
          </cell>
          <cell r="Q9195" t="str">
            <v/>
          </cell>
        </row>
        <row r="9196">
          <cell r="J9196" t="str">
            <v/>
          </cell>
          <cell r="O9196" t="str">
            <v/>
          </cell>
          <cell r="P9196" t="str">
            <v/>
          </cell>
          <cell r="Q9196" t="str">
            <v/>
          </cell>
        </row>
        <row r="9197">
          <cell r="J9197" t="str">
            <v/>
          </cell>
          <cell r="O9197" t="str">
            <v/>
          </cell>
          <cell r="P9197" t="str">
            <v/>
          </cell>
          <cell r="Q9197" t="str">
            <v/>
          </cell>
        </row>
        <row r="9198">
          <cell r="J9198" t="str">
            <v/>
          </cell>
          <cell r="O9198" t="str">
            <v/>
          </cell>
          <cell r="P9198" t="str">
            <v/>
          </cell>
          <cell r="Q9198" t="str">
            <v/>
          </cell>
        </row>
        <row r="9199">
          <cell r="J9199" t="str">
            <v/>
          </cell>
          <cell r="O9199" t="str">
            <v/>
          </cell>
          <cell r="P9199" t="str">
            <v/>
          </cell>
          <cell r="Q9199" t="str">
            <v/>
          </cell>
        </row>
        <row r="9200">
          <cell r="J9200" t="str">
            <v/>
          </cell>
          <cell r="O9200" t="str">
            <v/>
          </cell>
          <cell r="P9200" t="str">
            <v/>
          </cell>
          <cell r="Q9200" t="str">
            <v/>
          </cell>
        </row>
        <row r="9201">
          <cell r="J9201" t="str">
            <v/>
          </cell>
          <cell r="O9201" t="str">
            <v/>
          </cell>
          <cell r="P9201" t="str">
            <v/>
          </cell>
          <cell r="Q9201" t="str">
            <v/>
          </cell>
        </row>
        <row r="9202">
          <cell r="J9202" t="str">
            <v/>
          </cell>
          <cell r="O9202" t="str">
            <v/>
          </cell>
          <cell r="P9202" t="str">
            <v/>
          </cell>
          <cell r="Q9202" t="str">
            <v/>
          </cell>
        </row>
        <row r="9203">
          <cell r="J9203" t="str">
            <v/>
          </cell>
          <cell r="O9203" t="str">
            <v/>
          </cell>
          <cell r="P9203" t="str">
            <v/>
          </cell>
          <cell r="Q9203" t="str">
            <v/>
          </cell>
        </row>
        <row r="9204">
          <cell r="J9204" t="str">
            <v/>
          </cell>
          <cell r="O9204" t="str">
            <v/>
          </cell>
          <cell r="P9204" t="str">
            <v/>
          </cell>
          <cell r="Q9204" t="str">
            <v/>
          </cell>
        </row>
        <row r="9205">
          <cell r="J9205" t="str">
            <v/>
          </cell>
          <cell r="O9205" t="str">
            <v/>
          </cell>
          <cell r="P9205" t="str">
            <v/>
          </cell>
          <cell r="Q9205" t="str">
            <v/>
          </cell>
        </row>
        <row r="9206">
          <cell r="J9206" t="str">
            <v/>
          </cell>
          <cell r="O9206" t="str">
            <v/>
          </cell>
          <cell r="P9206" t="str">
            <v/>
          </cell>
          <cell r="Q9206" t="str">
            <v/>
          </cell>
        </row>
        <row r="9207">
          <cell r="J9207" t="str">
            <v/>
          </cell>
          <cell r="O9207" t="str">
            <v/>
          </cell>
          <cell r="P9207" t="str">
            <v/>
          </cell>
          <cell r="Q9207" t="str">
            <v/>
          </cell>
        </row>
        <row r="9208">
          <cell r="J9208" t="str">
            <v/>
          </cell>
          <cell r="O9208" t="str">
            <v/>
          </cell>
          <cell r="P9208" t="str">
            <v/>
          </cell>
          <cell r="Q9208" t="str">
            <v/>
          </cell>
        </row>
        <row r="9209">
          <cell r="J9209" t="str">
            <v/>
          </cell>
          <cell r="O9209" t="str">
            <v/>
          </cell>
          <cell r="P9209" t="str">
            <v/>
          </cell>
          <cell r="Q9209" t="str">
            <v/>
          </cell>
        </row>
        <row r="9210">
          <cell r="J9210" t="str">
            <v/>
          </cell>
          <cell r="O9210" t="str">
            <v/>
          </cell>
          <cell r="P9210" t="str">
            <v/>
          </cell>
          <cell r="Q9210" t="str">
            <v/>
          </cell>
        </row>
        <row r="9211">
          <cell r="J9211" t="str">
            <v/>
          </cell>
          <cell r="O9211" t="str">
            <v/>
          </cell>
          <cell r="P9211" t="str">
            <v/>
          </cell>
          <cell r="Q9211" t="str">
            <v/>
          </cell>
        </row>
        <row r="9212">
          <cell r="J9212" t="str">
            <v/>
          </cell>
          <cell r="O9212" t="str">
            <v/>
          </cell>
          <cell r="P9212" t="str">
            <v/>
          </cell>
          <cell r="Q9212" t="str">
            <v/>
          </cell>
        </row>
        <row r="9213">
          <cell r="J9213" t="str">
            <v/>
          </cell>
          <cell r="O9213" t="str">
            <v/>
          </cell>
          <cell r="P9213" t="str">
            <v/>
          </cell>
          <cell r="Q9213" t="str">
            <v/>
          </cell>
        </row>
        <row r="9214">
          <cell r="J9214" t="str">
            <v/>
          </cell>
          <cell r="O9214" t="str">
            <v/>
          </cell>
          <cell r="P9214" t="str">
            <v/>
          </cell>
          <cell r="Q9214" t="str">
            <v/>
          </cell>
        </row>
        <row r="9215">
          <cell r="J9215" t="str">
            <v/>
          </cell>
          <cell r="O9215" t="str">
            <v/>
          </cell>
          <cell r="P9215" t="str">
            <v/>
          </cell>
          <cell r="Q9215" t="str">
            <v/>
          </cell>
        </row>
        <row r="9216">
          <cell r="J9216" t="str">
            <v/>
          </cell>
          <cell r="O9216" t="str">
            <v/>
          </cell>
          <cell r="P9216" t="str">
            <v/>
          </cell>
          <cell r="Q9216" t="str">
            <v/>
          </cell>
        </row>
        <row r="9217">
          <cell r="J9217" t="str">
            <v/>
          </cell>
          <cell r="O9217" t="str">
            <v/>
          </cell>
          <cell r="P9217" t="str">
            <v/>
          </cell>
          <cell r="Q9217" t="str">
            <v/>
          </cell>
        </row>
        <row r="9218">
          <cell r="J9218" t="str">
            <v/>
          </cell>
          <cell r="O9218" t="str">
            <v/>
          </cell>
          <cell r="P9218" t="str">
            <v/>
          </cell>
          <cell r="Q9218" t="str">
            <v/>
          </cell>
        </row>
        <row r="9219">
          <cell r="J9219" t="str">
            <v/>
          </cell>
          <cell r="O9219" t="str">
            <v/>
          </cell>
          <cell r="P9219" t="str">
            <v/>
          </cell>
          <cell r="Q9219" t="str">
            <v/>
          </cell>
        </row>
        <row r="9220">
          <cell r="J9220" t="str">
            <v/>
          </cell>
          <cell r="O9220" t="str">
            <v/>
          </cell>
          <cell r="P9220" t="str">
            <v/>
          </cell>
          <cell r="Q9220" t="str">
            <v/>
          </cell>
        </row>
        <row r="9221">
          <cell r="J9221" t="str">
            <v/>
          </cell>
          <cell r="O9221" t="str">
            <v/>
          </cell>
          <cell r="P9221" t="str">
            <v/>
          </cell>
          <cell r="Q9221" t="str">
            <v/>
          </cell>
        </row>
        <row r="9222">
          <cell r="J9222" t="str">
            <v/>
          </cell>
          <cell r="O9222" t="str">
            <v/>
          </cell>
          <cell r="P9222" t="str">
            <v/>
          </cell>
          <cell r="Q9222" t="str">
            <v/>
          </cell>
        </row>
        <row r="9223">
          <cell r="J9223" t="str">
            <v/>
          </cell>
          <cell r="O9223" t="str">
            <v/>
          </cell>
          <cell r="P9223" t="str">
            <v/>
          </cell>
          <cell r="Q9223" t="str">
            <v/>
          </cell>
        </row>
        <row r="9224">
          <cell r="J9224" t="str">
            <v/>
          </cell>
          <cell r="O9224" t="str">
            <v/>
          </cell>
          <cell r="P9224" t="str">
            <v/>
          </cell>
          <cell r="Q9224" t="str">
            <v/>
          </cell>
        </row>
        <row r="9225">
          <cell r="J9225" t="str">
            <v/>
          </cell>
          <cell r="O9225" t="str">
            <v/>
          </cell>
          <cell r="P9225" t="str">
            <v/>
          </cell>
          <cell r="Q9225" t="str">
            <v/>
          </cell>
        </row>
        <row r="9226">
          <cell r="J9226" t="str">
            <v/>
          </cell>
          <cell r="O9226" t="str">
            <v/>
          </cell>
          <cell r="P9226" t="str">
            <v/>
          </cell>
          <cell r="Q9226" t="str">
            <v/>
          </cell>
        </row>
        <row r="9227">
          <cell r="J9227" t="str">
            <v/>
          </cell>
          <cell r="O9227" t="str">
            <v/>
          </cell>
          <cell r="P9227" t="str">
            <v/>
          </cell>
          <cell r="Q9227" t="str">
            <v/>
          </cell>
        </row>
        <row r="9228">
          <cell r="J9228" t="str">
            <v/>
          </cell>
          <cell r="O9228" t="str">
            <v/>
          </cell>
          <cell r="P9228" t="str">
            <v/>
          </cell>
          <cell r="Q9228" t="str">
            <v/>
          </cell>
        </row>
        <row r="9229">
          <cell r="J9229" t="str">
            <v/>
          </cell>
          <cell r="O9229" t="str">
            <v/>
          </cell>
          <cell r="P9229" t="str">
            <v/>
          </cell>
          <cell r="Q9229" t="str">
            <v/>
          </cell>
        </row>
        <row r="9230">
          <cell r="J9230" t="str">
            <v/>
          </cell>
          <cell r="O9230" t="str">
            <v/>
          </cell>
          <cell r="P9230" t="str">
            <v/>
          </cell>
          <cell r="Q9230" t="str">
            <v/>
          </cell>
        </row>
        <row r="9231">
          <cell r="J9231" t="str">
            <v/>
          </cell>
          <cell r="O9231" t="str">
            <v/>
          </cell>
          <cell r="P9231" t="str">
            <v/>
          </cell>
          <cell r="Q9231" t="str">
            <v/>
          </cell>
        </row>
        <row r="9232">
          <cell r="J9232" t="str">
            <v/>
          </cell>
          <cell r="O9232" t="str">
            <v/>
          </cell>
          <cell r="P9232" t="str">
            <v/>
          </cell>
          <cell r="Q9232" t="str">
            <v/>
          </cell>
        </row>
        <row r="9233">
          <cell r="J9233" t="str">
            <v/>
          </cell>
          <cell r="O9233" t="str">
            <v/>
          </cell>
          <cell r="P9233" t="str">
            <v/>
          </cell>
          <cell r="Q9233" t="str">
            <v/>
          </cell>
        </row>
        <row r="9234">
          <cell r="J9234" t="str">
            <v/>
          </cell>
          <cell r="O9234" t="str">
            <v/>
          </cell>
          <cell r="P9234" t="str">
            <v/>
          </cell>
          <cell r="Q9234" t="str">
            <v/>
          </cell>
        </row>
        <row r="9235">
          <cell r="J9235" t="str">
            <v/>
          </cell>
          <cell r="O9235" t="str">
            <v/>
          </cell>
          <cell r="P9235" t="str">
            <v/>
          </cell>
          <cell r="Q9235" t="str">
            <v/>
          </cell>
        </row>
        <row r="9236">
          <cell r="J9236" t="str">
            <v/>
          </cell>
          <cell r="O9236" t="str">
            <v/>
          </cell>
          <cell r="P9236" t="str">
            <v/>
          </cell>
          <cell r="Q9236" t="str">
            <v/>
          </cell>
        </row>
        <row r="9237">
          <cell r="J9237" t="str">
            <v/>
          </cell>
          <cell r="O9237" t="str">
            <v/>
          </cell>
          <cell r="P9237" t="str">
            <v/>
          </cell>
          <cell r="Q9237" t="str">
            <v/>
          </cell>
        </row>
        <row r="9238">
          <cell r="J9238" t="str">
            <v/>
          </cell>
          <cell r="O9238" t="str">
            <v/>
          </cell>
          <cell r="P9238" t="str">
            <v/>
          </cell>
          <cell r="Q9238" t="str">
            <v/>
          </cell>
        </row>
        <row r="9239">
          <cell r="J9239" t="str">
            <v/>
          </cell>
          <cell r="O9239" t="str">
            <v/>
          </cell>
          <cell r="P9239" t="str">
            <v/>
          </cell>
          <cell r="Q9239" t="str">
            <v/>
          </cell>
        </row>
        <row r="9240">
          <cell r="J9240" t="str">
            <v/>
          </cell>
          <cell r="O9240" t="str">
            <v/>
          </cell>
          <cell r="P9240" t="str">
            <v/>
          </cell>
          <cell r="Q9240" t="str">
            <v/>
          </cell>
        </row>
        <row r="9241">
          <cell r="J9241" t="str">
            <v/>
          </cell>
          <cell r="O9241" t="str">
            <v/>
          </cell>
          <cell r="P9241" t="str">
            <v/>
          </cell>
          <cell r="Q9241" t="str">
            <v/>
          </cell>
        </row>
        <row r="9242">
          <cell r="J9242" t="str">
            <v/>
          </cell>
          <cell r="O9242" t="str">
            <v/>
          </cell>
          <cell r="P9242" t="str">
            <v/>
          </cell>
          <cell r="Q9242" t="str">
            <v/>
          </cell>
        </row>
        <row r="9243">
          <cell r="J9243" t="str">
            <v/>
          </cell>
          <cell r="O9243" t="str">
            <v/>
          </cell>
          <cell r="P9243" t="str">
            <v/>
          </cell>
          <cell r="Q9243" t="str">
            <v/>
          </cell>
        </row>
        <row r="9244">
          <cell r="J9244" t="str">
            <v/>
          </cell>
          <cell r="O9244" t="str">
            <v/>
          </cell>
          <cell r="P9244" t="str">
            <v/>
          </cell>
          <cell r="Q9244" t="str">
            <v/>
          </cell>
        </row>
        <row r="9245">
          <cell r="J9245" t="str">
            <v/>
          </cell>
          <cell r="O9245" t="str">
            <v/>
          </cell>
          <cell r="P9245" t="str">
            <v/>
          </cell>
          <cell r="Q9245" t="str">
            <v/>
          </cell>
        </row>
        <row r="9246">
          <cell r="J9246" t="str">
            <v/>
          </cell>
          <cell r="O9246" t="str">
            <v/>
          </cell>
          <cell r="P9246" t="str">
            <v/>
          </cell>
          <cell r="Q9246" t="str">
            <v/>
          </cell>
        </row>
        <row r="9247">
          <cell r="J9247" t="str">
            <v/>
          </cell>
          <cell r="O9247" t="str">
            <v/>
          </cell>
          <cell r="P9247" t="str">
            <v/>
          </cell>
          <cell r="Q9247" t="str">
            <v/>
          </cell>
        </row>
        <row r="9248">
          <cell r="J9248" t="str">
            <v/>
          </cell>
          <cell r="O9248" t="str">
            <v/>
          </cell>
          <cell r="P9248" t="str">
            <v/>
          </cell>
          <cell r="Q9248" t="str">
            <v/>
          </cell>
        </row>
        <row r="9249">
          <cell r="J9249" t="str">
            <v/>
          </cell>
          <cell r="O9249" t="str">
            <v/>
          </cell>
          <cell r="P9249" t="str">
            <v/>
          </cell>
          <cell r="Q9249" t="str">
            <v/>
          </cell>
        </row>
        <row r="9250">
          <cell r="J9250" t="str">
            <v/>
          </cell>
          <cell r="O9250" t="str">
            <v/>
          </cell>
          <cell r="P9250" t="str">
            <v/>
          </cell>
          <cell r="Q9250" t="str">
            <v/>
          </cell>
        </row>
        <row r="9251">
          <cell r="J9251" t="str">
            <v/>
          </cell>
          <cell r="O9251" t="str">
            <v/>
          </cell>
          <cell r="P9251" t="str">
            <v/>
          </cell>
          <cell r="Q9251" t="str">
            <v/>
          </cell>
        </row>
        <row r="9252">
          <cell r="J9252" t="str">
            <v/>
          </cell>
          <cell r="O9252" t="str">
            <v/>
          </cell>
          <cell r="P9252" t="str">
            <v/>
          </cell>
          <cell r="Q9252" t="str">
            <v/>
          </cell>
        </row>
        <row r="9253">
          <cell r="J9253" t="str">
            <v/>
          </cell>
          <cell r="O9253" t="str">
            <v/>
          </cell>
          <cell r="P9253" t="str">
            <v/>
          </cell>
          <cell r="Q9253" t="str">
            <v/>
          </cell>
        </row>
        <row r="9254">
          <cell r="J9254" t="str">
            <v/>
          </cell>
          <cell r="O9254" t="str">
            <v/>
          </cell>
          <cell r="P9254" t="str">
            <v/>
          </cell>
          <cell r="Q9254" t="str">
            <v/>
          </cell>
        </row>
        <row r="9255">
          <cell r="J9255" t="str">
            <v/>
          </cell>
          <cell r="O9255" t="str">
            <v/>
          </cell>
          <cell r="P9255" t="str">
            <v/>
          </cell>
          <cell r="Q9255" t="str">
            <v/>
          </cell>
        </row>
        <row r="9256">
          <cell r="J9256" t="str">
            <v/>
          </cell>
          <cell r="O9256" t="str">
            <v/>
          </cell>
          <cell r="P9256" t="str">
            <v/>
          </cell>
          <cell r="Q9256" t="str">
            <v/>
          </cell>
        </row>
        <row r="9257">
          <cell r="J9257" t="str">
            <v/>
          </cell>
          <cell r="O9257" t="str">
            <v/>
          </cell>
          <cell r="P9257" t="str">
            <v/>
          </cell>
          <cell r="Q9257" t="str">
            <v/>
          </cell>
        </row>
        <row r="9258">
          <cell r="J9258" t="str">
            <v/>
          </cell>
          <cell r="O9258" t="str">
            <v/>
          </cell>
          <cell r="P9258" t="str">
            <v/>
          </cell>
          <cell r="Q9258" t="str">
            <v/>
          </cell>
        </row>
        <row r="9259">
          <cell r="J9259" t="str">
            <v/>
          </cell>
          <cell r="O9259" t="str">
            <v/>
          </cell>
          <cell r="P9259" t="str">
            <v/>
          </cell>
          <cell r="Q9259" t="str">
            <v/>
          </cell>
        </row>
        <row r="9260">
          <cell r="J9260" t="str">
            <v/>
          </cell>
          <cell r="O9260" t="str">
            <v/>
          </cell>
          <cell r="P9260" t="str">
            <v/>
          </cell>
          <cell r="Q9260" t="str">
            <v/>
          </cell>
        </row>
        <row r="9261">
          <cell r="J9261" t="str">
            <v/>
          </cell>
          <cell r="O9261" t="str">
            <v/>
          </cell>
          <cell r="P9261" t="str">
            <v/>
          </cell>
          <cell r="Q9261" t="str">
            <v/>
          </cell>
        </row>
        <row r="9262">
          <cell r="J9262" t="str">
            <v/>
          </cell>
          <cell r="O9262" t="str">
            <v/>
          </cell>
          <cell r="P9262" t="str">
            <v/>
          </cell>
          <cell r="Q9262" t="str">
            <v/>
          </cell>
        </row>
        <row r="9263">
          <cell r="J9263" t="str">
            <v/>
          </cell>
          <cell r="O9263" t="str">
            <v/>
          </cell>
          <cell r="P9263" t="str">
            <v/>
          </cell>
          <cell r="Q9263" t="str">
            <v/>
          </cell>
        </row>
        <row r="9264">
          <cell r="J9264" t="str">
            <v/>
          </cell>
          <cell r="O9264" t="str">
            <v/>
          </cell>
          <cell r="P9264" t="str">
            <v/>
          </cell>
          <cell r="Q9264" t="str">
            <v/>
          </cell>
        </row>
        <row r="9265">
          <cell r="J9265" t="str">
            <v/>
          </cell>
          <cell r="O9265" t="str">
            <v/>
          </cell>
          <cell r="P9265" t="str">
            <v/>
          </cell>
          <cell r="Q9265" t="str">
            <v/>
          </cell>
        </row>
        <row r="9266">
          <cell r="J9266" t="str">
            <v/>
          </cell>
          <cell r="O9266" t="str">
            <v/>
          </cell>
          <cell r="P9266" t="str">
            <v/>
          </cell>
          <cell r="Q9266" t="str">
            <v/>
          </cell>
        </row>
        <row r="9267">
          <cell r="J9267" t="str">
            <v/>
          </cell>
          <cell r="O9267" t="str">
            <v/>
          </cell>
          <cell r="P9267" t="str">
            <v/>
          </cell>
          <cell r="Q9267" t="str">
            <v/>
          </cell>
        </row>
        <row r="9268">
          <cell r="J9268" t="str">
            <v/>
          </cell>
          <cell r="O9268" t="str">
            <v/>
          </cell>
          <cell r="P9268" t="str">
            <v/>
          </cell>
          <cell r="Q9268" t="str">
            <v/>
          </cell>
        </row>
        <row r="9269">
          <cell r="J9269" t="str">
            <v/>
          </cell>
          <cell r="O9269" t="str">
            <v/>
          </cell>
          <cell r="P9269" t="str">
            <v/>
          </cell>
          <cell r="Q9269" t="str">
            <v/>
          </cell>
        </row>
        <row r="9270">
          <cell r="J9270" t="str">
            <v/>
          </cell>
          <cell r="O9270" t="str">
            <v/>
          </cell>
          <cell r="P9270" t="str">
            <v/>
          </cell>
          <cell r="Q9270" t="str">
            <v/>
          </cell>
        </row>
        <row r="9271">
          <cell r="J9271" t="str">
            <v/>
          </cell>
          <cell r="O9271" t="str">
            <v/>
          </cell>
          <cell r="P9271" t="str">
            <v/>
          </cell>
          <cell r="Q9271" t="str">
            <v/>
          </cell>
        </row>
        <row r="9272">
          <cell r="J9272" t="str">
            <v/>
          </cell>
          <cell r="O9272" t="str">
            <v/>
          </cell>
          <cell r="P9272" t="str">
            <v/>
          </cell>
          <cell r="Q9272" t="str">
            <v/>
          </cell>
        </row>
        <row r="9273">
          <cell r="J9273" t="str">
            <v/>
          </cell>
          <cell r="O9273" t="str">
            <v/>
          </cell>
          <cell r="P9273" t="str">
            <v/>
          </cell>
          <cell r="Q9273" t="str">
            <v/>
          </cell>
        </row>
        <row r="9274">
          <cell r="J9274" t="str">
            <v/>
          </cell>
          <cell r="O9274" t="str">
            <v/>
          </cell>
          <cell r="P9274" t="str">
            <v/>
          </cell>
          <cell r="Q9274" t="str">
            <v/>
          </cell>
        </row>
        <row r="9275">
          <cell r="J9275" t="str">
            <v/>
          </cell>
          <cell r="O9275" t="str">
            <v/>
          </cell>
          <cell r="P9275" t="str">
            <v/>
          </cell>
          <cell r="Q9275" t="str">
            <v/>
          </cell>
        </row>
        <row r="9276">
          <cell r="J9276" t="str">
            <v/>
          </cell>
          <cell r="O9276" t="str">
            <v/>
          </cell>
          <cell r="P9276" t="str">
            <v/>
          </cell>
          <cell r="Q9276" t="str">
            <v/>
          </cell>
        </row>
        <row r="9277">
          <cell r="J9277" t="str">
            <v/>
          </cell>
          <cell r="O9277" t="str">
            <v/>
          </cell>
          <cell r="P9277" t="str">
            <v/>
          </cell>
          <cell r="Q9277" t="str">
            <v/>
          </cell>
        </row>
        <row r="9278">
          <cell r="J9278" t="str">
            <v/>
          </cell>
          <cell r="O9278" t="str">
            <v/>
          </cell>
          <cell r="P9278" t="str">
            <v/>
          </cell>
          <cell r="Q9278" t="str">
            <v/>
          </cell>
        </row>
        <row r="9279">
          <cell r="J9279" t="str">
            <v/>
          </cell>
          <cell r="O9279" t="str">
            <v/>
          </cell>
          <cell r="P9279" t="str">
            <v/>
          </cell>
          <cell r="Q9279" t="str">
            <v/>
          </cell>
        </row>
        <row r="9280">
          <cell r="J9280" t="str">
            <v/>
          </cell>
          <cell r="O9280" t="str">
            <v/>
          </cell>
          <cell r="P9280" t="str">
            <v/>
          </cell>
          <cell r="Q9280" t="str">
            <v/>
          </cell>
        </row>
        <row r="9281">
          <cell r="J9281" t="str">
            <v/>
          </cell>
          <cell r="O9281" t="str">
            <v/>
          </cell>
          <cell r="P9281" t="str">
            <v/>
          </cell>
          <cell r="Q9281" t="str">
            <v/>
          </cell>
        </row>
        <row r="9282">
          <cell r="J9282" t="str">
            <v/>
          </cell>
          <cell r="O9282" t="str">
            <v/>
          </cell>
          <cell r="P9282" t="str">
            <v/>
          </cell>
          <cell r="Q9282" t="str">
            <v/>
          </cell>
        </row>
        <row r="9283">
          <cell r="J9283" t="str">
            <v/>
          </cell>
          <cell r="O9283" t="str">
            <v/>
          </cell>
          <cell r="P9283" t="str">
            <v/>
          </cell>
          <cell r="Q9283" t="str">
            <v/>
          </cell>
        </row>
        <row r="9284">
          <cell r="J9284" t="str">
            <v/>
          </cell>
          <cell r="O9284" t="str">
            <v/>
          </cell>
          <cell r="P9284" t="str">
            <v/>
          </cell>
          <cell r="Q9284" t="str">
            <v/>
          </cell>
        </row>
        <row r="9285">
          <cell r="J9285" t="str">
            <v/>
          </cell>
          <cell r="O9285" t="str">
            <v/>
          </cell>
          <cell r="P9285" t="str">
            <v/>
          </cell>
          <cell r="Q9285" t="str">
            <v/>
          </cell>
        </row>
        <row r="9286">
          <cell r="J9286" t="str">
            <v/>
          </cell>
          <cell r="O9286" t="str">
            <v/>
          </cell>
          <cell r="P9286" t="str">
            <v/>
          </cell>
          <cell r="Q9286" t="str">
            <v/>
          </cell>
        </row>
        <row r="9287">
          <cell r="J9287" t="str">
            <v/>
          </cell>
          <cell r="O9287" t="str">
            <v/>
          </cell>
          <cell r="P9287" t="str">
            <v/>
          </cell>
          <cell r="Q9287" t="str">
            <v/>
          </cell>
        </row>
        <row r="9288">
          <cell r="J9288" t="str">
            <v/>
          </cell>
          <cell r="O9288" t="str">
            <v/>
          </cell>
          <cell r="P9288" t="str">
            <v/>
          </cell>
          <cell r="Q9288" t="str">
            <v/>
          </cell>
        </row>
        <row r="9289">
          <cell r="J9289" t="str">
            <v/>
          </cell>
          <cell r="O9289" t="str">
            <v/>
          </cell>
          <cell r="P9289" t="str">
            <v/>
          </cell>
          <cell r="Q9289" t="str">
            <v/>
          </cell>
        </row>
        <row r="9290">
          <cell r="J9290" t="str">
            <v/>
          </cell>
          <cell r="O9290" t="str">
            <v/>
          </cell>
          <cell r="P9290" t="str">
            <v/>
          </cell>
          <cell r="Q9290" t="str">
            <v/>
          </cell>
        </row>
        <row r="9291">
          <cell r="J9291" t="str">
            <v/>
          </cell>
          <cell r="O9291" t="str">
            <v/>
          </cell>
          <cell r="P9291" t="str">
            <v/>
          </cell>
          <cell r="Q9291" t="str">
            <v/>
          </cell>
        </row>
        <row r="9292">
          <cell r="J9292" t="str">
            <v/>
          </cell>
          <cell r="O9292" t="str">
            <v/>
          </cell>
          <cell r="P9292" t="str">
            <v/>
          </cell>
          <cell r="Q9292" t="str">
            <v/>
          </cell>
        </row>
        <row r="9293">
          <cell r="J9293" t="str">
            <v/>
          </cell>
          <cell r="O9293" t="str">
            <v/>
          </cell>
          <cell r="P9293" t="str">
            <v/>
          </cell>
          <cell r="Q9293" t="str">
            <v/>
          </cell>
        </row>
        <row r="9294">
          <cell r="J9294" t="str">
            <v/>
          </cell>
          <cell r="O9294" t="str">
            <v/>
          </cell>
          <cell r="P9294" t="str">
            <v/>
          </cell>
          <cell r="Q9294" t="str">
            <v/>
          </cell>
        </row>
        <row r="9295">
          <cell r="J9295" t="str">
            <v/>
          </cell>
          <cell r="O9295" t="str">
            <v/>
          </cell>
          <cell r="P9295" t="str">
            <v/>
          </cell>
          <cell r="Q9295" t="str">
            <v/>
          </cell>
        </row>
        <row r="9296">
          <cell r="J9296" t="str">
            <v/>
          </cell>
          <cell r="O9296" t="str">
            <v/>
          </cell>
          <cell r="P9296" t="str">
            <v/>
          </cell>
          <cell r="Q9296" t="str">
            <v/>
          </cell>
        </row>
        <row r="9297">
          <cell r="J9297" t="str">
            <v/>
          </cell>
          <cell r="O9297" t="str">
            <v/>
          </cell>
          <cell r="P9297" t="str">
            <v/>
          </cell>
          <cell r="Q9297" t="str">
            <v/>
          </cell>
        </row>
        <row r="9298">
          <cell r="J9298" t="str">
            <v/>
          </cell>
          <cell r="O9298" t="str">
            <v/>
          </cell>
          <cell r="P9298" t="str">
            <v/>
          </cell>
          <cell r="Q9298" t="str">
            <v/>
          </cell>
        </row>
        <row r="9299">
          <cell r="J9299" t="str">
            <v/>
          </cell>
          <cell r="O9299" t="str">
            <v/>
          </cell>
          <cell r="P9299" t="str">
            <v/>
          </cell>
          <cell r="Q9299" t="str">
            <v/>
          </cell>
        </row>
        <row r="9300">
          <cell r="J9300" t="str">
            <v/>
          </cell>
          <cell r="O9300" t="str">
            <v/>
          </cell>
          <cell r="P9300" t="str">
            <v/>
          </cell>
          <cell r="Q9300" t="str">
            <v/>
          </cell>
        </row>
        <row r="9301">
          <cell r="J9301" t="str">
            <v/>
          </cell>
          <cell r="O9301" t="str">
            <v/>
          </cell>
          <cell r="P9301" t="str">
            <v/>
          </cell>
          <cell r="Q9301" t="str">
            <v/>
          </cell>
        </row>
        <row r="9302">
          <cell r="J9302" t="str">
            <v/>
          </cell>
          <cell r="O9302" t="str">
            <v/>
          </cell>
          <cell r="P9302" t="str">
            <v/>
          </cell>
          <cell r="Q9302" t="str">
            <v/>
          </cell>
        </row>
        <row r="9303">
          <cell r="J9303" t="str">
            <v/>
          </cell>
          <cell r="O9303" t="str">
            <v/>
          </cell>
          <cell r="P9303" t="str">
            <v/>
          </cell>
          <cell r="Q9303" t="str">
            <v/>
          </cell>
        </row>
        <row r="9304">
          <cell r="J9304" t="str">
            <v/>
          </cell>
          <cell r="O9304" t="str">
            <v/>
          </cell>
          <cell r="P9304" t="str">
            <v/>
          </cell>
          <cell r="Q9304" t="str">
            <v/>
          </cell>
        </row>
        <row r="9305">
          <cell r="J9305" t="str">
            <v/>
          </cell>
          <cell r="O9305" t="str">
            <v/>
          </cell>
          <cell r="P9305" t="str">
            <v/>
          </cell>
          <cell r="Q9305" t="str">
            <v/>
          </cell>
        </row>
        <row r="9306">
          <cell r="J9306" t="str">
            <v/>
          </cell>
          <cell r="O9306" t="str">
            <v/>
          </cell>
          <cell r="P9306" t="str">
            <v/>
          </cell>
          <cell r="Q9306" t="str">
            <v/>
          </cell>
        </row>
        <row r="9307">
          <cell r="J9307" t="str">
            <v/>
          </cell>
          <cell r="O9307" t="str">
            <v/>
          </cell>
          <cell r="P9307" t="str">
            <v/>
          </cell>
          <cell r="Q9307" t="str">
            <v/>
          </cell>
        </row>
        <row r="9308">
          <cell r="J9308" t="str">
            <v/>
          </cell>
          <cell r="O9308" t="str">
            <v/>
          </cell>
          <cell r="P9308" t="str">
            <v/>
          </cell>
          <cell r="Q9308" t="str">
            <v/>
          </cell>
        </row>
        <row r="9309">
          <cell r="J9309" t="str">
            <v/>
          </cell>
          <cell r="O9309" t="str">
            <v/>
          </cell>
          <cell r="P9309" t="str">
            <v/>
          </cell>
          <cell r="Q9309" t="str">
            <v/>
          </cell>
        </row>
        <row r="9310">
          <cell r="J9310" t="str">
            <v/>
          </cell>
          <cell r="O9310" t="str">
            <v/>
          </cell>
          <cell r="P9310" t="str">
            <v/>
          </cell>
          <cell r="Q9310" t="str">
            <v/>
          </cell>
        </row>
        <row r="9311">
          <cell r="J9311" t="str">
            <v/>
          </cell>
          <cell r="O9311" t="str">
            <v/>
          </cell>
          <cell r="P9311" t="str">
            <v/>
          </cell>
          <cell r="Q9311" t="str">
            <v/>
          </cell>
        </row>
        <row r="9312">
          <cell r="J9312" t="str">
            <v/>
          </cell>
          <cell r="O9312" t="str">
            <v/>
          </cell>
          <cell r="P9312" t="str">
            <v/>
          </cell>
          <cell r="Q9312" t="str">
            <v/>
          </cell>
        </row>
        <row r="9313">
          <cell r="J9313" t="str">
            <v/>
          </cell>
          <cell r="O9313" t="str">
            <v/>
          </cell>
          <cell r="P9313" t="str">
            <v/>
          </cell>
          <cell r="Q9313" t="str">
            <v/>
          </cell>
        </row>
        <row r="9314">
          <cell r="J9314" t="str">
            <v/>
          </cell>
          <cell r="O9314" t="str">
            <v/>
          </cell>
          <cell r="P9314" t="str">
            <v/>
          </cell>
          <cell r="Q9314" t="str">
            <v/>
          </cell>
        </row>
        <row r="9315">
          <cell r="J9315" t="str">
            <v/>
          </cell>
          <cell r="O9315" t="str">
            <v/>
          </cell>
          <cell r="P9315" t="str">
            <v/>
          </cell>
          <cell r="Q9315" t="str">
            <v/>
          </cell>
        </row>
        <row r="9316">
          <cell r="J9316" t="str">
            <v/>
          </cell>
          <cell r="O9316" t="str">
            <v/>
          </cell>
          <cell r="P9316" t="str">
            <v/>
          </cell>
          <cell r="Q9316" t="str">
            <v/>
          </cell>
        </row>
        <row r="9317">
          <cell r="J9317" t="str">
            <v/>
          </cell>
          <cell r="O9317" t="str">
            <v/>
          </cell>
          <cell r="P9317" t="str">
            <v/>
          </cell>
          <cell r="Q9317" t="str">
            <v/>
          </cell>
        </row>
        <row r="9318">
          <cell r="J9318" t="str">
            <v/>
          </cell>
          <cell r="O9318" t="str">
            <v/>
          </cell>
          <cell r="P9318" t="str">
            <v/>
          </cell>
          <cell r="Q9318" t="str">
            <v/>
          </cell>
        </row>
        <row r="9319">
          <cell r="J9319" t="str">
            <v/>
          </cell>
          <cell r="O9319" t="str">
            <v/>
          </cell>
          <cell r="P9319" t="str">
            <v/>
          </cell>
          <cell r="Q9319" t="str">
            <v/>
          </cell>
        </row>
        <row r="9320">
          <cell r="J9320" t="str">
            <v/>
          </cell>
          <cell r="O9320" t="str">
            <v/>
          </cell>
          <cell r="P9320" t="str">
            <v/>
          </cell>
          <cell r="Q9320" t="str">
            <v/>
          </cell>
        </row>
        <row r="9321">
          <cell r="J9321" t="str">
            <v/>
          </cell>
          <cell r="O9321" t="str">
            <v/>
          </cell>
          <cell r="P9321" t="str">
            <v/>
          </cell>
          <cell r="Q9321" t="str">
            <v/>
          </cell>
        </row>
        <row r="9322">
          <cell r="J9322" t="str">
            <v/>
          </cell>
          <cell r="O9322" t="str">
            <v/>
          </cell>
          <cell r="P9322" t="str">
            <v/>
          </cell>
          <cell r="Q9322" t="str">
            <v/>
          </cell>
        </row>
        <row r="9323">
          <cell r="J9323" t="str">
            <v/>
          </cell>
          <cell r="O9323" t="str">
            <v/>
          </cell>
          <cell r="P9323" t="str">
            <v/>
          </cell>
          <cell r="Q9323" t="str">
            <v/>
          </cell>
        </row>
        <row r="9324">
          <cell r="J9324" t="str">
            <v/>
          </cell>
          <cell r="O9324" t="str">
            <v/>
          </cell>
          <cell r="P9324" t="str">
            <v/>
          </cell>
          <cell r="Q9324" t="str">
            <v/>
          </cell>
        </row>
        <row r="9325">
          <cell r="J9325" t="str">
            <v/>
          </cell>
          <cell r="O9325" t="str">
            <v/>
          </cell>
          <cell r="P9325" t="str">
            <v/>
          </cell>
          <cell r="Q9325" t="str">
            <v/>
          </cell>
        </row>
        <row r="9326">
          <cell r="J9326" t="str">
            <v/>
          </cell>
          <cell r="O9326" t="str">
            <v/>
          </cell>
          <cell r="P9326" t="str">
            <v/>
          </cell>
          <cell r="Q9326" t="str">
            <v/>
          </cell>
        </row>
        <row r="9327">
          <cell r="J9327" t="str">
            <v/>
          </cell>
          <cell r="O9327" t="str">
            <v/>
          </cell>
          <cell r="P9327" t="str">
            <v/>
          </cell>
          <cell r="Q9327" t="str">
            <v/>
          </cell>
        </row>
        <row r="9328">
          <cell r="J9328" t="str">
            <v/>
          </cell>
          <cell r="O9328" t="str">
            <v/>
          </cell>
          <cell r="P9328" t="str">
            <v/>
          </cell>
          <cell r="Q9328" t="str">
            <v/>
          </cell>
        </row>
        <row r="9329">
          <cell r="J9329" t="str">
            <v/>
          </cell>
          <cell r="O9329" t="str">
            <v/>
          </cell>
          <cell r="P9329" t="str">
            <v/>
          </cell>
          <cell r="Q9329" t="str">
            <v/>
          </cell>
        </row>
        <row r="9330">
          <cell r="J9330" t="str">
            <v/>
          </cell>
          <cell r="O9330" t="str">
            <v/>
          </cell>
          <cell r="P9330" t="str">
            <v/>
          </cell>
          <cell r="Q9330" t="str">
            <v/>
          </cell>
        </row>
        <row r="9331">
          <cell r="J9331" t="str">
            <v/>
          </cell>
          <cell r="O9331" t="str">
            <v/>
          </cell>
          <cell r="P9331" t="str">
            <v/>
          </cell>
          <cell r="Q9331" t="str">
            <v/>
          </cell>
        </row>
        <row r="9332">
          <cell r="J9332" t="str">
            <v/>
          </cell>
          <cell r="O9332" t="str">
            <v/>
          </cell>
          <cell r="P9332" t="str">
            <v/>
          </cell>
          <cell r="Q9332" t="str">
            <v/>
          </cell>
        </row>
        <row r="9333">
          <cell r="J9333" t="str">
            <v/>
          </cell>
          <cell r="O9333" t="str">
            <v/>
          </cell>
          <cell r="P9333" t="str">
            <v/>
          </cell>
          <cell r="Q9333" t="str">
            <v/>
          </cell>
        </row>
        <row r="9334">
          <cell r="J9334" t="str">
            <v/>
          </cell>
          <cell r="O9334" t="str">
            <v/>
          </cell>
          <cell r="P9334" t="str">
            <v/>
          </cell>
          <cell r="Q9334" t="str">
            <v/>
          </cell>
        </row>
        <row r="9335">
          <cell r="J9335" t="str">
            <v/>
          </cell>
          <cell r="O9335" t="str">
            <v/>
          </cell>
          <cell r="P9335" t="str">
            <v/>
          </cell>
          <cell r="Q9335" t="str">
            <v/>
          </cell>
        </row>
        <row r="9336">
          <cell r="J9336" t="str">
            <v/>
          </cell>
          <cell r="O9336" t="str">
            <v/>
          </cell>
          <cell r="P9336" t="str">
            <v/>
          </cell>
          <cell r="Q9336" t="str">
            <v/>
          </cell>
        </row>
        <row r="9337">
          <cell r="J9337" t="str">
            <v/>
          </cell>
          <cell r="O9337" t="str">
            <v/>
          </cell>
          <cell r="P9337" t="str">
            <v/>
          </cell>
          <cell r="Q9337" t="str">
            <v/>
          </cell>
        </row>
        <row r="9338">
          <cell r="J9338" t="str">
            <v/>
          </cell>
          <cell r="O9338" t="str">
            <v/>
          </cell>
          <cell r="P9338" t="str">
            <v/>
          </cell>
          <cell r="Q9338" t="str">
            <v/>
          </cell>
        </row>
        <row r="9339">
          <cell r="J9339" t="str">
            <v/>
          </cell>
          <cell r="O9339" t="str">
            <v/>
          </cell>
          <cell r="P9339" t="str">
            <v/>
          </cell>
          <cell r="Q9339" t="str">
            <v/>
          </cell>
        </row>
        <row r="9340">
          <cell r="J9340" t="str">
            <v/>
          </cell>
          <cell r="O9340" t="str">
            <v/>
          </cell>
          <cell r="P9340" t="str">
            <v/>
          </cell>
          <cell r="Q9340" t="str">
            <v/>
          </cell>
        </row>
        <row r="9341">
          <cell r="J9341" t="str">
            <v/>
          </cell>
          <cell r="O9341" t="str">
            <v/>
          </cell>
          <cell r="P9341" t="str">
            <v/>
          </cell>
          <cell r="Q9341" t="str">
            <v/>
          </cell>
        </row>
        <row r="9342">
          <cell r="J9342" t="str">
            <v/>
          </cell>
          <cell r="O9342" t="str">
            <v/>
          </cell>
          <cell r="P9342" t="str">
            <v/>
          </cell>
          <cell r="Q9342" t="str">
            <v/>
          </cell>
        </row>
        <row r="9343">
          <cell r="J9343" t="str">
            <v/>
          </cell>
          <cell r="O9343" t="str">
            <v/>
          </cell>
          <cell r="P9343" t="str">
            <v/>
          </cell>
          <cell r="Q9343" t="str">
            <v/>
          </cell>
        </row>
        <row r="9344">
          <cell r="J9344" t="str">
            <v/>
          </cell>
          <cell r="O9344" t="str">
            <v/>
          </cell>
          <cell r="P9344" t="str">
            <v/>
          </cell>
          <cell r="Q9344" t="str">
            <v/>
          </cell>
        </row>
        <row r="9345">
          <cell r="J9345" t="str">
            <v/>
          </cell>
          <cell r="O9345" t="str">
            <v/>
          </cell>
          <cell r="P9345" t="str">
            <v/>
          </cell>
          <cell r="Q9345" t="str">
            <v/>
          </cell>
        </row>
        <row r="9346">
          <cell r="J9346" t="str">
            <v/>
          </cell>
          <cell r="O9346" t="str">
            <v/>
          </cell>
          <cell r="P9346" t="str">
            <v/>
          </cell>
          <cell r="Q9346" t="str">
            <v/>
          </cell>
        </row>
        <row r="9347">
          <cell r="J9347" t="str">
            <v/>
          </cell>
          <cell r="O9347" t="str">
            <v/>
          </cell>
          <cell r="P9347" t="str">
            <v/>
          </cell>
          <cell r="Q9347" t="str">
            <v/>
          </cell>
        </row>
        <row r="9348">
          <cell r="J9348" t="str">
            <v/>
          </cell>
          <cell r="O9348" t="str">
            <v/>
          </cell>
          <cell r="P9348" t="str">
            <v/>
          </cell>
          <cell r="Q9348" t="str">
            <v/>
          </cell>
        </row>
        <row r="9349">
          <cell r="J9349" t="str">
            <v/>
          </cell>
          <cell r="O9349" t="str">
            <v/>
          </cell>
          <cell r="P9349" t="str">
            <v/>
          </cell>
          <cell r="Q9349" t="str">
            <v/>
          </cell>
        </row>
        <row r="9350">
          <cell r="J9350" t="str">
            <v/>
          </cell>
          <cell r="O9350" t="str">
            <v/>
          </cell>
          <cell r="P9350" t="str">
            <v/>
          </cell>
          <cell r="Q9350" t="str">
            <v/>
          </cell>
        </row>
        <row r="9351">
          <cell r="J9351" t="str">
            <v/>
          </cell>
          <cell r="O9351" t="str">
            <v/>
          </cell>
          <cell r="P9351" t="str">
            <v/>
          </cell>
          <cell r="Q9351" t="str">
            <v/>
          </cell>
        </row>
        <row r="9352">
          <cell r="J9352" t="str">
            <v/>
          </cell>
          <cell r="O9352" t="str">
            <v/>
          </cell>
          <cell r="P9352" t="str">
            <v/>
          </cell>
          <cell r="Q9352" t="str">
            <v/>
          </cell>
        </row>
        <row r="9353">
          <cell r="J9353" t="str">
            <v/>
          </cell>
          <cell r="O9353" t="str">
            <v/>
          </cell>
          <cell r="P9353" t="str">
            <v/>
          </cell>
          <cell r="Q9353" t="str">
            <v/>
          </cell>
        </row>
        <row r="9354">
          <cell r="J9354" t="str">
            <v/>
          </cell>
          <cell r="O9354" t="str">
            <v/>
          </cell>
          <cell r="P9354" t="str">
            <v/>
          </cell>
          <cell r="Q9354" t="str">
            <v/>
          </cell>
        </row>
        <row r="9355">
          <cell r="J9355" t="str">
            <v/>
          </cell>
          <cell r="O9355" t="str">
            <v/>
          </cell>
          <cell r="P9355" t="str">
            <v/>
          </cell>
          <cell r="Q9355" t="str">
            <v/>
          </cell>
        </row>
        <row r="9356">
          <cell r="J9356" t="str">
            <v/>
          </cell>
          <cell r="O9356" t="str">
            <v/>
          </cell>
          <cell r="P9356" t="str">
            <v/>
          </cell>
          <cell r="Q9356" t="str">
            <v/>
          </cell>
        </row>
        <row r="9357">
          <cell r="J9357" t="str">
            <v/>
          </cell>
          <cell r="O9357" t="str">
            <v/>
          </cell>
          <cell r="P9357" t="str">
            <v/>
          </cell>
          <cell r="Q9357" t="str">
            <v/>
          </cell>
        </row>
        <row r="9358">
          <cell r="J9358" t="str">
            <v/>
          </cell>
          <cell r="O9358" t="str">
            <v/>
          </cell>
          <cell r="P9358" t="str">
            <v/>
          </cell>
          <cell r="Q9358" t="str">
            <v/>
          </cell>
        </row>
        <row r="9359">
          <cell r="J9359" t="str">
            <v/>
          </cell>
          <cell r="O9359" t="str">
            <v/>
          </cell>
          <cell r="P9359" t="str">
            <v/>
          </cell>
          <cell r="Q9359" t="str">
            <v/>
          </cell>
        </row>
        <row r="9360">
          <cell r="J9360" t="str">
            <v/>
          </cell>
          <cell r="O9360" t="str">
            <v/>
          </cell>
          <cell r="P9360" t="str">
            <v/>
          </cell>
          <cell r="Q9360" t="str">
            <v/>
          </cell>
        </row>
        <row r="9361">
          <cell r="J9361" t="str">
            <v/>
          </cell>
          <cell r="O9361" t="str">
            <v/>
          </cell>
          <cell r="P9361" t="str">
            <v/>
          </cell>
          <cell r="Q9361" t="str">
            <v/>
          </cell>
        </row>
        <row r="9362">
          <cell r="J9362" t="str">
            <v/>
          </cell>
          <cell r="O9362" t="str">
            <v/>
          </cell>
          <cell r="P9362" t="str">
            <v/>
          </cell>
          <cell r="Q9362" t="str">
            <v/>
          </cell>
        </row>
        <row r="9363">
          <cell r="J9363" t="str">
            <v/>
          </cell>
          <cell r="O9363" t="str">
            <v/>
          </cell>
          <cell r="P9363" t="str">
            <v/>
          </cell>
          <cell r="Q9363" t="str">
            <v/>
          </cell>
        </row>
        <row r="9364">
          <cell r="J9364" t="str">
            <v/>
          </cell>
          <cell r="O9364" t="str">
            <v/>
          </cell>
          <cell r="P9364" t="str">
            <v/>
          </cell>
          <cell r="Q9364" t="str">
            <v/>
          </cell>
        </row>
        <row r="9365">
          <cell r="J9365" t="str">
            <v/>
          </cell>
          <cell r="O9365" t="str">
            <v/>
          </cell>
          <cell r="P9365" t="str">
            <v/>
          </cell>
          <cell r="Q9365" t="str">
            <v/>
          </cell>
        </row>
        <row r="9366">
          <cell r="J9366" t="str">
            <v/>
          </cell>
          <cell r="O9366" t="str">
            <v/>
          </cell>
          <cell r="P9366" t="str">
            <v/>
          </cell>
          <cell r="Q9366" t="str">
            <v/>
          </cell>
        </row>
        <row r="9367">
          <cell r="J9367" t="str">
            <v/>
          </cell>
          <cell r="O9367" t="str">
            <v/>
          </cell>
          <cell r="P9367" t="str">
            <v/>
          </cell>
          <cell r="Q9367" t="str">
            <v/>
          </cell>
        </row>
        <row r="9368">
          <cell r="J9368" t="str">
            <v/>
          </cell>
          <cell r="O9368" t="str">
            <v/>
          </cell>
          <cell r="P9368" t="str">
            <v/>
          </cell>
          <cell r="Q9368" t="str">
            <v/>
          </cell>
        </row>
        <row r="9369">
          <cell r="J9369" t="str">
            <v/>
          </cell>
          <cell r="O9369" t="str">
            <v/>
          </cell>
          <cell r="P9369" t="str">
            <v/>
          </cell>
          <cell r="Q9369" t="str">
            <v/>
          </cell>
        </row>
        <row r="9370">
          <cell r="J9370" t="str">
            <v/>
          </cell>
          <cell r="O9370" t="str">
            <v/>
          </cell>
          <cell r="P9370" t="str">
            <v/>
          </cell>
          <cell r="Q9370" t="str">
            <v/>
          </cell>
        </row>
        <row r="9371">
          <cell r="J9371" t="str">
            <v/>
          </cell>
          <cell r="O9371" t="str">
            <v/>
          </cell>
          <cell r="P9371" t="str">
            <v/>
          </cell>
          <cell r="Q9371" t="str">
            <v/>
          </cell>
        </row>
        <row r="9372">
          <cell r="J9372" t="str">
            <v/>
          </cell>
          <cell r="O9372" t="str">
            <v/>
          </cell>
          <cell r="P9372" t="str">
            <v/>
          </cell>
          <cell r="Q9372" t="str">
            <v/>
          </cell>
        </row>
        <row r="9373">
          <cell r="J9373" t="str">
            <v/>
          </cell>
          <cell r="O9373" t="str">
            <v/>
          </cell>
          <cell r="P9373" t="str">
            <v/>
          </cell>
          <cell r="Q9373" t="str">
            <v/>
          </cell>
        </row>
        <row r="9374">
          <cell r="J9374" t="str">
            <v/>
          </cell>
          <cell r="O9374" t="str">
            <v/>
          </cell>
          <cell r="P9374" t="str">
            <v/>
          </cell>
          <cell r="Q9374" t="str">
            <v/>
          </cell>
        </row>
        <row r="9375">
          <cell r="J9375" t="str">
            <v/>
          </cell>
          <cell r="O9375" t="str">
            <v/>
          </cell>
          <cell r="P9375" t="str">
            <v/>
          </cell>
          <cell r="Q9375" t="str">
            <v/>
          </cell>
        </row>
        <row r="9376">
          <cell r="J9376" t="str">
            <v/>
          </cell>
          <cell r="O9376" t="str">
            <v/>
          </cell>
          <cell r="P9376" t="str">
            <v/>
          </cell>
          <cell r="Q9376" t="str">
            <v/>
          </cell>
        </row>
        <row r="9377">
          <cell r="J9377" t="str">
            <v/>
          </cell>
          <cell r="O9377" t="str">
            <v/>
          </cell>
          <cell r="P9377" t="str">
            <v/>
          </cell>
          <cell r="Q9377" t="str">
            <v/>
          </cell>
        </row>
        <row r="9378">
          <cell r="J9378" t="str">
            <v/>
          </cell>
          <cell r="O9378" t="str">
            <v/>
          </cell>
          <cell r="P9378" t="str">
            <v/>
          </cell>
          <cell r="Q9378" t="str">
            <v/>
          </cell>
        </row>
        <row r="9379">
          <cell r="J9379" t="str">
            <v/>
          </cell>
          <cell r="O9379" t="str">
            <v/>
          </cell>
          <cell r="P9379" t="str">
            <v/>
          </cell>
          <cell r="Q9379" t="str">
            <v/>
          </cell>
        </row>
        <row r="9380">
          <cell r="J9380" t="str">
            <v/>
          </cell>
          <cell r="O9380" t="str">
            <v/>
          </cell>
          <cell r="P9380" t="str">
            <v/>
          </cell>
          <cell r="Q9380" t="str">
            <v/>
          </cell>
        </row>
        <row r="9381">
          <cell r="J9381" t="str">
            <v/>
          </cell>
          <cell r="O9381" t="str">
            <v/>
          </cell>
          <cell r="P9381" t="str">
            <v/>
          </cell>
          <cell r="Q9381" t="str">
            <v/>
          </cell>
        </row>
        <row r="9382">
          <cell r="J9382" t="str">
            <v/>
          </cell>
          <cell r="O9382" t="str">
            <v/>
          </cell>
          <cell r="P9382" t="str">
            <v/>
          </cell>
          <cell r="Q9382" t="str">
            <v/>
          </cell>
        </row>
        <row r="9383">
          <cell r="J9383" t="str">
            <v/>
          </cell>
          <cell r="O9383" t="str">
            <v/>
          </cell>
          <cell r="P9383" t="str">
            <v/>
          </cell>
          <cell r="Q9383" t="str">
            <v/>
          </cell>
        </row>
        <row r="9384">
          <cell r="J9384" t="str">
            <v/>
          </cell>
          <cell r="O9384" t="str">
            <v/>
          </cell>
          <cell r="P9384" t="str">
            <v/>
          </cell>
          <cell r="Q9384" t="str">
            <v/>
          </cell>
        </row>
        <row r="9385">
          <cell r="J9385" t="str">
            <v/>
          </cell>
          <cell r="O9385" t="str">
            <v/>
          </cell>
          <cell r="P9385" t="str">
            <v/>
          </cell>
          <cell r="Q9385" t="str">
            <v/>
          </cell>
        </row>
        <row r="9386">
          <cell r="J9386" t="str">
            <v/>
          </cell>
          <cell r="O9386" t="str">
            <v/>
          </cell>
          <cell r="P9386" t="str">
            <v/>
          </cell>
          <cell r="Q9386" t="str">
            <v/>
          </cell>
        </row>
        <row r="9387">
          <cell r="J9387" t="str">
            <v/>
          </cell>
          <cell r="O9387" t="str">
            <v/>
          </cell>
          <cell r="P9387" t="str">
            <v/>
          </cell>
          <cell r="Q9387" t="str">
            <v/>
          </cell>
        </row>
        <row r="9388">
          <cell r="J9388" t="str">
            <v/>
          </cell>
          <cell r="O9388" t="str">
            <v/>
          </cell>
          <cell r="P9388" t="str">
            <v/>
          </cell>
          <cell r="Q9388" t="str">
            <v/>
          </cell>
        </row>
        <row r="9389">
          <cell r="J9389" t="str">
            <v/>
          </cell>
          <cell r="O9389" t="str">
            <v/>
          </cell>
          <cell r="P9389" t="str">
            <v/>
          </cell>
          <cell r="Q9389" t="str">
            <v/>
          </cell>
        </row>
        <row r="9390">
          <cell r="J9390" t="str">
            <v/>
          </cell>
          <cell r="O9390" t="str">
            <v/>
          </cell>
          <cell r="P9390" t="str">
            <v/>
          </cell>
          <cell r="Q9390" t="str">
            <v/>
          </cell>
        </row>
        <row r="9391">
          <cell r="J9391" t="str">
            <v/>
          </cell>
          <cell r="O9391" t="str">
            <v/>
          </cell>
          <cell r="P9391" t="str">
            <v/>
          </cell>
          <cell r="Q9391" t="str">
            <v/>
          </cell>
        </row>
        <row r="9392">
          <cell r="J9392" t="str">
            <v/>
          </cell>
          <cell r="O9392" t="str">
            <v/>
          </cell>
          <cell r="P9392" t="str">
            <v/>
          </cell>
          <cell r="Q9392" t="str">
            <v/>
          </cell>
        </row>
        <row r="9393">
          <cell r="J9393" t="str">
            <v/>
          </cell>
          <cell r="O9393" t="str">
            <v/>
          </cell>
          <cell r="P9393" t="str">
            <v/>
          </cell>
          <cell r="Q9393" t="str">
            <v/>
          </cell>
        </row>
        <row r="9394">
          <cell r="J9394" t="str">
            <v/>
          </cell>
          <cell r="O9394" t="str">
            <v/>
          </cell>
          <cell r="P9394" t="str">
            <v/>
          </cell>
          <cell r="Q9394" t="str">
            <v/>
          </cell>
        </row>
        <row r="9395">
          <cell r="J9395" t="str">
            <v/>
          </cell>
          <cell r="O9395" t="str">
            <v/>
          </cell>
          <cell r="P9395" t="str">
            <v/>
          </cell>
          <cell r="Q9395" t="str">
            <v/>
          </cell>
        </row>
        <row r="9396">
          <cell r="J9396" t="str">
            <v/>
          </cell>
          <cell r="O9396" t="str">
            <v/>
          </cell>
          <cell r="P9396" t="str">
            <v/>
          </cell>
          <cell r="Q9396" t="str">
            <v/>
          </cell>
        </row>
        <row r="9397">
          <cell r="J9397" t="str">
            <v/>
          </cell>
          <cell r="O9397" t="str">
            <v/>
          </cell>
          <cell r="P9397" t="str">
            <v/>
          </cell>
          <cell r="Q9397" t="str">
            <v/>
          </cell>
        </row>
        <row r="9398">
          <cell r="J9398" t="str">
            <v/>
          </cell>
          <cell r="O9398" t="str">
            <v/>
          </cell>
          <cell r="P9398" t="str">
            <v/>
          </cell>
          <cell r="Q9398" t="str">
            <v/>
          </cell>
        </row>
        <row r="9399">
          <cell r="J9399" t="str">
            <v/>
          </cell>
          <cell r="O9399" t="str">
            <v/>
          </cell>
          <cell r="P9399" t="str">
            <v/>
          </cell>
          <cell r="Q9399" t="str">
            <v/>
          </cell>
        </row>
        <row r="9400">
          <cell r="J9400" t="str">
            <v/>
          </cell>
          <cell r="O9400" t="str">
            <v/>
          </cell>
          <cell r="P9400" t="str">
            <v/>
          </cell>
          <cell r="Q9400" t="str">
            <v/>
          </cell>
        </row>
        <row r="9401">
          <cell r="J9401" t="str">
            <v/>
          </cell>
          <cell r="O9401" t="str">
            <v/>
          </cell>
          <cell r="P9401" t="str">
            <v/>
          </cell>
          <cell r="Q9401" t="str">
            <v/>
          </cell>
        </row>
        <row r="9402">
          <cell r="J9402" t="str">
            <v/>
          </cell>
          <cell r="O9402" t="str">
            <v/>
          </cell>
          <cell r="P9402" t="str">
            <v/>
          </cell>
          <cell r="Q9402" t="str">
            <v/>
          </cell>
        </row>
        <row r="9403">
          <cell r="J9403" t="str">
            <v/>
          </cell>
          <cell r="O9403" t="str">
            <v/>
          </cell>
          <cell r="P9403" t="str">
            <v/>
          </cell>
          <cell r="Q9403" t="str">
            <v/>
          </cell>
        </row>
        <row r="9404">
          <cell r="J9404" t="str">
            <v/>
          </cell>
          <cell r="O9404" t="str">
            <v/>
          </cell>
          <cell r="P9404" t="str">
            <v/>
          </cell>
          <cell r="Q9404" t="str">
            <v/>
          </cell>
        </row>
        <row r="9405">
          <cell r="J9405" t="str">
            <v/>
          </cell>
          <cell r="O9405" t="str">
            <v/>
          </cell>
          <cell r="P9405" t="str">
            <v/>
          </cell>
          <cell r="Q9405" t="str">
            <v/>
          </cell>
        </row>
        <row r="9406">
          <cell r="J9406" t="str">
            <v/>
          </cell>
          <cell r="O9406" t="str">
            <v/>
          </cell>
          <cell r="P9406" t="str">
            <v/>
          </cell>
          <cell r="Q9406" t="str">
            <v/>
          </cell>
        </row>
        <row r="9407">
          <cell r="J9407" t="str">
            <v/>
          </cell>
          <cell r="O9407" t="str">
            <v/>
          </cell>
          <cell r="P9407" t="str">
            <v/>
          </cell>
          <cell r="Q9407" t="str">
            <v/>
          </cell>
        </row>
        <row r="9408">
          <cell r="J9408" t="str">
            <v/>
          </cell>
          <cell r="O9408" t="str">
            <v/>
          </cell>
          <cell r="P9408" t="str">
            <v/>
          </cell>
          <cell r="Q9408" t="str">
            <v/>
          </cell>
        </row>
        <row r="9409">
          <cell r="J9409" t="str">
            <v/>
          </cell>
          <cell r="O9409" t="str">
            <v/>
          </cell>
          <cell r="P9409" t="str">
            <v/>
          </cell>
          <cell r="Q9409" t="str">
            <v/>
          </cell>
        </row>
        <row r="9410">
          <cell r="J9410" t="str">
            <v/>
          </cell>
          <cell r="O9410" t="str">
            <v/>
          </cell>
          <cell r="P9410" t="str">
            <v/>
          </cell>
          <cell r="Q9410" t="str">
            <v/>
          </cell>
        </row>
        <row r="9411">
          <cell r="J9411" t="str">
            <v/>
          </cell>
          <cell r="O9411" t="str">
            <v/>
          </cell>
          <cell r="P9411" t="str">
            <v/>
          </cell>
          <cell r="Q9411" t="str">
            <v/>
          </cell>
        </row>
        <row r="9412">
          <cell r="J9412" t="str">
            <v/>
          </cell>
          <cell r="O9412" t="str">
            <v/>
          </cell>
          <cell r="P9412" t="str">
            <v/>
          </cell>
          <cell r="Q9412" t="str">
            <v/>
          </cell>
        </row>
        <row r="9413">
          <cell r="J9413" t="str">
            <v/>
          </cell>
          <cell r="O9413" t="str">
            <v/>
          </cell>
          <cell r="P9413" t="str">
            <v/>
          </cell>
          <cell r="Q9413" t="str">
            <v/>
          </cell>
        </row>
        <row r="9414">
          <cell r="J9414" t="str">
            <v/>
          </cell>
          <cell r="O9414" t="str">
            <v/>
          </cell>
          <cell r="P9414" t="str">
            <v/>
          </cell>
          <cell r="Q9414" t="str">
            <v/>
          </cell>
        </row>
        <row r="9415">
          <cell r="J9415" t="str">
            <v/>
          </cell>
          <cell r="O9415" t="str">
            <v/>
          </cell>
          <cell r="P9415" t="str">
            <v/>
          </cell>
          <cell r="Q9415" t="str">
            <v/>
          </cell>
        </row>
        <row r="9416">
          <cell r="J9416" t="str">
            <v/>
          </cell>
          <cell r="O9416" t="str">
            <v/>
          </cell>
          <cell r="P9416" t="str">
            <v/>
          </cell>
          <cell r="Q9416" t="str">
            <v/>
          </cell>
        </row>
        <row r="9417">
          <cell r="J9417" t="str">
            <v/>
          </cell>
          <cell r="O9417" t="str">
            <v/>
          </cell>
          <cell r="P9417" t="str">
            <v/>
          </cell>
          <cell r="Q9417" t="str">
            <v/>
          </cell>
        </row>
        <row r="9418">
          <cell r="J9418" t="str">
            <v/>
          </cell>
          <cell r="O9418" t="str">
            <v/>
          </cell>
          <cell r="P9418" t="str">
            <v/>
          </cell>
          <cell r="Q9418" t="str">
            <v/>
          </cell>
        </row>
        <row r="9419">
          <cell r="J9419" t="str">
            <v/>
          </cell>
          <cell r="O9419" t="str">
            <v/>
          </cell>
          <cell r="P9419" t="str">
            <v/>
          </cell>
          <cell r="Q9419" t="str">
            <v/>
          </cell>
        </row>
        <row r="9420">
          <cell r="J9420" t="str">
            <v/>
          </cell>
          <cell r="O9420" t="str">
            <v/>
          </cell>
          <cell r="P9420" t="str">
            <v/>
          </cell>
          <cell r="Q9420" t="str">
            <v/>
          </cell>
        </row>
        <row r="9421">
          <cell r="J9421" t="str">
            <v/>
          </cell>
          <cell r="O9421" t="str">
            <v/>
          </cell>
          <cell r="P9421" t="str">
            <v/>
          </cell>
          <cell r="Q9421" t="str">
            <v/>
          </cell>
        </row>
        <row r="9422">
          <cell r="J9422" t="str">
            <v/>
          </cell>
          <cell r="O9422" t="str">
            <v/>
          </cell>
          <cell r="P9422" t="str">
            <v/>
          </cell>
          <cell r="Q9422" t="str">
            <v/>
          </cell>
        </row>
        <row r="9423">
          <cell r="J9423" t="str">
            <v/>
          </cell>
          <cell r="O9423" t="str">
            <v/>
          </cell>
          <cell r="P9423" t="str">
            <v/>
          </cell>
          <cell r="Q9423" t="str">
            <v/>
          </cell>
        </row>
        <row r="9424">
          <cell r="J9424" t="str">
            <v/>
          </cell>
          <cell r="O9424" t="str">
            <v/>
          </cell>
          <cell r="P9424" t="str">
            <v/>
          </cell>
          <cell r="Q9424" t="str">
            <v/>
          </cell>
        </row>
        <row r="9425">
          <cell r="J9425" t="str">
            <v/>
          </cell>
          <cell r="O9425" t="str">
            <v/>
          </cell>
          <cell r="P9425" t="str">
            <v/>
          </cell>
          <cell r="Q9425" t="str">
            <v/>
          </cell>
        </row>
        <row r="9426">
          <cell r="J9426" t="str">
            <v/>
          </cell>
          <cell r="O9426" t="str">
            <v/>
          </cell>
          <cell r="P9426" t="str">
            <v/>
          </cell>
          <cell r="Q9426" t="str">
            <v/>
          </cell>
        </row>
        <row r="9427">
          <cell r="J9427" t="str">
            <v/>
          </cell>
          <cell r="O9427" t="str">
            <v/>
          </cell>
          <cell r="P9427" t="str">
            <v/>
          </cell>
          <cell r="Q9427" t="str">
            <v/>
          </cell>
        </row>
        <row r="9428">
          <cell r="J9428" t="str">
            <v/>
          </cell>
          <cell r="O9428" t="str">
            <v/>
          </cell>
          <cell r="P9428" t="str">
            <v/>
          </cell>
          <cell r="Q9428" t="str">
            <v/>
          </cell>
        </row>
        <row r="9429">
          <cell r="J9429" t="str">
            <v/>
          </cell>
          <cell r="O9429" t="str">
            <v/>
          </cell>
          <cell r="P9429" t="str">
            <v/>
          </cell>
          <cell r="Q9429" t="str">
            <v/>
          </cell>
        </row>
        <row r="9430">
          <cell r="J9430" t="str">
            <v/>
          </cell>
          <cell r="O9430" t="str">
            <v/>
          </cell>
          <cell r="P9430" t="str">
            <v/>
          </cell>
          <cell r="Q9430" t="str">
            <v/>
          </cell>
        </row>
        <row r="9431">
          <cell r="J9431" t="str">
            <v/>
          </cell>
          <cell r="O9431" t="str">
            <v/>
          </cell>
          <cell r="P9431" t="str">
            <v/>
          </cell>
          <cell r="Q9431" t="str">
            <v/>
          </cell>
        </row>
        <row r="9432">
          <cell r="J9432" t="str">
            <v/>
          </cell>
          <cell r="O9432" t="str">
            <v/>
          </cell>
          <cell r="P9432" t="str">
            <v/>
          </cell>
          <cell r="Q9432" t="str">
            <v/>
          </cell>
        </row>
        <row r="9433">
          <cell r="J9433" t="str">
            <v/>
          </cell>
          <cell r="O9433" t="str">
            <v/>
          </cell>
          <cell r="P9433" t="str">
            <v/>
          </cell>
          <cell r="Q9433" t="str">
            <v/>
          </cell>
        </row>
        <row r="9434">
          <cell r="J9434" t="str">
            <v/>
          </cell>
          <cell r="O9434" t="str">
            <v/>
          </cell>
          <cell r="P9434" t="str">
            <v/>
          </cell>
          <cell r="Q9434" t="str">
            <v/>
          </cell>
        </row>
        <row r="9435">
          <cell r="J9435" t="str">
            <v/>
          </cell>
          <cell r="O9435" t="str">
            <v/>
          </cell>
          <cell r="P9435" t="str">
            <v/>
          </cell>
          <cell r="Q9435" t="str">
            <v/>
          </cell>
        </row>
        <row r="9436">
          <cell r="J9436" t="str">
            <v/>
          </cell>
          <cell r="O9436" t="str">
            <v/>
          </cell>
          <cell r="P9436" t="str">
            <v/>
          </cell>
          <cell r="Q9436" t="str">
            <v/>
          </cell>
        </row>
        <row r="9437">
          <cell r="J9437" t="str">
            <v/>
          </cell>
          <cell r="O9437" t="str">
            <v/>
          </cell>
          <cell r="P9437" t="str">
            <v/>
          </cell>
          <cell r="Q9437" t="str">
            <v/>
          </cell>
        </row>
        <row r="9438">
          <cell r="J9438" t="str">
            <v/>
          </cell>
          <cell r="O9438" t="str">
            <v/>
          </cell>
          <cell r="P9438" t="str">
            <v/>
          </cell>
          <cell r="Q9438" t="str">
            <v/>
          </cell>
        </row>
        <row r="9439">
          <cell r="J9439" t="str">
            <v/>
          </cell>
          <cell r="O9439" t="str">
            <v/>
          </cell>
          <cell r="P9439" t="str">
            <v/>
          </cell>
          <cell r="Q9439" t="str">
            <v/>
          </cell>
        </row>
        <row r="9440">
          <cell r="J9440" t="str">
            <v/>
          </cell>
          <cell r="O9440" t="str">
            <v/>
          </cell>
          <cell r="P9440" t="str">
            <v/>
          </cell>
          <cell r="Q9440" t="str">
            <v/>
          </cell>
        </row>
        <row r="9441">
          <cell r="J9441" t="str">
            <v/>
          </cell>
          <cell r="O9441" t="str">
            <v/>
          </cell>
          <cell r="P9441" t="str">
            <v/>
          </cell>
          <cell r="Q9441" t="str">
            <v/>
          </cell>
        </row>
        <row r="9442">
          <cell r="J9442" t="str">
            <v/>
          </cell>
          <cell r="O9442" t="str">
            <v/>
          </cell>
          <cell r="P9442" t="str">
            <v/>
          </cell>
          <cell r="Q9442" t="str">
            <v/>
          </cell>
        </row>
        <row r="9443">
          <cell r="J9443" t="str">
            <v/>
          </cell>
          <cell r="O9443" t="str">
            <v/>
          </cell>
          <cell r="P9443" t="str">
            <v/>
          </cell>
          <cell r="Q9443" t="str">
            <v/>
          </cell>
        </row>
        <row r="9444">
          <cell r="J9444" t="str">
            <v/>
          </cell>
          <cell r="O9444" t="str">
            <v/>
          </cell>
          <cell r="P9444" t="str">
            <v/>
          </cell>
          <cell r="Q9444" t="str">
            <v/>
          </cell>
        </row>
        <row r="9445">
          <cell r="J9445" t="str">
            <v/>
          </cell>
          <cell r="O9445" t="str">
            <v/>
          </cell>
          <cell r="P9445" t="str">
            <v/>
          </cell>
          <cell r="Q9445" t="str">
            <v/>
          </cell>
        </row>
        <row r="9446">
          <cell r="J9446" t="str">
            <v/>
          </cell>
          <cell r="O9446" t="str">
            <v/>
          </cell>
          <cell r="P9446" t="str">
            <v/>
          </cell>
          <cell r="Q9446" t="str">
            <v/>
          </cell>
        </row>
        <row r="9447">
          <cell r="J9447" t="str">
            <v/>
          </cell>
          <cell r="O9447" t="str">
            <v/>
          </cell>
          <cell r="P9447" t="str">
            <v/>
          </cell>
          <cell r="Q9447" t="str">
            <v/>
          </cell>
        </row>
        <row r="9448">
          <cell r="J9448" t="str">
            <v/>
          </cell>
          <cell r="O9448" t="str">
            <v/>
          </cell>
          <cell r="P9448" t="str">
            <v/>
          </cell>
          <cell r="Q9448" t="str">
            <v/>
          </cell>
        </row>
        <row r="9449">
          <cell r="J9449" t="str">
            <v/>
          </cell>
          <cell r="O9449" t="str">
            <v/>
          </cell>
          <cell r="P9449" t="str">
            <v/>
          </cell>
          <cell r="Q9449" t="str">
            <v/>
          </cell>
        </row>
        <row r="9450">
          <cell r="J9450" t="str">
            <v/>
          </cell>
          <cell r="O9450" t="str">
            <v/>
          </cell>
          <cell r="P9450" t="str">
            <v/>
          </cell>
          <cell r="Q9450" t="str">
            <v/>
          </cell>
        </row>
        <row r="9451">
          <cell r="J9451" t="str">
            <v/>
          </cell>
          <cell r="O9451" t="str">
            <v/>
          </cell>
          <cell r="P9451" t="str">
            <v/>
          </cell>
          <cell r="Q9451" t="str">
            <v/>
          </cell>
        </row>
        <row r="9452">
          <cell r="J9452" t="str">
            <v/>
          </cell>
          <cell r="O9452" t="str">
            <v/>
          </cell>
          <cell r="P9452" t="str">
            <v/>
          </cell>
          <cell r="Q9452" t="str">
            <v/>
          </cell>
        </row>
        <row r="9453">
          <cell r="J9453" t="str">
            <v/>
          </cell>
          <cell r="O9453" t="str">
            <v/>
          </cell>
          <cell r="P9453" t="str">
            <v/>
          </cell>
          <cell r="Q9453" t="str">
            <v/>
          </cell>
        </row>
        <row r="9454">
          <cell r="J9454" t="str">
            <v/>
          </cell>
          <cell r="O9454" t="str">
            <v/>
          </cell>
          <cell r="P9454" t="str">
            <v/>
          </cell>
          <cell r="Q9454" t="str">
            <v/>
          </cell>
        </row>
        <row r="9455">
          <cell r="J9455" t="str">
            <v/>
          </cell>
          <cell r="O9455" t="str">
            <v/>
          </cell>
          <cell r="P9455" t="str">
            <v/>
          </cell>
          <cell r="Q9455" t="str">
            <v/>
          </cell>
        </row>
        <row r="9456">
          <cell r="J9456" t="str">
            <v/>
          </cell>
          <cell r="O9456" t="str">
            <v/>
          </cell>
          <cell r="P9456" t="str">
            <v/>
          </cell>
          <cell r="Q9456" t="str">
            <v/>
          </cell>
        </row>
        <row r="9457">
          <cell r="J9457" t="str">
            <v/>
          </cell>
          <cell r="O9457" t="str">
            <v/>
          </cell>
          <cell r="P9457" t="str">
            <v/>
          </cell>
          <cell r="Q9457" t="str">
            <v/>
          </cell>
        </row>
        <row r="9458">
          <cell r="J9458" t="str">
            <v/>
          </cell>
          <cell r="O9458" t="str">
            <v/>
          </cell>
          <cell r="P9458" t="str">
            <v/>
          </cell>
          <cell r="Q9458" t="str">
            <v/>
          </cell>
        </row>
        <row r="9459">
          <cell r="J9459" t="str">
            <v/>
          </cell>
          <cell r="O9459" t="str">
            <v/>
          </cell>
          <cell r="P9459" t="str">
            <v/>
          </cell>
          <cell r="Q9459" t="str">
            <v/>
          </cell>
        </row>
        <row r="9460">
          <cell r="J9460" t="str">
            <v/>
          </cell>
          <cell r="O9460" t="str">
            <v/>
          </cell>
          <cell r="P9460" t="str">
            <v/>
          </cell>
          <cell r="Q9460" t="str">
            <v/>
          </cell>
        </row>
        <row r="9461">
          <cell r="J9461" t="str">
            <v/>
          </cell>
          <cell r="O9461" t="str">
            <v/>
          </cell>
          <cell r="P9461" t="str">
            <v/>
          </cell>
          <cell r="Q9461" t="str">
            <v/>
          </cell>
        </row>
        <row r="9462">
          <cell r="J9462" t="str">
            <v/>
          </cell>
          <cell r="O9462" t="str">
            <v/>
          </cell>
          <cell r="P9462" t="str">
            <v/>
          </cell>
          <cell r="Q9462" t="str">
            <v/>
          </cell>
        </row>
        <row r="9463">
          <cell r="J9463" t="str">
            <v/>
          </cell>
          <cell r="O9463" t="str">
            <v/>
          </cell>
          <cell r="P9463" t="str">
            <v/>
          </cell>
          <cell r="Q9463" t="str">
            <v/>
          </cell>
        </row>
        <row r="9464">
          <cell r="J9464" t="str">
            <v/>
          </cell>
          <cell r="O9464" t="str">
            <v/>
          </cell>
          <cell r="P9464" t="str">
            <v/>
          </cell>
          <cell r="Q9464" t="str">
            <v/>
          </cell>
        </row>
        <row r="9465">
          <cell r="J9465" t="str">
            <v/>
          </cell>
          <cell r="O9465" t="str">
            <v/>
          </cell>
          <cell r="P9465" t="str">
            <v/>
          </cell>
          <cell r="Q9465" t="str">
            <v/>
          </cell>
        </row>
        <row r="9466">
          <cell r="J9466" t="str">
            <v/>
          </cell>
          <cell r="O9466" t="str">
            <v/>
          </cell>
          <cell r="P9466" t="str">
            <v/>
          </cell>
          <cell r="Q9466" t="str">
            <v/>
          </cell>
        </row>
        <row r="9467">
          <cell r="J9467" t="str">
            <v/>
          </cell>
          <cell r="O9467" t="str">
            <v/>
          </cell>
          <cell r="P9467" t="str">
            <v/>
          </cell>
          <cell r="Q9467" t="str">
            <v/>
          </cell>
        </row>
        <row r="9468">
          <cell r="J9468" t="str">
            <v/>
          </cell>
          <cell r="O9468" t="str">
            <v/>
          </cell>
          <cell r="P9468" t="str">
            <v/>
          </cell>
          <cell r="Q9468" t="str">
            <v/>
          </cell>
        </row>
        <row r="9469">
          <cell r="J9469" t="str">
            <v/>
          </cell>
          <cell r="O9469" t="str">
            <v/>
          </cell>
          <cell r="P9469" t="str">
            <v/>
          </cell>
          <cell r="Q9469" t="str">
            <v/>
          </cell>
        </row>
        <row r="9470">
          <cell r="J9470" t="str">
            <v/>
          </cell>
          <cell r="O9470" t="str">
            <v/>
          </cell>
          <cell r="P9470" t="str">
            <v/>
          </cell>
          <cell r="Q9470" t="str">
            <v/>
          </cell>
        </row>
        <row r="9471">
          <cell r="J9471" t="str">
            <v/>
          </cell>
          <cell r="O9471" t="str">
            <v/>
          </cell>
          <cell r="P9471" t="str">
            <v/>
          </cell>
          <cell r="Q9471" t="str">
            <v/>
          </cell>
        </row>
        <row r="9472">
          <cell r="J9472" t="str">
            <v/>
          </cell>
          <cell r="O9472" t="str">
            <v/>
          </cell>
          <cell r="P9472" t="str">
            <v/>
          </cell>
          <cell r="Q9472" t="str">
            <v/>
          </cell>
        </row>
        <row r="9473">
          <cell r="J9473" t="str">
            <v/>
          </cell>
          <cell r="O9473" t="str">
            <v/>
          </cell>
          <cell r="P9473" t="str">
            <v/>
          </cell>
          <cell r="Q9473" t="str">
            <v/>
          </cell>
        </row>
        <row r="9474">
          <cell r="J9474" t="str">
            <v/>
          </cell>
          <cell r="O9474" t="str">
            <v/>
          </cell>
          <cell r="P9474" t="str">
            <v/>
          </cell>
          <cell r="Q9474" t="str">
            <v/>
          </cell>
        </row>
        <row r="9475">
          <cell r="J9475" t="str">
            <v/>
          </cell>
          <cell r="O9475" t="str">
            <v/>
          </cell>
          <cell r="P9475" t="str">
            <v/>
          </cell>
          <cell r="Q9475" t="str">
            <v/>
          </cell>
        </row>
        <row r="9476">
          <cell r="J9476" t="str">
            <v/>
          </cell>
          <cell r="O9476" t="str">
            <v/>
          </cell>
          <cell r="P9476" t="str">
            <v/>
          </cell>
          <cell r="Q9476" t="str">
            <v/>
          </cell>
        </row>
        <row r="9477">
          <cell r="J9477" t="str">
            <v/>
          </cell>
          <cell r="O9477" t="str">
            <v/>
          </cell>
          <cell r="P9477" t="str">
            <v/>
          </cell>
          <cell r="Q9477" t="str">
            <v/>
          </cell>
        </row>
        <row r="9478">
          <cell r="J9478" t="str">
            <v/>
          </cell>
          <cell r="O9478" t="str">
            <v/>
          </cell>
          <cell r="P9478" t="str">
            <v/>
          </cell>
          <cell r="Q9478" t="str">
            <v/>
          </cell>
        </row>
        <row r="9479">
          <cell r="J9479" t="str">
            <v/>
          </cell>
          <cell r="O9479" t="str">
            <v/>
          </cell>
          <cell r="P9479" t="str">
            <v/>
          </cell>
          <cell r="Q9479" t="str">
            <v/>
          </cell>
        </row>
        <row r="9480">
          <cell r="J9480" t="str">
            <v/>
          </cell>
          <cell r="O9480" t="str">
            <v/>
          </cell>
          <cell r="P9480" t="str">
            <v/>
          </cell>
          <cell r="Q9480" t="str">
            <v/>
          </cell>
        </row>
        <row r="9481">
          <cell r="J9481" t="str">
            <v/>
          </cell>
          <cell r="O9481" t="str">
            <v/>
          </cell>
          <cell r="P9481" t="str">
            <v/>
          </cell>
          <cell r="Q9481" t="str">
            <v/>
          </cell>
        </row>
        <row r="9482">
          <cell r="J9482" t="str">
            <v/>
          </cell>
          <cell r="O9482" t="str">
            <v/>
          </cell>
          <cell r="P9482" t="str">
            <v/>
          </cell>
          <cell r="Q9482" t="str">
            <v/>
          </cell>
        </row>
        <row r="9483">
          <cell r="J9483" t="str">
            <v/>
          </cell>
          <cell r="O9483" t="str">
            <v/>
          </cell>
          <cell r="P9483" t="str">
            <v/>
          </cell>
          <cell r="Q9483" t="str">
            <v/>
          </cell>
        </row>
        <row r="9484">
          <cell r="J9484" t="str">
            <v/>
          </cell>
          <cell r="O9484" t="str">
            <v/>
          </cell>
          <cell r="P9484" t="str">
            <v/>
          </cell>
          <cell r="Q9484" t="str">
            <v/>
          </cell>
        </row>
        <row r="9485">
          <cell r="J9485" t="str">
            <v/>
          </cell>
          <cell r="O9485" t="str">
            <v/>
          </cell>
          <cell r="P9485" t="str">
            <v/>
          </cell>
          <cell r="Q9485" t="str">
            <v/>
          </cell>
        </row>
        <row r="9486">
          <cell r="J9486" t="str">
            <v/>
          </cell>
          <cell r="O9486" t="str">
            <v/>
          </cell>
          <cell r="P9486" t="str">
            <v/>
          </cell>
          <cell r="Q9486" t="str">
            <v/>
          </cell>
        </row>
        <row r="9487">
          <cell r="J9487" t="str">
            <v/>
          </cell>
          <cell r="O9487" t="str">
            <v/>
          </cell>
          <cell r="P9487" t="str">
            <v/>
          </cell>
          <cell r="Q9487" t="str">
            <v/>
          </cell>
        </row>
        <row r="9488">
          <cell r="J9488" t="str">
            <v/>
          </cell>
          <cell r="O9488" t="str">
            <v/>
          </cell>
          <cell r="P9488" t="str">
            <v/>
          </cell>
          <cell r="Q9488" t="str">
            <v/>
          </cell>
        </row>
        <row r="9489">
          <cell r="J9489" t="str">
            <v/>
          </cell>
          <cell r="O9489" t="str">
            <v/>
          </cell>
          <cell r="P9489" t="str">
            <v/>
          </cell>
          <cell r="Q9489" t="str">
            <v/>
          </cell>
        </row>
        <row r="9490">
          <cell r="J9490" t="str">
            <v/>
          </cell>
          <cell r="O9490" t="str">
            <v/>
          </cell>
          <cell r="P9490" t="str">
            <v/>
          </cell>
          <cell r="Q9490" t="str">
            <v/>
          </cell>
        </row>
        <row r="9491">
          <cell r="J9491" t="str">
            <v/>
          </cell>
          <cell r="O9491" t="str">
            <v/>
          </cell>
          <cell r="P9491" t="str">
            <v/>
          </cell>
          <cell r="Q9491" t="str">
            <v/>
          </cell>
        </row>
        <row r="9492">
          <cell r="J9492" t="str">
            <v/>
          </cell>
          <cell r="O9492" t="str">
            <v/>
          </cell>
          <cell r="P9492" t="str">
            <v/>
          </cell>
          <cell r="Q9492" t="str">
            <v/>
          </cell>
        </row>
        <row r="9493">
          <cell r="J9493" t="str">
            <v/>
          </cell>
          <cell r="O9493" t="str">
            <v/>
          </cell>
          <cell r="P9493" t="str">
            <v/>
          </cell>
          <cell r="Q9493" t="str">
            <v/>
          </cell>
        </row>
        <row r="9494">
          <cell r="J9494" t="str">
            <v/>
          </cell>
          <cell r="O9494" t="str">
            <v/>
          </cell>
          <cell r="P9494" t="str">
            <v/>
          </cell>
          <cell r="Q9494" t="str">
            <v/>
          </cell>
        </row>
        <row r="9495">
          <cell r="J9495" t="str">
            <v/>
          </cell>
          <cell r="O9495" t="str">
            <v/>
          </cell>
          <cell r="P9495" t="str">
            <v/>
          </cell>
          <cell r="Q9495" t="str">
            <v/>
          </cell>
        </row>
        <row r="9496">
          <cell r="J9496" t="str">
            <v/>
          </cell>
          <cell r="O9496" t="str">
            <v/>
          </cell>
          <cell r="P9496" t="str">
            <v/>
          </cell>
          <cell r="Q9496" t="str">
            <v/>
          </cell>
        </row>
        <row r="9497">
          <cell r="J9497" t="str">
            <v/>
          </cell>
          <cell r="O9497" t="str">
            <v/>
          </cell>
          <cell r="P9497" t="str">
            <v/>
          </cell>
          <cell r="Q9497" t="str">
            <v/>
          </cell>
        </row>
        <row r="9498">
          <cell r="J9498" t="str">
            <v/>
          </cell>
          <cell r="O9498" t="str">
            <v/>
          </cell>
          <cell r="P9498" t="str">
            <v/>
          </cell>
          <cell r="Q9498" t="str">
            <v/>
          </cell>
        </row>
        <row r="9499">
          <cell r="J9499" t="str">
            <v/>
          </cell>
          <cell r="O9499" t="str">
            <v/>
          </cell>
          <cell r="P9499" t="str">
            <v/>
          </cell>
          <cell r="Q9499" t="str">
            <v/>
          </cell>
        </row>
        <row r="9500">
          <cell r="J9500" t="str">
            <v/>
          </cell>
          <cell r="O9500" t="str">
            <v/>
          </cell>
          <cell r="P9500" t="str">
            <v/>
          </cell>
          <cell r="Q9500" t="str">
            <v/>
          </cell>
        </row>
        <row r="9501">
          <cell r="J9501" t="str">
            <v/>
          </cell>
          <cell r="O9501" t="str">
            <v/>
          </cell>
          <cell r="P9501" t="str">
            <v/>
          </cell>
          <cell r="Q9501" t="str">
            <v/>
          </cell>
        </row>
        <row r="9502">
          <cell r="J9502" t="str">
            <v/>
          </cell>
          <cell r="O9502" t="str">
            <v/>
          </cell>
          <cell r="P9502" t="str">
            <v/>
          </cell>
          <cell r="Q9502" t="str">
            <v/>
          </cell>
        </row>
        <row r="9503">
          <cell r="J9503" t="str">
            <v/>
          </cell>
          <cell r="O9503" t="str">
            <v/>
          </cell>
          <cell r="P9503" t="str">
            <v/>
          </cell>
          <cell r="Q9503" t="str">
            <v/>
          </cell>
        </row>
        <row r="9504">
          <cell r="J9504" t="str">
            <v/>
          </cell>
          <cell r="O9504" t="str">
            <v/>
          </cell>
          <cell r="P9504" t="str">
            <v/>
          </cell>
          <cell r="Q9504" t="str">
            <v/>
          </cell>
        </row>
        <row r="9505">
          <cell r="J9505" t="str">
            <v/>
          </cell>
          <cell r="O9505" t="str">
            <v/>
          </cell>
          <cell r="P9505" t="str">
            <v/>
          </cell>
          <cell r="Q9505" t="str">
            <v/>
          </cell>
        </row>
        <row r="9506">
          <cell r="J9506" t="str">
            <v/>
          </cell>
          <cell r="O9506" t="str">
            <v/>
          </cell>
          <cell r="P9506" t="str">
            <v/>
          </cell>
          <cell r="Q9506" t="str">
            <v/>
          </cell>
        </row>
        <row r="9507">
          <cell r="J9507" t="str">
            <v/>
          </cell>
          <cell r="O9507" t="str">
            <v/>
          </cell>
          <cell r="P9507" t="str">
            <v/>
          </cell>
          <cell r="Q9507" t="str">
            <v/>
          </cell>
        </row>
        <row r="9508">
          <cell r="J9508" t="str">
            <v/>
          </cell>
          <cell r="O9508" t="str">
            <v/>
          </cell>
          <cell r="P9508" t="str">
            <v/>
          </cell>
          <cell r="Q9508" t="str">
            <v/>
          </cell>
        </row>
        <row r="9509">
          <cell r="J9509" t="str">
            <v/>
          </cell>
          <cell r="O9509" t="str">
            <v/>
          </cell>
          <cell r="P9509" t="str">
            <v/>
          </cell>
          <cell r="Q9509" t="str">
            <v/>
          </cell>
        </row>
        <row r="9510">
          <cell r="J9510" t="str">
            <v/>
          </cell>
          <cell r="O9510" t="str">
            <v/>
          </cell>
          <cell r="P9510" t="str">
            <v/>
          </cell>
          <cell r="Q9510" t="str">
            <v/>
          </cell>
        </row>
        <row r="9511">
          <cell r="J9511" t="str">
            <v/>
          </cell>
          <cell r="O9511" t="str">
            <v/>
          </cell>
          <cell r="P9511" t="str">
            <v/>
          </cell>
          <cell r="Q9511" t="str">
            <v/>
          </cell>
        </row>
        <row r="9512">
          <cell r="J9512" t="str">
            <v/>
          </cell>
          <cell r="O9512" t="str">
            <v/>
          </cell>
          <cell r="P9512" t="str">
            <v/>
          </cell>
          <cell r="Q9512" t="str">
            <v/>
          </cell>
        </row>
        <row r="9513">
          <cell r="J9513" t="str">
            <v/>
          </cell>
          <cell r="O9513" t="str">
            <v/>
          </cell>
          <cell r="P9513" t="str">
            <v/>
          </cell>
          <cell r="Q9513" t="str">
            <v/>
          </cell>
        </row>
        <row r="9514">
          <cell r="J9514" t="str">
            <v/>
          </cell>
          <cell r="O9514" t="str">
            <v/>
          </cell>
          <cell r="P9514" t="str">
            <v/>
          </cell>
          <cell r="Q9514" t="str">
            <v/>
          </cell>
        </row>
        <row r="9515">
          <cell r="J9515" t="str">
            <v/>
          </cell>
          <cell r="O9515" t="str">
            <v/>
          </cell>
          <cell r="P9515" t="str">
            <v/>
          </cell>
          <cell r="Q9515" t="str">
            <v/>
          </cell>
        </row>
        <row r="9516">
          <cell r="J9516" t="str">
            <v/>
          </cell>
          <cell r="O9516" t="str">
            <v/>
          </cell>
          <cell r="P9516" t="str">
            <v/>
          </cell>
          <cell r="Q9516" t="str">
            <v/>
          </cell>
        </row>
        <row r="9517">
          <cell r="J9517" t="str">
            <v/>
          </cell>
          <cell r="O9517" t="str">
            <v/>
          </cell>
          <cell r="P9517" t="str">
            <v/>
          </cell>
          <cell r="Q9517" t="str">
            <v/>
          </cell>
        </row>
        <row r="9518">
          <cell r="J9518" t="str">
            <v/>
          </cell>
          <cell r="O9518" t="str">
            <v/>
          </cell>
          <cell r="P9518" t="str">
            <v/>
          </cell>
          <cell r="Q9518" t="str">
            <v/>
          </cell>
        </row>
        <row r="9519">
          <cell r="J9519" t="str">
            <v/>
          </cell>
          <cell r="O9519" t="str">
            <v/>
          </cell>
          <cell r="P9519" t="str">
            <v/>
          </cell>
          <cell r="Q9519" t="str">
            <v/>
          </cell>
        </row>
        <row r="9520">
          <cell r="J9520" t="str">
            <v/>
          </cell>
          <cell r="O9520" t="str">
            <v/>
          </cell>
          <cell r="P9520" t="str">
            <v/>
          </cell>
          <cell r="Q9520" t="str">
            <v/>
          </cell>
        </row>
        <row r="9521">
          <cell r="J9521" t="str">
            <v/>
          </cell>
          <cell r="O9521" t="str">
            <v/>
          </cell>
          <cell r="P9521" t="str">
            <v/>
          </cell>
          <cell r="Q9521" t="str">
            <v/>
          </cell>
        </row>
        <row r="9522">
          <cell r="J9522" t="str">
            <v/>
          </cell>
          <cell r="O9522" t="str">
            <v/>
          </cell>
          <cell r="P9522" t="str">
            <v/>
          </cell>
          <cell r="Q9522" t="str">
            <v/>
          </cell>
        </row>
        <row r="9523">
          <cell r="J9523" t="str">
            <v/>
          </cell>
          <cell r="O9523" t="str">
            <v/>
          </cell>
          <cell r="P9523" t="str">
            <v/>
          </cell>
          <cell r="Q9523" t="str">
            <v/>
          </cell>
        </row>
        <row r="9524">
          <cell r="J9524" t="str">
            <v/>
          </cell>
          <cell r="O9524" t="str">
            <v/>
          </cell>
          <cell r="P9524" t="str">
            <v/>
          </cell>
          <cell r="Q9524" t="str">
            <v/>
          </cell>
        </row>
        <row r="9525">
          <cell r="J9525" t="str">
            <v/>
          </cell>
          <cell r="O9525" t="str">
            <v/>
          </cell>
          <cell r="P9525" t="str">
            <v/>
          </cell>
          <cell r="Q9525" t="str">
            <v/>
          </cell>
        </row>
        <row r="9526">
          <cell r="J9526" t="str">
            <v/>
          </cell>
          <cell r="O9526" t="str">
            <v/>
          </cell>
          <cell r="P9526" t="str">
            <v/>
          </cell>
          <cell r="Q9526" t="str">
            <v/>
          </cell>
        </row>
        <row r="9527">
          <cell r="J9527" t="str">
            <v/>
          </cell>
          <cell r="O9527" t="str">
            <v/>
          </cell>
          <cell r="P9527" t="str">
            <v/>
          </cell>
          <cell r="Q9527" t="str">
            <v/>
          </cell>
        </row>
        <row r="9528">
          <cell r="J9528" t="str">
            <v/>
          </cell>
          <cell r="O9528" t="str">
            <v/>
          </cell>
          <cell r="P9528" t="str">
            <v/>
          </cell>
          <cell r="Q9528" t="str">
            <v/>
          </cell>
        </row>
        <row r="9529">
          <cell r="J9529" t="str">
            <v/>
          </cell>
          <cell r="O9529" t="str">
            <v/>
          </cell>
          <cell r="P9529" t="str">
            <v/>
          </cell>
          <cell r="Q9529" t="str">
            <v/>
          </cell>
        </row>
        <row r="9530">
          <cell r="J9530" t="str">
            <v/>
          </cell>
          <cell r="O9530" t="str">
            <v/>
          </cell>
          <cell r="P9530" t="str">
            <v/>
          </cell>
          <cell r="Q9530" t="str">
            <v/>
          </cell>
        </row>
        <row r="9531">
          <cell r="J9531" t="str">
            <v/>
          </cell>
          <cell r="O9531" t="str">
            <v/>
          </cell>
          <cell r="P9531" t="str">
            <v/>
          </cell>
          <cell r="Q9531" t="str">
            <v/>
          </cell>
        </row>
        <row r="9532">
          <cell r="J9532" t="str">
            <v/>
          </cell>
          <cell r="O9532" t="str">
            <v/>
          </cell>
          <cell r="P9532" t="str">
            <v/>
          </cell>
          <cell r="Q9532" t="str">
            <v/>
          </cell>
        </row>
        <row r="9533">
          <cell r="J9533" t="str">
            <v/>
          </cell>
          <cell r="O9533" t="str">
            <v/>
          </cell>
          <cell r="P9533" t="str">
            <v/>
          </cell>
          <cell r="Q9533" t="str">
            <v/>
          </cell>
        </row>
        <row r="9534">
          <cell r="J9534" t="str">
            <v/>
          </cell>
          <cell r="O9534" t="str">
            <v/>
          </cell>
          <cell r="P9534" t="str">
            <v/>
          </cell>
          <cell r="Q9534" t="str">
            <v/>
          </cell>
        </row>
        <row r="9535">
          <cell r="J9535" t="str">
            <v/>
          </cell>
          <cell r="O9535" t="str">
            <v/>
          </cell>
          <cell r="P9535" t="str">
            <v/>
          </cell>
          <cell r="Q9535" t="str">
            <v/>
          </cell>
        </row>
        <row r="9536">
          <cell r="J9536" t="str">
            <v/>
          </cell>
          <cell r="O9536" t="str">
            <v/>
          </cell>
          <cell r="P9536" t="str">
            <v/>
          </cell>
          <cell r="Q9536" t="str">
            <v/>
          </cell>
        </row>
        <row r="9537">
          <cell r="J9537" t="str">
            <v/>
          </cell>
          <cell r="O9537" t="str">
            <v/>
          </cell>
          <cell r="P9537" t="str">
            <v/>
          </cell>
          <cell r="Q9537" t="str">
            <v/>
          </cell>
        </row>
        <row r="9538">
          <cell r="J9538" t="str">
            <v/>
          </cell>
          <cell r="O9538" t="str">
            <v/>
          </cell>
          <cell r="P9538" t="str">
            <v/>
          </cell>
          <cell r="Q9538" t="str">
            <v/>
          </cell>
        </row>
        <row r="9539">
          <cell r="J9539" t="str">
            <v/>
          </cell>
          <cell r="O9539" t="str">
            <v/>
          </cell>
          <cell r="P9539" t="str">
            <v/>
          </cell>
          <cell r="Q9539" t="str">
            <v/>
          </cell>
        </row>
        <row r="9540">
          <cell r="J9540" t="str">
            <v/>
          </cell>
          <cell r="O9540" t="str">
            <v/>
          </cell>
          <cell r="P9540" t="str">
            <v/>
          </cell>
          <cell r="Q9540" t="str">
            <v/>
          </cell>
        </row>
        <row r="9541">
          <cell r="J9541" t="str">
            <v/>
          </cell>
          <cell r="O9541" t="str">
            <v/>
          </cell>
          <cell r="P9541" t="str">
            <v/>
          </cell>
          <cell r="Q9541" t="str">
            <v/>
          </cell>
        </row>
        <row r="9542">
          <cell r="J9542" t="str">
            <v/>
          </cell>
          <cell r="O9542" t="str">
            <v/>
          </cell>
          <cell r="P9542" t="str">
            <v/>
          </cell>
          <cell r="Q9542" t="str">
            <v/>
          </cell>
        </row>
        <row r="9543">
          <cell r="J9543" t="str">
            <v/>
          </cell>
          <cell r="O9543" t="str">
            <v/>
          </cell>
          <cell r="P9543" t="str">
            <v/>
          </cell>
          <cell r="Q9543" t="str">
            <v/>
          </cell>
        </row>
        <row r="9544">
          <cell r="J9544" t="str">
            <v/>
          </cell>
          <cell r="O9544" t="str">
            <v/>
          </cell>
          <cell r="P9544" t="str">
            <v/>
          </cell>
          <cell r="Q9544" t="str">
            <v/>
          </cell>
        </row>
        <row r="9545">
          <cell r="J9545" t="str">
            <v/>
          </cell>
          <cell r="O9545" t="str">
            <v/>
          </cell>
          <cell r="P9545" t="str">
            <v/>
          </cell>
          <cell r="Q9545" t="str">
            <v/>
          </cell>
        </row>
        <row r="9546">
          <cell r="J9546" t="str">
            <v/>
          </cell>
          <cell r="O9546" t="str">
            <v/>
          </cell>
          <cell r="P9546" t="str">
            <v/>
          </cell>
          <cell r="Q9546" t="str">
            <v/>
          </cell>
        </row>
        <row r="9547">
          <cell r="J9547" t="str">
            <v/>
          </cell>
          <cell r="O9547" t="str">
            <v/>
          </cell>
          <cell r="P9547" t="str">
            <v/>
          </cell>
          <cell r="Q9547" t="str">
            <v/>
          </cell>
        </row>
        <row r="9548">
          <cell r="J9548" t="str">
            <v/>
          </cell>
          <cell r="O9548" t="str">
            <v/>
          </cell>
          <cell r="P9548" t="str">
            <v/>
          </cell>
          <cell r="Q9548" t="str">
            <v/>
          </cell>
        </row>
        <row r="9549">
          <cell r="J9549" t="str">
            <v/>
          </cell>
          <cell r="O9549" t="str">
            <v/>
          </cell>
          <cell r="P9549" t="str">
            <v/>
          </cell>
          <cell r="Q9549" t="str">
            <v/>
          </cell>
        </row>
        <row r="9550">
          <cell r="J9550" t="str">
            <v/>
          </cell>
          <cell r="O9550" t="str">
            <v/>
          </cell>
          <cell r="P9550" t="str">
            <v/>
          </cell>
          <cell r="Q9550" t="str">
            <v/>
          </cell>
        </row>
        <row r="9551">
          <cell r="J9551" t="str">
            <v/>
          </cell>
          <cell r="O9551" t="str">
            <v/>
          </cell>
          <cell r="P9551" t="str">
            <v/>
          </cell>
          <cell r="Q9551" t="str">
            <v/>
          </cell>
        </row>
        <row r="9552">
          <cell r="J9552" t="str">
            <v/>
          </cell>
          <cell r="O9552" t="str">
            <v/>
          </cell>
          <cell r="P9552" t="str">
            <v/>
          </cell>
          <cell r="Q9552" t="str">
            <v/>
          </cell>
        </row>
        <row r="9553">
          <cell r="J9553" t="str">
            <v/>
          </cell>
          <cell r="O9553" t="str">
            <v/>
          </cell>
          <cell r="P9553" t="str">
            <v/>
          </cell>
          <cell r="Q9553" t="str">
            <v/>
          </cell>
        </row>
        <row r="9554">
          <cell r="J9554" t="str">
            <v/>
          </cell>
          <cell r="O9554" t="str">
            <v/>
          </cell>
          <cell r="P9554" t="str">
            <v/>
          </cell>
          <cell r="Q9554" t="str">
            <v/>
          </cell>
        </row>
        <row r="9555">
          <cell r="J9555" t="str">
            <v/>
          </cell>
          <cell r="O9555" t="str">
            <v/>
          </cell>
          <cell r="P9555" t="str">
            <v/>
          </cell>
          <cell r="Q9555" t="str">
            <v/>
          </cell>
        </row>
        <row r="9556">
          <cell r="J9556" t="str">
            <v/>
          </cell>
          <cell r="O9556" t="str">
            <v/>
          </cell>
          <cell r="P9556" t="str">
            <v/>
          </cell>
          <cell r="Q9556" t="str">
            <v/>
          </cell>
        </row>
        <row r="9557">
          <cell r="J9557" t="str">
            <v/>
          </cell>
          <cell r="O9557" t="str">
            <v/>
          </cell>
          <cell r="P9557" t="str">
            <v/>
          </cell>
          <cell r="Q9557" t="str">
            <v/>
          </cell>
        </row>
        <row r="9558">
          <cell r="J9558" t="str">
            <v/>
          </cell>
          <cell r="O9558" t="str">
            <v/>
          </cell>
          <cell r="P9558" t="str">
            <v/>
          </cell>
          <cell r="Q9558" t="str">
            <v/>
          </cell>
        </row>
        <row r="9559">
          <cell r="J9559" t="str">
            <v/>
          </cell>
          <cell r="O9559" t="str">
            <v/>
          </cell>
          <cell r="P9559" t="str">
            <v/>
          </cell>
          <cell r="Q9559" t="str">
            <v/>
          </cell>
        </row>
        <row r="9560">
          <cell r="J9560" t="str">
            <v/>
          </cell>
          <cell r="O9560" t="str">
            <v/>
          </cell>
          <cell r="P9560" t="str">
            <v/>
          </cell>
          <cell r="Q9560" t="str">
            <v/>
          </cell>
        </row>
        <row r="9561">
          <cell r="J9561" t="str">
            <v/>
          </cell>
          <cell r="O9561" t="str">
            <v/>
          </cell>
          <cell r="P9561" t="str">
            <v/>
          </cell>
          <cell r="Q9561" t="str">
            <v/>
          </cell>
        </row>
        <row r="9562">
          <cell r="J9562" t="str">
            <v/>
          </cell>
          <cell r="O9562" t="str">
            <v/>
          </cell>
          <cell r="P9562" t="str">
            <v/>
          </cell>
          <cell r="Q9562" t="str">
            <v/>
          </cell>
        </row>
        <row r="9563">
          <cell r="J9563" t="str">
            <v/>
          </cell>
          <cell r="O9563" t="str">
            <v/>
          </cell>
          <cell r="P9563" t="str">
            <v/>
          </cell>
          <cell r="Q9563" t="str">
            <v/>
          </cell>
        </row>
        <row r="9564">
          <cell r="J9564" t="str">
            <v/>
          </cell>
          <cell r="O9564" t="str">
            <v/>
          </cell>
          <cell r="P9564" t="str">
            <v/>
          </cell>
          <cell r="Q9564" t="str">
            <v/>
          </cell>
        </row>
        <row r="9565">
          <cell r="J9565" t="str">
            <v/>
          </cell>
          <cell r="O9565" t="str">
            <v/>
          </cell>
          <cell r="P9565" t="str">
            <v/>
          </cell>
          <cell r="Q9565" t="str">
            <v/>
          </cell>
        </row>
        <row r="9566">
          <cell r="J9566" t="str">
            <v/>
          </cell>
          <cell r="O9566" t="str">
            <v/>
          </cell>
          <cell r="P9566" t="str">
            <v/>
          </cell>
          <cell r="Q9566" t="str">
            <v/>
          </cell>
        </row>
        <row r="9567">
          <cell r="J9567" t="str">
            <v/>
          </cell>
          <cell r="O9567" t="str">
            <v/>
          </cell>
          <cell r="P9567" t="str">
            <v/>
          </cell>
          <cell r="Q9567" t="str">
            <v/>
          </cell>
        </row>
        <row r="9568">
          <cell r="J9568" t="str">
            <v/>
          </cell>
          <cell r="O9568" t="str">
            <v/>
          </cell>
          <cell r="P9568" t="str">
            <v/>
          </cell>
          <cell r="Q9568" t="str">
            <v/>
          </cell>
        </row>
        <row r="9569">
          <cell r="J9569" t="str">
            <v/>
          </cell>
          <cell r="O9569" t="str">
            <v/>
          </cell>
          <cell r="P9569" t="str">
            <v/>
          </cell>
          <cell r="Q9569" t="str">
            <v/>
          </cell>
        </row>
        <row r="9570">
          <cell r="J9570" t="str">
            <v/>
          </cell>
          <cell r="O9570" t="str">
            <v/>
          </cell>
          <cell r="P9570" t="str">
            <v/>
          </cell>
          <cell r="Q9570" t="str">
            <v/>
          </cell>
        </row>
        <row r="9571">
          <cell r="J9571" t="str">
            <v/>
          </cell>
          <cell r="O9571" t="str">
            <v/>
          </cell>
          <cell r="P9571" t="str">
            <v/>
          </cell>
          <cell r="Q9571" t="str">
            <v/>
          </cell>
        </row>
        <row r="9572">
          <cell r="J9572" t="str">
            <v/>
          </cell>
          <cell r="O9572" t="str">
            <v/>
          </cell>
          <cell r="P9572" t="str">
            <v/>
          </cell>
          <cell r="Q9572" t="str">
            <v/>
          </cell>
        </row>
        <row r="9573">
          <cell r="J9573" t="str">
            <v/>
          </cell>
          <cell r="O9573" t="str">
            <v/>
          </cell>
          <cell r="P9573" t="str">
            <v/>
          </cell>
          <cell r="Q9573" t="str">
            <v/>
          </cell>
        </row>
        <row r="9574">
          <cell r="J9574" t="str">
            <v/>
          </cell>
          <cell r="O9574" t="str">
            <v/>
          </cell>
          <cell r="P9574" t="str">
            <v/>
          </cell>
          <cell r="Q9574" t="str">
            <v/>
          </cell>
        </row>
        <row r="9575">
          <cell r="J9575" t="str">
            <v/>
          </cell>
          <cell r="O9575" t="str">
            <v/>
          </cell>
          <cell r="P9575" t="str">
            <v/>
          </cell>
          <cell r="Q9575" t="str">
            <v/>
          </cell>
        </row>
        <row r="9576">
          <cell r="J9576" t="str">
            <v/>
          </cell>
          <cell r="O9576" t="str">
            <v/>
          </cell>
          <cell r="P9576" t="str">
            <v/>
          </cell>
          <cell r="Q9576" t="str">
            <v/>
          </cell>
        </row>
        <row r="9577">
          <cell r="J9577" t="str">
            <v/>
          </cell>
          <cell r="O9577" t="str">
            <v/>
          </cell>
          <cell r="P9577" t="str">
            <v/>
          </cell>
          <cell r="Q9577" t="str">
            <v/>
          </cell>
        </row>
        <row r="9578">
          <cell r="J9578" t="str">
            <v/>
          </cell>
          <cell r="O9578" t="str">
            <v/>
          </cell>
          <cell r="P9578" t="str">
            <v/>
          </cell>
          <cell r="Q9578" t="str">
            <v/>
          </cell>
        </row>
        <row r="9579">
          <cell r="J9579" t="str">
            <v/>
          </cell>
          <cell r="O9579" t="str">
            <v/>
          </cell>
          <cell r="P9579" t="str">
            <v/>
          </cell>
          <cell r="Q9579" t="str">
            <v/>
          </cell>
        </row>
        <row r="9580">
          <cell r="J9580" t="str">
            <v/>
          </cell>
          <cell r="O9580" t="str">
            <v/>
          </cell>
          <cell r="P9580" t="str">
            <v/>
          </cell>
          <cell r="Q9580" t="str">
            <v/>
          </cell>
        </row>
        <row r="9581">
          <cell r="J9581" t="str">
            <v/>
          </cell>
          <cell r="O9581" t="str">
            <v/>
          </cell>
          <cell r="P9581" t="str">
            <v/>
          </cell>
          <cell r="Q9581" t="str">
            <v/>
          </cell>
        </row>
        <row r="9582">
          <cell r="J9582" t="str">
            <v/>
          </cell>
          <cell r="O9582" t="str">
            <v/>
          </cell>
          <cell r="P9582" t="str">
            <v/>
          </cell>
          <cell r="Q9582" t="str">
            <v/>
          </cell>
        </row>
        <row r="9583">
          <cell r="J9583" t="str">
            <v/>
          </cell>
          <cell r="O9583" t="str">
            <v/>
          </cell>
          <cell r="P9583" t="str">
            <v/>
          </cell>
          <cell r="Q9583" t="str">
            <v/>
          </cell>
        </row>
        <row r="9584">
          <cell r="J9584" t="str">
            <v/>
          </cell>
          <cell r="O9584" t="str">
            <v/>
          </cell>
          <cell r="P9584" t="str">
            <v/>
          </cell>
          <cell r="Q9584" t="str">
            <v/>
          </cell>
        </row>
        <row r="9585">
          <cell r="J9585" t="str">
            <v/>
          </cell>
          <cell r="O9585" t="str">
            <v/>
          </cell>
          <cell r="P9585" t="str">
            <v/>
          </cell>
          <cell r="Q9585" t="str">
            <v/>
          </cell>
        </row>
        <row r="9586">
          <cell r="J9586" t="str">
            <v/>
          </cell>
          <cell r="O9586" t="str">
            <v/>
          </cell>
          <cell r="P9586" t="str">
            <v/>
          </cell>
          <cell r="Q9586" t="str">
            <v/>
          </cell>
        </row>
        <row r="9587">
          <cell r="J9587" t="str">
            <v/>
          </cell>
          <cell r="O9587" t="str">
            <v/>
          </cell>
          <cell r="P9587" t="str">
            <v/>
          </cell>
          <cell r="Q9587" t="str">
            <v/>
          </cell>
        </row>
        <row r="9588">
          <cell r="J9588" t="str">
            <v/>
          </cell>
          <cell r="O9588" t="str">
            <v/>
          </cell>
          <cell r="P9588" t="str">
            <v/>
          </cell>
          <cell r="Q9588" t="str">
            <v/>
          </cell>
        </row>
        <row r="9589">
          <cell r="J9589" t="str">
            <v/>
          </cell>
          <cell r="O9589" t="str">
            <v/>
          </cell>
          <cell r="P9589" t="str">
            <v/>
          </cell>
          <cell r="Q9589" t="str">
            <v/>
          </cell>
        </row>
        <row r="9590">
          <cell r="J9590" t="str">
            <v/>
          </cell>
          <cell r="O9590" t="str">
            <v/>
          </cell>
          <cell r="P9590" t="str">
            <v/>
          </cell>
          <cell r="Q9590" t="str">
            <v/>
          </cell>
        </row>
        <row r="9591">
          <cell r="J9591" t="str">
            <v/>
          </cell>
          <cell r="O9591" t="str">
            <v/>
          </cell>
          <cell r="P9591" t="str">
            <v/>
          </cell>
          <cell r="Q9591" t="str">
            <v/>
          </cell>
        </row>
        <row r="9592">
          <cell r="J9592" t="str">
            <v/>
          </cell>
          <cell r="O9592" t="str">
            <v/>
          </cell>
          <cell r="P9592" t="str">
            <v/>
          </cell>
          <cell r="Q9592" t="str">
            <v/>
          </cell>
        </row>
        <row r="9593">
          <cell r="J9593" t="str">
            <v/>
          </cell>
          <cell r="O9593" t="str">
            <v/>
          </cell>
          <cell r="P9593" t="str">
            <v/>
          </cell>
          <cell r="Q9593" t="str">
            <v/>
          </cell>
        </row>
        <row r="9594">
          <cell r="J9594" t="str">
            <v/>
          </cell>
          <cell r="O9594" t="str">
            <v/>
          </cell>
          <cell r="P9594" t="str">
            <v/>
          </cell>
          <cell r="Q9594" t="str">
            <v/>
          </cell>
        </row>
        <row r="9595">
          <cell r="J9595" t="str">
            <v/>
          </cell>
          <cell r="O9595" t="str">
            <v/>
          </cell>
          <cell r="P9595" t="str">
            <v/>
          </cell>
          <cell r="Q9595" t="str">
            <v/>
          </cell>
        </row>
        <row r="9596">
          <cell r="J9596" t="str">
            <v/>
          </cell>
          <cell r="O9596" t="str">
            <v/>
          </cell>
          <cell r="P9596" t="str">
            <v/>
          </cell>
          <cell r="Q9596" t="str">
            <v/>
          </cell>
        </row>
        <row r="9597">
          <cell r="J9597" t="str">
            <v/>
          </cell>
          <cell r="O9597" t="str">
            <v/>
          </cell>
          <cell r="P9597" t="str">
            <v/>
          </cell>
          <cell r="Q9597" t="str">
            <v/>
          </cell>
        </row>
        <row r="9598">
          <cell r="J9598" t="str">
            <v/>
          </cell>
          <cell r="O9598" t="str">
            <v/>
          </cell>
          <cell r="P9598" t="str">
            <v/>
          </cell>
          <cell r="Q9598" t="str">
            <v/>
          </cell>
        </row>
        <row r="9599">
          <cell r="J9599" t="str">
            <v/>
          </cell>
          <cell r="O9599" t="str">
            <v/>
          </cell>
          <cell r="P9599" t="str">
            <v/>
          </cell>
          <cell r="Q9599" t="str">
            <v/>
          </cell>
        </row>
        <row r="9600">
          <cell r="J9600" t="str">
            <v/>
          </cell>
          <cell r="O9600" t="str">
            <v/>
          </cell>
          <cell r="P9600" t="str">
            <v/>
          </cell>
          <cell r="Q9600" t="str">
            <v/>
          </cell>
        </row>
        <row r="9601">
          <cell r="J9601" t="str">
            <v/>
          </cell>
          <cell r="O9601" t="str">
            <v/>
          </cell>
          <cell r="P9601" t="str">
            <v/>
          </cell>
          <cell r="Q9601" t="str">
            <v/>
          </cell>
        </row>
        <row r="9602">
          <cell r="J9602" t="str">
            <v/>
          </cell>
          <cell r="O9602" t="str">
            <v/>
          </cell>
          <cell r="P9602" t="str">
            <v/>
          </cell>
          <cell r="Q9602" t="str">
            <v/>
          </cell>
        </row>
        <row r="9603">
          <cell r="J9603" t="str">
            <v/>
          </cell>
          <cell r="O9603" t="str">
            <v/>
          </cell>
          <cell r="P9603" t="str">
            <v/>
          </cell>
          <cell r="Q9603" t="str">
            <v/>
          </cell>
        </row>
        <row r="9604">
          <cell r="J9604" t="str">
            <v/>
          </cell>
          <cell r="O9604" t="str">
            <v/>
          </cell>
          <cell r="P9604" t="str">
            <v/>
          </cell>
          <cell r="Q9604" t="str">
            <v/>
          </cell>
        </row>
        <row r="9605">
          <cell r="J9605" t="str">
            <v/>
          </cell>
          <cell r="O9605" t="str">
            <v/>
          </cell>
          <cell r="P9605" t="str">
            <v/>
          </cell>
          <cell r="Q9605" t="str">
            <v/>
          </cell>
        </row>
        <row r="9606">
          <cell r="J9606" t="str">
            <v/>
          </cell>
          <cell r="O9606" t="str">
            <v/>
          </cell>
          <cell r="P9606" t="str">
            <v/>
          </cell>
          <cell r="Q9606" t="str">
            <v/>
          </cell>
        </row>
        <row r="9607">
          <cell r="J9607" t="str">
            <v/>
          </cell>
          <cell r="O9607" t="str">
            <v/>
          </cell>
          <cell r="P9607" t="str">
            <v/>
          </cell>
          <cell r="Q9607" t="str">
            <v/>
          </cell>
        </row>
        <row r="9608">
          <cell r="J9608" t="str">
            <v/>
          </cell>
          <cell r="O9608" t="str">
            <v/>
          </cell>
          <cell r="P9608" t="str">
            <v/>
          </cell>
          <cell r="Q9608" t="str">
            <v/>
          </cell>
        </row>
        <row r="9609">
          <cell r="J9609" t="str">
            <v/>
          </cell>
          <cell r="O9609" t="str">
            <v/>
          </cell>
          <cell r="P9609" t="str">
            <v/>
          </cell>
          <cell r="Q9609" t="str">
            <v/>
          </cell>
        </row>
        <row r="9610">
          <cell r="J9610" t="str">
            <v/>
          </cell>
          <cell r="O9610" t="str">
            <v/>
          </cell>
          <cell r="P9610" t="str">
            <v/>
          </cell>
          <cell r="Q9610" t="str">
            <v/>
          </cell>
        </row>
        <row r="9611">
          <cell r="J9611" t="str">
            <v/>
          </cell>
          <cell r="O9611" t="str">
            <v/>
          </cell>
          <cell r="P9611" t="str">
            <v/>
          </cell>
          <cell r="Q9611" t="str">
            <v/>
          </cell>
        </row>
        <row r="9612">
          <cell r="J9612" t="str">
            <v/>
          </cell>
          <cell r="O9612" t="str">
            <v/>
          </cell>
          <cell r="P9612" t="str">
            <v/>
          </cell>
          <cell r="Q9612" t="str">
            <v/>
          </cell>
        </row>
        <row r="9613">
          <cell r="J9613" t="str">
            <v/>
          </cell>
          <cell r="O9613" t="str">
            <v/>
          </cell>
          <cell r="P9613" t="str">
            <v/>
          </cell>
          <cell r="Q9613" t="str">
            <v/>
          </cell>
        </row>
        <row r="9614">
          <cell r="J9614" t="str">
            <v/>
          </cell>
          <cell r="O9614" t="str">
            <v/>
          </cell>
          <cell r="P9614" t="str">
            <v/>
          </cell>
          <cell r="Q9614" t="str">
            <v/>
          </cell>
        </row>
        <row r="9615">
          <cell r="J9615" t="str">
            <v/>
          </cell>
          <cell r="O9615" t="str">
            <v/>
          </cell>
          <cell r="P9615" t="str">
            <v/>
          </cell>
          <cell r="Q9615" t="str">
            <v/>
          </cell>
        </row>
        <row r="9616">
          <cell r="J9616" t="str">
            <v/>
          </cell>
          <cell r="O9616" t="str">
            <v/>
          </cell>
          <cell r="P9616" t="str">
            <v/>
          </cell>
          <cell r="Q9616" t="str">
            <v/>
          </cell>
        </row>
        <row r="9617">
          <cell r="J9617" t="str">
            <v/>
          </cell>
          <cell r="O9617" t="str">
            <v/>
          </cell>
          <cell r="P9617" t="str">
            <v/>
          </cell>
          <cell r="Q9617" t="str">
            <v/>
          </cell>
        </row>
        <row r="9618">
          <cell r="J9618" t="str">
            <v/>
          </cell>
          <cell r="O9618" t="str">
            <v/>
          </cell>
          <cell r="P9618" t="str">
            <v/>
          </cell>
          <cell r="Q9618" t="str">
            <v/>
          </cell>
        </row>
        <row r="9619">
          <cell r="J9619" t="str">
            <v/>
          </cell>
          <cell r="O9619" t="str">
            <v/>
          </cell>
          <cell r="P9619" t="str">
            <v/>
          </cell>
          <cell r="Q9619" t="str">
            <v/>
          </cell>
        </row>
        <row r="9620">
          <cell r="J9620" t="str">
            <v/>
          </cell>
          <cell r="O9620" t="str">
            <v/>
          </cell>
          <cell r="P9620" t="str">
            <v/>
          </cell>
          <cell r="Q9620" t="str">
            <v/>
          </cell>
        </row>
        <row r="9621">
          <cell r="J9621" t="str">
            <v/>
          </cell>
          <cell r="O9621" t="str">
            <v/>
          </cell>
          <cell r="P9621" t="str">
            <v/>
          </cell>
          <cell r="Q9621" t="str">
            <v/>
          </cell>
        </row>
        <row r="9622">
          <cell r="J9622" t="str">
            <v/>
          </cell>
          <cell r="O9622" t="str">
            <v/>
          </cell>
          <cell r="P9622" t="str">
            <v/>
          </cell>
          <cell r="Q9622" t="str">
            <v/>
          </cell>
        </row>
        <row r="9623">
          <cell r="J9623" t="str">
            <v/>
          </cell>
          <cell r="O9623" t="str">
            <v/>
          </cell>
          <cell r="P9623" t="str">
            <v/>
          </cell>
          <cell r="Q9623" t="str">
            <v/>
          </cell>
        </row>
        <row r="9624">
          <cell r="J9624" t="str">
            <v/>
          </cell>
          <cell r="O9624" t="str">
            <v/>
          </cell>
          <cell r="P9624" t="str">
            <v/>
          </cell>
          <cell r="Q9624" t="str">
            <v/>
          </cell>
        </row>
        <row r="9625">
          <cell r="J9625" t="str">
            <v/>
          </cell>
          <cell r="O9625" t="str">
            <v/>
          </cell>
          <cell r="P9625" t="str">
            <v/>
          </cell>
          <cell r="Q9625" t="str">
            <v/>
          </cell>
        </row>
        <row r="9626">
          <cell r="J9626" t="str">
            <v/>
          </cell>
          <cell r="O9626" t="str">
            <v/>
          </cell>
          <cell r="P9626" t="str">
            <v/>
          </cell>
          <cell r="Q9626" t="str">
            <v/>
          </cell>
        </row>
        <row r="9627">
          <cell r="J9627" t="str">
            <v/>
          </cell>
          <cell r="O9627" t="str">
            <v/>
          </cell>
          <cell r="P9627" t="str">
            <v/>
          </cell>
          <cell r="Q9627" t="str">
            <v/>
          </cell>
        </row>
        <row r="9628">
          <cell r="J9628" t="str">
            <v/>
          </cell>
          <cell r="O9628" t="str">
            <v/>
          </cell>
          <cell r="P9628" t="str">
            <v/>
          </cell>
          <cell r="Q9628" t="str">
            <v/>
          </cell>
        </row>
        <row r="9629">
          <cell r="J9629" t="str">
            <v/>
          </cell>
          <cell r="O9629" t="str">
            <v/>
          </cell>
          <cell r="P9629" t="str">
            <v/>
          </cell>
          <cell r="Q9629" t="str">
            <v/>
          </cell>
        </row>
        <row r="9630">
          <cell r="J9630" t="str">
            <v/>
          </cell>
          <cell r="O9630" t="str">
            <v/>
          </cell>
          <cell r="P9630" t="str">
            <v/>
          </cell>
          <cell r="Q9630" t="str">
            <v/>
          </cell>
        </row>
        <row r="9631">
          <cell r="J9631" t="str">
            <v/>
          </cell>
          <cell r="O9631" t="str">
            <v/>
          </cell>
          <cell r="P9631" t="str">
            <v/>
          </cell>
          <cell r="Q9631" t="str">
            <v/>
          </cell>
        </row>
        <row r="9632">
          <cell r="J9632" t="str">
            <v/>
          </cell>
          <cell r="O9632" t="str">
            <v/>
          </cell>
          <cell r="P9632" t="str">
            <v/>
          </cell>
          <cell r="Q9632" t="str">
            <v/>
          </cell>
        </row>
        <row r="9633">
          <cell r="J9633" t="str">
            <v/>
          </cell>
          <cell r="O9633" t="str">
            <v/>
          </cell>
          <cell r="P9633" t="str">
            <v/>
          </cell>
          <cell r="Q9633" t="str">
            <v/>
          </cell>
        </row>
        <row r="9634">
          <cell r="J9634" t="str">
            <v/>
          </cell>
          <cell r="O9634" t="str">
            <v/>
          </cell>
          <cell r="P9634" t="str">
            <v/>
          </cell>
          <cell r="Q9634" t="str">
            <v/>
          </cell>
        </row>
        <row r="9635">
          <cell r="J9635" t="str">
            <v/>
          </cell>
          <cell r="O9635" t="str">
            <v/>
          </cell>
          <cell r="P9635" t="str">
            <v/>
          </cell>
          <cell r="Q9635" t="str">
            <v/>
          </cell>
        </row>
        <row r="9636">
          <cell r="J9636" t="str">
            <v/>
          </cell>
          <cell r="O9636" t="str">
            <v/>
          </cell>
          <cell r="P9636" t="str">
            <v/>
          </cell>
          <cell r="Q9636" t="str">
            <v/>
          </cell>
        </row>
        <row r="9637">
          <cell r="J9637" t="str">
            <v/>
          </cell>
          <cell r="O9637" t="str">
            <v/>
          </cell>
          <cell r="P9637" t="str">
            <v/>
          </cell>
          <cell r="Q9637" t="str">
            <v/>
          </cell>
        </row>
        <row r="9638">
          <cell r="J9638" t="str">
            <v/>
          </cell>
          <cell r="O9638" t="str">
            <v/>
          </cell>
          <cell r="P9638" t="str">
            <v/>
          </cell>
          <cell r="Q9638" t="str">
            <v/>
          </cell>
        </row>
        <row r="9639">
          <cell r="J9639" t="str">
            <v/>
          </cell>
          <cell r="O9639" t="str">
            <v/>
          </cell>
          <cell r="P9639" t="str">
            <v/>
          </cell>
          <cell r="Q9639" t="str">
            <v/>
          </cell>
        </row>
        <row r="9640">
          <cell r="J9640" t="str">
            <v/>
          </cell>
          <cell r="O9640" t="str">
            <v/>
          </cell>
          <cell r="P9640" t="str">
            <v/>
          </cell>
          <cell r="Q9640" t="str">
            <v/>
          </cell>
        </row>
        <row r="9641">
          <cell r="J9641" t="str">
            <v/>
          </cell>
          <cell r="O9641" t="str">
            <v/>
          </cell>
          <cell r="P9641" t="str">
            <v/>
          </cell>
          <cell r="Q9641" t="str">
            <v/>
          </cell>
        </row>
        <row r="9642">
          <cell r="J9642" t="str">
            <v/>
          </cell>
          <cell r="O9642" t="str">
            <v/>
          </cell>
          <cell r="P9642" t="str">
            <v/>
          </cell>
          <cell r="Q9642" t="str">
            <v/>
          </cell>
        </row>
        <row r="9643">
          <cell r="J9643" t="str">
            <v/>
          </cell>
          <cell r="O9643" t="str">
            <v/>
          </cell>
          <cell r="P9643" t="str">
            <v/>
          </cell>
          <cell r="Q9643" t="str">
            <v/>
          </cell>
        </row>
        <row r="9644">
          <cell r="J9644" t="str">
            <v/>
          </cell>
          <cell r="O9644" t="str">
            <v/>
          </cell>
          <cell r="P9644" t="str">
            <v/>
          </cell>
          <cell r="Q9644" t="str">
            <v/>
          </cell>
        </row>
        <row r="9645">
          <cell r="J9645" t="str">
            <v/>
          </cell>
          <cell r="O9645" t="str">
            <v/>
          </cell>
          <cell r="P9645" t="str">
            <v/>
          </cell>
          <cell r="Q9645" t="str">
            <v/>
          </cell>
        </row>
        <row r="9646">
          <cell r="J9646" t="str">
            <v/>
          </cell>
          <cell r="O9646" t="str">
            <v/>
          </cell>
          <cell r="P9646" t="str">
            <v/>
          </cell>
          <cell r="Q9646" t="str">
            <v/>
          </cell>
        </row>
        <row r="9647">
          <cell r="J9647" t="str">
            <v/>
          </cell>
          <cell r="O9647" t="str">
            <v/>
          </cell>
          <cell r="P9647" t="str">
            <v/>
          </cell>
          <cell r="Q9647" t="str">
            <v/>
          </cell>
        </row>
        <row r="9648">
          <cell r="J9648" t="str">
            <v/>
          </cell>
          <cell r="O9648" t="str">
            <v/>
          </cell>
          <cell r="P9648" t="str">
            <v/>
          </cell>
          <cell r="Q9648" t="str">
            <v/>
          </cell>
        </row>
        <row r="9649">
          <cell r="J9649" t="str">
            <v/>
          </cell>
          <cell r="O9649" t="str">
            <v/>
          </cell>
          <cell r="P9649" t="str">
            <v/>
          </cell>
          <cell r="Q9649" t="str">
            <v/>
          </cell>
        </row>
        <row r="9650">
          <cell r="J9650" t="str">
            <v/>
          </cell>
          <cell r="O9650" t="str">
            <v/>
          </cell>
          <cell r="P9650" t="str">
            <v/>
          </cell>
          <cell r="Q9650" t="str">
            <v/>
          </cell>
        </row>
        <row r="9651">
          <cell r="J9651" t="str">
            <v/>
          </cell>
          <cell r="O9651" t="str">
            <v/>
          </cell>
          <cell r="P9651" t="str">
            <v/>
          </cell>
          <cell r="Q9651" t="str">
            <v/>
          </cell>
        </row>
        <row r="9652">
          <cell r="J9652" t="str">
            <v/>
          </cell>
          <cell r="O9652" t="str">
            <v/>
          </cell>
          <cell r="P9652" t="str">
            <v/>
          </cell>
          <cell r="Q9652" t="str">
            <v/>
          </cell>
        </row>
        <row r="9653">
          <cell r="J9653" t="str">
            <v/>
          </cell>
          <cell r="O9653" t="str">
            <v/>
          </cell>
          <cell r="P9653" t="str">
            <v/>
          </cell>
          <cell r="Q9653" t="str">
            <v/>
          </cell>
        </row>
        <row r="9654">
          <cell r="J9654" t="str">
            <v/>
          </cell>
          <cell r="O9654" t="str">
            <v/>
          </cell>
          <cell r="P9654" t="str">
            <v/>
          </cell>
          <cell r="Q9654" t="str">
            <v/>
          </cell>
        </row>
        <row r="9655">
          <cell r="J9655" t="str">
            <v/>
          </cell>
          <cell r="O9655" t="str">
            <v/>
          </cell>
          <cell r="P9655" t="str">
            <v/>
          </cell>
          <cell r="Q9655" t="str">
            <v/>
          </cell>
        </row>
        <row r="9656">
          <cell r="J9656" t="str">
            <v/>
          </cell>
          <cell r="O9656" t="str">
            <v/>
          </cell>
          <cell r="P9656" t="str">
            <v/>
          </cell>
          <cell r="Q9656" t="str">
            <v/>
          </cell>
        </row>
        <row r="9657">
          <cell r="J9657" t="str">
            <v/>
          </cell>
          <cell r="O9657" t="str">
            <v/>
          </cell>
          <cell r="P9657" t="str">
            <v/>
          </cell>
          <cell r="Q9657" t="str">
            <v/>
          </cell>
        </row>
        <row r="9658">
          <cell r="J9658" t="str">
            <v/>
          </cell>
          <cell r="O9658" t="str">
            <v/>
          </cell>
          <cell r="P9658" t="str">
            <v/>
          </cell>
          <cell r="Q9658" t="str">
            <v/>
          </cell>
        </row>
        <row r="9659">
          <cell r="J9659" t="str">
            <v/>
          </cell>
          <cell r="O9659" t="str">
            <v/>
          </cell>
          <cell r="P9659" t="str">
            <v/>
          </cell>
          <cell r="Q9659" t="str">
            <v/>
          </cell>
        </row>
        <row r="9660">
          <cell r="J9660" t="str">
            <v/>
          </cell>
          <cell r="O9660" t="str">
            <v/>
          </cell>
          <cell r="P9660" t="str">
            <v/>
          </cell>
          <cell r="Q9660" t="str">
            <v/>
          </cell>
        </row>
        <row r="9661">
          <cell r="J9661" t="str">
            <v/>
          </cell>
          <cell r="O9661" t="str">
            <v/>
          </cell>
          <cell r="P9661" t="str">
            <v/>
          </cell>
          <cell r="Q9661" t="str">
            <v/>
          </cell>
        </row>
        <row r="9662">
          <cell r="J9662" t="str">
            <v/>
          </cell>
          <cell r="O9662" t="str">
            <v/>
          </cell>
          <cell r="P9662" t="str">
            <v/>
          </cell>
          <cell r="Q9662" t="str">
            <v/>
          </cell>
        </row>
        <row r="9663">
          <cell r="J9663" t="str">
            <v/>
          </cell>
          <cell r="O9663" t="str">
            <v/>
          </cell>
          <cell r="P9663" t="str">
            <v/>
          </cell>
          <cell r="Q9663" t="str">
            <v/>
          </cell>
        </row>
        <row r="9664">
          <cell r="J9664" t="str">
            <v/>
          </cell>
          <cell r="O9664" t="str">
            <v/>
          </cell>
          <cell r="P9664" t="str">
            <v/>
          </cell>
          <cell r="Q9664" t="str">
            <v/>
          </cell>
        </row>
        <row r="9665">
          <cell r="J9665" t="str">
            <v/>
          </cell>
          <cell r="O9665" t="str">
            <v/>
          </cell>
          <cell r="P9665" t="str">
            <v/>
          </cell>
          <cell r="Q9665" t="str">
            <v/>
          </cell>
        </row>
        <row r="9666">
          <cell r="J9666" t="str">
            <v/>
          </cell>
          <cell r="O9666" t="str">
            <v/>
          </cell>
          <cell r="P9666" t="str">
            <v/>
          </cell>
          <cell r="Q9666" t="str">
            <v/>
          </cell>
        </row>
        <row r="9667">
          <cell r="J9667" t="str">
            <v/>
          </cell>
          <cell r="O9667" t="str">
            <v/>
          </cell>
          <cell r="P9667" t="str">
            <v/>
          </cell>
          <cell r="Q9667" t="str">
            <v/>
          </cell>
        </row>
        <row r="9668">
          <cell r="J9668" t="str">
            <v/>
          </cell>
          <cell r="O9668" t="str">
            <v/>
          </cell>
          <cell r="P9668" t="str">
            <v/>
          </cell>
          <cell r="Q9668" t="str">
            <v/>
          </cell>
        </row>
        <row r="9669">
          <cell r="J9669" t="str">
            <v/>
          </cell>
          <cell r="O9669" t="str">
            <v/>
          </cell>
          <cell r="P9669" t="str">
            <v/>
          </cell>
          <cell r="Q9669" t="str">
            <v/>
          </cell>
        </row>
        <row r="9670">
          <cell r="J9670" t="str">
            <v/>
          </cell>
          <cell r="O9670" t="str">
            <v/>
          </cell>
          <cell r="P9670" t="str">
            <v/>
          </cell>
          <cell r="Q9670" t="str">
            <v/>
          </cell>
        </row>
        <row r="9671">
          <cell r="J9671" t="str">
            <v/>
          </cell>
          <cell r="O9671" t="str">
            <v/>
          </cell>
          <cell r="P9671" t="str">
            <v/>
          </cell>
          <cell r="Q9671" t="str">
            <v/>
          </cell>
        </row>
        <row r="9672">
          <cell r="J9672" t="str">
            <v/>
          </cell>
          <cell r="O9672" t="str">
            <v/>
          </cell>
          <cell r="P9672" t="str">
            <v/>
          </cell>
          <cell r="Q9672" t="str">
            <v/>
          </cell>
        </row>
        <row r="9673">
          <cell r="J9673" t="str">
            <v/>
          </cell>
          <cell r="O9673" t="str">
            <v/>
          </cell>
          <cell r="P9673" t="str">
            <v/>
          </cell>
          <cell r="Q9673" t="str">
            <v/>
          </cell>
        </row>
        <row r="9674">
          <cell r="J9674" t="str">
            <v/>
          </cell>
          <cell r="O9674" t="str">
            <v/>
          </cell>
          <cell r="P9674" t="str">
            <v/>
          </cell>
          <cell r="Q9674" t="str">
            <v/>
          </cell>
        </row>
        <row r="9675">
          <cell r="J9675" t="str">
            <v/>
          </cell>
          <cell r="O9675" t="str">
            <v/>
          </cell>
          <cell r="P9675" t="str">
            <v/>
          </cell>
          <cell r="Q9675" t="str">
            <v/>
          </cell>
        </row>
        <row r="9676">
          <cell r="J9676" t="str">
            <v/>
          </cell>
          <cell r="O9676" t="str">
            <v/>
          </cell>
          <cell r="P9676" t="str">
            <v/>
          </cell>
          <cell r="Q9676" t="str">
            <v/>
          </cell>
        </row>
        <row r="9677">
          <cell r="J9677" t="str">
            <v/>
          </cell>
          <cell r="O9677" t="str">
            <v/>
          </cell>
          <cell r="P9677" t="str">
            <v/>
          </cell>
          <cell r="Q9677" t="str">
            <v/>
          </cell>
        </row>
        <row r="9678">
          <cell r="J9678" t="str">
            <v/>
          </cell>
          <cell r="O9678" t="str">
            <v/>
          </cell>
          <cell r="P9678" t="str">
            <v/>
          </cell>
          <cell r="Q9678" t="str">
            <v/>
          </cell>
        </row>
        <row r="9679">
          <cell r="J9679" t="str">
            <v/>
          </cell>
          <cell r="O9679" t="str">
            <v/>
          </cell>
          <cell r="P9679" t="str">
            <v/>
          </cell>
          <cell r="Q9679" t="str">
            <v/>
          </cell>
        </row>
        <row r="9680">
          <cell r="J9680" t="str">
            <v/>
          </cell>
          <cell r="O9680" t="str">
            <v/>
          </cell>
          <cell r="P9680" t="str">
            <v/>
          </cell>
          <cell r="Q9680" t="str">
            <v/>
          </cell>
        </row>
        <row r="9681">
          <cell r="J9681" t="str">
            <v/>
          </cell>
          <cell r="O9681" t="str">
            <v/>
          </cell>
          <cell r="P9681" t="str">
            <v/>
          </cell>
          <cell r="Q9681" t="str">
            <v/>
          </cell>
        </row>
        <row r="9682">
          <cell r="J9682" t="str">
            <v/>
          </cell>
          <cell r="O9682" t="str">
            <v/>
          </cell>
          <cell r="P9682" t="str">
            <v/>
          </cell>
          <cell r="Q9682" t="str">
            <v/>
          </cell>
        </row>
        <row r="9683">
          <cell r="J9683" t="str">
            <v/>
          </cell>
          <cell r="O9683" t="str">
            <v/>
          </cell>
          <cell r="P9683" t="str">
            <v/>
          </cell>
          <cell r="Q9683" t="str">
            <v/>
          </cell>
        </row>
        <row r="9684">
          <cell r="J9684" t="str">
            <v/>
          </cell>
          <cell r="O9684" t="str">
            <v/>
          </cell>
          <cell r="P9684" t="str">
            <v/>
          </cell>
          <cell r="Q9684" t="str">
            <v/>
          </cell>
        </row>
        <row r="9685">
          <cell r="J9685" t="str">
            <v/>
          </cell>
          <cell r="O9685" t="str">
            <v/>
          </cell>
          <cell r="P9685" t="str">
            <v/>
          </cell>
          <cell r="Q9685" t="str">
            <v/>
          </cell>
        </row>
        <row r="9686">
          <cell r="J9686" t="str">
            <v/>
          </cell>
          <cell r="O9686" t="str">
            <v/>
          </cell>
          <cell r="P9686" t="str">
            <v/>
          </cell>
          <cell r="Q9686" t="str">
            <v/>
          </cell>
        </row>
        <row r="9687">
          <cell r="J9687" t="str">
            <v/>
          </cell>
          <cell r="O9687" t="str">
            <v/>
          </cell>
          <cell r="P9687" t="str">
            <v/>
          </cell>
          <cell r="Q9687" t="str">
            <v/>
          </cell>
        </row>
        <row r="9688">
          <cell r="J9688" t="str">
            <v/>
          </cell>
          <cell r="O9688" t="str">
            <v/>
          </cell>
          <cell r="P9688" t="str">
            <v/>
          </cell>
          <cell r="Q9688" t="str">
            <v/>
          </cell>
        </row>
        <row r="9689">
          <cell r="J9689" t="str">
            <v/>
          </cell>
          <cell r="O9689" t="str">
            <v/>
          </cell>
          <cell r="P9689" t="str">
            <v/>
          </cell>
          <cell r="Q9689" t="str">
            <v/>
          </cell>
        </row>
        <row r="9690">
          <cell r="J9690" t="str">
            <v/>
          </cell>
          <cell r="O9690" t="str">
            <v/>
          </cell>
          <cell r="P9690" t="str">
            <v/>
          </cell>
          <cell r="Q9690" t="str">
            <v/>
          </cell>
        </row>
        <row r="9691">
          <cell r="J9691" t="str">
            <v/>
          </cell>
          <cell r="O9691" t="str">
            <v/>
          </cell>
          <cell r="P9691" t="str">
            <v/>
          </cell>
          <cell r="Q9691" t="str">
            <v/>
          </cell>
        </row>
        <row r="9692">
          <cell r="J9692" t="str">
            <v/>
          </cell>
          <cell r="O9692" t="str">
            <v/>
          </cell>
          <cell r="P9692" t="str">
            <v/>
          </cell>
          <cell r="Q9692" t="str">
            <v/>
          </cell>
        </row>
        <row r="9693">
          <cell r="J9693" t="str">
            <v/>
          </cell>
          <cell r="O9693" t="str">
            <v/>
          </cell>
          <cell r="P9693" t="str">
            <v/>
          </cell>
          <cell r="Q9693" t="str">
            <v/>
          </cell>
        </row>
        <row r="9694">
          <cell r="J9694" t="str">
            <v/>
          </cell>
          <cell r="O9694" t="str">
            <v/>
          </cell>
          <cell r="P9694" t="str">
            <v/>
          </cell>
          <cell r="Q9694" t="str">
            <v/>
          </cell>
        </row>
        <row r="9695">
          <cell r="J9695" t="str">
            <v/>
          </cell>
          <cell r="O9695" t="str">
            <v/>
          </cell>
          <cell r="P9695" t="str">
            <v/>
          </cell>
          <cell r="Q9695" t="str">
            <v/>
          </cell>
        </row>
        <row r="9696">
          <cell r="J9696" t="str">
            <v/>
          </cell>
          <cell r="O9696" t="str">
            <v/>
          </cell>
          <cell r="P9696" t="str">
            <v/>
          </cell>
          <cell r="Q9696" t="str">
            <v/>
          </cell>
        </row>
        <row r="9697">
          <cell r="J9697" t="str">
            <v/>
          </cell>
          <cell r="O9697" t="str">
            <v/>
          </cell>
          <cell r="P9697" t="str">
            <v/>
          </cell>
          <cell r="Q9697" t="str">
            <v/>
          </cell>
        </row>
        <row r="9698">
          <cell r="J9698" t="str">
            <v/>
          </cell>
          <cell r="O9698" t="str">
            <v/>
          </cell>
          <cell r="P9698" t="str">
            <v/>
          </cell>
          <cell r="Q9698" t="str">
            <v/>
          </cell>
        </row>
        <row r="9699">
          <cell r="J9699" t="str">
            <v/>
          </cell>
          <cell r="O9699" t="str">
            <v/>
          </cell>
          <cell r="P9699" t="str">
            <v/>
          </cell>
          <cell r="Q9699" t="str">
            <v/>
          </cell>
        </row>
        <row r="9700">
          <cell r="J9700" t="str">
            <v/>
          </cell>
          <cell r="O9700" t="str">
            <v/>
          </cell>
          <cell r="P9700" t="str">
            <v/>
          </cell>
          <cell r="Q9700" t="str">
            <v/>
          </cell>
        </row>
        <row r="9701">
          <cell r="J9701" t="str">
            <v/>
          </cell>
          <cell r="O9701" t="str">
            <v/>
          </cell>
          <cell r="P9701" t="str">
            <v/>
          </cell>
          <cell r="Q9701" t="str">
            <v/>
          </cell>
        </row>
        <row r="9702">
          <cell r="J9702" t="str">
            <v/>
          </cell>
          <cell r="O9702" t="str">
            <v/>
          </cell>
          <cell r="P9702" t="str">
            <v/>
          </cell>
          <cell r="Q9702" t="str">
            <v/>
          </cell>
        </row>
        <row r="9703">
          <cell r="J9703" t="str">
            <v/>
          </cell>
          <cell r="O9703" t="str">
            <v/>
          </cell>
          <cell r="P9703" t="str">
            <v/>
          </cell>
          <cell r="Q9703" t="str">
            <v/>
          </cell>
        </row>
        <row r="9704">
          <cell r="J9704" t="str">
            <v/>
          </cell>
          <cell r="O9704" t="str">
            <v/>
          </cell>
          <cell r="P9704" t="str">
            <v/>
          </cell>
          <cell r="Q9704" t="str">
            <v/>
          </cell>
        </row>
        <row r="9705">
          <cell r="J9705" t="str">
            <v/>
          </cell>
          <cell r="O9705" t="str">
            <v/>
          </cell>
          <cell r="P9705" t="str">
            <v/>
          </cell>
          <cell r="Q9705" t="str">
            <v/>
          </cell>
        </row>
        <row r="9706">
          <cell r="J9706" t="str">
            <v/>
          </cell>
          <cell r="O9706" t="str">
            <v/>
          </cell>
          <cell r="P9706" t="str">
            <v/>
          </cell>
          <cell r="Q9706" t="str">
            <v/>
          </cell>
        </row>
        <row r="9707">
          <cell r="J9707" t="str">
            <v/>
          </cell>
          <cell r="O9707" t="str">
            <v/>
          </cell>
          <cell r="P9707" t="str">
            <v/>
          </cell>
          <cell r="Q9707" t="str">
            <v/>
          </cell>
        </row>
        <row r="9708">
          <cell r="J9708" t="str">
            <v/>
          </cell>
          <cell r="O9708" t="str">
            <v/>
          </cell>
          <cell r="P9708" t="str">
            <v/>
          </cell>
          <cell r="Q9708" t="str">
            <v/>
          </cell>
        </row>
        <row r="9709">
          <cell r="J9709" t="str">
            <v/>
          </cell>
          <cell r="O9709" t="str">
            <v/>
          </cell>
          <cell r="P9709" t="str">
            <v/>
          </cell>
          <cell r="Q9709" t="str">
            <v/>
          </cell>
        </row>
        <row r="9710">
          <cell r="J9710" t="str">
            <v/>
          </cell>
          <cell r="O9710" t="str">
            <v/>
          </cell>
          <cell r="P9710" t="str">
            <v/>
          </cell>
          <cell r="Q9710" t="str">
            <v/>
          </cell>
        </row>
        <row r="9711">
          <cell r="J9711" t="str">
            <v/>
          </cell>
          <cell r="O9711" t="str">
            <v/>
          </cell>
          <cell r="P9711" t="str">
            <v/>
          </cell>
          <cell r="Q9711" t="str">
            <v/>
          </cell>
        </row>
        <row r="9712">
          <cell r="J9712" t="str">
            <v/>
          </cell>
          <cell r="O9712" t="str">
            <v/>
          </cell>
          <cell r="P9712" t="str">
            <v/>
          </cell>
          <cell r="Q9712" t="str">
            <v/>
          </cell>
        </row>
        <row r="9713">
          <cell r="J9713" t="str">
            <v/>
          </cell>
          <cell r="O9713" t="str">
            <v/>
          </cell>
          <cell r="P9713" t="str">
            <v/>
          </cell>
          <cell r="Q9713" t="str">
            <v/>
          </cell>
        </row>
        <row r="9714">
          <cell r="J9714" t="str">
            <v/>
          </cell>
          <cell r="O9714" t="str">
            <v/>
          </cell>
          <cell r="P9714" t="str">
            <v/>
          </cell>
          <cell r="Q9714" t="str">
            <v/>
          </cell>
        </row>
        <row r="9715">
          <cell r="J9715" t="str">
            <v/>
          </cell>
          <cell r="O9715" t="str">
            <v/>
          </cell>
          <cell r="P9715" t="str">
            <v/>
          </cell>
          <cell r="Q9715" t="str">
            <v/>
          </cell>
        </row>
        <row r="9716">
          <cell r="J9716" t="str">
            <v/>
          </cell>
          <cell r="O9716" t="str">
            <v/>
          </cell>
          <cell r="P9716" t="str">
            <v/>
          </cell>
          <cell r="Q9716" t="str">
            <v/>
          </cell>
        </row>
        <row r="9717">
          <cell r="J9717" t="str">
            <v/>
          </cell>
          <cell r="O9717" t="str">
            <v/>
          </cell>
          <cell r="P9717" t="str">
            <v/>
          </cell>
          <cell r="Q9717" t="str">
            <v/>
          </cell>
        </row>
        <row r="9718">
          <cell r="J9718" t="str">
            <v/>
          </cell>
          <cell r="O9718" t="str">
            <v/>
          </cell>
          <cell r="P9718" t="str">
            <v/>
          </cell>
          <cell r="Q9718" t="str">
            <v/>
          </cell>
        </row>
        <row r="9719">
          <cell r="J9719" t="str">
            <v/>
          </cell>
          <cell r="O9719" t="str">
            <v/>
          </cell>
          <cell r="P9719" t="str">
            <v/>
          </cell>
          <cell r="Q9719" t="str">
            <v/>
          </cell>
        </row>
        <row r="9720">
          <cell r="J9720" t="str">
            <v/>
          </cell>
          <cell r="O9720" t="str">
            <v/>
          </cell>
          <cell r="P9720" t="str">
            <v/>
          </cell>
          <cell r="Q9720" t="str">
            <v/>
          </cell>
        </row>
        <row r="9721">
          <cell r="J9721" t="str">
            <v/>
          </cell>
          <cell r="O9721" t="str">
            <v/>
          </cell>
          <cell r="P9721" t="str">
            <v/>
          </cell>
          <cell r="Q9721" t="str">
            <v/>
          </cell>
        </row>
        <row r="9722">
          <cell r="J9722" t="str">
            <v/>
          </cell>
          <cell r="O9722" t="str">
            <v/>
          </cell>
          <cell r="P9722" t="str">
            <v/>
          </cell>
          <cell r="Q9722" t="str">
            <v/>
          </cell>
        </row>
        <row r="9723">
          <cell r="J9723" t="str">
            <v/>
          </cell>
          <cell r="O9723" t="str">
            <v/>
          </cell>
          <cell r="P9723" t="str">
            <v/>
          </cell>
          <cell r="Q9723" t="str">
            <v/>
          </cell>
        </row>
        <row r="9724">
          <cell r="J9724" t="str">
            <v/>
          </cell>
          <cell r="O9724" t="str">
            <v/>
          </cell>
          <cell r="P9724" t="str">
            <v/>
          </cell>
          <cell r="Q9724" t="str">
            <v/>
          </cell>
        </row>
        <row r="9725">
          <cell r="J9725" t="str">
            <v/>
          </cell>
          <cell r="O9725" t="str">
            <v/>
          </cell>
          <cell r="P9725" t="str">
            <v/>
          </cell>
          <cell r="Q9725" t="str">
            <v/>
          </cell>
        </row>
        <row r="9726">
          <cell r="J9726" t="str">
            <v/>
          </cell>
          <cell r="O9726" t="str">
            <v/>
          </cell>
          <cell r="P9726" t="str">
            <v/>
          </cell>
          <cell r="Q9726" t="str">
            <v/>
          </cell>
        </row>
        <row r="9727">
          <cell r="J9727" t="str">
            <v/>
          </cell>
          <cell r="O9727" t="str">
            <v/>
          </cell>
          <cell r="P9727" t="str">
            <v/>
          </cell>
          <cell r="Q9727" t="str">
            <v/>
          </cell>
        </row>
        <row r="9728">
          <cell r="J9728" t="str">
            <v/>
          </cell>
          <cell r="O9728" t="str">
            <v/>
          </cell>
          <cell r="P9728" t="str">
            <v/>
          </cell>
          <cell r="Q9728" t="str">
            <v/>
          </cell>
        </row>
        <row r="9729">
          <cell r="J9729" t="str">
            <v/>
          </cell>
          <cell r="O9729" t="str">
            <v/>
          </cell>
          <cell r="P9729" t="str">
            <v/>
          </cell>
          <cell r="Q9729" t="str">
            <v/>
          </cell>
        </row>
        <row r="9730">
          <cell r="J9730" t="str">
            <v/>
          </cell>
          <cell r="O9730" t="str">
            <v/>
          </cell>
          <cell r="P9730" t="str">
            <v/>
          </cell>
          <cell r="Q9730" t="str">
            <v/>
          </cell>
        </row>
        <row r="9731">
          <cell r="J9731" t="str">
            <v/>
          </cell>
          <cell r="O9731" t="str">
            <v/>
          </cell>
          <cell r="P9731" t="str">
            <v/>
          </cell>
          <cell r="Q9731" t="str">
            <v/>
          </cell>
        </row>
        <row r="9732">
          <cell r="J9732" t="str">
            <v/>
          </cell>
          <cell r="O9732" t="str">
            <v/>
          </cell>
          <cell r="P9732" t="str">
            <v/>
          </cell>
          <cell r="Q9732" t="str">
            <v/>
          </cell>
        </row>
        <row r="9733">
          <cell r="J9733" t="str">
            <v/>
          </cell>
          <cell r="O9733" t="str">
            <v/>
          </cell>
          <cell r="P9733" t="str">
            <v/>
          </cell>
          <cell r="Q9733" t="str">
            <v/>
          </cell>
        </row>
        <row r="9734">
          <cell r="J9734" t="str">
            <v/>
          </cell>
          <cell r="O9734" t="str">
            <v/>
          </cell>
          <cell r="P9734" t="str">
            <v/>
          </cell>
          <cell r="Q9734" t="str">
            <v/>
          </cell>
        </row>
        <row r="9735">
          <cell r="J9735" t="str">
            <v/>
          </cell>
          <cell r="O9735" t="str">
            <v/>
          </cell>
          <cell r="P9735" t="str">
            <v/>
          </cell>
          <cell r="Q9735" t="str">
            <v/>
          </cell>
        </row>
        <row r="9736">
          <cell r="J9736" t="str">
            <v/>
          </cell>
          <cell r="O9736" t="str">
            <v/>
          </cell>
          <cell r="P9736" t="str">
            <v/>
          </cell>
          <cell r="Q9736" t="str">
            <v/>
          </cell>
        </row>
        <row r="9737">
          <cell r="J9737" t="str">
            <v/>
          </cell>
          <cell r="O9737" t="str">
            <v/>
          </cell>
          <cell r="P9737" t="str">
            <v/>
          </cell>
          <cell r="Q9737" t="str">
            <v/>
          </cell>
        </row>
        <row r="9738">
          <cell r="J9738" t="str">
            <v/>
          </cell>
          <cell r="O9738" t="str">
            <v/>
          </cell>
          <cell r="P9738" t="str">
            <v/>
          </cell>
          <cell r="Q9738" t="str">
            <v/>
          </cell>
        </row>
        <row r="9739">
          <cell r="J9739" t="str">
            <v/>
          </cell>
          <cell r="O9739" t="str">
            <v/>
          </cell>
          <cell r="P9739" t="str">
            <v/>
          </cell>
          <cell r="Q9739" t="str">
            <v/>
          </cell>
        </row>
        <row r="9740">
          <cell r="J9740" t="str">
            <v/>
          </cell>
          <cell r="O9740" t="str">
            <v/>
          </cell>
          <cell r="P9740" t="str">
            <v/>
          </cell>
          <cell r="Q9740" t="str">
            <v/>
          </cell>
        </row>
        <row r="9741">
          <cell r="J9741" t="str">
            <v/>
          </cell>
          <cell r="O9741" t="str">
            <v/>
          </cell>
          <cell r="P9741" t="str">
            <v/>
          </cell>
          <cell r="Q9741" t="str">
            <v/>
          </cell>
        </row>
        <row r="9742">
          <cell r="J9742" t="str">
            <v/>
          </cell>
          <cell r="O9742" t="str">
            <v/>
          </cell>
          <cell r="P9742" t="str">
            <v/>
          </cell>
          <cell r="Q9742" t="str">
            <v/>
          </cell>
        </row>
        <row r="9743">
          <cell r="J9743" t="str">
            <v/>
          </cell>
          <cell r="O9743" t="str">
            <v/>
          </cell>
          <cell r="P9743" t="str">
            <v/>
          </cell>
          <cell r="Q9743" t="str">
            <v/>
          </cell>
        </row>
        <row r="9744">
          <cell r="J9744" t="str">
            <v/>
          </cell>
          <cell r="O9744" t="str">
            <v/>
          </cell>
          <cell r="P9744" t="str">
            <v/>
          </cell>
          <cell r="Q9744" t="str">
            <v/>
          </cell>
        </row>
        <row r="9745">
          <cell r="J9745" t="str">
            <v/>
          </cell>
          <cell r="O9745" t="str">
            <v/>
          </cell>
          <cell r="P9745" t="str">
            <v/>
          </cell>
          <cell r="Q9745" t="str">
            <v/>
          </cell>
        </row>
        <row r="9746">
          <cell r="J9746" t="str">
            <v/>
          </cell>
          <cell r="O9746" t="str">
            <v/>
          </cell>
          <cell r="P9746" t="str">
            <v/>
          </cell>
          <cell r="Q9746" t="str">
            <v/>
          </cell>
        </row>
        <row r="9747">
          <cell r="J9747" t="str">
            <v/>
          </cell>
          <cell r="O9747" t="str">
            <v/>
          </cell>
          <cell r="P9747" t="str">
            <v/>
          </cell>
          <cell r="Q9747" t="str">
            <v/>
          </cell>
        </row>
        <row r="9748">
          <cell r="J9748" t="str">
            <v/>
          </cell>
          <cell r="O9748" t="str">
            <v/>
          </cell>
          <cell r="P9748" t="str">
            <v/>
          </cell>
          <cell r="Q9748" t="str">
            <v/>
          </cell>
        </row>
        <row r="9749">
          <cell r="J9749" t="str">
            <v/>
          </cell>
          <cell r="O9749" t="str">
            <v/>
          </cell>
          <cell r="P9749" t="str">
            <v/>
          </cell>
          <cell r="Q9749" t="str">
            <v/>
          </cell>
        </row>
        <row r="9750">
          <cell r="J9750" t="str">
            <v/>
          </cell>
          <cell r="O9750" t="str">
            <v/>
          </cell>
          <cell r="P9750" t="str">
            <v/>
          </cell>
          <cell r="Q9750" t="str">
            <v/>
          </cell>
        </row>
        <row r="9751">
          <cell r="J9751" t="str">
            <v/>
          </cell>
          <cell r="O9751" t="str">
            <v/>
          </cell>
          <cell r="P9751" t="str">
            <v/>
          </cell>
          <cell r="Q9751" t="str">
            <v/>
          </cell>
        </row>
        <row r="9752">
          <cell r="J9752" t="str">
            <v/>
          </cell>
          <cell r="O9752" t="str">
            <v/>
          </cell>
          <cell r="P9752" t="str">
            <v/>
          </cell>
          <cell r="Q9752" t="str">
            <v/>
          </cell>
        </row>
        <row r="9753">
          <cell r="J9753" t="str">
            <v/>
          </cell>
          <cell r="O9753" t="str">
            <v/>
          </cell>
          <cell r="P9753" t="str">
            <v/>
          </cell>
          <cell r="Q9753" t="str">
            <v/>
          </cell>
        </row>
        <row r="9754">
          <cell r="J9754" t="str">
            <v/>
          </cell>
          <cell r="O9754" t="str">
            <v/>
          </cell>
          <cell r="P9754" t="str">
            <v/>
          </cell>
          <cell r="Q9754" t="str">
            <v/>
          </cell>
        </row>
        <row r="9755">
          <cell r="J9755" t="str">
            <v/>
          </cell>
          <cell r="O9755" t="str">
            <v/>
          </cell>
          <cell r="P9755" t="str">
            <v/>
          </cell>
          <cell r="Q9755" t="str">
            <v/>
          </cell>
        </row>
        <row r="9756">
          <cell r="J9756" t="str">
            <v/>
          </cell>
          <cell r="O9756" t="str">
            <v/>
          </cell>
          <cell r="P9756" t="str">
            <v/>
          </cell>
          <cell r="Q9756" t="str">
            <v/>
          </cell>
        </row>
        <row r="9757">
          <cell r="J9757" t="str">
            <v/>
          </cell>
          <cell r="O9757" t="str">
            <v/>
          </cell>
          <cell r="P9757" t="str">
            <v/>
          </cell>
          <cell r="Q9757" t="str">
            <v/>
          </cell>
        </row>
        <row r="9758">
          <cell r="J9758" t="str">
            <v/>
          </cell>
          <cell r="O9758" t="str">
            <v/>
          </cell>
          <cell r="P9758" t="str">
            <v/>
          </cell>
          <cell r="Q9758" t="str">
            <v/>
          </cell>
        </row>
        <row r="9759">
          <cell r="J9759" t="str">
            <v/>
          </cell>
          <cell r="O9759" t="str">
            <v/>
          </cell>
          <cell r="P9759" t="str">
            <v/>
          </cell>
          <cell r="Q9759" t="str">
            <v/>
          </cell>
        </row>
        <row r="9760">
          <cell r="J9760" t="str">
            <v/>
          </cell>
          <cell r="O9760" t="str">
            <v/>
          </cell>
          <cell r="P9760" t="str">
            <v/>
          </cell>
          <cell r="Q9760" t="str">
            <v/>
          </cell>
        </row>
        <row r="9761">
          <cell r="J9761" t="str">
            <v/>
          </cell>
          <cell r="O9761" t="str">
            <v/>
          </cell>
          <cell r="P9761" t="str">
            <v/>
          </cell>
          <cell r="Q9761" t="str">
            <v/>
          </cell>
        </row>
        <row r="9762">
          <cell r="J9762" t="str">
            <v/>
          </cell>
          <cell r="O9762" t="str">
            <v/>
          </cell>
          <cell r="P9762" t="str">
            <v/>
          </cell>
          <cell r="Q9762" t="str">
            <v/>
          </cell>
        </row>
        <row r="9763">
          <cell r="J9763" t="str">
            <v/>
          </cell>
          <cell r="O9763" t="str">
            <v/>
          </cell>
          <cell r="P9763" t="str">
            <v/>
          </cell>
          <cell r="Q9763" t="str">
            <v/>
          </cell>
        </row>
        <row r="9764">
          <cell r="J9764" t="str">
            <v/>
          </cell>
          <cell r="O9764" t="str">
            <v/>
          </cell>
          <cell r="P9764" t="str">
            <v/>
          </cell>
          <cell r="Q9764" t="str">
            <v/>
          </cell>
        </row>
        <row r="9765">
          <cell r="J9765" t="str">
            <v/>
          </cell>
          <cell r="O9765" t="str">
            <v/>
          </cell>
          <cell r="P9765" t="str">
            <v/>
          </cell>
          <cell r="Q9765" t="str">
            <v/>
          </cell>
        </row>
        <row r="9766">
          <cell r="J9766" t="str">
            <v/>
          </cell>
          <cell r="O9766" t="str">
            <v/>
          </cell>
          <cell r="P9766" t="str">
            <v/>
          </cell>
          <cell r="Q9766" t="str">
            <v/>
          </cell>
        </row>
        <row r="9767">
          <cell r="J9767" t="str">
            <v/>
          </cell>
          <cell r="O9767" t="str">
            <v/>
          </cell>
          <cell r="P9767" t="str">
            <v/>
          </cell>
          <cell r="Q9767" t="str">
            <v/>
          </cell>
        </row>
        <row r="9768">
          <cell r="J9768" t="str">
            <v/>
          </cell>
          <cell r="O9768" t="str">
            <v/>
          </cell>
          <cell r="P9768" t="str">
            <v/>
          </cell>
          <cell r="Q9768" t="str">
            <v/>
          </cell>
        </row>
        <row r="9769">
          <cell r="J9769" t="str">
            <v/>
          </cell>
          <cell r="O9769" t="str">
            <v/>
          </cell>
          <cell r="P9769" t="str">
            <v/>
          </cell>
          <cell r="Q9769" t="str">
            <v/>
          </cell>
        </row>
        <row r="9770">
          <cell r="J9770" t="str">
            <v/>
          </cell>
          <cell r="O9770" t="str">
            <v/>
          </cell>
          <cell r="P9770" t="str">
            <v/>
          </cell>
          <cell r="Q9770" t="str">
            <v/>
          </cell>
        </row>
        <row r="9771">
          <cell r="J9771" t="str">
            <v/>
          </cell>
          <cell r="O9771" t="str">
            <v/>
          </cell>
          <cell r="P9771" t="str">
            <v/>
          </cell>
          <cell r="Q9771" t="str">
            <v/>
          </cell>
        </row>
        <row r="9772">
          <cell r="J9772" t="str">
            <v/>
          </cell>
          <cell r="O9772" t="str">
            <v/>
          </cell>
          <cell r="P9772" t="str">
            <v/>
          </cell>
          <cell r="Q9772" t="str">
            <v/>
          </cell>
        </row>
        <row r="9773">
          <cell r="J9773" t="str">
            <v/>
          </cell>
          <cell r="O9773" t="str">
            <v/>
          </cell>
          <cell r="P9773" t="str">
            <v/>
          </cell>
          <cell r="Q9773" t="str">
            <v/>
          </cell>
        </row>
        <row r="9774">
          <cell r="J9774" t="str">
            <v/>
          </cell>
          <cell r="O9774" t="str">
            <v/>
          </cell>
          <cell r="P9774" t="str">
            <v/>
          </cell>
          <cell r="Q9774" t="str">
            <v/>
          </cell>
        </row>
        <row r="9775">
          <cell r="J9775" t="str">
            <v/>
          </cell>
          <cell r="O9775" t="str">
            <v/>
          </cell>
          <cell r="P9775" t="str">
            <v/>
          </cell>
          <cell r="Q9775" t="str">
            <v/>
          </cell>
        </row>
        <row r="9776">
          <cell r="J9776" t="str">
            <v/>
          </cell>
          <cell r="O9776" t="str">
            <v/>
          </cell>
          <cell r="P9776" t="str">
            <v/>
          </cell>
          <cell r="Q9776" t="str">
            <v/>
          </cell>
        </row>
        <row r="9777">
          <cell r="J9777" t="str">
            <v/>
          </cell>
          <cell r="O9777" t="str">
            <v/>
          </cell>
          <cell r="P9777" t="str">
            <v/>
          </cell>
          <cell r="Q9777" t="str">
            <v/>
          </cell>
        </row>
        <row r="9778">
          <cell r="J9778" t="str">
            <v/>
          </cell>
          <cell r="O9778" t="str">
            <v/>
          </cell>
          <cell r="P9778" t="str">
            <v/>
          </cell>
          <cell r="Q9778" t="str">
            <v/>
          </cell>
        </row>
        <row r="9779">
          <cell r="J9779" t="str">
            <v/>
          </cell>
          <cell r="O9779" t="str">
            <v/>
          </cell>
          <cell r="P9779" t="str">
            <v/>
          </cell>
          <cell r="Q9779" t="str">
            <v/>
          </cell>
        </row>
        <row r="9780">
          <cell r="J9780" t="str">
            <v/>
          </cell>
          <cell r="O9780" t="str">
            <v/>
          </cell>
          <cell r="P9780" t="str">
            <v/>
          </cell>
          <cell r="Q9780" t="str">
            <v/>
          </cell>
        </row>
        <row r="9781">
          <cell r="J9781" t="str">
            <v/>
          </cell>
          <cell r="O9781" t="str">
            <v/>
          </cell>
          <cell r="P9781" t="str">
            <v/>
          </cell>
          <cell r="Q9781" t="str">
            <v/>
          </cell>
        </row>
        <row r="9782">
          <cell r="J9782" t="str">
            <v/>
          </cell>
          <cell r="O9782" t="str">
            <v/>
          </cell>
          <cell r="P9782" t="str">
            <v/>
          </cell>
          <cell r="Q9782" t="str">
            <v/>
          </cell>
        </row>
        <row r="9783">
          <cell r="J9783" t="str">
            <v/>
          </cell>
          <cell r="O9783" t="str">
            <v/>
          </cell>
          <cell r="P9783" t="str">
            <v/>
          </cell>
          <cell r="Q9783" t="str">
            <v/>
          </cell>
        </row>
        <row r="9784">
          <cell r="J9784" t="str">
            <v/>
          </cell>
          <cell r="O9784" t="str">
            <v/>
          </cell>
          <cell r="P9784" t="str">
            <v/>
          </cell>
          <cell r="Q9784" t="str">
            <v/>
          </cell>
        </row>
        <row r="9785">
          <cell r="J9785" t="str">
            <v/>
          </cell>
          <cell r="O9785" t="str">
            <v/>
          </cell>
          <cell r="P9785" t="str">
            <v/>
          </cell>
          <cell r="Q9785" t="str">
            <v/>
          </cell>
        </row>
        <row r="9786">
          <cell r="J9786" t="str">
            <v/>
          </cell>
          <cell r="O9786" t="str">
            <v/>
          </cell>
          <cell r="P9786" t="str">
            <v/>
          </cell>
          <cell r="Q9786" t="str">
            <v/>
          </cell>
        </row>
        <row r="9787">
          <cell r="J9787" t="str">
            <v/>
          </cell>
          <cell r="O9787" t="str">
            <v/>
          </cell>
          <cell r="P9787" t="str">
            <v/>
          </cell>
          <cell r="Q9787" t="str">
            <v/>
          </cell>
        </row>
        <row r="9788">
          <cell r="J9788" t="str">
            <v/>
          </cell>
          <cell r="O9788" t="str">
            <v/>
          </cell>
          <cell r="P9788" t="str">
            <v/>
          </cell>
          <cell r="Q9788" t="str">
            <v/>
          </cell>
        </row>
        <row r="9789">
          <cell r="J9789" t="str">
            <v/>
          </cell>
          <cell r="O9789" t="str">
            <v/>
          </cell>
          <cell r="P9789" t="str">
            <v/>
          </cell>
          <cell r="Q9789" t="str">
            <v/>
          </cell>
        </row>
        <row r="9790">
          <cell r="J9790" t="str">
            <v/>
          </cell>
          <cell r="O9790" t="str">
            <v/>
          </cell>
          <cell r="P9790" t="str">
            <v/>
          </cell>
          <cell r="Q9790" t="str">
            <v/>
          </cell>
        </row>
        <row r="9791">
          <cell r="J9791" t="str">
            <v/>
          </cell>
          <cell r="O9791" t="str">
            <v/>
          </cell>
          <cell r="P9791" t="str">
            <v/>
          </cell>
          <cell r="Q9791" t="str">
            <v/>
          </cell>
        </row>
        <row r="9792">
          <cell r="J9792" t="str">
            <v/>
          </cell>
          <cell r="O9792" t="str">
            <v/>
          </cell>
          <cell r="P9792" t="str">
            <v/>
          </cell>
          <cell r="Q9792" t="str">
            <v/>
          </cell>
        </row>
        <row r="9793">
          <cell r="J9793" t="str">
            <v/>
          </cell>
          <cell r="O9793" t="str">
            <v/>
          </cell>
          <cell r="P9793" t="str">
            <v/>
          </cell>
          <cell r="Q9793" t="str">
            <v/>
          </cell>
        </row>
        <row r="9794">
          <cell r="J9794" t="str">
            <v/>
          </cell>
          <cell r="O9794" t="str">
            <v/>
          </cell>
          <cell r="P9794" t="str">
            <v/>
          </cell>
          <cell r="Q9794" t="str">
            <v/>
          </cell>
        </row>
        <row r="9795">
          <cell r="J9795" t="str">
            <v/>
          </cell>
          <cell r="O9795" t="str">
            <v/>
          </cell>
          <cell r="P9795" t="str">
            <v/>
          </cell>
          <cell r="Q9795" t="str">
            <v/>
          </cell>
        </row>
        <row r="9796">
          <cell r="J9796" t="str">
            <v/>
          </cell>
          <cell r="O9796" t="str">
            <v/>
          </cell>
          <cell r="P9796" t="str">
            <v/>
          </cell>
          <cell r="Q9796" t="str">
            <v/>
          </cell>
        </row>
        <row r="9797">
          <cell r="J9797" t="str">
            <v/>
          </cell>
          <cell r="O9797" t="str">
            <v/>
          </cell>
          <cell r="P9797" t="str">
            <v/>
          </cell>
          <cell r="Q9797" t="str">
            <v/>
          </cell>
        </row>
        <row r="9798">
          <cell r="J9798" t="str">
            <v/>
          </cell>
          <cell r="O9798" t="str">
            <v/>
          </cell>
          <cell r="P9798" t="str">
            <v/>
          </cell>
          <cell r="Q9798" t="str">
            <v/>
          </cell>
        </row>
        <row r="9799">
          <cell r="J9799" t="str">
            <v/>
          </cell>
          <cell r="O9799" t="str">
            <v/>
          </cell>
          <cell r="P9799" t="str">
            <v/>
          </cell>
          <cell r="Q9799" t="str">
            <v/>
          </cell>
        </row>
        <row r="9800">
          <cell r="J9800" t="str">
            <v/>
          </cell>
          <cell r="O9800" t="str">
            <v/>
          </cell>
          <cell r="P9800" t="str">
            <v/>
          </cell>
          <cell r="Q9800" t="str">
            <v/>
          </cell>
        </row>
        <row r="9801">
          <cell r="J9801" t="str">
            <v/>
          </cell>
          <cell r="O9801" t="str">
            <v/>
          </cell>
          <cell r="P9801" t="str">
            <v/>
          </cell>
          <cell r="Q9801" t="str">
            <v/>
          </cell>
        </row>
        <row r="9802">
          <cell r="J9802" t="str">
            <v/>
          </cell>
          <cell r="O9802" t="str">
            <v/>
          </cell>
          <cell r="P9802" t="str">
            <v/>
          </cell>
          <cell r="Q9802" t="str">
            <v/>
          </cell>
        </row>
        <row r="9803">
          <cell r="J9803" t="str">
            <v/>
          </cell>
          <cell r="O9803" t="str">
            <v/>
          </cell>
          <cell r="P9803" t="str">
            <v/>
          </cell>
          <cell r="Q9803" t="str">
            <v/>
          </cell>
        </row>
        <row r="9804">
          <cell r="J9804" t="str">
            <v/>
          </cell>
          <cell r="O9804" t="str">
            <v/>
          </cell>
          <cell r="P9804" t="str">
            <v/>
          </cell>
          <cell r="Q9804" t="str">
            <v/>
          </cell>
        </row>
        <row r="9805">
          <cell r="J9805" t="str">
            <v/>
          </cell>
          <cell r="O9805" t="str">
            <v/>
          </cell>
          <cell r="P9805" t="str">
            <v/>
          </cell>
          <cell r="Q9805" t="str">
            <v/>
          </cell>
        </row>
        <row r="9806">
          <cell r="J9806" t="str">
            <v/>
          </cell>
          <cell r="O9806" t="str">
            <v/>
          </cell>
          <cell r="P9806" t="str">
            <v/>
          </cell>
          <cell r="Q9806" t="str">
            <v/>
          </cell>
        </row>
        <row r="9807">
          <cell r="J9807" t="str">
            <v/>
          </cell>
          <cell r="O9807" t="str">
            <v/>
          </cell>
          <cell r="P9807" t="str">
            <v/>
          </cell>
          <cell r="Q9807" t="str">
            <v/>
          </cell>
        </row>
        <row r="9808">
          <cell r="J9808" t="str">
            <v/>
          </cell>
          <cell r="O9808" t="str">
            <v/>
          </cell>
          <cell r="P9808" t="str">
            <v/>
          </cell>
          <cell r="Q9808" t="str">
            <v/>
          </cell>
        </row>
        <row r="9809">
          <cell r="J9809" t="str">
            <v/>
          </cell>
          <cell r="O9809" t="str">
            <v/>
          </cell>
          <cell r="P9809" t="str">
            <v/>
          </cell>
          <cell r="Q9809" t="str">
            <v/>
          </cell>
        </row>
        <row r="9810">
          <cell r="J9810" t="str">
            <v/>
          </cell>
          <cell r="O9810" t="str">
            <v/>
          </cell>
          <cell r="P9810" t="str">
            <v/>
          </cell>
          <cell r="Q9810" t="str">
            <v/>
          </cell>
        </row>
        <row r="9811">
          <cell r="J9811" t="str">
            <v/>
          </cell>
          <cell r="O9811" t="str">
            <v/>
          </cell>
          <cell r="P9811" t="str">
            <v/>
          </cell>
          <cell r="Q9811" t="str">
            <v/>
          </cell>
        </row>
        <row r="9812">
          <cell r="J9812" t="str">
            <v/>
          </cell>
          <cell r="O9812" t="str">
            <v/>
          </cell>
          <cell r="P9812" t="str">
            <v/>
          </cell>
          <cell r="Q9812" t="str">
            <v/>
          </cell>
        </row>
        <row r="9813">
          <cell r="J9813" t="str">
            <v/>
          </cell>
          <cell r="O9813" t="str">
            <v/>
          </cell>
          <cell r="P9813" t="str">
            <v/>
          </cell>
          <cell r="Q9813" t="str">
            <v/>
          </cell>
        </row>
        <row r="9814">
          <cell r="J9814" t="str">
            <v/>
          </cell>
          <cell r="O9814" t="str">
            <v/>
          </cell>
          <cell r="P9814" t="str">
            <v/>
          </cell>
          <cell r="Q9814" t="str">
            <v/>
          </cell>
        </row>
        <row r="9815">
          <cell r="J9815" t="str">
            <v/>
          </cell>
          <cell r="O9815" t="str">
            <v/>
          </cell>
          <cell r="P9815" t="str">
            <v/>
          </cell>
          <cell r="Q9815" t="str">
            <v/>
          </cell>
        </row>
        <row r="9816">
          <cell r="J9816" t="str">
            <v/>
          </cell>
          <cell r="O9816" t="str">
            <v/>
          </cell>
          <cell r="P9816" t="str">
            <v/>
          </cell>
          <cell r="Q9816" t="str">
            <v/>
          </cell>
        </row>
        <row r="9817">
          <cell r="J9817" t="str">
            <v/>
          </cell>
          <cell r="O9817" t="str">
            <v/>
          </cell>
          <cell r="P9817" t="str">
            <v/>
          </cell>
          <cell r="Q9817" t="str">
            <v/>
          </cell>
        </row>
        <row r="9818">
          <cell r="J9818" t="str">
            <v/>
          </cell>
          <cell r="O9818" t="str">
            <v/>
          </cell>
          <cell r="P9818" t="str">
            <v/>
          </cell>
          <cell r="Q9818" t="str">
            <v/>
          </cell>
        </row>
        <row r="9819">
          <cell r="J9819" t="str">
            <v/>
          </cell>
          <cell r="O9819" t="str">
            <v/>
          </cell>
          <cell r="P9819" t="str">
            <v/>
          </cell>
          <cell r="Q9819" t="str">
            <v/>
          </cell>
        </row>
        <row r="9820">
          <cell r="J9820" t="str">
            <v/>
          </cell>
          <cell r="O9820" t="str">
            <v/>
          </cell>
          <cell r="P9820" t="str">
            <v/>
          </cell>
          <cell r="Q9820" t="str">
            <v/>
          </cell>
        </row>
        <row r="9821">
          <cell r="J9821" t="str">
            <v/>
          </cell>
          <cell r="O9821" t="str">
            <v/>
          </cell>
          <cell r="P9821" t="str">
            <v/>
          </cell>
          <cell r="Q9821" t="str">
            <v/>
          </cell>
        </row>
        <row r="9822">
          <cell r="J9822" t="str">
            <v/>
          </cell>
          <cell r="O9822" t="str">
            <v/>
          </cell>
          <cell r="P9822" t="str">
            <v/>
          </cell>
          <cell r="Q9822" t="str">
            <v/>
          </cell>
        </row>
        <row r="9823">
          <cell r="J9823" t="str">
            <v/>
          </cell>
          <cell r="O9823" t="str">
            <v/>
          </cell>
          <cell r="P9823" t="str">
            <v/>
          </cell>
          <cell r="Q9823" t="str">
            <v/>
          </cell>
        </row>
        <row r="9824">
          <cell r="J9824" t="str">
            <v/>
          </cell>
          <cell r="O9824" t="str">
            <v/>
          </cell>
          <cell r="P9824" t="str">
            <v/>
          </cell>
          <cell r="Q9824" t="str">
            <v/>
          </cell>
        </row>
        <row r="9825">
          <cell r="J9825" t="str">
            <v/>
          </cell>
          <cell r="O9825" t="str">
            <v/>
          </cell>
          <cell r="P9825" t="str">
            <v/>
          </cell>
          <cell r="Q9825" t="str">
            <v/>
          </cell>
        </row>
        <row r="9826">
          <cell r="J9826" t="str">
            <v/>
          </cell>
          <cell r="O9826" t="str">
            <v/>
          </cell>
          <cell r="P9826" t="str">
            <v/>
          </cell>
          <cell r="Q9826" t="str">
            <v/>
          </cell>
        </row>
        <row r="9827">
          <cell r="J9827" t="str">
            <v/>
          </cell>
          <cell r="O9827" t="str">
            <v/>
          </cell>
          <cell r="P9827" t="str">
            <v/>
          </cell>
          <cell r="Q9827" t="str">
            <v/>
          </cell>
        </row>
        <row r="9828">
          <cell r="J9828" t="str">
            <v/>
          </cell>
          <cell r="O9828" t="str">
            <v/>
          </cell>
          <cell r="P9828" t="str">
            <v/>
          </cell>
          <cell r="Q9828" t="str">
            <v/>
          </cell>
        </row>
        <row r="9829">
          <cell r="J9829" t="str">
            <v/>
          </cell>
          <cell r="O9829" t="str">
            <v/>
          </cell>
          <cell r="P9829" t="str">
            <v/>
          </cell>
          <cell r="Q9829" t="str">
            <v/>
          </cell>
        </row>
        <row r="9830">
          <cell r="J9830" t="str">
            <v/>
          </cell>
          <cell r="O9830" t="str">
            <v/>
          </cell>
          <cell r="P9830" t="str">
            <v/>
          </cell>
          <cell r="Q9830" t="str">
            <v/>
          </cell>
        </row>
        <row r="9831">
          <cell r="J9831" t="str">
            <v/>
          </cell>
          <cell r="O9831" t="str">
            <v/>
          </cell>
          <cell r="P9831" t="str">
            <v/>
          </cell>
          <cell r="Q9831" t="str">
            <v/>
          </cell>
        </row>
        <row r="9832">
          <cell r="J9832" t="str">
            <v/>
          </cell>
          <cell r="O9832" t="str">
            <v/>
          </cell>
          <cell r="P9832" t="str">
            <v/>
          </cell>
          <cell r="Q9832" t="str">
            <v/>
          </cell>
        </row>
        <row r="9833">
          <cell r="J9833" t="str">
            <v/>
          </cell>
          <cell r="O9833" t="str">
            <v/>
          </cell>
          <cell r="P9833" t="str">
            <v/>
          </cell>
          <cell r="Q9833" t="str">
            <v/>
          </cell>
        </row>
        <row r="9834">
          <cell r="J9834" t="str">
            <v/>
          </cell>
          <cell r="O9834" t="str">
            <v/>
          </cell>
          <cell r="P9834" t="str">
            <v/>
          </cell>
          <cell r="Q9834" t="str">
            <v/>
          </cell>
        </row>
        <row r="9835">
          <cell r="J9835" t="str">
            <v/>
          </cell>
          <cell r="O9835" t="str">
            <v/>
          </cell>
          <cell r="P9835" t="str">
            <v/>
          </cell>
          <cell r="Q9835" t="str">
            <v/>
          </cell>
        </row>
        <row r="9836">
          <cell r="J9836" t="str">
            <v/>
          </cell>
          <cell r="O9836" t="str">
            <v/>
          </cell>
          <cell r="P9836" t="str">
            <v/>
          </cell>
          <cell r="Q9836" t="str">
            <v/>
          </cell>
        </row>
        <row r="9837">
          <cell r="J9837" t="str">
            <v/>
          </cell>
          <cell r="O9837" t="str">
            <v/>
          </cell>
          <cell r="P9837" t="str">
            <v/>
          </cell>
          <cell r="Q9837" t="str">
            <v/>
          </cell>
        </row>
        <row r="9838">
          <cell r="J9838" t="str">
            <v/>
          </cell>
          <cell r="O9838" t="str">
            <v/>
          </cell>
          <cell r="P9838" t="str">
            <v/>
          </cell>
          <cell r="Q9838" t="str">
            <v/>
          </cell>
        </row>
        <row r="9839">
          <cell r="J9839" t="str">
            <v/>
          </cell>
          <cell r="O9839" t="str">
            <v/>
          </cell>
          <cell r="P9839" t="str">
            <v/>
          </cell>
          <cell r="Q9839" t="str">
            <v/>
          </cell>
        </row>
        <row r="9840">
          <cell r="J9840" t="str">
            <v/>
          </cell>
          <cell r="O9840" t="str">
            <v/>
          </cell>
          <cell r="P9840" t="str">
            <v/>
          </cell>
          <cell r="Q9840" t="str">
            <v/>
          </cell>
        </row>
        <row r="9841">
          <cell r="J9841" t="str">
            <v/>
          </cell>
          <cell r="O9841" t="str">
            <v/>
          </cell>
          <cell r="P9841" t="str">
            <v/>
          </cell>
          <cell r="Q9841" t="str">
            <v/>
          </cell>
        </row>
        <row r="9842">
          <cell r="J9842" t="str">
            <v/>
          </cell>
          <cell r="O9842" t="str">
            <v/>
          </cell>
          <cell r="P9842" t="str">
            <v/>
          </cell>
          <cell r="Q9842" t="str">
            <v/>
          </cell>
        </row>
        <row r="9843">
          <cell r="J9843" t="str">
            <v/>
          </cell>
          <cell r="O9843" t="str">
            <v/>
          </cell>
          <cell r="P9843" t="str">
            <v/>
          </cell>
          <cell r="Q9843" t="str">
            <v/>
          </cell>
        </row>
        <row r="9844">
          <cell r="J9844" t="str">
            <v/>
          </cell>
          <cell r="O9844" t="str">
            <v/>
          </cell>
          <cell r="P9844" t="str">
            <v/>
          </cell>
          <cell r="Q9844" t="str">
            <v/>
          </cell>
        </row>
        <row r="9845">
          <cell r="J9845" t="str">
            <v/>
          </cell>
          <cell r="O9845" t="str">
            <v/>
          </cell>
          <cell r="P9845" t="str">
            <v/>
          </cell>
          <cell r="Q9845" t="str">
            <v/>
          </cell>
        </row>
        <row r="9846">
          <cell r="J9846" t="str">
            <v/>
          </cell>
          <cell r="O9846" t="str">
            <v/>
          </cell>
          <cell r="P9846" t="str">
            <v/>
          </cell>
          <cell r="Q9846" t="str">
            <v/>
          </cell>
        </row>
        <row r="9847">
          <cell r="J9847" t="str">
            <v/>
          </cell>
          <cell r="O9847" t="str">
            <v/>
          </cell>
          <cell r="P9847" t="str">
            <v/>
          </cell>
          <cell r="Q9847" t="str">
            <v/>
          </cell>
        </row>
        <row r="9848">
          <cell r="J9848" t="str">
            <v/>
          </cell>
          <cell r="O9848" t="str">
            <v/>
          </cell>
          <cell r="P9848" t="str">
            <v/>
          </cell>
          <cell r="Q9848" t="str">
            <v/>
          </cell>
        </row>
        <row r="9849">
          <cell r="J9849" t="str">
            <v/>
          </cell>
          <cell r="O9849" t="str">
            <v/>
          </cell>
          <cell r="P9849" t="str">
            <v/>
          </cell>
          <cell r="Q9849" t="str">
            <v/>
          </cell>
        </row>
        <row r="9850">
          <cell r="J9850" t="str">
            <v/>
          </cell>
          <cell r="O9850" t="str">
            <v/>
          </cell>
          <cell r="P9850" t="str">
            <v/>
          </cell>
          <cell r="Q9850" t="str">
            <v/>
          </cell>
        </row>
        <row r="9851">
          <cell r="J9851" t="str">
            <v/>
          </cell>
          <cell r="O9851" t="str">
            <v/>
          </cell>
          <cell r="P9851" t="str">
            <v/>
          </cell>
          <cell r="Q9851" t="str">
            <v/>
          </cell>
        </row>
        <row r="9852">
          <cell r="J9852" t="str">
            <v/>
          </cell>
          <cell r="O9852" t="str">
            <v/>
          </cell>
          <cell r="P9852" t="str">
            <v/>
          </cell>
          <cell r="Q9852" t="str">
            <v/>
          </cell>
        </row>
        <row r="9853">
          <cell r="J9853" t="str">
            <v/>
          </cell>
          <cell r="O9853" t="str">
            <v/>
          </cell>
          <cell r="P9853" t="str">
            <v/>
          </cell>
          <cell r="Q9853" t="str">
            <v/>
          </cell>
        </row>
        <row r="9854">
          <cell r="J9854" t="str">
            <v/>
          </cell>
          <cell r="O9854" t="str">
            <v/>
          </cell>
          <cell r="P9854" t="str">
            <v/>
          </cell>
          <cell r="Q9854" t="str">
            <v/>
          </cell>
        </row>
        <row r="9855">
          <cell r="J9855" t="str">
            <v/>
          </cell>
          <cell r="O9855" t="str">
            <v/>
          </cell>
          <cell r="P9855" t="str">
            <v/>
          </cell>
          <cell r="Q9855" t="str">
            <v/>
          </cell>
        </row>
        <row r="9856">
          <cell r="J9856" t="str">
            <v/>
          </cell>
          <cell r="O9856" t="str">
            <v/>
          </cell>
          <cell r="P9856" t="str">
            <v/>
          </cell>
          <cell r="Q9856" t="str">
            <v/>
          </cell>
        </row>
        <row r="9857">
          <cell r="J9857" t="str">
            <v/>
          </cell>
          <cell r="O9857" t="str">
            <v/>
          </cell>
          <cell r="P9857" t="str">
            <v/>
          </cell>
          <cell r="Q9857" t="str">
            <v/>
          </cell>
        </row>
        <row r="9858">
          <cell r="J9858" t="str">
            <v/>
          </cell>
          <cell r="O9858" t="str">
            <v/>
          </cell>
          <cell r="P9858" t="str">
            <v/>
          </cell>
          <cell r="Q9858" t="str">
            <v/>
          </cell>
        </row>
        <row r="9859">
          <cell r="J9859" t="str">
            <v/>
          </cell>
          <cell r="O9859" t="str">
            <v/>
          </cell>
          <cell r="P9859" t="str">
            <v/>
          </cell>
          <cell r="Q9859" t="str">
            <v/>
          </cell>
        </row>
        <row r="9860">
          <cell r="J9860" t="str">
            <v/>
          </cell>
          <cell r="O9860" t="str">
            <v/>
          </cell>
          <cell r="P9860" t="str">
            <v/>
          </cell>
          <cell r="Q9860" t="str">
            <v/>
          </cell>
        </row>
        <row r="9861">
          <cell r="J9861" t="str">
            <v/>
          </cell>
          <cell r="O9861" t="str">
            <v/>
          </cell>
          <cell r="P9861" t="str">
            <v/>
          </cell>
          <cell r="Q9861" t="str">
            <v/>
          </cell>
        </row>
        <row r="9862">
          <cell r="J9862" t="str">
            <v/>
          </cell>
          <cell r="O9862" t="str">
            <v/>
          </cell>
          <cell r="P9862" t="str">
            <v/>
          </cell>
          <cell r="Q9862" t="str">
            <v/>
          </cell>
        </row>
        <row r="9863">
          <cell r="J9863" t="str">
            <v/>
          </cell>
          <cell r="O9863" t="str">
            <v/>
          </cell>
          <cell r="P9863" t="str">
            <v/>
          </cell>
          <cell r="Q9863" t="str">
            <v/>
          </cell>
        </row>
        <row r="9864">
          <cell r="J9864" t="str">
            <v/>
          </cell>
          <cell r="O9864" t="str">
            <v/>
          </cell>
          <cell r="P9864" t="str">
            <v/>
          </cell>
          <cell r="Q9864" t="str">
            <v/>
          </cell>
        </row>
        <row r="9865">
          <cell r="J9865" t="str">
            <v/>
          </cell>
          <cell r="O9865" t="str">
            <v/>
          </cell>
          <cell r="P9865" t="str">
            <v/>
          </cell>
          <cell r="Q9865" t="str">
            <v/>
          </cell>
        </row>
        <row r="9866">
          <cell r="J9866" t="str">
            <v/>
          </cell>
          <cell r="O9866" t="str">
            <v/>
          </cell>
          <cell r="P9866" t="str">
            <v/>
          </cell>
          <cell r="Q9866" t="str">
            <v/>
          </cell>
        </row>
        <row r="9867">
          <cell r="J9867" t="str">
            <v/>
          </cell>
          <cell r="O9867" t="str">
            <v/>
          </cell>
          <cell r="P9867" t="str">
            <v/>
          </cell>
          <cell r="Q9867" t="str">
            <v/>
          </cell>
        </row>
        <row r="9868">
          <cell r="J9868" t="str">
            <v/>
          </cell>
          <cell r="O9868" t="str">
            <v/>
          </cell>
          <cell r="P9868" t="str">
            <v/>
          </cell>
          <cell r="Q9868" t="str">
            <v/>
          </cell>
        </row>
        <row r="9869">
          <cell r="J9869" t="str">
            <v/>
          </cell>
          <cell r="O9869" t="str">
            <v/>
          </cell>
          <cell r="P9869" t="str">
            <v/>
          </cell>
          <cell r="Q9869" t="str">
            <v/>
          </cell>
        </row>
        <row r="9870">
          <cell r="J9870" t="str">
            <v/>
          </cell>
          <cell r="O9870" t="str">
            <v/>
          </cell>
          <cell r="P9870" t="str">
            <v/>
          </cell>
          <cell r="Q9870" t="str">
            <v/>
          </cell>
        </row>
        <row r="9871">
          <cell r="J9871" t="str">
            <v/>
          </cell>
          <cell r="O9871" t="str">
            <v/>
          </cell>
          <cell r="P9871" t="str">
            <v/>
          </cell>
          <cell r="Q9871" t="str">
            <v/>
          </cell>
        </row>
        <row r="9872">
          <cell r="J9872" t="str">
            <v/>
          </cell>
          <cell r="O9872" t="str">
            <v/>
          </cell>
          <cell r="P9872" t="str">
            <v/>
          </cell>
          <cell r="Q9872" t="str">
            <v/>
          </cell>
        </row>
        <row r="9873">
          <cell r="J9873" t="str">
            <v/>
          </cell>
          <cell r="O9873" t="str">
            <v/>
          </cell>
          <cell r="P9873" t="str">
            <v/>
          </cell>
          <cell r="Q9873" t="str">
            <v/>
          </cell>
        </row>
        <row r="9874">
          <cell r="J9874" t="str">
            <v/>
          </cell>
          <cell r="O9874" t="str">
            <v/>
          </cell>
          <cell r="P9874" t="str">
            <v/>
          </cell>
          <cell r="Q9874" t="str">
            <v/>
          </cell>
        </row>
        <row r="9875">
          <cell r="J9875" t="str">
            <v/>
          </cell>
          <cell r="O9875" t="str">
            <v/>
          </cell>
          <cell r="P9875" t="str">
            <v/>
          </cell>
          <cell r="Q9875" t="str">
            <v/>
          </cell>
        </row>
        <row r="9876">
          <cell r="J9876" t="str">
            <v/>
          </cell>
          <cell r="O9876" t="str">
            <v/>
          </cell>
          <cell r="P9876" t="str">
            <v/>
          </cell>
          <cell r="Q9876" t="str">
            <v/>
          </cell>
        </row>
        <row r="9877">
          <cell r="J9877" t="str">
            <v/>
          </cell>
          <cell r="O9877" t="str">
            <v/>
          </cell>
          <cell r="P9877" t="str">
            <v/>
          </cell>
          <cell r="Q9877" t="str">
            <v/>
          </cell>
        </row>
        <row r="9878">
          <cell r="J9878" t="str">
            <v/>
          </cell>
          <cell r="O9878" t="str">
            <v/>
          </cell>
          <cell r="P9878" t="str">
            <v/>
          </cell>
          <cell r="Q9878" t="str">
            <v/>
          </cell>
        </row>
        <row r="9879">
          <cell r="J9879" t="str">
            <v/>
          </cell>
          <cell r="O9879" t="str">
            <v/>
          </cell>
          <cell r="P9879" t="str">
            <v/>
          </cell>
          <cell r="Q9879" t="str">
            <v/>
          </cell>
        </row>
        <row r="9880">
          <cell r="J9880" t="str">
            <v/>
          </cell>
          <cell r="O9880" t="str">
            <v/>
          </cell>
          <cell r="P9880" t="str">
            <v/>
          </cell>
          <cell r="Q9880" t="str">
            <v/>
          </cell>
        </row>
        <row r="9881">
          <cell r="J9881" t="str">
            <v/>
          </cell>
          <cell r="O9881" t="str">
            <v/>
          </cell>
          <cell r="P9881" t="str">
            <v/>
          </cell>
          <cell r="Q9881" t="str">
            <v/>
          </cell>
        </row>
        <row r="9882">
          <cell r="J9882" t="str">
            <v/>
          </cell>
          <cell r="O9882" t="str">
            <v/>
          </cell>
          <cell r="P9882" t="str">
            <v/>
          </cell>
          <cell r="Q9882" t="str">
            <v/>
          </cell>
        </row>
        <row r="9883">
          <cell r="J9883" t="str">
            <v/>
          </cell>
          <cell r="O9883" t="str">
            <v/>
          </cell>
          <cell r="P9883" t="str">
            <v/>
          </cell>
          <cell r="Q9883" t="str">
            <v/>
          </cell>
        </row>
        <row r="9884">
          <cell r="J9884" t="str">
            <v/>
          </cell>
          <cell r="O9884" t="str">
            <v/>
          </cell>
          <cell r="P9884" t="str">
            <v/>
          </cell>
          <cell r="Q9884" t="str">
            <v/>
          </cell>
        </row>
        <row r="9885">
          <cell r="J9885" t="str">
            <v/>
          </cell>
          <cell r="O9885" t="str">
            <v/>
          </cell>
          <cell r="P9885" t="str">
            <v/>
          </cell>
          <cell r="Q9885" t="str">
            <v/>
          </cell>
        </row>
        <row r="9886">
          <cell r="J9886" t="str">
            <v/>
          </cell>
          <cell r="O9886" t="str">
            <v/>
          </cell>
          <cell r="P9886" t="str">
            <v/>
          </cell>
          <cell r="Q9886" t="str">
            <v/>
          </cell>
        </row>
        <row r="9887">
          <cell r="J9887" t="str">
            <v/>
          </cell>
          <cell r="O9887" t="str">
            <v/>
          </cell>
          <cell r="P9887" t="str">
            <v/>
          </cell>
          <cell r="Q9887" t="str">
            <v/>
          </cell>
        </row>
        <row r="9888">
          <cell r="J9888" t="str">
            <v/>
          </cell>
          <cell r="O9888" t="str">
            <v/>
          </cell>
          <cell r="P9888" t="str">
            <v/>
          </cell>
          <cell r="Q9888" t="str">
            <v/>
          </cell>
        </row>
        <row r="9889">
          <cell r="J9889" t="str">
            <v/>
          </cell>
          <cell r="O9889" t="str">
            <v/>
          </cell>
          <cell r="P9889" t="str">
            <v/>
          </cell>
          <cell r="Q9889" t="str">
            <v/>
          </cell>
        </row>
        <row r="9890">
          <cell r="J9890" t="str">
            <v/>
          </cell>
          <cell r="O9890" t="str">
            <v/>
          </cell>
          <cell r="P9890" t="str">
            <v/>
          </cell>
          <cell r="Q9890" t="str">
            <v/>
          </cell>
        </row>
        <row r="9891">
          <cell r="J9891" t="str">
            <v/>
          </cell>
          <cell r="O9891" t="str">
            <v/>
          </cell>
          <cell r="P9891" t="str">
            <v/>
          </cell>
          <cell r="Q9891" t="str">
            <v/>
          </cell>
        </row>
        <row r="9892">
          <cell r="J9892" t="str">
            <v/>
          </cell>
          <cell r="O9892" t="str">
            <v/>
          </cell>
          <cell r="P9892" t="str">
            <v/>
          </cell>
          <cell r="Q9892" t="str">
            <v/>
          </cell>
        </row>
        <row r="9893">
          <cell r="J9893" t="str">
            <v/>
          </cell>
          <cell r="O9893" t="str">
            <v/>
          </cell>
          <cell r="P9893" t="str">
            <v/>
          </cell>
          <cell r="Q9893" t="str">
            <v/>
          </cell>
        </row>
        <row r="9894">
          <cell r="J9894" t="str">
            <v/>
          </cell>
          <cell r="O9894" t="str">
            <v/>
          </cell>
          <cell r="P9894" t="str">
            <v/>
          </cell>
          <cell r="Q9894" t="str">
            <v/>
          </cell>
        </row>
        <row r="9895">
          <cell r="J9895" t="str">
            <v/>
          </cell>
          <cell r="O9895" t="str">
            <v/>
          </cell>
          <cell r="P9895" t="str">
            <v/>
          </cell>
          <cell r="Q9895" t="str">
            <v/>
          </cell>
        </row>
        <row r="9896">
          <cell r="J9896" t="str">
            <v/>
          </cell>
          <cell r="O9896" t="str">
            <v/>
          </cell>
          <cell r="P9896" t="str">
            <v/>
          </cell>
          <cell r="Q9896" t="str">
            <v/>
          </cell>
        </row>
        <row r="9897">
          <cell r="J9897" t="str">
            <v/>
          </cell>
          <cell r="O9897" t="str">
            <v/>
          </cell>
          <cell r="P9897" t="str">
            <v/>
          </cell>
          <cell r="Q9897" t="str">
            <v/>
          </cell>
        </row>
        <row r="9898">
          <cell r="J9898" t="str">
            <v/>
          </cell>
          <cell r="O9898" t="str">
            <v/>
          </cell>
          <cell r="P9898" t="str">
            <v/>
          </cell>
          <cell r="Q9898" t="str">
            <v/>
          </cell>
        </row>
        <row r="9899">
          <cell r="J9899" t="str">
            <v/>
          </cell>
          <cell r="O9899" t="str">
            <v/>
          </cell>
          <cell r="P9899" t="str">
            <v/>
          </cell>
          <cell r="Q9899" t="str">
            <v/>
          </cell>
        </row>
        <row r="9900">
          <cell r="J9900" t="str">
            <v/>
          </cell>
          <cell r="O9900" t="str">
            <v/>
          </cell>
          <cell r="P9900" t="str">
            <v/>
          </cell>
          <cell r="Q9900" t="str">
            <v/>
          </cell>
        </row>
        <row r="9901">
          <cell r="J9901" t="str">
            <v/>
          </cell>
          <cell r="O9901" t="str">
            <v/>
          </cell>
          <cell r="P9901" t="str">
            <v/>
          </cell>
          <cell r="Q9901" t="str">
            <v/>
          </cell>
        </row>
        <row r="9902">
          <cell r="J9902" t="str">
            <v/>
          </cell>
          <cell r="O9902" t="str">
            <v/>
          </cell>
          <cell r="P9902" t="str">
            <v/>
          </cell>
          <cell r="Q9902" t="str">
            <v/>
          </cell>
        </row>
        <row r="9903">
          <cell r="J9903" t="str">
            <v/>
          </cell>
          <cell r="O9903" t="str">
            <v/>
          </cell>
          <cell r="P9903" t="str">
            <v/>
          </cell>
          <cell r="Q9903" t="str">
            <v/>
          </cell>
        </row>
        <row r="9904">
          <cell r="J9904" t="str">
            <v/>
          </cell>
          <cell r="O9904" t="str">
            <v/>
          </cell>
          <cell r="P9904" t="str">
            <v/>
          </cell>
          <cell r="Q9904" t="str">
            <v/>
          </cell>
        </row>
        <row r="9905">
          <cell r="J9905" t="str">
            <v/>
          </cell>
          <cell r="O9905" t="str">
            <v/>
          </cell>
          <cell r="P9905" t="str">
            <v/>
          </cell>
          <cell r="Q9905" t="str">
            <v/>
          </cell>
        </row>
        <row r="9906">
          <cell r="J9906" t="str">
            <v/>
          </cell>
          <cell r="O9906" t="str">
            <v/>
          </cell>
          <cell r="P9906" t="str">
            <v/>
          </cell>
          <cell r="Q9906" t="str">
            <v/>
          </cell>
        </row>
        <row r="9907">
          <cell r="J9907" t="str">
            <v/>
          </cell>
          <cell r="O9907" t="str">
            <v/>
          </cell>
          <cell r="P9907" t="str">
            <v/>
          </cell>
          <cell r="Q9907" t="str">
            <v/>
          </cell>
        </row>
        <row r="9908">
          <cell r="J9908" t="str">
            <v/>
          </cell>
          <cell r="O9908" t="str">
            <v/>
          </cell>
          <cell r="P9908" t="str">
            <v/>
          </cell>
          <cell r="Q9908" t="str">
            <v/>
          </cell>
        </row>
        <row r="9909">
          <cell r="J9909" t="str">
            <v/>
          </cell>
          <cell r="O9909" t="str">
            <v/>
          </cell>
          <cell r="P9909" t="str">
            <v/>
          </cell>
          <cell r="Q9909" t="str">
            <v/>
          </cell>
        </row>
        <row r="9910">
          <cell r="J9910" t="str">
            <v/>
          </cell>
          <cell r="O9910" t="str">
            <v/>
          </cell>
          <cell r="P9910" t="str">
            <v/>
          </cell>
          <cell r="Q9910" t="str">
            <v/>
          </cell>
        </row>
        <row r="9911">
          <cell r="J9911" t="str">
            <v/>
          </cell>
          <cell r="O9911" t="str">
            <v/>
          </cell>
          <cell r="P9911" t="str">
            <v/>
          </cell>
          <cell r="Q9911" t="str">
            <v/>
          </cell>
        </row>
        <row r="9912">
          <cell r="J9912" t="str">
            <v/>
          </cell>
          <cell r="O9912" t="str">
            <v/>
          </cell>
          <cell r="P9912" t="str">
            <v/>
          </cell>
          <cell r="Q9912" t="str">
            <v/>
          </cell>
        </row>
        <row r="9913">
          <cell r="J9913" t="str">
            <v/>
          </cell>
          <cell r="O9913" t="str">
            <v/>
          </cell>
          <cell r="P9913" t="str">
            <v/>
          </cell>
          <cell r="Q9913" t="str">
            <v/>
          </cell>
        </row>
        <row r="9914">
          <cell r="J9914" t="str">
            <v/>
          </cell>
          <cell r="O9914" t="str">
            <v/>
          </cell>
          <cell r="P9914" t="str">
            <v/>
          </cell>
          <cell r="Q9914" t="str">
            <v/>
          </cell>
        </row>
        <row r="9915">
          <cell r="J9915" t="str">
            <v/>
          </cell>
          <cell r="O9915" t="str">
            <v/>
          </cell>
          <cell r="P9915" t="str">
            <v/>
          </cell>
          <cell r="Q9915" t="str">
            <v/>
          </cell>
        </row>
        <row r="9916">
          <cell r="J9916" t="str">
            <v/>
          </cell>
          <cell r="O9916" t="str">
            <v/>
          </cell>
          <cell r="P9916" t="str">
            <v/>
          </cell>
          <cell r="Q9916" t="str">
            <v/>
          </cell>
        </row>
        <row r="9917">
          <cell r="J9917" t="str">
            <v/>
          </cell>
          <cell r="O9917" t="str">
            <v/>
          </cell>
          <cell r="P9917" t="str">
            <v/>
          </cell>
          <cell r="Q9917" t="str">
            <v/>
          </cell>
        </row>
        <row r="9918">
          <cell r="J9918" t="str">
            <v/>
          </cell>
          <cell r="O9918" t="str">
            <v/>
          </cell>
          <cell r="P9918" t="str">
            <v/>
          </cell>
          <cell r="Q9918" t="str">
            <v/>
          </cell>
        </row>
        <row r="9919">
          <cell r="J9919" t="str">
            <v/>
          </cell>
          <cell r="O9919" t="str">
            <v/>
          </cell>
          <cell r="P9919" t="str">
            <v/>
          </cell>
          <cell r="Q9919" t="str">
            <v/>
          </cell>
        </row>
        <row r="9920">
          <cell r="J9920" t="str">
            <v/>
          </cell>
          <cell r="O9920" t="str">
            <v/>
          </cell>
          <cell r="P9920" t="str">
            <v/>
          </cell>
          <cell r="Q9920" t="str">
            <v/>
          </cell>
        </row>
        <row r="9921">
          <cell r="J9921" t="str">
            <v/>
          </cell>
          <cell r="O9921" t="str">
            <v/>
          </cell>
          <cell r="P9921" t="str">
            <v/>
          </cell>
          <cell r="Q9921" t="str">
            <v/>
          </cell>
        </row>
        <row r="9922">
          <cell r="J9922" t="str">
            <v/>
          </cell>
          <cell r="O9922" t="str">
            <v/>
          </cell>
          <cell r="P9922" t="str">
            <v/>
          </cell>
          <cell r="Q9922" t="str">
            <v/>
          </cell>
        </row>
        <row r="9923">
          <cell r="J9923" t="str">
            <v/>
          </cell>
          <cell r="O9923" t="str">
            <v/>
          </cell>
          <cell r="P9923" t="str">
            <v/>
          </cell>
          <cell r="Q9923" t="str">
            <v/>
          </cell>
        </row>
        <row r="9924">
          <cell r="J9924" t="str">
            <v/>
          </cell>
          <cell r="O9924" t="str">
            <v/>
          </cell>
          <cell r="P9924" t="str">
            <v/>
          </cell>
          <cell r="Q9924" t="str">
            <v/>
          </cell>
        </row>
        <row r="9925">
          <cell r="J9925" t="str">
            <v/>
          </cell>
          <cell r="O9925" t="str">
            <v/>
          </cell>
          <cell r="P9925" t="str">
            <v/>
          </cell>
          <cell r="Q9925" t="str">
            <v/>
          </cell>
        </row>
        <row r="9926">
          <cell r="J9926" t="str">
            <v/>
          </cell>
          <cell r="O9926" t="str">
            <v/>
          </cell>
          <cell r="P9926" t="str">
            <v/>
          </cell>
          <cell r="Q9926" t="str">
            <v/>
          </cell>
        </row>
        <row r="9927">
          <cell r="J9927" t="str">
            <v/>
          </cell>
          <cell r="O9927" t="str">
            <v/>
          </cell>
          <cell r="P9927" t="str">
            <v/>
          </cell>
          <cell r="Q9927" t="str">
            <v/>
          </cell>
        </row>
        <row r="9928">
          <cell r="J9928" t="str">
            <v/>
          </cell>
          <cell r="O9928" t="str">
            <v/>
          </cell>
          <cell r="P9928" t="str">
            <v/>
          </cell>
          <cell r="Q9928" t="str">
            <v/>
          </cell>
        </row>
        <row r="9929">
          <cell r="J9929" t="str">
            <v/>
          </cell>
          <cell r="O9929" t="str">
            <v/>
          </cell>
          <cell r="P9929" t="str">
            <v/>
          </cell>
          <cell r="Q9929" t="str">
            <v/>
          </cell>
        </row>
        <row r="9930">
          <cell r="J9930" t="str">
            <v/>
          </cell>
          <cell r="O9930" t="str">
            <v/>
          </cell>
          <cell r="P9930" t="str">
            <v/>
          </cell>
          <cell r="Q9930" t="str">
            <v/>
          </cell>
        </row>
        <row r="9931">
          <cell r="J9931" t="str">
            <v/>
          </cell>
          <cell r="O9931" t="str">
            <v/>
          </cell>
          <cell r="P9931" t="str">
            <v/>
          </cell>
          <cell r="Q9931" t="str">
            <v/>
          </cell>
        </row>
        <row r="9932">
          <cell r="J9932" t="str">
            <v/>
          </cell>
          <cell r="O9932" t="str">
            <v/>
          </cell>
          <cell r="P9932" t="str">
            <v/>
          </cell>
          <cell r="Q9932" t="str">
            <v/>
          </cell>
        </row>
        <row r="9933">
          <cell r="J9933" t="str">
            <v/>
          </cell>
          <cell r="O9933" t="str">
            <v/>
          </cell>
          <cell r="P9933" t="str">
            <v/>
          </cell>
          <cell r="Q9933" t="str">
            <v/>
          </cell>
        </row>
        <row r="9934">
          <cell r="J9934" t="str">
            <v/>
          </cell>
          <cell r="O9934" t="str">
            <v/>
          </cell>
          <cell r="P9934" t="str">
            <v/>
          </cell>
          <cell r="Q9934" t="str">
            <v/>
          </cell>
        </row>
        <row r="9935">
          <cell r="J9935" t="str">
            <v/>
          </cell>
          <cell r="O9935" t="str">
            <v/>
          </cell>
          <cell r="P9935" t="str">
            <v/>
          </cell>
          <cell r="Q9935" t="str">
            <v/>
          </cell>
        </row>
        <row r="9936">
          <cell r="J9936" t="str">
            <v/>
          </cell>
          <cell r="O9936" t="str">
            <v/>
          </cell>
          <cell r="P9936" t="str">
            <v/>
          </cell>
          <cell r="Q9936" t="str">
            <v/>
          </cell>
        </row>
        <row r="9937">
          <cell r="J9937" t="str">
            <v/>
          </cell>
          <cell r="O9937" t="str">
            <v/>
          </cell>
          <cell r="P9937" t="str">
            <v/>
          </cell>
          <cell r="Q9937" t="str">
            <v/>
          </cell>
        </row>
        <row r="9938">
          <cell r="J9938" t="str">
            <v/>
          </cell>
          <cell r="O9938" t="str">
            <v/>
          </cell>
          <cell r="P9938" t="str">
            <v/>
          </cell>
          <cell r="Q9938" t="str">
            <v/>
          </cell>
        </row>
        <row r="9939">
          <cell r="J9939" t="str">
            <v/>
          </cell>
          <cell r="O9939" t="str">
            <v/>
          </cell>
          <cell r="P9939" t="str">
            <v/>
          </cell>
          <cell r="Q9939" t="str">
            <v/>
          </cell>
        </row>
        <row r="9940">
          <cell r="J9940" t="str">
            <v/>
          </cell>
          <cell r="O9940" t="str">
            <v/>
          </cell>
          <cell r="P9940" t="str">
            <v/>
          </cell>
          <cell r="Q9940" t="str">
            <v/>
          </cell>
        </row>
        <row r="9941">
          <cell r="J9941" t="str">
            <v/>
          </cell>
          <cell r="O9941" t="str">
            <v/>
          </cell>
          <cell r="P9941" t="str">
            <v/>
          </cell>
          <cell r="Q9941" t="str">
            <v/>
          </cell>
        </row>
        <row r="9942">
          <cell r="J9942" t="str">
            <v/>
          </cell>
          <cell r="O9942" t="str">
            <v/>
          </cell>
          <cell r="P9942" t="str">
            <v/>
          </cell>
          <cell r="Q9942" t="str">
            <v/>
          </cell>
        </row>
        <row r="9943">
          <cell r="J9943" t="str">
            <v/>
          </cell>
          <cell r="O9943" t="str">
            <v/>
          </cell>
          <cell r="P9943" t="str">
            <v/>
          </cell>
          <cell r="Q9943" t="str">
            <v/>
          </cell>
        </row>
        <row r="9944">
          <cell r="J9944" t="str">
            <v/>
          </cell>
          <cell r="O9944" t="str">
            <v/>
          </cell>
          <cell r="P9944" t="str">
            <v/>
          </cell>
          <cell r="Q9944" t="str">
            <v/>
          </cell>
        </row>
        <row r="9945">
          <cell r="J9945" t="str">
            <v/>
          </cell>
          <cell r="O9945" t="str">
            <v/>
          </cell>
          <cell r="P9945" t="str">
            <v/>
          </cell>
          <cell r="Q9945" t="str">
            <v/>
          </cell>
        </row>
        <row r="9946">
          <cell r="J9946" t="str">
            <v/>
          </cell>
          <cell r="O9946" t="str">
            <v/>
          </cell>
          <cell r="P9946" t="str">
            <v/>
          </cell>
          <cell r="Q9946" t="str">
            <v/>
          </cell>
        </row>
        <row r="9947">
          <cell r="J9947" t="str">
            <v/>
          </cell>
          <cell r="O9947" t="str">
            <v/>
          </cell>
          <cell r="P9947" t="str">
            <v/>
          </cell>
          <cell r="Q9947" t="str">
            <v/>
          </cell>
        </row>
        <row r="9948">
          <cell r="J9948" t="str">
            <v/>
          </cell>
          <cell r="O9948" t="str">
            <v/>
          </cell>
          <cell r="P9948" t="str">
            <v/>
          </cell>
          <cell r="Q9948" t="str">
            <v/>
          </cell>
        </row>
        <row r="9949">
          <cell r="J9949" t="str">
            <v/>
          </cell>
          <cell r="O9949" t="str">
            <v/>
          </cell>
          <cell r="P9949" t="str">
            <v/>
          </cell>
          <cell r="Q9949" t="str">
            <v/>
          </cell>
        </row>
        <row r="9950">
          <cell r="J9950" t="str">
            <v/>
          </cell>
          <cell r="O9950" t="str">
            <v/>
          </cell>
          <cell r="P9950" t="str">
            <v/>
          </cell>
          <cell r="Q9950" t="str">
            <v/>
          </cell>
        </row>
        <row r="9951">
          <cell r="J9951" t="str">
            <v/>
          </cell>
          <cell r="O9951" t="str">
            <v/>
          </cell>
          <cell r="P9951" t="str">
            <v/>
          </cell>
          <cell r="Q9951" t="str">
            <v/>
          </cell>
        </row>
        <row r="9952">
          <cell r="J9952" t="str">
            <v/>
          </cell>
          <cell r="O9952" t="str">
            <v/>
          </cell>
          <cell r="P9952" t="str">
            <v/>
          </cell>
          <cell r="Q9952" t="str">
            <v/>
          </cell>
        </row>
        <row r="9953">
          <cell r="J9953" t="str">
            <v/>
          </cell>
          <cell r="O9953" t="str">
            <v/>
          </cell>
          <cell r="P9953" t="str">
            <v/>
          </cell>
          <cell r="Q9953" t="str">
            <v/>
          </cell>
        </row>
        <row r="9954">
          <cell r="J9954" t="str">
            <v/>
          </cell>
          <cell r="O9954" t="str">
            <v/>
          </cell>
          <cell r="P9954" t="str">
            <v/>
          </cell>
          <cell r="Q9954" t="str">
            <v/>
          </cell>
        </row>
        <row r="9955">
          <cell r="J9955" t="str">
            <v/>
          </cell>
          <cell r="O9955" t="str">
            <v/>
          </cell>
          <cell r="P9955" t="str">
            <v/>
          </cell>
          <cell r="Q9955" t="str">
            <v/>
          </cell>
        </row>
        <row r="9956">
          <cell r="J9956" t="str">
            <v/>
          </cell>
          <cell r="O9956" t="str">
            <v/>
          </cell>
          <cell r="P9956" t="str">
            <v/>
          </cell>
          <cell r="Q9956" t="str">
            <v/>
          </cell>
        </row>
        <row r="9957">
          <cell r="J9957" t="str">
            <v/>
          </cell>
          <cell r="O9957" t="str">
            <v/>
          </cell>
          <cell r="P9957" t="str">
            <v/>
          </cell>
          <cell r="Q9957" t="str">
            <v/>
          </cell>
        </row>
        <row r="9958">
          <cell r="J9958" t="str">
            <v/>
          </cell>
          <cell r="O9958" t="str">
            <v/>
          </cell>
          <cell r="P9958" t="str">
            <v/>
          </cell>
          <cell r="Q9958" t="str">
            <v/>
          </cell>
        </row>
        <row r="9959">
          <cell r="J9959" t="str">
            <v/>
          </cell>
          <cell r="O9959" t="str">
            <v/>
          </cell>
          <cell r="P9959" t="str">
            <v/>
          </cell>
          <cell r="Q9959" t="str">
            <v/>
          </cell>
        </row>
        <row r="9960">
          <cell r="J9960" t="str">
            <v/>
          </cell>
          <cell r="O9960" t="str">
            <v/>
          </cell>
          <cell r="P9960" t="str">
            <v/>
          </cell>
          <cell r="Q9960" t="str">
            <v/>
          </cell>
        </row>
        <row r="9961">
          <cell r="J9961" t="str">
            <v/>
          </cell>
          <cell r="O9961" t="str">
            <v/>
          </cell>
          <cell r="P9961" t="str">
            <v/>
          </cell>
          <cell r="Q9961" t="str">
            <v/>
          </cell>
        </row>
        <row r="9962">
          <cell r="J9962" t="str">
            <v/>
          </cell>
          <cell r="O9962" t="str">
            <v/>
          </cell>
          <cell r="P9962" t="str">
            <v/>
          </cell>
          <cell r="Q9962" t="str">
            <v/>
          </cell>
        </row>
        <row r="9963">
          <cell r="J9963" t="str">
            <v/>
          </cell>
          <cell r="O9963" t="str">
            <v/>
          </cell>
          <cell r="P9963" t="str">
            <v/>
          </cell>
          <cell r="Q9963" t="str">
            <v/>
          </cell>
        </row>
        <row r="9964">
          <cell r="J9964" t="str">
            <v/>
          </cell>
          <cell r="O9964" t="str">
            <v/>
          </cell>
          <cell r="P9964" t="str">
            <v/>
          </cell>
          <cell r="Q9964" t="str">
            <v/>
          </cell>
        </row>
        <row r="9965">
          <cell r="J9965" t="str">
            <v/>
          </cell>
          <cell r="O9965" t="str">
            <v/>
          </cell>
          <cell r="P9965" t="str">
            <v/>
          </cell>
          <cell r="Q9965" t="str">
            <v/>
          </cell>
        </row>
        <row r="9966">
          <cell r="J9966" t="str">
            <v/>
          </cell>
          <cell r="O9966" t="str">
            <v/>
          </cell>
          <cell r="P9966" t="str">
            <v/>
          </cell>
          <cell r="Q9966" t="str">
            <v/>
          </cell>
        </row>
        <row r="9967">
          <cell r="J9967" t="str">
            <v/>
          </cell>
          <cell r="O9967" t="str">
            <v/>
          </cell>
          <cell r="P9967" t="str">
            <v/>
          </cell>
          <cell r="Q9967" t="str">
            <v/>
          </cell>
        </row>
        <row r="9968">
          <cell r="J9968" t="str">
            <v/>
          </cell>
          <cell r="O9968" t="str">
            <v/>
          </cell>
          <cell r="P9968" t="str">
            <v/>
          </cell>
          <cell r="Q9968" t="str">
            <v/>
          </cell>
        </row>
        <row r="9969">
          <cell r="J9969" t="str">
            <v/>
          </cell>
          <cell r="O9969" t="str">
            <v/>
          </cell>
          <cell r="P9969" t="str">
            <v/>
          </cell>
          <cell r="Q9969" t="str">
            <v/>
          </cell>
        </row>
        <row r="9970">
          <cell r="J9970" t="str">
            <v/>
          </cell>
          <cell r="O9970" t="str">
            <v/>
          </cell>
          <cell r="P9970" t="str">
            <v/>
          </cell>
          <cell r="Q9970" t="str">
            <v/>
          </cell>
        </row>
        <row r="9971">
          <cell r="J9971" t="str">
            <v/>
          </cell>
          <cell r="O9971" t="str">
            <v/>
          </cell>
          <cell r="P9971" t="str">
            <v/>
          </cell>
          <cell r="Q9971" t="str">
            <v/>
          </cell>
        </row>
        <row r="9972">
          <cell r="J9972" t="str">
            <v/>
          </cell>
          <cell r="O9972" t="str">
            <v/>
          </cell>
          <cell r="P9972" t="str">
            <v/>
          </cell>
          <cell r="Q9972" t="str">
            <v/>
          </cell>
        </row>
        <row r="9973">
          <cell r="J9973" t="str">
            <v/>
          </cell>
          <cell r="O9973" t="str">
            <v/>
          </cell>
          <cell r="P9973" t="str">
            <v/>
          </cell>
          <cell r="Q9973" t="str">
            <v/>
          </cell>
        </row>
        <row r="9974">
          <cell r="J9974" t="str">
            <v/>
          </cell>
          <cell r="O9974" t="str">
            <v/>
          </cell>
          <cell r="P9974" t="str">
            <v/>
          </cell>
          <cell r="Q9974" t="str">
            <v/>
          </cell>
        </row>
        <row r="9975">
          <cell r="J9975" t="str">
            <v/>
          </cell>
          <cell r="O9975" t="str">
            <v/>
          </cell>
          <cell r="P9975" t="str">
            <v/>
          </cell>
          <cell r="Q9975" t="str">
            <v/>
          </cell>
        </row>
        <row r="9976">
          <cell r="J9976" t="str">
            <v/>
          </cell>
          <cell r="O9976" t="str">
            <v/>
          </cell>
          <cell r="P9976" t="str">
            <v/>
          </cell>
          <cell r="Q9976" t="str">
            <v/>
          </cell>
        </row>
        <row r="9977">
          <cell r="J9977" t="str">
            <v/>
          </cell>
          <cell r="O9977" t="str">
            <v/>
          </cell>
          <cell r="P9977" t="str">
            <v/>
          </cell>
          <cell r="Q9977" t="str">
            <v/>
          </cell>
        </row>
        <row r="9978">
          <cell r="J9978" t="str">
            <v/>
          </cell>
          <cell r="O9978" t="str">
            <v/>
          </cell>
          <cell r="P9978" t="str">
            <v/>
          </cell>
          <cell r="Q9978" t="str">
            <v/>
          </cell>
        </row>
        <row r="9979">
          <cell r="J9979" t="str">
            <v/>
          </cell>
          <cell r="O9979" t="str">
            <v/>
          </cell>
          <cell r="P9979" t="str">
            <v/>
          </cell>
          <cell r="Q9979" t="str">
            <v/>
          </cell>
        </row>
        <row r="9980">
          <cell r="J9980" t="str">
            <v/>
          </cell>
          <cell r="O9980" t="str">
            <v/>
          </cell>
          <cell r="P9980" t="str">
            <v/>
          </cell>
          <cell r="Q9980" t="str">
            <v/>
          </cell>
        </row>
        <row r="9981">
          <cell r="J9981" t="str">
            <v/>
          </cell>
          <cell r="O9981" t="str">
            <v/>
          </cell>
          <cell r="P9981" t="str">
            <v/>
          </cell>
          <cell r="Q9981" t="str">
            <v/>
          </cell>
        </row>
        <row r="9982">
          <cell r="J9982" t="str">
            <v/>
          </cell>
          <cell r="O9982" t="str">
            <v/>
          </cell>
          <cell r="P9982" t="str">
            <v/>
          </cell>
          <cell r="Q9982" t="str">
            <v/>
          </cell>
        </row>
        <row r="9983">
          <cell r="J9983" t="str">
            <v/>
          </cell>
          <cell r="O9983" t="str">
            <v/>
          </cell>
          <cell r="P9983" t="str">
            <v/>
          </cell>
          <cell r="Q9983" t="str">
            <v/>
          </cell>
        </row>
        <row r="9984">
          <cell r="J9984" t="str">
            <v/>
          </cell>
          <cell r="O9984" t="str">
            <v/>
          </cell>
          <cell r="P9984" t="str">
            <v/>
          </cell>
          <cell r="Q9984" t="str">
            <v/>
          </cell>
        </row>
        <row r="9985">
          <cell r="J9985" t="str">
            <v/>
          </cell>
          <cell r="O9985" t="str">
            <v/>
          </cell>
          <cell r="P9985" t="str">
            <v/>
          </cell>
          <cell r="Q9985" t="str">
            <v/>
          </cell>
        </row>
        <row r="9986">
          <cell r="J9986" t="str">
            <v/>
          </cell>
          <cell r="O9986" t="str">
            <v/>
          </cell>
          <cell r="P9986" t="str">
            <v/>
          </cell>
          <cell r="Q9986" t="str">
            <v/>
          </cell>
        </row>
        <row r="9987">
          <cell r="J9987" t="str">
            <v/>
          </cell>
          <cell r="O9987" t="str">
            <v/>
          </cell>
          <cell r="P9987" t="str">
            <v/>
          </cell>
          <cell r="Q9987" t="str">
            <v/>
          </cell>
        </row>
        <row r="9988">
          <cell r="J9988" t="str">
            <v/>
          </cell>
          <cell r="O9988" t="str">
            <v/>
          </cell>
          <cell r="P9988" t="str">
            <v/>
          </cell>
          <cell r="Q9988" t="str">
            <v/>
          </cell>
        </row>
        <row r="9989">
          <cell r="J9989" t="str">
            <v/>
          </cell>
          <cell r="O9989" t="str">
            <v/>
          </cell>
          <cell r="P9989" t="str">
            <v/>
          </cell>
          <cell r="Q9989" t="str">
            <v/>
          </cell>
        </row>
        <row r="9990">
          <cell r="J9990" t="str">
            <v/>
          </cell>
          <cell r="O9990" t="str">
            <v/>
          </cell>
          <cell r="P9990" t="str">
            <v/>
          </cell>
          <cell r="Q9990" t="str">
            <v/>
          </cell>
        </row>
        <row r="9991">
          <cell r="J9991" t="str">
            <v/>
          </cell>
          <cell r="O9991" t="str">
            <v/>
          </cell>
          <cell r="P9991" t="str">
            <v/>
          </cell>
          <cell r="Q9991" t="str">
            <v/>
          </cell>
        </row>
        <row r="9992">
          <cell r="J9992" t="str">
            <v/>
          </cell>
          <cell r="O9992" t="str">
            <v/>
          </cell>
          <cell r="P9992" t="str">
            <v/>
          </cell>
          <cell r="Q9992" t="str">
            <v/>
          </cell>
        </row>
        <row r="9993">
          <cell r="J9993" t="str">
            <v/>
          </cell>
          <cell r="O9993" t="str">
            <v/>
          </cell>
          <cell r="P9993" t="str">
            <v/>
          </cell>
          <cell r="Q9993" t="str">
            <v/>
          </cell>
        </row>
        <row r="9994">
          <cell r="J9994" t="str">
            <v/>
          </cell>
          <cell r="O9994" t="str">
            <v/>
          </cell>
          <cell r="P9994" t="str">
            <v/>
          </cell>
          <cell r="Q9994" t="str">
            <v/>
          </cell>
        </row>
        <row r="9995">
          <cell r="J9995" t="str">
            <v/>
          </cell>
          <cell r="O9995" t="str">
            <v/>
          </cell>
          <cell r="P9995" t="str">
            <v/>
          </cell>
          <cell r="Q9995" t="str">
            <v/>
          </cell>
        </row>
        <row r="9996">
          <cell r="J9996" t="str">
            <v/>
          </cell>
          <cell r="O9996" t="str">
            <v/>
          </cell>
          <cell r="P9996" t="str">
            <v/>
          </cell>
          <cell r="Q9996" t="str">
            <v/>
          </cell>
        </row>
        <row r="9997">
          <cell r="J9997" t="str">
            <v/>
          </cell>
          <cell r="O9997" t="str">
            <v/>
          </cell>
          <cell r="P9997" t="str">
            <v/>
          </cell>
          <cell r="Q9997" t="str">
            <v/>
          </cell>
        </row>
        <row r="9998">
          <cell r="J9998" t="str">
            <v/>
          </cell>
          <cell r="O9998" t="str">
            <v/>
          </cell>
          <cell r="P9998" t="str">
            <v/>
          </cell>
          <cell r="Q9998" t="str">
            <v/>
          </cell>
        </row>
        <row r="9999">
          <cell r="J9999" t="str">
            <v/>
          </cell>
          <cell r="O9999" t="str">
            <v/>
          </cell>
          <cell r="P9999" t="str">
            <v/>
          </cell>
          <cell r="Q9999" t="str">
            <v/>
          </cell>
        </row>
        <row r="10000">
          <cell r="J10000" t="str">
            <v/>
          </cell>
          <cell r="O10000" t="str">
            <v/>
          </cell>
          <cell r="P10000" t="str">
            <v/>
          </cell>
          <cell r="Q10000" t="str">
            <v/>
          </cell>
        </row>
        <row r="10001">
          <cell r="J10001" t="str">
            <v/>
          </cell>
          <cell r="O10001" t="str">
            <v/>
          </cell>
          <cell r="P10001" t="str">
            <v/>
          </cell>
          <cell r="Q10001" t="str">
            <v/>
          </cell>
        </row>
        <row r="10002">
          <cell r="J10002" t="str">
            <v/>
          </cell>
          <cell r="O10002" t="str">
            <v/>
          </cell>
          <cell r="P10002" t="str">
            <v/>
          </cell>
          <cell r="Q10002" t="str">
            <v/>
          </cell>
        </row>
        <row r="10003">
          <cell r="J10003" t="str">
            <v/>
          </cell>
          <cell r="O10003" t="str">
            <v/>
          </cell>
          <cell r="P10003" t="str">
            <v/>
          </cell>
          <cell r="Q10003" t="str">
            <v/>
          </cell>
        </row>
        <row r="10004">
          <cell r="J10004" t="str">
            <v/>
          </cell>
          <cell r="O10004" t="str">
            <v/>
          </cell>
          <cell r="P10004" t="str">
            <v/>
          </cell>
          <cell r="Q10004" t="str">
            <v/>
          </cell>
        </row>
        <row r="10005">
          <cell r="J10005" t="str">
            <v/>
          </cell>
          <cell r="O10005" t="str">
            <v/>
          </cell>
          <cell r="P10005" t="str">
            <v/>
          </cell>
          <cell r="Q10005" t="str">
            <v/>
          </cell>
        </row>
        <row r="10006">
          <cell r="J10006" t="str">
            <v/>
          </cell>
          <cell r="O10006" t="str">
            <v/>
          </cell>
          <cell r="P10006" t="str">
            <v/>
          </cell>
          <cell r="Q10006" t="str">
            <v/>
          </cell>
        </row>
        <row r="10007">
          <cell r="J10007" t="str">
            <v/>
          </cell>
          <cell r="O10007" t="str">
            <v/>
          </cell>
          <cell r="P10007" t="str">
            <v/>
          </cell>
          <cell r="Q10007" t="str">
            <v/>
          </cell>
        </row>
        <row r="10008">
          <cell r="J10008" t="str">
            <v/>
          </cell>
          <cell r="O10008" t="str">
            <v/>
          </cell>
          <cell r="P10008" t="str">
            <v/>
          </cell>
          <cell r="Q10008" t="str">
            <v/>
          </cell>
        </row>
        <row r="10009">
          <cell r="J10009" t="str">
            <v/>
          </cell>
          <cell r="O10009" t="str">
            <v/>
          </cell>
          <cell r="P10009" t="str">
            <v/>
          </cell>
          <cell r="Q10009" t="str">
            <v/>
          </cell>
        </row>
        <row r="10010">
          <cell r="J10010" t="str">
            <v/>
          </cell>
          <cell r="O10010" t="str">
            <v/>
          </cell>
          <cell r="P10010" t="str">
            <v/>
          </cell>
          <cell r="Q10010" t="str">
            <v/>
          </cell>
        </row>
        <row r="10011">
          <cell r="J10011" t="str">
            <v/>
          </cell>
          <cell r="O10011" t="str">
            <v/>
          </cell>
          <cell r="P10011" t="str">
            <v/>
          </cell>
          <cell r="Q10011" t="str">
            <v/>
          </cell>
        </row>
        <row r="10012">
          <cell r="J10012" t="str">
            <v/>
          </cell>
          <cell r="O10012" t="str">
            <v/>
          </cell>
          <cell r="P10012" t="str">
            <v/>
          </cell>
          <cell r="Q10012" t="str">
            <v/>
          </cell>
        </row>
        <row r="10013">
          <cell r="J10013" t="str">
            <v/>
          </cell>
          <cell r="O10013" t="str">
            <v/>
          </cell>
          <cell r="P10013" t="str">
            <v/>
          </cell>
          <cell r="Q10013" t="str">
            <v/>
          </cell>
        </row>
        <row r="10014">
          <cell r="J10014" t="str">
            <v/>
          </cell>
          <cell r="O10014" t="str">
            <v/>
          </cell>
          <cell r="P10014" t="str">
            <v/>
          </cell>
          <cell r="Q10014" t="str">
            <v/>
          </cell>
        </row>
        <row r="10015">
          <cell r="J10015" t="str">
            <v/>
          </cell>
          <cell r="O10015" t="str">
            <v/>
          </cell>
          <cell r="P10015" t="str">
            <v/>
          </cell>
          <cell r="Q10015" t="str">
            <v/>
          </cell>
        </row>
        <row r="10016">
          <cell r="J10016" t="str">
            <v/>
          </cell>
          <cell r="O10016" t="str">
            <v/>
          </cell>
          <cell r="P10016" t="str">
            <v/>
          </cell>
          <cell r="Q10016" t="str">
            <v/>
          </cell>
        </row>
        <row r="10017">
          <cell r="J10017" t="str">
            <v/>
          </cell>
          <cell r="O10017" t="str">
            <v/>
          </cell>
          <cell r="P10017" t="str">
            <v/>
          </cell>
          <cell r="Q10017" t="str">
            <v/>
          </cell>
        </row>
        <row r="10018">
          <cell r="J10018" t="str">
            <v/>
          </cell>
          <cell r="O10018" t="str">
            <v/>
          </cell>
          <cell r="P10018" t="str">
            <v/>
          </cell>
          <cell r="Q10018" t="str">
            <v/>
          </cell>
        </row>
        <row r="10019">
          <cell r="J10019" t="str">
            <v/>
          </cell>
          <cell r="O10019" t="str">
            <v/>
          </cell>
          <cell r="P10019" t="str">
            <v/>
          </cell>
          <cell r="Q10019" t="str">
            <v/>
          </cell>
        </row>
        <row r="10020">
          <cell r="J10020" t="str">
            <v/>
          </cell>
          <cell r="O10020" t="str">
            <v/>
          </cell>
          <cell r="P10020" t="str">
            <v/>
          </cell>
          <cell r="Q10020" t="str">
            <v/>
          </cell>
        </row>
        <row r="10021">
          <cell r="J10021" t="str">
            <v/>
          </cell>
          <cell r="O10021" t="str">
            <v/>
          </cell>
          <cell r="P10021" t="str">
            <v/>
          </cell>
          <cell r="Q10021" t="str">
            <v/>
          </cell>
        </row>
        <row r="10022">
          <cell r="J10022" t="str">
            <v/>
          </cell>
          <cell r="O10022" t="str">
            <v/>
          </cell>
          <cell r="P10022" t="str">
            <v/>
          </cell>
          <cell r="Q10022" t="str">
            <v/>
          </cell>
        </row>
        <row r="10023">
          <cell r="J10023" t="str">
            <v/>
          </cell>
          <cell r="O10023" t="str">
            <v/>
          </cell>
          <cell r="P10023" t="str">
            <v/>
          </cell>
          <cell r="Q10023" t="str">
            <v/>
          </cell>
        </row>
        <row r="10024">
          <cell r="J10024" t="str">
            <v/>
          </cell>
          <cell r="O10024" t="str">
            <v/>
          </cell>
          <cell r="P10024" t="str">
            <v/>
          </cell>
          <cell r="Q10024" t="str">
            <v/>
          </cell>
        </row>
        <row r="10025">
          <cell r="J10025" t="str">
            <v/>
          </cell>
          <cell r="O10025" t="str">
            <v/>
          </cell>
          <cell r="P10025" t="str">
            <v/>
          </cell>
          <cell r="Q10025" t="str">
            <v/>
          </cell>
        </row>
        <row r="10026">
          <cell r="J10026" t="str">
            <v/>
          </cell>
          <cell r="O10026" t="str">
            <v/>
          </cell>
          <cell r="P10026" t="str">
            <v/>
          </cell>
          <cell r="Q10026" t="str">
            <v/>
          </cell>
        </row>
        <row r="10027">
          <cell r="J10027" t="str">
            <v/>
          </cell>
          <cell r="O10027" t="str">
            <v/>
          </cell>
          <cell r="P10027" t="str">
            <v/>
          </cell>
          <cell r="Q10027" t="str">
            <v/>
          </cell>
        </row>
        <row r="10028">
          <cell r="J10028" t="str">
            <v/>
          </cell>
          <cell r="O10028" t="str">
            <v/>
          </cell>
          <cell r="P10028" t="str">
            <v/>
          </cell>
          <cell r="Q10028" t="str">
            <v/>
          </cell>
        </row>
        <row r="10029">
          <cell r="J10029" t="str">
            <v/>
          </cell>
          <cell r="O10029" t="str">
            <v/>
          </cell>
          <cell r="P10029" t="str">
            <v/>
          </cell>
          <cell r="Q10029" t="str">
            <v/>
          </cell>
        </row>
        <row r="10030">
          <cell r="J10030" t="str">
            <v/>
          </cell>
          <cell r="O10030" t="str">
            <v/>
          </cell>
          <cell r="P10030" t="str">
            <v/>
          </cell>
          <cell r="Q10030" t="str">
            <v/>
          </cell>
        </row>
        <row r="10031">
          <cell r="J10031" t="str">
            <v/>
          </cell>
          <cell r="O10031" t="str">
            <v/>
          </cell>
          <cell r="P10031" t="str">
            <v/>
          </cell>
          <cell r="Q10031" t="str">
            <v/>
          </cell>
        </row>
        <row r="10032">
          <cell r="J10032" t="str">
            <v/>
          </cell>
          <cell r="O10032" t="str">
            <v/>
          </cell>
          <cell r="P10032" t="str">
            <v/>
          </cell>
          <cell r="Q10032" t="str">
            <v/>
          </cell>
        </row>
        <row r="10033">
          <cell r="J10033" t="str">
            <v/>
          </cell>
          <cell r="O10033" t="str">
            <v/>
          </cell>
          <cell r="P10033" t="str">
            <v/>
          </cell>
          <cell r="Q10033" t="str">
            <v/>
          </cell>
        </row>
        <row r="10034">
          <cell r="J10034" t="str">
            <v/>
          </cell>
          <cell r="O10034" t="str">
            <v/>
          </cell>
          <cell r="P10034" t="str">
            <v/>
          </cell>
          <cell r="Q10034" t="str">
            <v/>
          </cell>
        </row>
        <row r="10035">
          <cell r="J10035" t="str">
            <v/>
          </cell>
          <cell r="O10035" t="str">
            <v/>
          </cell>
          <cell r="P10035" t="str">
            <v/>
          </cell>
          <cell r="Q10035" t="str">
            <v/>
          </cell>
        </row>
        <row r="10036">
          <cell r="J10036" t="str">
            <v/>
          </cell>
          <cell r="O10036" t="str">
            <v/>
          </cell>
          <cell r="P10036" t="str">
            <v/>
          </cell>
          <cell r="Q10036" t="str">
            <v/>
          </cell>
        </row>
        <row r="10037">
          <cell r="J10037" t="str">
            <v/>
          </cell>
          <cell r="O10037" t="str">
            <v/>
          </cell>
          <cell r="P10037" t="str">
            <v/>
          </cell>
          <cell r="Q10037" t="str">
            <v/>
          </cell>
        </row>
        <row r="10038">
          <cell r="J10038" t="str">
            <v/>
          </cell>
          <cell r="O10038" t="str">
            <v/>
          </cell>
          <cell r="P10038" t="str">
            <v/>
          </cell>
          <cell r="Q10038" t="str">
            <v/>
          </cell>
        </row>
        <row r="10039">
          <cell r="J10039" t="str">
            <v/>
          </cell>
          <cell r="O10039" t="str">
            <v/>
          </cell>
          <cell r="P10039" t="str">
            <v/>
          </cell>
          <cell r="Q10039" t="str">
            <v/>
          </cell>
        </row>
        <row r="10040">
          <cell r="J10040" t="str">
            <v/>
          </cell>
          <cell r="O10040" t="str">
            <v/>
          </cell>
          <cell r="P10040" t="str">
            <v/>
          </cell>
          <cell r="Q10040" t="str">
            <v/>
          </cell>
        </row>
        <row r="10041">
          <cell r="J10041" t="str">
            <v/>
          </cell>
          <cell r="O10041" t="str">
            <v/>
          </cell>
          <cell r="P10041" t="str">
            <v/>
          </cell>
          <cell r="Q10041" t="str">
            <v/>
          </cell>
        </row>
        <row r="10042">
          <cell r="J10042" t="str">
            <v/>
          </cell>
          <cell r="O10042" t="str">
            <v/>
          </cell>
          <cell r="P10042" t="str">
            <v/>
          </cell>
          <cell r="Q10042" t="str">
            <v/>
          </cell>
        </row>
        <row r="10043">
          <cell r="J10043" t="str">
            <v/>
          </cell>
          <cell r="O10043" t="str">
            <v/>
          </cell>
          <cell r="P10043" t="str">
            <v/>
          </cell>
          <cell r="Q10043" t="str">
            <v/>
          </cell>
        </row>
        <row r="10044">
          <cell r="J10044" t="str">
            <v/>
          </cell>
          <cell r="O10044" t="str">
            <v/>
          </cell>
          <cell r="P10044" t="str">
            <v/>
          </cell>
          <cell r="Q10044" t="str">
            <v/>
          </cell>
        </row>
        <row r="10045">
          <cell r="J10045" t="str">
            <v/>
          </cell>
          <cell r="O10045" t="str">
            <v/>
          </cell>
          <cell r="P10045" t="str">
            <v/>
          </cell>
          <cell r="Q10045" t="str">
            <v/>
          </cell>
        </row>
        <row r="10046">
          <cell r="J10046" t="str">
            <v/>
          </cell>
          <cell r="O10046" t="str">
            <v/>
          </cell>
          <cell r="P10046" t="str">
            <v/>
          </cell>
          <cell r="Q10046" t="str">
            <v/>
          </cell>
        </row>
        <row r="10047">
          <cell r="J10047" t="str">
            <v/>
          </cell>
          <cell r="O10047" t="str">
            <v/>
          </cell>
          <cell r="P10047" t="str">
            <v/>
          </cell>
          <cell r="Q10047" t="str">
            <v/>
          </cell>
        </row>
        <row r="10048">
          <cell r="J10048" t="str">
            <v/>
          </cell>
          <cell r="O10048" t="str">
            <v/>
          </cell>
          <cell r="P10048" t="str">
            <v/>
          </cell>
          <cell r="Q10048" t="str">
            <v/>
          </cell>
        </row>
        <row r="10049">
          <cell r="J10049" t="str">
            <v/>
          </cell>
          <cell r="O10049" t="str">
            <v/>
          </cell>
          <cell r="P10049" t="str">
            <v/>
          </cell>
          <cell r="Q10049" t="str">
            <v/>
          </cell>
        </row>
        <row r="10050">
          <cell r="J10050" t="str">
            <v/>
          </cell>
          <cell r="O10050" t="str">
            <v/>
          </cell>
          <cell r="P10050" t="str">
            <v/>
          </cell>
          <cell r="Q10050" t="str">
            <v/>
          </cell>
        </row>
        <row r="10051">
          <cell r="J10051" t="str">
            <v/>
          </cell>
          <cell r="O10051" t="str">
            <v/>
          </cell>
          <cell r="P10051" t="str">
            <v/>
          </cell>
          <cell r="Q10051" t="str">
            <v/>
          </cell>
        </row>
        <row r="10052">
          <cell r="J10052" t="str">
            <v/>
          </cell>
          <cell r="O10052" t="str">
            <v/>
          </cell>
          <cell r="P10052" t="str">
            <v/>
          </cell>
          <cell r="Q10052" t="str">
            <v/>
          </cell>
        </row>
        <row r="10053">
          <cell r="J10053" t="str">
            <v/>
          </cell>
          <cell r="O10053" t="str">
            <v/>
          </cell>
          <cell r="P10053" t="str">
            <v/>
          </cell>
          <cell r="Q10053" t="str">
            <v/>
          </cell>
        </row>
        <row r="10054">
          <cell r="J10054" t="str">
            <v/>
          </cell>
          <cell r="O10054" t="str">
            <v/>
          </cell>
          <cell r="P10054" t="str">
            <v/>
          </cell>
          <cell r="Q10054" t="str">
            <v/>
          </cell>
        </row>
        <row r="10055">
          <cell r="J10055" t="str">
            <v/>
          </cell>
          <cell r="O10055" t="str">
            <v/>
          </cell>
          <cell r="P10055" t="str">
            <v/>
          </cell>
          <cell r="Q10055" t="str">
            <v/>
          </cell>
        </row>
        <row r="10056">
          <cell r="J10056" t="str">
            <v/>
          </cell>
          <cell r="O10056" t="str">
            <v/>
          </cell>
          <cell r="P10056" t="str">
            <v/>
          </cell>
          <cell r="Q10056" t="str">
            <v/>
          </cell>
        </row>
        <row r="10057">
          <cell r="J10057" t="str">
            <v/>
          </cell>
          <cell r="O10057" t="str">
            <v/>
          </cell>
          <cell r="P10057" t="str">
            <v/>
          </cell>
          <cell r="Q10057" t="str">
            <v/>
          </cell>
        </row>
        <row r="10058">
          <cell r="J10058" t="str">
            <v/>
          </cell>
          <cell r="O10058" t="str">
            <v/>
          </cell>
          <cell r="P10058" t="str">
            <v/>
          </cell>
          <cell r="Q10058" t="str">
            <v/>
          </cell>
        </row>
        <row r="10059">
          <cell r="J10059" t="str">
            <v/>
          </cell>
          <cell r="O10059" t="str">
            <v/>
          </cell>
          <cell r="P10059" t="str">
            <v/>
          </cell>
          <cell r="Q10059" t="str">
            <v/>
          </cell>
        </row>
        <row r="10060">
          <cell r="J10060" t="str">
            <v/>
          </cell>
          <cell r="O10060" t="str">
            <v/>
          </cell>
          <cell r="P10060" t="str">
            <v/>
          </cell>
          <cell r="Q10060" t="str">
            <v/>
          </cell>
        </row>
        <row r="10061">
          <cell r="J10061" t="str">
            <v/>
          </cell>
          <cell r="O10061" t="str">
            <v/>
          </cell>
          <cell r="P10061" t="str">
            <v/>
          </cell>
          <cell r="Q10061" t="str">
            <v/>
          </cell>
        </row>
        <row r="10062">
          <cell r="J10062" t="str">
            <v/>
          </cell>
          <cell r="O10062" t="str">
            <v/>
          </cell>
          <cell r="P10062" t="str">
            <v/>
          </cell>
          <cell r="Q10062" t="str">
            <v/>
          </cell>
        </row>
        <row r="10063">
          <cell r="J10063" t="str">
            <v/>
          </cell>
          <cell r="O10063" t="str">
            <v/>
          </cell>
          <cell r="P10063" t="str">
            <v/>
          </cell>
          <cell r="Q10063" t="str">
            <v/>
          </cell>
        </row>
        <row r="10064">
          <cell r="J10064" t="str">
            <v/>
          </cell>
          <cell r="O10064" t="str">
            <v/>
          </cell>
          <cell r="P10064" t="str">
            <v/>
          </cell>
          <cell r="Q10064" t="str">
            <v/>
          </cell>
        </row>
        <row r="10065">
          <cell r="J10065" t="str">
            <v/>
          </cell>
          <cell r="O10065" t="str">
            <v/>
          </cell>
          <cell r="P10065" t="str">
            <v/>
          </cell>
          <cell r="Q10065" t="str">
            <v/>
          </cell>
        </row>
        <row r="10066">
          <cell r="J10066" t="str">
            <v/>
          </cell>
          <cell r="O10066" t="str">
            <v/>
          </cell>
          <cell r="P10066" t="str">
            <v/>
          </cell>
          <cell r="Q10066" t="str">
            <v/>
          </cell>
        </row>
        <row r="10067">
          <cell r="J10067" t="str">
            <v/>
          </cell>
          <cell r="O10067" t="str">
            <v/>
          </cell>
          <cell r="P10067" t="str">
            <v/>
          </cell>
          <cell r="Q10067" t="str">
            <v/>
          </cell>
        </row>
        <row r="10068">
          <cell r="J10068" t="str">
            <v/>
          </cell>
          <cell r="O10068" t="str">
            <v/>
          </cell>
          <cell r="P10068" t="str">
            <v/>
          </cell>
          <cell r="Q10068" t="str">
            <v/>
          </cell>
        </row>
        <row r="10069">
          <cell r="J10069" t="str">
            <v/>
          </cell>
          <cell r="O10069" t="str">
            <v/>
          </cell>
          <cell r="P10069" t="str">
            <v/>
          </cell>
          <cell r="Q10069" t="str">
            <v/>
          </cell>
        </row>
        <row r="10070">
          <cell r="J10070" t="str">
            <v/>
          </cell>
          <cell r="O10070" t="str">
            <v/>
          </cell>
          <cell r="P10070" t="str">
            <v/>
          </cell>
          <cell r="Q10070" t="str">
            <v/>
          </cell>
        </row>
        <row r="10071">
          <cell r="J10071" t="str">
            <v/>
          </cell>
          <cell r="O10071" t="str">
            <v/>
          </cell>
          <cell r="P10071" t="str">
            <v/>
          </cell>
          <cell r="Q10071" t="str">
            <v/>
          </cell>
        </row>
        <row r="10072">
          <cell r="J10072" t="str">
            <v/>
          </cell>
          <cell r="O10072" t="str">
            <v/>
          </cell>
          <cell r="P10072" t="str">
            <v/>
          </cell>
          <cell r="Q10072" t="str">
            <v/>
          </cell>
        </row>
        <row r="10073">
          <cell r="J10073" t="str">
            <v/>
          </cell>
          <cell r="O10073" t="str">
            <v/>
          </cell>
          <cell r="P10073" t="str">
            <v/>
          </cell>
          <cell r="Q10073" t="str">
            <v/>
          </cell>
        </row>
        <row r="10074">
          <cell r="J10074" t="str">
            <v/>
          </cell>
          <cell r="O10074" t="str">
            <v/>
          </cell>
          <cell r="P10074" t="str">
            <v/>
          </cell>
          <cell r="Q10074" t="str">
            <v/>
          </cell>
        </row>
        <row r="10075">
          <cell r="J10075" t="str">
            <v/>
          </cell>
          <cell r="O10075" t="str">
            <v/>
          </cell>
          <cell r="P10075" t="str">
            <v/>
          </cell>
          <cell r="Q10075" t="str">
            <v/>
          </cell>
        </row>
        <row r="10076">
          <cell r="J10076" t="str">
            <v/>
          </cell>
          <cell r="O10076" t="str">
            <v/>
          </cell>
          <cell r="P10076" t="str">
            <v/>
          </cell>
          <cell r="Q10076" t="str">
            <v/>
          </cell>
        </row>
        <row r="10077">
          <cell r="J10077" t="str">
            <v/>
          </cell>
          <cell r="O10077" t="str">
            <v/>
          </cell>
          <cell r="P10077" t="str">
            <v/>
          </cell>
          <cell r="Q10077" t="str">
            <v/>
          </cell>
        </row>
        <row r="10078">
          <cell r="J10078" t="str">
            <v/>
          </cell>
          <cell r="O10078" t="str">
            <v/>
          </cell>
          <cell r="P10078" t="str">
            <v/>
          </cell>
          <cell r="Q10078" t="str">
            <v/>
          </cell>
        </row>
        <row r="10079">
          <cell r="J10079" t="str">
            <v/>
          </cell>
          <cell r="O10079" t="str">
            <v/>
          </cell>
          <cell r="P10079" t="str">
            <v/>
          </cell>
          <cell r="Q10079" t="str">
            <v/>
          </cell>
        </row>
        <row r="10080">
          <cell r="J10080" t="str">
            <v/>
          </cell>
          <cell r="O10080" t="str">
            <v/>
          </cell>
          <cell r="P10080" t="str">
            <v/>
          </cell>
          <cell r="Q10080" t="str">
            <v/>
          </cell>
        </row>
        <row r="10081">
          <cell r="J10081" t="str">
            <v/>
          </cell>
          <cell r="O10081" t="str">
            <v/>
          </cell>
          <cell r="P10081" t="str">
            <v/>
          </cell>
          <cell r="Q10081" t="str">
            <v/>
          </cell>
        </row>
        <row r="10082">
          <cell r="J10082" t="str">
            <v/>
          </cell>
          <cell r="O10082" t="str">
            <v/>
          </cell>
          <cell r="P10082" t="str">
            <v/>
          </cell>
          <cell r="Q10082" t="str">
            <v/>
          </cell>
        </row>
        <row r="10083">
          <cell r="J10083" t="str">
            <v/>
          </cell>
          <cell r="O10083" t="str">
            <v/>
          </cell>
          <cell r="P10083" t="str">
            <v/>
          </cell>
          <cell r="Q10083" t="str">
            <v/>
          </cell>
        </row>
        <row r="10084">
          <cell r="J10084" t="str">
            <v/>
          </cell>
          <cell r="O10084" t="str">
            <v/>
          </cell>
          <cell r="P10084" t="str">
            <v/>
          </cell>
          <cell r="Q10084" t="str">
            <v/>
          </cell>
        </row>
        <row r="10085">
          <cell r="J10085" t="str">
            <v/>
          </cell>
          <cell r="O10085" t="str">
            <v/>
          </cell>
          <cell r="P10085" t="str">
            <v/>
          </cell>
          <cell r="Q10085" t="str">
            <v/>
          </cell>
        </row>
        <row r="10086">
          <cell r="J10086" t="str">
            <v/>
          </cell>
          <cell r="O10086" t="str">
            <v/>
          </cell>
          <cell r="P10086" t="str">
            <v/>
          </cell>
          <cell r="Q10086" t="str">
            <v/>
          </cell>
        </row>
        <row r="10087">
          <cell r="J10087" t="str">
            <v/>
          </cell>
          <cell r="O10087" t="str">
            <v/>
          </cell>
          <cell r="P10087" t="str">
            <v/>
          </cell>
          <cell r="Q10087" t="str">
            <v/>
          </cell>
        </row>
        <row r="10088">
          <cell r="J10088" t="str">
            <v/>
          </cell>
          <cell r="O10088" t="str">
            <v/>
          </cell>
          <cell r="P10088" t="str">
            <v/>
          </cell>
          <cell r="Q10088" t="str">
            <v/>
          </cell>
        </row>
        <row r="10089">
          <cell r="J10089" t="str">
            <v/>
          </cell>
          <cell r="O10089" t="str">
            <v/>
          </cell>
          <cell r="P10089" t="str">
            <v/>
          </cell>
          <cell r="Q10089" t="str">
            <v/>
          </cell>
        </row>
        <row r="10090">
          <cell r="J10090" t="str">
            <v/>
          </cell>
          <cell r="O10090" t="str">
            <v/>
          </cell>
          <cell r="P10090" t="str">
            <v/>
          </cell>
          <cell r="Q10090" t="str">
            <v/>
          </cell>
        </row>
        <row r="10091">
          <cell r="J10091" t="str">
            <v/>
          </cell>
          <cell r="O10091" t="str">
            <v/>
          </cell>
          <cell r="P10091" t="str">
            <v/>
          </cell>
          <cell r="Q10091" t="str">
            <v/>
          </cell>
        </row>
        <row r="10092">
          <cell r="J10092" t="str">
            <v/>
          </cell>
          <cell r="O10092" t="str">
            <v/>
          </cell>
          <cell r="P10092" t="str">
            <v/>
          </cell>
          <cell r="Q10092" t="str">
            <v/>
          </cell>
        </row>
        <row r="10093">
          <cell r="J10093" t="str">
            <v/>
          </cell>
          <cell r="O10093" t="str">
            <v/>
          </cell>
          <cell r="P10093" t="str">
            <v/>
          </cell>
          <cell r="Q10093" t="str">
            <v/>
          </cell>
        </row>
        <row r="10094">
          <cell r="J10094" t="str">
            <v/>
          </cell>
          <cell r="O10094" t="str">
            <v/>
          </cell>
          <cell r="P10094" t="str">
            <v/>
          </cell>
          <cell r="Q10094" t="str">
            <v/>
          </cell>
        </row>
        <row r="10095">
          <cell r="J10095" t="str">
            <v/>
          </cell>
          <cell r="O10095" t="str">
            <v/>
          </cell>
          <cell r="P10095" t="str">
            <v/>
          </cell>
          <cell r="Q10095" t="str">
            <v/>
          </cell>
        </row>
        <row r="10096">
          <cell r="J10096" t="str">
            <v/>
          </cell>
          <cell r="O10096" t="str">
            <v/>
          </cell>
          <cell r="P10096" t="str">
            <v/>
          </cell>
          <cell r="Q10096" t="str">
            <v/>
          </cell>
        </row>
        <row r="10097">
          <cell r="J10097" t="str">
            <v/>
          </cell>
          <cell r="O10097" t="str">
            <v/>
          </cell>
          <cell r="P10097" t="str">
            <v/>
          </cell>
          <cell r="Q10097" t="str">
            <v/>
          </cell>
        </row>
        <row r="10098">
          <cell r="J10098" t="str">
            <v/>
          </cell>
          <cell r="O10098" t="str">
            <v/>
          </cell>
          <cell r="P10098" t="str">
            <v/>
          </cell>
          <cell r="Q10098" t="str">
            <v/>
          </cell>
        </row>
        <row r="10099">
          <cell r="J10099" t="str">
            <v/>
          </cell>
          <cell r="O10099" t="str">
            <v/>
          </cell>
          <cell r="P10099" t="str">
            <v/>
          </cell>
          <cell r="Q10099" t="str">
            <v/>
          </cell>
        </row>
        <row r="10100">
          <cell r="J10100" t="str">
            <v/>
          </cell>
          <cell r="O10100" t="str">
            <v/>
          </cell>
          <cell r="P10100" t="str">
            <v/>
          </cell>
          <cell r="Q10100" t="str">
            <v/>
          </cell>
        </row>
        <row r="10101">
          <cell r="J10101" t="str">
            <v/>
          </cell>
          <cell r="O10101" t="str">
            <v/>
          </cell>
          <cell r="P10101" t="str">
            <v/>
          </cell>
          <cell r="Q10101" t="str">
            <v/>
          </cell>
        </row>
        <row r="10102">
          <cell r="J10102" t="str">
            <v/>
          </cell>
          <cell r="O10102" t="str">
            <v/>
          </cell>
          <cell r="P10102" t="str">
            <v/>
          </cell>
          <cell r="Q10102" t="str">
            <v/>
          </cell>
        </row>
        <row r="10103">
          <cell r="J10103" t="str">
            <v/>
          </cell>
          <cell r="O10103" t="str">
            <v/>
          </cell>
          <cell r="P10103" t="str">
            <v/>
          </cell>
          <cell r="Q10103" t="str">
            <v/>
          </cell>
        </row>
        <row r="10104">
          <cell r="J10104" t="str">
            <v/>
          </cell>
          <cell r="O10104" t="str">
            <v/>
          </cell>
          <cell r="P10104" t="str">
            <v/>
          </cell>
          <cell r="Q10104" t="str">
            <v/>
          </cell>
        </row>
        <row r="10105">
          <cell r="J10105" t="str">
            <v/>
          </cell>
          <cell r="O10105" t="str">
            <v/>
          </cell>
          <cell r="P10105" t="str">
            <v/>
          </cell>
          <cell r="Q10105" t="str">
            <v/>
          </cell>
        </row>
        <row r="10106">
          <cell r="J10106" t="str">
            <v/>
          </cell>
          <cell r="O10106" t="str">
            <v/>
          </cell>
          <cell r="P10106" t="str">
            <v/>
          </cell>
          <cell r="Q10106" t="str">
            <v/>
          </cell>
        </row>
        <row r="10107">
          <cell r="J10107" t="str">
            <v/>
          </cell>
          <cell r="O10107" t="str">
            <v/>
          </cell>
          <cell r="P10107" t="str">
            <v/>
          </cell>
          <cell r="Q10107" t="str">
            <v/>
          </cell>
        </row>
        <row r="10108">
          <cell r="J10108" t="str">
            <v/>
          </cell>
          <cell r="O10108" t="str">
            <v/>
          </cell>
          <cell r="P10108" t="str">
            <v/>
          </cell>
          <cell r="Q10108" t="str">
            <v/>
          </cell>
        </row>
        <row r="10109">
          <cell r="J10109" t="str">
            <v/>
          </cell>
          <cell r="O10109" t="str">
            <v/>
          </cell>
          <cell r="P10109" t="str">
            <v/>
          </cell>
          <cell r="Q10109" t="str">
            <v/>
          </cell>
        </row>
        <row r="10110">
          <cell r="J10110" t="str">
            <v/>
          </cell>
          <cell r="O10110" t="str">
            <v/>
          </cell>
          <cell r="P10110" t="str">
            <v/>
          </cell>
          <cell r="Q10110" t="str">
            <v/>
          </cell>
        </row>
        <row r="10111">
          <cell r="J10111" t="str">
            <v/>
          </cell>
          <cell r="O10111" t="str">
            <v/>
          </cell>
          <cell r="P10111" t="str">
            <v/>
          </cell>
          <cell r="Q10111" t="str">
            <v/>
          </cell>
        </row>
        <row r="10112">
          <cell r="J10112" t="str">
            <v/>
          </cell>
          <cell r="O10112" t="str">
            <v/>
          </cell>
          <cell r="P10112" t="str">
            <v/>
          </cell>
          <cell r="Q10112" t="str">
            <v/>
          </cell>
        </row>
        <row r="10113">
          <cell r="J10113" t="str">
            <v/>
          </cell>
          <cell r="O10113" t="str">
            <v/>
          </cell>
          <cell r="P10113" t="str">
            <v/>
          </cell>
          <cell r="Q10113" t="str">
            <v/>
          </cell>
        </row>
        <row r="10114">
          <cell r="J10114" t="str">
            <v/>
          </cell>
          <cell r="O10114" t="str">
            <v/>
          </cell>
          <cell r="P10114" t="str">
            <v/>
          </cell>
          <cell r="Q10114" t="str">
            <v/>
          </cell>
        </row>
        <row r="10115">
          <cell r="J10115" t="str">
            <v/>
          </cell>
          <cell r="O10115" t="str">
            <v/>
          </cell>
          <cell r="P10115" t="str">
            <v/>
          </cell>
          <cell r="Q10115" t="str">
            <v/>
          </cell>
        </row>
        <row r="10116">
          <cell r="J10116" t="str">
            <v/>
          </cell>
          <cell r="O10116" t="str">
            <v/>
          </cell>
          <cell r="P10116" t="str">
            <v/>
          </cell>
          <cell r="Q10116" t="str">
            <v/>
          </cell>
        </row>
        <row r="10117">
          <cell r="J10117" t="str">
            <v/>
          </cell>
          <cell r="O10117" t="str">
            <v/>
          </cell>
          <cell r="P10117" t="str">
            <v/>
          </cell>
          <cell r="Q10117" t="str">
            <v/>
          </cell>
        </row>
        <row r="10118">
          <cell r="J10118" t="str">
            <v/>
          </cell>
          <cell r="O10118" t="str">
            <v/>
          </cell>
          <cell r="P10118" t="str">
            <v/>
          </cell>
          <cell r="Q10118" t="str">
            <v/>
          </cell>
        </row>
        <row r="10119">
          <cell r="J10119" t="str">
            <v/>
          </cell>
          <cell r="O10119" t="str">
            <v/>
          </cell>
          <cell r="P10119" t="str">
            <v/>
          </cell>
          <cell r="Q10119" t="str">
            <v/>
          </cell>
        </row>
        <row r="10120">
          <cell r="J10120" t="str">
            <v/>
          </cell>
          <cell r="O10120" t="str">
            <v/>
          </cell>
          <cell r="P10120" t="str">
            <v/>
          </cell>
          <cell r="Q10120" t="str">
            <v/>
          </cell>
        </row>
        <row r="10121">
          <cell r="J10121" t="str">
            <v/>
          </cell>
          <cell r="O10121" t="str">
            <v/>
          </cell>
          <cell r="P10121" t="str">
            <v/>
          </cell>
          <cell r="Q10121" t="str">
            <v/>
          </cell>
        </row>
        <row r="10122">
          <cell r="J10122" t="str">
            <v/>
          </cell>
          <cell r="O10122" t="str">
            <v/>
          </cell>
          <cell r="P10122" t="str">
            <v/>
          </cell>
          <cell r="Q10122" t="str">
            <v/>
          </cell>
        </row>
        <row r="10123">
          <cell r="J10123" t="str">
            <v/>
          </cell>
          <cell r="O10123" t="str">
            <v/>
          </cell>
          <cell r="P10123" t="str">
            <v/>
          </cell>
          <cell r="Q10123" t="str">
            <v/>
          </cell>
        </row>
        <row r="10124">
          <cell r="J10124" t="str">
            <v/>
          </cell>
          <cell r="O10124" t="str">
            <v/>
          </cell>
          <cell r="P10124" t="str">
            <v/>
          </cell>
          <cell r="Q10124" t="str">
            <v/>
          </cell>
        </row>
        <row r="10125">
          <cell r="J10125" t="str">
            <v/>
          </cell>
          <cell r="O10125" t="str">
            <v/>
          </cell>
          <cell r="P10125" t="str">
            <v/>
          </cell>
          <cell r="Q10125" t="str">
            <v/>
          </cell>
        </row>
        <row r="10126">
          <cell r="J10126" t="str">
            <v/>
          </cell>
          <cell r="O10126" t="str">
            <v/>
          </cell>
          <cell r="P10126" t="str">
            <v/>
          </cell>
          <cell r="Q10126" t="str">
            <v/>
          </cell>
        </row>
        <row r="10127">
          <cell r="J10127" t="str">
            <v/>
          </cell>
          <cell r="O10127" t="str">
            <v/>
          </cell>
          <cell r="P10127" t="str">
            <v/>
          </cell>
          <cell r="Q10127" t="str">
            <v/>
          </cell>
        </row>
        <row r="10128">
          <cell r="J10128" t="str">
            <v/>
          </cell>
          <cell r="O10128" t="str">
            <v/>
          </cell>
          <cell r="P10128" t="str">
            <v/>
          </cell>
          <cell r="Q10128" t="str">
            <v/>
          </cell>
        </row>
        <row r="10129">
          <cell r="J10129" t="str">
            <v/>
          </cell>
          <cell r="O10129" t="str">
            <v/>
          </cell>
          <cell r="P10129" t="str">
            <v/>
          </cell>
          <cell r="Q10129" t="str">
            <v/>
          </cell>
        </row>
        <row r="10130">
          <cell r="J10130" t="str">
            <v/>
          </cell>
          <cell r="O10130" t="str">
            <v/>
          </cell>
          <cell r="P10130" t="str">
            <v/>
          </cell>
          <cell r="Q10130" t="str">
            <v/>
          </cell>
        </row>
        <row r="10131">
          <cell r="J10131" t="str">
            <v/>
          </cell>
          <cell r="O10131" t="str">
            <v/>
          </cell>
          <cell r="P10131" t="str">
            <v/>
          </cell>
          <cell r="Q10131" t="str">
            <v/>
          </cell>
        </row>
        <row r="10132">
          <cell r="J10132" t="str">
            <v/>
          </cell>
          <cell r="O10132" t="str">
            <v/>
          </cell>
          <cell r="P10132" t="str">
            <v/>
          </cell>
          <cell r="Q10132" t="str">
            <v/>
          </cell>
        </row>
        <row r="10133">
          <cell r="J10133" t="str">
            <v/>
          </cell>
          <cell r="O10133" t="str">
            <v/>
          </cell>
          <cell r="P10133" t="str">
            <v/>
          </cell>
          <cell r="Q10133" t="str">
            <v/>
          </cell>
        </row>
        <row r="10134">
          <cell r="J10134" t="str">
            <v/>
          </cell>
          <cell r="O10134" t="str">
            <v/>
          </cell>
          <cell r="P10134" t="str">
            <v/>
          </cell>
          <cell r="Q10134" t="str">
            <v/>
          </cell>
        </row>
        <row r="10135">
          <cell r="J10135" t="str">
            <v/>
          </cell>
          <cell r="O10135" t="str">
            <v/>
          </cell>
          <cell r="P10135" t="str">
            <v/>
          </cell>
          <cell r="Q10135" t="str">
            <v/>
          </cell>
        </row>
        <row r="10136">
          <cell r="J10136" t="str">
            <v/>
          </cell>
          <cell r="O10136" t="str">
            <v/>
          </cell>
          <cell r="P10136" t="str">
            <v/>
          </cell>
          <cell r="Q10136" t="str">
            <v/>
          </cell>
        </row>
        <row r="10137">
          <cell r="J10137" t="str">
            <v/>
          </cell>
          <cell r="O10137" t="str">
            <v/>
          </cell>
          <cell r="P10137" t="str">
            <v/>
          </cell>
          <cell r="Q10137" t="str">
            <v/>
          </cell>
        </row>
        <row r="10138">
          <cell r="J10138" t="str">
            <v/>
          </cell>
          <cell r="O10138" t="str">
            <v/>
          </cell>
          <cell r="P10138" t="str">
            <v/>
          </cell>
          <cell r="Q10138" t="str">
            <v/>
          </cell>
        </row>
        <row r="10139">
          <cell r="J10139" t="str">
            <v/>
          </cell>
          <cell r="O10139" t="str">
            <v/>
          </cell>
          <cell r="P10139" t="str">
            <v/>
          </cell>
          <cell r="Q10139" t="str">
            <v/>
          </cell>
        </row>
        <row r="10140">
          <cell r="J10140" t="str">
            <v/>
          </cell>
          <cell r="O10140" t="str">
            <v/>
          </cell>
          <cell r="P10140" t="str">
            <v/>
          </cell>
          <cell r="Q10140" t="str">
            <v/>
          </cell>
        </row>
        <row r="10141">
          <cell r="J10141" t="str">
            <v/>
          </cell>
          <cell r="O10141" t="str">
            <v/>
          </cell>
          <cell r="P10141" t="str">
            <v/>
          </cell>
          <cell r="Q10141" t="str">
            <v/>
          </cell>
        </row>
        <row r="10142">
          <cell r="J10142" t="str">
            <v/>
          </cell>
          <cell r="O10142" t="str">
            <v/>
          </cell>
          <cell r="P10142" t="str">
            <v/>
          </cell>
          <cell r="Q10142" t="str">
            <v/>
          </cell>
        </row>
        <row r="10143">
          <cell r="J10143" t="str">
            <v/>
          </cell>
          <cell r="O10143" t="str">
            <v/>
          </cell>
          <cell r="P10143" t="str">
            <v/>
          </cell>
          <cell r="Q10143" t="str">
            <v/>
          </cell>
        </row>
        <row r="10144">
          <cell r="J10144" t="str">
            <v/>
          </cell>
          <cell r="O10144" t="str">
            <v/>
          </cell>
          <cell r="P10144" t="str">
            <v/>
          </cell>
          <cell r="Q10144" t="str">
            <v/>
          </cell>
        </row>
        <row r="10145">
          <cell r="J10145" t="str">
            <v/>
          </cell>
          <cell r="O10145" t="str">
            <v/>
          </cell>
          <cell r="P10145" t="str">
            <v/>
          </cell>
          <cell r="Q10145" t="str">
            <v/>
          </cell>
        </row>
        <row r="10146">
          <cell r="J10146" t="str">
            <v/>
          </cell>
          <cell r="O10146" t="str">
            <v/>
          </cell>
          <cell r="P10146" t="str">
            <v/>
          </cell>
          <cell r="Q10146" t="str">
            <v/>
          </cell>
        </row>
        <row r="10147">
          <cell r="J10147" t="str">
            <v/>
          </cell>
          <cell r="O10147" t="str">
            <v/>
          </cell>
          <cell r="P10147" t="str">
            <v/>
          </cell>
          <cell r="Q10147" t="str">
            <v/>
          </cell>
        </row>
        <row r="10148">
          <cell r="J10148" t="str">
            <v/>
          </cell>
          <cell r="O10148" t="str">
            <v/>
          </cell>
          <cell r="P10148" t="str">
            <v/>
          </cell>
          <cell r="Q10148" t="str">
            <v/>
          </cell>
        </row>
        <row r="10149">
          <cell r="J10149" t="str">
            <v/>
          </cell>
          <cell r="O10149" t="str">
            <v/>
          </cell>
          <cell r="P10149" t="str">
            <v/>
          </cell>
          <cell r="Q10149" t="str">
            <v/>
          </cell>
        </row>
        <row r="10150">
          <cell r="J10150" t="str">
            <v/>
          </cell>
          <cell r="O10150" t="str">
            <v/>
          </cell>
          <cell r="P10150" t="str">
            <v/>
          </cell>
          <cell r="Q10150" t="str">
            <v/>
          </cell>
        </row>
        <row r="10151">
          <cell r="J10151" t="str">
            <v/>
          </cell>
          <cell r="O10151" t="str">
            <v/>
          </cell>
          <cell r="P10151" t="str">
            <v/>
          </cell>
          <cell r="Q10151" t="str">
            <v/>
          </cell>
        </row>
        <row r="10152">
          <cell r="J10152" t="str">
            <v/>
          </cell>
          <cell r="O10152" t="str">
            <v/>
          </cell>
          <cell r="P10152" t="str">
            <v/>
          </cell>
          <cell r="Q10152" t="str">
            <v/>
          </cell>
        </row>
        <row r="10153">
          <cell r="J10153" t="str">
            <v/>
          </cell>
          <cell r="O10153" t="str">
            <v/>
          </cell>
          <cell r="P10153" t="str">
            <v/>
          </cell>
          <cell r="Q10153" t="str">
            <v/>
          </cell>
        </row>
        <row r="10154">
          <cell r="J10154" t="str">
            <v/>
          </cell>
          <cell r="O10154" t="str">
            <v/>
          </cell>
          <cell r="P10154" t="str">
            <v/>
          </cell>
          <cell r="Q10154" t="str">
            <v/>
          </cell>
        </row>
        <row r="10155">
          <cell r="J10155" t="str">
            <v/>
          </cell>
          <cell r="O10155" t="str">
            <v/>
          </cell>
          <cell r="P10155" t="str">
            <v/>
          </cell>
          <cell r="Q10155" t="str">
            <v/>
          </cell>
        </row>
        <row r="10156">
          <cell r="J10156" t="str">
            <v/>
          </cell>
          <cell r="O10156" t="str">
            <v/>
          </cell>
          <cell r="P10156" t="str">
            <v/>
          </cell>
          <cell r="Q10156" t="str">
            <v/>
          </cell>
        </row>
        <row r="10157">
          <cell r="J10157" t="str">
            <v/>
          </cell>
          <cell r="O10157" t="str">
            <v/>
          </cell>
          <cell r="P10157" t="str">
            <v/>
          </cell>
          <cell r="Q10157" t="str">
            <v/>
          </cell>
        </row>
        <row r="10158">
          <cell r="J10158" t="str">
            <v/>
          </cell>
          <cell r="O10158" t="str">
            <v/>
          </cell>
          <cell r="P10158" t="str">
            <v/>
          </cell>
          <cell r="Q10158" t="str">
            <v/>
          </cell>
        </row>
        <row r="10159">
          <cell r="J10159" t="str">
            <v/>
          </cell>
          <cell r="O10159" t="str">
            <v/>
          </cell>
          <cell r="P10159" t="str">
            <v/>
          </cell>
          <cell r="Q10159" t="str">
            <v/>
          </cell>
        </row>
        <row r="10160">
          <cell r="J10160" t="str">
            <v/>
          </cell>
          <cell r="O10160" t="str">
            <v/>
          </cell>
          <cell r="P10160" t="str">
            <v/>
          </cell>
          <cell r="Q10160" t="str">
            <v/>
          </cell>
        </row>
        <row r="10161">
          <cell r="J10161" t="str">
            <v/>
          </cell>
          <cell r="O10161" t="str">
            <v/>
          </cell>
          <cell r="P10161" t="str">
            <v/>
          </cell>
          <cell r="Q10161" t="str">
            <v/>
          </cell>
        </row>
        <row r="10162">
          <cell r="J10162" t="str">
            <v/>
          </cell>
          <cell r="O10162" t="str">
            <v/>
          </cell>
          <cell r="P10162" t="str">
            <v/>
          </cell>
          <cell r="Q10162" t="str">
            <v/>
          </cell>
        </row>
        <row r="10163">
          <cell r="J10163" t="str">
            <v/>
          </cell>
          <cell r="O10163" t="str">
            <v/>
          </cell>
          <cell r="P10163" t="str">
            <v/>
          </cell>
          <cell r="Q10163" t="str">
            <v/>
          </cell>
        </row>
        <row r="10164">
          <cell r="J10164" t="str">
            <v/>
          </cell>
          <cell r="O10164" t="str">
            <v/>
          </cell>
          <cell r="P10164" t="str">
            <v/>
          </cell>
          <cell r="Q10164" t="str">
            <v/>
          </cell>
        </row>
        <row r="10165">
          <cell r="J10165" t="str">
            <v/>
          </cell>
          <cell r="O10165" t="str">
            <v/>
          </cell>
          <cell r="P10165" t="str">
            <v/>
          </cell>
          <cell r="Q10165" t="str">
            <v/>
          </cell>
        </row>
        <row r="10166">
          <cell r="J10166" t="str">
            <v/>
          </cell>
          <cell r="O10166" t="str">
            <v/>
          </cell>
          <cell r="P10166" t="str">
            <v/>
          </cell>
          <cell r="Q10166" t="str">
            <v/>
          </cell>
        </row>
        <row r="10167">
          <cell r="J10167" t="str">
            <v/>
          </cell>
          <cell r="O10167" t="str">
            <v/>
          </cell>
          <cell r="P10167" t="str">
            <v/>
          </cell>
          <cell r="Q10167" t="str">
            <v/>
          </cell>
        </row>
        <row r="10168">
          <cell r="J10168" t="str">
            <v/>
          </cell>
          <cell r="O10168" t="str">
            <v/>
          </cell>
          <cell r="P10168" t="str">
            <v/>
          </cell>
          <cell r="Q10168" t="str">
            <v/>
          </cell>
        </row>
        <row r="10169">
          <cell r="J10169" t="str">
            <v/>
          </cell>
          <cell r="O10169" t="str">
            <v/>
          </cell>
          <cell r="P10169" t="str">
            <v/>
          </cell>
          <cell r="Q10169" t="str">
            <v/>
          </cell>
        </row>
        <row r="10170">
          <cell r="J10170" t="str">
            <v/>
          </cell>
          <cell r="O10170" t="str">
            <v/>
          </cell>
          <cell r="P10170" t="str">
            <v/>
          </cell>
          <cell r="Q10170" t="str">
            <v/>
          </cell>
        </row>
        <row r="10171">
          <cell r="J10171" t="str">
            <v/>
          </cell>
          <cell r="O10171" t="str">
            <v/>
          </cell>
          <cell r="P10171" t="str">
            <v/>
          </cell>
          <cell r="Q10171" t="str">
            <v/>
          </cell>
        </row>
        <row r="10172">
          <cell r="J10172" t="str">
            <v/>
          </cell>
          <cell r="O10172" t="str">
            <v/>
          </cell>
          <cell r="P10172" t="str">
            <v/>
          </cell>
          <cell r="Q10172" t="str">
            <v/>
          </cell>
        </row>
        <row r="10173">
          <cell r="J10173" t="str">
            <v/>
          </cell>
          <cell r="O10173" t="str">
            <v/>
          </cell>
          <cell r="P10173" t="str">
            <v/>
          </cell>
          <cell r="Q10173" t="str">
            <v/>
          </cell>
        </row>
        <row r="10174">
          <cell r="J10174" t="str">
            <v/>
          </cell>
          <cell r="O10174" t="str">
            <v/>
          </cell>
          <cell r="P10174" t="str">
            <v/>
          </cell>
          <cell r="Q10174" t="str">
            <v/>
          </cell>
        </row>
        <row r="10175">
          <cell r="J10175" t="str">
            <v/>
          </cell>
          <cell r="O10175" t="str">
            <v/>
          </cell>
          <cell r="P10175" t="str">
            <v/>
          </cell>
          <cell r="Q10175" t="str">
            <v/>
          </cell>
        </row>
        <row r="10176">
          <cell r="J10176" t="str">
            <v/>
          </cell>
          <cell r="O10176" t="str">
            <v/>
          </cell>
          <cell r="P10176" t="str">
            <v/>
          </cell>
          <cell r="Q10176" t="str">
            <v/>
          </cell>
        </row>
        <row r="10177">
          <cell r="J10177" t="str">
            <v/>
          </cell>
          <cell r="O10177" t="str">
            <v/>
          </cell>
          <cell r="P10177" t="str">
            <v/>
          </cell>
          <cell r="Q10177" t="str">
            <v/>
          </cell>
        </row>
        <row r="10178">
          <cell r="J10178" t="str">
            <v/>
          </cell>
          <cell r="O10178" t="str">
            <v/>
          </cell>
          <cell r="P10178" t="str">
            <v/>
          </cell>
          <cell r="Q10178" t="str">
            <v/>
          </cell>
        </row>
        <row r="10179">
          <cell r="J10179" t="str">
            <v/>
          </cell>
          <cell r="O10179" t="str">
            <v/>
          </cell>
          <cell r="P10179" t="str">
            <v/>
          </cell>
          <cell r="Q10179" t="str">
            <v/>
          </cell>
        </row>
        <row r="10180">
          <cell r="J10180" t="str">
            <v/>
          </cell>
          <cell r="O10180" t="str">
            <v/>
          </cell>
          <cell r="P10180" t="str">
            <v/>
          </cell>
          <cell r="Q10180" t="str">
            <v/>
          </cell>
        </row>
        <row r="10181">
          <cell r="J10181" t="str">
            <v/>
          </cell>
          <cell r="O10181" t="str">
            <v/>
          </cell>
          <cell r="P10181" t="str">
            <v/>
          </cell>
          <cell r="Q10181" t="str">
            <v/>
          </cell>
        </row>
        <row r="10182">
          <cell r="J10182" t="str">
            <v/>
          </cell>
          <cell r="O10182" t="str">
            <v/>
          </cell>
          <cell r="P10182" t="str">
            <v/>
          </cell>
          <cell r="Q10182" t="str">
            <v/>
          </cell>
        </row>
        <row r="10183">
          <cell r="J10183" t="str">
            <v/>
          </cell>
          <cell r="O10183" t="str">
            <v/>
          </cell>
          <cell r="P10183" t="str">
            <v/>
          </cell>
          <cell r="Q10183" t="str">
            <v/>
          </cell>
        </row>
        <row r="10184">
          <cell r="J10184" t="str">
            <v/>
          </cell>
          <cell r="O10184" t="str">
            <v/>
          </cell>
          <cell r="P10184" t="str">
            <v/>
          </cell>
          <cell r="Q10184" t="str">
            <v/>
          </cell>
        </row>
        <row r="10185">
          <cell r="J10185" t="str">
            <v/>
          </cell>
          <cell r="O10185" t="str">
            <v/>
          </cell>
          <cell r="P10185" t="str">
            <v/>
          </cell>
          <cell r="Q10185" t="str">
            <v/>
          </cell>
        </row>
        <row r="10186">
          <cell r="J10186" t="str">
            <v/>
          </cell>
          <cell r="O10186" t="str">
            <v/>
          </cell>
          <cell r="P10186" t="str">
            <v/>
          </cell>
          <cell r="Q10186" t="str">
            <v/>
          </cell>
        </row>
        <row r="10187">
          <cell r="J10187" t="str">
            <v/>
          </cell>
          <cell r="O10187" t="str">
            <v/>
          </cell>
          <cell r="P10187" t="str">
            <v/>
          </cell>
          <cell r="Q10187" t="str">
            <v/>
          </cell>
        </row>
        <row r="10188">
          <cell r="J10188" t="str">
            <v/>
          </cell>
          <cell r="O10188" t="str">
            <v/>
          </cell>
          <cell r="P10188" t="str">
            <v/>
          </cell>
          <cell r="Q10188" t="str">
            <v/>
          </cell>
        </row>
        <row r="10189">
          <cell r="J10189" t="str">
            <v/>
          </cell>
          <cell r="O10189" t="str">
            <v/>
          </cell>
          <cell r="P10189" t="str">
            <v/>
          </cell>
          <cell r="Q10189" t="str">
            <v/>
          </cell>
        </row>
        <row r="10190">
          <cell r="J10190" t="str">
            <v/>
          </cell>
          <cell r="O10190" t="str">
            <v/>
          </cell>
          <cell r="P10190" t="str">
            <v/>
          </cell>
          <cell r="Q10190" t="str">
            <v/>
          </cell>
        </row>
        <row r="10191">
          <cell r="J10191" t="str">
            <v/>
          </cell>
          <cell r="O10191" t="str">
            <v/>
          </cell>
          <cell r="P10191" t="str">
            <v/>
          </cell>
          <cell r="Q10191" t="str">
            <v/>
          </cell>
        </row>
        <row r="10192">
          <cell r="J10192" t="str">
            <v/>
          </cell>
          <cell r="O10192" t="str">
            <v/>
          </cell>
          <cell r="P10192" t="str">
            <v/>
          </cell>
          <cell r="Q10192" t="str">
            <v/>
          </cell>
        </row>
        <row r="10193">
          <cell r="J10193" t="str">
            <v/>
          </cell>
          <cell r="O10193" t="str">
            <v/>
          </cell>
          <cell r="P10193" t="str">
            <v/>
          </cell>
          <cell r="Q10193" t="str">
            <v/>
          </cell>
        </row>
        <row r="10194">
          <cell r="J10194" t="str">
            <v/>
          </cell>
          <cell r="O10194" t="str">
            <v/>
          </cell>
          <cell r="P10194" t="str">
            <v/>
          </cell>
          <cell r="Q10194" t="str">
            <v/>
          </cell>
        </row>
        <row r="10195">
          <cell r="J10195" t="str">
            <v/>
          </cell>
          <cell r="O10195" t="str">
            <v/>
          </cell>
          <cell r="P10195" t="str">
            <v/>
          </cell>
          <cell r="Q10195" t="str">
            <v/>
          </cell>
        </row>
        <row r="10196">
          <cell r="J10196" t="str">
            <v/>
          </cell>
          <cell r="O10196" t="str">
            <v/>
          </cell>
          <cell r="P10196" t="str">
            <v/>
          </cell>
          <cell r="Q10196" t="str">
            <v/>
          </cell>
        </row>
        <row r="10197">
          <cell r="J10197" t="str">
            <v/>
          </cell>
          <cell r="O10197" t="str">
            <v/>
          </cell>
          <cell r="P10197" t="str">
            <v/>
          </cell>
          <cell r="Q10197" t="str">
            <v/>
          </cell>
        </row>
        <row r="10198">
          <cell r="J10198" t="str">
            <v/>
          </cell>
          <cell r="O10198" t="str">
            <v/>
          </cell>
          <cell r="P10198" t="str">
            <v/>
          </cell>
          <cell r="Q10198" t="str">
            <v/>
          </cell>
        </row>
        <row r="10199">
          <cell r="J10199" t="str">
            <v/>
          </cell>
          <cell r="O10199" t="str">
            <v/>
          </cell>
          <cell r="P10199" t="str">
            <v/>
          </cell>
          <cell r="Q10199" t="str">
            <v/>
          </cell>
        </row>
        <row r="10200">
          <cell r="J10200" t="str">
            <v/>
          </cell>
          <cell r="O10200" t="str">
            <v/>
          </cell>
          <cell r="P10200" t="str">
            <v/>
          </cell>
          <cell r="Q10200" t="str">
            <v/>
          </cell>
        </row>
        <row r="10201">
          <cell r="J10201" t="str">
            <v/>
          </cell>
          <cell r="O10201" t="str">
            <v/>
          </cell>
          <cell r="P10201" t="str">
            <v/>
          </cell>
          <cell r="Q10201" t="str">
            <v/>
          </cell>
        </row>
        <row r="10202">
          <cell r="J10202" t="str">
            <v/>
          </cell>
          <cell r="O10202" t="str">
            <v/>
          </cell>
          <cell r="P10202" t="str">
            <v/>
          </cell>
          <cell r="Q10202" t="str">
            <v/>
          </cell>
        </row>
        <row r="10203">
          <cell r="J10203" t="str">
            <v/>
          </cell>
          <cell r="O10203" t="str">
            <v/>
          </cell>
          <cell r="P10203" t="str">
            <v/>
          </cell>
          <cell r="Q10203" t="str">
            <v/>
          </cell>
        </row>
        <row r="10204">
          <cell r="J10204" t="str">
            <v/>
          </cell>
          <cell r="O10204" t="str">
            <v/>
          </cell>
          <cell r="P10204" t="str">
            <v/>
          </cell>
          <cell r="Q10204" t="str">
            <v/>
          </cell>
        </row>
        <row r="10205">
          <cell r="J10205" t="str">
            <v/>
          </cell>
          <cell r="O10205" t="str">
            <v/>
          </cell>
          <cell r="P10205" t="str">
            <v/>
          </cell>
          <cell r="Q10205" t="str">
            <v/>
          </cell>
        </row>
        <row r="10206">
          <cell r="J10206" t="str">
            <v/>
          </cell>
          <cell r="O10206" t="str">
            <v/>
          </cell>
          <cell r="P10206" t="str">
            <v/>
          </cell>
          <cell r="Q10206" t="str">
            <v/>
          </cell>
        </row>
        <row r="10207">
          <cell r="J10207" t="str">
            <v/>
          </cell>
          <cell r="O10207" t="str">
            <v/>
          </cell>
          <cell r="P10207" t="str">
            <v/>
          </cell>
          <cell r="Q10207" t="str">
            <v/>
          </cell>
        </row>
        <row r="10208">
          <cell r="J10208" t="str">
            <v/>
          </cell>
          <cell r="O10208" t="str">
            <v/>
          </cell>
          <cell r="P10208" t="str">
            <v/>
          </cell>
          <cell r="Q10208" t="str">
            <v/>
          </cell>
        </row>
        <row r="10209">
          <cell r="J10209" t="str">
            <v/>
          </cell>
          <cell r="O10209" t="str">
            <v/>
          </cell>
          <cell r="P10209" t="str">
            <v/>
          </cell>
          <cell r="Q10209" t="str">
            <v/>
          </cell>
        </row>
        <row r="10210">
          <cell r="J10210" t="str">
            <v/>
          </cell>
          <cell r="O10210" t="str">
            <v/>
          </cell>
          <cell r="P10210" t="str">
            <v/>
          </cell>
          <cell r="Q10210" t="str">
            <v/>
          </cell>
        </row>
        <row r="10211">
          <cell r="J10211" t="str">
            <v/>
          </cell>
          <cell r="O10211" t="str">
            <v/>
          </cell>
          <cell r="P10211" t="str">
            <v/>
          </cell>
          <cell r="Q10211" t="str">
            <v/>
          </cell>
        </row>
        <row r="10212">
          <cell r="J10212" t="str">
            <v/>
          </cell>
          <cell r="O10212" t="str">
            <v/>
          </cell>
          <cell r="P10212" t="str">
            <v/>
          </cell>
          <cell r="Q10212" t="str">
            <v/>
          </cell>
        </row>
        <row r="10213">
          <cell r="J10213" t="str">
            <v/>
          </cell>
          <cell r="O10213" t="str">
            <v/>
          </cell>
          <cell r="P10213" t="str">
            <v/>
          </cell>
          <cell r="Q10213" t="str">
            <v/>
          </cell>
        </row>
        <row r="10214">
          <cell r="J10214" t="str">
            <v/>
          </cell>
          <cell r="O10214" t="str">
            <v/>
          </cell>
          <cell r="P10214" t="str">
            <v/>
          </cell>
          <cell r="Q10214" t="str">
            <v/>
          </cell>
        </row>
        <row r="10215">
          <cell r="J10215" t="str">
            <v/>
          </cell>
          <cell r="O10215" t="str">
            <v/>
          </cell>
          <cell r="P10215" t="str">
            <v/>
          </cell>
          <cell r="Q10215" t="str">
            <v/>
          </cell>
        </row>
        <row r="10216">
          <cell r="J10216" t="str">
            <v/>
          </cell>
          <cell r="O10216" t="str">
            <v/>
          </cell>
          <cell r="P10216" t="str">
            <v/>
          </cell>
          <cell r="Q10216" t="str">
            <v/>
          </cell>
        </row>
        <row r="10217">
          <cell r="J10217" t="str">
            <v/>
          </cell>
          <cell r="O10217" t="str">
            <v/>
          </cell>
          <cell r="P10217" t="str">
            <v/>
          </cell>
          <cell r="Q10217" t="str">
            <v/>
          </cell>
        </row>
        <row r="10218">
          <cell r="J10218" t="str">
            <v/>
          </cell>
          <cell r="O10218" t="str">
            <v/>
          </cell>
          <cell r="P10218" t="str">
            <v/>
          </cell>
          <cell r="Q10218" t="str">
            <v/>
          </cell>
        </row>
        <row r="10219">
          <cell r="J10219" t="str">
            <v/>
          </cell>
          <cell r="O10219" t="str">
            <v/>
          </cell>
          <cell r="P10219" t="str">
            <v/>
          </cell>
          <cell r="Q10219" t="str">
            <v/>
          </cell>
        </row>
        <row r="10220">
          <cell r="J10220" t="str">
            <v/>
          </cell>
          <cell r="O10220" t="str">
            <v/>
          </cell>
          <cell r="P10220" t="str">
            <v/>
          </cell>
          <cell r="Q10220" t="str">
            <v/>
          </cell>
        </row>
        <row r="10221">
          <cell r="J10221" t="str">
            <v/>
          </cell>
          <cell r="O10221" t="str">
            <v/>
          </cell>
          <cell r="P10221" t="str">
            <v/>
          </cell>
          <cell r="Q10221" t="str">
            <v/>
          </cell>
        </row>
        <row r="10222">
          <cell r="J10222" t="str">
            <v/>
          </cell>
          <cell r="O10222" t="str">
            <v/>
          </cell>
          <cell r="P10222" t="str">
            <v/>
          </cell>
          <cell r="Q10222" t="str">
            <v/>
          </cell>
        </row>
        <row r="10223">
          <cell r="J10223" t="str">
            <v/>
          </cell>
          <cell r="O10223" t="str">
            <v/>
          </cell>
          <cell r="P10223" t="str">
            <v/>
          </cell>
          <cell r="Q10223" t="str">
            <v/>
          </cell>
        </row>
        <row r="10224">
          <cell r="J10224" t="str">
            <v/>
          </cell>
          <cell r="O10224" t="str">
            <v/>
          </cell>
          <cell r="P10224" t="str">
            <v/>
          </cell>
          <cell r="Q10224" t="str">
            <v/>
          </cell>
        </row>
        <row r="10225">
          <cell r="J10225" t="str">
            <v/>
          </cell>
          <cell r="O10225" t="str">
            <v/>
          </cell>
          <cell r="P10225" t="str">
            <v/>
          </cell>
          <cell r="Q10225" t="str">
            <v/>
          </cell>
        </row>
        <row r="10226">
          <cell r="J10226" t="str">
            <v/>
          </cell>
          <cell r="O10226" t="str">
            <v/>
          </cell>
          <cell r="P10226" t="str">
            <v/>
          </cell>
          <cell r="Q10226" t="str">
            <v/>
          </cell>
        </row>
        <row r="10227">
          <cell r="J10227" t="str">
            <v/>
          </cell>
          <cell r="O10227" t="str">
            <v/>
          </cell>
          <cell r="P10227" t="str">
            <v/>
          </cell>
          <cell r="Q10227" t="str">
            <v/>
          </cell>
        </row>
        <row r="10228">
          <cell r="J10228" t="str">
            <v/>
          </cell>
          <cell r="O10228" t="str">
            <v/>
          </cell>
          <cell r="P10228" t="str">
            <v/>
          </cell>
          <cell r="Q10228" t="str">
            <v/>
          </cell>
        </row>
        <row r="10229">
          <cell r="J10229" t="str">
            <v/>
          </cell>
          <cell r="O10229" t="str">
            <v/>
          </cell>
          <cell r="P10229" t="str">
            <v/>
          </cell>
          <cell r="Q10229" t="str">
            <v/>
          </cell>
        </row>
        <row r="10230">
          <cell r="J10230" t="str">
            <v/>
          </cell>
          <cell r="O10230" t="str">
            <v/>
          </cell>
          <cell r="P10230" t="str">
            <v/>
          </cell>
          <cell r="Q10230" t="str">
            <v/>
          </cell>
        </row>
        <row r="10231">
          <cell r="J10231" t="str">
            <v/>
          </cell>
          <cell r="O10231" t="str">
            <v/>
          </cell>
          <cell r="P10231" t="str">
            <v/>
          </cell>
          <cell r="Q10231" t="str">
            <v/>
          </cell>
        </row>
        <row r="10232">
          <cell r="J10232" t="str">
            <v/>
          </cell>
          <cell r="O10232" t="str">
            <v/>
          </cell>
          <cell r="P10232" t="str">
            <v/>
          </cell>
          <cell r="Q10232" t="str">
            <v/>
          </cell>
        </row>
        <row r="10233">
          <cell r="J10233" t="str">
            <v/>
          </cell>
          <cell r="O10233" t="str">
            <v/>
          </cell>
          <cell r="P10233" t="str">
            <v/>
          </cell>
          <cell r="Q10233" t="str">
            <v/>
          </cell>
        </row>
        <row r="10234">
          <cell r="J10234" t="str">
            <v/>
          </cell>
          <cell r="O10234" t="str">
            <v/>
          </cell>
          <cell r="P10234" t="str">
            <v/>
          </cell>
          <cell r="Q10234" t="str">
            <v/>
          </cell>
        </row>
        <row r="10235">
          <cell r="J10235" t="str">
            <v/>
          </cell>
          <cell r="O10235" t="str">
            <v/>
          </cell>
          <cell r="P10235" t="str">
            <v/>
          </cell>
          <cell r="Q10235" t="str">
            <v/>
          </cell>
        </row>
        <row r="10236">
          <cell r="J10236" t="str">
            <v/>
          </cell>
          <cell r="O10236" t="str">
            <v/>
          </cell>
          <cell r="P10236" t="str">
            <v/>
          </cell>
          <cell r="Q10236" t="str">
            <v/>
          </cell>
        </row>
        <row r="10237">
          <cell r="J10237" t="str">
            <v/>
          </cell>
          <cell r="O10237" t="str">
            <v/>
          </cell>
          <cell r="P10237" t="str">
            <v/>
          </cell>
          <cell r="Q10237" t="str">
            <v/>
          </cell>
        </row>
        <row r="10238">
          <cell r="J10238" t="str">
            <v/>
          </cell>
          <cell r="O10238" t="str">
            <v/>
          </cell>
          <cell r="P10238" t="str">
            <v/>
          </cell>
          <cell r="Q10238" t="str">
            <v/>
          </cell>
        </row>
        <row r="10239">
          <cell r="J10239" t="str">
            <v/>
          </cell>
          <cell r="O10239" t="str">
            <v/>
          </cell>
          <cell r="P10239" t="str">
            <v/>
          </cell>
          <cell r="Q10239" t="str">
            <v/>
          </cell>
        </row>
        <row r="10240">
          <cell r="J10240" t="str">
            <v/>
          </cell>
          <cell r="O10240" t="str">
            <v/>
          </cell>
          <cell r="P10240" t="str">
            <v/>
          </cell>
          <cell r="Q10240" t="str">
            <v/>
          </cell>
        </row>
        <row r="10241">
          <cell r="J10241" t="str">
            <v/>
          </cell>
          <cell r="O10241" t="str">
            <v/>
          </cell>
          <cell r="P10241" t="str">
            <v/>
          </cell>
          <cell r="Q10241" t="str">
            <v/>
          </cell>
        </row>
        <row r="10242">
          <cell r="J10242" t="str">
            <v/>
          </cell>
          <cell r="O10242" t="str">
            <v/>
          </cell>
          <cell r="P10242" t="str">
            <v/>
          </cell>
          <cell r="Q10242" t="str">
            <v/>
          </cell>
        </row>
        <row r="10243">
          <cell r="J10243" t="str">
            <v/>
          </cell>
          <cell r="O10243" t="str">
            <v/>
          </cell>
          <cell r="P10243" t="str">
            <v/>
          </cell>
          <cell r="Q10243" t="str">
            <v/>
          </cell>
        </row>
        <row r="10244">
          <cell r="J10244" t="str">
            <v/>
          </cell>
          <cell r="O10244" t="str">
            <v/>
          </cell>
          <cell r="P10244" t="str">
            <v/>
          </cell>
          <cell r="Q10244" t="str">
            <v/>
          </cell>
        </row>
        <row r="10245">
          <cell r="J10245" t="str">
            <v/>
          </cell>
          <cell r="O10245" t="str">
            <v/>
          </cell>
          <cell r="P10245" t="str">
            <v/>
          </cell>
          <cell r="Q10245" t="str">
            <v/>
          </cell>
        </row>
        <row r="10246">
          <cell r="J10246" t="str">
            <v/>
          </cell>
          <cell r="O10246" t="str">
            <v/>
          </cell>
          <cell r="P10246" t="str">
            <v/>
          </cell>
          <cell r="Q10246" t="str">
            <v/>
          </cell>
        </row>
        <row r="10247">
          <cell r="J10247" t="str">
            <v/>
          </cell>
          <cell r="O10247" t="str">
            <v/>
          </cell>
          <cell r="P10247" t="str">
            <v/>
          </cell>
          <cell r="Q10247" t="str">
            <v/>
          </cell>
        </row>
        <row r="10248">
          <cell r="J10248" t="str">
            <v/>
          </cell>
          <cell r="O10248" t="str">
            <v/>
          </cell>
          <cell r="P10248" t="str">
            <v/>
          </cell>
          <cell r="Q10248" t="str">
            <v/>
          </cell>
        </row>
        <row r="10249">
          <cell r="J10249" t="str">
            <v/>
          </cell>
          <cell r="O10249" t="str">
            <v/>
          </cell>
          <cell r="P10249" t="str">
            <v/>
          </cell>
          <cell r="Q10249" t="str">
            <v/>
          </cell>
        </row>
        <row r="10250">
          <cell r="J10250" t="str">
            <v/>
          </cell>
          <cell r="O10250" t="str">
            <v/>
          </cell>
          <cell r="P10250" t="str">
            <v/>
          </cell>
          <cell r="Q10250" t="str">
            <v/>
          </cell>
        </row>
        <row r="10251">
          <cell r="J10251" t="str">
            <v/>
          </cell>
          <cell r="O10251" t="str">
            <v/>
          </cell>
          <cell r="P10251" t="str">
            <v/>
          </cell>
          <cell r="Q10251" t="str">
            <v/>
          </cell>
        </row>
        <row r="10252">
          <cell r="J10252" t="str">
            <v/>
          </cell>
          <cell r="O10252" t="str">
            <v/>
          </cell>
          <cell r="P10252" t="str">
            <v/>
          </cell>
          <cell r="Q10252" t="str">
            <v/>
          </cell>
        </row>
        <row r="10253">
          <cell r="J10253" t="str">
            <v/>
          </cell>
          <cell r="O10253" t="str">
            <v/>
          </cell>
          <cell r="P10253" t="str">
            <v/>
          </cell>
          <cell r="Q10253" t="str">
            <v/>
          </cell>
        </row>
        <row r="10254">
          <cell r="J10254" t="str">
            <v/>
          </cell>
          <cell r="O10254" t="str">
            <v/>
          </cell>
          <cell r="P10254" t="str">
            <v/>
          </cell>
          <cell r="Q10254" t="str">
            <v/>
          </cell>
        </row>
        <row r="10255">
          <cell r="J10255" t="str">
            <v/>
          </cell>
          <cell r="O10255" t="str">
            <v/>
          </cell>
          <cell r="P10255" t="str">
            <v/>
          </cell>
          <cell r="Q10255" t="str">
            <v/>
          </cell>
        </row>
        <row r="10256">
          <cell r="J10256" t="str">
            <v/>
          </cell>
          <cell r="O10256" t="str">
            <v/>
          </cell>
          <cell r="P10256" t="str">
            <v/>
          </cell>
          <cell r="Q10256" t="str">
            <v/>
          </cell>
        </row>
        <row r="10257">
          <cell r="J10257" t="str">
            <v/>
          </cell>
          <cell r="O10257" t="str">
            <v/>
          </cell>
          <cell r="P10257" t="str">
            <v/>
          </cell>
          <cell r="Q10257" t="str">
            <v/>
          </cell>
        </row>
        <row r="10258">
          <cell r="J10258" t="str">
            <v/>
          </cell>
          <cell r="O10258" t="str">
            <v/>
          </cell>
          <cell r="P10258" t="str">
            <v/>
          </cell>
          <cell r="Q10258" t="str">
            <v/>
          </cell>
        </row>
        <row r="10259">
          <cell r="J10259" t="str">
            <v/>
          </cell>
          <cell r="O10259" t="str">
            <v/>
          </cell>
          <cell r="P10259" t="str">
            <v/>
          </cell>
          <cell r="Q10259" t="str">
            <v/>
          </cell>
        </row>
        <row r="10260">
          <cell r="J10260" t="str">
            <v/>
          </cell>
          <cell r="O10260" t="str">
            <v/>
          </cell>
          <cell r="P10260" t="str">
            <v/>
          </cell>
          <cell r="Q10260" t="str">
            <v/>
          </cell>
        </row>
        <row r="10261">
          <cell r="J10261" t="str">
            <v/>
          </cell>
          <cell r="O10261" t="str">
            <v/>
          </cell>
          <cell r="P10261" t="str">
            <v/>
          </cell>
          <cell r="Q10261" t="str">
            <v/>
          </cell>
        </row>
        <row r="10262">
          <cell r="J10262" t="str">
            <v/>
          </cell>
          <cell r="O10262" t="str">
            <v/>
          </cell>
          <cell r="P10262" t="str">
            <v/>
          </cell>
          <cell r="Q10262" t="str">
            <v/>
          </cell>
        </row>
        <row r="10263">
          <cell r="J10263" t="str">
            <v/>
          </cell>
          <cell r="O10263" t="str">
            <v/>
          </cell>
          <cell r="P10263" t="str">
            <v/>
          </cell>
          <cell r="Q10263" t="str">
            <v/>
          </cell>
        </row>
        <row r="10264">
          <cell r="J10264" t="str">
            <v/>
          </cell>
          <cell r="O10264" t="str">
            <v/>
          </cell>
          <cell r="P10264" t="str">
            <v/>
          </cell>
          <cell r="Q10264" t="str">
            <v/>
          </cell>
        </row>
        <row r="10265">
          <cell r="J10265" t="str">
            <v/>
          </cell>
          <cell r="O10265" t="str">
            <v/>
          </cell>
          <cell r="P10265" t="str">
            <v/>
          </cell>
          <cell r="Q10265" t="str">
            <v/>
          </cell>
        </row>
        <row r="10266">
          <cell r="J10266" t="str">
            <v/>
          </cell>
          <cell r="O10266" t="str">
            <v/>
          </cell>
          <cell r="P10266" t="str">
            <v/>
          </cell>
          <cell r="Q10266" t="str">
            <v/>
          </cell>
        </row>
        <row r="10267">
          <cell r="J10267" t="str">
            <v/>
          </cell>
          <cell r="O10267" t="str">
            <v/>
          </cell>
          <cell r="P10267" t="str">
            <v/>
          </cell>
          <cell r="Q10267" t="str">
            <v/>
          </cell>
        </row>
        <row r="10268">
          <cell r="J10268" t="str">
            <v/>
          </cell>
          <cell r="O10268" t="str">
            <v/>
          </cell>
          <cell r="P10268" t="str">
            <v/>
          </cell>
          <cell r="Q10268" t="str">
            <v/>
          </cell>
        </row>
        <row r="10269">
          <cell r="J10269" t="str">
            <v/>
          </cell>
          <cell r="O10269" t="str">
            <v/>
          </cell>
          <cell r="P10269" t="str">
            <v/>
          </cell>
          <cell r="Q10269" t="str">
            <v/>
          </cell>
        </row>
        <row r="10270">
          <cell r="J10270" t="str">
            <v/>
          </cell>
          <cell r="O10270" t="str">
            <v/>
          </cell>
          <cell r="P10270" t="str">
            <v/>
          </cell>
          <cell r="Q10270" t="str">
            <v/>
          </cell>
        </row>
        <row r="10271">
          <cell r="J10271" t="str">
            <v/>
          </cell>
          <cell r="O10271" t="str">
            <v/>
          </cell>
          <cell r="P10271" t="str">
            <v/>
          </cell>
          <cell r="Q10271" t="str">
            <v/>
          </cell>
        </row>
        <row r="10272">
          <cell r="J10272" t="str">
            <v/>
          </cell>
          <cell r="O10272" t="str">
            <v/>
          </cell>
          <cell r="P10272" t="str">
            <v/>
          </cell>
          <cell r="Q10272" t="str">
            <v/>
          </cell>
        </row>
        <row r="10273">
          <cell r="J10273" t="str">
            <v/>
          </cell>
          <cell r="O10273" t="str">
            <v/>
          </cell>
          <cell r="P10273" t="str">
            <v/>
          </cell>
          <cell r="Q10273" t="str">
            <v/>
          </cell>
        </row>
        <row r="10274">
          <cell r="J10274" t="str">
            <v/>
          </cell>
          <cell r="O10274" t="str">
            <v/>
          </cell>
          <cell r="P10274" t="str">
            <v/>
          </cell>
          <cell r="Q10274" t="str">
            <v/>
          </cell>
        </row>
        <row r="10275">
          <cell r="J10275" t="str">
            <v/>
          </cell>
          <cell r="O10275" t="str">
            <v/>
          </cell>
          <cell r="P10275" t="str">
            <v/>
          </cell>
          <cell r="Q10275" t="str">
            <v/>
          </cell>
        </row>
        <row r="10276">
          <cell r="J10276" t="str">
            <v/>
          </cell>
          <cell r="O10276" t="str">
            <v/>
          </cell>
          <cell r="P10276" t="str">
            <v/>
          </cell>
          <cell r="Q10276" t="str">
            <v/>
          </cell>
        </row>
        <row r="10277">
          <cell r="J10277" t="str">
            <v/>
          </cell>
          <cell r="O10277" t="str">
            <v/>
          </cell>
          <cell r="P10277" t="str">
            <v/>
          </cell>
          <cell r="Q10277" t="str">
            <v/>
          </cell>
        </row>
        <row r="10278">
          <cell r="J10278" t="str">
            <v/>
          </cell>
          <cell r="O10278" t="str">
            <v/>
          </cell>
          <cell r="P10278" t="str">
            <v/>
          </cell>
          <cell r="Q10278" t="str">
            <v/>
          </cell>
        </row>
        <row r="10279">
          <cell r="J10279" t="str">
            <v/>
          </cell>
          <cell r="O10279" t="str">
            <v/>
          </cell>
          <cell r="P10279" t="str">
            <v/>
          </cell>
          <cell r="Q10279" t="str">
            <v/>
          </cell>
        </row>
        <row r="10280">
          <cell r="J10280" t="str">
            <v/>
          </cell>
          <cell r="O10280" t="str">
            <v/>
          </cell>
          <cell r="P10280" t="str">
            <v/>
          </cell>
          <cell r="Q10280" t="str">
            <v/>
          </cell>
        </row>
        <row r="10281">
          <cell r="J10281" t="str">
            <v/>
          </cell>
          <cell r="O10281" t="str">
            <v/>
          </cell>
          <cell r="P10281" t="str">
            <v/>
          </cell>
          <cell r="Q10281" t="str">
            <v/>
          </cell>
        </row>
        <row r="10282">
          <cell r="J10282" t="str">
            <v/>
          </cell>
          <cell r="O10282" t="str">
            <v/>
          </cell>
          <cell r="P10282" t="str">
            <v/>
          </cell>
          <cell r="Q10282" t="str">
            <v/>
          </cell>
        </row>
        <row r="10283">
          <cell r="J10283" t="str">
            <v/>
          </cell>
          <cell r="O10283" t="str">
            <v/>
          </cell>
          <cell r="P10283" t="str">
            <v/>
          </cell>
          <cell r="Q10283" t="str">
            <v/>
          </cell>
        </row>
        <row r="10284">
          <cell r="J10284" t="str">
            <v/>
          </cell>
          <cell r="O10284" t="str">
            <v/>
          </cell>
          <cell r="P10284" t="str">
            <v/>
          </cell>
          <cell r="Q10284" t="str">
            <v/>
          </cell>
        </row>
        <row r="10285">
          <cell r="J10285" t="str">
            <v/>
          </cell>
          <cell r="O10285" t="str">
            <v/>
          </cell>
          <cell r="P10285" t="str">
            <v/>
          </cell>
          <cell r="Q10285" t="str">
            <v/>
          </cell>
        </row>
        <row r="10286">
          <cell r="J10286" t="str">
            <v/>
          </cell>
          <cell r="O10286" t="str">
            <v/>
          </cell>
          <cell r="P10286" t="str">
            <v/>
          </cell>
          <cell r="Q10286" t="str">
            <v/>
          </cell>
        </row>
        <row r="10287">
          <cell r="J10287" t="str">
            <v/>
          </cell>
          <cell r="O10287" t="str">
            <v/>
          </cell>
          <cell r="P10287" t="str">
            <v/>
          </cell>
          <cell r="Q10287" t="str">
            <v/>
          </cell>
        </row>
        <row r="10288">
          <cell r="J10288" t="str">
            <v/>
          </cell>
          <cell r="O10288" t="str">
            <v/>
          </cell>
          <cell r="P10288" t="str">
            <v/>
          </cell>
          <cell r="Q10288" t="str">
            <v/>
          </cell>
        </row>
        <row r="10289">
          <cell r="J10289" t="str">
            <v/>
          </cell>
          <cell r="O10289" t="str">
            <v/>
          </cell>
          <cell r="P10289" t="str">
            <v/>
          </cell>
          <cell r="Q10289" t="str">
            <v/>
          </cell>
        </row>
        <row r="10290">
          <cell r="J10290" t="str">
            <v/>
          </cell>
          <cell r="O10290" t="str">
            <v/>
          </cell>
          <cell r="P10290" t="str">
            <v/>
          </cell>
          <cell r="Q10290" t="str">
            <v/>
          </cell>
        </row>
        <row r="10291">
          <cell r="J10291" t="str">
            <v/>
          </cell>
          <cell r="O10291" t="str">
            <v/>
          </cell>
          <cell r="P10291" t="str">
            <v/>
          </cell>
          <cell r="Q10291" t="str">
            <v/>
          </cell>
        </row>
        <row r="10292">
          <cell r="J10292" t="str">
            <v/>
          </cell>
          <cell r="O10292" t="str">
            <v/>
          </cell>
          <cell r="P10292" t="str">
            <v/>
          </cell>
          <cell r="Q10292" t="str">
            <v/>
          </cell>
        </row>
        <row r="10293">
          <cell r="J10293" t="str">
            <v/>
          </cell>
          <cell r="O10293" t="str">
            <v/>
          </cell>
          <cell r="P10293" t="str">
            <v/>
          </cell>
          <cell r="Q10293" t="str">
            <v/>
          </cell>
        </row>
        <row r="10294">
          <cell r="J10294" t="str">
            <v/>
          </cell>
          <cell r="O10294" t="str">
            <v/>
          </cell>
          <cell r="P10294" t="str">
            <v/>
          </cell>
          <cell r="Q10294" t="str">
            <v/>
          </cell>
        </row>
        <row r="10295">
          <cell r="J10295" t="str">
            <v/>
          </cell>
          <cell r="O10295" t="str">
            <v/>
          </cell>
          <cell r="P10295" t="str">
            <v/>
          </cell>
          <cell r="Q10295" t="str">
            <v/>
          </cell>
        </row>
        <row r="10296">
          <cell r="J10296" t="str">
            <v/>
          </cell>
          <cell r="O10296" t="str">
            <v/>
          </cell>
          <cell r="P10296" t="str">
            <v/>
          </cell>
          <cell r="Q10296" t="str">
            <v/>
          </cell>
        </row>
        <row r="10297">
          <cell r="J10297" t="str">
            <v/>
          </cell>
          <cell r="O10297" t="str">
            <v/>
          </cell>
          <cell r="P10297" t="str">
            <v/>
          </cell>
          <cell r="Q10297" t="str">
            <v/>
          </cell>
        </row>
        <row r="10298">
          <cell r="J10298" t="str">
            <v/>
          </cell>
          <cell r="O10298" t="str">
            <v/>
          </cell>
          <cell r="P10298" t="str">
            <v/>
          </cell>
          <cell r="Q10298" t="str">
            <v/>
          </cell>
        </row>
        <row r="10299">
          <cell r="J10299" t="str">
            <v/>
          </cell>
          <cell r="O10299" t="str">
            <v/>
          </cell>
          <cell r="P10299" t="str">
            <v/>
          </cell>
          <cell r="Q10299" t="str">
            <v/>
          </cell>
        </row>
        <row r="10300">
          <cell r="J10300" t="str">
            <v/>
          </cell>
          <cell r="O10300" t="str">
            <v/>
          </cell>
          <cell r="P10300" t="str">
            <v/>
          </cell>
          <cell r="Q10300" t="str">
            <v/>
          </cell>
        </row>
        <row r="10301">
          <cell r="J10301" t="str">
            <v/>
          </cell>
          <cell r="O10301" t="str">
            <v/>
          </cell>
          <cell r="P10301" t="str">
            <v/>
          </cell>
          <cell r="Q10301" t="str">
            <v/>
          </cell>
        </row>
        <row r="10302">
          <cell r="J10302" t="str">
            <v/>
          </cell>
          <cell r="O10302" t="str">
            <v/>
          </cell>
          <cell r="P10302" t="str">
            <v/>
          </cell>
          <cell r="Q10302" t="str">
            <v/>
          </cell>
        </row>
        <row r="10303">
          <cell r="J10303" t="str">
            <v/>
          </cell>
          <cell r="O10303" t="str">
            <v/>
          </cell>
          <cell r="P10303" t="str">
            <v/>
          </cell>
          <cell r="Q10303" t="str">
            <v/>
          </cell>
        </row>
        <row r="10304">
          <cell r="J10304" t="str">
            <v/>
          </cell>
          <cell r="O10304" t="str">
            <v/>
          </cell>
          <cell r="P10304" t="str">
            <v/>
          </cell>
          <cell r="Q10304" t="str">
            <v/>
          </cell>
        </row>
        <row r="10305">
          <cell r="J10305" t="str">
            <v/>
          </cell>
          <cell r="O10305" t="str">
            <v/>
          </cell>
          <cell r="P10305" t="str">
            <v/>
          </cell>
          <cell r="Q10305" t="str">
            <v/>
          </cell>
        </row>
        <row r="10306">
          <cell r="J10306" t="str">
            <v/>
          </cell>
          <cell r="O10306" t="str">
            <v/>
          </cell>
          <cell r="P10306" t="str">
            <v/>
          </cell>
          <cell r="Q10306" t="str">
            <v/>
          </cell>
        </row>
        <row r="10307">
          <cell r="J10307" t="str">
            <v/>
          </cell>
          <cell r="O10307" t="str">
            <v/>
          </cell>
          <cell r="P10307" t="str">
            <v/>
          </cell>
          <cell r="Q10307" t="str">
            <v/>
          </cell>
        </row>
        <row r="10308">
          <cell r="J10308" t="str">
            <v/>
          </cell>
          <cell r="O10308" t="str">
            <v/>
          </cell>
          <cell r="P10308" t="str">
            <v/>
          </cell>
          <cell r="Q10308" t="str">
            <v/>
          </cell>
        </row>
        <row r="10309">
          <cell r="J10309" t="str">
            <v/>
          </cell>
          <cell r="O10309" t="str">
            <v/>
          </cell>
          <cell r="P10309" t="str">
            <v/>
          </cell>
          <cell r="Q10309" t="str">
            <v/>
          </cell>
        </row>
        <row r="10310">
          <cell r="J10310" t="str">
            <v/>
          </cell>
          <cell r="O10310" t="str">
            <v/>
          </cell>
          <cell r="P10310" t="str">
            <v/>
          </cell>
          <cell r="Q10310" t="str">
            <v/>
          </cell>
        </row>
        <row r="10311">
          <cell r="J10311" t="str">
            <v/>
          </cell>
          <cell r="O10311" t="str">
            <v/>
          </cell>
          <cell r="P10311" t="str">
            <v/>
          </cell>
          <cell r="Q10311" t="str">
            <v/>
          </cell>
        </row>
        <row r="10312">
          <cell r="J10312" t="str">
            <v/>
          </cell>
          <cell r="O10312" t="str">
            <v/>
          </cell>
          <cell r="P10312" t="str">
            <v/>
          </cell>
          <cell r="Q10312" t="str">
            <v/>
          </cell>
        </row>
        <row r="10313">
          <cell r="J10313" t="str">
            <v/>
          </cell>
          <cell r="O10313" t="str">
            <v/>
          </cell>
          <cell r="P10313" t="str">
            <v/>
          </cell>
          <cell r="Q10313" t="str">
            <v/>
          </cell>
        </row>
        <row r="10314">
          <cell r="J10314" t="str">
            <v/>
          </cell>
          <cell r="O10314" t="str">
            <v/>
          </cell>
          <cell r="P10314" t="str">
            <v/>
          </cell>
          <cell r="Q10314" t="str">
            <v/>
          </cell>
        </row>
        <row r="10315">
          <cell r="J10315" t="str">
            <v/>
          </cell>
          <cell r="O10315" t="str">
            <v/>
          </cell>
          <cell r="P10315" t="str">
            <v/>
          </cell>
          <cell r="Q10315" t="str">
            <v/>
          </cell>
        </row>
        <row r="10316">
          <cell r="J10316" t="str">
            <v/>
          </cell>
          <cell r="O10316" t="str">
            <v/>
          </cell>
          <cell r="P10316" t="str">
            <v/>
          </cell>
          <cell r="Q10316" t="str">
            <v/>
          </cell>
        </row>
        <row r="10317">
          <cell r="J10317" t="str">
            <v/>
          </cell>
          <cell r="O10317" t="str">
            <v/>
          </cell>
          <cell r="P10317" t="str">
            <v/>
          </cell>
          <cell r="Q10317" t="str">
            <v/>
          </cell>
        </row>
        <row r="10318">
          <cell r="J10318" t="str">
            <v/>
          </cell>
          <cell r="O10318" t="str">
            <v/>
          </cell>
          <cell r="P10318" t="str">
            <v/>
          </cell>
          <cell r="Q10318" t="str">
            <v/>
          </cell>
        </row>
        <row r="10319">
          <cell r="J10319" t="str">
            <v/>
          </cell>
          <cell r="O10319" t="str">
            <v/>
          </cell>
          <cell r="P10319" t="str">
            <v/>
          </cell>
          <cell r="Q10319" t="str">
            <v/>
          </cell>
        </row>
        <row r="10320">
          <cell r="J10320" t="str">
            <v/>
          </cell>
          <cell r="O10320" t="str">
            <v/>
          </cell>
          <cell r="P10320" t="str">
            <v/>
          </cell>
          <cell r="Q10320" t="str">
            <v/>
          </cell>
        </row>
        <row r="10321">
          <cell r="J10321" t="str">
            <v/>
          </cell>
          <cell r="O10321" t="str">
            <v/>
          </cell>
          <cell r="P10321" t="str">
            <v/>
          </cell>
          <cell r="Q10321" t="str">
            <v/>
          </cell>
        </row>
        <row r="10322">
          <cell r="J10322" t="str">
            <v/>
          </cell>
          <cell r="O10322" t="str">
            <v/>
          </cell>
          <cell r="P10322" t="str">
            <v/>
          </cell>
          <cell r="Q10322" t="str">
            <v/>
          </cell>
        </row>
        <row r="10323">
          <cell r="J10323" t="str">
            <v/>
          </cell>
          <cell r="O10323" t="str">
            <v/>
          </cell>
          <cell r="P10323" t="str">
            <v/>
          </cell>
          <cell r="Q10323" t="str">
            <v/>
          </cell>
        </row>
        <row r="10324">
          <cell r="J10324" t="str">
            <v/>
          </cell>
          <cell r="O10324" t="str">
            <v/>
          </cell>
          <cell r="P10324" t="str">
            <v/>
          </cell>
          <cell r="Q10324" t="str">
            <v/>
          </cell>
        </row>
        <row r="10325">
          <cell r="J10325" t="str">
            <v/>
          </cell>
          <cell r="O10325" t="str">
            <v/>
          </cell>
          <cell r="P10325" t="str">
            <v/>
          </cell>
          <cell r="Q10325" t="str">
            <v/>
          </cell>
        </row>
        <row r="10326">
          <cell r="J10326" t="str">
            <v/>
          </cell>
          <cell r="O10326" t="str">
            <v/>
          </cell>
          <cell r="P10326" t="str">
            <v/>
          </cell>
          <cell r="Q10326" t="str">
            <v/>
          </cell>
        </row>
        <row r="10327">
          <cell r="J10327" t="str">
            <v/>
          </cell>
          <cell r="O10327" t="str">
            <v/>
          </cell>
          <cell r="P10327" t="str">
            <v/>
          </cell>
          <cell r="Q10327" t="str">
            <v/>
          </cell>
        </row>
        <row r="10328">
          <cell r="J10328" t="str">
            <v/>
          </cell>
          <cell r="O10328" t="str">
            <v/>
          </cell>
          <cell r="P10328" t="str">
            <v/>
          </cell>
          <cell r="Q10328" t="str">
            <v/>
          </cell>
        </row>
        <row r="10329">
          <cell r="J10329" t="str">
            <v/>
          </cell>
          <cell r="O10329" t="str">
            <v/>
          </cell>
          <cell r="P10329" t="str">
            <v/>
          </cell>
          <cell r="Q10329" t="str">
            <v/>
          </cell>
        </row>
        <row r="10330">
          <cell r="J10330" t="str">
            <v/>
          </cell>
          <cell r="O10330" t="str">
            <v/>
          </cell>
          <cell r="P10330" t="str">
            <v/>
          </cell>
          <cell r="Q10330" t="str">
            <v/>
          </cell>
        </row>
        <row r="10331">
          <cell r="J10331" t="str">
            <v/>
          </cell>
          <cell r="O10331" t="str">
            <v/>
          </cell>
          <cell r="P10331" t="str">
            <v/>
          </cell>
          <cell r="Q10331" t="str">
            <v/>
          </cell>
        </row>
        <row r="10332">
          <cell r="J10332" t="str">
            <v/>
          </cell>
          <cell r="O10332" t="str">
            <v/>
          </cell>
          <cell r="P10332" t="str">
            <v/>
          </cell>
          <cell r="Q10332" t="str">
            <v/>
          </cell>
        </row>
        <row r="10333">
          <cell r="J10333" t="str">
            <v/>
          </cell>
          <cell r="O10333" t="str">
            <v/>
          </cell>
          <cell r="P10333" t="str">
            <v/>
          </cell>
          <cell r="Q10333" t="str">
            <v/>
          </cell>
        </row>
        <row r="10334">
          <cell r="J10334" t="str">
            <v/>
          </cell>
          <cell r="O10334" t="str">
            <v/>
          </cell>
          <cell r="P10334" t="str">
            <v/>
          </cell>
          <cell r="Q10334" t="str">
            <v/>
          </cell>
        </row>
        <row r="10335">
          <cell r="J10335" t="str">
            <v/>
          </cell>
          <cell r="O10335" t="str">
            <v/>
          </cell>
          <cell r="P10335" t="str">
            <v/>
          </cell>
          <cell r="Q10335" t="str">
            <v/>
          </cell>
        </row>
        <row r="10336">
          <cell r="J10336" t="str">
            <v/>
          </cell>
          <cell r="O10336" t="str">
            <v/>
          </cell>
          <cell r="P10336" t="str">
            <v/>
          </cell>
          <cell r="Q10336" t="str">
            <v/>
          </cell>
        </row>
        <row r="10337">
          <cell r="J10337" t="str">
            <v/>
          </cell>
          <cell r="O10337" t="str">
            <v/>
          </cell>
          <cell r="P10337" t="str">
            <v/>
          </cell>
          <cell r="Q10337" t="str">
            <v/>
          </cell>
        </row>
        <row r="10338">
          <cell r="J10338" t="str">
            <v/>
          </cell>
          <cell r="O10338" t="str">
            <v/>
          </cell>
          <cell r="P10338" t="str">
            <v/>
          </cell>
          <cell r="Q10338" t="str">
            <v/>
          </cell>
        </row>
        <row r="10339">
          <cell r="J10339" t="str">
            <v/>
          </cell>
          <cell r="O10339" t="str">
            <v/>
          </cell>
          <cell r="P10339" t="str">
            <v/>
          </cell>
          <cell r="Q10339" t="str">
            <v/>
          </cell>
        </row>
        <row r="10340">
          <cell r="J10340" t="str">
            <v/>
          </cell>
          <cell r="O10340" t="str">
            <v/>
          </cell>
          <cell r="P10340" t="str">
            <v/>
          </cell>
          <cell r="Q10340" t="str">
            <v/>
          </cell>
        </row>
        <row r="10341">
          <cell r="J10341" t="str">
            <v/>
          </cell>
          <cell r="O10341" t="str">
            <v/>
          </cell>
          <cell r="P10341" t="str">
            <v/>
          </cell>
          <cell r="Q10341" t="str">
            <v/>
          </cell>
        </row>
        <row r="10342">
          <cell r="J10342" t="str">
            <v/>
          </cell>
          <cell r="O10342" t="str">
            <v/>
          </cell>
          <cell r="P10342" t="str">
            <v/>
          </cell>
          <cell r="Q10342" t="str">
            <v/>
          </cell>
        </row>
        <row r="10343">
          <cell r="J10343" t="str">
            <v/>
          </cell>
          <cell r="O10343" t="str">
            <v/>
          </cell>
          <cell r="P10343" t="str">
            <v/>
          </cell>
          <cell r="Q10343" t="str">
            <v/>
          </cell>
        </row>
        <row r="10344">
          <cell r="J10344" t="str">
            <v/>
          </cell>
          <cell r="O10344" t="str">
            <v/>
          </cell>
          <cell r="P10344" t="str">
            <v/>
          </cell>
          <cell r="Q10344" t="str">
            <v/>
          </cell>
        </row>
        <row r="10345">
          <cell r="J10345" t="str">
            <v/>
          </cell>
          <cell r="O10345" t="str">
            <v/>
          </cell>
          <cell r="P10345" t="str">
            <v/>
          </cell>
          <cell r="Q10345" t="str">
            <v/>
          </cell>
        </row>
        <row r="10346">
          <cell r="J10346" t="str">
            <v/>
          </cell>
          <cell r="O10346" t="str">
            <v/>
          </cell>
          <cell r="P10346" t="str">
            <v/>
          </cell>
          <cell r="Q10346" t="str">
            <v/>
          </cell>
        </row>
        <row r="10347">
          <cell r="J10347" t="str">
            <v/>
          </cell>
          <cell r="O10347" t="str">
            <v/>
          </cell>
          <cell r="P10347" t="str">
            <v/>
          </cell>
          <cell r="Q10347" t="str">
            <v/>
          </cell>
        </row>
        <row r="10348">
          <cell r="J10348" t="str">
            <v/>
          </cell>
          <cell r="O10348" t="str">
            <v/>
          </cell>
          <cell r="P10348" t="str">
            <v/>
          </cell>
          <cell r="Q10348" t="str">
            <v/>
          </cell>
        </row>
        <row r="10349">
          <cell r="J10349" t="str">
            <v/>
          </cell>
          <cell r="O10349" t="str">
            <v/>
          </cell>
          <cell r="P10349" t="str">
            <v/>
          </cell>
          <cell r="Q10349" t="str">
            <v/>
          </cell>
        </row>
        <row r="10350">
          <cell r="J10350" t="str">
            <v/>
          </cell>
          <cell r="O10350" t="str">
            <v/>
          </cell>
          <cell r="P10350" t="str">
            <v/>
          </cell>
          <cell r="Q10350" t="str">
            <v/>
          </cell>
        </row>
        <row r="10351">
          <cell r="J10351" t="str">
            <v/>
          </cell>
          <cell r="O10351" t="str">
            <v/>
          </cell>
          <cell r="P10351" t="str">
            <v/>
          </cell>
          <cell r="Q10351" t="str">
            <v/>
          </cell>
        </row>
        <row r="10352">
          <cell r="J10352" t="str">
            <v/>
          </cell>
          <cell r="O10352" t="str">
            <v/>
          </cell>
          <cell r="P10352" t="str">
            <v/>
          </cell>
          <cell r="Q10352" t="str">
            <v/>
          </cell>
        </row>
        <row r="10353">
          <cell r="J10353" t="str">
            <v/>
          </cell>
          <cell r="O10353" t="str">
            <v/>
          </cell>
          <cell r="P10353" t="str">
            <v/>
          </cell>
          <cell r="Q10353" t="str">
            <v/>
          </cell>
        </row>
        <row r="10354">
          <cell r="J10354" t="str">
            <v/>
          </cell>
          <cell r="O10354" t="str">
            <v/>
          </cell>
          <cell r="P10354" t="str">
            <v/>
          </cell>
          <cell r="Q10354" t="str">
            <v/>
          </cell>
        </row>
        <row r="10355">
          <cell r="J10355" t="str">
            <v/>
          </cell>
          <cell r="O10355" t="str">
            <v/>
          </cell>
          <cell r="P10355" t="str">
            <v/>
          </cell>
          <cell r="Q10355" t="str">
            <v/>
          </cell>
        </row>
        <row r="10356">
          <cell r="J10356" t="str">
            <v/>
          </cell>
          <cell r="O10356" t="str">
            <v/>
          </cell>
          <cell r="P10356" t="str">
            <v/>
          </cell>
          <cell r="Q10356" t="str">
            <v/>
          </cell>
        </row>
        <row r="10357">
          <cell r="J10357" t="str">
            <v/>
          </cell>
          <cell r="O10357" t="str">
            <v/>
          </cell>
          <cell r="P10357" t="str">
            <v/>
          </cell>
          <cell r="Q10357" t="str">
            <v/>
          </cell>
        </row>
        <row r="10358">
          <cell r="J10358" t="str">
            <v/>
          </cell>
          <cell r="O10358" t="str">
            <v/>
          </cell>
          <cell r="P10358" t="str">
            <v/>
          </cell>
          <cell r="Q10358" t="str">
            <v/>
          </cell>
        </row>
        <row r="10359">
          <cell r="J10359" t="str">
            <v/>
          </cell>
          <cell r="O10359" t="str">
            <v/>
          </cell>
          <cell r="P10359" t="str">
            <v/>
          </cell>
          <cell r="Q10359" t="str">
            <v/>
          </cell>
        </row>
        <row r="10360">
          <cell r="J10360" t="str">
            <v/>
          </cell>
          <cell r="O10360" t="str">
            <v/>
          </cell>
          <cell r="P10360" t="str">
            <v/>
          </cell>
          <cell r="Q10360" t="str">
            <v/>
          </cell>
        </row>
        <row r="10361">
          <cell r="J10361" t="str">
            <v/>
          </cell>
          <cell r="O10361" t="str">
            <v/>
          </cell>
          <cell r="P10361" t="str">
            <v/>
          </cell>
          <cell r="Q10361" t="str">
            <v/>
          </cell>
        </row>
        <row r="10362">
          <cell r="J10362" t="str">
            <v/>
          </cell>
          <cell r="O10362" t="str">
            <v/>
          </cell>
          <cell r="P10362" t="str">
            <v/>
          </cell>
          <cell r="Q10362" t="str">
            <v/>
          </cell>
        </row>
        <row r="10363">
          <cell r="J10363" t="str">
            <v/>
          </cell>
          <cell r="O10363" t="str">
            <v/>
          </cell>
          <cell r="P10363" t="str">
            <v/>
          </cell>
          <cell r="Q10363" t="str">
            <v/>
          </cell>
        </row>
        <row r="10364">
          <cell r="J10364" t="str">
            <v/>
          </cell>
          <cell r="O10364" t="str">
            <v/>
          </cell>
          <cell r="P10364" t="str">
            <v/>
          </cell>
          <cell r="Q10364" t="str">
            <v/>
          </cell>
        </row>
        <row r="10365">
          <cell r="J10365" t="str">
            <v/>
          </cell>
          <cell r="O10365" t="str">
            <v/>
          </cell>
          <cell r="P10365" t="str">
            <v/>
          </cell>
          <cell r="Q10365" t="str">
            <v/>
          </cell>
        </row>
        <row r="10366">
          <cell r="J10366" t="str">
            <v/>
          </cell>
          <cell r="O10366" t="str">
            <v/>
          </cell>
          <cell r="P10366" t="str">
            <v/>
          </cell>
          <cell r="Q10366" t="str">
            <v/>
          </cell>
        </row>
        <row r="10367">
          <cell r="J10367" t="str">
            <v/>
          </cell>
          <cell r="O10367" t="str">
            <v/>
          </cell>
          <cell r="P10367" t="str">
            <v/>
          </cell>
          <cell r="Q10367" t="str">
            <v/>
          </cell>
        </row>
        <row r="10368">
          <cell r="J10368" t="str">
            <v/>
          </cell>
          <cell r="O10368" t="str">
            <v/>
          </cell>
          <cell r="P10368" t="str">
            <v/>
          </cell>
          <cell r="Q10368" t="str">
            <v/>
          </cell>
        </row>
        <row r="10369">
          <cell r="J10369" t="str">
            <v/>
          </cell>
          <cell r="O10369" t="str">
            <v/>
          </cell>
          <cell r="P10369" t="str">
            <v/>
          </cell>
          <cell r="Q10369" t="str">
            <v/>
          </cell>
        </row>
        <row r="10370">
          <cell r="J10370" t="str">
            <v/>
          </cell>
          <cell r="O10370" t="str">
            <v/>
          </cell>
          <cell r="P10370" t="str">
            <v/>
          </cell>
          <cell r="Q10370" t="str">
            <v/>
          </cell>
        </row>
        <row r="10371">
          <cell r="J10371" t="str">
            <v/>
          </cell>
          <cell r="O10371" t="str">
            <v/>
          </cell>
          <cell r="P10371" t="str">
            <v/>
          </cell>
          <cell r="Q10371" t="str">
            <v/>
          </cell>
        </row>
        <row r="10372">
          <cell r="J10372" t="str">
            <v/>
          </cell>
          <cell r="O10372" t="str">
            <v/>
          </cell>
          <cell r="P10372" t="str">
            <v/>
          </cell>
          <cell r="Q10372" t="str">
            <v/>
          </cell>
        </row>
        <row r="10373">
          <cell r="J10373" t="str">
            <v/>
          </cell>
          <cell r="O10373" t="str">
            <v/>
          </cell>
          <cell r="P10373" t="str">
            <v/>
          </cell>
          <cell r="Q10373" t="str">
            <v/>
          </cell>
        </row>
        <row r="10374">
          <cell r="J10374" t="str">
            <v/>
          </cell>
          <cell r="O10374" t="str">
            <v/>
          </cell>
          <cell r="P10374" t="str">
            <v/>
          </cell>
          <cell r="Q10374" t="str">
            <v/>
          </cell>
        </row>
        <row r="10375">
          <cell r="J10375" t="str">
            <v/>
          </cell>
          <cell r="O10375" t="str">
            <v/>
          </cell>
          <cell r="P10375" t="str">
            <v/>
          </cell>
          <cell r="Q10375" t="str">
            <v/>
          </cell>
        </row>
        <row r="10376">
          <cell r="J10376" t="str">
            <v/>
          </cell>
          <cell r="O10376" t="str">
            <v/>
          </cell>
          <cell r="P10376" t="str">
            <v/>
          </cell>
          <cell r="Q10376" t="str">
            <v/>
          </cell>
        </row>
        <row r="10377">
          <cell r="J10377" t="str">
            <v/>
          </cell>
          <cell r="O10377" t="str">
            <v/>
          </cell>
          <cell r="P10377" t="str">
            <v/>
          </cell>
          <cell r="Q10377" t="str">
            <v/>
          </cell>
        </row>
        <row r="10378">
          <cell r="J10378" t="str">
            <v/>
          </cell>
          <cell r="O10378" t="str">
            <v/>
          </cell>
          <cell r="P10378" t="str">
            <v/>
          </cell>
          <cell r="Q10378" t="str">
            <v/>
          </cell>
        </row>
        <row r="10379">
          <cell r="J10379" t="str">
            <v/>
          </cell>
          <cell r="O10379" t="str">
            <v/>
          </cell>
          <cell r="P10379" t="str">
            <v/>
          </cell>
          <cell r="Q10379" t="str">
            <v/>
          </cell>
        </row>
        <row r="10380">
          <cell r="J10380" t="str">
            <v/>
          </cell>
          <cell r="O10380" t="str">
            <v/>
          </cell>
          <cell r="P10380" t="str">
            <v/>
          </cell>
          <cell r="Q10380" t="str">
            <v/>
          </cell>
        </row>
        <row r="10381">
          <cell r="J10381" t="str">
            <v/>
          </cell>
          <cell r="O10381" t="str">
            <v/>
          </cell>
          <cell r="P10381" t="str">
            <v/>
          </cell>
          <cell r="Q10381" t="str">
            <v/>
          </cell>
        </row>
        <row r="10382">
          <cell r="J10382" t="str">
            <v/>
          </cell>
          <cell r="O10382" t="str">
            <v/>
          </cell>
          <cell r="P10382" t="str">
            <v/>
          </cell>
          <cell r="Q10382" t="str">
            <v/>
          </cell>
        </row>
        <row r="10383">
          <cell r="J10383" t="str">
            <v/>
          </cell>
          <cell r="O10383" t="str">
            <v/>
          </cell>
          <cell r="P10383" t="str">
            <v/>
          </cell>
          <cell r="Q10383" t="str">
            <v/>
          </cell>
        </row>
        <row r="10384">
          <cell r="J10384" t="str">
            <v/>
          </cell>
          <cell r="O10384" t="str">
            <v/>
          </cell>
          <cell r="P10384" t="str">
            <v/>
          </cell>
          <cell r="Q10384" t="str">
            <v/>
          </cell>
        </row>
        <row r="10385">
          <cell r="J10385" t="str">
            <v/>
          </cell>
          <cell r="O10385" t="str">
            <v/>
          </cell>
          <cell r="P10385" t="str">
            <v/>
          </cell>
          <cell r="Q10385" t="str">
            <v/>
          </cell>
        </row>
        <row r="10386">
          <cell r="J10386" t="str">
            <v/>
          </cell>
          <cell r="O10386" t="str">
            <v/>
          </cell>
          <cell r="P10386" t="str">
            <v/>
          </cell>
          <cell r="Q10386" t="str">
            <v/>
          </cell>
        </row>
        <row r="10387">
          <cell r="J10387" t="str">
            <v/>
          </cell>
          <cell r="O10387" t="str">
            <v/>
          </cell>
          <cell r="P10387" t="str">
            <v/>
          </cell>
          <cell r="Q10387" t="str">
            <v/>
          </cell>
        </row>
        <row r="10388">
          <cell r="J10388" t="str">
            <v/>
          </cell>
          <cell r="O10388" t="str">
            <v/>
          </cell>
          <cell r="P10388" t="str">
            <v/>
          </cell>
          <cell r="Q10388" t="str">
            <v/>
          </cell>
        </row>
        <row r="10389">
          <cell r="J10389" t="str">
            <v/>
          </cell>
          <cell r="O10389" t="str">
            <v/>
          </cell>
          <cell r="P10389" t="str">
            <v/>
          </cell>
          <cell r="Q10389" t="str">
            <v/>
          </cell>
        </row>
        <row r="10390">
          <cell r="J10390" t="str">
            <v/>
          </cell>
          <cell r="O10390" t="str">
            <v/>
          </cell>
          <cell r="P10390" t="str">
            <v/>
          </cell>
          <cell r="Q10390" t="str">
            <v/>
          </cell>
        </row>
        <row r="10391">
          <cell r="J10391" t="str">
            <v/>
          </cell>
          <cell r="O10391" t="str">
            <v/>
          </cell>
          <cell r="P10391" t="str">
            <v/>
          </cell>
          <cell r="Q10391" t="str">
            <v/>
          </cell>
        </row>
        <row r="10392">
          <cell r="J10392" t="str">
            <v/>
          </cell>
          <cell r="O10392" t="str">
            <v/>
          </cell>
          <cell r="P10392" t="str">
            <v/>
          </cell>
          <cell r="Q10392" t="str">
            <v/>
          </cell>
        </row>
        <row r="10393">
          <cell r="J10393" t="str">
            <v/>
          </cell>
          <cell r="O10393" t="str">
            <v/>
          </cell>
          <cell r="P10393" t="str">
            <v/>
          </cell>
          <cell r="Q10393" t="str">
            <v/>
          </cell>
        </row>
        <row r="10394">
          <cell r="J10394" t="str">
            <v/>
          </cell>
          <cell r="O10394" t="str">
            <v/>
          </cell>
          <cell r="P10394" t="str">
            <v/>
          </cell>
          <cell r="Q10394" t="str">
            <v/>
          </cell>
        </row>
        <row r="10395">
          <cell r="J10395" t="str">
            <v/>
          </cell>
          <cell r="O10395" t="str">
            <v/>
          </cell>
          <cell r="P10395" t="str">
            <v/>
          </cell>
          <cell r="Q10395" t="str">
            <v/>
          </cell>
        </row>
        <row r="10396">
          <cell r="J10396" t="str">
            <v/>
          </cell>
          <cell r="O10396" t="str">
            <v/>
          </cell>
          <cell r="P10396" t="str">
            <v/>
          </cell>
          <cell r="Q10396" t="str">
            <v/>
          </cell>
        </row>
        <row r="10397">
          <cell r="J10397" t="str">
            <v/>
          </cell>
          <cell r="O10397" t="str">
            <v/>
          </cell>
          <cell r="P10397" t="str">
            <v/>
          </cell>
          <cell r="Q10397" t="str">
            <v/>
          </cell>
        </row>
        <row r="10398">
          <cell r="J10398" t="str">
            <v/>
          </cell>
          <cell r="O10398" t="str">
            <v/>
          </cell>
          <cell r="P10398" t="str">
            <v/>
          </cell>
          <cell r="Q10398" t="str">
            <v/>
          </cell>
        </row>
        <row r="10399">
          <cell r="J10399" t="str">
            <v/>
          </cell>
          <cell r="O10399" t="str">
            <v/>
          </cell>
          <cell r="P10399" t="str">
            <v/>
          </cell>
          <cell r="Q10399" t="str">
            <v/>
          </cell>
        </row>
        <row r="10400">
          <cell r="J10400" t="str">
            <v/>
          </cell>
          <cell r="O10400" t="str">
            <v/>
          </cell>
          <cell r="P10400" t="str">
            <v/>
          </cell>
          <cell r="Q10400" t="str">
            <v/>
          </cell>
        </row>
        <row r="10401">
          <cell r="J10401" t="str">
            <v/>
          </cell>
          <cell r="O10401" t="str">
            <v/>
          </cell>
          <cell r="P10401" t="str">
            <v/>
          </cell>
          <cell r="Q10401" t="str">
            <v/>
          </cell>
        </row>
        <row r="10402">
          <cell r="J10402" t="str">
            <v/>
          </cell>
          <cell r="O10402" t="str">
            <v/>
          </cell>
          <cell r="P10402" t="str">
            <v/>
          </cell>
          <cell r="Q10402" t="str">
            <v/>
          </cell>
        </row>
        <row r="10403">
          <cell r="J10403" t="str">
            <v/>
          </cell>
          <cell r="O10403" t="str">
            <v/>
          </cell>
          <cell r="P10403" t="str">
            <v/>
          </cell>
          <cell r="Q10403" t="str">
            <v/>
          </cell>
        </row>
        <row r="10404">
          <cell r="J10404" t="str">
            <v/>
          </cell>
          <cell r="O10404" t="str">
            <v/>
          </cell>
          <cell r="P10404" t="str">
            <v/>
          </cell>
          <cell r="Q10404" t="str">
            <v/>
          </cell>
        </row>
        <row r="10405">
          <cell r="J10405" t="str">
            <v/>
          </cell>
          <cell r="O10405" t="str">
            <v/>
          </cell>
          <cell r="P10405" t="str">
            <v/>
          </cell>
          <cell r="Q10405" t="str">
            <v/>
          </cell>
        </row>
        <row r="10406">
          <cell r="J10406" t="str">
            <v/>
          </cell>
          <cell r="O10406" t="str">
            <v/>
          </cell>
          <cell r="P10406" t="str">
            <v/>
          </cell>
          <cell r="Q10406" t="str">
            <v/>
          </cell>
        </row>
        <row r="10407">
          <cell r="J10407" t="str">
            <v/>
          </cell>
          <cell r="O10407" t="str">
            <v/>
          </cell>
          <cell r="P10407" t="str">
            <v/>
          </cell>
          <cell r="Q10407" t="str">
            <v/>
          </cell>
        </row>
        <row r="10408">
          <cell r="J10408" t="str">
            <v/>
          </cell>
          <cell r="O10408" t="str">
            <v/>
          </cell>
          <cell r="P10408" t="str">
            <v/>
          </cell>
          <cell r="Q10408" t="str">
            <v/>
          </cell>
        </row>
        <row r="10409">
          <cell r="J10409" t="str">
            <v/>
          </cell>
          <cell r="O10409" t="str">
            <v/>
          </cell>
          <cell r="P10409" t="str">
            <v/>
          </cell>
          <cell r="Q10409" t="str">
            <v/>
          </cell>
        </row>
        <row r="10410">
          <cell r="J10410" t="str">
            <v/>
          </cell>
          <cell r="O10410" t="str">
            <v/>
          </cell>
          <cell r="P10410" t="str">
            <v/>
          </cell>
          <cell r="Q10410" t="str">
            <v/>
          </cell>
        </row>
        <row r="10411">
          <cell r="J10411" t="str">
            <v/>
          </cell>
          <cell r="O10411" t="str">
            <v/>
          </cell>
          <cell r="P10411" t="str">
            <v/>
          </cell>
          <cell r="Q10411" t="str">
            <v/>
          </cell>
        </row>
        <row r="10412">
          <cell r="J10412" t="str">
            <v/>
          </cell>
          <cell r="O10412" t="str">
            <v/>
          </cell>
          <cell r="P10412" t="str">
            <v/>
          </cell>
          <cell r="Q10412" t="str">
            <v/>
          </cell>
        </row>
        <row r="10413">
          <cell r="J10413" t="str">
            <v/>
          </cell>
          <cell r="O10413" t="str">
            <v/>
          </cell>
          <cell r="P10413" t="str">
            <v/>
          </cell>
          <cell r="Q10413" t="str">
            <v/>
          </cell>
        </row>
        <row r="10414">
          <cell r="J10414" t="str">
            <v/>
          </cell>
          <cell r="O10414" t="str">
            <v/>
          </cell>
          <cell r="P10414" t="str">
            <v/>
          </cell>
          <cell r="Q10414" t="str">
            <v/>
          </cell>
        </row>
        <row r="10415">
          <cell r="J10415" t="str">
            <v/>
          </cell>
          <cell r="O10415" t="str">
            <v/>
          </cell>
          <cell r="P10415" t="str">
            <v/>
          </cell>
          <cell r="Q10415" t="str">
            <v/>
          </cell>
        </row>
        <row r="10416">
          <cell r="J10416" t="str">
            <v/>
          </cell>
          <cell r="O10416" t="str">
            <v/>
          </cell>
          <cell r="P10416" t="str">
            <v/>
          </cell>
          <cell r="Q10416" t="str">
            <v/>
          </cell>
        </row>
        <row r="10417">
          <cell r="J10417" t="str">
            <v/>
          </cell>
          <cell r="O10417" t="str">
            <v/>
          </cell>
          <cell r="P10417" t="str">
            <v/>
          </cell>
          <cell r="Q10417" t="str">
            <v/>
          </cell>
        </row>
        <row r="10418">
          <cell r="J10418" t="str">
            <v/>
          </cell>
          <cell r="O10418" t="str">
            <v/>
          </cell>
          <cell r="P10418" t="str">
            <v/>
          </cell>
          <cell r="Q10418" t="str">
            <v/>
          </cell>
        </row>
        <row r="10419">
          <cell r="J10419" t="str">
            <v/>
          </cell>
          <cell r="O10419" t="str">
            <v/>
          </cell>
          <cell r="P10419" t="str">
            <v/>
          </cell>
          <cell r="Q10419" t="str">
            <v/>
          </cell>
        </row>
        <row r="10420">
          <cell r="J10420" t="str">
            <v/>
          </cell>
          <cell r="O10420" t="str">
            <v/>
          </cell>
          <cell r="P10420" t="str">
            <v/>
          </cell>
          <cell r="Q10420" t="str">
            <v/>
          </cell>
        </row>
        <row r="10421">
          <cell r="J10421" t="str">
            <v/>
          </cell>
          <cell r="O10421" t="str">
            <v/>
          </cell>
          <cell r="P10421" t="str">
            <v/>
          </cell>
          <cell r="Q10421" t="str">
            <v/>
          </cell>
        </row>
        <row r="10422">
          <cell r="J10422" t="str">
            <v/>
          </cell>
          <cell r="O10422" t="str">
            <v/>
          </cell>
          <cell r="P10422" t="str">
            <v/>
          </cell>
          <cell r="Q10422" t="str">
            <v/>
          </cell>
        </row>
        <row r="10423">
          <cell r="J10423" t="str">
            <v/>
          </cell>
          <cell r="O10423" t="str">
            <v/>
          </cell>
          <cell r="P10423" t="str">
            <v/>
          </cell>
          <cell r="Q10423" t="str">
            <v/>
          </cell>
        </row>
        <row r="10424">
          <cell r="J10424" t="str">
            <v/>
          </cell>
          <cell r="O10424" t="str">
            <v/>
          </cell>
          <cell r="P10424" t="str">
            <v/>
          </cell>
          <cell r="Q10424" t="str">
            <v/>
          </cell>
        </row>
        <row r="10425">
          <cell r="J10425" t="str">
            <v/>
          </cell>
          <cell r="O10425" t="str">
            <v/>
          </cell>
          <cell r="P10425" t="str">
            <v/>
          </cell>
          <cell r="Q10425" t="str">
            <v/>
          </cell>
        </row>
        <row r="10426">
          <cell r="J10426" t="str">
            <v/>
          </cell>
          <cell r="O10426" t="str">
            <v/>
          </cell>
          <cell r="P10426" t="str">
            <v/>
          </cell>
          <cell r="Q10426" t="str">
            <v/>
          </cell>
        </row>
        <row r="10427">
          <cell r="J10427" t="str">
            <v/>
          </cell>
          <cell r="O10427" t="str">
            <v/>
          </cell>
          <cell r="P10427" t="str">
            <v/>
          </cell>
          <cell r="Q10427" t="str">
            <v/>
          </cell>
        </row>
        <row r="10428">
          <cell r="J10428" t="str">
            <v/>
          </cell>
          <cell r="O10428" t="str">
            <v/>
          </cell>
          <cell r="P10428" t="str">
            <v/>
          </cell>
          <cell r="Q10428" t="str">
            <v/>
          </cell>
        </row>
        <row r="10429">
          <cell r="J10429" t="str">
            <v/>
          </cell>
          <cell r="O10429" t="str">
            <v/>
          </cell>
          <cell r="P10429" t="str">
            <v/>
          </cell>
          <cell r="Q10429" t="str">
            <v/>
          </cell>
        </row>
        <row r="10430">
          <cell r="J10430" t="str">
            <v/>
          </cell>
          <cell r="O10430" t="str">
            <v/>
          </cell>
          <cell r="P10430" t="str">
            <v/>
          </cell>
          <cell r="Q10430" t="str">
            <v/>
          </cell>
        </row>
        <row r="10431">
          <cell r="J10431" t="str">
            <v/>
          </cell>
          <cell r="O10431" t="str">
            <v/>
          </cell>
          <cell r="P10431" t="str">
            <v/>
          </cell>
          <cell r="Q10431" t="str">
            <v/>
          </cell>
        </row>
        <row r="10432">
          <cell r="J10432" t="str">
            <v/>
          </cell>
          <cell r="O10432" t="str">
            <v/>
          </cell>
          <cell r="P10432" t="str">
            <v/>
          </cell>
          <cell r="Q10432" t="str">
            <v/>
          </cell>
        </row>
        <row r="10433">
          <cell r="J10433" t="str">
            <v/>
          </cell>
          <cell r="O10433" t="str">
            <v/>
          </cell>
          <cell r="P10433" t="str">
            <v/>
          </cell>
          <cell r="Q10433" t="str">
            <v/>
          </cell>
        </row>
        <row r="10434">
          <cell r="J10434" t="str">
            <v/>
          </cell>
          <cell r="O10434" t="str">
            <v/>
          </cell>
          <cell r="P10434" t="str">
            <v/>
          </cell>
          <cell r="Q10434" t="str">
            <v/>
          </cell>
        </row>
        <row r="10435">
          <cell r="J10435" t="str">
            <v/>
          </cell>
          <cell r="O10435" t="str">
            <v/>
          </cell>
          <cell r="P10435" t="str">
            <v/>
          </cell>
          <cell r="Q10435" t="str">
            <v/>
          </cell>
        </row>
        <row r="10436">
          <cell r="J10436" t="str">
            <v/>
          </cell>
          <cell r="O10436" t="str">
            <v/>
          </cell>
          <cell r="P10436" t="str">
            <v/>
          </cell>
          <cell r="Q10436" t="str">
            <v/>
          </cell>
        </row>
        <row r="10437">
          <cell r="J10437" t="str">
            <v/>
          </cell>
          <cell r="O10437" t="str">
            <v/>
          </cell>
          <cell r="P10437" t="str">
            <v/>
          </cell>
          <cell r="Q10437" t="str">
            <v/>
          </cell>
        </row>
        <row r="10438">
          <cell r="J10438" t="str">
            <v/>
          </cell>
          <cell r="O10438" t="str">
            <v/>
          </cell>
          <cell r="P10438" t="str">
            <v/>
          </cell>
          <cell r="Q10438" t="str">
            <v/>
          </cell>
        </row>
        <row r="10439">
          <cell r="J10439" t="str">
            <v/>
          </cell>
          <cell r="O10439" t="str">
            <v/>
          </cell>
          <cell r="P10439" t="str">
            <v/>
          </cell>
          <cell r="Q10439" t="str">
            <v/>
          </cell>
        </row>
        <row r="10440">
          <cell r="J10440" t="str">
            <v/>
          </cell>
          <cell r="O10440" t="str">
            <v/>
          </cell>
          <cell r="P10440" t="str">
            <v/>
          </cell>
          <cell r="Q10440" t="str">
            <v/>
          </cell>
        </row>
        <row r="10441">
          <cell r="J10441" t="str">
            <v/>
          </cell>
          <cell r="O10441" t="str">
            <v/>
          </cell>
          <cell r="P10441" t="str">
            <v/>
          </cell>
          <cell r="Q10441" t="str">
            <v/>
          </cell>
        </row>
        <row r="10442">
          <cell r="J10442" t="str">
            <v/>
          </cell>
          <cell r="O10442" t="str">
            <v/>
          </cell>
          <cell r="P10442" t="str">
            <v/>
          </cell>
          <cell r="Q10442" t="str">
            <v/>
          </cell>
        </row>
        <row r="10443">
          <cell r="J10443" t="str">
            <v/>
          </cell>
          <cell r="O10443" t="str">
            <v/>
          </cell>
          <cell r="P10443" t="str">
            <v/>
          </cell>
          <cell r="Q10443" t="str">
            <v/>
          </cell>
        </row>
        <row r="10444">
          <cell r="J10444" t="str">
            <v/>
          </cell>
          <cell r="O10444" t="str">
            <v/>
          </cell>
          <cell r="P10444" t="str">
            <v/>
          </cell>
          <cell r="Q10444" t="str">
            <v/>
          </cell>
        </row>
        <row r="10445">
          <cell r="J10445" t="str">
            <v/>
          </cell>
          <cell r="O10445" t="str">
            <v/>
          </cell>
          <cell r="P10445" t="str">
            <v/>
          </cell>
          <cell r="Q10445" t="str">
            <v/>
          </cell>
        </row>
        <row r="10446">
          <cell r="J10446" t="str">
            <v/>
          </cell>
          <cell r="O10446" t="str">
            <v/>
          </cell>
          <cell r="P10446" t="str">
            <v/>
          </cell>
          <cell r="Q10446" t="str">
            <v/>
          </cell>
        </row>
        <row r="10447">
          <cell r="J10447" t="str">
            <v/>
          </cell>
          <cell r="O10447" t="str">
            <v/>
          </cell>
          <cell r="P10447" t="str">
            <v/>
          </cell>
          <cell r="Q10447" t="str">
            <v/>
          </cell>
        </row>
        <row r="10448">
          <cell r="J10448" t="str">
            <v/>
          </cell>
          <cell r="O10448" t="str">
            <v/>
          </cell>
          <cell r="P10448" t="str">
            <v/>
          </cell>
          <cell r="Q10448" t="str">
            <v/>
          </cell>
        </row>
        <row r="10449">
          <cell r="J10449" t="str">
            <v/>
          </cell>
          <cell r="O10449" t="str">
            <v/>
          </cell>
          <cell r="P10449" t="str">
            <v/>
          </cell>
          <cell r="Q10449" t="str">
            <v/>
          </cell>
        </row>
        <row r="10450">
          <cell r="J10450" t="str">
            <v/>
          </cell>
          <cell r="O10450" t="str">
            <v/>
          </cell>
          <cell r="P10450" t="str">
            <v/>
          </cell>
          <cell r="Q10450" t="str">
            <v/>
          </cell>
        </row>
        <row r="10451">
          <cell r="J10451" t="str">
            <v/>
          </cell>
          <cell r="O10451" t="str">
            <v/>
          </cell>
          <cell r="P10451" t="str">
            <v/>
          </cell>
          <cell r="Q10451" t="str">
            <v/>
          </cell>
        </row>
        <row r="10452">
          <cell r="J10452" t="str">
            <v/>
          </cell>
          <cell r="O10452" t="str">
            <v/>
          </cell>
          <cell r="P10452" t="str">
            <v/>
          </cell>
          <cell r="Q10452" t="str">
            <v/>
          </cell>
        </row>
        <row r="10453">
          <cell r="J10453" t="str">
            <v/>
          </cell>
          <cell r="O10453" t="str">
            <v/>
          </cell>
          <cell r="P10453" t="str">
            <v/>
          </cell>
          <cell r="Q10453" t="str">
            <v/>
          </cell>
        </row>
        <row r="10454">
          <cell r="J10454" t="str">
            <v/>
          </cell>
          <cell r="O10454" t="str">
            <v/>
          </cell>
          <cell r="P10454" t="str">
            <v/>
          </cell>
          <cell r="Q10454" t="str">
            <v/>
          </cell>
        </row>
        <row r="10455">
          <cell r="J10455" t="str">
            <v/>
          </cell>
          <cell r="O10455" t="str">
            <v/>
          </cell>
          <cell r="P10455" t="str">
            <v/>
          </cell>
          <cell r="Q10455" t="str">
            <v/>
          </cell>
        </row>
        <row r="10456">
          <cell r="J10456" t="str">
            <v/>
          </cell>
          <cell r="O10456" t="str">
            <v/>
          </cell>
          <cell r="P10456" t="str">
            <v/>
          </cell>
          <cell r="Q10456" t="str">
            <v/>
          </cell>
        </row>
        <row r="10457">
          <cell r="J10457" t="str">
            <v/>
          </cell>
          <cell r="O10457" t="str">
            <v/>
          </cell>
          <cell r="P10457" t="str">
            <v/>
          </cell>
          <cell r="Q10457" t="str">
            <v/>
          </cell>
        </row>
        <row r="10458">
          <cell r="J10458" t="str">
            <v/>
          </cell>
          <cell r="O10458" t="str">
            <v/>
          </cell>
          <cell r="P10458" t="str">
            <v/>
          </cell>
          <cell r="Q10458" t="str">
            <v/>
          </cell>
        </row>
        <row r="10459">
          <cell r="J10459" t="str">
            <v/>
          </cell>
          <cell r="O10459" t="str">
            <v/>
          </cell>
          <cell r="P10459" t="str">
            <v/>
          </cell>
          <cell r="Q10459" t="str">
            <v/>
          </cell>
        </row>
        <row r="10460">
          <cell r="J10460" t="str">
            <v/>
          </cell>
          <cell r="O10460" t="str">
            <v/>
          </cell>
          <cell r="P10460" t="str">
            <v/>
          </cell>
          <cell r="Q10460" t="str">
            <v/>
          </cell>
        </row>
        <row r="10461">
          <cell r="J10461" t="str">
            <v/>
          </cell>
          <cell r="O10461" t="str">
            <v/>
          </cell>
          <cell r="P10461" t="str">
            <v/>
          </cell>
          <cell r="Q10461" t="str">
            <v/>
          </cell>
        </row>
        <row r="10462">
          <cell r="J10462" t="str">
            <v/>
          </cell>
          <cell r="O10462" t="str">
            <v/>
          </cell>
          <cell r="P10462" t="str">
            <v/>
          </cell>
          <cell r="Q10462" t="str">
            <v/>
          </cell>
        </row>
        <row r="10463">
          <cell r="J10463" t="str">
            <v/>
          </cell>
          <cell r="O10463" t="str">
            <v/>
          </cell>
          <cell r="P10463" t="str">
            <v/>
          </cell>
          <cell r="Q10463" t="str">
            <v/>
          </cell>
        </row>
        <row r="10464">
          <cell r="J10464" t="str">
            <v/>
          </cell>
          <cell r="O10464" t="str">
            <v/>
          </cell>
          <cell r="P10464" t="str">
            <v/>
          </cell>
          <cell r="Q10464" t="str">
            <v/>
          </cell>
        </row>
        <row r="10465">
          <cell r="J10465" t="str">
            <v/>
          </cell>
          <cell r="O10465" t="str">
            <v/>
          </cell>
          <cell r="P10465" t="str">
            <v/>
          </cell>
          <cell r="Q10465" t="str">
            <v/>
          </cell>
        </row>
        <row r="10466">
          <cell r="J10466" t="str">
            <v/>
          </cell>
          <cell r="O10466" t="str">
            <v/>
          </cell>
          <cell r="P10466" t="str">
            <v/>
          </cell>
          <cell r="Q10466" t="str">
            <v/>
          </cell>
        </row>
        <row r="10467">
          <cell r="J10467" t="str">
            <v/>
          </cell>
          <cell r="O10467" t="str">
            <v/>
          </cell>
          <cell r="P10467" t="str">
            <v/>
          </cell>
          <cell r="Q10467" t="str">
            <v/>
          </cell>
        </row>
        <row r="10468">
          <cell r="J10468" t="str">
            <v/>
          </cell>
          <cell r="O10468" t="str">
            <v/>
          </cell>
          <cell r="P10468" t="str">
            <v/>
          </cell>
          <cell r="Q10468" t="str">
            <v/>
          </cell>
        </row>
        <row r="10469">
          <cell r="J10469" t="str">
            <v/>
          </cell>
          <cell r="O10469" t="str">
            <v/>
          </cell>
          <cell r="P10469" t="str">
            <v/>
          </cell>
          <cell r="Q10469" t="str">
            <v/>
          </cell>
        </row>
        <row r="10470">
          <cell r="J10470" t="str">
            <v/>
          </cell>
          <cell r="O10470" t="str">
            <v/>
          </cell>
          <cell r="P10470" t="str">
            <v/>
          </cell>
          <cell r="Q10470" t="str">
            <v/>
          </cell>
        </row>
        <row r="10471">
          <cell r="J10471" t="str">
            <v/>
          </cell>
          <cell r="O10471" t="str">
            <v/>
          </cell>
          <cell r="P10471" t="str">
            <v/>
          </cell>
          <cell r="Q10471" t="str">
            <v/>
          </cell>
        </row>
        <row r="10472">
          <cell r="J10472" t="str">
            <v/>
          </cell>
          <cell r="O10472" t="str">
            <v/>
          </cell>
          <cell r="P10472" t="str">
            <v/>
          </cell>
          <cell r="Q10472" t="str">
            <v/>
          </cell>
        </row>
        <row r="10473">
          <cell r="J10473" t="str">
            <v/>
          </cell>
          <cell r="O10473" t="str">
            <v/>
          </cell>
          <cell r="P10473" t="str">
            <v/>
          </cell>
          <cell r="Q10473" t="str">
            <v/>
          </cell>
        </row>
        <row r="10474">
          <cell r="J10474" t="str">
            <v/>
          </cell>
          <cell r="O10474" t="str">
            <v/>
          </cell>
          <cell r="P10474" t="str">
            <v/>
          </cell>
          <cell r="Q10474" t="str">
            <v/>
          </cell>
        </row>
        <row r="10475">
          <cell r="J10475" t="str">
            <v/>
          </cell>
          <cell r="O10475" t="str">
            <v/>
          </cell>
          <cell r="P10475" t="str">
            <v/>
          </cell>
          <cell r="Q10475" t="str">
            <v/>
          </cell>
        </row>
        <row r="10476">
          <cell r="J10476" t="str">
            <v/>
          </cell>
          <cell r="O10476" t="str">
            <v/>
          </cell>
          <cell r="P10476" t="str">
            <v/>
          </cell>
          <cell r="Q10476" t="str">
            <v/>
          </cell>
        </row>
        <row r="10477">
          <cell r="J10477" t="str">
            <v/>
          </cell>
          <cell r="O10477" t="str">
            <v/>
          </cell>
          <cell r="P10477" t="str">
            <v/>
          </cell>
          <cell r="Q10477" t="str">
            <v/>
          </cell>
        </row>
        <row r="10478">
          <cell r="J10478" t="str">
            <v/>
          </cell>
          <cell r="O10478" t="str">
            <v/>
          </cell>
          <cell r="P10478" t="str">
            <v/>
          </cell>
          <cell r="Q10478" t="str">
            <v/>
          </cell>
        </row>
        <row r="10479">
          <cell r="J10479" t="str">
            <v/>
          </cell>
          <cell r="O10479" t="str">
            <v/>
          </cell>
          <cell r="P10479" t="str">
            <v/>
          </cell>
          <cell r="Q10479" t="str">
            <v/>
          </cell>
        </row>
        <row r="10480">
          <cell r="J10480" t="str">
            <v/>
          </cell>
          <cell r="O10480" t="str">
            <v/>
          </cell>
          <cell r="P10480" t="str">
            <v/>
          </cell>
          <cell r="Q10480" t="str">
            <v/>
          </cell>
        </row>
        <row r="10481">
          <cell r="J10481" t="str">
            <v/>
          </cell>
          <cell r="O10481" t="str">
            <v/>
          </cell>
          <cell r="P10481" t="str">
            <v/>
          </cell>
          <cell r="Q10481" t="str">
            <v/>
          </cell>
        </row>
        <row r="10482">
          <cell r="J10482" t="str">
            <v/>
          </cell>
          <cell r="O10482" t="str">
            <v/>
          </cell>
          <cell r="P10482" t="str">
            <v/>
          </cell>
          <cell r="Q10482" t="str">
            <v/>
          </cell>
        </row>
        <row r="10483">
          <cell r="J10483" t="str">
            <v/>
          </cell>
          <cell r="O10483" t="str">
            <v/>
          </cell>
          <cell r="P10483" t="str">
            <v/>
          </cell>
          <cell r="Q10483" t="str">
            <v/>
          </cell>
        </row>
        <row r="10484">
          <cell r="J10484" t="str">
            <v/>
          </cell>
          <cell r="O10484" t="str">
            <v/>
          </cell>
          <cell r="P10484" t="str">
            <v/>
          </cell>
          <cell r="Q10484" t="str">
            <v/>
          </cell>
        </row>
        <row r="10485">
          <cell r="J10485" t="str">
            <v/>
          </cell>
          <cell r="O10485" t="str">
            <v/>
          </cell>
          <cell r="P10485" t="str">
            <v/>
          </cell>
          <cell r="Q10485" t="str">
            <v/>
          </cell>
        </row>
        <row r="10486">
          <cell r="J10486" t="str">
            <v/>
          </cell>
          <cell r="O10486" t="str">
            <v/>
          </cell>
          <cell r="P10486" t="str">
            <v/>
          </cell>
          <cell r="Q10486" t="str">
            <v/>
          </cell>
        </row>
        <row r="10487">
          <cell r="J10487" t="str">
            <v/>
          </cell>
          <cell r="O10487" t="str">
            <v/>
          </cell>
          <cell r="P10487" t="str">
            <v/>
          </cell>
          <cell r="Q10487" t="str">
            <v/>
          </cell>
        </row>
        <row r="10488">
          <cell r="J10488" t="str">
            <v/>
          </cell>
          <cell r="O10488" t="str">
            <v/>
          </cell>
          <cell r="P10488" t="str">
            <v/>
          </cell>
          <cell r="Q10488" t="str">
            <v/>
          </cell>
        </row>
        <row r="10489">
          <cell r="J10489" t="str">
            <v/>
          </cell>
          <cell r="O10489" t="str">
            <v/>
          </cell>
          <cell r="P10489" t="str">
            <v/>
          </cell>
          <cell r="Q10489" t="str">
            <v/>
          </cell>
        </row>
        <row r="10490">
          <cell r="J10490" t="str">
            <v/>
          </cell>
          <cell r="O10490" t="str">
            <v/>
          </cell>
          <cell r="P10490" t="str">
            <v/>
          </cell>
          <cell r="Q10490" t="str">
            <v/>
          </cell>
        </row>
        <row r="10491">
          <cell r="J10491" t="str">
            <v/>
          </cell>
          <cell r="O10491" t="str">
            <v/>
          </cell>
          <cell r="P10491" t="str">
            <v/>
          </cell>
          <cell r="Q10491" t="str">
            <v/>
          </cell>
        </row>
        <row r="10492">
          <cell r="J10492" t="str">
            <v/>
          </cell>
          <cell r="O10492" t="str">
            <v/>
          </cell>
          <cell r="P10492" t="str">
            <v/>
          </cell>
          <cell r="Q10492" t="str">
            <v/>
          </cell>
        </row>
        <row r="10493">
          <cell r="J10493" t="str">
            <v/>
          </cell>
          <cell r="O10493" t="str">
            <v/>
          </cell>
          <cell r="P10493" t="str">
            <v/>
          </cell>
          <cell r="Q10493" t="str">
            <v/>
          </cell>
        </row>
        <row r="10494">
          <cell r="J10494" t="str">
            <v/>
          </cell>
          <cell r="O10494" t="str">
            <v/>
          </cell>
          <cell r="P10494" t="str">
            <v/>
          </cell>
          <cell r="Q10494" t="str">
            <v/>
          </cell>
        </row>
        <row r="10495">
          <cell r="J10495" t="str">
            <v/>
          </cell>
          <cell r="O10495" t="str">
            <v/>
          </cell>
          <cell r="P10495" t="str">
            <v/>
          </cell>
          <cell r="Q10495" t="str">
            <v/>
          </cell>
        </row>
        <row r="10496">
          <cell r="J10496" t="str">
            <v/>
          </cell>
          <cell r="O10496" t="str">
            <v/>
          </cell>
          <cell r="P10496" t="str">
            <v/>
          </cell>
          <cell r="Q10496" t="str">
            <v/>
          </cell>
        </row>
        <row r="10497">
          <cell r="J10497" t="str">
            <v/>
          </cell>
          <cell r="O10497" t="str">
            <v/>
          </cell>
          <cell r="P10497" t="str">
            <v/>
          </cell>
          <cell r="Q10497" t="str">
            <v/>
          </cell>
        </row>
        <row r="10498">
          <cell r="J10498" t="str">
            <v/>
          </cell>
          <cell r="O10498" t="str">
            <v/>
          </cell>
          <cell r="P10498" t="str">
            <v/>
          </cell>
          <cell r="Q10498" t="str">
            <v/>
          </cell>
        </row>
        <row r="10499">
          <cell r="J10499" t="str">
            <v/>
          </cell>
          <cell r="O10499" t="str">
            <v/>
          </cell>
          <cell r="P10499" t="str">
            <v/>
          </cell>
          <cell r="Q10499" t="str">
            <v/>
          </cell>
        </row>
        <row r="10500">
          <cell r="J10500" t="str">
            <v/>
          </cell>
          <cell r="O10500" t="str">
            <v/>
          </cell>
          <cell r="P10500" t="str">
            <v/>
          </cell>
          <cell r="Q10500" t="str">
            <v/>
          </cell>
        </row>
        <row r="10501">
          <cell r="J10501" t="str">
            <v/>
          </cell>
          <cell r="O10501" t="str">
            <v/>
          </cell>
          <cell r="P10501" t="str">
            <v/>
          </cell>
          <cell r="Q10501" t="str">
            <v/>
          </cell>
        </row>
        <row r="10502">
          <cell r="J10502" t="str">
            <v/>
          </cell>
          <cell r="O10502" t="str">
            <v/>
          </cell>
          <cell r="P10502" t="str">
            <v/>
          </cell>
          <cell r="Q10502" t="str">
            <v/>
          </cell>
        </row>
        <row r="10503">
          <cell r="J10503" t="str">
            <v/>
          </cell>
          <cell r="O10503" t="str">
            <v/>
          </cell>
          <cell r="P10503" t="str">
            <v/>
          </cell>
          <cell r="Q10503" t="str">
            <v/>
          </cell>
        </row>
        <row r="10504">
          <cell r="J10504" t="str">
            <v/>
          </cell>
          <cell r="O10504" t="str">
            <v/>
          </cell>
          <cell r="P10504" t="str">
            <v/>
          </cell>
          <cell r="Q10504" t="str">
            <v/>
          </cell>
        </row>
        <row r="10505">
          <cell r="J10505" t="str">
            <v/>
          </cell>
          <cell r="O10505" t="str">
            <v/>
          </cell>
          <cell r="P10505" t="str">
            <v/>
          </cell>
          <cell r="Q10505" t="str">
            <v/>
          </cell>
        </row>
        <row r="10506">
          <cell r="J10506" t="str">
            <v/>
          </cell>
          <cell r="O10506" t="str">
            <v/>
          </cell>
          <cell r="P10506" t="str">
            <v/>
          </cell>
          <cell r="Q10506" t="str">
            <v/>
          </cell>
        </row>
        <row r="10507">
          <cell r="J10507" t="str">
            <v/>
          </cell>
          <cell r="O10507" t="str">
            <v/>
          </cell>
          <cell r="P10507" t="str">
            <v/>
          </cell>
          <cell r="Q10507" t="str">
            <v/>
          </cell>
        </row>
        <row r="10508">
          <cell r="J10508" t="str">
            <v/>
          </cell>
          <cell r="O10508" t="str">
            <v/>
          </cell>
          <cell r="P10508" t="str">
            <v/>
          </cell>
          <cell r="Q10508" t="str">
            <v/>
          </cell>
        </row>
        <row r="10509">
          <cell r="J10509" t="str">
            <v/>
          </cell>
          <cell r="O10509" t="str">
            <v/>
          </cell>
          <cell r="P10509" t="str">
            <v/>
          </cell>
          <cell r="Q10509" t="str">
            <v/>
          </cell>
        </row>
        <row r="10510">
          <cell r="J10510" t="str">
            <v/>
          </cell>
          <cell r="O10510" t="str">
            <v/>
          </cell>
          <cell r="P10510" t="str">
            <v/>
          </cell>
          <cell r="Q10510" t="str">
            <v/>
          </cell>
        </row>
        <row r="10511">
          <cell r="J10511" t="str">
            <v/>
          </cell>
          <cell r="O10511" t="str">
            <v/>
          </cell>
          <cell r="P10511" t="str">
            <v/>
          </cell>
          <cell r="Q10511" t="str">
            <v/>
          </cell>
        </row>
        <row r="10512">
          <cell r="J10512" t="str">
            <v/>
          </cell>
          <cell r="O10512" t="str">
            <v/>
          </cell>
          <cell r="P10512" t="str">
            <v/>
          </cell>
          <cell r="Q10512" t="str">
            <v/>
          </cell>
        </row>
        <row r="10513">
          <cell r="J10513" t="str">
            <v/>
          </cell>
          <cell r="O10513" t="str">
            <v/>
          </cell>
          <cell r="P10513" t="str">
            <v/>
          </cell>
          <cell r="Q10513" t="str">
            <v/>
          </cell>
        </row>
        <row r="10514">
          <cell r="J10514" t="str">
            <v/>
          </cell>
          <cell r="O10514" t="str">
            <v/>
          </cell>
          <cell r="P10514" t="str">
            <v/>
          </cell>
          <cell r="Q10514" t="str">
            <v/>
          </cell>
        </row>
        <row r="10515">
          <cell r="J10515" t="str">
            <v/>
          </cell>
          <cell r="O10515" t="str">
            <v/>
          </cell>
          <cell r="P10515" t="str">
            <v/>
          </cell>
          <cell r="Q10515" t="str">
            <v/>
          </cell>
        </row>
        <row r="10516">
          <cell r="J10516" t="str">
            <v/>
          </cell>
          <cell r="O10516" t="str">
            <v/>
          </cell>
          <cell r="P10516" t="str">
            <v/>
          </cell>
          <cell r="Q10516" t="str">
            <v/>
          </cell>
        </row>
        <row r="10517">
          <cell r="J10517" t="str">
            <v/>
          </cell>
          <cell r="O10517" t="str">
            <v/>
          </cell>
          <cell r="P10517" t="str">
            <v/>
          </cell>
          <cell r="Q10517" t="str">
            <v/>
          </cell>
        </row>
        <row r="10518">
          <cell r="J10518" t="str">
            <v/>
          </cell>
          <cell r="O10518" t="str">
            <v/>
          </cell>
          <cell r="P10518" t="str">
            <v/>
          </cell>
          <cell r="Q10518" t="str">
            <v/>
          </cell>
        </row>
        <row r="10519">
          <cell r="J10519" t="str">
            <v/>
          </cell>
          <cell r="O10519" t="str">
            <v/>
          </cell>
          <cell r="P10519" t="str">
            <v/>
          </cell>
          <cell r="Q10519" t="str">
            <v/>
          </cell>
        </row>
        <row r="10520">
          <cell r="J10520" t="str">
            <v/>
          </cell>
          <cell r="O10520" t="str">
            <v/>
          </cell>
          <cell r="P10520" t="str">
            <v/>
          </cell>
          <cell r="Q10520" t="str">
            <v/>
          </cell>
        </row>
        <row r="10521">
          <cell r="J10521" t="str">
            <v/>
          </cell>
          <cell r="O10521" t="str">
            <v/>
          </cell>
          <cell r="P10521" t="str">
            <v/>
          </cell>
          <cell r="Q10521" t="str">
            <v/>
          </cell>
        </row>
        <row r="10522">
          <cell r="J10522" t="str">
            <v/>
          </cell>
          <cell r="O10522" t="str">
            <v/>
          </cell>
          <cell r="P10522" t="str">
            <v/>
          </cell>
          <cell r="Q10522" t="str">
            <v/>
          </cell>
        </row>
        <row r="10523">
          <cell r="J10523" t="str">
            <v/>
          </cell>
          <cell r="O10523" t="str">
            <v/>
          </cell>
          <cell r="P10523" t="str">
            <v/>
          </cell>
          <cell r="Q10523" t="str">
            <v/>
          </cell>
        </row>
        <row r="10524">
          <cell r="J10524" t="str">
            <v/>
          </cell>
          <cell r="O10524" t="str">
            <v/>
          </cell>
          <cell r="P10524" t="str">
            <v/>
          </cell>
          <cell r="Q10524" t="str">
            <v/>
          </cell>
        </row>
        <row r="10525">
          <cell r="J10525" t="str">
            <v/>
          </cell>
          <cell r="O10525" t="str">
            <v/>
          </cell>
          <cell r="P10525" t="str">
            <v/>
          </cell>
          <cell r="Q10525" t="str">
            <v/>
          </cell>
        </row>
        <row r="10526">
          <cell r="J10526" t="str">
            <v/>
          </cell>
          <cell r="O10526" t="str">
            <v/>
          </cell>
          <cell r="P10526" t="str">
            <v/>
          </cell>
          <cell r="Q10526" t="str">
            <v/>
          </cell>
        </row>
        <row r="10527">
          <cell r="J10527" t="str">
            <v/>
          </cell>
          <cell r="O10527" t="str">
            <v/>
          </cell>
          <cell r="P10527" t="str">
            <v/>
          </cell>
          <cell r="Q10527" t="str">
            <v/>
          </cell>
        </row>
        <row r="10528">
          <cell r="J10528" t="str">
            <v/>
          </cell>
          <cell r="O10528" t="str">
            <v/>
          </cell>
          <cell r="P10528" t="str">
            <v/>
          </cell>
          <cell r="Q10528" t="str">
            <v/>
          </cell>
        </row>
        <row r="10529">
          <cell r="J10529" t="str">
            <v/>
          </cell>
          <cell r="O10529" t="str">
            <v/>
          </cell>
          <cell r="P10529" t="str">
            <v/>
          </cell>
          <cell r="Q10529" t="str">
            <v/>
          </cell>
        </row>
        <row r="10530">
          <cell r="J10530" t="str">
            <v/>
          </cell>
          <cell r="O10530" t="str">
            <v/>
          </cell>
          <cell r="P10530" t="str">
            <v/>
          </cell>
          <cell r="Q10530" t="str">
            <v/>
          </cell>
        </row>
        <row r="10531">
          <cell r="J10531" t="str">
            <v/>
          </cell>
          <cell r="O10531" t="str">
            <v/>
          </cell>
          <cell r="P10531" t="str">
            <v/>
          </cell>
          <cell r="Q10531" t="str">
            <v/>
          </cell>
        </row>
        <row r="10532">
          <cell r="J10532" t="str">
            <v/>
          </cell>
          <cell r="O10532" t="str">
            <v/>
          </cell>
          <cell r="P10532" t="str">
            <v/>
          </cell>
          <cell r="Q10532" t="str">
            <v/>
          </cell>
        </row>
        <row r="10533">
          <cell r="J10533" t="str">
            <v/>
          </cell>
          <cell r="O10533" t="str">
            <v/>
          </cell>
          <cell r="P10533" t="str">
            <v/>
          </cell>
          <cell r="Q10533" t="str">
            <v/>
          </cell>
        </row>
        <row r="10534">
          <cell r="J10534" t="str">
            <v/>
          </cell>
          <cell r="O10534" t="str">
            <v/>
          </cell>
          <cell r="P10534" t="str">
            <v/>
          </cell>
          <cell r="Q10534" t="str">
            <v/>
          </cell>
        </row>
        <row r="10535">
          <cell r="J10535" t="str">
            <v/>
          </cell>
          <cell r="O10535" t="str">
            <v/>
          </cell>
          <cell r="P10535" t="str">
            <v/>
          </cell>
          <cell r="Q10535" t="str">
            <v/>
          </cell>
        </row>
        <row r="10536">
          <cell r="J10536" t="str">
            <v/>
          </cell>
          <cell r="O10536" t="str">
            <v/>
          </cell>
          <cell r="P10536" t="str">
            <v/>
          </cell>
          <cell r="Q10536" t="str">
            <v/>
          </cell>
        </row>
        <row r="10537">
          <cell r="J10537" t="str">
            <v/>
          </cell>
          <cell r="O10537" t="str">
            <v/>
          </cell>
          <cell r="P10537" t="str">
            <v/>
          </cell>
          <cell r="Q10537" t="str">
            <v/>
          </cell>
        </row>
        <row r="10538">
          <cell r="J10538" t="str">
            <v/>
          </cell>
          <cell r="O10538" t="str">
            <v/>
          </cell>
          <cell r="P10538" t="str">
            <v/>
          </cell>
          <cell r="Q10538" t="str">
            <v/>
          </cell>
        </row>
        <row r="10539">
          <cell r="J10539" t="str">
            <v/>
          </cell>
          <cell r="O10539" t="str">
            <v/>
          </cell>
          <cell r="P10539" t="str">
            <v/>
          </cell>
          <cell r="Q10539" t="str">
            <v/>
          </cell>
        </row>
        <row r="10540">
          <cell r="J10540" t="str">
            <v/>
          </cell>
          <cell r="O10540" t="str">
            <v/>
          </cell>
          <cell r="P10540" t="str">
            <v/>
          </cell>
          <cell r="Q10540" t="str">
            <v/>
          </cell>
        </row>
        <row r="10541">
          <cell r="J10541" t="str">
            <v/>
          </cell>
          <cell r="O10541" t="str">
            <v/>
          </cell>
          <cell r="P10541" t="str">
            <v/>
          </cell>
          <cell r="Q10541" t="str">
            <v/>
          </cell>
        </row>
        <row r="10542">
          <cell r="J10542" t="str">
            <v/>
          </cell>
          <cell r="O10542" t="str">
            <v/>
          </cell>
          <cell r="P10542" t="str">
            <v/>
          </cell>
          <cell r="Q10542" t="str">
            <v/>
          </cell>
        </row>
        <row r="10543">
          <cell r="J10543" t="str">
            <v/>
          </cell>
          <cell r="O10543" t="str">
            <v/>
          </cell>
          <cell r="P10543" t="str">
            <v/>
          </cell>
          <cell r="Q10543" t="str">
            <v/>
          </cell>
        </row>
        <row r="10544">
          <cell r="J10544" t="str">
            <v/>
          </cell>
          <cell r="O10544" t="str">
            <v/>
          </cell>
          <cell r="P10544" t="str">
            <v/>
          </cell>
          <cell r="Q10544" t="str">
            <v/>
          </cell>
        </row>
        <row r="10545">
          <cell r="J10545" t="str">
            <v/>
          </cell>
          <cell r="O10545" t="str">
            <v/>
          </cell>
          <cell r="P10545" t="str">
            <v/>
          </cell>
          <cell r="Q10545" t="str">
            <v/>
          </cell>
        </row>
        <row r="10546">
          <cell r="J10546" t="str">
            <v/>
          </cell>
          <cell r="O10546" t="str">
            <v/>
          </cell>
          <cell r="P10546" t="str">
            <v/>
          </cell>
          <cell r="Q10546" t="str">
            <v/>
          </cell>
        </row>
        <row r="10547">
          <cell r="J10547" t="str">
            <v/>
          </cell>
          <cell r="O10547" t="str">
            <v/>
          </cell>
          <cell r="P10547" t="str">
            <v/>
          </cell>
          <cell r="Q10547" t="str">
            <v/>
          </cell>
        </row>
        <row r="10548">
          <cell r="J10548" t="str">
            <v/>
          </cell>
          <cell r="O10548" t="str">
            <v/>
          </cell>
          <cell r="P10548" t="str">
            <v/>
          </cell>
          <cell r="Q10548" t="str">
            <v/>
          </cell>
        </row>
        <row r="10549">
          <cell r="J10549" t="str">
            <v/>
          </cell>
          <cell r="O10549" t="str">
            <v/>
          </cell>
          <cell r="P10549" t="str">
            <v/>
          </cell>
          <cell r="Q10549" t="str">
            <v/>
          </cell>
        </row>
        <row r="10550">
          <cell r="J10550" t="str">
            <v/>
          </cell>
          <cell r="O10550" t="str">
            <v/>
          </cell>
          <cell r="P10550" t="str">
            <v/>
          </cell>
          <cell r="Q10550" t="str">
            <v/>
          </cell>
        </row>
        <row r="10551">
          <cell r="J10551" t="str">
            <v/>
          </cell>
          <cell r="O10551" t="str">
            <v/>
          </cell>
          <cell r="P10551" t="str">
            <v/>
          </cell>
          <cell r="Q10551" t="str">
            <v/>
          </cell>
        </row>
        <row r="10552">
          <cell r="J10552" t="str">
            <v/>
          </cell>
          <cell r="O10552" t="str">
            <v/>
          </cell>
          <cell r="P10552" t="str">
            <v/>
          </cell>
          <cell r="Q10552" t="str">
            <v/>
          </cell>
        </row>
        <row r="10553">
          <cell r="J10553" t="str">
            <v/>
          </cell>
          <cell r="O10553" t="str">
            <v/>
          </cell>
          <cell r="P10553" t="str">
            <v/>
          </cell>
          <cell r="Q10553" t="str">
            <v/>
          </cell>
        </row>
        <row r="10554">
          <cell r="J10554" t="str">
            <v/>
          </cell>
          <cell r="O10554" t="str">
            <v/>
          </cell>
          <cell r="P10554" t="str">
            <v/>
          </cell>
          <cell r="Q10554" t="str">
            <v/>
          </cell>
        </row>
        <row r="10555">
          <cell r="J10555" t="str">
            <v/>
          </cell>
          <cell r="O10555" t="str">
            <v/>
          </cell>
          <cell r="P10555" t="str">
            <v/>
          </cell>
          <cell r="Q10555" t="str">
            <v/>
          </cell>
        </row>
        <row r="10556">
          <cell r="J10556" t="str">
            <v/>
          </cell>
          <cell r="O10556" t="str">
            <v/>
          </cell>
          <cell r="P10556" t="str">
            <v/>
          </cell>
          <cell r="Q10556" t="str">
            <v/>
          </cell>
        </row>
        <row r="10557">
          <cell r="J10557" t="str">
            <v/>
          </cell>
          <cell r="O10557" t="str">
            <v/>
          </cell>
          <cell r="P10557" t="str">
            <v/>
          </cell>
          <cell r="Q10557" t="str">
            <v/>
          </cell>
        </row>
        <row r="10558">
          <cell r="J10558" t="str">
            <v/>
          </cell>
          <cell r="O10558" t="str">
            <v/>
          </cell>
          <cell r="P10558" t="str">
            <v/>
          </cell>
          <cell r="Q10558" t="str">
            <v/>
          </cell>
        </row>
        <row r="10559">
          <cell r="J10559" t="str">
            <v/>
          </cell>
          <cell r="O10559" t="str">
            <v/>
          </cell>
          <cell r="P10559" t="str">
            <v/>
          </cell>
          <cell r="Q10559" t="str">
            <v/>
          </cell>
        </row>
        <row r="10560">
          <cell r="J10560" t="str">
            <v/>
          </cell>
          <cell r="O10560" t="str">
            <v/>
          </cell>
          <cell r="P10560" t="str">
            <v/>
          </cell>
          <cell r="Q10560" t="str">
            <v/>
          </cell>
        </row>
        <row r="10561">
          <cell r="J10561" t="str">
            <v/>
          </cell>
          <cell r="O10561" t="str">
            <v/>
          </cell>
          <cell r="P10561" t="str">
            <v/>
          </cell>
          <cell r="Q10561" t="str">
            <v/>
          </cell>
        </row>
        <row r="10562">
          <cell r="J10562" t="str">
            <v/>
          </cell>
          <cell r="O10562" t="str">
            <v/>
          </cell>
          <cell r="P10562" t="str">
            <v/>
          </cell>
          <cell r="Q10562" t="str">
            <v/>
          </cell>
        </row>
        <row r="10563">
          <cell r="J10563" t="str">
            <v/>
          </cell>
          <cell r="O10563" t="str">
            <v/>
          </cell>
          <cell r="P10563" t="str">
            <v/>
          </cell>
          <cell r="Q10563" t="str">
            <v/>
          </cell>
        </row>
        <row r="10564">
          <cell r="J10564" t="str">
            <v/>
          </cell>
          <cell r="O10564" t="str">
            <v/>
          </cell>
          <cell r="P10564" t="str">
            <v/>
          </cell>
          <cell r="Q10564" t="str">
            <v/>
          </cell>
        </row>
        <row r="10565">
          <cell r="J10565" t="str">
            <v/>
          </cell>
          <cell r="O10565" t="str">
            <v/>
          </cell>
          <cell r="P10565" t="str">
            <v/>
          </cell>
          <cell r="Q10565" t="str">
            <v/>
          </cell>
        </row>
        <row r="10566">
          <cell r="J10566" t="str">
            <v/>
          </cell>
          <cell r="O10566" t="str">
            <v/>
          </cell>
          <cell r="P10566" t="str">
            <v/>
          </cell>
          <cell r="Q10566" t="str">
            <v/>
          </cell>
        </row>
        <row r="10567">
          <cell r="J10567" t="str">
            <v/>
          </cell>
          <cell r="O10567" t="str">
            <v/>
          </cell>
          <cell r="P10567" t="str">
            <v/>
          </cell>
          <cell r="Q10567" t="str">
            <v/>
          </cell>
        </row>
        <row r="10568">
          <cell r="J10568" t="str">
            <v/>
          </cell>
          <cell r="O10568" t="str">
            <v/>
          </cell>
          <cell r="P10568" t="str">
            <v/>
          </cell>
          <cell r="Q10568" t="str">
            <v/>
          </cell>
        </row>
        <row r="10569">
          <cell r="J10569" t="str">
            <v/>
          </cell>
          <cell r="O10569" t="str">
            <v/>
          </cell>
          <cell r="P10569" t="str">
            <v/>
          </cell>
          <cell r="Q10569" t="str">
            <v/>
          </cell>
        </row>
        <row r="10570">
          <cell r="J10570" t="str">
            <v/>
          </cell>
          <cell r="O10570" t="str">
            <v/>
          </cell>
          <cell r="P10570" t="str">
            <v/>
          </cell>
          <cell r="Q10570" t="str">
            <v/>
          </cell>
        </row>
        <row r="10571">
          <cell r="J10571" t="str">
            <v/>
          </cell>
          <cell r="O10571" t="str">
            <v/>
          </cell>
          <cell r="P10571" t="str">
            <v/>
          </cell>
          <cell r="Q10571" t="str">
            <v/>
          </cell>
        </row>
        <row r="10572">
          <cell r="J10572" t="str">
            <v/>
          </cell>
          <cell r="O10572" t="str">
            <v/>
          </cell>
          <cell r="P10572" t="str">
            <v/>
          </cell>
          <cell r="Q10572" t="str">
            <v/>
          </cell>
        </row>
        <row r="10573">
          <cell r="J10573" t="str">
            <v/>
          </cell>
          <cell r="O10573" t="str">
            <v/>
          </cell>
          <cell r="P10573" t="str">
            <v/>
          </cell>
          <cell r="Q10573" t="str">
            <v/>
          </cell>
        </row>
        <row r="10574">
          <cell r="J10574" t="str">
            <v/>
          </cell>
          <cell r="O10574" t="str">
            <v/>
          </cell>
          <cell r="P10574" t="str">
            <v/>
          </cell>
          <cell r="Q10574" t="str">
            <v/>
          </cell>
        </row>
        <row r="10575">
          <cell r="J10575" t="str">
            <v/>
          </cell>
          <cell r="O10575" t="str">
            <v/>
          </cell>
          <cell r="P10575" t="str">
            <v/>
          </cell>
          <cell r="Q10575" t="str">
            <v/>
          </cell>
        </row>
        <row r="10576">
          <cell r="J10576" t="str">
            <v/>
          </cell>
          <cell r="O10576" t="str">
            <v/>
          </cell>
          <cell r="P10576" t="str">
            <v/>
          </cell>
          <cell r="Q10576" t="str">
            <v/>
          </cell>
        </row>
        <row r="10577">
          <cell r="J10577" t="str">
            <v/>
          </cell>
          <cell r="O10577" t="str">
            <v/>
          </cell>
          <cell r="P10577" t="str">
            <v/>
          </cell>
          <cell r="Q10577" t="str">
            <v/>
          </cell>
        </row>
        <row r="10578">
          <cell r="J10578" t="str">
            <v/>
          </cell>
          <cell r="O10578" t="str">
            <v/>
          </cell>
          <cell r="P10578" t="str">
            <v/>
          </cell>
          <cell r="Q10578" t="str">
            <v/>
          </cell>
        </row>
        <row r="10579">
          <cell r="J10579" t="str">
            <v/>
          </cell>
          <cell r="O10579" t="str">
            <v/>
          </cell>
          <cell r="P10579" t="str">
            <v/>
          </cell>
          <cell r="Q10579" t="str">
            <v/>
          </cell>
        </row>
        <row r="10580">
          <cell r="J10580" t="str">
            <v/>
          </cell>
          <cell r="O10580" t="str">
            <v/>
          </cell>
          <cell r="P10580" t="str">
            <v/>
          </cell>
          <cell r="Q10580" t="str">
            <v/>
          </cell>
        </row>
        <row r="10581">
          <cell r="J10581" t="str">
            <v/>
          </cell>
          <cell r="O10581" t="str">
            <v/>
          </cell>
          <cell r="P10581" t="str">
            <v/>
          </cell>
          <cell r="Q10581" t="str">
            <v/>
          </cell>
        </row>
        <row r="10582">
          <cell r="J10582" t="str">
            <v/>
          </cell>
          <cell r="O10582" t="str">
            <v/>
          </cell>
          <cell r="P10582" t="str">
            <v/>
          </cell>
          <cell r="Q10582" t="str">
            <v/>
          </cell>
        </row>
        <row r="10583">
          <cell r="J10583" t="str">
            <v/>
          </cell>
          <cell r="O10583" t="str">
            <v/>
          </cell>
          <cell r="P10583" t="str">
            <v/>
          </cell>
          <cell r="Q10583" t="str">
            <v/>
          </cell>
        </row>
        <row r="10584">
          <cell r="J10584" t="str">
            <v/>
          </cell>
          <cell r="O10584" t="str">
            <v/>
          </cell>
          <cell r="P10584" t="str">
            <v/>
          </cell>
          <cell r="Q10584" t="str">
            <v/>
          </cell>
        </row>
        <row r="10585">
          <cell r="J10585" t="str">
            <v/>
          </cell>
          <cell r="O10585" t="str">
            <v/>
          </cell>
          <cell r="P10585" t="str">
            <v/>
          </cell>
          <cell r="Q10585" t="str">
            <v/>
          </cell>
        </row>
        <row r="10586">
          <cell r="J10586" t="str">
            <v/>
          </cell>
          <cell r="O10586" t="str">
            <v/>
          </cell>
          <cell r="P10586" t="str">
            <v/>
          </cell>
          <cell r="Q10586" t="str">
            <v/>
          </cell>
        </row>
        <row r="10587">
          <cell r="J10587" t="str">
            <v/>
          </cell>
          <cell r="O10587" t="str">
            <v/>
          </cell>
          <cell r="P10587" t="str">
            <v/>
          </cell>
          <cell r="Q10587" t="str">
            <v/>
          </cell>
        </row>
        <row r="10588">
          <cell r="J10588" t="str">
            <v/>
          </cell>
          <cell r="O10588" t="str">
            <v/>
          </cell>
          <cell r="P10588" t="str">
            <v/>
          </cell>
          <cell r="Q10588" t="str">
            <v/>
          </cell>
        </row>
        <row r="10589">
          <cell r="J10589" t="str">
            <v/>
          </cell>
          <cell r="O10589" t="str">
            <v/>
          </cell>
          <cell r="P10589" t="str">
            <v/>
          </cell>
          <cell r="Q10589" t="str">
            <v/>
          </cell>
        </row>
        <row r="10590">
          <cell r="J10590" t="str">
            <v/>
          </cell>
          <cell r="O10590" t="str">
            <v/>
          </cell>
          <cell r="P10590" t="str">
            <v/>
          </cell>
          <cell r="Q10590" t="str">
            <v/>
          </cell>
        </row>
        <row r="10591">
          <cell r="J10591" t="str">
            <v/>
          </cell>
          <cell r="O10591" t="str">
            <v/>
          </cell>
          <cell r="P10591" t="str">
            <v/>
          </cell>
          <cell r="Q10591" t="str">
            <v/>
          </cell>
        </row>
        <row r="10592">
          <cell r="J10592" t="str">
            <v/>
          </cell>
          <cell r="O10592" t="str">
            <v/>
          </cell>
          <cell r="P10592" t="str">
            <v/>
          </cell>
          <cell r="Q10592" t="str">
            <v/>
          </cell>
        </row>
        <row r="10593">
          <cell r="J10593" t="str">
            <v/>
          </cell>
          <cell r="O10593" t="str">
            <v/>
          </cell>
          <cell r="P10593" t="str">
            <v/>
          </cell>
          <cell r="Q10593" t="str">
            <v/>
          </cell>
        </row>
        <row r="10594">
          <cell r="J10594" t="str">
            <v/>
          </cell>
          <cell r="O10594" t="str">
            <v/>
          </cell>
          <cell r="P10594" t="str">
            <v/>
          </cell>
          <cell r="Q10594" t="str">
            <v/>
          </cell>
        </row>
        <row r="10595">
          <cell r="J10595" t="str">
            <v/>
          </cell>
          <cell r="O10595" t="str">
            <v/>
          </cell>
          <cell r="P10595" t="str">
            <v/>
          </cell>
          <cell r="Q10595" t="str">
            <v/>
          </cell>
        </row>
        <row r="10596">
          <cell r="J10596" t="str">
            <v/>
          </cell>
          <cell r="O10596" t="str">
            <v/>
          </cell>
          <cell r="P10596" t="str">
            <v/>
          </cell>
          <cell r="Q10596" t="str">
            <v/>
          </cell>
        </row>
        <row r="10597">
          <cell r="J10597" t="str">
            <v/>
          </cell>
          <cell r="O10597" t="str">
            <v/>
          </cell>
          <cell r="P10597" t="str">
            <v/>
          </cell>
          <cell r="Q10597" t="str">
            <v/>
          </cell>
        </row>
        <row r="10598">
          <cell r="J10598" t="str">
            <v/>
          </cell>
          <cell r="O10598" t="str">
            <v/>
          </cell>
          <cell r="P10598" t="str">
            <v/>
          </cell>
          <cell r="Q10598" t="str">
            <v/>
          </cell>
        </row>
        <row r="10599">
          <cell r="J10599" t="str">
            <v/>
          </cell>
          <cell r="O10599" t="str">
            <v/>
          </cell>
          <cell r="P10599" t="str">
            <v/>
          </cell>
          <cell r="Q10599" t="str">
            <v/>
          </cell>
        </row>
        <row r="10600">
          <cell r="J10600" t="str">
            <v/>
          </cell>
          <cell r="O10600" t="str">
            <v/>
          </cell>
          <cell r="P10600" t="str">
            <v/>
          </cell>
          <cell r="Q10600" t="str">
            <v/>
          </cell>
        </row>
        <row r="10601">
          <cell r="J10601" t="str">
            <v/>
          </cell>
          <cell r="O10601" t="str">
            <v/>
          </cell>
          <cell r="P10601" t="str">
            <v/>
          </cell>
          <cell r="Q10601" t="str">
            <v/>
          </cell>
        </row>
        <row r="10602">
          <cell r="J10602" t="str">
            <v/>
          </cell>
          <cell r="O10602" t="str">
            <v/>
          </cell>
          <cell r="P10602" t="str">
            <v/>
          </cell>
          <cell r="Q10602" t="str">
            <v/>
          </cell>
        </row>
        <row r="10603">
          <cell r="J10603" t="str">
            <v/>
          </cell>
          <cell r="O10603" t="str">
            <v/>
          </cell>
          <cell r="P10603" t="str">
            <v/>
          </cell>
          <cell r="Q10603" t="str">
            <v/>
          </cell>
        </row>
        <row r="10604">
          <cell r="J10604" t="str">
            <v/>
          </cell>
          <cell r="O10604" t="str">
            <v/>
          </cell>
          <cell r="P10604" t="str">
            <v/>
          </cell>
          <cell r="Q10604" t="str">
            <v/>
          </cell>
        </row>
        <row r="10605">
          <cell r="J10605" t="str">
            <v/>
          </cell>
          <cell r="O10605" t="str">
            <v/>
          </cell>
          <cell r="P10605" t="str">
            <v/>
          </cell>
          <cell r="Q10605" t="str">
            <v/>
          </cell>
        </row>
        <row r="10606">
          <cell r="J10606" t="str">
            <v/>
          </cell>
          <cell r="O10606" t="str">
            <v/>
          </cell>
          <cell r="P10606" t="str">
            <v/>
          </cell>
          <cell r="Q10606" t="str">
            <v/>
          </cell>
        </row>
        <row r="10607">
          <cell r="J10607" t="str">
            <v/>
          </cell>
          <cell r="O10607" t="str">
            <v/>
          </cell>
          <cell r="P10607" t="str">
            <v/>
          </cell>
          <cell r="Q10607" t="str">
            <v/>
          </cell>
        </row>
        <row r="10608">
          <cell r="J10608" t="str">
            <v/>
          </cell>
          <cell r="O10608" t="str">
            <v/>
          </cell>
          <cell r="P10608" t="str">
            <v/>
          </cell>
          <cell r="Q10608" t="str">
            <v/>
          </cell>
        </row>
        <row r="10609">
          <cell r="J10609" t="str">
            <v/>
          </cell>
          <cell r="O10609" t="str">
            <v/>
          </cell>
          <cell r="P10609" t="str">
            <v/>
          </cell>
          <cell r="Q10609" t="str">
            <v/>
          </cell>
        </row>
        <row r="10610">
          <cell r="J10610" t="str">
            <v/>
          </cell>
          <cell r="O10610" t="str">
            <v/>
          </cell>
          <cell r="P10610" t="str">
            <v/>
          </cell>
          <cell r="Q10610" t="str">
            <v/>
          </cell>
        </row>
        <row r="10611">
          <cell r="J10611" t="str">
            <v/>
          </cell>
          <cell r="O10611" t="str">
            <v/>
          </cell>
          <cell r="P10611" t="str">
            <v/>
          </cell>
          <cell r="Q10611" t="str">
            <v/>
          </cell>
        </row>
        <row r="10612">
          <cell r="J10612" t="str">
            <v/>
          </cell>
          <cell r="O10612" t="str">
            <v/>
          </cell>
          <cell r="P10612" t="str">
            <v/>
          </cell>
          <cell r="Q10612" t="str">
            <v/>
          </cell>
        </row>
        <row r="10613">
          <cell r="J10613" t="str">
            <v/>
          </cell>
          <cell r="O10613" t="str">
            <v/>
          </cell>
          <cell r="P10613" t="str">
            <v/>
          </cell>
          <cell r="Q10613" t="str">
            <v/>
          </cell>
        </row>
        <row r="10614">
          <cell r="J10614" t="str">
            <v/>
          </cell>
          <cell r="O10614" t="str">
            <v/>
          </cell>
          <cell r="P10614" t="str">
            <v/>
          </cell>
          <cell r="Q10614" t="str">
            <v/>
          </cell>
        </row>
        <row r="10615">
          <cell r="J10615" t="str">
            <v/>
          </cell>
          <cell r="O10615" t="str">
            <v/>
          </cell>
          <cell r="P10615" t="str">
            <v/>
          </cell>
          <cell r="Q10615" t="str">
            <v/>
          </cell>
        </row>
        <row r="10616">
          <cell r="J10616" t="str">
            <v/>
          </cell>
          <cell r="O10616" t="str">
            <v/>
          </cell>
          <cell r="P10616" t="str">
            <v/>
          </cell>
          <cell r="Q10616" t="str">
            <v/>
          </cell>
        </row>
        <row r="10617">
          <cell r="J10617" t="str">
            <v/>
          </cell>
          <cell r="O10617" t="str">
            <v/>
          </cell>
          <cell r="P10617" t="str">
            <v/>
          </cell>
          <cell r="Q10617" t="str">
            <v/>
          </cell>
        </row>
        <row r="10618">
          <cell r="J10618" t="str">
            <v/>
          </cell>
          <cell r="O10618" t="str">
            <v/>
          </cell>
          <cell r="P10618" t="str">
            <v/>
          </cell>
          <cell r="Q10618" t="str">
            <v/>
          </cell>
        </row>
        <row r="10619">
          <cell r="J10619" t="str">
            <v/>
          </cell>
          <cell r="O10619" t="str">
            <v/>
          </cell>
          <cell r="P10619" t="str">
            <v/>
          </cell>
          <cell r="Q10619" t="str">
            <v/>
          </cell>
        </row>
        <row r="10620">
          <cell r="J10620" t="str">
            <v/>
          </cell>
          <cell r="O10620" t="str">
            <v/>
          </cell>
          <cell r="P10620" t="str">
            <v/>
          </cell>
          <cell r="Q10620" t="str">
            <v/>
          </cell>
        </row>
        <row r="10621">
          <cell r="J10621" t="str">
            <v/>
          </cell>
          <cell r="O10621" t="str">
            <v/>
          </cell>
          <cell r="P10621" t="str">
            <v/>
          </cell>
          <cell r="Q10621" t="str">
            <v/>
          </cell>
        </row>
        <row r="10622">
          <cell r="J10622" t="str">
            <v/>
          </cell>
          <cell r="O10622" t="str">
            <v/>
          </cell>
          <cell r="P10622" t="str">
            <v/>
          </cell>
          <cell r="Q10622" t="str">
            <v/>
          </cell>
        </row>
        <row r="10623">
          <cell r="J10623" t="str">
            <v/>
          </cell>
          <cell r="O10623" t="str">
            <v/>
          </cell>
          <cell r="P10623" t="str">
            <v/>
          </cell>
          <cell r="Q10623" t="str">
            <v/>
          </cell>
        </row>
        <row r="10624">
          <cell r="J10624" t="str">
            <v/>
          </cell>
          <cell r="O10624" t="str">
            <v/>
          </cell>
          <cell r="P10624" t="str">
            <v/>
          </cell>
          <cell r="Q10624" t="str">
            <v/>
          </cell>
        </row>
        <row r="10625">
          <cell r="J10625" t="str">
            <v/>
          </cell>
          <cell r="O10625" t="str">
            <v/>
          </cell>
          <cell r="P10625" t="str">
            <v/>
          </cell>
          <cell r="Q10625" t="str">
            <v/>
          </cell>
        </row>
        <row r="10626">
          <cell r="J10626" t="str">
            <v/>
          </cell>
          <cell r="O10626" t="str">
            <v/>
          </cell>
          <cell r="P10626" t="str">
            <v/>
          </cell>
          <cell r="Q10626" t="str">
            <v/>
          </cell>
        </row>
        <row r="10627">
          <cell r="J10627" t="str">
            <v/>
          </cell>
          <cell r="O10627" t="str">
            <v/>
          </cell>
          <cell r="P10627" t="str">
            <v/>
          </cell>
          <cell r="Q10627" t="str">
            <v/>
          </cell>
        </row>
        <row r="10628">
          <cell r="J10628" t="str">
            <v/>
          </cell>
          <cell r="O10628" t="str">
            <v/>
          </cell>
          <cell r="P10628" t="str">
            <v/>
          </cell>
          <cell r="Q10628" t="str">
            <v/>
          </cell>
        </row>
        <row r="10629">
          <cell r="J10629" t="str">
            <v/>
          </cell>
          <cell r="O10629" t="str">
            <v/>
          </cell>
          <cell r="P10629" t="str">
            <v/>
          </cell>
          <cell r="Q10629" t="str">
            <v/>
          </cell>
        </row>
        <row r="10630">
          <cell r="J10630" t="str">
            <v/>
          </cell>
          <cell r="O10630" t="str">
            <v/>
          </cell>
          <cell r="P10630" t="str">
            <v/>
          </cell>
          <cell r="Q10630" t="str">
            <v/>
          </cell>
        </row>
        <row r="10631">
          <cell r="J10631" t="str">
            <v/>
          </cell>
          <cell r="O10631" t="str">
            <v/>
          </cell>
          <cell r="P10631" t="str">
            <v/>
          </cell>
          <cell r="Q10631" t="str">
            <v/>
          </cell>
        </row>
        <row r="10632">
          <cell r="J10632" t="str">
            <v/>
          </cell>
          <cell r="O10632" t="str">
            <v/>
          </cell>
          <cell r="P10632" t="str">
            <v/>
          </cell>
          <cell r="Q10632" t="str">
            <v/>
          </cell>
        </row>
        <row r="10633">
          <cell r="J10633" t="str">
            <v/>
          </cell>
          <cell r="O10633" t="str">
            <v/>
          </cell>
          <cell r="P10633" t="str">
            <v/>
          </cell>
          <cell r="Q10633" t="str">
            <v/>
          </cell>
        </row>
        <row r="10634">
          <cell r="J10634" t="str">
            <v/>
          </cell>
          <cell r="O10634" t="str">
            <v/>
          </cell>
          <cell r="P10634" t="str">
            <v/>
          </cell>
          <cell r="Q10634" t="str">
            <v/>
          </cell>
        </row>
        <row r="10635">
          <cell r="J10635" t="str">
            <v/>
          </cell>
          <cell r="O10635" t="str">
            <v/>
          </cell>
          <cell r="P10635" t="str">
            <v/>
          </cell>
          <cell r="Q10635" t="str">
            <v/>
          </cell>
        </row>
        <row r="10636">
          <cell r="J10636" t="str">
            <v/>
          </cell>
          <cell r="O10636" t="str">
            <v/>
          </cell>
          <cell r="P10636" t="str">
            <v/>
          </cell>
          <cell r="Q10636" t="str">
            <v/>
          </cell>
        </row>
        <row r="10637">
          <cell r="J10637" t="str">
            <v/>
          </cell>
          <cell r="O10637" t="str">
            <v/>
          </cell>
          <cell r="P10637" t="str">
            <v/>
          </cell>
          <cell r="Q10637" t="str">
            <v/>
          </cell>
        </row>
        <row r="10638">
          <cell r="J10638" t="str">
            <v/>
          </cell>
          <cell r="O10638" t="str">
            <v/>
          </cell>
          <cell r="P10638" t="str">
            <v/>
          </cell>
          <cell r="Q10638" t="str">
            <v/>
          </cell>
        </row>
        <row r="10639">
          <cell r="J10639" t="str">
            <v/>
          </cell>
          <cell r="O10639" t="str">
            <v/>
          </cell>
          <cell r="P10639" t="str">
            <v/>
          </cell>
          <cell r="Q10639" t="str">
            <v/>
          </cell>
        </row>
        <row r="10640">
          <cell r="J10640" t="str">
            <v/>
          </cell>
          <cell r="O10640" t="str">
            <v/>
          </cell>
          <cell r="P10640" t="str">
            <v/>
          </cell>
          <cell r="Q10640" t="str">
            <v/>
          </cell>
        </row>
        <row r="10641">
          <cell r="J10641" t="str">
            <v/>
          </cell>
          <cell r="O10641" t="str">
            <v/>
          </cell>
          <cell r="P10641" t="str">
            <v/>
          </cell>
          <cell r="Q10641" t="str">
            <v/>
          </cell>
        </row>
        <row r="10642">
          <cell r="J10642" t="str">
            <v/>
          </cell>
          <cell r="O10642" t="str">
            <v/>
          </cell>
          <cell r="P10642" t="str">
            <v/>
          </cell>
          <cell r="Q10642" t="str">
            <v/>
          </cell>
        </row>
        <row r="10643">
          <cell r="J10643" t="str">
            <v/>
          </cell>
          <cell r="O10643" t="str">
            <v/>
          </cell>
          <cell r="P10643" t="str">
            <v/>
          </cell>
          <cell r="Q10643" t="str">
            <v/>
          </cell>
        </row>
        <row r="10644">
          <cell r="J10644" t="str">
            <v/>
          </cell>
          <cell r="O10644" t="str">
            <v/>
          </cell>
          <cell r="P10644" t="str">
            <v/>
          </cell>
          <cell r="Q10644" t="str">
            <v/>
          </cell>
        </row>
        <row r="10645">
          <cell r="J10645" t="str">
            <v/>
          </cell>
          <cell r="O10645" t="str">
            <v/>
          </cell>
          <cell r="P10645" t="str">
            <v/>
          </cell>
          <cell r="Q10645" t="str">
            <v/>
          </cell>
        </row>
        <row r="10646">
          <cell r="J10646" t="str">
            <v/>
          </cell>
          <cell r="O10646" t="str">
            <v/>
          </cell>
          <cell r="P10646" t="str">
            <v/>
          </cell>
          <cell r="Q10646" t="str">
            <v/>
          </cell>
        </row>
        <row r="10647">
          <cell r="J10647" t="str">
            <v/>
          </cell>
          <cell r="O10647" t="str">
            <v/>
          </cell>
          <cell r="P10647" t="str">
            <v/>
          </cell>
          <cell r="Q10647" t="str">
            <v/>
          </cell>
        </row>
        <row r="10648">
          <cell r="J10648" t="str">
            <v/>
          </cell>
          <cell r="O10648" t="str">
            <v/>
          </cell>
          <cell r="P10648" t="str">
            <v/>
          </cell>
          <cell r="Q10648" t="str">
            <v/>
          </cell>
        </row>
        <row r="10649">
          <cell r="J10649" t="str">
            <v/>
          </cell>
          <cell r="O10649" t="str">
            <v/>
          </cell>
          <cell r="P10649" t="str">
            <v/>
          </cell>
          <cell r="Q10649" t="str">
            <v/>
          </cell>
        </row>
        <row r="10650">
          <cell r="J10650" t="str">
            <v/>
          </cell>
          <cell r="O10650" t="str">
            <v/>
          </cell>
          <cell r="P10650" t="str">
            <v/>
          </cell>
          <cell r="Q10650" t="str">
            <v/>
          </cell>
        </row>
        <row r="10651">
          <cell r="J10651" t="str">
            <v/>
          </cell>
          <cell r="O10651" t="str">
            <v/>
          </cell>
          <cell r="P10651" t="str">
            <v/>
          </cell>
          <cell r="Q10651" t="str">
            <v/>
          </cell>
        </row>
        <row r="10652">
          <cell r="J10652" t="str">
            <v/>
          </cell>
          <cell r="O10652" t="str">
            <v/>
          </cell>
          <cell r="P10652" t="str">
            <v/>
          </cell>
          <cell r="Q10652" t="str">
            <v/>
          </cell>
        </row>
        <row r="10653">
          <cell r="J10653" t="str">
            <v/>
          </cell>
          <cell r="O10653" t="str">
            <v/>
          </cell>
          <cell r="P10653" t="str">
            <v/>
          </cell>
          <cell r="Q10653" t="str">
            <v/>
          </cell>
        </row>
        <row r="10654">
          <cell r="J10654" t="str">
            <v/>
          </cell>
          <cell r="O10654" t="str">
            <v/>
          </cell>
          <cell r="P10654" t="str">
            <v/>
          </cell>
          <cell r="Q10654" t="str">
            <v/>
          </cell>
        </row>
        <row r="10655">
          <cell r="J10655" t="str">
            <v/>
          </cell>
          <cell r="O10655" t="str">
            <v/>
          </cell>
          <cell r="P10655" t="str">
            <v/>
          </cell>
          <cell r="Q10655" t="str">
            <v/>
          </cell>
        </row>
        <row r="10656">
          <cell r="J10656" t="str">
            <v/>
          </cell>
          <cell r="O10656" t="str">
            <v/>
          </cell>
          <cell r="P10656" t="str">
            <v/>
          </cell>
          <cell r="Q10656" t="str">
            <v/>
          </cell>
        </row>
        <row r="10657">
          <cell r="J10657" t="str">
            <v/>
          </cell>
          <cell r="O10657" t="str">
            <v/>
          </cell>
          <cell r="P10657" t="str">
            <v/>
          </cell>
          <cell r="Q10657" t="str">
            <v/>
          </cell>
        </row>
        <row r="10658">
          <cell r="J10658" t="str">
            <v/>
          </cell>
          <cell r="O10658" t="str">
            <v/>
          </cell>
          <cell r="P10658" t="str">
            <v/>
          </cell>
          <cell r="Q10658" t="str">
            <v/>
          </cell>
        </row>
        <row r="10659">
          <cell r="J10659" t="str">
            <v/>
          </cell>
          <cell r="O10659" t="str">
            <v/>
          </cell>
          <cell r="P10659" t="str">
            <v/>
          </cell>
          <cell r="Q10659" t="str">
            <v/>
          </cell>
        </row>
        <row r="10660">
          <cell r="J10660" t="str">
            <v/>
          </cell>
          <cell r="O10660" t="str">
            <v/>
          </cell>
          <cell r="P10660" t="str">
            <v/>
          </cell>
          <cell r="Q10660" t="str">
            <v/>
          </cell>
        </row>
        <row r="10661">
          <cell r="J10661" t="str">
            <v/>
          </cell>
          <cell r="O10661" t="str">
            <v/>
          </cell>
          <cell r="P10661" t="str">
            <v/>
          </cell>
          <cell r="Q10661" t="str">
            <v/>
          </cell>
        </row>
        <row r="10662">
          <cell r="J10662" t="str">
            <v/>
          </cell>
          <cell r="O10662" t="str">
            <v/>
          </cell>
          <cell r="P10662" t="str">
            <v/>
          </cell>
          <cell r="Q10662" t="str">
            <v/>
          </cell>
        </row>
        <row r="10663">
          <cell r="J10663" t="str">
            <v/>
          </cell>
          <cell r="O10663" t="str">
            <v/>
          </cell>
          <cell r="P10663" t="str">
            <v/>
          </cell>
          <cell r="Q10663" t="str">
            <v/>
          </cell>
        </row>
        <row r="10664">
          <cell r="J10664" t="str">
            <v/>
          </cell>
          <cell r="O10664" t="str">
            <v/>
          </cell>
          <cell r="P10664" t="str">
            <v/>
          </cell>
          <cell r="Q10664" t="str">
            <v/>
          </cell>
        </row>
        <row r="10665">
          <cell r="J10665" t="str">
            <v/>
          </cell>
          <cell r="O10665" t="str">
            <v/>
          </cell>
          <cell r="P10665" t="str">
            <v/>
          </cell>
          <cell r="Q10665" t="str">
            <v/>
          </cell>
        </row>
        <row r="10666">
          <cell r="J10666" t="str">
            <v/>
          </cell>
          <cell r="O10666" t="str">
            <v/>
          </cell>
          <cell r="P10666" t="str">
            <v/>
          </cell>
          <cell r="Q10666" t="str">
            <v/>
          </cell>
        </row>
        <row r="10667">
          <cell r="J10667" t="str">
            <v/>
          </cell>
          <cell r="O10667" t="str">
            <v/>
          </cell>
          <cell r="P10667" t="str">
            <v/>
          </cell>
          <cell r="Q10667" t="str">
            <v/>
          </cell>
        </row>
        <row r="10668">
          <cell r="J10668" t="str">
            <v/>
          </cell>
          <cell r="O10668" t="str">
            <v/>
          </cell>
          <cell r="P10668" t="str">
            <v/>
          </cell>
          <cell r="Q10668" t="str">
            <v/>
          </cell>
        </row>
        <row r="10669">
          <cell r="J10669" t="str">
            <v/>
          </cell>
          <cell r="O10669" t="str">
            <v/>
          </cell>
          <cell r="P10669" t="str">
            <v/>
          </cell>
          <cell r="Q10669" t="str">
            <v/>
          </cell>
        </row>
        <row r="10670">
          <cell r="J10670" t="str">
            <v/>
          </cell>
          <cell r="O10670" t="str">
            <v/>
          </cell>
          <cell r="P10670" t="str">
            <v/>
          </cell>
          <cell r="Q10670" t="str">
            <v/>
          </cell>
        </row>
        <row r="10671">
          <cell r="J10671" t="str">
            <v/>
          </cell>
          <cell r="O10671" t="str">
            <v/>
          </cell>
          <cell r="P10671" t="str">
            <v/>
          </cell>
          <cell r="Q10671" t="str">
            <v/>
          </cell>
        </row>
        <row r="10672">
          <cell r="J10672" t="str">
            <v/>
          </cell>
          <cell r="O10672" t="str">
            <v/>
          </cell>
          <cell r="P10672" t="str">
            <v/>
          </cell>
          <cell r="Q10672" t="str">
            <v/>
          </cell>
        </row>
        <row r="10673">
          <cell r="J10673" t="str">
            <v/>
          </cell>
          <cell r="O10673" t="str">
            <v/>
          </cell>
          <cell r="P10673" t="str">
            <v/>
          </cell>
          <cell r="Q10673" t="str">
            <v/>
          </cell>
        </row>
        <row r="10674">
          <cell r="J10674" t="str">
            <v/>
          </cell>
          <cell r="O10674" t="str">
            <v/>
          </cell>
          <cell r="P10674" t="str">
            <v/>
          </cell>
          <cell r="Q10674" t="str">
            <v/>
          </cell>
        </row>
        <row r="10675">
          <cell r="J10675" t="str">
            <v/>
          </cell>
          <cell r="O10675" t="str">
            <v/>
          </cell>
          <cell r="P10675" t="str">
            <v/>
          </cell>
          <cell r="Q10675" t="str">
            <v/>
          </cell>
        </row>
        <row r="10676">
          <cell r="J10676" t="str">
            <v/>
          </cell>
          <cell r="O10676" t="str">
            <v/>
          </cell>
          <cell r="P10676" t="str">
            <v/>
          </cell>
          <cell r="Q10676" t="str">
            <v/>
          </cell>
        </row>
        <row r="10677">
          <cell r="J10677" t="str">
            <v/>
          </cell>
          <cell r="O10677" t="str">
            <v/>
          </cell>
          <cell r="P10677" t="str">
            <v/>
          </cell>
          <cell r="Q10677" t="str">
            <v/>
          </cell>
        </row>
        <row r="10678">
          <cell r="J10678" t="str">
            <v/>
          </cell>
          <cell r="O10678" t="str">
            <v/>
          </cell>
          <cell r="P10678" t="str">
            <v/>
          </cell>
          <cell r="Q10678" t="str">
            <v/>
          </cell>
        </row>
        <row r="10679">
          <cell r="J10679" t="str">
            <v/>
          </cell>
          <cell r="O10679" t="str">
            <v/>
          </cell>
          <cell r="P10679" t="str">
            <v/>
          </cell>
          <cell r="Q10679" t="str">
            <v/>
          </cell>
        </row>
        <row r="10680">
          <cell r="J10680" t="str">
            <v/>
          </cell>
          <cell r="O10680" t="str">
            <v/>
          </cell>
          <cell r="P10680" t="str">
            <v/>
          </cell>
          <cell r="Q10680" t="str">
            <v/>
          </cell>
        </row>
        <row r="10681">
          <cell r="J10681" t="str">
            <v/>
          </cell>
          <cell r="O10681" t="str">
            <v/>
          </cell>
          <cell r="P10681" t="str">
            <v/>
          </cell>
          <cell r="Q10681" t="str">
            <v/>
          </cell>
        </row>
        <row r="10682">
          <cell r="J10682" t="str">
            <v/>
          </cell>
          <cell r="O10682" t="str">
            <v/>
          </cell>
          <cell r="P10682" t="str">
            <v/>
          </cell>
          <cell r="Q10682" t="str">
            <v/>
          </cell>
        </row>
        <row r="10683">
          <cell r="J10683" t="str">
            <v/>
          </cell>
          <cell r="O10683" t="str">
            <v/>
          </cell>
          <cell r="P10683" t="str">
            <v/>
          </cell>
          <cell r="Q10683" t="str">
            <v/>
          </cell>
        </row>
        <row r="10684">
          <cell r="J10684" t="str">
            <v/>
          </cell>
          <cell r="O10684" t="str">
            <v/>
          </cell>
          <cell r="P10684" t="str">
            <v/>
          </cell>
          <cell r="Q10684" t="str">
            <v/>
          </cell>
        </row>
        <row r="10685">
          <cell r="J10685" t="str">
            <v/>
          </cell>
          <cell r="O10685" t="str">
            <v/>
          </cell>
          <cell r="P10685" t="str">
            <v/>
          </cell>
          <cell r="Q10685" t="str">
            <v/>
          </cell>
        </row>
        <row r="10686">
          <cell r="J10686" t="str">
            <v/>
          </cell>
          <cell r="O10686" t="str">
            <v/>
          </cell>
          <cell r="P10686" t="str">
            <v/>
          </cell>
          <cell r="Q10686" t="str">
            <v/>
          </cell>
        </row>
        <row r="10687">
          <cell r="J10687" t="str">
            <v/>
          </cell>
          <cell r="O10687" t="str">
            <v/>
          </cell>
          <cell r="P10687" t="str">
            <v/>
          </cell>
          <cell r="Q10687" t="str">
            <v/>
          </cell>
        </row>
        <row r="10688">
          <cell r="J10688" t="str">
            <v/>
          </cell>
          <cell r="O10688" t="str">
            <v/>
          </cell>
          <cell r="P10688" t="str">
            <v/>
          </cell>
          <cell r="Q10688" t="str">
            <v/>
          </cell>
        </row>
        <row r="10689">
          <cell r="J10689" t="str">
            <v/>
          </cell>
          <cell r="O10689" t="str">
            <v/>
          </cell>
          <cell r="P10689" t="str">
            <v/>
          </cell>
          <cell r="Q10689" t="str">
            <v/>
          </cell>
        </row>
        <row r="10690">
          <cell r="J10690" t="str">
            <v/>
          </cell>
          <cell r="O10690" t="str">
            <v/>
          </cell>
          <cell r="P10690" t="str">
            <v/>
          </cell>
          <cell r="Q10690" t="str">
            <v/>
          </cell>
        </row>
        <row r="10691">
          <cell r="J10691" t="str">
            <v/>
          </cell>
          <cell r="O10691" t="str">
            <v/>
          </cell>
          <cell r="P10691" t="str">
            <v/>
          </cell>
          <cell r="Q10691" t="str">
            <v/>
          </cell>
        </row>
        <row r="10692">
          <cell r="J10692" t="str">
            <v/>
          </cell>
          <cell r="O10692" t="str">
            <v/>
          </cell>
          <cell r="P10692" t="str">
            <v/>
          </cell>
          <cell r="Q10692" t="str">
            <v/>
          </cell>
        </row>
        <row r="10693">
          <cell r="J10693" t="str">
            <v/>
          </cell>
          <cell r="O10693" t="str">
            <v/>
          </cell>
          <cell r="P10693" t="str">
            <v/>
          </cell>
          <cell r="Q10693" t="str">
            <v/>
          </cell>
        </row>
        <row r="10694">
          <cell r="J10694" t="str">
            <v/>
          </cell>
          <cell r="O10694" t="str">
            <v/>
          </cell>
          <cell r="P10694" t="str">
            <v/>
          </cell>
          <cell r="Q10694" t="str">
            <v/>
          </cell>
        </row>
        <row r="10695">
          <cell r="J10695" t="str">
            <v/>
          </cell>
          <cell r="O10695" t="str">
            <v/>
          </cell>
          <cell r="P10695" t="str">
            <v/>
          </cell>
          <cell r="Q10695" t="str">
            <v/>
          </cell>
        </row>
        <row r="10696">
          <cell r="J10696" t="str">
            <v/>
          </cell>
          <cell r="O10696" t="str">
            <v/>
          </cell>
          <cell r="P10696" t="str">
            <v/>
          </cell>
          <cell r="Q10696" t="str">
            <v/>
          </cell>
        </row>
        <row r="10697">
          <cell r="J10697" t="str">
            <v/>
          </cell>
          <cell r="O10697" t="str">
            <v/>
          </cell>
          <cell r="P10697" t="str">
            <v/>
          </cell>
          <cell r="Q10697" t="str">
            <v/>
          </cell>
        </row>
        <row r="10698">
          <cell r="J10698" t="str">
            <v/>
          </cell>
          <cell r="O10698" t="str">
            <v/>
          </cell>
          <cell r="P10698" t="str">
            <v/>
          </cell>
          <cell r="Q10698" t="str">
            <v/>
          </cell>
        </row>
        <row r="10699">
          <cell r="J10699" t="str">
            <v/>
          </cell>
          <cell r="O10699" t="str">
            <v/>
          </cell>
          <cell r="P10699" t="str">
            <v/>
          </cell>
          <cell r="Q10699" t="str">
            <v/>
          </cell>
        </row>
        <row r="10700">
          <cell r="J10700" t="str">
            <v/>
          </cell>
          <cell r="O10700" t="str">
            <v/>
          </cell>
          <cell r="P10700" t="str">
            <v/>
          </cell>
          <cell r="Q10700" t="str">
            <v/>
          </cell>
        </row>
        <row r="10701">
          <cell r="J10701" t="str">
            <v/>
          </cell>
          <cell r="O10701" t="str">
            <v/>
          </cell>
          <cell r="P10701" t="str">
            <v/>
          </cell>
          <cell r="Q10701" t="str">
            <v/>
          </cell>
        </row>
        <row r="10702">
          <cell r="J10702" t="str">
            <v/>
          </cell>
          <cell r="O10702" t="str">
            <v/>
          </cell>
          <cell r="P10702" t="str">
            <v/>
          </cell>
          <cell r="Q10702" t="str">
            <v/>
          </cell>
        </row>
        <row r="10703">
          <cell r="J10703" t="str">
            <v/>
          </cell>
          <cell r="O10703" t="str">
            <v/>
          </cell>
          <cell r="P10703" t="str">
            <v/>
          </cell>
          <cell r="Q10703" t="str">
            <v/>
          </cell>
        </row>
        <row r="10704">
          <cell r="J10704" t="str">
            <v/>
          </cell>
          <cell r="O10704" t="str">
            <v/>
          </cell>
          <cell r="P10704" t="str">
            <v/>
          </cell>
          <cell r="Q10704" t="str">
            <v/>
          </cell>
        </row>
        <row r="10705">
          <cell r="J10705" t="str">
            <v/>
          </cell>
          <cell r="O10705" t="str">
            <v/>
          </cell>
          <cell r="P10705" t="str">
            <v/>
          </cell>
          <cell r="Q10705" t="str">
            <v/>
          </cell>
        </row>
        <row r="10706">
          <cell r="J10706" t="str">
            <v/>
          </cell>
          <cell r="O10706" t="str">
            <v/>
          </cell>
          <cell r="P10706" t="str">
            <v/>
          </cell>
          <cell r="Q10706" t="str">
            <v/>
          </cell>
        </row>
        <row r="10707">
          <cell r="J10707" t="str">
            <v/>
          </cell>
          <cell r="O10707" t="str">
            <v/>
          </cell>
          <cell r="P10707" t="str">
            <v/>
          </cell>
          <cell r="Q10707" t="str">
            <v/>
          </cell>
        </row>
        <row r="10708">
          <cell r="J10708" t="str">
            <v/>
          </cell>
          <cell r="O10708" t="str">
            <v/>
          </cell>
          <cell r="P10708" t="str">
            <v/>
          </cell>
          <cell r="Q10708" t="str">
            <v/>
          </cell>
        </row>
        <row r="10709">
          <cell r="J10709" t="str">
            <v/>
          </cell>
          <cell r="O10709" t="str">
            <v/>
          </cell>
          <cell r="P10709" t="str">
            <v/>
          </cell>
          <cell r="Q10709" t="str">
            <v/>
          </cell>
        </row>
        <row r="10710">
          <cell r="J10710" t="str">
            <v/>
          </cell>
          <cell r="O10710" t="str">
            <v/>
          </cell>
          <cell r="P10710" t="str">
            <v/>
          </cell>
          <cell r="Q10710" t="str">
            <v/>
          </cell>
        </row>
        <row r="10711">
          <cell r="J10711" t="str">
            <v/>
          </cell>
          <cell r="O10711" t="str">
            <v/>
          </cell>
          <cell r="P10711" t="str">
            <v/>
          </cell>
          <cell r="Q10711" t="str">
            <v/>
          </cell>
        </row>
        <row r="10712">
          <cell r="J10712" t="str">
            <v/>
          </cell>
          <cell r="O10712" t="str">
            <v/>
          </cell>
          <cell r="P10712" t="str">
            <v/>
          </cell>
          <cell r="Q10712" t="str">
            <v/>
          </cell>
        </row>
        <row r="10713">
          <cell r="J10713" t="str">
            <v/>
          </cell>
          <cell r="O10713" t="str">
            <v/>
          </cell>
          <cell r="P10713" t="str">
            <v/>
          </cell>
          <cell r="Q10713" t="str">
            <v/>
          </cell>
        </row>
        <row r="10714">
          <cell r="J10714" t="str">
            <v/>
          </cell>
          <cell r="O10714" t="str">
            <v/>
          </cell>
          <cell r="P10714" t="str">
            <v/>
          </cell>
          <cell r="Q10714" t="str">
            <v/>
          </cell>
        </row>
        <row r="10715">
          <cell r="J10715" t="str">
            <v/>
          </cell>
          <cell r="O10715" t="str">
            <v/>
          </cell>
          <cell r="P10715" t="str">
            <v/>
          </cell>
          <cell r="Q10715" t="str">
            <v/>
          </cell>
        </row>
        <row r="10716">
          <cell r="J10716" t="str">
            <v/>
          </cell>
          <cell r="O10716" t="str">
            <v/>
          </cell>
          <cell r="P10716" t="str">
            <v/>
          </cell>
          <cell r="Q10716" t="str">
            <v/>
          </cell>
        </row>
        <row r="10717">
          <cell r="J10717" t="str">
            <v/>
          </cell>
          <cell r="O10717" t="str">
            <v/>
          </cell>
          <cell r="P10717" t="str">
            <v/>
          </cell>
          <cell r="Q10717" t="str">
            <v/>
          </cell>
        </row>
        <row r="10718">
          <cell r="J10718" t="str">
            <v/>
          </cell>
          <cell r="O10718" t="str">
            <v/>
          </cell>
          <cell r="P10718" t="str">
            <v/>
          </cell>
          <cell r="Q10718" t="str">
            <v/>
          </cell>
        </row>
        <row r="10719">
          <cell r="J10719" t="str">
            <v/>
          </cell>
          <cell r="O10719" t="str">
            <v/>
          </cell>
          <cell r="P10719" t="str">
            <v/>
          </cell>
          <cell r="Q10719" t="str">
            <v/>
          </cell>
        </row>
        <row r="10720">
          <cell r="J10720" t="str">
            <v/>
          </cell>
          <cell r="O10720" t="str">
            <v/>
          </cell>
          <cell r="P10720" t="str">
            <v/>
          </cell>
          <cell r="Q10720" t="str">
            <v/>
          </cell>
        </row>
        <row r="10721">
          <cell r="J10721" t="str">
            <v/>
          </cell>
          <cell r="O10721" t="str">
            <v/>
          </cell>
          <cell r="P10721" t="str">
            <v/>
          </cell>
          <cell r="Q10721" t="str">
            <v/>
          </cell>
        </row>
        <row r="10722">
          <cell r="J10722" t="str">
            <v/>
          </cell>
          <cell r="O10722" t="str">
            <v/>
          </cell>
          <cell r="P10722" t="str">
            <v/>
          </cell>
          <cell r="Q10722" t="str">
            <v/>
          </cell>
        </row>
        <row r="10723">
          <cell r="J10723" t="str">
            <v/>
          </cell>
          <cell r="O10723" t="str">
            <v/>
          </cell>
          <cell r="P10723" t="str">
            <v/>
          </cell>
          <cell r="Q10723" t="str">
            <v/>
          </cell>
        </row>
        <row r="10724">
          <cell r="J10724" t="str">
            <v/>
          </cell>
          <cell r="O10724" t="str">
            <v/>
          </cell>
          <cell r="P10724" t="str">
            <v/>
          </cell>
          <cell r="Q10724" t="str">
            <v/>
          </cell>
        </row>
        <row r="10725">
          <cell r="J10725" t="str">
            <v/>
          </cell>
          <cell r="O10725" t="str">
            <v/>
          </cell>
          <cell r="P10725" t="str">
            <v/>
          </cell>
          <cell r="Q10725" t="str">
            <v/>
          </cell>
        </row>
        <row r="10726">
          <cell r="J10726" t="str">
            <v/>
          </cell>
          <cell r="O10726" t="str">
            <v/>
          </cell>
          <cell r="P10726" t="str">
            <v/>
          </cell>
          <cell r="Q10726" t="str">
            <v/>
          </cell>
        </row>
        <row r="10727">
          <cell r="J10727" t="str">
            <v/>
          </cell>
          <cell r="O10727" t="str">
            <v/>
          </cell>
          <cell r="P10727" t="str">
            <v/>
          </cell>
          <cell r="Q10727" t="str">
            <v/>
          </cell>
        </row>
        <row r="10728">
          <cell r="J10728" t="str">
            <v/>
          </cell>
          <cell r="O10728" t="str">
            <v/>
          </cell>
          <cell r="P10728" t="str">
            <v/>
          </cell>
          <cell r="Q10728" t="str">
            <v/>
          </cell>
        </row>
        <row r="10729">
          <cell r="J10729" t="str">
            <v/>
          </cell>
          <cell r="O10729" t="str">
            <v/>
          </cell>
          <cell r="P10729" t="str">
            <v/>
          </cell>
          <cell r="Q10729" t="str">
            <v/>
          </cell>
        </row>
        <row r="10730">
          <cell r="J10730" t="str">
            <v/>
          </cell>
          <cell r="O10730" t="str">
            <v/>
          </cell>
          <cell r="P10730" t="str">
            <v/>
          </cell>
          <cell r="Q10730" t="str">
            <v/>
          </cell>
        </row>
        <row r="10731">
          <cell r="J10731" t="str">
            <v/>
          </cell>
          <cell r="O10731" t="str">
            <v/>
          </cell>
          <cell r="P10731" t="str">
            <v/>
          </cell>
          <cell r="Q10731" t="str">
            <v/>
          </cell>
        </row>
        <row r="10732">
          <cell r="J10732" t="str">
            <v/>
          </cell>
          <cell r="O10732" t="str">
            <v/>
          </cell>
          <cell r="P10732" t="str">
            <v/>
          </cell>
          <cell r="Q10732" t="str">
            <v/>
          </cell>
        </row>
        <row r="10733">
          <cell r="J10733" t="str">
            <v/>
          </cell>
          <cell r="O10733" t="str">
            <v/>
          </cell>
          <cell r="P10733" t="str">
            <v/>
          </cell>
          <cell r="Q10733" t="str">
            <v/>
          </cell>
        </row>
        <row r="10734">
          <cell r="J10734" t="str">
            <v/>
          </cell>
          <cell r="O10734" t="str">
            <v/>
          </cell>
          <cell r="P10734" t="str">
            <v/>
          </cell>
          <cell r="Q10734" t="str">
            <v/>
          </cell>
        </row>
        <row r="10735">
          <cell r="J10735" t="str">
            <v/>
          </cell>
          <cell r="O10735" t="str">
            <v/>
          </cell>
          <cell r="P10735" t="str">
            <v/>
          </cell>
          <cell r="Q10735" t="str">
            <v/>
          </cell>
        </row>
        <row r="10736">
          <cell r="J10736" t="str">
            <v/>
          </cell>
          <cell r="O10736" t="str">
            <v/>
          </cell>
          <cell r="P10736" t="str">
            <v/>
          </cell>
          <cell r="Q10736" t="str">
            <v/>
          </cell>
        </row>
        <row r="10737">
          <cell r="J10737" t="str">
            <v/>
          </cell>
          <cell r="O10737" t="str">
            <v/>
          </cell>
          <cell r="P10737" t="str">
            <v/>
          </cell>
          <cell r="Q10737" t="str">
            <v/>
          </cell>
        </row>
        <row r="10738">
          <cell r="J10738" t="str">
            <v/>
          </cell>
          <cell r="O10738" t="str">
            <v/>
          </cell>
          <cell r="P10738" t="str">
            <v/>
          </cell>
          <cell r="Q10738" t="str">
            <v/>
          </cell>
        </row>
        <row r="10739">
          <cell r="J10739" t="str">
            <v/>
          </cell>
          <cell r="O10739" t="str">
            <v/>
          </cell>
          <cell r="P10739" t="str">
            <v/>
          </cell>
          <cell r="Q10739" t="str">
            <v/>
          </cell>
        </row>
        <row r="10740">
          <cell r="J10740" t="str">
            <v/>
          </cell>
          <cell r="O10740" t="str">
            <v/>
          </cell>
          <cell r="P10740" t="str">
            <v/>
          </cell>
          <cell r="Q10740" t="str">
            <v/>
          </cell>
        </row>
        <row r="10741">
          <cell r="J10741" t="str">
            <v/>
          </cell>
          <cell r="O10741" t="str">
            <v/>
          </cell>
          <cell r="P10741" t="str">
            <v/>
          </cell>
          <cell r="Q10741" t="str">
            <v/>
          </cell>
        </row>
        <row r="10742">
          <cell r="J10742" t="str">
            <v/>
          </cell>
          <cell r="O10742" t="str">
            <v/>
          </cell>
          <cell r="P10742" t="str">
            <v/>
          </cell>
          <cell r="Q10742" t="str">
            <v/>
          </cell>
        </row>
        <row r="10743">
          <cell r="J10743" t="str">
            <v/>
          </cell>
          <cell r="O10743" t="str">
            <v/>
          </cell>
          <cell r="P10743" t="str">
            <v/>
          </cell>
          <cell r="Q10743" t="str">
            <v/>
          </cell>
        </row>
        <row r="10744">
          <cell r="J10744" t="str">
            <v/>
          </cell>
          <cell r="O10744" t="str">
            <v/>
          </cell>
          <cell r="P10744" t="str">
            <v/>
          </cell>
          <cell r="Q10744" t="str">
            <v/>
          </cell>
        </row>
        <row r="10745">
          <cell r="J10745" t="str">
            <v/>
          </cell>
          <cell r="O10745" t="str">
            <v/>
          </cell>
          <cell r="P10745" t="str">
            <v/>
          </cell>
          <cell r="Q10745" t="str">
            <v/>
          </cell>
        </row>
        <row r="10746">
          <cell r="J10746" t="str">
            <v/>
          </cell>
          <cell r="O10746" t="str">
            <v/>
          </cell>
          <cell r="P10746" t="str">
            <v/>
          </cell>
          <cell r="Q10746" t="str">
            <v/>
          </cell>
        </row>
        <row r="10747">
          <cell r="J10747" t="str">
            <v/>
          </cell>
          <cell r="O10747" t="str">
            <v/>
          </cell>
          <cell r="P10747" t="str">
            <v/>
          </cell>
          <cell r="Q10747" t="str">
            <v/>
          </cell>
        </row>
        <row r="10748">
          <cell r="J10748" t="str">
            <v/>
          </cell>
          <cell r="O10748" t="str">
            <v/>
          </cell>
          <cell r="P10748" t="str">
            <v/>
          </cell>
          <cell r="Q10748" t="str">
            <v/>
          </cell>
        </row>
        <row r="10749">
          <cell r="J10749" t="str">
            <v/>
          </cell>
          <cell r="O10749" t="str">
            <v/>
          </cell>
          <cell r="P10749" t="str">
            <v/>
          </cell>
          <cell r="Q10749" t="str">
            <v/>
          </cell>
        </row>
        <row r="10750">
          <cell r="J10750" t="str">
            <v/>
          </cell>
          <cell r="O10750" t="str">
            <v/>
          </cell>
          <cell r="P10750" t="str">
            <v/>
          </cell>
          <cell r="Q10750" t="str">
            <v/>
          </cell>
        </row>
        <row r="10751">
          <cell r="J10751" t="str">
            <v/>
          </cell>
          <cell r="O10751" t="str">
            <v/>
          </cell>
          <cell r="P10751" t="str">
            <v/>
          </cell>
          <cell r="Q10751" t="str">
            <v/>
          </cell>
        </row>
        <row r="10752">
          <cell r="J10752" t="str">
            <v/>
          </cell>
          <cell r="O10752" t="str">
            <v/>
          </cell>
          <cell r="P10752" t="str">
            <v/>
          </cell>
          <cell r="Q10752" t="str">
            <v/>
          </cell>
        </row>
        <row r="10753">
          <cell r="J10753" t="str">
            <v/>
          </cell>
          <cell r="O10753" t="str">
            <v/>
          </cell>
          <cell r="P10753" t="str">
            <v/>
          </cell>
          <cell r="Q10753" t="str">
            <v/>
          </cell>
        </row>
        <row r="10754">
          <cell r="J10754" t="str">
            <v/>
          </cell>
          <cell r="O10754" t="str">
            <v/>
          </cell>
          <cell r="P10754" t="str">
            <v/>
          </cell>
          <cell r="Q10754" t="str">
            <v/>
          </cell>
        </row>
        <row r="10755">
          <cell r="J10755" t="str">
            <v/>
          </cell>
          <cell r="O10755" t="str">
            <v/>
          </cell>
          <cell r="P10755" t="str">
            <v/>
          </cell>
          <cell r="Q10755" t="str">
            <v/>
          </cell>
        </row>
        <row r="10756">
          <cell r="J10756" t="str">
            <v/>
          </cell>
          <cell r="O10756" t="str">
            <v/>
          </cell>
          <cell r="P10756" t="str">
            <v/>
          </cell>
          <cell r="Q10756" t="str">
            <v/>
          </cell>
        </row>
        <row r="10757">
          <cell r="J10757" t="str">
            <v/>
          </cell>
          <cell r="O10757" t="str">
            <v/>
          </cell>
          <cell r="P10757" t="str">
            <v/>
          </cell>
          <cell r="Q10757" t="str">
            <v/>
          </cell>
        </row>
        <row r="10758">
          <cell r="J10758" t="str">
            <v/>
          </cell>
          <cell r="O10758" t="str">
            <v/>
          </cell>
          <cell r="P10758" t="str">
            <v/>
          </cell>
          <cell r="Q10758" t="str">
            <v/>
          </cell>
        </row>
        <row r="10759">
          <cell r="J10759" t="str">
            <v/>
          </cell>
          <cell r="O10759" t="str">
            <v/>
          </cell>
          <cell r="P10759" t="str">
            <v/>
          </cell>
          <cell r="Q10759" t="str">
            <v/>
          </cell>
        </row>
        <row r="10760">
          <cell r="J10760" t="str">
            <v/>
          </cell>
          <cell r="O10760" t="str">
            <v/>
          </cell>
          <cell r="P10760" t="str">
            <v/>
          </cell>
          <cell r="Q10760" t="str">
            <v/>
          </cell>
        </row>
        <row r="10761">
          <cell r="J10761" t="str">
            <v/>
          </cell>
          <cell r="O10761" t="str">
            <v/>
          </cell>
          <cell r="P10761" t="str">
            <v/>
          </cell>
          <cell r="Q10761" t="str">
            <v/>
          </cell>
        </row>
        <row r="10762">
          <cell r="J10762" t="str">
            <v/>
          </cell>
          <cell r="O10762" t="str">
            <v/>
          </cell>
          <cell r="P10762" t="str">
            <v/>
          </cell>
          <cell r="Q10762" t="str">
            <v/>
          </cell>
        </row>
        <row r="10763">
          <cell r="J10763" t="str">
            <v/>
          </cell>
          <cell r="O10763" t="str">
            <v/>
          </cell>
          <cell r="P10763" t="str">
            <v/>
          </cell>
          <cell r="Q10763" t="str">
            <v/>
          </cell>
        </row>
        <row r="10764">
          <cell r="J10764" t="str">
            <v/>
          </cell>
          <cell r="O10764" t="str">
            <v/>
          </cell>
          <cell r="P10764" t="str">
            <v/>
          </cell>
          <cell r="Q10764" t="str">
            <v/>
          </cell>
        </row>
        <row r="10765">
          <cell r="J10765" t="str">
            <v/>
          </cell>
          <cell r="O10765" t="str">
            <v/>
          </cell>
          <cell r="P10765" t="str">
            <v/>
          </cell>
          <cell r="Q10765" t="str">
            <v/>
          </cell>
        </row>
        <row r="10766">
          <cell r="J10766" t="str">
            <v/>
          </cell>
          <cell r="O10766" t="str">
            <v/>
          </cell>
          <cell r="P10766" t="str">
            <v/>
          </cell>
          <cell r="Q10766" t="str">
            <v/>
          </cell>
        </row>
        <row r="10767">
          <cell r="J10767" t="str">
            <v/>
          </cell>
          <cell r="O10767" t="str">
            <v/>
          </cell>
          <cell r="P10767" t="str">
            <v/>
          </cell>
          <cell r="Q10767" t="str">
            <v/>
          </cell>
        </row>
        <row r="10768">
          <cell r="J10768" t="str">
            <v/>
          </cell>
          <cell r="O10768" t="str">
            <v/>
          </cell>
          <cell r="P10768" t="str">
            <v/>
          </cell>
          <cell r="Q10768" t="str">
            <v/>
          </cell>
        </row>
        <row r="10769">
          <cell r="J10769" t="str">
            <v/>
          </cell>
          <cell r="O10769" t="str">
            <v/>
          </cell>
          <cell r="P10769" t="str">
            <v/>
          </cell>
          <cell r="Q10769" t="str">
            <v/>
          </cell>
        </row>
        <row r="10770">
          <cell r="J10770" t="str">
            <v/>
          </cell>
          <cell r="O10770" t="str">
            <v/>
          </cell>
          <cell r="P10770" t="str">
            <v/>
          </cell>
          <cell r="Q10770" t="str">
            <v/>
          </cell>
        </row>
        <row r="10771">
          <cell r="J10771" t="str">
            <v/>
          </cell>
          <cell r="O10771" t="str">
            <v/>
          </cell>
          <cell r="P10771" t="str">
            <v/>
          </cell>
          <cell r="Q10771" t="str">
            <v/>
          </cell>
        </row>
        <row r="10772">
          <cell r="J10772" t="str">
            <v/>
          </cell>
          <cell r="O10772" t="str">
            <v/>
          </cell>
          <cell r="P10772" t="str">
            <v/>
          </cell>
          <cell r="Q10772" t="str">
            <v/>
          </cell>
        </row>
        <row r="10773">
          <cell r="J10773" t="str">
            <v/>
          </cell>
          <cell r="O10773" t="str">
            <v/>
          </cell>
          <cell r="P10773" t="str">
            <v/>
          </cell>
          <cell r="Q10773" t="str">
            <v/>
          </cell>
        </row>
        <row r="10774">
          <cell r="J10774" t="str">
            <v/>
          </cell>
          <cell r="O10774" t="str">
            <v/>
          </cell>
          <cell r="P10774" t="str">
            <v/>
          </cell>
          <cell r="Q10774" t="str">
            <v/>
          </cell>
        </row>
        <row r="10775">
          <cell r="J10775" t="str">
            <v/>
          </cell>
          <cell r="O10775" t="str">
            <v/>
          </cell>
          <cell r="P10775" t="str">
            <v/>
          </cell>
          <cell r="Q10775" t="str">
            <v/>
          </cell>
        </row>
        <row r="10776">
          <cell r="J10776" t="str">
            <v/>
          </cell>
          <cell r="O10776" t="str">
            <v/>
          </cell>
          <cell r="P10776" t="str">
            <v/>
          </cell>
          <cell r="Q10776" t="str">
            <v/>
          </cell>
        </row>
        <row r="10777">
          <cell r="J10777" t="str">
            <v/>
          </cell>
          <cell r="O10777" t="str">
            <v/>
          </cell>
          <cell r="P10777" t="str">
            <v/>
          </cell>
          <cell r="Q10777" t="str">
            <v/>
          </cell>
        </row>
        <row r="10778">
          <cell r="J10778" t="str">
            <v/>
          </cell>
          <cell r="O10778" t="str">
            <v/>
          </cell>
          <cell r="P10778" t="str">
            <v/>
          </cell>
          <cell r="Q10778" t="str">
            <v/>
          </cell>
        </row>
        <row r="10779">
          <cell r="J10779" t="str">
            <v/>
          </cell>
          <cell r="O10779" t="str">
            <v/>
          </cell>
          <cell r="P10779" t="str">
            <v/>
          </cell>
          <cell r="Q10779" t="str">
            <v/>
          </cell>
        </row>
        <row r="10780">
          <cell r="J10780" t="str">
            <v/>
          </cell>
          <cell r="O10780" t="str">
            <v/>
          </cell>
          <cell r="P10780" t="str">
            <v/>
          </cell>
          <cell r="Q10780" t="str">
            <v/>
          </cell>
        </row>
        <row r="10781">
          <cell r="J10781" t="str">
            <v/>
          </cell>
          <cell r="O10781" t="str">
            <v/>
          </cell>
          <cell r="P10781" t="str">
            <v/>
          </cell>
          <cell r="Q10781" t="str">
            <v/>
          </cell>
        </row>
        <row r="10782">
          <cell r="J10782" t="str">
            <v/>
          </cell>
          <cell r="O10782" t="str">
            <v/>
          </cell>
          <cell r="P10782" t="str">
            <v/>
          </cell>
          <cell r="Q10782" t="str">
            <v/>
          </cell>
        </row>
        <row r="10783">
          <cell r="J10783" t="str">
            <v/>
          </cell>
          <cell r="O10783" t="str">
            <v/>
          </cell>
          <cell r="P10783" t="str">
            <v/>
          </cell>
          <cell r="Q10783" t="str">
            <v/>
          </cell>
        </row>
        <row r="10784">
          <cell r="J10784" t="str">
            <v/>
          </cell>
          <cell r="O10784" t="str">
            <v/>
          </cell>
          <cell r="P10784" t="str">
            <v/>
          </cell>
          <cell r="Q10784" t="str">
            <v/>
          </cell>
        </row>
        <row r="10785">
          <cell r="J10785" t="str">
            <v/>
          </cell>
          <cell r="O10785" t="str">
            <v/>
          </cell>
          <cell r="P10785" t="str">
            <v/>
          </cell>
          <cell r="Q10785" t="str">
            <v/>
          </cell>
        </row>
        <row r="10786">
          <cell r="J10786" t="str">
            <v/>
          </cell>
          <cell r="O10786" t="str">
            <v/>
          </cell>
          <cell r="P10786" t="str">
            <v/>
          </cell>
          <cell r="Q10786" t="str">
            <v/>
          </cell>
        </row>
        <row r="10787">
          <cell r="J10787" t="str">
            <v/>
          </cell>
          <cell r="O10787" t="str">
            <v/>
          </cell>
          <cell r="P10787" t="str">
            <v/>
          </cell>
          <cell r="Q10787" t="str">
            <v/>
          </cell>
        </row>
        <row r="10788">
          <cell r="J10788" t="str">
            <v/>
          </cell>
          <cell r="O10788" t="str">
            <v/>
          </cell>
          <cell r="P10788" t="str">
            <v/>
          </cell>
          <cell r="Q10788" t="str">
            <v/>
          </cell>
        </row>
        <row r="10789">
          <cell r="J10789" t="str">
            <v/>
          </cell>
          <cell r="O10789" t="str">
            <v/>
          </cell>
          <cell r="P10789" t="str">
            <v/>
          </cell>
          <cell r="Q10789" t="str">
            <v/>
          </cell>
        </row>
        <row r="10790">
          <cell r="J10790" t="str">
            <v/>
          </cell>
          <cell r="O10790" t="str">
            <v/>
          </cell>
          <cell r="P10790" t="str">
            <v/>
          </cell>
          <cell r="Q10790" t="str">
            <v/>
          </cell>
        </row>
        <row r="10791">
          <cell r="J10791" t="str">
            <v/>
          </cell>
          <cell r="O10791" t="str">
            <v/>
          </cell>
          <cell r="P10791" t="str">
            <v/>
          </cell>
          <cell r="Q10791" t="str">
            <v/>
          </cell>
        </row>
        <row r="10792">
          <cell r="J10792" t="str">
            <v/>
          </cell>
          <cell r="O10792" t="str">
            <v/>
          </cell>
          <cell r="P10792" t="str">
            <v/>
          </cell>
          <cell r="Q10792" t="str">
            <v/>
          </cell>
        </row>
        <row r="10793">
          <cell r="J10793" t="str">
            <v/>
          </cell>
          <cell r="O10793" t="str">
            <v/>
          </cell>
          <cell r="P10793" t="str">
            <v/>
          </cell>
          <cell r="Q10793" t="str">
            <v/>
          </cell>
        </row>
        <row r="10794">
          <cell r="J10794" t="str">
            <v/>
          </cell>
          <cell r="O10794" t="str">
            <v/>
          </cell>
          <cell r="P10794" t="str">
            <v/>
          </cell>
          <cell r="Q10794" t="str">
            <v/>
          </cell>
        </row>
        <row r="10795">
          <cell r="J10795" t="str">
            <v/>
          </cell>
          <cell r="O10795" t="str">
            <v/>
          </cell>
          <cell r="P10795" t="str">
            <v/>
          </cell>
          <cell r="Q10795" t="str">
            <v/>
          </cell>
        </row>
        <row r="10796">
          <cell r="J10796" t="str">
            <v/>
          </cell>
          <cell r="O10796" t="str">
            <v/>
          </cell>
          <cell r="P10796" t="str">
            <v/>
          </cell>
          <cell r="Q10796" t="str">
            <v/>
          </cell>
        </row>
        <row r="10797">
          <cell r="J10797" t="str">
            <v/>
          </cell>
          <cell r="O10797" t="str">
            <v/>
          </cell>
          <cell r="P10797" t="str">
            <v/>
          </cell>
          <cell r="Q10797" t="str">
            <v/>
          </cell>
        </row>
        <row r="10798">
          <cell r="J10798" t="str">
            <v/>
          </cell>
          <cell r="O10798" t="str">
            <v/>
          </cell>
          <cell r="P10798" t="str">
            <v/>
          </cell>
          <cell r="Q10798" t="str">
            <v/>
          </cell>
        </row>
        <row r="10799">
          <cell r="J10799" t="str">
            <v/>
          </cell>
          <cell r="O10799" t="str">
            <v/>
          </cell>
          <cell r="P10799" t="str">
            <v/>
          </cell>
          <cell r="Q10799" t="str">
            <v/>
          </cell>
        </row>
        <row r="10800">
          <cell r="J10800" t="str">
            <v/>
          </cell>
          <cell r="O10800" t="str">
            <v/>
          </cell>
          <cell r="P10800" t="str">
            <v/>
          </cell>
          <cell r="Q10800" t="str">
            <v/>
          </cell>
        </row>
        <row r="10801">
          <cell r="J10801" t="str">
            <v/>
          </cell>
          <cell r="O10801" t="str">
            <v/>
          </cell>
          <cell r="P10801" t="str">
            <v/>
          </cell>
          <cell r="Q10801" t="str">
            <v/>
          </cell>
        </row>
        <row r="10802">
          <cell r="J10802" t="str">
            <v/>
          </cell>
          <cell r="O10802" t="str">
            <v/>
          </cell>
          <cell r="P10802" t="str">
            <v/>
          </cell>
          <cell r="Q10802" t="str">
            <v/>
          </cell>
        </row>
        <row r="10803">
          <cell r="J10803" t="str">
            <v/>
          </cell>
          <cell r="O10803" t="str">
            <v/>
          </cell>
          <cell r="P10803" t="str">
            <v/>
          </cell>
          <cell r="Q10803" t="str">
            <v/>
          </cell>
        </row>
        <row r="10804">
          <cell r="J10804" t="str">
            <v/>
          </cell>
          <cell r="O10804" t="str">
            <v/>
          </cell>
          <cell r="P10804" t="str">
            <v/>
          </cell>
          <cell r="Q10804" t="str">
            <v/>
          </cell>
        </row>
        <row r="10805">
          <cell r="J10805" t="str">
            <v/>
          </cell>
          <cell r="O10805" t="str">
            <v/>
          </cell>
          <cell r="P10805" t="str">
            <v/>
          </cell>
          <cell r="Q10805" t="str">
            <v/>
          </cell>
        </row>
        <row r="10806">
          <cell r="J10806" t="str">
            <v/>
          </cell>
          <cell r="O10806" t="str">
            <v/>
          </cell>
          <cell r="P10806" t="str">
            <v/>
          </cell>
          <cell r="Q10806" t="str">
            <v/>
          </cell>
        </row>
        <row r="10807">
          <cell r="J10807" t="str">
            <v/>
          </cell>
          <cell r="O10807" t="str">
            <v/>
          </cell>
          <cell r="P10807" t="str">
            <v/>
          </cell>
          <cell r="Q10807" t="str">
            <v/>
          </cell>
        </row>
        <row r="10808">
          <cell r="J10808" t="str">
            <v/>
          </cell>
          <cell r="O10808" t="str">
            <v/>
          </cell>
          <cell r="P10808" t="str">
            <v/>
          </cell>
          <cell r="Q10808" t="str">
            <v/>
          </cell>
        </row>
        <row r="10809">
          <cell r="J10809" t="str">
            <v/>
          </cell>
          <cell r="O10809" t="str">
            <v/>
          </cell>
          <cell r="P10809" t="str">
            <v/>
          </cell>
          <cell r="Q10809" t="str">
            <v/>
          </cell>
        </row>
        <row r="10810">
          <cell r="J10810" t="str">
            <v/>
          </cell>
          <cell r="O10810" t="str">
            <v/>
          </cell>
          <cell r="P10810" t="str">
            <v/>
          </cell>
          <cell r="Q10810" t="str">
            <v/>
          </cell>
        </row>
        <row r="10811">
          <cell r="J10811" t="str">
            <v/>
          </cell>
          <cell r="O10811" t="str">
            <v/>
          </cell>
          <cell r="P10811" t="str">
            <v/>
          </cell>
          <cell r="Q10811" t="str">
            <v/>
          </cell>
        </row>
        <row r="10812">
          <cell r="J10812" t="str">
            <v/>
          </cell>
          <cell r="O10812" t="str">
            <v/>
          </cell>
          <cell r="P10812" t="str">
            <v/>
          </cell>
          <cell r="Q10812" t="str">
            <v/>
          </cell>
        </row>
        <row r="10813">
          <cell r="J10813" t="str">
            <v/>
          </cell>
          <cell r="O10813" t="str">
            <v/>
          </cell>
          <cell r="P10813" t="str">
            <v/>
          </cell>
          <cell r="Q10813" t="str">
            <v/>
          </cell>
        </row>
        <row r="10814">
          <cell r="J10814" t="str">
            <v/>
          </cell>
          <cell r="O10814" t="str">
            <v/>
          </cell>
          <cell r="P10814" t="str">
            <v/>
          </cell>
          <cell r="Q10814" t="str">
            <v/>
          </cell>
        </row>
        <row r="10815">
          <cell r="J10815" t="str">
            <v/>
          </cell>
          <cell r="O10815" t="str">
            <v/>
          </cell>
          <cell r="P10815" t="str">
            <v/>
          </cell>
          <cell r="Q10815" t="str">
            <v/>
          </cell>
        </row>
        <row r="10816">
          <cell r="J10816" t="str">
            <v/>
          </cell>
          <cell r="O10816" t="str">
            <v/>
          </cell>
          <cell r="P10816" t="str">
            <v/>
          </cell>
          <cell r="Q10816" t="str">
            <v/>
          </cell>
        </row>
        <row r="10817">
          <cell r="J10817" t="str">
            <v/>
          </cell>
          <cell r="O10817" t="str">
            <v/>
          </cell>
          <cell r="P10817" t="str">
            <v/>
          </cell>
          <cell r="Q10817" t="str">
            <v/>
          </cell>
        </row>
        <row r="10818">
          <cell r="J10818" t="str">
            <v/>
          </cell>
          <cell r="O10818" t="str">
            <v/>
          </cell>
          <cell r="P10818" t="str">
            <v/>
          </cell>
          <cell r="Q10818" t="str">
            <v/>
          </cell>
        </row>
        <row r="10819">
          <cell r="J10819" t="str">
            <v/>
          </cell>
          <cell r="O10819" t="str">
            <v/>
          </cell>
          <cell r="P10819" t="str">
            <v/>
          </cell>
          <cell r="Q10819" t="str">
            <v/>
          </cell>
        </row>
        <row r="10820">
          <cell r="J10820" t="str">
            <v/>
          </cell>
          <cell r="O10820" t="str">
            <v/>
          </cell>
          <cell r="P10820" t="str">
            <v/>
          </cell>
          <cell r="Q10820" t="str">
            <v/>
          </cell>
        </row>
        <row r="10821">
          <cell r="J10821" t="str">
            <v/>
          </cell>
          <cell r="O10821" t="str">
            <v/>
          </cell>
          <cell r="P10821" t="str">
            <v/>
          </cell>
          <cell r="Q10821" t="str">
            <v/>
          </cell>
        </row>
        <row r="10822">
          <cell r="J10822" t="str">
            <v/>
          </cell>
          <cell r="O10822" t="str">
            <v/>
          </cell>
          <cell r="P10822" t="str">
            <v/>
          </cell>
          <cell r="Q10822" t="str">
            <v/>
          </cell>
        </row>
        <row r="10823">
          <cell r="J10823" t="str">
            <v/>
          </cell>
          <cell r="O10823" t="str">
            <v/>
          </cell>
          <cell r="P10823" t="str">
            <v/>
          </cell>
          <cell r="Q10823" t="str">
            <v/>
          </cell>
        </row>
        <row r="10824">
          <cell r="J10824" t="str">
            <v/>
          </cell>
          <cell r="O10824" t="str">
            <v/>
          </cell>
          <cell r="P10824" t="str">
            <v/>
          </cell>
          <cell r="Q10824" t="str">
            <v/>
          </cell>
        </row>
        <row r="10825">
          <cell r="J10825" t="str">
            <v/>
          </cell>
          <cell r="O10825" t="str">
            <v/>
          </cell>
          <cell r="P10825" t="str">
            <v/>
          </cell>
          <cell r="Q10825" t="str">
            <v/>
          </cell>
        </row>
        <row r="10826">
          <cell r="J10826" t="str">
            <v/>
          </cell>
          <cell r="O10826" t="str">
            <v/>
          </cell>
          <cell r="P10826" t="str">
            <v/>
          </cell>
          <cell r="Q10826" t="str">
            <v/>
          </cell>
        </row>
        <row r="10827">
          <cell r="J10827" t="str">
            <v/>
          </cell>
          <cell r="O10827" t="str">
            <v/>
          </cell>
          <cell r="P10827" t="str">
            <v/>
          </cell>
          <cell r="Q10827" t="str">
            <v/>
          </cell>
        </row>
        <row r="10828">
          <cell r="J10828" t="str">
            <v/>
          </cell>
          <cell r="O10828" t="str">
            <v/>
          </cell>
          <cell r="P10828" t="str">
            <v/>
          </cell>
          <cell r="Q10828" t="str">
            <v/>
          </cell>
        </row>
        <row r="10829">
          <cell r="J10829" t="str">
            <v/>
          </cell>
          <cell r="O10829" t="str">
            <v/>
          </cell>
          <cell r="P10829" t="str">
            <v/>
          </cell>
          <cell r="Q10829" t="str">
            <v/>
          </cell>
        </row>
        <row r="10830">
          <cell r="J10830" t="str">
            <v/>
          </cell>
          <cell r="O10830" t="str">
            <v/>
          </cell>
          <cell r="P10830" t="str">
            <v/>
          </cell>
          <cell r="Q10830" t="str">
            <v/>
          </cell>
        </row>
        <row r="10831">
          <cell r="J10831" t="str">
            <v/>
          </cell>
          <cell r="O10831" t="str">
            <v/>
          </cell>
          <cell r="P10831" t="str">
            <v/>
          </cell>
          <cell r="Q10831" t="str">
            <v/>
          </cell>
        </row>
        <row r="10832">
          <cell r="J10832" t="str">
            <v/>
          </cell>
          <cell r="O10832" t="str">
            <v/>
          </cell>
          <cell r="P10832" t="str">
            <v/>
          </cell>
          <cell r="Q10832" t="str">
            <v/>
          </cell>
        </row>
        <row r="10833">
          <cell r="J10833" t="str">
            <v/>
          </cell>
          <cell r="O10833" t="str">
            <v/>
          </cell>
          <cell r="P10833" t="str">
            <v/>
          </cell>
          <cell r="Q10833" t="str">
            <v/>
          </cell>
        </row>
        <row r="10834">
          <cell r="J10834" t="str">
            <v/>
          </cell>
          <cell r="O10834" t="str">
            <v/>
          </cell>
          <cell r="P10834" t="str">
            <v/>
          </cell>
          <cell r="Q10834" t="str">
            <v/>
          </cell>
        </row>
        <row r="10835">
          <cell r="J10835" t="str">
            <v/>
          </cell>
          <cell r="O10835" t="str">
            <v/>
          </cell>
          <cell r="P10835" t="str">
            <v/>
          </cell>
          <cell r="Q10835" t="str">
            <v/>
          </cell>
        </row>
        <row r="10836">
          <cell r="J10836" t="str">
            <v/>
          </cell>
          <cell r="O10836" t="str">
            <v/>
          </cell>
          <cell r="P10836" t="str">
            <v/>
          </cell>
          <cell r="Q10836" t="str">
            <v/>
          </cell>
        </row>
        <row r="10837">
          <cell r="J10837" t="str">
            <v/>
          </cell>
          <cell r="O10837" t="str">
            <v/>
          </cell>
          <cell r="P10837" t="str">
            <v/>
          </cell>
          <cell r="Q10837" t="str">
            <v/>
          </cell>
        </row>
        <row r="10838">
          <cell r="J10838" t="str">
            <v/>
          </cell>
          <cell r="O10838" t="str">
            <v/>
          </cell>
          <cell r="P10838" t="str">
            <v/>
          </cell>
          <cell r="Q10838" t="str">
            <v/>
          </cell>
        </row>
        <row r="10839">
          <cell r="J10839" t="str">
            <v/>
          </cell>
          <cell r="O10839" t="str">
            <v/>
          </cell>
          <cell r="P10839" t="str">
            <v/>
          </cell>
          <cell r="Q10839" t="str">
            <v/>
          </cell>
        </row>
        <row r="10840">
          <cell r="J10840" t="str">
            <v/>
          </cell>
          <cell r="O10840" t="str">
            <v/>
          </cell>
          <cell r="P10840" t="str">
            <v/>
          </cell>
          <cell r="Q10840" t="str">
            <v/>
          </cell>
        </row>
        <row r="10841">
          <cell r="J10841" t="str">
            <v/>
          </cell>
          <cell r="O10841" t="str">
            <v/>
          </cell>
          <cell r="P10841" t="str">
            <v/>
          </cell>
          <cell r="Q10841" t="str">
            <v/>
          </cell>
        </row>
        <row r="10842">
          <cell r="J10842" t="str">
            <v/>
          </cell>
          <cell r="O10842" t="str">
            <v/>
          </cell>
          <cell r="P10842" t="str">
            <v/>
          </cell>
          <cell r="Q10842" t="str">
            <v/>
          </cell>
        </row>
        <row r="10843">
          <cell r="J10843" t="str">
            <v/>
          </cell>
          <cell r="O10843" t="str">
            <v/>
          </cell>
          <cell r="P10843" t="str">
            <v/>
          </cell>
          <cell r="Q10843" t="str">
            <v/>
          </cell>
        </row>
        <row r="10844">
          <cell r="J10844" t="str">
            <v/>
          </cell>
          <cell r="O10844" t="str">
            <v/>
          </cell>
          <cell r="P10844" t="str">
            <v/>
          </cell>
          <cell r="Q10844" t="str">
            <v/>
          </cell>
        </row>
        <row r="10845">
          <cell r="J10845" t="str">
            <v/>
          </cell>
          <cell r="O10845" t="str">
            <v/>
          </cell>
          <cell r="P10845" t="str">
            <v/>
          </cell>
          <cell r="Q10845" t="str">
            <v/>
          </cell>
        </row>
        <row r="10846">
          <cell r="J10846" t="str">
            <v/>
          </cell>
          <cell r="O10846" t="str">
            <v/>
          </cell>
          <cell r="P10846" t="str">
            <v/>
          </cell>
          <cell r="Q10846" t="str">
            <v/>
          </cell>
        </row>
        <row r="10847">
          <cell r="J10847" t="str">
            <v/>
          </cell>
          <cell r="O10847" t="str">
            <v/>
          </cell>
          <cell r="P10847" t="str">
            <v/>
          </cell>
          <cell r="Q10847" t="str">
            <v/>
          </cell>
        </row>
        <row r="10848">
          <cell r="J10848" t="str">
            <v/>
          </cell>
          <cell r="O10848" t="str">
            <v/>
          </cell>
          <cell r="P10848" t="str">
            <v/>
          </cell>
          <cell r="Q10848" t="str">
            <v/>
          </cell>
        </row>
        <row r="10849">
          <cell r="J10849" t="str">
            <v/>
          </cell>
          <cell r="O10849" t="str">
            <v/>
          </cell>
          <cell r="P10849" t="str">
            <v/>
          </cell>
          <cell r="Q10849" t="str">
            <v/>
          </cell>
        </row>
        <row r="10850">
          <cell r="J10850" t="str">
            <v/>
          </cell>
          <cell r="O10850" t="str">
            <v/>
          </cell>
          <cell r="P10850" t="str">
            <v/>
          </cell>
          <cell r="Q10850" t="str">
            <v/>
          </cell>
        </row>
        <row r="10851">
          <cell r="J10851" t="str">
            <v/>
          </cell>
          <cell r="O10851" t="str">
            <v/>
          </cell>
          <cell r="P10851" t="str">
            <v/>
          </cell>
          <cell r="Q10851" t="str">
            <v/>
          </cell>
        </row>
        <row r="10852">
          <cell r="J10852" t="str">
            <v/>
          </cell>
          <cell r="O10852" t="str">
            <v/>
          </cell>
          <cell r="P10852" t="str">
            <v/>
          </cell>
          <cell r="Q10852" t="str">
            <v/>
          </cell>
        </row>
        <row r="10853">
          <cell r="J10853" t="str">
            <v/>
          </cell>
          <cell r="O10853" t="str">
            <v/>
          </cell>
          <cell r="P10853" t="str">
            <v/>
          </cell>
          <cell r="Q10853" t="str">
            <v/>
          </cell>
        </row>
        <row r="10854">
          <cell r="J10854" t="str">
            <v/>
          </cell>
          <cell r="O10854" t="str">
            <v/>
          </cell>
          <cell r="P10854" t="str">
            <v/>
          </cell>
          <cell r="Q10854" t="str">
            <v/>
          </cell>
        </row>
        <row r="10855">
          <cell r="J10855" t="str">
            <v/>
          </cell>
          <cell r="O10855" t="str">
            <v/>
          </cell>
          <cell r="P10855" t="str">
            <v/>
          </cell>
          <cell r="Q10855" t="str">
            <v/>
          </cell>
        </row>
        <row r="10856">
          <cell r="J10856" t="str">
            <v/>
          </cell>
          <cell r="O10856" t="str">
            <v/>
          </cell>
          <cell r="P10856" t="str">
            <v/>
          </cell>
          <cell r="Q10856" t="str">
            <v/>
          </cell>
        </row>
        <row r="10857">
          <cell r="J10857" t="str">
            <v/>
          </cell>
          <cell r="O10857" t="str">
            <v/>
          </cell>
          <cell r="P10857" t="str">
            <v/>
          </cell>
          <cell r="Q10857" t="str">
            <v/>
          </cell>
        </row>
        <row r="10858">
          <cell r="J10858" t="str">
            <v/>
          </cell>
          <cell r="O10858" t="str">
            <v/>
          </cell>
          <cell r="P10858" t="str">
            <v/>
          </cell>
          <cell r="Q10858" t="str">
            <v/>
          </cell>
        </row>
        <row r="10859">
          <cell r="J10859" t="str">
            <v/>
          </cell>
          <cell r="O10859" t="str">
            <v/>
          </cell>
          <cell r="P10859" t="str">
            <v/>
          </cell>
          <cell r="Q10859" t="str">
            <v/>
          </cell>
        </row>
        <row r="10860">
          <cell r="J10860" t="str">
            <v/>
          </cell>
          <cell r="O10860" t="str">
            <v/>
          </cell>
          <cell r="P10860" t="str">
            <v/>
          </cell>
          <cell r="Q10860" t="str">
            <v/>
          </cell>
        </row>
        <row r="10861">
          <cell r="J10861" t="str">
            <v/>
          </cell>
          <cell r="O10861" t="str">
            <v/>
          </cell>
          <cell r="P10861" t="str">
            <v/>
          </cell>
          <cell r="Q10861" t="str">
            <v/>
          </cell>
        </row>
        <row r="10862">
          <cell r="J10862" t="str">
            <v/>
          </cell>
          <cell r="O10862" t="str">
            <v/>
          </cell>
          <cell r="P10862" t="str">
            <v/>
          </cell>
          <cell r="Q10862" t="str">
            <v/>
          </cell>
        </row>
        <row r="10863">
          <cell r="J10863" t="str">
            <v/>
          </cell>
          <cell r="O10863" t="str">
            <v/>
          </cell>
          <cell r="P10863" t="str">
            <v/>
          </cell>
          <cell r="Q10863" t="str">
            <v/>
          </cell>
        </row>
        <row r="10864">
          <cell r="J10864" t="str">
            <v/>
          </cell>
          <cell r="O10864" t="str">
            <v/>
          </cell>
          <cell r="P10864" t="str">
            <v/>
          </cell>
          <cell r="Q10864" t="str">
            <v/>
          </cell>
        </row>
        <row r="10865">
          <cell r="J10865" t="str">
            <v/>
          </cell>
          <cell r="O10865" t="str">
            <v/>
          </cell>
          <cell r="P10865" t="str">
            <v/>
          </cell>
          <cell r="Q10865" t="str">
            <v/>
          </cell>
        </row>
        <row r="10866">
          <cell r="J10866" t="str">
            <v/>
          </cell>
          <cell r="O10866" t="str">
            <v/>
          </cell>
          <cell r="P10866" t="str">
            <v/>
          </cell>
          <cell r="Q10866" t="str">
            <v/>
          </cell>
        </row>
        <row r="10867">
          <cell r="J10867" t="str">
            <v/>
          </cell>
          <cell r="O10867" t="str">
            <v/>
          </cell>
          <cell r="P10867" t="str">
            <v/>
          </cell>
          <cell r="Q10867" t="str">
            <v/>
          </cell>
        </row>
        <row r="10868">
          <cell r="J10868" t="str">
            <v/>
          </cell>
          <cell r="O10868" t="str">
            <v/>
          </cell>
          <cell r="P10868" t="str">
            <v/>
          </cell>
          <cell r="Q10868" t="str">
            <v/>
          </cell>
        </row>
        <row r="10869">
          <cell r="J10869" t="str">
            <v/>
          </cell>
          <cell r="O10869" t="str">
            <v/>
          </cell>
          <cell r="P10869" t="str">
            <v/>
          </cell>
          <cell r="Q10869" t="str">
            <v/>
          </cell>
        </row>
        <row r="10870">
          <cell r="J10870" t="str">
            <v/>
          </cell>
          <cell r="O10870" t="str">
            <v/>
          </cell>
          <cell r="P10870" t="str">
            <v/>
          </cell>
          <cell r="Q10870" t="str">
            <v/>
          </cell>
        </row>
        <row r="10871">
          <cell r="J10871" t="str">
            <v/>
          </cell>
          <cell r="O10871" t="str">
            <v/>
          </cell>
          <cell r="P10871" t="str">
            <v/>
          </cell>
          <cell r="Q10871" t="str">
            <v/>
          </cell>
        </row>
        <row r="10872">
          <cell r="J10872" t="str">
            <v/>
          </cell>
          <cell r="O10872" t="str">
            <v/>
          </cell>
          <cell r="P10872" t="str">
            <v/>
          </cell>
          <cell r="Q10872" t="str">
            <v/>
          </cell>
        </row>
        <row r="10873">
          <cell r="J10873" t="str">
            <v/>
          </cell>
          <cell r="O10873" t="str">
            <v/>
          </cell>
          <cell r="P10873" t="str">
            <v/>
          </cell>
          <cell r="Q10873" t="str">
            <v/>
          </cell>
        </row>
        <row r="10874">
          <cell r="J10874" t="str">
            <v/>
          </cell>
          <cell r="O10874" t="str">
            <v/>
          </cell>
          <cell r="P10874" t="str">
            <v/>
          </cell>
          <cell r="Q10874" t="str">
            <v/>
          </cell>
        </row>
        <row r="10875">
          <cell r="J10875" t="str">
            <v/>
          </cell>
          <cell r="O10875" t="str">
            <v/>
          </cell>
          <cell r="P10875" t="str">
            <v/>
          </cell>
          <cell r="Q10875" t="str">
            <v/>
          </cell>
        </row>
        <row r="10876">
          <cell r="J10876" t="str">
            <v/>
          </cell>
          <cell r="O10876" t="str">
            <v/>
          </cell>
          <cell r="P10876" t="str">
            <v/>
          </cell>
          <cell r="Q10876" t="str">
            <v/>
          </cell>
        </row>
        <row r="10877">
          <cell r="J10877" t="str">
            <v/>
          </cell>
          <cell r="O10877" t="str">
            <v/>
          </cell>
          <cell r="P10877" t="str">
            <v/>
          </cell>
          <cell r="Q10877" t="str">
            <v/>
          </cell>
        </row>
        <row r="10878">
          <cell r="J10878" t="str">
            <v/>
          </cell>
          <cell r="O10878" t="str">
            <v/>
          </cell>
          <cell r="P10878" t="str">
            <v/>
          </cell>
          <cell r="Q10878" t="str">
            <v/>
          </cell>
        </row>
        <row r="10879">
          <cell r="J10879" t="str">
            <v/>
          </cell>
          <cell r="O10879" t="str">
            <v/>
          </cell>
          <cell r="P10879" t="str">
            <v/>
          </cell>
          <cell r="Q10879" t="str">
            <v/>
          </cell>
        </row>
        <row r="10880">
          <cell r="J10880" t="str">
            <v/>
          </cell>
          <cell r="O10880" t="str">
            <v/>
          </cell>
          <cell r="P10880" t="str">
            <v/>
          </cell>
          <cell r="Q10880" t="str">
            <v/>
          </cell>
        </row>
        <row r="10881">
          <cell r="J10881" t="str">
            <v/>
          </cell>
          <cell r="O10881" t="str">
            <v/>
          </cell>
          <cell r="P10881" t="str">
            <v/>
          </cell>
          <cell r="Q10881" t="str">
            <v/>
          </cell>
        </row>
        <row r="10882">
          <cell r="J10882" t="str">
            <v/>
          </cell>
          <cell r="O10882" t="str">
            <v/>
          </cell>
          <cell r="P10882" t="str">
            <v/>
          </cell>
          <cell r="Q10882" t="str">
            <v/>
          </cell>
        </row>
        <row r="10883">
          <cell r="J10883" t="str">
            <v/>
          </cell>
          <cell r="O10883" t="str">
            <v/>
          </cell>
          <cell r="P10883" t="str">
            <v/>
          </cell>
          <cell r="Q10883" t="str">
            <v/>
          </cell>
        </row>
        <row r="10884">
          <cell r="J10884" t="str">
            <v/>
          </cell>
          <cell r="O10884" t="str">
            <v/>
          </cell>
          <cell r="P10884" t="str">
            <v/>
          </cell>
          <cell r="Q10884" t="str">
            <v/>
          </cell>
        </row>
        <row r="10885">
          <cell r="J10885" t="str">
            <v/>
          </cell>
          <cell r="O10885" t="str">
            <v/>
          </cell>
          <cell r="P10885" t="str">
            <v/>
          </cell>
          <cell r="Q10885" t="str">
            <v/>
          </cell>
        </row>
        <row r="10886">
          <cell r="J10886" t="str">
            <v/>
          </cell>
          <cell r="O10886" t="str">
            <v/>
          </cell>
          <cell r="P10886" t="str">
            <v/>
          </cell>
          <cell r="Q10886" t="str">
            <v/>
          </cell>
        </row>
        <row r="10887">
          <cell r="J10887" t="str">
            <v/>
          </cell>
          <cell r="O10887" t="str">
            <v/>
          </cell>
          <cell r="P10887" t="str">
            <v/>
          </cell>
          <cell r="Q10887" t="str">
            <v/>
          </cell>
        </row>
        <row r="10888">
          <cell r="J10888" t="str">
            <v/>
          </cell>
          <cell r="O10888" t="str">
            <v/>
          </cell>
          <cell r="P10888" t="str">
            <v/>
          </cell>
          <cell r="Q10888" t="str">
            <v/>
          </cell>
        </row>
        <row r="10889">
          <cell r="J10889" t="str">
            <v/>
          </cell>
          <cell r="O10889" t="str">
            <v/>
          </cell>
          <cell r="P10889" t="str">
            <v/>
          </cell>
          <cell r="Q10889" t="str">
            <v/>
          </cell>
        </row>
        <row r="10890">
          <cell r="J10890" t="str">
            <v/>
          </cell>
          <cell r="O10890" t="str">
            <v/>
          </cell>
          <cell r="P10890" t="str">
            <v/>
          </cell>
          <cell r="Q10890" t="str">
            <v/>
          </cell>
        </row>
        <row r="10891">
          <cell r="J10891" t="str">
            <v/>
          </cell>
          <cell r="O10891" t="str">
            <v/>
          </cell>
          <cell r="P10891" t="str">
            <v/>
          </cell>
          <cell r="Q10891" t="str">
            <v/>
          </cell>
        </row>
        <row r="10892">
          <cell r="J10892" t="str">
            <v/>
          </cell>
          <cell r="O10892" t="str">
            <v/>
          </cell>
          <cell r="P10892" t="str">
            <v/>
          </cell>
          <cell r="Q10892" t="str">
            <v/>
          </cell>
        </row>
        <row r="10893">
          <cell r="J10893" t="str">
            <v/>
          </cell>
          <cell r="O10893" t="str">
            <v/>
          </cell>
          <cell r="P10893" t="str">
            <v/>
          </cell>
          <cell r="Q10893" t="str">
            <v/>
          </cell>
        </row>
        <row r="10894">
          <cell r="J10894" t="str">
            <v/>
          </cell>
          <cell r="O10894" t="str">
            <v/>
          </cell>
          <cell r="P10894" t="str">
            <v/>
          </cell>
          <cell r="Q10894" t="str">
            <v/>
          </cell>
        </row>
        <row r="10895">
          <cell r="J10895" t="str">
            <v/>
          </cell>
          <cell r="O10895" t="str">
            <v/>
          </cell>
          <cell r="P10895" t="str">
            <v/>
          </cell>
          <cell r="Q10895" t="str">
            <v/>
          </cell>
        </row>
        <row r="10896">
          <cell r="J10896" t="str">
            <v/>
          </cell>
          <cell r="O10896" t="str">
            <v/>
          </cell>
          <cell r="P10896" t="str">
            <v/>
          </cell>
          <cell r="Q10896" t="str">
            <v/>
          </cell>
        </row>
        <row r="10897">
          <cell r="J10897" t="str">
            <v/>
          </cell>
          <cell r="O10897" t="str">
            <v/>
          </cell>
          <cell r="P10897" t="str">
            <v/>
          </cell>
          <cell r="Q10897" t="str">
            <v/>
          </cell>
        </row>
        <row r="10898">
          <cell r="J10898" t="str">
            <v/>
          </cell>
          <cell r="O10898" t="str">
            <v/>
          </cell>
          <cell r="P10898" t="str">
            <v/>
          </cell>
          <cell r="Q10898" t="str">
            <v/>
          </cell>
        </row>
        <row r="10899">
          <cell r="J10899" t="str">
            <v/>
          </cell>
          <cell r="O10899" t="str">
            <v/>
          </cell>
          <cell r="P10899" t="str">
            <v/>
          </cell>
          <cell r="Q10899" t="str">
            <v/>
          </cell>
        </row>
        <row r="10900">
          <cell r="J10900" t="str">
            <v/>
          </cell>
          <cell r="O10900" t="str">
            <v/>
          </cell>
          <cell r="P10900" t="str">
            <v/>
          </cell>
          <cell r="Q10900" t="str">
            <v/>
          </cell>
        </row>
        <row r="10901">
          <cell r="J10901" t="str">
            <v/>
          </cell>
          <cell r="O10901" t="str">
            <v/>
          </cell>
          <cell r="P10901" t="str">
            <v/>
          </cell>
          <cell r="Q10901" t="str">
            <v/>
          </cell>
        </row>
        <row r="10902">
          <cell r="J10902" t="str">
            <v/>
          </cell>
          <cell r="O10902" t="str">
            <v/>
          </cell>
          <cell r="P10902" t="str">
            <v/>
          </cell>
          <cell r="Q10902" t="str">
            <v/>
          </cell>
        </row>
        <row r="10903">
          <cell r="J10903" t="str">
            <v/>
          </cell>
          <cell r="O10903" t="str">
            <v/>
          </cell>
          <cell r="P10903" t="str">
            <v/>
          </cell>
          <cell r="Q10903" t="str">
            <v/>
          </cell>
        </row>
        <row r="10904">
          <cell r="J10904" t="str">
            <v/>
          </cell>
          <cell r="O10904" t="str">
            <v/>
          </cell>
          <cell r="P10904" t="str">
            <v/>
          </cell>
          <cell r="Q10904" t="str">
            <v/>
          </cell>
        </row>
        <row r="10905">
          <cell r="J10905" t="str">
            <v/>
          </cell>
          <cell r="O10905" t="str">
            <v/>
          </cell>
          <cell r="P10905" t="str">
            <v/>
          </cell>
          <cell r="Q10905" t="str">
            <v/>
          </cell>
        </row>
        <row r="10906">
          <cell r="J10906" t="str">
            <v/>
          </cell>
          <cell r="O10906" t="str">
            <v/>
          </cell>
          <cell r="P10906" t="str">
            <v/>
          </cell>
          <cell r="Q10906" t="str">
            <v/>
          </cell>
        </row>
        <row r="10907">
          <cell r="J10907" t="str">
            <v/>
          </cell>
          <cell r="O10907" t="str">
            <v/>
          </cell>
          <cell r="P10907" t="str">
            <v/>
          </cell>
          <cell r="Q10907" t="str">
            <v/>
          </cell>
        </row>
        <row r="10908">
          <cell r="J10908" t="str">
            <v/>
          </cell>
          <cell r="O10908" t="str">
            <v/>
          </cell>
          <cell r="P10908" t="str">
            <v/>
          </cell>
          <cell r="Q10908" t="str">
            <v/>
          </cell>
        </row>
        <row r="10909">
          <cell r="J10909" t="str">
            <v/>
          </cell>
          <cell r="O10909" t="str">
            <v/>
          </cell>
          <cell r="P10909" t="str">
            <v/>
          </cell>
          <cell r="Q10909" t="str">
            <v/>
          </cell>
        </row>
        <row r="10910">
          <cell r="J10910" t="str">
            <v/>
          </cell>
          <cell r="O10910" t="str">
            <v/>
          </cell>
          <cell r="P10910" t="str">
            <v/>
          </cell>
          <cell r="Q10910" t="str">
            <v/>
          </cell>
        </row>
        <row r="10911">
          <cell r="J10911" t="str">
            <v/>
          </cell>
          <cell r="O10911" t="str">
            <v/>
          </cell>
          <cell r="P10911" t="str">
            <v/>
          </cell>
          <cell r="Q10911" t="str">
            <v/>
          </cell>
        </row>
        <row r="10912">
          <cell r="J10912" t="str">
            <v/>
          </cell>
          <cell r="O10912" t="str">
            <v/>
          </cell>
          <cell r="P10912" t="str">
            <v/>
          </cell>
          <cell r="Q10912" t="str">
            <v/>
          </cell>
        </row>
        <row r="10913">
          <cell r="J10913" t="str">
            <v/>
          </cell>
          <cell r="O10913" t="str">
            <v/>
          </cell>
          <cell r="P10913" t="str">
            <v/>
          </cell>
          <cell r="Q10913" t="str">
            <v/>
          </cell>
        </row>
        <row r="10914">
          <cell r="J10914" t="str">
            <v/>
          </cell>
          <cell r="O10914" t="str">
            <v/>
          </cell>
          <cell r="P10914" t="str">
            <v/>
          </cell>
          <cell r="Q10914" t="str">
            <v/>
          </cell>
        </row>
        <row r="10915">
          <cell r="J10915" t="str">
            <v/>
          </cell>
          <cell r="O10915" t="str">
            <v/>
          </cell>
          <cell r="P10915" t="str">
            <v/>
          </cell>
          <cell r="Q10915" t="str">
            <v/>
          </cell>
        </row>
        <row r="10916">
          <cell r="J10916" t="str">
            <v/>
          </cell>
          <cell r="O10916" t="str">
            <v/>
          </cell>
          <cell r="P10916" t="str">
            <v/>
          </cell>
          <cell r="Q10916" t="str">
            <v/>
          </cell>
        </row>
        <row r="10917">
          <cell r="J10917" t="str">
            <v/>
          </cell>
          <cell r="O10917" t="str">
            <v/>
          </cell>
          <cell r="P10917" t="str">
            <v/>
          </cell>
          <cell r="Q10917" t="str">
            <v/>
          </cell>
        </row>
        <row r="10918">
          <cell r="J10918" t="str">
            <v/>
          </cell>
          <cell r="O10918" t="str">
            <v/>
          </cell>
          <cell r="P10918" t="str">
            <v/>
          </cell>
          <cell r="Q10918" t="str">
            <v/>
          </cell>
        </row>
        <row r="10919">
          <cell r="J10919" t="str">
            <v/>
          </cell>
          <cell r="O10919" t="str">
            <v/>
          </cell>
          <cell r="P10919" t="str">
            <v/>
          </cell>
          <cell r="Q10919" t="str">
            <v/>
          </cell>
        </row>
        <row r="10920">
          <cell r="J10920" t="str">
            <v/>
          </cell>
          <cell r="O10920" t="str">
            <v/>
          </cell>
          <cell r="P10920" t="str">
            <v/>
          </cell>
          <cell r="Q10920" t="str">
            <v/>
          </cell>
        </row>
        <row r="10921">
          <cell r="J10921" t="str">
            <v/>
          </cell>
          <cell r="O10921" t="str">
            <v/>
          </cell>
          <cell r="P10921" t="str">
            <v/>
          </cell>
          <cell r="Q10921" t="str">
            <v/>
          </cell>
        </row>
        <row r="10922">
          <cell r="J10922" t="str">
            <v/>
          </cell>
          <cell r="O10922" t="str">
            <v/>
          </cell>
          <cell r="P10922" t="str">
            <v/>
          </cell>
          <cell r="Q10922" t="str">
            <v/>
          </cell>
        </row>
        <row r="10923">
          <cell r="J10923" t="str">
            <v/>
          </cell>
          <cell r="O10923" t="str">
            <v/>
          </cell>
          <cell r="P10923" t="str">
            <v/>
          </cell>
          <cell r="Q10923" t="str">
            <v/>
          </cell>
        </row>
        <row r="10924">
          <cell r="J10924" t="str">
            <v/>
          </cell>
          <cell r="O10924" t="str">
            <v/>
          </cell>
          <cell r="P10924" t="str">
            <v/>
          </cell>
          <cell r="Q10924" t="str">
            <v/>
          </cell>
        </row>
        <row r="10925">
          <cell r="J10925" t="str">
            <v/>
          </cell>
          <cell r="O10925" t="str">
            <v/>
          </cell>
          <cell r="P10925" t="str">
            <v/>
          </cell>
          <cell r="Q10925" t="str">
            <v/>
          </cell>
        </row>
        <row r="10926">
          <cell r="J10926" t="str">
            <v/>
          </cell>
          <cell r="O10926" t="str">
            <v/>
          </cell>
          <cell r="P10926" t="str">
            <v/>
          </cell>
          <cell r="Q10926" t="str">
            <v/>
          </cell>
        </row>
        <row r="10927">
          <cell r="J10927" t="str">
            <v/>
          </cell>
          <cell r="O10927" t="str">
            <v/>
          </cell>
          <cell r="P10927" t="str">
            <v/>
          </cell>
          <cell r="Q10927" t="str">
            <v/>
          </cell>
        </row>
        <row r="10928">
          <cell r="J10928" t="str">
            <v/>
          </cell>
          <cell r="O10928" t="str">
            <v/>
          </cell>
          <cell r="P10928" t="str">
            <v/>
          </cell>
          <cell r="Q10928" t="str">
            <v/>
          </cell>
        </row>
        <row r="10929">
          <cell r="J10929" t="str">
            <v/>
          </cell>
          <cell r="O10929" t="str">
            <v/>
          </cell>
          <cell r="P10929" t="str">
            <v/>
          </cell>
          <cell r="Q10929" t="str">
            <v/>
          </cell>
        </row>
        <row r="10930">
          <cell r="J10930" t="str">
            <v/>
          </cell>
          <cell r="O10930" t="str">
            <v/>
          </cell>
          <cell r="P10930" t="str">
            <v/>
          </cell>
          <cell r="Q10930" t="str">
            <v/>
          </cell>
        </row>
        <row r="10931">
          <cell r="J10931" t="str">
            <v/>
          </cell>
          <cell r="O10931" t="str">
            <v/>
          </cell>
          <cell r="P10931" t="str">
            <v/>
          </cell>
          <cell r="Q10931" t="str">
            <v/>
          </cell>
        </row>
        <row r="10932">
          <cell r="J10932" t="str">
            <v/>
          </cell>
          <cell r="O10932" t="str">
            <v/>
          </cell>
          <cell r="P10932" t="str">
            <v/>
          </cell>
          <cell r="Q10932" t="str">
            <v/>
          </cell>
        </row>
        <row r="10933">
          <cell r="J10933" t="str">
            <v/>
          </cell>
          <cell r="O10933" t="str">
            <v/>
          </cell>
          <cell r="P10933" t="str">
            <v/>
          </cell>
          <cell r="Q10933" t="str">
            <v/>
          </cell>
        </row>
        <row r="10934">
          <cell r="J10934" t="str">
            <v/>
          </cell>
          <cell r="O10934" t="str">
            <v/>
          </cell>
          <cell r="P10934" t="str">
            <v/>
          </cell>
          <cell r="Q10934" t="str">
            <v/>
          </cell>
        </row>
        <row r="10935">
          <cell r="J10935" t="str">
            <v/>
          </cell>
          <cell r="O10935" t="str">
            <v/>
          </cell>
          <cell r="P10935" t="str">
            <v/>
          </cell>
          <cell r="Q10935" t="str">
            <v/>
          </cell>
        </row>
        <row r="10936">
          <cell r="J10936" t="str">
            <v/>
          </cell>
          <cell r="O10936" t="str">
            <v/>
          </cell>
          <cell r="P10936" t="str">
            <v/>
          </cell>
          <cell r="Q10936" t="str">
            <v/>
          </cell>
        </row>
        <row r="10937">
          <cell r="J10937" t="str">
            <v/>
          </cell>
          <cell r="O10937" t="str">
            <v/>
          </cell>
          <cell r="P10937" t="str">
            <v/>
          </cell>
          <cell r="Q10937" t="str">
            <v/>
          </cell>
        </row>
        <row r="10938">
          <cell r="J10938" t="str">
            <v/>
          </cell>
          <cell r="O10938" t="str">
            <v/>
          </cell>
          <cell r="P10938" t="str">
            <v/>
          </cell>
          <cell r="Q10938" t="str">
            <v/>
          </cell>
        </row>
        <row r="10939">
          <cell r="J10939" t="str">
            <v/>
          </cell>
          <cell r="O10939" t="str">
            <v/>
          </cell>
          <cell r="P10939" t="str">
            <v/>
          </cell>
          <cell r="Q10939" t="str">
            <v/>
          </cell>
        </row>
        <row r="10940">
          <cell r="J10940" t="str">
            <v/>
          </cell>
          <cell r="O10940" t="str">
            <v/>
          </cell>
          <cell r="P10940" t="str">
            <v/>
          </cell>
          <cell r="Q10940" t="str">
            <v/>
          </cell>
        </row>
        <row r="10941">
          <cell r="J10941" t="str">
            <v/>
          </cell>
          <cell r="O10941" t="str">
            <v/>
          </cell>
          <cell r="P10941" t="str">
            <v/>
          </cell>
          <cell r="Q10941" t="str">
            <v/>
          </cell>
        </row>
        <row r="10942">
          <cell r="J10942" t="str">
            <v/>
          </cell>
          <cell r="O10942" t="str">
            <v/>
          </cell>
          <cell r="P10942" t="str">
            <v/>
          </cell>
          <cell r="Q10942" t="str">
            <v/>
          </cell>
        </row>
        <row r="10943">
          <cell r="J10943" t="str">
            <v/>
          </cell>
          <cell r="O10943" t="str">
            <v/>
          </cell>
          <cell r="P10943" t="str">
            <v/>
          </cell>
          <cell r="Q10943" t="str">
            <v/>
          </cell>
        </row>
        <row r="10944">
          <cell r="J10944" t="str">
            <v/>
          </cell>
          <cell r="O10944" t="str">
            <v/>
          </cell>
          <cell r="P10944" t="str">
            <v/>
          </cell>
          <cell r="Q10944" t="str">
            <v/>
          </cell>
        </row>
        <row r="10945">
          <cell r="J10945" t="str">
            <v/>
          </cell>
          <cell r="O10945" t="str">
            <v/>
          </cell>
          <cell r="P10945" t="str">
            <v/>
          </cell>
          <cell r="Q10945" t="str">
            <v/>
          </cell>
        </row>
        <row r="10946">
          <cell r="J10946" t="str">
            <v/>
          </cell>
          <cell r="O10946" t="str">
            <v/>
          </cell>
          <cell r="P10946" t="str">
            <v/>
          </cell>
          <cell r="Q10946" t="str">
            <v/>
          </cell>
        </row>
        <row r="10947">
          <cell r="J10947" t="str">
            <v/>
          </cell>
          <cell r="O10947" t="str">
            <v/>
          </cell>
          <cell r="P10947" t="str">
            <v/>
          </cell>
          <cell r="Q10947" t="str">
            <v/>
          </cell>
        </row>
        <row r="10948">
          <cell r="J10948" t="str">
            <v/>
          </cell>
          <cell r="O10948" t="str">
            <v/>
          </cell>
          <cell r="P10948" t="str">
            <v/>
          </cell>
          <cell r="Q10948" t="str">
            <v/>
          </cell>
        </row>
        <row r="10949">
          <cell r="J10949" t="str">
            <v/>
          </cell>
          <cell r="O10949" t="str">
            <v/>
          </cell>
          <cell r="P10949" t="str">
            <v/>
          </cell>
          <cell r="Q10949" t="str">
            <v/>
          </cell>
        </row>
        <row r="10950">
          <cell r="J10950" t="str">
            <v/>
          </cell>
          <cell r="O10950" t="str">
            <v/>
          </cell>
          <cell r="P10950" t="str">
            <v/>
          </cell>
          <cell r="Q10950" t="str">
            <v/>
          </cell>
        </row>
        <row r="10951">
          <cell r="J10951" t="str">
            <v/>
          </cell>
          <cell r="O10951" t="str">
            <v/>
          </cell>
          <cell r="P10951" t="str">
            <v/>
          </cell>
          <cell r="Q10951" t="str">
            <v/>
          </cell>
        </row>
        <row r="10952">
          <cell r="J10952" t="str">
            <v/>
          </cell>
          <cell r="O10952" t="str">
            <v/>
          </cell>
          <cell r="P10952" t="str">
            <v/>
          </cell>
          <cell r="Q10952" t="str">
            <v/>
          </cell>
        </row>
        <row r="10953">
          <cell r="J10953" t="str">
            <v/>
          </cell>
          <cell r="O10953" t="str">
            <v/>
          </cell>
          <cell r="P10953" t="str">
            <v/>
          </cell>
          <cell r="Q10953" t="str">
            <v/>
          </cell>
        </row>
        <row r="10954">
          <cell r="J10954" t="str">
            <v/>
          </cell>
          <cell r="O10954" t="str">
            <v/>
          </cell>
          <cell r="P10954" t="str">
            <v/>
          </cell>
          <cell r="Q10954" t="str">
            <v/>
          </cell>
        </row>
        <row r="10955">
          <cell r="J10955" t="str">
            <v/>
          </cell>
          <cell r="O10955" t="str">
            <v/>
          </cell>
          <cell r="P10955" t="str">
            <v/>
          </cell>
          <cell r="Q10955" t="str">
            <v/>
          </cell>
        </row>
        <row r="10956">
          <cell r="J10956" t="str">
            <v/>
          </cell>
          <cell r="O10956" t="str">
            <v/>
          </cell>
          <cell r="P10956" t="str">
            <v/>
          </cell>
          <cell r="Q10956" t="str">
            <v/>
          </cell>
        </row>
        <row r="10957">
          <cell r="J10957" t="str">
            <v/>
          </cell>
          <cell r="O10957" t="str">
            <v/>
          </cell>
          <cell r="P10957" t="str">
            <v/>
          </cell>
          <cell r="Q10957" t="str">
            <v/>
          </cell>
        </row>
        <row r="10958">
          <cell r="J10958" t="str">
            <v/>
          </cell>
          <cell r="O10958" t="str">
            <v/>
          </cell>
          <cell r="P10958" t="str">
            <v/>
          </cell>
          <cell r="Q10958" t="str">
            <v/>
          </cell>
        </row>
        <row r="10959">
          <cell r="J10959" t="str">
            <v/>
          </cell>
          <cell r="O10959" t="str">
            <v/>
          </cell>
          <cell r="P10959" t="str">
            <v/>
          </cell>
          <cell r="Q10959" t="str">
            <v/>
          </cell>
        </row>
        <row r="10960">
          <cell r="J10960" t="str">
            <v/>
          </cell>
          <cell r="O10960" t="str">
            <v/>
          </cell>
          <cell r="P10960" t="str">
            <v/>
          </cell>
          <cell r="Q10960" t="str">
            <v/>
          </cell>
        </row>
        <row r="10961">
          <cell r="J10961" t="str">
            <v/>
          </cell>
          <cell r="O10961" t="str">
            <v/>
          </cell>
          <cell r="P10961" t="str">
            <v/>
          </cell>
          <cell r="Q10961" t="str">
            <v/>
          </cell>
        </row>
        <row r="10962">
          <cell r="J10962" t="str">
            <v/>
          </cell>
          <cell r="O10962" t="str">
            <v/>
          </cell>
          <cell r="P10962" t="str">
            <v/>
          </cell>
          <cell r="Q10962" t="str">
            <v/>
          </cell>
        </row>
        <row r="10963">
          <cell r="J10963" t="str">
            <v/>
          </cell>
          <cell r="O10963" t="str">
            <v/>
          </cell>
          <cell r="P10963" t="str">
            <v/>
          </cell>
          <cell r="Q10963" t="str">
            <v/>
          </cell>
        </row>
        <row r="10964">
          <cell r="J10964" t="str">
            <v/>
          </cell>
          <cell r="O10964" t="str">
            <v/>
          </cell>
          <cell r="P10964" t="str">
            <v/>
          </cell>
          <cell r="Q10964" t="str">
            <v/>
          </cell>
        </row>
        <row r="10965">
          <cell r="J10965" t="str">
            <v/>
          </cell>
          <cell r="O10965" t="str">
            <v/>
          </cell>
          <cell r="P10965" t="str">
            <v/>
          </cell>
          <cell r="Q10965" t="str">
            <v/>
          </cell>
        </row>
        <row r="10966">
          <cell r="J10966" t="str">
            <v/>
          </cell>
          <cell r="O10966" t="str">
            <v/>
          </cell>
          <cell r="P10966" t="str">
            <v/>
          </cell>
          <cell r="Q10966" t="str">
            <v/>
          </cell>
        </row>
        <row r="10967">
          <cell r="J10967" t="str">
            <v/>
          </cell>
          <cell r="O10967" t="str">
            <v/>
          </cell>
          <cell r="P10967" t="str">
            <v/>
          </cell>
          <cell r="Q10967" t="str">
            <v/>
          </cell>
        </row>
        <row r="10968">
          <cell r="J10968" t="str">
            <v/>
          </cell>
          <cell r="O10968" t="str">
            <v/>
          </cell>
          <cell r="P10968" t="str">
            <v/>
          </cell>
          <cell r="Q10968" t="str">
            <v/>
          </cell>
        </row>
        <row r="10969">
          <cell r="J10969" t="str">
            <v/>
          </cell>
          <cell r="O10969" t="str">
            <v/>
          </cell>
          <cell r="P10969" t="str">
            <v/>
          </cell>
          <cell r="Q10969" t="str">
            <v/>
          </cell>
        </row>
        <row r="10970">
          <cell r="J10970" t="str">
            <v/>
          </cell>
          <cell r="O10970" t="str">
            <v/>
          </cell>
          <cell r="P10970" t="str">
            <v/>
          </cell>
          <cell r="Q10970" t="str">
            <v/>
          </cell>
        </row>
        <row r="10971">
          <cell r="J10971" t="str">
            <v/>
          </cell>
          <cell r="O10971" t="str">
            <v/>
          </cell>
          <cell r="P10971" t="str">
            <v/>
          </cell>
          <cell r="Q10971" t="str">
            <v/>
          </cell>
        </row>
        <row r="10972">
          <cell r="J10972" t="str">
            <v/>
          </cell>
          <cell r="O10972" t="str">
            <v/>
          </cell>
          <cell r="P10972" t="str">
            <v/>
          </cell>
          <cell r="Q10972" t="str">
            <v/>
          </cell>
        </row>
        <row r="10973">
          <cell r="J10973" t="str">
            <v/>
          </cell>
          <cell r="O10973" t="str">
            <v/>
          </cell>
          <cell r="P10973" t="str">
            <v/>
          </cell>
          <cell r="Q10973" t="str">
            <v/>
          </cell>
        </row>
        <row r="10974">
          <cell r="J10974" t="str">
            <v/>
          </cell>
          <cell r="O10974" t="str">
            <v/>
          </cell>
          <cell r="P10974" t="str">
            <v/>
          </cell>
          <cell r="Q10974" t="str">
            <v/>
          </cell>
        </row>
        <row r="10975">
          <cell r="J10975" t="str">
            <v/>
          </cell>
          <cell r="O10975" t="str">
            <v/>
          </cell>
          <cell r="P10975" t="str">
            <v/>
          </cell>
          <cell r="Q10975" t="str">
            <v/>
          </cell>
        </row>
        <row r="10976">
          <cell r="J10976" t="str">
            <v/>
          </cell>
          <cell r="O10976" t="str">
            <v/>
          </cell>
          <cell r="P10976" t="str">
            <v/>
          </cell>
          <cell r="Q10976" t="str">
            <v/>
          </cell>
        </row>
        <row r="10977">
          <cell r="J10977" t="str">
            <v/>
          </cell>
          <cell r="O10977" t="str">
            <v/>
          </cell>
          <cell r="P10977" t="str">
            <v/>
          </cell>
          <cell r="Q10977" t="str">
            <v/>
          </cell>
        </row>
        <row r="10978">
          <cell r="J10978" t="str">
            <v/>
          </cell>
          <cell r="O10978" t="str">
            <v/>
          </cell>
          <cell r="P10978" t="str">
            <v/>
          </cell>
          <cell r="Q10978" t="str">
            <v/>
          </cell>
        </row>
        <row r="10979">
          <cell r="J10979" t="str">
            <v/>
          </cell>
          <cell r="O10979" t="str">
            <v/>
          </cell>
          <cell r="P10979" t="str">
            <v/>
          </cell>
          <cell r="Q10979" t="str">
            <v/>
          </cell>
        </row>
        <row r="10980">
          <cell r="J10980" t="str">
            <v/>
          </cell>
          <cell r="O10980" t="str">
            <v/>
          </cell>
          <cell r="P10980" t="str">
            <v/>
          </cell>
          <cell r="Q10980" t="str">
            <v/>
          </cell>
        </row>
        <row r="10981">
          <cell r="J10981" t="str">
            <v/>
          </cell>
          <cell r="O10981" t="str">
            <v/>
          </cell>
          <cell r="P10981" t="str">
            <v/>
          </cell>
          <cell r="Q10981" t="str">
            <v/>
          </cell>
        </row>
        <row r="10982">
          <cell r="J10982" t="str">
            <v/>
          </cell>
          <cell r="O10982" t="str">
            <v/>
          </cell>
          <cell r="P10982" t="str">
            <v/>
          </cell>
          <cell r="Q10982" t="str">
            <v/>
          </cell>
        </row>
        <row r="10983">
          <cell r="J10983" t="str">
            <v/>
          </cell>
          <cell r="O10983" t="str">
            <v/>
          </cell>
          <cell r="P10983" t="str">
            <v/>
          </cell>
          <cell r="Q10983" t="str">
            <v/>
          </cell>
        </row>
        <row r="10984">
          <cell r="J10984" t="str">
            <v/>
          </cell>
          <cell r="O10984" t="str">
            <v/>
          </cell>
          <cell r="P10984" t="str">
            <v/>
          </cell>
          <cell r="Q10984" t="str">
            <v/>
          </cell>
        </row>
        <row r="10985">
          <cell r="J10985" t="str">
            <v/>
          </cell>
          <cell r="O10985" t="str">
            <v/>
          </cell>
          <cell r="P10985" t="str">
            <v/>
          </cell>
          <cell r="Q10985" t="str">
            <v/>
          </cell>
        </row>
        <row r="10986">
          <cell r="J10986" t="str">
            <v/>
          </cell>
          <cell r="O10986" t="str">
            <v/>
          </cell>
          <cell r="P10986" t="str">
            <v/>
          </cell>
          <cell r="Q10986" t="str">
            <v/>
          </cell>
        </row>
        <row r="10987">
          <cell r="J10987" t="str">
            <v/>
          </cell>
          <cell r="O10987" t="str">
            <v/>
          </cell>
          <cell r="P10987" t="str">
            <v/>
          </cell>
          <cell r="Q10987" t="str">
            <v/>
          </cell>
        </row>
        <row r="10988">
          <cell r="J10988" t="str">
            <v/>
          </cell>
          <cell r="O10988" t="str">
            <v/>
          </cell>
          <cell r="P10988" t="str">
            <v/>
          </cell>
          <cell r="Q10988" t="str">
            <v/>
          </cell>
        </row>
        <row r="10989">
          <cell r="J10989" t="str">
            <v/>
          </cell>
          <cell r="O10989" t="str">
            <v/>
          </cell>
          <cell r="P10989" t="str">
            <v/>
          </cell>
          <cell r="Q10989" t="str">
            <v/>
          </cell>
        </row>
        <row r="10990">
          <cell r="J10990" t="str">
            <v/>
          </cell>
          <cell r="O10990" t="str">
            <v/>
          </cell>
          <cell r="P10990" t="str">
            <v/>
          </cell>
          <cell r="Q10990" t="str">
            <v/>
          </cell>
        </row>
        <row r="10991">
          <cell r="J10991" t="str">
            <v/>
          </cell>
          <cell r="O10991" t="str">
            <v/>
          </cell>
          <cell r="P10991" t="str">
            <v/>
          </cell>
          <cell r="Q10991" t="str">
            <v/>
          </cell>
        </row>
        <row r="10992">
          <cell r="J10992" t="str">
            <v/>
          </cell>
          <cell r="O10992" t="str">
            <v/>
          </cell>
          <cell r="P10992" t="str">
            <v/>
          </cell>
          <cell r="Q10992" t="str">
            <v/>
          </cell>
        </row>
        <row r="10993">
          <cell r="J10993" t="str">
            <v/>
          </cell>
          <cell r="O10993" t="str">
            <v/>
          </cell>
          <cell r="P10993" t="str">
            <v/>
          </cell>
          <cell r="Q10993" t="str">
            <v/>
          </cell>
        </row>
        <row r="10994">
          <cell r="J10994" t="str">
            <v/>
          </cell>
          <cell r="O10994" t="str">
            <v/>
          </cell>
          <cell r="P10994" t="str">
            <v/>
          </cell>
          <cell r="Q10994" t="str">
            <v/>
          </cell>
        </row>
        <row r="10995">
          <cell r="J10995" t="str">
            <v/>
          </cell>
          <cell r="O10995" t="str">
            <v/>
          </cell>
          <cell r="P10995" t="str">
            <v/>
          </cell>
          <cell r="Q10995" t="str">
            <v/>
          </cell>
        </row>
        <row r="10996">
          <cell r="J10996" t="str">
            <v/>
          </cell>
          <cell r="O10996" t="str">
            <v/>
          </cell>
          <cell r="P10996" t="str">
            <v/>
          </cell>
          <cell r="Q10996" t="str">
            <v/>
          </cell>
        </row>
        <row r="10997">
          <cell r="J10997" t="str">
            <v/>
          </cell>
          <cell r="O10997" t="str">
            <v/>
          </cell>
          <cell r="P10997" t="str">
            <v/>
          </cell>
          <cell r="Q10997" t="str">
            <v/>
          </cell>
        </row>
        <row r="10998">
          <cell r="J10998" t="str">
            <v/>
          </cell>
          <cell r="O10998" t="str">
            <v/>
          </cell>
          <cell r="P10998" t="str">
            <v/>
          </cell>
          <cell r="Q10998" t="str">
            <v/>
          </cell>
        </row>
        <row r="10999">
          <cell r="J10999" t="str">
            <v/>
          </cell>
          <cell r="O10999" t="str">
            <v/>
          </cell>
          <cell r="P10999" t="str">
            <v/>
          </cell>
          <cell r="Q10999" t="str">
            <v/>
          </cell>
        </row>
        <row r="11000">
          <cell r="J11000" t="str">
            <v/>
          </cell>
          <cell r="O11000" t="str">
            <v/>
          </cell>
          <cell r="P11000" t="str">
            <v/>
          </cell>
          <cell r="Q11000" t="str">
            <v/>
          </cell>
        </row>
        <row r="11001">
          <cell r="J11001" t="str">
            <v/>
          </cell>
          <cell r="O11001" t="str">
            <v/>
          </cell>
          <cell r="P11001" t="str">
            <v/>
          </cell>
          <cell r="Q11001" t="str">
            <v/>
          </cell>
        </row>
        <row r="11002">
          <cell r="J11002" t="str">
            <v/>
          </cell>
          <cell r="O11002" t="str">
            <v/>
          </cell>
          <cell r="P11002" t="str">
            <v/>
          </cell>
          <cell r="Q11002" t="str">
            <v/>
          </cell>
        </row>
        <row r="11003">
          <cell r="J11003" t="str">
            <v/>
          </cell>
          <cell r="O11003" t="str">
            <v/>
          </cell>
          <cell r="P11003" t="str">
            <v/>
          </cell>
          <cell r="Q11003" t="str">
            <v/>
          </cell>
        </row>
        <row r="11004">
          <cell r="J11004" t="str">
            <v/>
          </cell>
          <cell r="O11004" t="str">
            <v/>
          </cell>
          <cell r="P11004" t="str">
            <v/>
          </cell>
          <cell r="Q11004" t="str">
            <v/>
          </cell>
        </row>
        <row r="11005">
          <cell r="J11005" t="str">
            <v/>
          </cell>
          <cell r="O11005" t="str">
            <v/>
          </cell>
          <cell r="P11005" t="str">
            <v/>
          </cell>
          <cell r="Q11005" t="str">
            <v/>
          </cell>
        </row>
        <row r="11006">
          <cell r="J11006" t="str">
            <v/>
          </cell>
          <cell r="O11006" t="str">
            <v/>
          </cell>
          <cell r="P11006" t="str">
            <v/>
          </cell>
          <cell r="Q11006" t="str">
            <v/>
          </cell>
        </row>
        <row r="11007">
          <cell r="J11007" t="str">
            <v/>
          </cell>
          <cell r="O11007" t="str">
            <v/>
          </cell>
          <cell r="P11007" t="str">
            <v/>
          </cell>
          <cell r="Q11007" t="str">
            <v/>
          </cell>
        </row>
        <row r="11008">
          <cell r="J11008" t="str">
            <v/>
          </cell>
          <cell r="O11008" t="str">
            <v/>
          </cell>
          <cell r="P11008" t="str">
            <v/>
          </cell>
          <cell r="Q11008" t="str">
            <v/>
          </cell>
        </row>
        <row r="11009">
          <cell r="J11009" t="str">
            <v/>
          </cell>
          <cell r="O11009" t="str">
            <v/>
          </cell>
          <cell r="P11009" t="str">
            <v/>
          </cell>
          <cell r="Q11009" t="str">
            <v/>
          </cell>
        </row>
        <row r="11010">
          <cell r="J11010" t="str">
            <v/>
          </cell>
          <cell r="O11010" t="str">
            <v/>
          </cell>
          <cell r="P11010" t="str">
            <v/>
          </cell>
          <cell r="Q11010" t="str">
            <v/>
          </cell>
        </row>
        <row r="11011">
          <cell r="J11011" t="str">
            <v/>
          </cell>
          <cell r="O11011" t="str">
            <v/>
          </cell>
          <cell r="P11011" t="str">
            <v/>
          </cell>
          <cell r="Q11011" t="str">
            <v/>
          </cell>
        </row>
        <row r="11012">
          <cell r="J11012" t="str">
            <v/>
          </cell>
          <cell r="O11012" t="str">
            <v/>
          </cell>
          <cell r="P11012" t="str">
            <v/>
          </cell>
          <cell r="Q11012" t="str">
            <v/>
          </cell>
        </row>
        <row r="11013">
          <cell r="J11013" t="str">
            <v/>
          </cell>
          <cell r="O11013" t="str">
            <v/>
          </cell>
          <cell r="P11013" t="str">
            <v/>
          </cell>
          <cell r="Q11013" t="str">
            <v/>
          </cell>
        </row>
        <row r="11014">
          <cell r="J11014" t="str">
            <v/>
          </cell>
          <cell r="O11014" t="str">
            <v/>
          </cell>
          <cell r="P11014" t="str">
            <v/>
          </cell>
          <cell r="Q11014" t="str">
            <v/>
          </cell>
        </row>
        <row r="11015">
          <cell r="J11015" t="str">
            <v/>
          </cell>
          <cell r="O11015" t="str">
            <v/>
          </cell>
          <cell r="P11015" t="str">
            <v/>
          </cell>
          <cell r="Q11015" t="str">
            <v/>
          </cell>
        </row>
        <row r="11016">
          <cell r="J11016" t="str">
            <v/>
          </cell>
          <cell r="O11016" t="str">
            <v/>
          </cell>
          <cell r="P11016" t="str">
            <v/>
          </cell>
          <cell r="Q11016" t="str">
            <v/>
          </cell>
        </row>
        <row r="11017">
          <cell r="J11017" t="str">
            <v/>
          </cell>
          <cell r="O11017" t="str">
            <v/>
          </cell>
          <cell r="P11017" t="str">
            <v/>
          </cell>
          <cell r="Q11017" t="str">
            <v/>
          </cell>
        </row>
        <row r="11018">
          <cell r="J11018" t="str">
            <v/>
          </cell>
          <cell r="O11018" t="str">
            <v/>
          </cell>
          <cell r="P11018" t="str">
            <v/>
          </cell>
          <cell r="Q11018" t="str">
            <v/>
          </cell>
        </row>
        <row r="11019">
          <cell r="J11019" t="str">
            <v/>
          </cell>
          <cell r="O11019" t="str">
            <v/>
          </cell>
          <cell r="P11019" t="str">
            <v/>
          </cell>
          <cell r="Q11019" t="str">
            <v/>
          </cell>
        </row>
        <row r="11020">
          <cell r="J11020" t="str">
            <v/>
          </cell>
          <cell r="O11020" t="str">
            <v/>
          </cell>
          <cell r="P11020" t="str">
            <v/>
          </cell>
          <cell r="Q11020" t="str">
            <v/>
          </cell>
        </row>
        <row r="11021">
          <cell r="J11021" t="str">
            <v/>
          </cell>
          <cell r="O11021" t="str">
            <v/>
          </cell>
          <cell r="P11021" t="str">
            <v/>
          </cell>
          <cell r="Q11021" t="str">
            <v/>
          </cell>
        </row>
        <row r="11022">
          <cell r="J11022" t="str">
            <v/>
          </cell>
          <cell r="O11022" t="str">
            <v/>
          </cell>
          <cell r="P11022" t="str">
            <v/>
          </cell>
          <cell r="Q11022" t="str">
            <v/>
          </cell>
        </row>
        <row r="11023">
          <cell r="J11023" t="str">
            <v/>
          </cell>
          <cell r="O11023" t="str">
            <v/>
          </cell>
          <cell r="P11023" t="str">
            <v/>
          </cell>
          <cell r="Q11023" t="str">
            <v/>
          </cell>
        </row>
        <row r="11024">
          <cell r="J11024" t="str">
            <v/>
          </cell>
          <cell r="O11024" t="str">
            <v/>
          </cell>
          <cell r="P11024" t="str">
            <v/>
          </cell>
          <cell r="Q11024" t="str">
            <v/>
          </cell>
        </row>
        <row r="11025">
          <cell r="J11025" t="str">
            <v/>
          </cell>
          <cell r="O11025" t="str">
            <v/>
          </cell>
          <cell r="P11025" t="str">
            <v/>
          </cell>
          <cell r="Q11025" t="str">
            <v/>
          </cell>
        </row>
        <row r="11026">
          <cell r="J11026" t="str">
            <v/>
          </cell>
          <cell r="O11026" t="str">
            <v/>
          </cell>
          <cell r="P11026" t="str">
            <v/>
          </cell>
          <cell r="Q11026" t="str">
            <v/>
          </cell>
        </row>
        <row r="11027">
          <cell r="J11027" t="str">
            <v/>
          </cell>
          <cell r="O11027" t="str">
            <v/>
          </cell>
          <cell r="P11027" t="str">
            <v/>
          </cell>
          <cell r="Q11027" t="str">
            <v/>
          </cell>
        </row>
        <row r="11028">
          <cell r="J11028" t="str">
            <v/>
          </cell>
          <cell r="O11028" t="str">
            <v/>
          </cell>
          <cell r="P11028" t="str">
            <v/>
          </cell>
          <cell r="Q11028" t="str">
            <v/>
          </cell>
        </row>
        <row r="11029">
          <cell r="J11029" t="str">
            <v/>
          </cell>
          <cell r="O11029" t="str">
            <v/>
          </cell>
          <cell r="P11029" t="str">
            <v/>
          </cell>
          <cell r="Q11029" t="str">
            <v/>
          </cell>
        </row>
        <row r="11030">
          <cell r="J11030" t="str">
            <v/>
          </cell>
          <cell r="O11030" t="str">
            <v/>
          </cell>
          <cell r="P11030" t="str">
            <v/>
          </cell>
          <cell r="Q11030" t="str">
            <v/>
          </cell>
        </row>
        <row r="11031">
          <cell r="J11031" t="str">
            <v/>
          </cell>
          <cell r="O11031" t="str">
            <v/>
          </cell>
          <cell r="P11031" t="str">
            <v/>
          </cell>
          <cell r="Q11031" t="str">
            <v/>
          </cell>
        </row>
        <row r="11032">
          <cell r="J11032" t="str">
            <v/>
          </cell>
          <cell r="O11032" t="str">
            <v/>
          </cell>
          <cell r="P11032" t="str">
            <v/>
          </cell>
          <cell r="Q11032" t="str">
            <v/>
          </cell>
        </row>
        <row r="11033">
          <cell r="J11033" t="str">
            <v/>
          </cell>
          <cell r="O11033" t="str">
            <v/>
          </cell>
          <cell r="P11033" t="str">
            <v/>
          </cell>
          <cell r="Q11033" t="str">
            <v/>
          </cell>
        </row>
        <row r="11034">
          <cell r="J11034" t="str">
            <v/>
          </cell>
          <cell r="O11034" t="str">
            <v/>
          </cell>
          <cell r="P11034" t="str">
            <v/>
          </cell>
          <cell r="Q11034" t="str">
            <v/>
          </cell>
        </row>
        <row r="11035">
          <cell r="J11035" t="str">
            <v/>
          </cell>
          <cell r="O11035" t="str">
            <v/>
          </cell>
          <cell r="P11035" t="str">
            <v/>
          </cell>
          <cell r="Q11035" t="str">
            <v/>
          </cell>
        </row>
        <row r="11036">
          <cell r="J11036" t="str">
            <v/>
          </cell>
          <cell r="O11036" t="str">
            <v/>
          </cell>
          <cell r="P11036" t="str">
            <v/>
          </cell>
          <cell r="Q11036" t="str">
            <v/>
          </cell>
        </row>
        <row r="11037">
          <cell r="J11037" t="str">
            <v/>
          </cell>
          <cell r="O11037" t="str">
            <v/>
          </cell>
          <cell r="P11037" t="str">
            <v/>
          </cell>
          <cell r="Q11037" t="str">
            <v/>
          </cell>
        </row>
        <row r="11038">
          <cell r="J11038" t="str">
            <v/>
          </cell>
          <cell r="O11038" t="str">
            <v/>
          </cell>
          <cell r="P11038" t="str">
            <v/>
          </cell>
          <cell r="Q11038" t="str">
            <v/>
          </cell>
        </row>
        <row r="11039">
          <cell r="J11039" t="str">
            <v/>
          </cell>
          <cell r="O11039" t="str">
            <v/>
          </cell>
          <cell r="P11039" t="str">
            <v/>
          </cell>
          <cell r="Q11039" t="str">
            <v/>
          </cell>
        </row>
        <row r="11040">
          <cell r="J11040" t="str">
            <v/>
          </cell>
          <cell r="O11040" t="str">
            <v/>
          </cell>
          <cell r="P11040" t="str">
            <v/>
          </cell>
          <cell r="Q11040" t="str">
            <v/>
          </cell>
        </row>
        <row r="11041">
          <cell r="J11041" t="str">
            <v/>
          </cell>
          <cell r="O11041" t="str">
            <v/>
          </cell>
          <cell r="P11041" t="str">
            <v/>
          </cell>
          <cell r="Q11041" t="str">
            <v/>
          </cell>
        </row>
        <row r="11042">
          <cell r="J11042" t="str">
            <v/>
          </cell>
          <cell r="O11042" t="str">
            <v/>
          </cell>
          <cell r="P11042" t="str">
            <v/>
          </cell>
          <cell r="Q11042" t="str">
            <v/>
          </cell>
        </row>
        <row r="11043">
          <cell r="J11043" t="str">
            <v/>
          </cell>
          <cell r="O11043" t="str">
            <v/>
          </cell>
          <cell r="P11043" t="str">
            <v/>
          </cell>
          <cell r="Q11043" t="str">
            <v/>
          </cell>
        </row>
        <row r="11044">
          <cell r="J11044" t="str">
            <v/>
          </cell>
          <cell r="O11044" t="str">
            <v/>
          </cell>
          <cell r="P11044" t="str">
            <v/>
          </cell>
          <cell r="Q11044" t="str">
            <v/>
          </cell>
        </row>
        <row r="11045">
          <cell r="J11045" t="str">
            <v/>
          </cell>
          <cell r="O11045" t="str">
            <v/>
          </cell>
          <cell r="P11045" t="str">
            <v/>
          </cell>
          <cell r="Q11045" t="str">
            <v/>
          </cell>
        </row>
        <row r="11046">
          <cell r="J11046" t="str">
            <v/>
          </cell>
          <cell r="O11046" t="str">
            <v/>
          </cell>
          <cell r="P11046" t="str">
            <v/>
          </cell>
          <cell r="Q11046" t="str">
            <v/>
          </cell>
        </row>
        <row r="11047">
          <cell r="J11047" t="str">
            <v/>
          </cell>
          <cell r="O11047" t="str">
            <v/>
          </cell>
          <cell r="P11047" t="str">
            <v/>
          </cell>
          <cell r="Q11047" t="str">
            <v/>
          </cell>
        </row>
        <row r="11048">
          <cell r="J11048" t="str">
            <v/>
          </cell>
          <cell r="O11048" t="str">
            <v/>
          </cell>
          <cell r="P11048" t="str">
            <v/>
          </cell>
          <cell r="Q11048" t="str">
            <v/>
          </cell>
        </row>
        <row r="11049">
          <cell r="J11049" t="str">
            <v/>
          </cell>
          <cell r="O11049" t="str">
            <v/>
          </cell>
          <cell r="P11049" t="str">
            <v/>
          </cell>
          <cell r="Q11049" t="str">
            <v/>
          </cell>
        </row>
        <row r="11050">
          <cell r="J11050" t="str">
            <v/>
          </cell>
          <cell r="O11050" t="str">
            <v/>
          </cell>
          <cell r="P11050" t="str">
            <v/>
          </cell>
          <cell r="Q11050" t="str">
            <v/>
          </cell>
        </row>
        <row r="11051">
          <cell r="J11051" t="str">
            <v/>
          </cell>
          <cell r="O11051" t="str">
            <v/>
          </cell>
          <cell r="P11051" t="str">
            <v/>
          </cell>
          <cell r="Q11051" t="str">
            <v/>
          </cell>
        </row>
        <row r="11052">
          <cell r="J11052" t="str">
            <v/>
          </cell>
          <cell r="O11052" t="str">
            <v/>
          </cell>
          <cell r="P11052" t="str">
            <v/>
          </cell>
          <cell r="Q11052" t="str">
            <v/>
          </cell>
        </row>
        <row r="11053">
          <cell r="J11053" t="str">
            <v/>
          </cell>
          <cell r="O11053" t="str">
            <v/>
          </cell>
          <cell r="P11053" t="str">
            <v/>
          </cell>
          <cell r="Q11053" t="str">
            <v/>
          </cell>
        </row>
        <row r="11054">
          <cell r="J11054" t="str">
            <v/>
          </cell>
          <cell r="O11054" t="str">
            <v/>
          </cell>
          <cell r="P11054" t="str">
            <v/>
          </cell>
          <cell r="Q11054" t="str">
            <v/>
          </cell>
        </row>
        <row r="11055">
          <cell r="J11055" t="str">
            <v/>
          </cell>
          <cell r="O11055" t="str">
            <v/>
          </cell>
          <cell r="P11055" t="str">
            <v/>
          </cell>
          <cell r="Q11055" t="str">
            <v/>
          </cell>
        </row>
        <row r="11056">
          <cell r="J11056" t="str">
            <v/>
          </cell>
          <cell r="O11056" t="str">
            <v/>
          </cell>
          <cell r="P11056" t="str">
            <v/>
          </cell>
          <cell r="Q11056" t="str">
            <v/>
          </cell>
        </row>
        <row r="11057">
          <cell r="J11057" t="str">
            <v/>
          </cell>
          <cell r="O11057" t="str">
            <v/>
          </cell>
          <cell r="P11057" t="str">
            <v/>
          </cell>
          <cell r="Q11057" t="str">
            <v/>
          </cell>
        </row>
        <row r="11058">
          <cell r="J11058" t="str">
            <v/>
          </cell>
          <cell r="O11058" t="str">
            <v/>
          </cell>
          <cell r="P11058" t="str">
            <v/>
          </cell>
          <cell r="Q11058" t="str">
            <v/>
          </cell>
        </row>
        <row r="11059">
          <cell r="J11059" t="str">
            <v/>
          </cell>
          <cell r="O11059" t="str">
            <v/>
          </cell>
          <cell r="P11059" t="str">
            <v/>
          </cell>
          <cell r="Q11059" t="str">
            <v/>
          </cell>
        </row>
        <row r="11060">
          <cell r="J11060" t="str">
            <v/>
          </cell>
          <cell r="O11060" t="str">
            <v/>
          </cell>
          <cell r="P11060" t="str">
            <v/>
          </cell>
          <cell r="Q11060" t="str">
            <v/>
          </cell>
        </row>
        <row r="11061">
          <cell r="J11061" t="str">
            <v/>
          </cell>
          <cell r="O11061" t="str">
            <v/>
          </cell>
          <cell r="P11061" t="str">
            <v/>
          </cell>
          <cell r="Q11061" t="str">
            <v/>
          </cell>
        </row>
        <row r="11062">
          <cell r="J11062" t="str">
            <v/>
          </cell>
          <cell r="O11062" t="str">
            <v/>
          </cell>
          <cell r="P11062" t="str">
            <v/>
          </cell>
          <cell r="Q11062" t="str">
            <v/>
          </cell>
        </row>
        <row r="11063">
          <cell r="J11063" t="str">
            <v/>
          </cell>
          <cell r="O11063" t="str">
            <v/>
          </cell>
          <cell r="P11063" t="str">
            <v/>
          </cell>
          <cell r="Q11063" t="str">
            <v/>
          </cell>
        </row>
        <row r="11064">
          <cell r="J11064" t="str">
            <v/>
          </cell>
          <cell r="O11064" t="str">
            <v/>
          </cell>
          <cell r="P11064" t="str">
            <v/>
          </cell>
          <cell r="Q11064" t="str">
            <v/>
          </cell>
        </row>
        <row r="11065">
          <cell r="J11065" t="str">
            <v/>
          </cell>
          <cell r="O11065" t="str">
            <v/>
          </cell>
          <cell r="P11065" t="str">
            <v/>
          </cell>
          <cell r="Q11065" t="str">
            <v/>
          </cell>
        </row>
        <row r="11066">
          <cell r="J11066" t="str">
            <v/>
          </cell>
          <cell r="O11066" t="str">
            <v/>
          </cell>
          <cell r="P11066" t="str">
            <v/>
          </cell>
          <cell r="Q11066" t="str">
            <v/>
          </cell>
        </row>
        <row r="11067">
          <cell r="J11067" t="str">
            <v/>
          </cell>
          <cell r="O11067" t="str">
            <v/>
          </cell>
          <cell r="P11067" t="str">
            <v/>
          </cell>
          <cell r="Q11067" t="str">
            <v/>
          </cell>
        </row>
        <row r="11068">
          <cell r="J11068" t="str">
            <v/>
          </cell>
          <cell r="O11068" t="str">
            <v/>
          </cell>
          <cell r="P11068" t="str">
            <v/>
          </cell>
          <cell r="Q11068" t="str">
            <v/>
          </cell>
        </row>
        <row r="11069">
          <cell r="J11069" t="str">
            <v/>
          </cell>
          <cell r="O11069" t="str">
            <v/>
          </cell>
          <cell r="P11069" t="str">
            <v/>
          </cell>
          <cell r="Q11069" t="str">
            <v/>
          </cell>
        </row>
        <row r="11070">
          <cell r="J11070" t="str">
            <v/>
          </cell>
          <cell r="O11070" t="str">
            <v/>
          </cell>
          <cell r="P11070" t="str">
            <v/>
          </cell>
          <cell r="Q11070" t="str">
            <v/>
          </cell>
        </row>
        <row r="11071">
          <cell r="J11071" t="str">
            <v/>
          </cell>
          <cell r="O11071" t="str">
            <v/>
          </cell>
          <cell r="P11071" t="str">
            <v/>
          </cell>
          <cell r="Q11071" t="str">
            <v/>
          </cell>
        </row>
        <row r="11072">
          <cell r="J11072" t="str">
            <v/>
          </cell>
          <cell r="O11072" t="str">
            <v/>
          </cell>
          <cell r="P11072" t="str">
            <v/>
          </cell>
          <cell r="Q11072" t="str">
            <v/>
          </cell>
        </row>
        <row r="11073">
          <cell r="J11073" t="str">
            <v/>
          </cell>
          <cell r="O11073" t="str">
            <v/>
          </cell>
          <cell r="P11073" t="str">
            <v/>
          </cell>
          <cell r="Q11073" t="str">
            <v/>
          </cell>
        </row>
        <row r="11074">
          <cell r="J11074" t="str">
            <v/>
          </cell>
          <cell r="O11074" t="str">
            <v/>
          </cell>
          <cell r="P11074" t="str">
            <v/>
          </cell>
          <cell r="Q11074" t="str">
            <v/>
          </cell>
        </row>
        <row r="11075">
          <cell r="J11075" t="str">
            <v/>
          </cell>
          <cell r="O11075" t="str">
            <v/>
          </cell>
          <cell r="P11075" t="str">
            <v/>
          </cell>
          <cell r="Q11075" t="str">
            <v/>
          </cell>
        </row>
        <row r="11076">
          <cell r="J11076" t="str">
            <v/>
          </cell>
          <cell r="O11076" t="str">
            <v/>
          </cell>
          <cell r="P11076" t="str">
            <v/>
          </cell>
          <cell r="Q11076" t="str">
            <v/>
          </cell>
        </row>
        <row r="11077">
          <cell r="J11077" t="str">
            <v/>
          </cell>
          <cell r="O11077" t="str">
            <v/>
          </cell>
          <cell r="P11077" t="str">
            <v/>
          </cell>
          <cell r="Q11077" t="str">
            <v/>
          </cell>
        </row>
        <row r="11078">
          <cell r="J11078" t="str">
            <v/>
          </cell>
          <cell r="O11078" t="str">
            <v/>
          </cell>
          <cell r="P11078" t="str">
            <v/>
          </cell>
          <cell r="Q11078" t="str">
            <v/>
          </cell>
        </row>
        <row r="11079">
          <cell r="J11079" t="str">
            <v/>
          </cell>
          <cell r="O11079" t="str">
            <v/>
          </cell>
          <cell r="P11079" t="str">
            <v/>
          </cell>
          <cell r="Q11079" t="str">
            <v/>
          </cell>
        </row>
        <row r="11080">
          <cell r="J11080" t="str">
            <v/>
          </cell>
          <cell r="O11080" t="str">
            <v/>
          </cell>
          <cell r="P11080" t="str">
            <v/>
          </cell>
          <cell r="Q11080" t="str">
            <v/>
          </cell>
        </row>
        <row r="11081">
          <cell r="J11081" t="str">
            <v/>
          </cell>
          <cell r="O11081" t="str">
            <v/>
          </cell>
          <cell r="P11081" t="str">
            <v/>
          </cell>
          <cell r="Q11081" t="str">
            <v/>
          </cell>
        </row>
        <row r="11082">
          <cell r="J11082" t="str">
            <v/>
          </cell>
          <cell r="O11082" t="str">
            <v/>
          </cell>
          <cell r="P11082" t="str">
            <v/>
          </cell>
          <cell r="Q11082" t="str">
            <v/>
          </cell>
        </row>
        <row r="11083">
          <cell r="J11083" t="str">
            <v/>
          </cell>
          <cell r="O11083" t="str">
            <v/>
          </cell>
          <cell r="P11083" t="str">
            <v/>
          </cell>
          <cell r="Q11083" t="str">
            <v/>
          </cell>
        </row>
        <row r="11084">
          <cell r="J11084" t="str">
            <v/>
          </cell>
          <cell r="O11084" t="str">
            <v/>
          </cell>
          <cell r="P11084" t="str">
            <v/>
          </cell>
          <cell r="Q11084" t="str">
            <v/>
          </cell>
        </row>
        <row r="11085">
          <cell r="J11085" t="str">
            <v/>
          </cell>
          <cell r="O11085" t="str">
            <v/>
          </cell>
          <cell r="P11085" t="str">
            <v/>
          </cell>
          <cell r="Q11085" t="str">
            <v/>
          </cell>
        </row>
        <row r="11086">
          <cell r="J11086" t="str">
            <v/>
          </cell>
          <cell r="O11086" t="str">
            <v/>
          </cell>
          <cell r="P11086" t="str">
            <v/>
          </cell>
          <cell r="Q11086" t="str">
            <v/>
          </cell>
        </row>
        <row r="11087">
          <cell r="J11087" t="str">
            <v/>
          </cell>
          <cell r="O11087" t="str">
            <v/>
          </cell>
          <cell r="P11087" t="str">
            <v/>
          </cell>
          <cell r="Q11087" t="str">
            <v/>
          </cell>
        </row>
        <row r="11088">
          <cell r="J11088" t="str">
            <v/>
          </cell>
          <cell r="O11088" t="str">
            <v/>
          </cell>
          <cell r="P11088" t="str">
            <v/>
          </cell>
          <cell r="Q11088" t="str">
            <v/>
          </cell>
        </row>
        <row r="11089">
          <cell r="J11089" t="str">
            <v/>
          </cell>
          <cell r="O11089" t="str">
            <v/>
          </cell>
          <cell r="P11089" t="str">
            <v/>
          </cell>
          <cell r="Q11089" t="str">
            <v/>
          </cell>
        </row>
        <row r="11090">
          <cell r="J11090" t="str">
            <v/>
          </cell>
          <cell r="O11090" t="str">
            <v/>
          </cell>
          <cell r="P11090" t="str">
            <v/>
          </cell>
          <cell r="Q11090" t="str">
            <v/>
          </cell>
        </row>
        <row r="11091">
          <cell r="J11091" t="str">
            <v/>
          </cell>
          <cell r="O11091" t="str">
            <v/>
          </cell>
          <cell r="P11091" t="str">
            <v/>
          </cell>
          <cell r="Q11091" t="str">
            <v/>
          </cell>
        </row>
        <row r="11092">
          <cell r="J11092" t="str">
            <v/>
          </cell>
          <cell r="O11092" t="str">
            <v/>
          </cell>
          <cell r="P11092" t="str">
            <v/>
          </cell>
          <cell r="Q11092" t="str">
            <v/>
          </cell>
        </row>
        <row r="11093">
          <cell r="J11093" t="str">
            <v/>
          </cell>
          <cell r="O11093" t="str">
            <v/>
          </cell>
          <cell r="P11093" t="str">
            <v/>
          </cell>
          <cell r="Q11093" t="str">
            <v/>
          </cell>
        </row>
        <row r="11094">
          <cell r="J11094" t="str">
            <v/>
          </cell>
          <cell r="O11094" t="str">
            <v/>
          </cell>
          <cell r="P11094" t="str">
            <v/>
          </cell>
          <cell r="Q11094" t="str">
            <v/>
          </cell>
        </row>
        <row r="11095">
          <cell r="J11095" t="str">
            <v/>
          </cell>
          <cell r="O11095" t="str">
            <v/>
          </cell>
          <cell r="P11095" t="str">
            <v/>
          </cell>
          <cell r="Q11095" t="str">
            <v/>
          </cell>
        </row>
        <row r="11096">
          <cell r="J11096" t="str">
            <v/>
          </cell>
          <cell r="O11096" t="str">
            <v/>
          </cell>
          <cell r="P11096" t="str">
            <v/>
          </cell>
          <cell r="Q11096" t="str">
            <v/>
          </cell>
        </row>
        <row r="11097">
          <cell r="J11097" t="str">
            <v/>
          </cell>
          <cell r="O11097" t="str">
            <v/>
          </cell>
          <cell r="P11097" t="str">
            <v/>
          </cell>
          <cell r="Q11097" t="str">
            <v/>
          </cell>
        </row>
        <row r="11098">
          <cell r="J11098" t="str">
            <v/>
          </cell>
          <cell r="O11098" t="str">
            <v/>
          </cell>
          <cell r="P11098" t="str">
            <v/>
          </cell>
          <cell r="Q11098" t="str">
            <v/>
          </cell>
        </row>
        <row r="11099">
          <cell r="J11099" t="str">
            <v/>
          </cell>
          <cell r="O11099" t="str">
            <v/>
          </cell>
          <cell r="P11099" t="str">
            <v/>
          </cell>
          <cell r="Q11099" t="str">
            <v/>
          </cell>
        </row>
        <row r="11100">
          <cell r="J11100" t="str">
            <v/>
          </cell>
          <cell r="O11100" t="str">
            <v/>
          </cell>
          <cell r="P11100" t="str">
            <v/>
          </cell>
          <cell r="Q11100" t="str">
            <v/>
          </cell>
        </row>
        <row r="11101">
          <cell r="J11101" t="str">
            <v/>
          </cell>
          <cell r="O11101" t="str">
            <v/>
          </cell>
          <cell r="P11101" t="str">
            <v/>
          </cell>
          <cell r="Q11101" t="str">
            <v/>
          </cell>
        </row>
        <row r="11102">
          <cell r="J11102" t="str">
            <v/>
          </cell>
          <cell r="O11102" t="str">
            <v/>
          </cell>
          <cell r="P11102" t="str">
            <v/>
          </cell>
          <cell r="Q11102" t="str">
            <v/>
          </cell>
        </row>
        <row r="11103">
          <cell r="J11103" t="str">
            <v/>
          </cell>
          <cell r="O11103" t="str">
            <v/>
          </cell>
          <cell r="P11103" t="str">
            <v/>
          </cell>
          <cell r="Q11103" t="str">
            <v/>
          </cell>
        </row>
        <row r="11104">
          <cell r="J11104" t="str">
            <v/>
          </cell>
          <cell r="O11104" t="str">
            <v/>
          </cell>
          <cell r="P11104" t="str">
            <v/>
          </cell>
          <cell r="Q11104" t="str">
            <v/>
          </cell>
        </row>
        <row r="11105">
          <cell r="J11105" t="str">
            <v/>
          </cell>
          <cell r="O11105" t="str">
            <v/>
          </cell>
          <cell r="P11105" t="str">
            <v/>
          </cell>
          <cell r="Q11105" t="str">
            <v/>
          </cell>
        </row>
        <row r="11106">
          <cell r="J11106" t="str">
            <v/>
          </cell>
          <cell r="O11106" t="str">
            <v/>
          </cell>
          <cell r="P11106" t="str">
            <v/>
          </cell>
          <cell r="Q11106" t="str">
            <v/>
          </cell>
        </row>
        <row r="11107">
          <cell r="J11107" t="str">
            <v/>
          </cell>
          <cell r="O11107" t="str">
            <v/>
          </cell>
          <cell r="P11107" t="str">
            <v/>
          </cell>
          <cell r="Q11107" t="str">
            <v/>
          </cell>
        </row>
        <row r="11108">
          <cell r="J11108" t="str">
            <v/>
          </cell>
          <cell r="O11108" t="str">
            <v/>
          </cell>
          <cell r="P11108" t="str">
            <v/>
          </cell>
          <cell r="Q11108" t="str">
            <v/>
          </cell>
        </row>
        <row r="11109">
          <cell r="J11109" t="str">
            <v/>
          </cell>
          <cell r="O11109" t="str">
            <v/>
          </cell>
          <cell r="P11109" t="str">
            <v/>
          </cell>
          <cell r="Q11109" t="str">
            <v/>
          </cell>
        </row>
        <row r="11110">
          <cell r="J11110" t="str">
            <v/>
          </cell>
          <cell r="O11110" t="str">
            <v/>
          </cell>
          <cell r="P11110" t="str">
            <v/>
          </cell>
          <cell r="Q11110" t="str">
            <v/>
          </cell>
        </row>
        <row r="11111">
          <cell r="J11111" t="str">
            <v/>
          </cell>
          <cell r="O11111" t="str">
            <v/>
          </cell>
          <cell r="P11111" t="str">
            <v/>
          </cell>
          <cell r="Q11111" t="str">
            <v/>
          </cell>
        </row>
        <row r="11112">
          <cell r="J11112" t="str">
            <v/>
          </cell>
          <cell r="O11112" t="str">
            <v/>
          </cell>
          <cell r="P11112" t="str">
            <v/>
          </cell>
          <cell r="Q11112" t="str">
            <v/>
          </cell>
        </row>
        <row r="11113">
          <cell r="J11113" t="str">
            <v/>
          </cell>
          <cell r="O11113" t="str">
            <v/>
          </cell>
          <cell r="P11113" t="str">
            <v/>
          </cell>
          <cell r="Q11113" t="str">
            <v/>
          </cell>
        </row>
        <row r="11114">
          <cell r="J11114" t="str">
            <v/>
          </cell>
          <cell r="O11114" t="str">
            <v/>
          </cell>
          <cell r="P11114" t="str">
            <v/>
          </cell>
          <cell r="Q11114" t="str">
            <v/>
          </cell>
        </row>
        <row r="11115">
          <cell r="J11115" t="str">
            <v/>
          </cell>
          <cell r="O11115" t="str">
            <v/>
          </cell>
          <cell r="P11115" t="str">
            <v/>
          </cell>
          <cell r="Q11115" t="str">
            <v/>
          </cell>
        </row>
        <row r="11116">
          <cell r="J11116" t="str">
            <v/>
          </cell>
          <cell r="O11116" t="str">
            <v/>
          </cell>
          <cell r="P11116" t="str">
            <v/>
          </cell>
          <cell r="Q11116" t="str">
            <v/>
          </cell>
        </row>
        <row r="11117">
          <cell r="J11117" t="str">
            <v/>
          </cell>
          <cell r="O11117" t="str">
            <v/>
          </cell>
          <cell r="P11117" t="str">
            <v/>
          </cell>
          <cell r="Q11117" t="str">
            <v/>
          </cell>
        </row>
        <row r="11118">
          <cell r="J11118" t="str">
            <v/>
          </cell>
          <cell r="O11118" t="str">
            <v/>
          </cell>
          <cell r="P11118" t="str">
            <v/>
          </cell>
          <cell r="Q11118" t="str">
            <v/>
          </cell>
        </row>
        <row r="11119">
          <cell r="J11119" t="str">
            <v/>
          </cell>
          <cell r="O11119" t="str">
            <v/>
          </cell>
          <cell r="P11119" t="str">
            <v/>
          </cell>
          <cell r="Q11119" t="str">
            <v/>
          </cell>
        </row>
        <row r="11120">
          <cell r="J11120" t="str">
            <v/>
          </cell>
          <cell r="O11120" t="str">
            <v/>
          </cell>
          <cell r="P11120" t="str">
            <v/>
          </cell>
          <cell r="Q11120" t="str">
            <v/>
          </cell>
        </row>
        <row r="11121">
          <cell r="J11121" t="str">
            <v/>
          </cell>
          <cell r="O11121" t="str">
            <v/>
          </cell>
          <cell r="P11121" t="str">
            <v/>
          </cell>
          <cell r="Q11121" t="str">
            <v/>
          </cell>
        </row>
        <row r="11122">
          <cell r="J11122" t="str">
            <v/>
          </cell>
          <cell r="O11122" t="str">
            <v/>
          </cell>
          <cell r="P11122" t="str">
            <v/>
          </cell>
          <cell r="Q11122" t="str">
            <v/>
          </cell>
        </row>
        <row r="11123">
          <cell r="J11123" t="str">
            <v/>
          </cell>
          <cell r="O11123" t="str">
            <v/>
          </cell>
          <cell r="P11123" t="str">
            <v/>
          </cell>
          <cell r="Q11123" t="str">
            <v/>
          </cell>
        </row>
        <row r="11124">
          <cell r="J11124" t="str">
            <v/>
          </cell>
          <cell r="O11124" t="str">
            <v/>
          </cell>
          <cell r="P11124" t="str">
            <v/>
          </cell>
          <cell r="Q11124" t="str">
            <v/>
          </cell>
        </row>
        <row r="11125">
          <cell r="J11125" t="str">
            <v/>
          </cell>
          <cell r="O11125" t="str">
            <v/>
          </cell>
          <cell r="P11125" t="str">
            <v/>
          </cell>
          <cell r="Q11125" t="str">
            <v/>
          </cell>
        </row>
        <row r="11126">
          <cell r="J11126" t="str">
            <v/>
          </cell>
          <cell r="O11126" t="str">
            <v/>
          </cell>
          <cell r="P11126" t="str">
            <v/>
          </cell>
          <cell r="Q11126" t="str">
            <v/>
          </cell>
        </row>
        <row r="11127">
          <cell r="J11127" t="str">
            <v/>
          </cell>
          <cell r="O11127" t="str">
            <v/>
          </cell>
          <cell r="P11127" t="str">
            <v/>
          </cell>
          <cell r="Q11127" t="str">
            <v/>
          </cell>
        </row>
        <row r="11128">
          <cell r="J11128" t="str">
            <v/>
          </cell>
          <cell r="O11128" t="str">
            <v/>
          </cell>
          <cell r="P11128" t="str">
            <v/>
          </cell>
          <cell r="Q11128" t="str">
            <v/>
          </cell>
        </row>
        <row r="11129">
          <cell r="J11129" t="str">
            <v/>
          </cell>
          <cell r="O11129" t="str">
            <v/>
          </cell>
          <cell r="P11129" t="str">
            <v/>
          </cell>
          <cell r="Q11129" t="str">
            <v/>
          </cell>
        </row>
        <row r="11130">
          <cell r="J11130" t="str">
            <v/>
          </cell>
          <cell r="O11130" t="str">
            <v/>
          </cell>
          <cell r="P11130" t="str">
            <v/>
          </cell>
          <cell r="Q11130" t="str">
            <v/>
          </cell>
        </row>
        <row r="11131">
          <cell r="J11131" t="str">
            <v/>
          </cell>
          <cell r="O11131" t="str">
            <v/>
          </cell>
          <cell r="P11131" t="str">
            <v/>
          </cell>
          <cell r="Q11131" t="str">
            <v/>
          </cell>
        </row>
        <row r="11132">
          <cell r="J11132" t="str">
            <v/>
          </cell>
          <cell r="O11132" t="str">
            <v/>
          </cell>
          <cell r="P11132" t="str">
            <v/>
          </cell>
          <cell r="Q11132" t="str">
            <v/>
          </cell>
        </row>
        <row r="11133">
          <cell r="J11133" t="str">
            <v/>
          </cell>
          <cell r="O11133" t="str">
            <v/>
          </cell>
          <cell r="P11133" t="str">
            <v/>
          </cell>
          <cell r="Q11133" t="str">
            <v/>
          </cell>
        </row>
        <row r="11134">
          <cell r="J11134" t="str">
            <v/>
          </cell>
          <cell r="O11134" t="str">
            <v/>
          </cell>
          <cell r="P11134" t="str">
            <v/>
          </cell>
          <cell r="Q11134" t="str">
            <v/>
          </cell>
        </row>
        <row r="11135">
          <cell r="J11135" t="str">
            <v/>
          </cell>
          <cell r="O11135" t="str">
            <v/>
          </cell>
          <cell r="P11135" t="str">
            <v/>
          </cell>
          <cell r="Q11135" t="str">
            <v/>
          </cell>
        </row>
        <row r="11136">
          <cell r="J11136" t="str">
            <v/>
          </cell>
          <cell r="O11136" t="str">
            <v/>
          </cell>
          <cell r="P11136" t="str">
            <v/>
          </cell>
          <cell r="Q11136" t="str">
            <v/>
          </cell>
        </row>
        <row r="11137">
          <cell r="J11137" t="str">
            <v/>
          </cell>
          <cell r="O11137" t="str">
            <v/>
          </cell>
          <cell r="P11137" t="str">
            <v/>
          </cell>
          <cell r="Q11137" t="str">
            <v/>
          </cell>
        </row>
        <row r="11138">
          <cell r="J11138" t="str">
            <v/>
          </cell>
          <cell r="O11138" t="str">
            <v/>
          </cell>
          <cell r="P11138" t="str">
            <v/>
          </cell>
          <cell r="Q11138" t="str">
            <v/>
          </cell>
        </row>
        <row r="11139">
          <cell r="J11139" t="str">
            <v/>
          </cell>
          <cell r="O11139" t="str">
            <v/>
          </cell>
          <cell r="P11139" t="str">
            <v/>
          </cell>
          <cell r="Q11139" t="str">
            <v/>
          </cell>
        </row>
        <row r="11140">
          <cell r="J11140" t="str">
            <v/>
          </cell>
          <cell r="O11140" t="str">
            <v/>
          </cell>
          <cell r="P11140" t="str">
            <v/>
          </cell>
          <cell r="Q11140" t="str">
            <v/>
          </cell>
        </row>
        <row r="11141">
          <cell r="J11141" t="str">
            <v/>
          </cell>
          <cell r="O11141" t="str">
            <v/>
          </cell>
          <cell r="P11141" t="str">
            <v/>
          </cell>
          <cell r="Q11141" t="str">
            <v/>
          </cell>
        </row>
        <row r="11142">
          <cell r="J11142" t="str">
            <v/>
          </cell>
          <cell r="O11142" t="str">
            <v/>
          </cell>
          <cell r="P11142" t="str">
            <v/>
          </cell>
          <cell r="Q11142" t="str">
            <v/>
          </cell>
        </row>
        <row r="11143">
          <cell r="J11143" t="str">
            <v/>
          </cell>
          <cell r="O11143" t="str">
            <v/>
          </cell>
          <cell r="P11143" t="str">
            <v/>
          </cell>
          <cell r="Q11143" t="str">
            <v/>
          </cell>
        </row>
        <row r="11144">
          <cell r="J11144" t="str">
            <v/>
          </cell>
          <cell r="O11144" t="str">
            <v/>
          </cell>
          <cell r="P11144" t="str">
            <v/>
          </cell>
          <cell r="Q11144" t="str">
            <v/>
          </cell>
        </row>
        <row r="11145">
          <cell r="J11145" t="str">
            <v/>
          </cell>
          <cell r="O11145" t="str">
            <v/>
          </cell>
          <cell r="P11145" t="str">
            <v/>
          </cell>
          <cell r="Q11145" t="str">
            <v/>
          </cell>
        </row>
        <row r="11146">
          <cell r="J11146" t="str">
            <v/>
          </cell>
          <cell r="O11146" t="str">
            <v/>
          </cell>
          <cell r="P11146" t="str">
            <v/>
          </cell>
          <cell r="Q11146" t="str">
            <v/>
          </cell>
        </row>
        <row r="11147">
          <cell r="J11147" t="str">
            <v/>
          </cell>
          <cell r="O11147" t="str">
            <v/>
          </cell>
          <cell r="P11147" t="str">
            <v/>
          </cell>
          <cell r="Q11147" t="str">
            <v/>
          </cell>
        </row>
        <row r="11148">
          <cell r="J11148" t="str">
            <v/>
          </cell>
          <cell r="O11148" t="str">
            <v/>
          </cell>
          <cell r="P11148" t="str">
            <v/>
          </cell>
          <cell r="Q11148" t="str">
            <v/>
          </cell>
        </row>
        <row r="11149">
          <cell r="J11149" t="str">
            <v/>
          </cell>
          <cell r="O11149" t="str">
            <v/>
          </cell>
          <cell r="P11149" t="str">
            <v/>
          </cell>
          <cell r="Q11149" t="str">
            <v/>
          </cell>
        </row>
        <row r="11150">
          <cell r="J11150" t="str">
            <v/>
          </cell>
          <cell r="O11150" t="str">
            <v/>
          </cell>
          <cell r="P11150" t="str">
            <v/>
          </cell>
          <cell r="Q11150" t="str">
            <v/>
          </cell>
        </row>
        <row r="11151">
          <cell r="J11151" t="str">
            <v/>
          </cell>
          <cell r="O11151" t="str">
            <v/>
          </cell>
          <cell r="P11151" t="str">
            <v/>
          </cell>
          <cell r="Q11151" t="str">
            <v/>
          </cell>
        </row>
        <row r="11152">
          <cell r="J11152" t="str">
            <v/>
          </cell>
          <cell r="O11152" t="str">
            <v/>
          </cell>
          <cell r="P11152" t="str">
            <v/>
          </cell>
          <cell r="Q11152" t="str">
            <v/>
          </cell>
        </row>
        <row r="11153">
          <cell r="J11153" t="str">
            <v/>
          </cell>
          <cell r="O11153" t="str">
            <v/>
          </cell>
          <cell r="P11153" t="str">
            <v/>
          </cell>
          <cell r="Q11153" t="str">
            <v/>
          </cell>
        </row>
        <row r="11154">
          <cell r="J11154" t="str">
            <v/>
          </cell>
          <cell r="O11154" t="str">
            <v/>
          </cell>
          <cell r="P11154" t="str">
            <v/>
          </cell>
          <cell r="Q11154" t="str">
            <v/>
          </cell>
        </row>
        <row r="11155">
          <cell r="J11155" t="str">
            <v/>
          </cell>
          <cell r="O11155" t="str">
            <v/>
          </cell>
          <cell r="P11155" t="str">
            <v/>
          </cell>
          <cell r="Q11155" t="str">
            <v/>
          </cell>
        </row>
        <row r="11156">
          <cell r="J11156" t="str">
            <v/>
          </cell>
          <cell r="O11156" t="str">
            <v/>
          </cell>
          <cell r="P11156" t="str">
            <v/>
          </cell>
          <cell r="Q11156" t="str">
            <v/>
          </cell>
        </row>
        <row r="11157">
          <cell r="J11157" t="str">
            <v/>
          </cell>
          <cell r="O11157" t="str">
            <v/>
          </cell>
          <cell r="P11157" t="str">
            <v/>
          </cell>
          <cell r="Q11157" t="str">
            <v/>
          </cell>
        </row>
        <row r="11158">
          <cell r="J11158" t="str">
            <v/>
          </cell>
          <cell r="O11158" t="str">
            <v/>
          </cell>
          <cell r="P11158" t="str">
            <v/>
          </cell>
          <cell r="Q11158" t="str">
            <v/>
          </cell>
        </row>
        <row r="11159">
          <cell r="J11159" t="str">
            <v/>
          </cell>
          <cell r="O11159" t="str">
            <v/>
          </cell>
          <cell r="P11159" t="str">
            <v/>
          </cell>
          <cell r="Q11159" t="str">
            <v/>
          </cell>
        </row>
        <row r="11160">
          <cell r="J11160" t="str">
            <v/>
          </cell>
          <cell r="O11160" t="str">
            <v/>
          </cell>
          <cell r="P11160" t="str">
            <v/>
          </cell>
          <cell r="Q11160" t="str">
            <v/>
          </cell>
        </row>
        <row r="11161">
          <cell r="J11161" t="str">
            <v/>
          </cell>
          <cell r="O11161" t="str">
            <v/>
          </cell>
          <cell r="P11161" t="str">
            <v/>
          </cell>
          <cell r="Q11161" t="str">
            <v/>
          </cell>
        </row>
        <row r="11162">
          <cell r="J11162" t="str">
            <v/>
          </cell>
          <cell r="O11162" t="str">
            <v/>
          </cell>
          <cell r="P11162" t="str">
            <v/>
          </cell>
          <cell r="Q11162" t="str">
            <v/>
          </cell>
        </row>
        <row r="11163">
          <cell r="J11163" t="str">
            <v/>
          </cell>
          <cell r="O11163" t="str">
            <v/>
          </cell>
          <cell r="P11163" t="str">
            <v/>
          </cell>
          <cell r="Q11163" t="str">
            <v/>
          </cell>
        </row>
        <row r="11164">
          <cell r="J11164" t="str">
            <v/>
          </cell>
          <cell r="O11164" t="str">
            <v/>
          </cell>
          <cell r="P11164" t="str">
            <v/>
          </cell>
          <cell r="Q11164" t="str">
            <v/>
          </cell>
        </row>
        <row r="11165">
          <cell r="J11165" t="str">
            <v/>
          </cell>
          <cell r="O11165" t="str">
            <v/>
          </cell>
          <cell r="P11165" t="str">
            <v/>
          </cell>
          <cell r="Q11165" t="str">
            <v/>
          </cell>
        </row>
        <row r="11166">
          <cell r="J11166" t="str">
            <v/>
          </cell>
          <cell r="O11166" t="str">
            <v/>
          </cell>
          <cell r="P11166" t="str">
            <v/>
          </cell>
          <cell r="Q11166" t="str">
            <v/>
          </cell>
        </row>
        <row r="11167">
          <cell r="J11167" t="str">
            <v/>
          </cell>
          <cell r="O11167" t="str">
            <v/>
          </cell>
          <cell r="P11167" t="str">
            <v/>
          </cell>
          <cell r="Q11167" t="str">
            <v/>
          </cell>
        </row>
        <row r="11168">
          <cell r="J11168" t="str">
            <v/>
          </cell>
          <cell r="O11168" t="str">
            <v/>
          </cell>
          <cell r="P11168" t="str">
            <v/>
          </cell>
          <cell r="Q11168" t="str">
            <v/>
          </cell>
        </row>
        <row r="11169">
          <cell r="J11169" t="str">
            <v/>
          </cell>
          <cell r="O11169" t="str">
            <v/>
          </cell>
          <cell r="P11169" t="str">
            <v/>
          </cell>
          <cell r="Q11169" t="str">
            <v/>
          </cell>
        </row>
        <row r="11170">
          <cell r="J11170" t="str">
            <v/>
          </cell>
          <cell r="O11170" t="str">
            <v/>
          </cell>
          <cell r="P11170" t="str">
            <v/>
          </cell>
          <cell r="Q11170" t="str">
            <v/>
          </cell>
        </row>
        <row r="11171">
          <cell r="J11171" t="str">
            <v/>
          </cell>
          <cell r="O11171" t="str">
            <v/>
          </cell>
          <cell r="P11171" t="str">
            <v/>
          </cell>
          <cell r="Q11171" t="str">
            <v/>
          </cell>
        </row>
        <row r="11172">
          <cell r="J11172" t="str">
            <v/>
          </cell>
          <cell r="O11172" t="str">
            <v/>
          </cell>
          <cell r="P11172" t="str">
            <v/>
          </cell>
          <cell r="Q11172" t="str">
            <v/>
          </cell>
        </row>
        <row r="11173">
          <cell r="J11173" t="str">
            <v/>
          </cell>
          <cell r="O11173" t="str">
            <v/>
          </cell>
          <cell r="P11173" t="str">
            <v/>
          </cell>
          <cell r="Q11173" t="str">
            <v/>
          </cell>
        </row>
        <row r="11174">
          <cell r="J11174" t="str">
            <v/>
          </cell>
          <cell r="O11174" t="str">
            <v/>
          </cell>
          <cell r="P11174" t="str">
            <v/>
          </cell>
          <cell r="Q11174" t="str">
            <v/>
          </cell>
        </row>
        <row r="11175">
          <cell r="J11175" t="str">
            <v/>
          </cell>
          <cell r="O11175" t="str">
            <v/>
          </cell>
          <cell r="P11175" t="str">
            <v/>
          </cell>
          <cell r="Q11175" t="str">
            <v/>
          </cell>
        </row>
        <row r="11176">
          <cell r="J11176" t="str">
            <v/>
          </cell>
          <cell r="O11176" t="str">
            <v/>
          </cell>
          <cell r="P11176" t="str">
            <v/>
          </cell>
          <cell r="Q11176" t="str">
            <v/>
          </cell>
        </row>
        <row r="11177">
          <cell r="J11177" t="str">
            <v/>
          </cell>
          <cell r="O11177" t="str">
            <v/>
          </cell>
          <cell r="P11177" t="str">
            <v/>
          </cell>
          <cell r="Q11177" t="str">
            <v/>
          </cell>
        </row>
        <row r="11178">
          <cell r="J11178" t="str">
            <v/>
          </cell>
          <cell r="O11178" t="str">
            <v/>
          </cell>
          <cell r="P11178" t="str">
            <v/>
          </cell>
          <cell r="Q11178" t="str">
            <v/>
          </cell>
        </row>
        <row r="11179">
          <cell r="J11179" t="str">
            <v/>
          </cell>
          <cell r="O11179" t="str">
            <v/>
          </cell>
          <cell r="P11179" t="str">
            <v/>
          </cell>
          <cell r="Q11179" t="str">
            <v/>
          </cell>
        </row>
        <row r="11180">
          <cell r="J11180" t="str">
            <v/>
          </cell>
          <cell r="O11180" t="str">
            <v/>
          </cell>
          <cell r="P11180" t="str">
            <v/>
          </cell>
          <cell r="Q11180" t="str">
            <v/>
          </cell>
        </row>
        <row r="11181">
          <cell r="J11181" t="str">
            <v/>
          </cell>
          <cell r="O11181" t="str">
            <v/>
          </cell>
          <cell r="P11181" t="str">
            <v/>
          </cell>
          <cell r="Q11181" t="str">
            <v/>
          </cell>
        </row>
        <row r="11182">
          <cell r="J11182" t="str">
            <v/>
          </cell>
          <cell r="O11182" t="str">
            <v/>
          </cell>
          <cell r="P11182" t="str">
            <v/>
          </cell>
          <cell r="Q11182" t="str">
            <v/>
          </cell>
        </row>
        <row r="11183">
          <cell r="J11183" t="str">
            <v/>
          </cell>
          <cell r="O11183" t="str">
            <v/>
          </cell>
          <cell r="P11183" t="str">
            <v/>
          </cell>
          <cell r="Q11183" t="str">
            <v/>
          </cell>
        </row>
        <row r="11184">
          <cell r="J11184" t="str">
            <v/>
          </cell>
          <cell r="O11184" t="str">
            <v/>
          </cell>
          <cell r="P11184" t="str">
            <v/>
          </cell>
          <cell r="Q11184" t="str">
            <v/>
          </cell>
        </row>
        <row r="11185">
          <cell r="J11185" t="str">
            <v/>
          </cell>
          <cell r="O11185" t="str">
            <v/>
          </cell>
          <cell r="P11185" t="str">
            <v/>
          </cell>
          <cell r="Q11185" t="str">
            <v/>
          </cell>
        </row>
        <row r="11186">
          <cell r="J11186" t="str">
            <v/>
          </cell>
          <cell r="O11186" t="str">
            <v/>
          </cell>
          <cell r="P11186" t="str">
            <v/>
          </cell>
          <cell r="Q11186" t="str">
            <v/>
          </cell>
        </row>
        <row r="11187">
          <cell r="J11187" t="str">
            <v/>
          </cell>
          <cell r="O11187" t="str">
            <v/>
          </cell>
          <cell r="P11187" t="str">
            <v/>
          </cell>
          <cell r="Q11187" t="str">
            <v/>
          </cell>
        </row>
        <row r="11188">
          <cell r="J11188" t="str">
            <v/>
          </cell>
          <cell r="O11188" t="str">
            <v/>
          </cell>
          <cell r="P11188" t="str">
            <v/>
          </cell>
          <cell r="Q11188" t="str">
            <v/>
          </cell>
        </row>
        <row r="11189">
          <cell r="J11189" t="str">
            <v/>
          </cell>
          <cell r="O11189" t="str">
            <v/>
          </cell>
          <cell r="P11189" t="str">
            <v/>
          </cell>
          <cell r="Q11189" t="str">
            <v/>
          </cell>
        </row>
        <row r="11190">
          <cell r="J11190" t="str">
            <v/>
          </cell>
          <cell r="O11190" t="str">
            <v/>
          </cell>
          <cell r="P11190" t="str">
            <v/>
          </cell>
          <cell r="Q11190" t="str">
            <v/>
          </cell>
        </row>
        <row r="11191">
          <cell r="J11191" t="str">
            <v/>
          </cell>
          <cell r="O11191" t="str">
            <v/>
          </cell>
          <cell r="P11191" t="str">
            <v/>
          </cell>
          <cell r="Q11191" t="str">
            <v/>
          </cell>
        </row>
        <row r="11192">
          <cell r="J11192" t="str">
            <v/>
          </cell>
          <cell r="O11192" t="str">
            <v/>
          </cell>
          <cell r="P11192" t="str">
            <v/>
          </cell>
          <cell r="Q11192" t="str">
            <v/>
          </cell>
        </row>
        <row r="11193">
          <cell r="J11193" t="str">
            <v/>
          </cell>
          <cell r="O11193" t="str">
            <v/>
          </cell>
          <cell r="P11193" t="str">
            <v/>
          </cell>
          <cell r="Q11193" t="str">
            <v/>
          </cell>
        </row>
        <row r="11194">
          <cell r="J11194" t="str">
            <v/>
          </cell>
          <cell r="O11194" t="str">
            <v/>
          </cell>
          <cell r="P11194" t="str">
            <v/>
          </cell>
          <cell r="Q11194" t="str">
            <v/>
          </cell>
        </row>
        <row r="11195">
          <cell r="J11195" t="str">
            <v/>
          </cell>
          <cell r="O11195" t="str">
            <v/>
          </cell>
          <cell r="P11195" t="str">
            <v/>
          </cell>
          <cell r="Q11195" t="str">
            <v/>
          </cell>
        </row>
        <row r="11196">
          <cell r="J11196" t="str">
            <v/>
          </cell>
          <cell r="O11196" t="str">
            <v/>
          </cell>
          <cell r="P11196" t="str">
            <v/>
          </cell>
          <cell r="Q11196" t="str">
            <v/>
          </cell>
        </row>
        <row r="11197">
          <cell r="J11197" t="str">
            <v/>
          </cell>
          <cell r="O11197" t="str">
            <v/>
          </cell>
          <cell r="P11197" t="str">
            <v/>
          </cell>
          <cell r="Q11197" t="str">
            <v/>
          </cell>
        </row>
        <row r="11198">
          <cell r="J11198" t="str">
            <v/>
          </cell>
          <cell r="O11198" t="str">
            <v/>
          </cell>
          <cell r="P11198" t="str">
            <v/>
          </cell>
          <cell r="Q11198" t="str">
            <v/>
          </cell>
        </row>
        <row r="11199">
          <cell r="J11199" t="str">
            <v/>
          </cell>
          <cell r="O11199" t="str">
            <v/>
          </cell>
          <cell r="P11199" t="str">
            <v/>
          </cell>
          <cell r="Q11199" t="str">
            <v/>
          </cell>
        </row>
        <row r="11200">
          <cell r="J11200" t="str">
            <v/>
          </cell>
          <cell r="O11200" t="str">
            <v/>
          </cell>
          <cell r="P11200" t="str">
            <v/>
          </cell>
          <cell r="Q11200" t="str">
            <v/>
          </cell>
        </row>
        <row r="11201">
          <cell r="J11201" t="str">
            <v/>
          </cell>
          <cell r="O11201" t="str">
            <v/>
          </cell>
          <cell r="P11201" t="str">
            <v/>
          </cell>
          <cell r="Q11201" t="str">
            <v/>
          </cell>
        </row>
        <row r="11202">
          <cell r="J11202" t="str">
            <v/>
          </cell>
          <cell r="O11202" t="str">
            <v/>
          </cell>
          <cell r="P11202" t="str">
            <v/>
          </cell>
          <cell r="Q11202" t="str">
            <v/>
          </cell>
        </row>
        <row r="11203">
          <cell r="J11203" t="str">
            <v/>
          </cell>
          <cell r="O11203" t="str">
            <v/>
          </cell>
          <cell r="P11203" t="str">
            <v/>
          </cell>
          <cell r="Q11203" t="str">
            <v/>
          </cell>
        </row>
        <row r="11204">
          <cell r="J11204" t="str">
            <v/>
          </cell>
          <cell r="O11204" t="str">
            <v/>
          </cell>
          <cell r="P11204" t="str">
            <v/>
          </cell>
          <cell r="Q11204" t="str">
            <v/>
          </cell>
        </row>
        <row r="11205">
          <cell r="J11205" t="str">
            <v/>
          </cell>
          <cell r="O11205" t="str">
            <v/>
          </cell>
          <cell r="P11205" t="str">
            <v/>
          </cell>
          <cell r="Q11205" t="str">
            <v/>
          </cell>
        </row>
        <row r="11206">
          <cell r="J11206" t="str">
            <v/>
          </cell>
          <cell r="O11206" t="str">
            <v/>
          </cell>
          <cell r="P11206" t="str">
            <v/>
          </cell>
          <cell r="Q11206" t="str">
            <v/>
          </cell>
        </row>
        <row r="11207">
          <cell r="J11207" t="str">
            <v/>
          </cell>
          <cell r="O11207" t="str">
            <v/>
          </cell>
          <cell r="P11207" t="str">
            <v/>
          </cell>
          <cell r="Q11207" t="str">
            <v/>
          </cell>
        </row>
        <row r="11208">
          <cell r="J11208" t="str">
            <v/>
          </cell>
          <cell r="O11208" t="str">
            <v/>
          </cell>
          <cell r="P11208" t="str">
            <v/>
          </cell>
          <cell r="Q11208" t="str">
            <v/>
          </cell>
        </row>
        <row r="11209">
          <cell r="J11209" t="str">
            <v/>
          </cell>
          <cell r="O11209" t="str">
            <v/>
          </cell>
          <cell r="P11209" t="str">
            <v/>
          </cell>
          <cell r="Q11209" t="str">
            <v/>
          </cell>
        </row>
        <row r="11210">
          <cell r="J11210" t="str">
            <v/>
          </cell>
          <cell r="O11210" t="str">
            <v/>
          </cell>
          <cell r="P11210" t="str">
            <v/>
          </cell>
          <cell r="Q11210" t="str">
            <v/>
          </cell>
        </row>
        <row r="11211">
          <cell r="J11211" t="str">
            <v/>
          </cell>
          <cell r="O11211" t="str">
            <v/>
          </cell>
          <cell r="P11211" t="str">
            <v/>
          </cell>
          <cell r="Q11211" t="str">
            <v/>
          </cell>
        </row>
        <row r="11212">
          <cell r="J11212" t="str">
            <v/>
          </cell>
          <cell r="O11212" t="str">
            <v/>
          </cell>
          <cell r="P11212" t="str">
            <v/>
          </cell>
          <cell r="Q11212" t="str">
            <v/>
          </cell>
        </row>
        <row r="11213">
          <cell r="J11213" t="str">
            <v/>
          </cell>
          <cell r="O11213" t="str">
            <v/>
          </cell>
          <cell r="P11213" t="str">
            <v/>
          </cell>
          <cell r="Q11213" t="str">
            <v/>
          </cell>
        </row>
        <row r="11214">
          <cell r="J11214" t="str">
            <v/>
          </cell>
          <cell r="O11214" t="str">
            <v/>
          </cell>
          <cell r="P11214" t="str">
            <v/>
          </cell>
          <cell r="Q11214" t="str">
            <v/>
          </cell>
        </row>
        <row r="11215">
          <cell r="J11215" t="str">
            <v/>
          </cell>
          <cell r="O11215" t="str">
            <v/>
          </cell>
          <cell r="P11215" t="str">
            <v/>
          </cell>
          <cell r="Q11215" t="str">
            <v/>
          </cell>
        </row>
        <row r="11216">
          <cell r="J11216" t="str">
            <v/>
          </cell>
          <cell r="O11216" t="str">
            <v/>
          </cell>
          <cell r="P11216" t="str">
            <v/>
          </cell>
          <cell r="Q11216" t="str">
            <v/>
          </cell>
        </row>
        <row r="11217">
          <cell r="J11217" t="str">
            <v/>
          </cell>
          <cell r="O11217" t="str">
            <v/>
          </cell>
          <cell r="P11217" t="str">
            <v/>
          </cell>
          <cell r="Q11217" t="str">
            <v/>
          </cell>
        </row>
        <row r="11218">
          <cell r="J11218" t="str">
            <v/>
          </cell>
          <cell r="O11218" t="str">
            <v/>
          </cell>
          <cell r="P11218" t="str">
            <v/>
          </cell>
          <cell r="Q11218" t="str">
            <v/>
          </cell>
        </row>
        <row r="11219">
          <cell r="J11219" t="str">
            <v/>
          </cell>
          <cell r="O11219" t="str">
            <v/>
          </cell>
          <cell r="P11219" t="str">
            <v/>
          </cell>
          <cell r="Q11219" t="str">
            <v/>
          </cell>
        </row>
        <row r="11220">
          <cell r="J11220" t="str">
            <v/>
          </cell>
          <cell r="O11220" t="str">
            <v/>
          </cell>
          <cell r="P11220" t="str">
            <v/>
          </cell>
          <cell r="Q11220" t="str">
            <v/>
          </cell>
        </row>
        <row r="11221">
          <cell r="J11221" t="str">
            <v/>
          </cell>
          <cell r="O11221" t="str">
            <v/>
          </cell>
          <cell r="P11221" t="str">
            <v/>
          </cell>
          <cell r="Q11221" t="str">
            <v/>
          </cell>
        </row>
        <row r="11222">
          <cell r="J11222" t="str">
            <v/>
          </cell>
          <cell r="O11222" t="str">
            <v/>
          </cell>
          <cell r="P11222" t="str">
            <v/>
          </cell>
          <cell r="Q11222" t="str">
            <v/>
          </cell>
        </row>
        <row r="11223">
          <cell r="J11223" t="str">
            <v/>
          </cell>
          <cell r="O11223" t="str">
            <v/>
          </cell>
          <cell r="P11223" t="str">
            <v/>
          </cell>
          <cell r="Q11223" t="str">
            <v/>
          </cell>
        </row>
        <row r="11224">
          <cell r="J11224" t="str">
            <v/>
          </cell>
          <cell r="O11224" t="str">
            <v/>
          </cell>
          <cell r="P11224" t="str">
            <v/>
          </cell>
          <cell r="Q11224" t="str">
            <v/>
          </cell>
        </row>
        <row r="11225">
          <cell r="J11225" t="str">
            <v/>
          </cell>
          <cell r="O11225" t="str">
            <v/>
          </cell>
          <cell r="P11225" t="str">
            <v/>
          </cell>
          <cell r="Q11225" t="str">
            <v/>
          </cell>
        </row>
        <row r="11226">
          <cell r="J11226" t="str">
            <v/>
          </cell>
          <cell r="O11226" t="str">
            <v/>
          </cell>
          <cell r="P11226" t="str">
            <v/>
          </cell>
          <cell r="Q11226" t="str">
            <v/>
          </cell>
        </row>
        <row r="11227">
          <cell r="J11227" t="str">
            <v/>
          </cell>
          <cell r="O11227" t="str">
            <v/>
          </cell>
          <cell r="P11227" t="str">
            <v/>
          </cell>
          <cell r="Q11227" t="str">
            <v/>
          </cell>
        </row>
        <row r="11228">
          <cell r="J11228" t="str">
            <v/>
          </cell>
          <cell r="O11228" t="str">
            <v/>
          </cell>
          <cell r="P11228" t="str">
            <v/>
          </cell>
          <cell r="Q11228" t="str">
            <v/>
          </cell>
        </row>
        <row r="11229">
          <cell r="J11229" t="str">
            <v/>
          </cell>
          <cell r="O11229" t="str">
            <v/>
          </cell>
          <cell r="P11229" t="str">
            <v/>
          </cell>
          <cell r="Q11229" t="str">
            <v/>
          </cell>
        </row>
        <row r="11230">
          <cell r="J11230" t="str">
            <v/>
          </cell>
          <cell r="O11230" t="str">
            <v/>
          </cell>
          <cell r="P11230" t="str">
            <v/>
          </cell>
          <cell r="Q11230" t="str">
            <v/>
          </cell>
        </row>
        <row r="11231">
          <cell r="J11231" t="str">
            <v/>
          </cell>
          <cell r="O11231" t="str">
            <v/>
          </cell>
          <cell r="P11231" t="str">
            <v/>
          </cell>
          <cell r="Q11231" t="str">
            <v/>
          </cell>
        </row>
        <row r="11232">
          <cell r="J11232" t="str">
            <v/>
          </cell>
          <cell r="O11232" t="str">
            <v/>
          </cell>
          <cell r="P11232" t="str">
            <v/>
          </cell>
          <cell r="Q11232" t="str">
            <v/>
          </cell>
        </row>
        <row r="11233">
          <cell r="J11233" t="str">
            <v/>
          </cell>
          <cell r="O11233" t="str">
            <v/>
          </cell>
          <cell r="P11233" t="str">
            <v/>
          </cell>
          <cell r="Q11233" t="str">
            <v/>
          </cell>
        </row>
        <row r="11234">
          <cell r="J11234" t="str">
            <v/>
          </cell>
          <cell r="O11234" t="str">
            <v/>
          </cell>
          <cell r="P11234" t="str">
            <v/>
          </cell>
          <cell r="Q11234" t="str">
            <v/>
          </cell>
        </row>
        <row r="11235">
          <cell r="J11235" t="str">
            <v/>
          </cell>
          <cell r="O11235" t="str">
            <v/>
          </cell>
          <cell r="P11235" t="str">
            <v/>
          </cell>
          <cell r="Q11235" t="str">
            <v/>
          </cell>
        </row>
        <row r="11236">
          <cell r="J11236" t="str">
            <v/>
          </cell>
          <cell r="O11236" t="str">
            <v/>
          </cell>
          <cell r="P11236" t="str">
            <v/>
          </cell>
          <cell r="Q11236" t="str">
            <v/>
          </cell>
        </row>
        <row r="11237">
          <cell r="J11237" t="str">
            <v/>
          </cell>
          <cell r="O11237" t="str">
            <v/>
          </cell>
          <cell r="P11237" t="str">
            <v/>
          </cell>
          <cell r="Q11237" t="str">
            <v/>
          </cell>
        </row>
        <row r="11238">
          <cell r="J11238" t="str">
            <v/>
          </cell>
          <cell r="O11238" t="str">
            <v/>
          </cell>
          <cell r="P11238" t="str">
            <v/>
          </cell>
          <cell r="Q11238" t="str">
            <v/>
          </cell>
        </row>
        <row r="11239">
          <cell r="J11239" t="str">
            <v/>
          </cell>
          <cell r="O11239" t="str">
            <v/>
          </cell>
          <cell r="P11239" t="str">
            <v/>
          </cell>
          <cell r="Q11239" t="str">
            <v/>
          </cell>
        </row>
        <row r="11240">
          <cell r="J11240" t="str">
            <v/>
          </cell>
          <cell r="O11240" t="str">
            <v/>
          </cell>
          <cell r="P11240" t="str">
            <v/>
          </cell>
          <cell r="Q11240" t="str">
            <v/>
          </cell>
        </row>
        <row r="11241">
          <cell r="J11241" t="str">
            <v/>
          </cell>
          <cell r="O11241" t="str">
            <v/>
          </cell>
          <cell r="P11241" t="str">
            <v/>
          </cell>
          <cell r="Q11241" t="str">
            <v/>
          </cell>
        </row>
        <row r="11242">
          <cell r="J11242" t="str">
            <v/>
          </cell>
          <cell r="O11242" t="str">
            <v/>
          </cell>
          <cell r="P11242" t="str">
            <v/>
          </cell>
          <cell r="Q11242" t="str">
            <v/>
          </cell>
        </row>
        <row r="11243">
          <cell r="J11243" t="str">
            <v/>
          </cell>
          <cell r="O11243" t="str">
            <v/>
          </cell>
          <cell r="P11243" t="str">
            <v/>
          </cell>
          <cell r="Q11243" t="str">
            <v/>
          </cell>
        </row>
        <row r="11244">
          <cell r="J11244" t="str">
            <v/>
          </cell>
          <cell r="O11244" t="str">
            <v/>
          </cell>
          <cell r="P11244" t="str">
            <v/>
          </cell>
          <cell r="Q11244" t="str">
            <v/>
          </cell>
        </row>
        <row r="11245">
          <cell r="J11245" t="str">
            <v/>
          </cell>
          <cell r="O11245" t="str">
            <v/>
          </cell>
          <cell r="P11245" t="str">
            <v/>
          </cell>
          <cell r="Q11245" t="str">
            <v/>
          </cell>
        </row>
        <row r="11246">
          <cell r="J11246" t="str">
            <v/>
          </cell>
          <cell r="O11246" t="str">
            <v/>
          </cell>
          <cell r="P11246" t="str">
            <v/>
          </cell>
          <cell r="Q11246" t="str">
            <v/>
          </cell>
        </row>
        <row r="11247">
          <cell r="J11247" t="str">
            <v/>
          </cell>
          <cell r="O11247" t="str">
            <v/>
          </cell>
          <cell r="P11247" t="str">
            <v/>
          </cell>
          <cell r="Q11247" t="str">
            <v/>
          </cell>
        </row>
        <row r="11248">
          <cell r="J11248" t="str">
            <v/>
          </cell>
          <cell r="O11248" t="str">
            <v/>
          </cell>
          <cell r="P11248" t="str">
            <v/>
          </cell>
          <cell r="Q11248" t="str">
            <v/>
          </cell>
        </row>
        <row r="11249">
          <cell r="J11249" t="str">
            <v/>
          </cell>
          <cell r="O11249" t="str">
            <v/>
          </cell>
          <cell r="P11249" t="str">
            <v/>
          </cell>
          <cell r="Q11249" t="str">
            <v/>
          </cell>
        </row>
        <row r="11250">
          <cell r="J11250" t="str">
            <v/>
          </cell>
          <cell r="O11250" t="str">
            <v/>
          </cell>
          <cell r="P11250" t="str">
            <v/>
          </cell>
          <cell r="Q11250" t="str">
            <v/>
          </cell>
        </row>
        <row r="11251">
          <cell r="J11251" t="str">
            <v/>
          </cell>
          <cell r="O11251" t="str">
            <v/>
          </cell>
          <cell r="P11251" t="str">
            <v/>
          </cell>
          <cell r="Q11251" t="str">
            <v/>
          </cell>
        </row>
        <row r="11252">
          <cell r="J11252" t="str">
            <v/>
          </cell>
          <cell r="O11252" t="str">
            <v/>
          </cell>
          <cell r="P11252" t="str">
            <v/>
          </cell>
          <cell r="Q11252" t="str">
            <v/>
          </cell>
        </row>
        <row r="11253">
          <cell r="J11253" t="str">
            <v/>
          </cell>
          <cell r="O11253" t="str">
            <v/>
          </cell>
          <cell r="P11253" t="str">
            <v/>
          </cell>
          <cell r="Q11253" t="str">
            <v/>
          </cell>
        </row>
        <row r="11254">
          <cell r="J11254" t="str">
            <v/>
          </cell>
          <cell r="O11254" t="str">
            <v/>
          </cell>
          <cell r="P11254" t="str">
            <v/>
          </cell>
          <cell r="Q11254" t="str">
            <v/>
          </cell>
        </row>
        <row r="11255">
          <cell r="J11255" t="str">
            <v/>
          </cell>
          <cell r="O11255" t="str">
            <v/>
          </cell>
          <cell r="P11255" t="str">
            <v/>
          </cell>
          <cell r="Q11255" t="str">
            <v/>
          </cell>
        </row>
        <row r="11256">
          <cell r="J11256" t="str">
            <v/>
          </cell>
          <cell r="O11256" t="str">
            <v/>
          </cell>
          <cell r="P11256" t="str">
            <v/>
          </cell>
          <cell r="Q11256" t="str">
            <v/>
          </cell>
        </row>
        <row r="11257">
          <cell r="J11257" t="str">
            <v/>
          </cell>
          <cell r="O11257" t="str">
            <v/>
          </cell>
          <cell r="P11257" t="str">
            <v/>
          </cell>
          <cell r="Q11257" t="str">
            <v/>
          </cell>
        </row>
        <row r="11258">
          <cell r="J11258" t="str">
            <v/>
          </cell>
          <cell r="O11258" t="str">
            <v/>
          </cell>
          <cell r="P11258" t="str">
            <v/>
          </cell>
          <cell r="Q11258" t="str">
            <v/>
          </cell>
        </row>
        <row r="11259">
          <cell r="J11259" t="str">
            <v/>
          </cell>
          <cell r="O11259" t="str">
            <v/>
          </cell>
          <cell r="P11259" t="str">
            <v/>
          </cell>
          <cell r="Q11259" t="str">
            <v/>
          </cell>
        </row>
        <row r="11260">
          <cell r="J11260" t="str">
            <v/>
          </cell>
          <cell r="O11260" t="str">
            <v/>
          </cell>
          <cell r="P11260" t="str">
            <v/>
          </cell>
          <cell r="Q11260" t="str">
            <v/>
          </cell>
        </row>
        <row r="11261">
          <cell r="J11261" t="str">
            <v/>
          </cell>
          <cell r="O11261" t="str">
            <v/>
          </cell>
          <cell r="P11261" t="str">
            <v/>
          </cell>
          <cell r="Q11261" t="str">
            <v/>
          </cell>
        </row>
        <row r="11262">
          <cell r="J11262" t="str">
            <v/>
          </cell>
          <cell r="O11262" t="str">
            <v/>
          </cell>
          <cell r="P11262" t="str">
            <v/>
          </cell>
          <cell r="Q11262" t="str">
            <v/>
          </cell>
        </row>
        <row r="11263">
          <cell r="J11263" t="str">
            <v/>
          </cell>
          <cell r="O11263" t="str">
            <v/>
          </cell>
          <cell r="P11263" t="str">
            <v/>
          </cell>
          <cell r="Q11263" t="str">
            <v/>
          </cell>
        </row>
        <row r="11264">
          <cell r="J11264" t="str">
            <v/>
          </cell>
          <cell r="O11264" t="str">
            <v/>
          </cell>
          <cell r="P11264" t="str">
            <v/>
          </cell>
          <cell r="Q11264" t="str">
            <v/>
          </cell>
        </row>
        <row r="11265">
          <cell r="J11265" t="str">
            <v/>
          </cell>
          <cell r="O11265" t="str">
            <v/>
          </cell>
          <cell r="P11265" t="str">
            <v/>
          </cell>
          <cell r="Q11265" t="str">
            <v/>
          </cell>
        </row>
        <row r="11266">
          <cell r="J11266" t="str">
            <v/>
          </cell>
          <cell r="O11266" t="str">
            <v/>
          </cell>
          <cell r="P11266" t="str">
            <v/>
          </cell>
          <cell r="Q11266" t="str">
            <v/>
          </cell>
        </row>
        <row r="11267">
          <cell r="J11267" t="str">
            <v/>
          </cell>
          <cell r="O11267" t="str">
            <v/>
          </cell>
          <cell r="P11267" t="str">
            <v/>
          </cell>
          <cell r="Q11267" t="str">
            <v/>
          </cell>
        </row>
        <row r="11268">
          <cell r="J11268" t="str">
            <v/>
          </cell>
          <cell r="O11268" t="str">
            <v/>
          </cell>
          <cell r="P11268" t="str">
            <v/>
          </cell>
          <cell r="Q11268" t="str">
            <v/>
          </cell>
        </row>
        <row r="11269">
          <cell r="J11269" t="str">
            <v/>
          </cell>
          <cell r="O11269" t="str">
            <v/>
          </cell>
          <cell r="P11269" t="str">
            <v/>
          </cell>
          <cell r="Q11269" t="str">
            <v/>
          </cell>
        </row>
        <row r="11270">
          <cell r="J11270" t="str">
            <v/>
          </cell>
          <cell r="O11270" t="str">
            <v/>
          </cell>
          <cell r="P11270" t="str">
            <v/>
          </cell>
          <cell r="Q11270" t="str">
            <v/>
          </cell>
        </row>
        <row r="11271">
          <cell r="J11271" t="str">
            <v/>
          </cell>
          <cell r="O11271" t="str">
            <v/>
          </cell>
          <cell r="P11271" t="str">
            <v/>
          </cell>
          <cell r="Q11271" t="str">
            <v/>
          </cell>
        </row>
        <row r="11272">
          <cell r="J11272" t="str">
            <v/>
          </cell>
          <cell r="O11272" t="str">
            <v/>
          </cell>
          <cell r="P11272" t="str">
            <v/>
          </cell>
          <cell r="Q11272" t="str">
            <v/>
          </cell>
        </row>
        <row r="11273">
          <cell r="J11273" t="str">
            <v/>
          </cell>
          <cell r="O11273" t="str">
            <v/>
          </cell>
          <cell r="P11273" t="str">
            <v/>
          </cell>
          <cell r="Q11273" t="str">
            <v/>
          </cell>
        </row>
        <row r="11274">
          <cell r="J11274" t="str">
            <v/>
          </cell>
          <cell r="O11274" t="str">
            <v/>
          </cell>
          <cell r="P11274" t="str">
            <v/>
          </cell>
          <cell r="Q11274" t="str">
            <v/>
          </cell>
        </row>
        <row r="11275">
          <cell r="J11275" t="str">
            <v/>
          </cell>
          <cell r="O11275" t="str">
            <v/>
          </cell>
          <cell r="P11275" t="str">
            <v/>
          </cell>
          <cell r="Q11275" t="str">
            <v/>
          </cell>
        </row>
        <row r="11276">
          <cell r="J11276" t="str">
            <v/>
          </cell>
          <cell r="O11276" t="str">
            <v/>
          </cell>
          <cell r="P11276" t="str">
            <v/>
          </cell>
          <cell r="Q11276" t="str">
            <v/>
          </cell>
        </row>
        <row r="11277">
          <cell r="J11277" t="str">
            <v/>
          </cell>
          <cell r="O11277" t="str">
            <v/>
          </cell>
          <cell r="P11277" t="str">
            <v/>
          </cell>
          <cell r="Q11277" t="str">
            <v/>
          </cell>
        </row>
        <row r="11278">
          <cell r="J11278" t="str">
            <v/>
          </cell>
          <cell r="O11278" t="str">
            <v/>
          </cell>
          <cell r="P11278" t="str">
            <v/>
          </cell>
          <cell r="Q11278" t="str">
            <v/>
          </cell>
        </row>
        <row r="11279">
          <cell r="J11279" t="str">
            <v/>
          </cell>
          <cell r="O11279" t="str">
            <v/>
          </cell>
          <cell r="P11279" t="str">
            <v/>
          </cell>
          <cell r="Q11279" t="str">
            <v/>
          </cell>
        </row>
        <row r="11280">
          <cell r="J11280" t="str">
            <v/>
          </cell>
          <cell r="O11280" t="str">
            <v/>
          </cell>
          <cell r="P11280" t="str">
            <v/>
          </cell>
          <cell r="Q11280" t="str">
            <v/>
          </cell>
        </row>
        <row r="11281">
          <cell r="J11281" t="str">
            <v/>
          </cell>
          <cell r="O11281" t="str">
            <v/>
          </cell>
          <cell r="P11281" t="str">
            <v/>
          </cell>
          <cell r="Q11281" t="str">
            <v/>
          </cell>
        </row>
        <row r="11282">
          <cell r="J11282" t="str">
            <v/>
          </cell>
          <cell r="O11282" t="str">
            <v/>
          </cell>
          <cell r="P11282" t="str">
            <v/>
          </cell>
          <cell r="Q11282" t="str">
            <v/>
          </cell>
        </row>
        <row r="11283">
          <cell r="J11283" t="str">
            <v/>
          </cell>
          <cell r="O11283" t="str">
            <v/>
          </cell>
          <cell r="P11283" t="str">
            <v/>
          </cell>
          <cell r="Q11283" t="str">
            <v/>
          </cell>
        </row>
        <row r="11284">
          <cell r="J11284" t="str">
            <v/>
          </cell>
          <cell r="O11284" t="str">
            <v/>
          </cell>
          <cell r="P11284" t="str">
            <v/>
          </cell>
          <cell r="Q11284" t="str">
            <v/>
          </cell>
        </row>
        <row r="11285">
          <cell r="J11285" t="str">
            <v/>
          </cell>
          <cell r="O11285" t="str">
            <v/>
          </cell>
          <cell r="P11285" t="str">
            <v/>
          </cell>
          <cell r="Q11285" t="str">
            <v/>
          </cell>
        </row>
        <row r="11286">
          <cell r="J11286" t="str">
            <v/>
          </cell>
          <cell r="O11286" t="str">
            <v/>
          </cell>
          <cell r="P11286" t="str">
            <v/>
          </cell>
          <cell r="Q11286" t="str">
            <v/>
          </cell>
        </row>
        <row r="11287">
          <cell r="J11287" t="str">
            <v/>
          </cell>
          <cell r="O11287" t="str">
            <v/>
          </cell>
          <cell r="P11287" t="str">
            <v/>
          </cell>
          <cell r="Q11287" t="str">
            <v/>
          </cell>
        </row>
        <row r="11288">
          <cell r="J11288" t="str">
            <v/>
          </cell>
          <cell r="O11288" t="str">
            <v/>
          </cell>
          <cell r="P11288" t="str">
            <v/>
          </cell>
          <cell r="Q11288" t="str">
            <v/>
          </cell>
        </row>
        <row r="11289">
          <cell r="J11289" t="str">
            <v/>
          </cell>
          <cell r="O11289" t="str">
            <v/>
          </cell>
          <cell r="P11289" t="str">
            <v/>
          </cell>
          <cell r="Q11289" t="str">
            <v/>
          </cell>
        </row>
        <row r="11290">
          <cell r="J11290" t="str">
            <v/>
          </cell>
          <cell r="O11290" t="str">
            <v/>
          </cell>
          <cell r="P11290" t="str">
            <v/>
          </cell>
          <cell r="Q11290" t="str">
            <v/>
          </cell>
        </row>
        <row r="11291">
          <cell r="J11291" t="str">
            <v/>
          </cell>
          <cell r="O11291" t="str">
            <v/>
          </cell>
          <cell r="P11291" t="str">
            <v/>
          </cell>
          <cell r="Q11291" t="str">
            <v/>
          </cell>
        </row>
        <row r="11292">
          <cell r="J11292" t="str">
            <v/>
          </cell>
          <cell r="O11292" t="str">
            <v/>
          </cell>
          <cell r="P11292" t="str">
            <v/>
          </cell>
          <cell r="Q11292" t="str">
            <v/>
          </cell>
        </row>
        <row r="11293">
          <cell r="J11293" t="str">
            <v/>
          </cell>
          <cell r="O11293" t="str">
            <v/>
          </cell>
          <cell r="P11293" t="str">
            <v/>
          </cell>
          <cell r="Q11293" t="str">
            <v/>
          </cell>
        </row>
        <row r="11294">
          <cell r="J11294" t="str">
            <v/>
          </cell>
          <cell r="O11294" t="str">
            <v/>
          </cell>
          <cell r="P11294" t="str">
            <v/>
          </cell>
          <cell r="Q11294" t="str">
            <v/>
          </cell>
        </row>
        <row r="11295">
          <cell r="J11295" t="str">
            <v/>
          </cell>
          <cell r="O11295" t="str">
            <v/>
          </cell>
          <cell r="P11295" t="str">
            <v/>
          </cell>
          <cell r="Q11295" t="str">
            <v/>
          </cell>
        </row>
        <row r="11296">
          <cell r="J11296" t="str">
            <v/>
          </cell>
          <cell r="O11296" t="str">
            <v/>
          </cell>
          <cell r="P11296" t="str">
            <v/>
          </cell>
          <cell r="Q11296" t="str">
            <v/>
          </cell>
        </row>
        <row r="11297">
          <cell r="J11297" t="str">
            <v/>
          </cell>
          <cell r="O11297" t="str">
            <v/>
          </cell>
          <cell r="P11297" t="str">
            <v/>
          </cell>
          <cell r="Q11297" t="str">
            <v/>
          </cell>
        </row>
        <row r="11298">
          <cell r="J11298" t="str">
            <v/>
          </cell>
          <cell r="O11298" t="str">
            <v/>
          </cell>
          <cell r="P11298" t="str">
            <v/>
          </cell>
          <cell r="Q11298" t="str">
            <v/>
          </cell>
        </row>
        <row r="11299">
          <cell r="J11299" t="str">
            <v/>
          </cell>
          <cell r="O11299" t="str">
            <v/>
          </cell>
          <cell r="P11299" t="str">
            <v/>
          </cell>
          <cell r="Q11299" t="str">
            <v/>
          </cell>
        </row>
        <row r="11300">
          <cell r="J11300" t="str">
            <v/>
          </cell>
          <cell r="O11300" t="str">
            <v/>
          </cell>
          <cell r="P11300" t="str">
            <v/>
          </cell>
          <cell r="Q11300" t="str">
            <v/>
          </cell>
        </row>
        <row r="11301">
          <cell r="J11301" t="str">
            <v/>
          </cell>
          <cell r="O11301" t="str">
            <v/>
          </cell>
          <cell r="P11301" t="str">
            <v/>
          </cell>
          <cell r="Q11301" t="str">
            <v/>
          </cell>
        </row>
        <row r="11302">
          <cell r="J11302" t="str">
            <v/>
          </cell>
          <cell r="O11302" t="str">
            <v/>
          </cell>
          <cell r="P11302" t="str">
            <v/>
          </cell>
          <cell r="Q11302" t="str">
            <v/>
          </cell>
        </row>
        <row r="11303">
          <cell r="J11303" t="str">
            <v/>
          </cell>
          <cell r="O11303" t="str">
            <v/>
          </cell>
          <cell r="P11303" t="str">
            <v/>
          </cell>
          <cell r="Q11303" t="str">
            <v/>
          </cell>
        </row>
        <row r="11304">
          <cell r="J11304" t="str">
            <v/>
          </cell>
          <cell r="O11304" t="str">
            <v/>
          </cell>
          <cell r="P11304" t="str">
            <v/>
          </cell>
          <cell r="Q11304" t="str">
            <v/>
          </cell>
        </row>
        <row r="11305">
          <cell r="J11305" t="str">
            <v/>
          </cell>
          <cell r="O11305" t="str">
            <v/>
          </cell>
          <cell r="P11305" t="str">
            <v/>
          </cell>
          <cell r="Q11305" t="str">
            <v/>
          </cell>
        </row>
        <row r="11306">
          <cell r="J11306" t="str">
            <v/>
          </cell>
          <cell r="O11306" t="str">
            <v/>
          </cell>
          <cell r="P11306" t="str">
            <v/>
          </cell>
          <cell r="Q11306" t="str">
            <v/>
          </cell>
        </row>
        <row r="11307">
          <cell r="J11307" t="str">
            <v/>
          </cell>
          <cell r="O11307" t="str">
            <v/>
          </cell>
          <cell r="P11307" t="str">
            <v/>
          </cell>
          <cell r="Q11307" t="str">
            <v/>
          </cell>
        </row>
        <row r="11308">
          <cell r="J11308" t="str">
            <v/>
          </cell>
          <cell r="O11308" t="str">
            <v/>
          </cell>
          <cell r="P11308" t="str">
            <v/>
          </cell>
          <cell r="Q11308" t="str">
            <v/>
          </cell>
        </row>
        <row r="11309">
          <cell r="J11309" t="str">
            <v/>
          </cell>
          <cell r="O11309" t="str">
            <v/>
          </cell>
          <cell r="P11309" t="str">
            <v/>
          </cell>
          <cell r="Q11309" t="str">
            <v/>
          </cell>
        </row>
        <row r="11310">
          <cell r="J11310" t="str">
            <v/>
          </cell>
          <cell r="O11310" t="str">
            <v/>
          </cell>
          <cell r="P11310" t="str">
            <v/>
          </cell>
          <cell r="Q11310" t="str">
            <v/>
          </cell>
        </row>
        <row r="11311">
          <cell r="J11311" t="str">
            <v/>
          </cell>
          <cell r="O11311" t="str">
            <v/>
          </cell>
          <cell r="P11311" t="str">
            <v/>
          </cell>
          <cell r="Q11311" t="str">
            <v/>
          </cell>
        </row>
        <row r="11312">
          <cell r="J11312" t="str">
            <v/>
          </cell>
          <cell r="O11312" t="str">
            <v/>
          </cell>
          <cell r="P11312" t="str">
            <v/>
          </cell>
          <cell r="Q11312" t="str">
            <v/>
          </cell>
        </row>
        <row r="11313">
          <cell r="J11313" t="str">
            <v/>
          </cell>
          <cell r="O11313" t="str">
            <v/>
          </cell>
          <cell r="P11313" t="str">
            <v/>
          </cell>
          <cell r="Q11313" t="str">
            <v/>
          </cell>
        </row>
        <row r="11314">
          <cell r="J11314" t="str">
            <v/>
          </cell>
          <cell r="O11314" t="str">
            <v/>
          </cell>
          <cell r="P11314" t="str">
            <v/>
          </cell>
          <cell r="Q11314" t="str">
            <v/>
          </cell>
        </row>
        <row r="11315">
          <cell r="J11315" t="str">
            <v/>
          </cell>
          <cell r="O11315" t="str">
            <v/>
          </cell>
          <cell r="P11315" t="str">
            <v/>
          </cell>
          <cell r="Q11315" t="str">
            <v/>
          </cell>
        </row>
        <row r="11316">
          <cell r="J11316" t="str">
            <v/>
          </cell>
          <cell r="O11316" t="str">
            <v/>
          </cell>
          <cell r="P11316" t="str">
            <v/>
          </cell>
          <cell r="Q11316" t="str">
            <v/>
          </cell>
        </row>
        <row r="11317">
          <cell r="J11317" t="str">
            <v/>
          </cell>
          <cell r="O11317" t="str">
            <v/>
          </cell>
          <cell r="P11317" t="str">
            <v/>
          </cell>
          <cell r="Q11317" t="str">
            <v/>
          </cell>
        </row>
        <row r="11318">
          <cell r="J11318" t="str">
            <v/>
          </cell>
          <cell r="O11318" t="str">
            <v/>
          </cell>
          <cell r="P11318" t="str">
            <v/>
          </cell>
          <cell r="Q11318" t="str">
            <v/>
          </cell>
        </row>
        <row r="11319">
          <cell r="J11319" t="str">
            <v/>
          </cell>
          <cell r="O11319" t="str">
            <v/>
          </cell>
          <cell r="P11319" t="str">
            <v/>
          </cell>
          <cell r="Q11319" t="str">
            <v/>
          </cell>
        </row>
        <row r="11320">
          <cell r="J11320" t="str">
            <v/>
          </cell>
          <cell r="O11320" t="str">
            <v/>
          </cell>
          <cell r="P11320" t="str">
            <v/>
          </cell>
          <cell r="Q11320" t="str">
            <v/>
          </cell>
        </row>
        <row r="11321">
          <cell r="J11321" t="str">
            <v/>
          </cell>
          <cell r="O11321" t="str">
            <v/>
          </cell>
          <cell r="P11321" t="str">
            <v/>
          </cell>
          <cell r="Q11321" t="str">
            <v/>
          </cell>
        </row>
        <row r="11322">
          <cell r="J11322" t="str">
            <v/>
          </cell>
          <cell r="O11322" t="str">
            <v/>
          </cell>
          <cell r="P11322" t="str">
            <v/>
          </cell>
          <cell r="Q11322" t="str">
            <v/>
          </cell>
        </row>
        <row r="11323">
          <cell r="J11323" t="str">
            <v/>
          </cell>
          <cell r="O11323" t="str">
            <v/>
          </cell>
          <cell r="P11323" t="str">
            <v/>
          </cell>
          <cell r="Q11323" t="str">
            <v/>
          </cell>
        </row>
        <row r="11324">
          <cell r="J11324" t="str">
            <v/>
          </cell>
          <cell r="O11324" t="str">
            <v/>
          </cell>
          <cell r="P11324" t="str">
            <v/>
          </cell>
          <cell r="Q11324" t="str">
            <v/>
          </cell>
        </row>
        <row r="11325">
          <cell r="J11325" t="str">
            <v/>
          </cell>
          <cell r="O11325" t="str">
            <v/>
          </cell>
          <cell r="P11325" t="str">
            <v/>
          </cell>
          <cell r="Q11325" t="str">
            <v/>
          </cell>
        </row>
        <row r="11326">
          <cell r="J11326" t="str">
            <v/>
          </cell>
          <cell r="O11326" t="str">
            <v/>
          </cell>
          <cell r="P11326" t="str">
            <v/>
          </cell>
          <cell r="Q11326" t="str">
            <v/>
          </cell>
        </row>
        <row r="11327">
          <cell r="J11327" t="str">
            <v/>
          </cell>
          <cell r="O11327" t="str">
            <v/>
          </cell>
          <cell r="P11327" t="str">
            <v/>
          </cell>
          <cell r="Q11327" t="str">
            <v/>
          </cell>
        </row>
        <row r="11328">
          <cell r="J11328" t="str">
            <v/>
          </cell>
          <cell r="O11328" t="str">
            <v/>
          </cell>
          <cell r="P11328" t="str">
            <v/>
          </cell>
          <cell r="Q11328" t="str">
            <v/>
          </cell>
        </row>
        <row r="11329">
          <cell r="J11329" t="str">
            <v/>
          </cell>
          <cell r="O11329" t="str">
            <v/>
          </cell>
          <cell r="P11329" t="str">
            <v/>
          </cell>
          <cell r="Q11329" t="str">
            <v/>
          </cell>
        </row>
        <row r="11330">
          <cell r="J11330" t="str">
            <v/>
          </cell>
          <cell r="O11330" t="str">
            <v/>
          </cell>
          <cell r="P11330" t="str">
            <v/>
          </cell>
          <cell r="Q11330" t="str">
            <v/>
          </cell>
        </row>
        <row r="11331">
          <cell r="J11331" t="str">
            <v/>
          </cell>
          <cell r="O11331" t="str">
            <v/>
          </cell>
          <cell r="P11331" t="str">
            <v/>
          </cell>
          <cell r="Q11331" t="str">
            <v/>
          </cell>
        </row>
        <row r="11332">
          <cell r="J11332" t="str">
            <v/>
          </cell>
          <cell r="O11332" t="str">
            <v/>
          </cell>
          <cell r="P11332" t="str">
            <v/>
          </cell>
          <cell r="Q11332" t="str">
            <v/>
          </cell>
        </row>
        <row r="11333">
          <cell r="J11333" t="str">
            <v/>
          </cell>
          <cell r="O11333" t="str">
            <v/>
          </cell>
          <cell r="P11333" t="str">
            <v/>
          </cell>
          <cell r="Q11333" t="str">
            <v/>
          </cell>
        </row>
        <row r="11334">
          <cell r="J11334" t="str">
            <v/>
          </cell>
          <cell r="O11334" t="str">
            <v/>
          </cell>
          <cell r="P11334" t="str">
            <v/>
          </cell>
          <cell r="Q11334" t="str">
            <v/>
          </cell>
        </row>
        <row r="11335">
          <cell r="J11335" t="str">
            <v/>
          </cell>
          <cell r="O11335" t="str">
            <v/>
          </cell>
          <cell r="P11335" t="str">
            <v/>
          </cell>
          <cell r="Q11335" t="str">
            <v/>
          </cell>
        </row>
        <row r="11336">
          <cell r="J11336" t="str">
            <v/>
          </cell>
          <cell r="O11336" t="str">
            <v/>
          </cell>
          <cell r="P11336" t="str">
            <v/>
          </cell>
          <cell r="Q11336" t="str">
            <v/>
          </cell>
        </row>
        <row r="11337">
          <cell r="J11337" t="str">
            <v/>
          </cell>
          <cell r="O11337" t="str">
            <v/>
          </cell>
          <cell r="P11337" t="str">
            <v/>
          </cell>
          <cell r="Q11337" t="str">
            <v/>
          </cell>
        </row>
        <row r="11338">
          <cell r="J11338" t="str">
            <v/>
          </cell>
          <cell r="O11338" t="str">
            <v/>
          </cell>
          <cell r="P11338" t="str">
            <v/>
          </cell>
          <cell r="Q11338" t="str">
            <v/>
          </cell>
        </row>
        <row r="11339">
          <cell r="J11339" t="str">
            <v/>
          </cell>
          <cell r="O11339" t="str">
            <v/>
          </cell>
          <cell r="P11339" t="str">
            <v/>
          </cell>
          <cell r="Q11339" t="str">
            <v/>
          </cell>
        </row>
        <row r="11340">
          <cell r="J11340" t="str">
            <v/>
          </cell>
          <cell r="O11340" t="str">
            <v/>
          </cell>
          <cell r="P11340" t="str">
            <v/>
          </cell>
          <cell r="Q11340" t="str">
            <v/>
          </cell>
        </row>
        <row r="11341">
          <cell r="J11341" t="str">
            <v/>
          </cell>
          <cell r="O11341" t="str">
            <v/>
          </cell>
          <cell r="P11341" t="str">
            <v/>
          </cell>
          <cell r="Q11341" t="str">
            <v/>
          </cell>
        </row>
        <row r="11342">
          <cell r="J11342" t="str">
            <v/>
          </cell>
          <cell r="O11342" t="str">
            <v/>
          </cell>
          <cell r="P11342" t="str">
            <v/>
          </cell>
          <cell r="Q11342" t="str">
            <v/>
          </cell>
        </row>
        <row r="11343">
          <cell r="J11343" t="str">
            <v/>
          </cell>
          <cell r="O11343" t="str">
            <v/>
          </cell>
          <cell r="P11343" t="str">
            <v/>
          </cell>
          <cell r="Q11343" t="str">
            <v/>
          </cell>
        </row>
        <row r="11344">
          <cell r="J11344" t="str">
            <v/>
          </cell>
          <cell r="O11344" t="str">
            <v/>
          </cell>
          <cell r="P11344" t="str">
            <v/>
          </cell>
          <cell r="Q11344" t="str">
            <v/>
          </cell>
        </row>
        <row r="11345">
          <cell r="J11345" t="str">
            <v/>
          </cell>
          <cell r="O11345" t="str">
            <v/>
          </cell>
          <cell r="P11345" t="str">
            <v/>
          </cell>
          <cell r="Q11345" t="str">
            <v/>
          </cell>
        </row>
        <row r="11346">
          <cell r="J11346" t="str">
            <v/>
          </cell>
          <cell r="O11346" t="str">
            <v/>
          </cell>
          <cell r="P11346" t="str">
            <v/>
          </cell>
          <cell r="Q11346" t="str">
            <v/>
          </cell>
        </row>
        <row r="11347">
          <cell r="J11347" t="str">
            <v/>
          </cell>
          <cell r="O11347" t="str">
            <v/>
          </cell>
          <cell r="P11347" t="str">
            <v/>
          </cell>
          <cell r="Q11347" t="str">
            <v/>
          </cell>
        </row>
        <row r="11348">
          <cell r="J11348" t="str">
            <v/>
          </cell>
          <cell r="O11348" t="str">
            <v/>
          </cell>
          <cell r="P11348" t="str">
            <v/>
          </cell>
          <cell r="Q11348" t="str">
            <v/>
          </cell>
        </row>
        <row r="11349">
          <cell r="J11349" t="str">
            <v/>
          </cell>
          <cell r="O11349" t="str">
            <v/>
          </cell>
          <cell r="P11349" t="str">
            <v/>
          </cell>
          <cell r="Q11349" t="str">
            <v/>
          </cell>
        </row>
        <row r="11350">
          <cell r="J11350" t="str">
            <v/>
          </cell>
          <cell r="O11350" t="str">
            <v/>
          </cell>
          <cell r="P11350" t="str">
            <v/>
          </cell>
          <cell r="Q11350" t="str">
            <v/>
          </cell>
        </row>
        <row r="11351">
          <cell r="J11351" t="str">
            <v/>
          </cell>
          <cell r="O11351" t="str">
            <v/>
          </cell>
          <cell r="P11351" t="str">
            <v/>
          </cell>
          <cell r="Q11351" t="str">
            <v/>
          </cell>
        </row>
        <row r="11352">
          <cell r="J11352" t="str">
            <v/>
          </cell>
          <cell r="O11352" t="str">
            <v/>
          </cell>
          <cell r="P11352" t="str">
            <v/>
          </cell>
          <cell r="Q11352" t="str">
            <v/>
          </cell>
        </row>
        <row r="11353">
          <cell r="J11353" t="str">
            <v/>
          </cell>
          <cell r="O11353" t="str">
            <v/>
          </cell>
          <cell r="P11353" t="str">
            <v/>
          </cell>
          <cell r="Q11353" t="str">
            <v/>
          </cell>
        </row>
        <row r="11354">
          <cell r="J11354" t="str">
            <v/>
          </cell>
          <cell r="O11354" t="str">
            <v/>
          </cell>
          <cell r="P11354" t="str">
            <v/>
          </cell>
          <cell r="Q11354" t="str">
            <v/>
          </cell>
        </row>
        <row r="11355">
          <cell r="J11355" t="str">
            <v/>
          </cell>
          <cell r="O11355" t="str">
            <v/>
          </cell>
          <cell r="P11355" t="str">
            <v/>
          </cell>
          <cell r="Q11355" t="str">
            <v/>
          </cell>
        </row>
        <row r="11356">
          <cell r="J11356" t="str">
            <v/>
          </cell>
          <cell r="O11356" t="str">
            <v/>
          </cell>
          <cell r="P11356" t="str">
            <v/>
          </cell>
          <cell r="Q11356" t="str">
            <v/>
          </cell>
        </row>
        <row r="11357">
          <cell r="J11357" t="str">
            <v/>
          </cell>
          <cell r="O11357" t="str">
            <v/>
          </cell>
          <cell r="P11357" t="str">
            <v/>
          </cell>
          <cell r="Q11357" t="str">
            <v/>
          </cell>
        </row>
        <row r="11358">
          <cell r="J11358" t="str">
            <v/>
          </cell>
          <cell r="O11358" t="str">
            <v/>
          </cell>
          <cell r="P11358" t="str">
            <v/>
          </cell>
          <cell r="Q11358" t="str">
            <v/>
          </cell>
        </row>
        <row r="11359">
          <cell r="J11359" t="str">
            <v/>
          </cell>
          <cell r="O11359" t="str">
            <v/>
          </cell>
          <cell r="P11359" t="str">
            <v/>
          </cell>
          <cell r="Q11359" t="str">
            <v/>
          </cell>
        </row>
        <row r="11360">
          <cell r="J11360" t="str">
            <v/>
          </cell>
          <cell r="O11360" t="str">
            <v/>
          </cell>
          <cell r="P11360" t="str">
            <v/>
          </cell>
          <cell r="Q11360" t="str">
            <v/>
          </cell>
        </row>
        <row r="11361">
          <cell r="J11361" t="str">
            <v/>
          </cell>
          <cell r="O11361" t="str">
            <v/>
          </cell>
          <cell r="P11361" t="str">
            <v/>
          </cell>
          <cell r="Q11361" t="str">
            <v/>
          </cell>
        </row>
        <row r="11362">
          <cell r="J11362" t="str">
            <v/>
          </cell>
          <cell r="O11362" t="str">
            <v/>
          </cell>
          <cell r="P11362" t="str">
            <v/>
          </cell>
          <cell r="Q11362" t="str">
            <v/>
          </cell>
        </row>
        <row r="11363">
          <cell r="J11363" t="str">
            <v/>
          </cell>
          <cell r="O11363" t="str">
            <v/>
          </cell>
          <cell r="P11363" t="str">
            <v/>
          </cell>
          <cell r="Q11363" t="str">
            <v/>
          </cell>
        </row>
        <row r="11364">
          <cell r="J11364" t="str">
            <v/>
          </cell>
          <cell r="O11364" t="str">
            <v/>
          </cell>
          <cell r="P11364" t="str">
            <v/>
          </cell>
          <cell r="Q11364" t="str">
            <v/>
          </cell>
        </row>
        <row r="11365">
          <cell r="J11365" t="str">
            <v/>
          </cell>
          <cell r="O11365" t="str">
            <v/>
          </cell>
          <cell r="P11365" t="str">
            <v/>
          </cell>
          <cell r="Q11365" t="str">
            <v/>
          </cell>
        </row>
        <row r="11366">
          <cell r="J11366" t="str">
            <v/>
          </cell>
          <cell r="O11366" t="str">
            <v/>
          </cell>
          <cell r="P11366" t="str">
            <v/>
          </cell>
          <cell r="Q11366" t="str">
            <v/>
          </cell>
        </row>
        <row r="11367">
          <cell r="J11367" t="str">
            <v/>
          </cell>
          <cell r="O11367" t="str">
            <v/>
          </cell>
          <cell r="P11367" t="str">
            <v/>
          </cell>
          <cell r="Q11367" t="str">
            <v/>
          </cell>
        </row>
        <row r="11368">
          <cell r="J11368" t="str">
            <v/>
          </cell>
          <cell r="O11368" t="str">
            <v/>
          </cell>
          <cell r="P11368" t="str">
            <v/>
          </cell>
          <cell r="Q11368" t="str">
            <v/>
          </cell>
        </row>
        <row r="11369">
          <cell r="J11369" t="str">
            <v/>
          </cell>
          <cell r="O11369" t="str">
            <v/>
          </cell>
          <cell r="P11369" t="str">
            <v/>
          </cell>
          <cell r="Q11369" t="str">
            <v/>
          </cell>
        </row>
        <row r="11370">
          <cell r="J11370" t="str">
            <v/>
          </cell>
          <cell r="O11370" t="str">
            <v/>
          </cell>
          <cell r="P11370" t="str">
            <v/>
          </cell>
          <cell r="Q11370" t="str">
            <v/>
          </cell>
        </row>
        <row r="11371">
          <cell r="J11371" t="str">
            <v/>
          </cell>
          <cell r="O11371" t="str">
            <v/>
          </cell>
          <cell r="P11371" t="str">
            <v/>
          </cell>
          <cell r="Q11371" t="str">
            <v/>
          </cell>
        </row>
        <row r="11372">
          <cell r="J11372" t="str">
            <v/>
          </cell>
          <cell r="O11372" t="str">
            <v/>
          </cell>
          <cell r="P11372" t="str">
            <v/>
          </cell>
          <cell r="Q11372" t="str">
            <v/>
          </cell>
        </row>
        <row r="11373">
          <cell r="J11373" t="str">
            <v/>
          </cell>
          <cell r="O11373" t="str">
            <v/>
          </cell>
          <cell r="P11373" t="str">
            <v/>
          </cell>
          <cell r="Q11373" t="str">
            <v/>
          </cell>
        </row>
        <row r="11374">
          <cell r="J11374" t="str">
            <v/>
          </cell>
          <cell r="O11374" t="str">
            <v/>
          </cell>
          <cell r="P11374" t="str">
            <v/>
          </cell>
          <cell r="Q11374" t="str">
            <v/>
          </cell>
        </row>
        <row r="11375">
          <cell r="J11375" t="str">
            <v/>
          </cell>
          <cell r="O11375" t="str">
            <v/>
          </cell>
          <cell r="P11375" t="str">
            <v/>
          </cell>
          <cell r="Q11375" t="str">
            <v/>
          </cell>
        </row>
        <row r="11376">
          <cell r="J11376" t="str">
            <v/>
          </cell>
          <cell r="O11376" t="str">
            <v/>
          </cell>
          <cell r="P11376" t="str">
            <v/>
          </cell>
          <cell r="Q11376" t="str">
            <v/>
          </cell>
        </row>
        <row r="11377">
          <cell r="J11377" t="str">
            <v/>
          </cell>
          <cell r="O11377" t="str">
            <v/>
          </cell>
          <cell r="P11377" t="str">
            <v/>
          </cell>
          <cell r="Q11377" t="str">
            <v/>
          </cell>
        </row>
        <row r="11378">
          <cell r="J11378" t="str">
            <v/>
          </cell>
          <cell r="O11378" t="str">
            <v/>
          </cell>
          <cell r="P11378" t="str">
            <v/>
          </cell>
          <cell r="Q11378" t="str">
            <v/>
          </cell>
        </row>
        <row r="11379">
          <cell r="J11379" t="str">
            <v/>
          </cell>
          <cell r="O11379" t="str">
            <v/>
          </cell>
          <cell r="P11379" t="str">
            <v/>
          </cell>
          <cell r="Q11379" t="str">
            <v/>
          </cell>
        </row>
        <row r="11380">
          <cell r="J11380" t="str">
            <v/>
          </cell>
          <cell r="O11380" t="str">
            <v/>
          </cell>
          <cell r="P11380" t="str">
            <v/>
          </cell>
          <cell r="Q11380" t="str">
            <v/>
          </cell>
        </row>
        <row r="11381">
          <cell r="J11381" t="str">
            <v/>
          </cell>
          <cell r="O11381" t="str">
            <v/>
          </cell>
          <cell r="P11381" t="str">
            <v/>
          </cell>
          <cell r="Q11381" t="str">
            <v/>
          </cell>
        </row>
        <row r="11382">
          <cell r="J11382" t="str">
            <v/>
          </cell>
          <cell r="O11382" t="str">
            <v/>
          </cell>
          <cell r="P11382" t="str">
            <v/>
          </cell>
          <cell r="Q11382" t="str">
            <v/>
          </cell>
        </row>
        <row r="11383">
          <cell r="J11383" t="str">
            <v/>
          </cell>
          <cell r="O11383" t="str">
            <v/>
          </cell>
          <cell r="P11383" t="str">
            <v/>
          </cell>
          <cell r="Q11383" t="str">
            <v/>
          </cell>
        </row>
        <row r="11384">
          <cell r="J11384" t="str">
            <v/>
          </cell>
          <cell r="O11384" t="str">
            <v/>
          </cell>
          <cell r="P11384" t="str">
            <v/>
          </cell>
          <cell r="Q11384" t="str">
            <v/>
          </cell>
        </row>
        <row r="11385">
          <cell r="J11385" t="str">
            <v/>
          </cell>
          <cell r="O11385" t="str">
            <v/>
          </cell>
          <cell r="P11385" t="str">
            <v/>
          </cell>
          <cell r="Q11385" t="str">
            <v/>
          </cell>
        </row>
        <row r="11386">
          <cell r="J11386" t="str">
            <v/>
          </cell>
          <cell r="O11386" t="str">
            <v/>
          </cell>
          <cell r="P11386" t="str">
            <v/>
          </cell>
          <cell r="Q11386" t="str">
            <v/>
          </cell>
        </row>
        <row r="11387">
          <cell r="J11387" t="str">
            <v/>
          </cell>
          <cell r="O11387" t="str">
            <v/>
          </cell>
          <cell r="P11387" t="str">
            <v/>
          </cell>
          <cell r="Q11387" t="str">
            <v/>
          </cell>
        </row>
        <row r="11388">
          <cell r="J11388" t="str">
            <v/>
          </cell>
          <cell r="O11388" t="str">
            <v/>
          </cell>
          <cell r="P11388" t="str">
            <v/>
          </cell>
          <cell r="Q11388" t="str">
            <v/>
          </cell>
        </row>
        <row r="11389">
          <cell r="J11389" t="str">
            <v/>
          </cell>
          <cell r="O11389" t="str">
            <v/>
          </cell>
          <cell r="P11389" t="str">
            <v/>
          </cell>
          <cell r="Q11389" t="str">
            <v/>
          </cell>
        </row>
        <row r="11390">
          <cell r="J11390" t="str">
            <v/>
          </cell>
          <cell r="O11390" t="str">
            <v/>
          </cell>
          <cell r="P11390" t="str">
            <v/>
          </cell>
          <cell r="Q11390" t="str">
            <v/>
          </cell>
        </row>
        <row r="11391">
          <cell r="J11391" t="str">
            <v/>
          </cell>
          <cell r="O11391" t="str">
            <v/>
          </cell>
          <cell r="P11391" t="str">
            <v/>
          </cell>
          <cell r="Q11391" t="str">
            <v/>
          </cell>
        </row>
        <row r="11392">
          <cell r="J11392" t="str">
            <v/>
          </cell>
          <cell r="O11392" t="str">
            <v/>
          </cell>
          <cell r="P11392" t="str">
            <v/>
          </cell>
          <cell r="Q11392" t="str">
            <v/>
          </cell>
        </row>
        <row r="11393">
          <cell r="J11393" t="str">
            <v/>
          </cell>
          <cell r="O11393" t="str">
            <v/>
          </cell>
          <cell r="P11393" t="str">
            <v/>
          </cell>
          <cell r="Q11393" t="str">
            <v/>
          </cell>
        </row>
        <row r="11394">
          <cell r="J11394" t="str">
            <v/>
          </cell>
          <cell r="O11394" t="str">
            <v/>
          </cell>
          <cell r="P11394" t="str">
            <v/>
          </cell>
          <cell r="Q11394" t="str">
            <v/>
          </cell>
        </row>
        <row r="11395">
          <cell r="J11395" t="str">
            <v/>
          </cell>
          <cell r="O11395" t="str">
            <v/>
          </cell>
          <cell r="P11395" t="str">
            <v/>
          </cell>
          <cell r="Q11395" t="str">
            <v/>
          </cell>
        </row>
        <row r="11396">
          <cell r="J11396" t="str">
            <v/>
          </cell>
          <cell r="O11396" t="str">
            <v/>
          </cell>
          <cell r="P11396" t="str">
            <v/>
          </cell>
          <cell r="Q11396" t="str">
            <v/>
          </cell>
        </row>
        <row r="11397">
          <cell r="J11397" t="str">
            <v/>
          </cell>
          <cell r="O11397" t="str">
            <v/>
          </cell>
          <cell r="P11397" t="str">
            <v/>
          </cell>
          <cell r="Q11397" t="str">
            <v/>
          </cell>
        </row>
        <row r="11398">
          <cell r="J11398" t="str">
            <v/>
          </cell>
          <cell r="O11398" t="str">
            <v/>
          </cell>
          <cell r="P11398" t="str">
            <v/>
          </cell>
          <cell r="Q11398" t="str">
            <v/>
          </cell>
        </row>
        <row r="11399">
          <cell r="J11399" t="str">
            <v/>
          </cell>
          <cell r="O11399" t="str">
            <v/>
          </cell>
          <cell r="P11399" t="str">
            <v/>
          </cell>
          <cell r="Q11399" t="str">
            <v/>
          </cell>
        </row>
        <row r="11400">
          <cell r="J11400" t="str">
            <v/>
          </cell>
          <cell r="O11400" t="str">
            <v/>
          </cell>
          <cell r="P11400" t="str">
            <v/>
          </cell>
          <cell r="Q11400" t="str">
            <v/>
          </cell>
        </row>
        <row r="11401">
          <cell r="J11401" t="str">
            <v/>
          </cell>
          <cell r="O11401" t="str">
            <v/>
          </cell>
          <cell r="P11401" t="str">
            <v/>
          </cell>
          <cell r="Q11401" t="str">
            <v/>
          </cell>
        </row>
        <row r="11402">
          <cell r="J11402" t="str">
            <v/>
          </cell>
          <cell r="O11402" t="str">
            <v/>
          </cell>
          <cell r="P11402" t="str">
            <v/>
          </cell>
          <cell r="Q11402" t="str">
            <v/>
          </cell>
        </row>
        <row r="11403">
          <cell r="J11403" t="str">
            <v/>
          </cell>
          <cell r="O11403" t="str">
            <v/>
          </cell>
          <cell r="P11403" t="str">
            <v/>
          </cell>
          <cell r="Q11403" t="str">
            <v/>
          </cell>
        </row>
        <row r="11404">
          <cell r="J11404" t="str">
            <v/>
          </cell>
          <cell r="O11404" t="str">
            <v/>
          </cell>
          <cell r="P11404" t="str">
            <v/>
          </cell>
          <cell r="Q11404" t="str">
            <v/>
          </cell>
        </row>
        <row r="11405">
          <cell r="J11405" t="str">
            <v/>
          </cell>
          <cell r="O11405" t="str">
            <v/>
          </cell>
          <cell r="P11405" t="str">
            <v/>
          </cell>
          <cell r="Q11405" t="str">
            <v/>
          </cell>
        </row>
        <row r="11406">
          <cell r="J11406" t="str">
            <v/>
          </cell>
          <cell r="O11406" t="str">
            <v/>
          </cell>
          <cell r="P11406" t="str">
            <v/>
          </cell>
          <cell r="Q11406" t="str">
            <v/>
          </cell>
        </row>
        <row r="11407">
          <cell r="J11407" t="str">
            <v/>
          </cell>
          <cell r="O11407" t="str">
            <v/>
          </cell>
          <cell r="P11407" t="str">
            <v/>
          </cell>
          <cell r="Q11407" t="str">
            <v/>
          </cell>
        </row>
        <row r="11408">
          <cell r="J11408" t="str">
            <v/>
          </cell>
          <cell r="O11408" t="str">
            <v/>
          </cell>
          <cell r="P11408" t="str">
            <v/>
          </cell>
          <cell r="Q11408" t="str">
            <v/>
          </cell>
        </row>
        <row r="11409">
          <cell r="J11409" t="str">
            <v/>
          </cell>
          <cell r="O11409" t="str">
            <v/>
          </cell>
          <cell r="P11409" t="str">
            <v/>
          </cell>
          <cell r="Q11409" t="str">
            <v/>
          </cell>
        </row>
        <row r="11410">
          <cell r="J11410" t="str">
            <v/>
          </cell>
          <cell r="O11410" t="str">
            <v/>
          </cell>
          <cell r="P11410" t="str">
            <v/>
          </cell>
          <cell r="Q11410" t="str">
            <v/>
          </cell>
        </row>
        <row r="11411">
          <cell r="J11411" t="str">
            <v/>
          </cell>
          <cell r="O11411" t="str">
            <v/>
          </cell>
          <cell r="P11411" t="str">
            <v/>
          </cell>
          <cell r="Q11411" t="str">
            <v/>
          </cell>
        </row>
        <row r="11412">
          <cell r="J11412" t="str">
            <v/>
          </cell>
          <cell r="O11412" t="str">
            <v/>
          </cell>
          <cell r="P11412" t="str">
            <v/>
          </cell>
          <cell r="Q11412" t="str">
            <v/>
          </cell>
        </row>
        <row r="11413">
          <cell r="J11413" t="str">
            <v/>
          </cell>
          <cell r="O11413" t="str">
            <v/>
          </cell>
          <cell r="P11413" t="str">
            <v/>
          </cell>
          <cell r="Q11413" t="str">
            <v/>
          </cell>
        </row>
        <row r="11414">
          <cell r="J11414" t="str">
            <v/>
          </cell>
          <cell r="O11414" t="str">
            <v/>
          </cell>
          <cell r="P11414" t="str">
            <v/>
          </cell>
          <cell r="Q11414" t="str">
            <v/>
          </cell>
        </row>
        <row r="11415">
          <cell r="J11415" t="str">
            <v/>
          </cell>
          <cell r="O11415" t="str">
            <v/>
          </cell>
          <cell r="P11415" t="str">
            <v/>
          </cell>
          <cell r="Q11415" t="str">
            <v/>
          </cell>
        </row>
        <row r="11416">
          <cell r="J11416" t="str">
            <v/>
          </cell>
          <cell r="O11416" t="str">
            <v/>
          </cell>
          <cell r="P11416" t="str">
            <v/>
          </cell>
          <cell r="Q11416" t="str">
            <v/>
          </cell>
        </row>
        <row r="11417">
          <cell r="J11417" t="str">
            <v/>
          </cell>
          <cell r="O11417" t="str">
            <v/>
          </cell>
          <cell r="P11417" t="str">
            <v/>
          </cell>
          <cell r="Q11417" t="str">
            <v/>
          </cell>
        </row>
        <row r="11418">
          <cell r="J11418" t="str">
            <v/>
          </cell>
          <cell r="O11418" t="str">
            <v/>
          </cell>
          <cell r="P11418" t="str">
            <v/>
          </cell>
          <cell r="Q11418" t="str">
            <v/>
          </cell>
        </row>
        <row r="11419">
          <cell r="J11419" t="str">
            <v/>
          </cell>
          <cell r="O11419" t="str">
            <v/>
          </cell>
          <cell r="P11419" t="str">
            <v/>
          </cell>
          <cell r="Q11419" t="str">
            <v/>
          </cell>
        </row>
        <row r="11420">
          <cell r="J11420" t="str">
            <v/>
          </cell>
          <cell r="O11420" t="str">
            <v/>
          </cell>
          <cell r="P11420" t="str">
            <v/>
          </cell>
          <cell r="Q11420" t="str">
            <v/>
          </cell>
        </row>
        <row r="11421">
          <cell r="J11421" t="str">
            <v/>
          </cell>
          <cell r="O11421" t="str">
            <v/>
          </cell>
          <cell r="P11421" t="str">
            <v/>
          </cell>
          <cell r="Q11421" t="str">
            <v/>
          </cell>
        </row>
        <row r="11422">
          <cell r="J11422" t="str">
            <v/>
          </cell>
          <cell r="O11422" t="str">
            <v/>
          </cell>
          <cell r="P11422" t="str">
            <v/>
          </cell>
          <cell r="Q11422" t="str">
            <v/>
          </cell>
        </row>
        <row r="11423">
          <cell r="J11423" t="str">
            <v/>
          </cell>
          <cell r="O11423" t="str">
            <v/>
          </cell>
          <cell r="P11423" t="str">
            <v/>
          </cell>
          <cell r="Q11423" t="str">
            <v/>
          </cell>
        </row>
        <row r="11424">
          <cell r="J11424" t="str">
            <v/>
          </cell>
          <cell r="O11424" t="str">
            <v/>
          </cell>
          <cell r="P11424" t="str">
            <v/>
          </cell>
          <cell r="Q11424" t="str">
            <v/>
          </cell>
        </row>
        <row r="11425">
          <cell r="J11425" t="str">
            <v/>
          </cell>
          <cell r="O11425" t="str">
            <v/>
          </cell>
          <cell r="P11425" t="str">
            <v/>
          </cell>
          <cell r="Q11425" t="str">
            <v/>
          </cell>
        </row>
        <row r="11426">
          <cell r="J11426" t="str">
            <v/>
          </cell>
          <cell r="O11426" t="str">
            <v/>
          </cell>
          <cell r="P11426" t="str">
            <v/>
          </cell>
          <cell r="Q11426" t="str">
            <v/>
          </cell>
        </row>
        <row r="11427">
          <cell r="J11427" t="str">
            <v/>
          </cell>
          <cell r="O11427" t="str">
            <v/>
          </cell>
          <cell r="P11427" t="str">
            <v/>
          </cell>
          <cell r="Q11427" t="str">
            <v/>
          </cell>
        </row>
        <row r="11428">
          <cell r="J11428" t="str">
            <v/>
          </cell>
          <cell r="O11428" t="str">
            <v/>
          </cell>
          <cell r="P11428" t="str">
            <v/>
          </cell>
          <cell r="Q11428" t="str">
            <v/>
          </cell>
        </row>
        <row r="11429">
          <cell r="J11429" t="str">
            <v/>
          </cell>
          <cell r="O11429" t="str">
            <v/>
          </cell>
          <cell r="P11429" t="str">
            <v/>
          </cell>
          <cell r="Q11429" t="str">
            <v/>
          </cell>
        </row>
        <row r="11430">
          <cell r="J11430" t="str">
            <v/>
          </cell>
          <cell r="O11430" t="str">
            <v/>
          </cell>
          <cell r="P11430" t="str">
            <v/>
          </cell>
          <cell r="Q11430" t="str">
            <v/>
          </cell>
        </row>
        <row r="11431">
          <cell r="J11431" t="str">
            <v/>
          </cell>
          <cell r="O11431" t="str">
            <v/>
          </cell>
          <cell r="P11431" t="str">
            <v/>
          </cell>
          <cell r="Q11431" t="str">
            <v/>
          </cell>
        </row>
        <row r="11432">
          <cell r="J11432" t="str">
            <v/>
          </cell>
          <cell r="O11432" t="str">
            <v/>
          </cell>
          <cell r="P11432" t="str">
            <v/>
          </cell>
          <cell r="Q11432" t="str">
            <v/>
          </cell>
        </row>
        <row r="11433">
          <cell r="J11433" t="str">
            <v/>
          </cell>
          <cell r="O11433" t="str">
            <v/>
          </cell>
          <cell r="P11433" t="str">
            <v/>
          </cell>
          <cell r="Q11433" t="str">
            <v/>
          </cell>
        </row>
        <row r="11434">
          <cell r="J11434" t="str">
            <v/>
          </cell>
          <cell r="O11434" t="str">
            <v/>
          </cell>
          <cell r="P11434" t="str">
            <v/>
          </cell>
          <cell r="Q11434" t="str">
            <v/>
          </cell>
        </row>
        <row r="11435">
          <cell r="J11435" t="str">
            <v/>
          </cell>
          <cell r="O11435" t="str">
            <v/>
          </cell>
          <cell r="P11435" t="str">
            <v/>
          </cell>
          <cell r="Q11435" t="str">
            <v/>
          </cell>
        </row>
        <row r="11436">
          <cell r="J11436" t="str">
            <v/>
          </cell>
          <cell r="O11436" t="str">
            <v/>
          </cell>
          <cell r="P11436" t="str">
            <v/>
          </cell>
          <cell r="Q11436" t="str">
            <v/>
          </cell>
        </row>
        <row r="11437">
          <cell r="J11437" t="str">
            <v/>
          </cell>
          <cell r="O11437" t="str">
            <v/>
          </cell>
          <cell r="P11437" t="str">
            <v/>
          </cell>
          <cell r="Q11437" t="str">
            <v/>
          </cell>
        </row>
        <row r="11438">
          <cell r="J11438" t="str">
            <v/>
          </cell>
          <cell r="O11438" t="str">
            <v/>
          </cell>
          <cell r="P11438" t="str">
            <v/>
          </cell>
          <cell r="Q11438" t="str">
            <v/>
          </cell>
        </row>
        <row r="11439">
          <cell r="J11439" t="str">
            <v/>
          </cell>
          <cell r="O11439" t="str">
            <v/>
          </cell>
          <cell r="P11439" t="str">
            <v/>
          </cell>
          <cell r="Q11439" t="str">
            <v/>
          </cell>
        </row>
        <row r="11440">
          <cell r="J11440" t="str">
            <v/>
          </cell>
          <cell r="O11440" t="str">
            <v/>
          </cell>
          <cell r="P11440" t="str">
            <v/>
          </cell>
          <cell r="Q11440" t="str">
            <v/>
          </cell>
        </row>
        <row r="11441">
          <cell r="J11441" t="str">
            <v/>
          </cell>
          <cell r="O11441" t="str">
            <v/>
          </cell>
          <cell r="P11441" t="str">
            <v/>
          </cell>
          <cell r="Q11441" t="str">
            <v/>
          </cell>
        </row>
        <row r="11442">
          <cell r="J11442" t="str">
            <v/>
          </cell>
          <cell r="O11442" t="str">
            <v/>
          </cell>
          <cell r="P11442" t="str">
            <v/>
          </cell>
          <cell r="Q11442" t="str">
            <v/>
          </cell>
        </row>
        <row r="11443">
          <cell r="J11443" t="str">
            <v/>
          </cell>
          <cell r="O11443" t="str">
            <v/>
          </cell>
          <cell r="P11443" t="str">
            <v/>
          </cell>
          <cell r="Q11443" t="str">
            <v/>
          </cell>
        </row>
        <row r="11444">
          <cell r="J11444" t="str">
            <v/>
          </cell>
          <cell r="O11444" t="str">
            <v/>
          </cell>
          <cell r="P11444" t="str">
            <v/>
          </cell>
          <cell r="Q11444" t="str">
            <v/>
          </cell>
        </row>
        <row r="11445">
          <cell r="J11445" t="str">
            <v/>
          </cell>
          <cell r="O11445" t="str">
            <v/>
          </cell>
          <cell r="P11445" t="str">
            <v/>
          </cell>
          <cell r="Q11445" t="str">
            <v/>
          </cell>
        </row>
        <row r="11446">
          <cell r="J11446" t="str">
            <v/>
          </cell>
          <cell r="O11446" t="str">
            <v/>
          </cell>
          <cell r="P11446" t="str">
            <v/>
          </cell>
          <cell r="Q11446" t="str">
            <v/>
          </cell>
        </row>
        <row r="11447">
          <cell r="J11447" t="str">
            <v/>
          </cell>
          <cell r="O11447" t="str">
            <v/>
          </cell>
          <cell r="P11447" t="str">
            <v/>
          </cell>
          <cell r="Q11447" t="str">
            <v/>
          </cell>
        </row>
        <row r="11448">
          <cell r="J11448" t="str">
            <v/>
          </cell>
          <cell r="O11448" t="str">
            <v/>
          </cell>
          <cell r="P11448" t="str">
            <v/>
          </cell>
          <cell r="Q11448" t="str">
            <v/>
          </cell>
        </row>
        <row r="11449">
          <cell r="J11449" t="str">
            <v/>
          </cell>
          <cell r="O11449" t="str">
            <v/>
          </cell>
          <cell r="P11449" t="str">
            <v/>
          </cell>
          <cell r="Q11449" t="str">
            <v/>
          </cell>
        </row>
        <row r="11450">
          <cell r="J11450" t="str">
            <v/>
          </cell>
          <cell r="O11450" t="str">
            <v/>
          </cell>
          <cell r="P11450" t="str">
            <v/>
          </cell>
          <cell r="Q11450" t="str">
            <v/>
          </cell>
        </row>
        <row r="11451">
          <cell r="J11451" t="str">
            <v/>
          </cell>
          <cell r="O11451" t="str">
            <v/>
          </cell>
          <cell r="P11451" t="str">
            <v/>
          </cell>
          <cell r="Q11451" t="str">
            <v/>
          </cell>
        </row>
        <row r="11452">
          <cell r="J11452" t="str">
            <v/>
          </cell>
          <cell r="O11452" t="str">
            <v/>
          </cell>
          <cell r="P11452" t="str">
            <v/>
          </cell>
          <cell r="Q11452" t="str">
            <v/>
          </cell>
        </row>
        <row r="11453">
          <cell r="J11453" t="str">
            <v/>
          </cell>
          <cell r="O11453" t="str">
            <v/>
          </cell>
          <cell r="P11453" t="str">
            <v/>
          </cell>
          <cell r="Q11453" t="str">
            <v/>
          </cell>
        </row>
        <row r="11454">
          <cell r="J11454" t="str">
            <v/>
          </cell>
          <cell r="O11454" t="str">
            <v/>
          </cell>
          <cell r="P11454" t="str">
            <v/>
          </cell>
          <cell r="Q11454" t="str">
            <v/>
          </cell>
        </row>
        <row r="11455">
          <cell r="J11455" t="str">
            <v/>
          </cell>
          <cell r="O11455" t="str">
            <v/>
          </cell>
          <cell r="P11455" t="str">
            <v/>
          </cell>
          <cell r="Q11455" t="str">
            <v/>
          </cell>
        </row>
        <row r="11456">
          <cell r="J11456" t="str">
            <v/>
          </cell>
          <cell r="O11456" t="str">
            <v/>
          </cell>
          <cell r="P11456" t="str">
            <v/>
          </cell>
          <cell r="Q11456" t="str">
            <v/>
          </cell>
        </row>
        <row r="11457">
          <cell r="J11457" t="str">
            <v/>
          </cell>
          <cell r="O11457" t="str">
            <v/>
          </cell>
          <cell r="P11457" t="str">
            <v/>
          </cell>
          <cell r="Q11457" t="str">
            <v/>
          </cell>
        </row>
        <row r="11458">
          <cell r="J11458" t="str">
            <v/>
          </cell>
          <cell r="O11458" t="str">
            <v/>
          </cell>
          <cell r="P11458" t="str">
            <v/>
          </cell>
          <cell r="Q11458" t="str">
            <v/>
          </cell>
        </row>
        <row r="11459">
          <cell r="J11459" t="str">
            <v/>
          </cell>
          <cell r="O11459" t="str">
            <v/>
          </cell>
          <cell r="P11459" t="str">
            <v/>
          </cell>
          <cell r="Q11459" t="str">
            <v/>
          </cell>
        </row>
        <row r="11460">
          <cell r="J11460" t="str">
            <v/>
          </cell>
          <cell r="O11460" t="str">
            <v/>
          </cell>
          <cell r="P11460" t="str">
            <v/>
          </cell>
          <cell r="Q11460" t="str">
            <v/>
          </cell>
        </row>
        <row r="11461">
          <cell r="J11461" t="str">
            <v/>
          </cell>
          <cell r="O11461" t="str">
            <v/>
          </cell>
          <cell r="P11461" t="str">
            <v/>
          </cell>
          <cell r="Q11461" t="str">
            <v/>
          </cell>
        </row>
        <row r="11462">
          <cell r="J11462" t="str">
            <v/>
          </cell>
          <cell r="O11462" t="str">
            <v/>
          </cell>
          <cell r="P11462" t="str">
            <v/>
          </cell>
          <cell r="Q11462" t="str">
            <v/>
          </cell>
        </row>
        <row r="11463">
          <cell r="J11463" t="str">
            <v/>
          </cell>
          <cell r="O11463" t="str">
            <v/>
          </cell>
          <cell r="P11463" t="str">
            <v/>
          </cell>
          <cell r="Q11463" t="str">
            <v/>
          </cell>
        </row>
        <row r="11464">
          <cell r="J11464" t="str">
            <v/>
          </cell>
          <cell r="O11464" t="str">
            <v/>
          </cell>
          <cell r="P11464" t="str">
            <v/>
          </cell>
          <cell r="Q11464" t="str">
            <v/>
          </cell>
        </row>
        <row r="11465">
          <cell r="J11465" t="str">
            <v/>
          </cell>
          <cell r="O11465" t="str">
            <v/>
          </cell>
          <cell r="P11465" t="str">
            <v/>
          </cell>
          <cell r="Q11465" t="str">
            <v/>
          </cell>
        </row>
        <row r="11466">
          <cell r="J11466" t="str">
            <v/>
          </cell>
          <cell r="O11466" t="str">
            <v/>
          </cell>
          <cell r="P11466" t="str">
            <v/>
          </cell>
          <cell r="Q11466" t="str">
            <v/>
          </cell>
        </row>
        <row r="11467">
          <cell r="J11467" t="str">
            <v/>
          </cell>
          <cell r="O11467" t="str">
            <v/>
          </cell>
          <cell r="P11467" t="str">
            <v/>
          </cell>
          <cell r="Q11467" t="str">
            <v/>
          </cell>
        </row>
        <row r="11468">
          <cell r="J11468" t="str">
            <v/>
          </cell>
          <cell r="O11468" t="str">
            <v/>
          </cell>
          <cell r="P11468" t="str">
            <v/>
          </cell>
          <cell r="Q11468" t="str">
            <v/>
          </cell>
        </row>
        <row r="11469">
          <cell r="J11469" t="str">
            <v/>
          </cell>
          <cell r="O11469" t="str">
            <v/>
          </cell>
          <cell r="P11469" t="str">
            <v/>
          </cell>
          <cell r="Q11469" t="str">
            <v/>
          </cell>
        </row>
        <row r="11470">
          <cell r="J11470" t="str">
            <v/>
          </cell>
          <cell r="O11470" t="str">
            <v/>
          </cell>
          <cell r="P11470" t="str">
            <v/>
          </cell>
          <cell r="Q11470" t="str">
            <v/>
          </cell>
        </row>
        <row r="11471">
          <cell r="J11471" t="str">
            <v/>
          </cell>
          <cell r="O11471" t="str">
            <v/>
          </cell>
          <cell r="P11471" t="str">
            <v/>
          </cell>
          <cell r="Q11471" t="str">
            <v/>
          </cell>
        </row>
        <row r="11472">
          <cell r="J11472" t="str">
            <v/>
          </cell>
          <cell r="O11472" t="str">
            <v/>
          </cell>
          <cell r="P11472" t="str">
            <v/>
          </cell>
          <cell r="Q11472" t="str">
            <v/>
          </cell>
        </row>
        <row r="11473">
          <cell r="J11473" t="str">
            <v/>
          </cell>
          <cell r="O11473" t="str">
            <v/>
          </cell>
          <cell r="P11473" t="str">
            <v/>
          </cell>
          <cell r="Q11473" t="str">
            <v/>
          </cell>
        </row>
        <row r="11474">
          <cell r="J11474" t="str">
            <v/>
          </cell>
          <cell r="O11474" t="str">
            <v/>
          </cell>
          <cell r="P11474" t="str">
            <v/>
          </cell>
          <cell r="Q11474" t="str">
            <v/>
          </cell>
        </row>
        <row r="11475">
          <cell r="J11475" t="str">
            <v/>
          </cell>
          <cell r="O11475" t="str">
            <v/>
          </cell>
          <cell r="P11475" t="str">
            <v/>
          </cell>
          <cell r="Q11475" t="str">
            <v/>
          </cell>
        </row>
        <row r="11476">
          <cell r="J11476" t="str">
            <v/>
          </cell>
          <cell r="O11476" t="str">
            <v/>
          </cell>
          <cell r="P11476" t="str">
            <v/>
          </cell>
          <cell r="Q11476" t="str">
            <v/>
          </cell>
        </row>
        <row r="11477">
          <cell r="J11477" t="str">
            <v/>
          </cell>
          <cell r="O11477" t="str">
            <v/>
          </cell>
          <cell r="P11477" t="str">
            <v/>
          </cell>
          <cell r="Q11477" t="str">
            <v/>
          </cell>
        </row>
        <row r="11478">
          <cell r="J11478" t="str">
            <v/>
          </cell>
          <cell r="O11478" t="str">
            <v/>
          </cell>
          <cell r="P11478" t="str">
            <v/>
          </cell>
          <cell r="Q11478" t="str">
            <v/>
          </cell>
        </row>
        <row r="11479">
          <cell r="J11479" t="str">
            <v/>
          </cell>
          <cell r="O11479" t="str">
            <v/>
          </cell>
          <cell r="P11479" t="str">
            <v/>
          </cell>
          <cell r="Q11479" t="str">
            <v/>
          </cell>
        </row>
        <row r="11480">
          <cell r="J11480" t="str">
            <v/>
          </cell>
          <cell r="O11480" t="str">
            <v/>
          </cell>
          <cell r="P11480" t="str">
            <v/>
          </cell>
          <cell r="Q11480" t="str">
            <v/>
          </cell>
        </row>
        <row r="11481">
          <cell r="J11481" t="str">
            <v/>
          </cell>
          <cell r="O11481" t="str">
            <v/>
          </cell>
          <cell r="P11481" t="str">
            <v/>
          </cell>
          <cell r="Q11481" t="str">
            <v/>
          </cell>
        </row>
        <row r="11482">
          <cell r="J11482" t="str">
            <v/>
          </cell>
          <cell r="O11482" t="str">
            <v/>
          </cell>
          <cell r="P11482" t="str">
            <v/>
          </cell>
          <cell r="Q11482" t="str">
            <v/>
          </cell>
        </row>
        <row r="11483">
          <cell r="J11483" t="str">
            <v/>
          </cell>
          <cell r="O11483" t="str">
            <v/>
          </cell>
          <cell r="P11483" t="str">
            <v/>
          </cell>
          <cell r="Q11483" t="str">
            <v/>
          </cell>
        </row>
        <row r="11484">
          <cell r="J11484" t="str">
            <v/>
          </cell>
          <cell r="O11484" t="str">
            <v/>
          </cell>
          <cell r="P11484" t="str">
            <v/>
          </cell>
          <cell r="Q11484" t="str">
            <v/>
          </cell>
        </row>
        <row r="11485">
          <cell r="J11485" t="str">
            <v/>
          </cell>
          <cell r="O11485" t="str">
            <v/>
          </cell>
          <cell r="P11485" t="str">
            <v/>
          </cell>
          <cell r="Q11485" t="str">
            <v/>
          </cell>
        </row>
        <row r="11486">
          <cell r="J11486" t="str">
            <v/>
          </cell>
          <cell r="O11486" t="str">
            <v/>
          </cell>
          <cell r="P11486" t="str">
            <v/>
          </cell>
          <cell r="Q11486" t="str">
            <v/>
          </cell>
        </row>
        <row r="11487">
          <cell r="J11487" t="str">
            <v/>
          </cell>
          <cell r="O11487" t="str">
            <v/>
          </cell>
          <cell r="P11487" t="str">
            <v/>
          </cell>
          <cell r="Q11487" t="str">
            <v/>
          </cell>
        </row>
        <row r="11488">
          <cell r="J11488" t="str">
            <v/>
          </cell>
          <cell r="O11488" t="str">
            <v/>
          </cell>
          <cell r="P11488" t="str">
            <v/>
          </cell>
          <cell r="Q11488" t="str">
            <v/>
          </cell>
        </row>
        <row r="11489">
          <cell r="J11489" t="str">
            <v/>
          </cell>
          <cell r="O11489" t="str">
            <v/>
          </cell>
          <cell r="P11489" t="str">
            <v/>
          </cell>
          <cell r="Q11489" t="str">
            <v/>
          </cell>
        </row>
        <row r="11490">
          <cell r="J11490" t="str">
            <v/>
          </cell>
          <cell r="O11490" t="str">
            <v/>
          </cell>
          <cell r="P11490" t="str">
            <v/>
          </cell>
          <cell r="Q11490" t="str">
            <v/>
          </cell>
        </row>
        <row r="11491">
          <cell r="J11491" t="str">
            <v/>
          </cell>
          <cell r="O11491" t="str">
            <v/>
          </cell>
          <cell r="P11491" t="str">
            <v/>
          </cell>
          <cell r="Q11491" t="str">
            <v/>
          </cell>
        </row>
        <row r="11492">
          <cell r="J11492" t="str">
            <v/>
          </cell>
          <cell r="O11492" t="str">
            <v/>
          </cell>
          <cell r="P11492" t="str">
            <v/>
          </cell>
          <cell r="Q11492" t="str">
            <v/>
          </cell>
        </row>
        <row r="11493">
          <cell r="J11493" t="str">
            <v/>
          </cell>
          <cell r="O11493" t="str">
            <v/>
          </cell>
          <cell r="P11493" t="str">
            <v/>
          </cell>
          <cell r="Q11493" t="str">
            <v/>
          </cell>
        </row>
        <row r="11494">
          <cell r="J11494" t="str">
            <v/>
          </cell>
          <cell r="O11494" t="str">
            <v/>
          </cell>
          <cell r="P11494" t="str">
            <v/>
          </cell>
          <cell r="Q11494" t="str">
            <v/>
          </cell>
        </row>
        <row r="11495">
          <cell r="J11495" t="str">
            <v/>
          </cell>
          <cell r="O11495" t="str">
            <v/>
          </cell>
          <cell r="P11495" t="str">
            <v/>
          </cell>
          <cell r="Q11495" t="str">
            <v/>
          </cell>
        </row>
        <row r="11496">
          <cell r="J11496" t="str">
            <v/>
          </cell>
          <cell r="O11496" t="str">
            <v/>
          </cell>
          <cell r="P11496" t="str">
            <v/>
          </cell>
          <cell r="Q11496" t="str">
            <v/>
          </cell>
        </row>
        <row r="11497">
          <cell r="J11497" t="str">
            <v/>
          </cell>
          <cell r="O11497" t="str">
            <v/>
          </cell>
          <cell r="P11497" t="str">
            <v/>
          </cell>
          <cell r="Q11497" t="str">
            <v/>
          </cell>
        </row>
        <row r="11498">
          <cell r="J11498" t="str">
            <v/>
          </cell>
          <cell r="O11498" t="str">
            <v/>
          </cell>
          <cell r="P11498" t="str">
            <v/>
          </cell>
          <cell r="Q11498" t="str">
            <v/>
          </cell>
        </row>
        <row r="11499">
          <cell r="J11499" t="str">
            <v/>
          </cell>
          <cell r="O11499" t="str">
            <v/>
          </cell>
          <cell r="P11499" t="str">
            <v/>
          </cell>
          <cell r="Q11499" t="str">
            <v/>
          </cell>
        </row>
        <row r="11500">
          <cell r="J11500" t="str">
            <v/>
          </cell>
          <cell r="O11500" t="str">
            <v/>
          </cell>
          <cell r="P11500" t="str">
            <v/>
          </cell>
          <cell r="Q11500" t="str">
            <v/>
          </cell>
        </row>
        <row r="11501">
          <cell r="J11501" t="str">
            <v/>
          </cell>
          <cell r="O11501" t="str">
            <v/>
          </cell>
          <cell r="P11501" t="str">
            <v/>
          </cell>
          <cell r="Q11501" t="str">
            <v/>
          </cell>
        </row>
        <row r="11502">
          <cell r="J11502" t="str">
            <v/>
          </cell>
          <cell r="O11502" t="str">
            <v/>
          </cell>
          <cell r="P11502" t="str">
            <v/>
          </cell>
          <cell r="Q11502" t="str">
            <v/>
          </cell>
        </row>
        <row r="11503">
          <cell r="J11503" t="str">
            <v/>
          </cell>
          <cell r="O11503" t="str">
            <v/>
          </cell>
          <cell r="P11503" t="str">
            <v/>
          </cell>
          <cell r="Q11503" t="str">
            <v/>
          </cell>
        </row>
        <row r="11504">
          <cell r="J11504" t="str">
            <v/>
          </cell>
          <cell r="O11504" t="str">
            <v/>
          </cell>
          <cell r="P11504" t="str">
            <v/>
          </cell>
          <cell r="Q11504" t="str">
            <v/>
          </cell>
        </row>
        <row r="11505">
          <cell r="J11505" t="str">
            <v/>
          </cell>
          <cell r="O11505" t="str">
            <v/>
          </cell>
          <cell r="P11505" t="str">
            <v/>
          </cell>
          <cell r="Q11505" t="str">
            <v/>
          </cell>
        </row>
        <row r="11506">
          <cell r="J11506" t="str">
            <v/>
          </cell>
          <cell r="O11506" t="str">
            <v/>
          </cell>
          <cell r="P11506" t="str">
            <v/>
          </cell>
          <cell r="Q11506" t="str">
            <v/>
          </cell>
        </row>
        <row r="11507">
          <cell r="J11507" t="str">
            <v/>
          </cell>
          <cell r="O11507" t="str">
            <v/>
          </cell>
          <cell r="P11507" t="str">
            <v/>
          </cell>
          <cell r="Q11507" t="str">
            <v/>
          </cell>
        </row>
        <row r="11508">
          <cell r="J11508" t="str">
            <v/>
          </cell>
          <cell r="O11508" t="str">
            <v/>
          </cell>
          <cell r="P11508" t="str">
            <v/>
          </cell>
          <cell r="Q11508" t="str">
            <v/>
          </cell>
        </row>
        <row r="11509">
          <cell r="J11509" t="str">
            <v/>
          </cell>
          <cell r="O11509" t="str">
            <v/>
          </cell>
          <cell r="P11509" t="str">
            <v/>
          </cell>
          <cell r="Q11509" t="str">
            <v/>
          </cell>
        </row>
        <row r="11510">
          <cell r="J11510" t="str">
            <v/>
          </cell>
          <cell r="O11510" t="str">
            <v/>
          </cell>
          <cell r="P11510" t="str">
            <v/>
          </cell>
          <cell r="Q11510" t="str">
            <v/>
          </cell>
        </row>
        <row r="11511">
          <cell r="J11511" t="str">
            <v/>
          </cell>
          <cell r="O11511" t="str">
            <v/>
          </cell>
          <cell r="P11511" t="str">
            <v/>
          </cell>
          <cell r="Q11511" t="str">
            <v/>
          </cell>
        </row>
        <row r="11512">
          <cell r="J11512" t="str">
            <v/>
          </cell>
          <cell r="O11512" t="str">
            <v/>
          </cell>
          <cell r="P11512" t="str">
            <v/>
          </cell>
          <cell r="Q11512" t="str">
            <v/>
          </cell>
        </row>
        <row r="11513">
          <cell r="J11513" t="str">
            <v/>
          </cell>
          <cell r="O11513" t="str">
            <v/>
          </cell>
          <cell r="P11513" t="str">
            <v/>
          </cell>
          <cell r="Q11513" t="str">
            <v/>
          </cell>
        </row>
        <row r="11514">
          <cell r="J11514" t="str">
            <v/>
          </cell>
          <cell r="O11514" t="str">
            <v/>
          </cell>
          <cell r="P11514" t="str">
            <v/>
          </cell>
          <cell r="Q11514" t="str">
            <v/>
          </cell>
        </row>
        <row r="11515">
          <cell r="J11515" t="str">
            <v/>
          </cell>
          <cell r="O11515" t="str">
            <v/>
          </cell>
          <cell r="P11515" t="str">
            <v/>
          </cell>
          <cell r="Q11515" t="str">
            <v/>
          </cell>
        </row>
        <row r="11516">
          <cell r="J11516" t="str">
            <v/>
          </cell>
          <cell r="O11516" t="str">
            <v/>
          </cell>
          <cell r="P11516" t="str">
            <v/>
          </cell>
          <cell r="Q11516" t="str">
            <v/>
          </cell>
        </row>
        <row r="11517">
          <cell r="J11517" t="str">
            <v/>
          </cell>
          <cell r="O11517" t="str">
            <v/>
          </cell>
          <cell r="P11517" t="str">
            <v/>
          </cell>
          <cell r="Q11517" t="str">
            <v/>
          </cell>
        </row>
        <row r="11518">
          <cell r="J11518" t="str">
            <v/>
          </cell>
          <cell r="O11518" t="str">
            <v/>
          </cell>
          <cell r="P11518" t="str">
            <v/>
          </cell>
          <cell r="Q11518" t="str">
            <v/>
          </cell>
        </row>
        <row r="11519">
          <cell r="J11519" t="str">
            <v/>
          </cell>
          <cell r="O11519" t="str">
            <v/>
          </cell>
          <cell r="P11519" t="str">
            <v/>
          </cell>
          <cell r="Q11519" t="str">
            <v/>
          </cell>
        </row>
        <row r="11520">
          <cell r="J11520" t="str">
            <v/>
          </cell>
          <cell r="O11520" t="str">
            <v/>
          </cell>
          <cell r="P11520" t="str">
            <v/>
          </cell>
          <cell r="Q11520" t="str">
            <v/>
          </cell>
        </row>
        <row r="11521">
          <cell r="J11521" t="str">
            <v/>
          </cell>
          <cell r="O11521" t="str">
            <v/>
          </cell>
          <cell r="P11521" t="str">
            <v/>
          </cell>
          <cell r="Q11521" t="str">
            <v/>
          </cell>
        </row>
        <row r="11522">
          <cell r="J11522" t="str">
            <v/>
          </cell>
          <cell r="O11522" t="str">
            <v/>
          </cell>
          <cell r="P11522" t="str">
            <v/>
          </cell>
          <cell r="Q11522" t="str">
            <v/>
          </cell>
        </row>
        <row r="11523">
          <cell r="J11523" t="str">
            <v/>
          </cell>
          <cell r="O11523" t="str">
            <v/>
          </cell>
          <cell r="P11523" t="str">
            <v/>
          </cell>
          <cell r="Q11523" t="str">
            <v/>
          </cell>
        </row>
        <row r="11524">
          <cell r="J11524" t="str">
            <v/>
          </cell>
          <cell r="O11524" t="str">
            <v/>
          </cell>
          <cell r="P11524" t="str">
            <v/>
          </cell>
          <cell r="Q11524" t="str">
            <v/>
          </cell>
        </row>
        <row r="11525">
          <cell r="J11525" t="str">
            <v/>
          </cell>
          <cell r="O11525" t="str">
            <v/>
          </cell>
          <cell r="P11525" t="str">
            <v/>
          </cell>
          <cell r="Q11525" t="str">
            <v/>
          </cell>
        </row>
        <row r="11526">
          <cell r="J11526" t="str">
            <v/>
          </cell>
          <cell r="O11526" t="str">
            <v/>
          </cell>
          <cell r="P11526" t="str">
            <v/>
          </cell>
          <cell r="Q11526" t="str">
            <v/>
          </cell>
        </row>
        <row r="11527">
          <cell r="J11527" t="str">
            <v/>
          </cell>
          <cell r="O11527" t="str">
            <v/>
          </cell>
          <cell r="P11527" t="str">
            <v/>
          </cell>
          <cell r="Q11527" t="str">
            <v/>
          </cell>
        </row>
        <row r="11528">
          <cell r="J11528" t="str">
            <v/>
          </cell>
          <cell r="O11528" t="str">
            <v/>
          </cell>
          <cell r="P11528" t="str">
            <v/>
          </cell>
          <cell r="Q11528" t="str">
            <v/>
          </cell>
        </row>
        <row r="11529">
          <cell r="J11529" t="str">
            <v/>
          </cell>
          <cell r="O11529" t="str">
            <v/>
          </cell>
          <cell r="P11529" t="str">
            <v/>
          </cell>
          <cell r="Q11529" t="str">
            <v/>
          </cell>
        </row>
        <row r="11530">
          <cell r="J11530" t="str">
            <v/>
          </cell>
          <cell r="O11530" t="str">
            <v/>
          </cell>
          <cell r="P11530" t="str">
            <v/>
          </cell>
          <cell r="Q11530" t="str">
            <v/>
          </cell>
        </row>
        <row r="11531">
          <cell r="J11531" t="str">
            <v/>
          </cell>
          <cell r="O11531" t="str">
            <v/>
          </cell>
          <cell r="P11531" t="str">
            <v/>
          </cell>
          <cell r="Q11531" t="str">
            <v/>
          </cell>
        </row>
        <row r="11532">
          <cell r="J11532" t="str">
            <v/>
          </cell>
          <cell r="O11532" t="str">
            <v/>
          </cell>
          <cell r="P11532" t="str">
            <v/>
          </cell>
          <cell r="Q11532" t="str">
            <v/>
          </cell>
        </row>
        <row r="11533">
          <cell r="J11533" t="str">
            <v/>
          </cell>
          <cell r="O11533" t="str">
            <v/>
          </cell>
          <cell r="P11533" t="str">
            <v/>
          </cell>
          <cell r="Q11533" t="str">
            <v/>
          </cell>
        </row>
        <row r="11534">
          <cell r="J11534" t="str">
            <v/>
          </cell>
          <cell r="O11534" t="str">
            <v/>
          </cell>
          <cell r="P11534" t="str">
            <v/>
          </cell>
          <cell r="Q11534" t="str">
            <v/>
          </cell>
        </row>
        <row r="11535">
          <cell r="J11535" t="str">
            <v/>
          </cell>
          <cell r="O11535" t="str">
            <v/>
          </cell>
          <cell r="P11535" t="str">
            <v/>
          </cell>
          <cell r="Q11535" t="str">
            <v/>
          </cell>
        </row>
        <row r="11536">
          <cell r="J11536" t="str">
            <v/>
          </cell>
          <cell r="O11536" t="str">
            <v/>
          </cell>
          <cell r="P11536" t="str">
            <v/>
          </cell>
          <cell r="Q11536" t="str">
            <v/>
          </cell>
        </row>
        <row r="11537">
          <cell r="J11537" t="str">
            <v/>
          </cell>
          <cell r="O11537" t="str">
            <v/>
          </cell>
          <cell r="P11537" t="str">
            <v/>
          </cell>
          <cell r="Q11537" t="str">
            <v/>
          </cell>
        </row>
        <row r="11538">
          <cell r="J11538" t="str">
            <v/>
          </cell>
          <cell r="O11538" t="str">
            <v/>
          </cell>
          <cell r="P11538" t="str">
            <v/>
          </cell>
          <cell r="Q11538" t="str">
            <v/>
          </cell>
        </row>
        <row r="11539">
          <cell r="J11539" t="str">
            <v/>
          </cell>
          <cell r="O11539" t="str">
            <v/>
          </cell>
          <cell r="P11539" t="str">
            <v/>
          </cell>
          <cell r="Q11539" t="str">
            <v/>
          </cell>
        </row>
        <row r="11540">
          <cell r="J11540" t="str">
            <v/>
          </cell>
          <cell r="O11540" t="str">
            <v/>
          </cell>
          <cell r="P11540" t="str">
            <v/>
          </cell>
          <cell r="Q11540" t="str">
            <v/>
          </cell>
        </row>
        <row r="11541">
          <cell r="J11541" t="str">
            <v/>
          </cell>
          <cell r="O11541" t="str">
            <v/>
          </cell>
          <cell r="P11541" t="str">
            <v/>
          </cell>
          <cell r="Q11541" t="str">
            <v/>
          </cell>
        </row>
        <row r="11542">
          <cell r="J11542" t="str">
            <v/>
          </cell>
          <cell r="O11542" t="str">
            <v/>
          </cell>
          <cell r="P11542" t="str">
            <v/>
          </cell>
          <cell r="Q11542" t="str">
            <v/>
          </cell>
        </row>
        <row r="11543">
          <cell r="J11543" t="str">
            <v/>
          </cell>
          <cell r="O11543" t="str">
            <v/>
          </cell>
          <cell r="P11543" t="str">
            <v/>
          </cell>
          <cell r="Q11543" t="str">
            <v/>
          </cell>
        </row>
        <row r="11544">
          <cell r="J11544" t="str">
            <v/>
          </cell>
          <cell r="O11544" t="str">
            <v/>
          </cell>
          <cell r="P11544" t="str">
            <v/>
          </cell>
          <cell r="Q11544" t="str">
            <v/>
          </cell>
        </row>
        <row r="11545">
          <cell r="J11545" t="str">
            <v/>
          </cell>
          <cell r="O11545" t="str">
            <v/>
          </cell>
          <cell r="P11545" t="str">
            <v/>
          </cell>
          <cell r="Q11545" t="str">
            <v/>
          </cell>
        </row>
        <row r="11546">
          <cell r="J11546" t="str">
            <v/>
          </cell>
          <cell r="O11546" t="str">
            <v/>
          </cell>
          <cell r="P11546" t="str">
            <v/>
          </cell>
          <cell r="Q11546" t="str">
            <v/>
          </cell>
        </row>
        <row r="11547">
          <cell r="J11547" t="str">
            <v/>
          </cell>
          <cell r="O11547" t="str">
            <v/>
          </cell>
          <cell r="P11547" t="str">
            <v/>
          </cell>
          <cell r="Q11547" t="str">
            <v/>
          </cell>
        </row>
        <row r="11548">
          <cell r="J11548" t="str">
            <v/>
          </cell>
          <cell r="O11548" t="str">
            <v/>
          </cell>
          <cell r="P11548" t="str">
            <v/>
          </cell>
          <cell r="Q11548" t="str">
            <v/>
          </cell>
        </row>
        <row r="11549">
          <cell r="J11549" t="str">
            <v/>
          </cell>
          <cell r="O11549" t="str">
            <v/>
          </cell>
          <cell r="P11549" t="str">
            <v/>
          </cell>
          <cell r="Q11549" t="str">
            <v/>
          </cell>
        </row>
        <row r="11550">
          <cell r="J11550" t="str">
            <v/>
          </cell>
          <cell r="O11550" t="str">
            <v/>
          </cell>
          <cell r="P11550" t="str">
            <v/>
          </cell>
          <cell r="Q11550" t="str">
            <v/>
          </cell>
        </row>
        <row r="11551">
          <cell r="J11551" t="str">
            <v/>
          </cell>
          <cell r="O11551" t="str">
            <v/>
          </cell>
          <cell r="P11551" t="str">
            <v/>
          </cell>
          <cell r="Q11551" t="str">
            <v/>
          </cell>
        </row>
        <row r="11552">
          <cell r="J11552" t="str">
            <v/>
          </cell>
          <cell r="O11552" t="str">
            <v/>
          </cell>
          <cell r="P11552" t="str">
            <v/>
          </cell>
          <cell r="Q11552" t="str">
            <v/>
          </cell>
        </row>
        <row r="11553">
          <cell r="J11553" t="str">
            <v/>
          </cell>
          <cell r="O11553" t="str">
            <v/>
          </cell>
          <cell r="P11553" t="str">
            <v/>
          </cell>
          <cell r="Q11553" t="str">
            <v/>
          </cell>
        </row>
        <row r="11554">
          <cell r="J11554" t="str">
            <v/>
          </cell>
          <cell r="O11554" t="str">
            <v/>
          </cell>
          <cell r="P11554" t="str">
            <v/>
          </cell>
          <cell r="Q11554" t="str">
            <v/>
          </cell>
        </row>
        <row r="11555">
          <cell r="J11555" t="str">
            <v/>
          </cell>
          <cell r="O11555" t="str">
            <v/>
          </cell>
          <cell r="P11555" t="str">
            <v/>
          </cell>
          <cell r="Q11555" t="str">
            <v/>
          </cell>
        </row>
        <row r="11556">
          <cell r="J11556" t="str">
            <v/>
          </cell>
          <cell r="O11556" t="str">
            <v/>
          </cell>
          <cell r="P11556" t="str">
            <v/>
          </cell>
          <cell r="Q11556" t="str">
            <v/>
          </cell>
        </row>
        <row r="11557">
          <cell r="J11557" t="str">
            <v/>
          </cell>
          <cell r="O11557" t="str">
            <v/>
          </cell>
          <cell r="P11557" t="str">
            <v/>
          </cell>
          <cell r="Q11557" t="str">
            <v/>
          </cell>
        </row>
        <row r="11558">
          <cell r="J11558" t="str">
            <v/>
          </cell>
          <cell r="O11558" t="str">
            <v/>
          </cell>
          <cell r="P11558" t="str">
            <v/>
          </cell>
          <cell r="Q11558" t="str">
            <v/>
          </cell>
        </row>
        <row r="11559">
          <cell r="J11559" t="str">
            <v/>
          </cell>
          <cell r="O11559" t="str">
            <v/>
          </cell>
          <cell r="P11559" t="str">
            <v/>
          </cell>
          <cell r="Q11559" t="str">
            <v/>
          </cell>
        </row>
        <row r="11560">
          <cell r="J11560" t="str">
            <v/>
          </cell>
          <cell r="O11560" t="str">
            <v/>
          </cell>
          <cell r="P11560" t="str">
            <v/>
          </cell>
          <cell r="Q11560" t="str">
            <v/>
          </cell>
        </row>
        <row r="11561">
          <cell r="J11561" t="str">
            <v/>
          </cell>
          <cell r="O11561" t="str">
            <v/>
          </cell>
          <cell r="P11561" t="str">
            <v/>
          </cell>
          <cell r="Q11561" t="str">
            <v/>
          </cell>
        </row>
        <row r="11562">
          <cell r="J11562" t="str">
            <v/>
          </cell>
          <cell r="O11562" t="str">
            <v/>
          </cell>
          <cell r="P11562" t="str">
            <v/>
          </cell>
          <cell r="Q11562" t="str">
            <v/>
          </cell>
        </row>
        <row r="11563">
          <cell r="J11563" t="str">
            <v/>
          </cell>
          <cell r="O11563" t="str">
            <v/>
          </cell>
          <cell r="P11563" t="str">
            <v/>
          </cell>
          <cell r="Q11563" t="str">
            <v/>
          </cell>
        </row>
        <row r="11564">
          <cell r="J11564" t="str">
            <v/>
          </cell>
          <cell r="O11564" t="str">
            <v/>
          </cell>
          <cell r="P11564" t="str">
            <v/>
          </cell>
          <cell r="Q11564" t="str">
            <v/>
          </cell>
        </row>
        <row r="11565">
          <cell r="J11565" t="str">
            <v/>
          </cell>
          <cell r="O11565" t="str">
            <v/>
          </cell>
          <cell r="P11565" t="str">
            <v/>
          </cell>
          <cell r="Q11565" t="str">
            <v/>
          </cell>
        </row>
        <row r="11566">
          <cell r="J11566" t="str">
            <v/>
          </cell>
          <cell r="O11566" t="str">
            <v/>
          </cell>
          <cell r="P11566" t="str">
            <v/>
          </cell>
          <cell r="Q11566" t="str">
            <v/>
          </cell>
        </row>
        <row r="11567">
          <cell r="J11567" t="str">
            <v/>
          </cell>
          <cell r="O11567" t="str">
            <v/>
          </cell>
          <cell r="P11567" t="str">
            <v/>
          </cell>
          <cell r="Q11567" t="str">
            <v/>
          </cell>
        </row>
        <row r="11568">
          <cell r="J11568" t="str">
            <v/>
          </cell>
          <cell r="O11568" t="str">
            <v/>
          </cell>
          <cell r="P11568" t="str">
            <v/>
          </cell>
          <cell r="Q11568" t="str">
            <v/>
          </cell>
        </row>
        <row r="11569">
          <cell r="J11569" t="str">
            <v/>
          </cell>
          <cell r="O11569" t="str">
            <v/>
          </cell>
          <cell r="P11569" t="str">
            <v/>
          </cell>
          <cell r="Q11569" t="str">
            <v/>
          </cell>
        </row>
        <row r="11570">
          <cell r="J11570" t="str">
            <v/>
          </cell>
          <cell r="O11570" t="str">
            <v/>
          </cell>
          <cell r="P11570" t="str">
            <v/>
          </cell>
          <cell r="Q11570" t="str">
            <v/>
          </cell>
        </row>
        <row r="11571">
          <cell r="J11571" t="str">
            <v/>
          </cell>
          <cell r="O11571" t="str">
            <v/>
          </cell>
          <cell r="P11571" t="str">
            <v/>
          </cell>
          <cell r="Q11571" t="str">
            <v/>
          </cell>
        </row>
        <row r="11572">
          <cell r="J11572" t="str">
            <v/>
          </cell>
          <cell r="O11572" t="str">
            <v/>
          </cell>
          <cell r="P11572" t="str">
            <v/>
          </cell>
          <cell r="Q11572" t="str">
            <v/>
          </cell>
        </row>
        <row r="11573">
          <cell r="J11573" t="str">
            <v/>
          </cell>
          <cell r="O11573" t="str">
            <v/>
          </cell>
          <cell r="P11573" t="str">
            <v/>
          </cell>
          <cell r="Q11573" t="str">
            <v/>
          </cell>
        </row>
        <row r="11574">
          <cell r="J11574" t="str">
            <v/>
          </cell>
          <cell r="O11574" t="str">
            <v/>
          </cell>
          <cell r="P11574" t="str">
            <v/>
          </cell>
          <cell r="Q11574" t="str">
            <v/>
          </cell>
        </row>
        <row r="11575">
          <cell r="J11575" t="str">
            <v/>
          </cell>
          <cell r="O11575" t="str">
            <v/>
          </cell>
          <cell r="P11575" t="str">
            <v/>
          </cell>
          <cell r="Q11575" t="str">
            <v/>
          </cell>
        </row>
        <row r="11576">
          <cell r="J11576" t="str">
            <v/>
          </cell>
          <cell r="O11576" t="str">
            <v/>
          </cell>
          <cell r="P11576" t="str">
            <v/>
          </cell>
          <cell r="Q11576" t="str">
            <v/>
          </cell>
        </row>
        <row r="11577">
          <cell r="J11577" t="str">
            <v/>
          </cell>
          <cell r="O11577" t="str">
            <v/>
          </cell>
          <cell r="P11577" t="str">
            <v/>
          </cell>
          <cell r="Q11577" t="str">
            <v/>
          </cell>
        </row>
        <row r="11578">
          <cell r="J11578" t="str">
            <v/>
          </cell>
          <cell r="O11578" t="str">
            <v/>
          </cell>
          <cell r="P11578" t="str">
            <v/>
          </cell>
          <cell r="Q11578" t="str">
            <v/>
          </cell>
        </row>
        <row r="11579">
          <cell r="J11579" t="str">
            <v/>
          </cell>
          <cell r="O11579" t="str">
            <v/>
          </cell>
          <cell r="P11579" t="str">
            <v/>
          </cell>
          <cell r="Q11579" t="str">
            <v/>
          </cell>
        </row>
        <row r="11580">
          <cell r="J11580" t="str">
            <v/>
          </cell>
          <cell r="O11580" t="str">
            <v/>
          </cell>
          <cell r="P11580" t="str">
            <v/>
          </cell>
          <cell r="Q11580" t="str">
            <v/>
          </cell>
        </row>
        <row r="11581">
          <cell r="J11581" t="str">
            <v/>
          </cell>
          <cell r="O11581" t="str">
            <v/>
          </cell>
          <cell r="P11581" t="str">
            <v/>
          </cell>
          <cell r="Q11581" t="str">
            <v/>
          </cell>
        </row>
        <row r="11582">
          <cell r="J11582" t="str">
            <v/>
          </cell>
          <cell r="O11582" t="str">
            <v/>
          </cell>
          <cell r="P11582" t="str">
            <v/>
          </cell>
          <cell r="Q11582" t="str">
            <v/>
          </cell>
        </row>
        <row r="11583">
          <cell r="J11583" t="str">
            <v/>
          </cell>
          <cell r="O11583" t="str">
            <v/>
          </cell>
          <cell r="P11583" t="str">
            <v/>
          </cell>
          <cell r="Q11583" t="str">
            <v/>
          </cell>
        </row>
        <row r="11584">
          <cell r="J11584" t="str">
            <v/>
          </cell>
          <cell r="O11584" t="str">
            <v/>
          </cell>
          <cell r="P11584" t="str">
            <v/>
          </cell>
          <cell r="Q11584" t="str">
            <v/>
          </cell>
        </row>
        <row r="11585">
          <cell r="J11585" t="str">
            <v/>
          </cell>
          <cell r="O11585" t="str">
            <v/>
          </cell>
          <cell r="P11585" t="str">
            <v/>
          </cell>
          <cell r="Q11585" t="str">
            <v/>
          </cell>
        </row>
        <row r="11586">
          <cell r="J11586" t="str">
            <v/>
          </cell>
          <cell r="O11586" t="str">
            <v/>
          </cell>
          <cell r="P11586" t="str">
            <v/>
          </cell>
          <cell r="Q11586" t="str">
            <v/>
          </cell>
        </row>
        <row r="11587">
          <cell r="J11587" t="str">
            <v/>
          </cell>
          <cell r="O11587" t="str">
            <v/>
          </cell>
          <cell r="P11587" t="str">
            <v/>
          </cell>
          <cell r="Q11587" t="str">
            <v/>
          </cell>
        </row>
        <row r="11588">
          <cell r="J11588" t="str">
            <v/>
          </cell>
          <cell r="O11588" t="str">
            <v/>
          </cell>
          <cell r="P11588" t="str">
            <v/>
          </cell>
          <cell r="Q11588" t="str">
            <v/>
          </cell>
        </row>
        <row r="11589">
          <cell r="J11589" t="str">
            <v/>
          </cell>
          <cell r="O11589" t="str">
            <v/>
          </cell>
          <cell r="P11589" t="str">
            <v/>
          </cell>
          <cell r="Q11589" t="str">
            <v/>
          </cell>
        </row>
        <row r="11590">
          <cell r="J11590" t="str">
            <v/>
          </cell>
          <cell r="O11590" t="str">
            <v/>
          </cell>
          <cell r="P11590" t="str">
            <v/>
          </cell>
          <cell r="Q11590" t="str">
            <v/>
          </cell>
        </row>
        <row r="11591">
          <cell r="J11591" t="str">
            <v/>
          </cell>
          <cell r="O11591" t="str">
            <v/>
          </cell>
          <cell r="P11591" t="str">
            <v/>
          </cell>
          <cell r="Q11591" t="str">
            <v/>
          </cell>
        </row>
        <row r="11592">
          <cell r="J11592" t="str">
            <v/>
          </cell>
          <cell r="O11592" t="str">
            <v/>
          </cell>
          <cell r="P11592" t="str">
            <v/>
          </cell>
          <cell r="Q11592" t="str">
            <v/>
          </cell>
        </row>
        <row r="11593">
          <cell r="J11593" t="str">
            <v/>
          </cell>
          <cell r="O11593" t="str">
            <v/>
          </cell>
          <cell r="P11593" t="str">
            <v/>
          </cell>
          <cell r="Q11593" t="str">
            <v/>
          </cell>
        </row>
        <row r="11594">
          <cell r="J11594" t="str">
            <v/>
          </cell>
          <cell r="O11594" t="str">
            <v/>
          </cell>
          <cell r="P11594" t="str">
            <v/>
          </cell>
          <cell r="Q11594" t="str">
            <v/>
          </cell>
        </row>
        <row r="11595">
          <cell r="J11595" t="str">
            <v/>
          </cell>
          <cell r="O11595" t="str">
            <v/>
          </cell>
          <cell r="P11595" t="str">
            <v/>
          </cell>
          <cell r="Q11595" t="str">
            <v/>
          </cell>
        </row>
        <row r="11596">
          <cell r="J11596" t="str">
            <v/>
          </cell>
          <cell r="O11596" t="str">
            <v/>
          </cell>
          <cell r="P11596" t="str">
            <v/>
          </cell>
          <cell r="Q11596" t="str">
            <v/>
          </cell>
        </row>
        <row r="11597">
          <cell r="J11597" t="str">
            <v/>
          </cell>
          <cell r="O11597" t="str">
            <v/>
          </cell>
          <cell r="P11597" t="str">
            <v/>
          </cell>
          <cell r="Q11597" t="str">
            <v/>
          </cell>
        </row>
        <row r="11598">
          <cell r="J11598" t="str">
            <v/>
          </cell>
          <cell r="O11598" t="str">
            <v/>
          </cell>
          <cell r="P11598" t="str">
            <v/>
          </cell>
          <cell r="Q11598" t="str">
            <v/>
          </cell>
        </row>
        <row r="11599">
          <cell r="J11599" t="str">
            <v/>
          </cell>
          <cell r="O11599" t="str">
            <v/>
          </cell>
          <cell r="P11599" t="str">
            <v/>
          </cell>
          <cell r="Q11599" t="str">
            <v/>
          </cell>
        </row>
        <row r="11600">
          <cell r="J11600" t="str">
            <v/>
          </cell>
          <cell r="O11600" t="str">
            <v/>
          </cell>
          <cell r="P11600" t="str">
            <v/>
          </cell>
          <cell r="Q11600" t="str">
            <v/>
          </cell>
        </row>
        <row r="11601">
          <cell r="J11601" t="str">
            <v/>
          </cell>
          <cell r="O11601" t="str">
            <v/>
          </cell>
          <cell r="P11601" t="str">
            <v/>
          </cell>
          <cell r="Q11601" t="str">
            <v/>
          </cell>
        </row>
        <row r="11602">
          <cell r="J11602" t="str">
            <v/>
          </cell>
          <cell r="O11602" t="str">
            <v/>
          </cell>
          <cell r="P11602" t="str">
            <v/>
          </cell>
          <cell r="Q11602" t="str">
            <v/>
          </cell>
        </row>
        <row r="11603">
          <cell r="J11603" t="str">
            <v/>
          </cell>
          <cell r="O11603" t="str">
            <v/>
          </cell>
          <cell r="P11603" t="str">
            <v/>
          </cell>
          <cell r="Q11603" t="str">
            <v/>
          </cell>
        </row>
        <row r="11604">
          <cell r="J11604" t="str">
            <v/>
          </cell>
          <cell r="O11604" t="str">
            <v/>
          </cell>
          <cell r="P11604" t="str">
            <v/>
          </cell>
          <cell r="Q11604" t="str">
            <v/>
          </cell>
        </row>
        <row r="11605">
          <cell r="J11605" t="str">
            <v/>
          </cell>
          <cell r="O11605" t="str">
            <v/>
          </cell>
          <cell r="P11605" t="str">
            <v/>
          </cell>
          <cell r="Q11605" t="str">
            <v/>
          </cell>
        </row>
        <row r="11606">
          <cell r="J11606" t="str">
            <v/>
          </cell>
          <cell r="O11606" t="str">
            <v/>
          </cell>
          <cell r="P11606" t="str">
            <v/>
          </cell>
          <cell r="Q11606" t="str">
            <v/>
          </cell>
        </row>
        <row r="11607">
          <cell r="J11607" t="str">
            <v/>
          </cell>
          <cell r="O11607" t="str">
            <v/>
          </cell>
          <cell r="P11607" t="str">
            <v/>
          </cell>
          <cell r="Q11607" t="str">
            <v/>
          </cell>
        </row>
        <row r="11608">
          <cell r="J11608" t="str">
            <v/>
          </cell>
          <cell r="O11608" t="str">
            <v/>
          </cell>
          <cell r="P11608" t="str">
            <v/>
          </cell>
          <cell r="Q11608" t="str">
            <v/>
          </cell>
        </row>
        <row r="11609">
          <cell r="J11609" t="str">
            <v/>
          </cell>
          <cell r="O11609" t="str">
            <v/>
          </cell>
          <cell r="P11609" t="str">
            <v/>
          </cell>
          <cell r="Q11609" t="str">
            <v/>
          </cell>
        </row>
        <row r="11610">
          <cell r="J11610" t="str">
            <v/>
          </cell>
          <cell r="O11610" t="str">
            <v/>
          </cell>
          <cell r="P11610" t="str">
            <v/>
          </cell>
          <cell r="Q11610" t="str">
            <v/>
          </cell>
        </row>
        <row r="11611">
          <cell r="J11611" t="str">
            <v/>
          </cell>
          <cell r="O11611" t="str">
            <v/>
          </cell>
          <cell r="P11611" t="str">
            <v/>
          </cell>
          <cell r="Q11611" t="str">
            <v/>
          </cell>
        </row>
        <row r="11612">
          <cell r="J11612" t="str">
            <v/>
          </cell>
          <cell r="O11612" t="str">
            <v/>
          </cell>
          <cell r="P11612" t="str">
            <v/>
          </cell>
          <cell r="Q11612" t="str">
            <v/>
          </cell>
        </row>
        <row r="11613">
          <cell r="J11613" t="str">
            <v/>
          </cell>
          <cell r="O11613" t="str">
            <v/>
          </cell>
          <cell r="P11613" t="str">
            <v/>
          </cell>
          <cell r="Q11613" t="str">
            <v/>
          </cell>
        </row>
        <row r="11614">
          <cell r="J11614" t="str">
            <v/>
          </cell>
          <cell r="O11614" t="str">
            <v/>
          </cell>
          <cell r="P11614" t="str">
            <v/>
          </cell>
          <cell r="Q11614" t="str">
            <v/>
          </cell>
        </row>
        <row r="11615">
          <cell r="J11615" t="str">
            <v/>
          </cell>
          <cell r="O11615" t="str">
            <v/>
          </cell>
          <cell r="P11615" t="str">
            <v/>
          </cell>
          <cell r="Q11615" t="str">
            <v/>
          </cell>
        </row>
        <row r="11616">
          <cell r="J11616" t="str">
            <v/>
          </cell>
          <cell r="O11616" t="str">
            <v/>
          </cell>
          <cell r="P11616" t="str">
            <v/>
          </cell>
          <cell r="Q11616" t="str">
            <v/>
          </cell>
        </row>
        <row r="11617">
          <cell r="J11617" t="str">
            <v/>
          </cell>
          <cell r="O11617" t="str">
            <v/>
          </cell>
          <cell r="P11617" t="str">
            <v/>
          </cell>
          <cell r="Q11617" t="str">
            <v/>
          </cell>
        </row>
        <row r="11618">
          <cell r="J11618" t="str">
            <v/>
          </cell>
          <cell r="O11618" t="str">
            <v/>
          </cell>
          <cell r="P11618" t="str">
            <v/>
          </cell>
          <cell r="Q11618" t="str">
            <v/>
          </cell>
        </row>
        <row r="11619">
          <cell r="J11619" t="str">
            <v/>
          </cell>
          <cell r="O11619" t="str">
            <v/>
          </cell>
          <cell r="P11619" t="str">
            <v/>
          </cell>
          <cell r="Q11619" t="str">
            <v/>
          </cell>
        </row>
        <row r="11620">
          <cell r="J11620" t="str">
            <v/>
          </cell>
          <cell r="O11620" t="str">
            <v/>
          </cell>
          <cell r="P11620" t="str">
            <v/>
          </cell>
          <cell r="Q11620" t="str">
            <v/>
          </cell>
        </row>
        <row r="11621">
          <cell r="J11621" t="str">
            <v/>
          </cell>
          <cell r="O11621" t="str">
            <v/>
          </cell>
          <cell r="P11621" t="str">
            <v/>
          </cell>
          <cell r="Q11621" t="str">
            <v/>
          </cell>
        </row>
        <row r="11622">
          <cell r="J11622" t="str">
            <v/>
          </cell>
          <cell r="O11622" t="str">
            <v/>
          </cell>
          <cell r="P11622" t="str">
            <v/>
          </cell>
          <cell r="Q11622" t="str">
            <v/>
          </cell>
        </row>
        <row r="11623">
          <cell r="J11623" t="str">
            <v/>
          </cell>
          <cell r="O11623" t="str">
            <v/>
          </cell>
          <cell r="P11623" t="str">
            <v/>
          </cell>
          <cell r="Q11623" t="str">
            <v/>
          </cell>
        </row>
        <row r="11624">
          <cell r="J11624" t="str">
            <v/>
          </cell>
          <cell r="O11624" t="str">
            <v/>
          </cell>
          <cell r="P11624" t="str">
            <v/>
          </cell>
          <cell r="Q11624" t="str">
            <v/>
          </cell>
        </row>
        <row r="11625">
          <cell r="J11625" t="str">
            <v/>
          </cell>
          <cell r="O11625" t="str">
            <v/>
          </cell>
          <cell r="P11625" t="str">
            <v/>
          </cell>
          <cell r="Q11625" t="str">
            <v/>
          </cell>
        </row>
        <row r="11626">
          <cell r="J11626" t="str">
            <v/>
          </cell>
          <cell r="O11626" t="str">
            <v/>
          </cell>
          <cell r="P11626" t="str">
            <v/>
          </cell>
          <cell r="Q11626" t="str">
            <v/>
          </cell>
        </row>
        <row r="11627">
          <cell r="J11627" t="str">
            <v/>
          </cell>
          <cell r="O11627" t="str">
            <v/>
          </cell>
          <cell r="P11627" t="str">
            <v/>
          </cell>
          <cell r="Q11627" t="str">
            <v/>
          </cell>
        </row>
        <row r="11628">
          <cell r="J11628" t="str">
            <v/>
          </cell>
          <cell r="O11628" t="str">
            <v/>
          </cell>
          <cell r="P11628" t="str">
            <v/>
          </cell>
          <cell r="Q11628" t="str">
            <v/>
          </cell>
        </row>
        <row r="11629">
          <cell r="J11629" t="str">
            <v/>
          </cell>
          <cell r="O11629" t="str">
            <v/>
          </cell>
          <cell r="P11629" t="str">
            <v/>
          </cell>
          <cell r="Q11629" t="str">
            <v/>
          </cell>
        </row>
        <row r="11630">
          <cell r="J11630" t="str">
            <v/>
          </cell>
          <cell r="O11630" t="str">
            <v/>
          </cell>
          <cell r="P11630" t="str">
            <v/>
          </cell>
          <cell r="Q11630" t="str">
            <v/>
          </cell>
        </row>
        <row r="11631">
          <cell r="J11631" t="str">
            <v/>
          </cell>
          <cell r="O11631" t="str">
            <v/>
          </cell>
          <cell r="P11631" t="str">
            <v/>
          </cell>
          <cell r="Q11631" t="str">
            <v/>
          </cell>
        </row>
        <row r="11632">
          <cell r="J11632" t="str">
            <v/>
          </cell>
          <cell r="O11632" t="str">
            <v/>
          </cell>
          <cell r="P11632" t="str">
            <v/>
          </cell>
          <cell r="Q11632" t="str">
            <v/>
          </cell>
        </row>
        <row r="11633">
          <cell r="J11633" t="str">
            <v/>
          </cell>
          <cell r="O11633" t="str">
            <v/>
          </cell>
          <cell r="P11633" t="str">
            <v/>
          </cell>
          <cell r="Q11633" t="str">
            <v/>
          </cell>
        </row>
        <row r="11634">
          <cell r="J11634" t="str">
            <v/>
          </cell>
          <cell r="O11634" t="str">
            <v/>
          </cell>
          <cell r="P11634" t="str">
            <v/>
          </cell>
          <cell r="Q11634" t="str">
            <v/>
          </cell>
        </row>
        <row r="11635">
          <cell r="J11635" t="str">
            <v/>
          </cell>
          <cell r="O11635" t="str">
            <v/>
          </cell>
          <cell r="P11635" t="str">
            <v/>
          </cell>
          <cell r="Q11635" t="str">
            <v/>
          </cell>
        </row>
        <row r="11636">
          <cell r="J11636" t="str">
            <v/>
          </cell>
          <cell r="O11636" t="str">
            <v/>
          </cell>
          <cell r="P11636" t="str">
            <v/>
          </cell>
          <cell r="Q11636" t="str">
            <v/>
          </cell>
        </row>
        <row r="11637">
          <cell r="J11637" t="str">
            <v/>
          </cell>
          <cell r="O11637" t="str">
            <v/>
          </cell>
          <cell r="P11637" t="str">
            <v/>
          </cell>
          <cell r="Q11637" t="str">
            <v/>
          </cell>
        </row>
        <row r="11638">
          <cell r="J11638" t="str">
            <v/>
          </cell>
          <cell r="O11638" t="str">
            <v/>
          </cell>
          <cell r="P11638" t="str">
            <v/>
          </cell>
          <cell r="Q11638" t="str">
            <v/>
          </cell>
        </row>
        <row r="11639">
          <cell r="J11639" t="str">
            <v/>
          </cell>
          <cell r="O11639" t="str">
            <v/>
          </cell>
          <cell r="P11639" t="str">
            <v/>
          </cell>
          <cell r="Q11639" t="str">
            <v/>
          </cell>
        </row>
        <row r="11640">
          <cell r="J11640" t="str">
            <v/>
          </cell>
          <cell r="O11640" t="str">
            <v/>
          </cell>
          <cell r="P11640" t="str">
            <v/>
          </cell>
          <cell r="Q11640" t="str">
            <v/>
          </cell>
        </row>
        <row r="11641">
          <cell r="J11641" t="str">
            <v/>
          </cell>
          <cell r="O11641" t="str">
            <v/>
          </cell>
          <cell r="P11641" t="str">
            <v/>
          </cell>
          <cell r="Q11641" t="str">
            <v/>
          </cell>
        </row>
        <row r="11642">
          <cell r="J11642" t="str">
            <v/>
          </cell>
          <cell r="O11642" t="str">
            <v/>
          </cell>
          <cell r="P11642" t="str">
            <v/>
          </cell>
          <cell r="Q11642" t="str">
            <v/>
          </cell>
        </row>
        <row r="11643">
          <cell r="J11643" t="str">
            <v/>
          </cell>
          <cell r="O11643" t="str">
            <v/>
          </cell>
          <cell r="P11643" t="str">
            <v/>
          </cell>
          <cell r="Q11643" t="str">
            <v/>
          </cell>
        </row>
        <row r="11644">
          <cell r="J11644" t="str">
            <v/>
          </cell>
          <cell r="O11644" t="str">
            <v/>
          </cell>
          <cell r="P11644" t="str">
            <v/>
          </cell>
          <cell r="Q11644" t="str">
            <v/>
          </cell>
        </row>
        <row r="11645">
          <cell r="J11645" t="str">
            <v/>
          </cell>
          <cell r="O11645" t="str">
            <v/>
          </cell>
          <cell r="P11645" t="str">
            <v/>
          </cell>
          <cell r="Q11645" t="str">
            <v/>
          </cell>
        </row>
        <row r="11646">
          <cell r="J11646" t="str">
            <v/>
          </cell>
          <cell r="O11646" t="str">
            <v/>
          </cell>
          <cell r="P11646" t="str">
            <v/>
          </cell>
          <cell r="Q11646" t="str">
            <v/>
          </cell>
        </row>
        <row r="11647">
          <cell r="J11647" t="str">
            <v/>
          </cell>
          <cell r="O11647" t="str">
            <v/>
          </cell>
          <cell r="P11647" t="str">
            <v/>
          </cell>
          <cell r="Q11647" t="str">
            <v/>
          </cell>
        </row>
        <row r="11648">
          <cell r="J11648" t="str">
            <v/>
          </cell>
          <cell r="O11648" t="str">
            <v/>
          </cell>
          <cell r="P11648" t="str">
            <v/>
          </cell>
          <cell r="Q11648" t="str">
            <v/>
          </cell>
        </row>
        <row r="11649">
          <cell r="J11649" t="str">
            <v/>
          </cell>
          <cell r="O11649" t="str">
            <v/>
          </cell>
          <cell r="P11649" t="str">
            <v/>
          </cell>
          <cell r="Q11649" t="str">
            <v/>
          </cell>
        </row>
        <row r="11650">
          <cell r="J11650" t="str">
            <v/>
          </cell>
          <cell r="O11650" t="str">
            <v/>
          </cell>
          <cell r="P11650" t="str">
            <v/>
          </cell>
          <cell r="Q11650" t="str">
            <v/>
          </cell>
        </row>
        <row r="11651">
          <cell r="J11651" t="str">
            <v/>
          </cell>
          <cell r="O11651" t="str">
            <v/>
          </cell>
          <cell r="P11651" t="str">
            <v/>
          </cell>
          <cell r="Q11651" t="str">
            <v/>
          </cell>
        </row>
        <row r="11652">
          <cell r="J11652" t="str">
            <v/>
          </cell>
          <cell r="O11652" t="str">
            <v/>
          </cell>
          <cell r="P11652" t="str">
            <v/>
          </cell>
          <cell r="Q11652" t="str">
            <v/>
          </cell>
        </row>
        <row r="11653">
          <cell r="J11653" t="str">
            <v/>
          </cell>
          <cell r="O11653" t="str">
            <v/>
          </cell>
          <cell r="P11653" t="str">
            <v/>
          </cell>
          <cell r="Q11653" t="str">
            <v/>
          </cell>
        </row>
        <row r="11654">
          <cell r="J11654" t="str">
            <v/>
          </cell>
          <cell r="O11654" t="str">
            <v/>
          </cell>
          <cell r="P11654" t="str">
            <v/>
          </cell>
          <cell r="Q11654" t="str">
            <v/>
          </cell>
        </row>
        <row r="11655">
          <cell r="J11655" t="str">
            <v/>
          </cell>
          <cell r="O11655" t="str">
            <v/>
          </cell>
          <cell r="P11655" t="str">
            <v/>
          </cell>
          <cell r="Q11655" t="str">
            <v/>
          </cell>
        </row>
        <row r="11656">
          <cell r="J11656" t="str">
            <v/>
          </cell>
          <cell r="O11656" t="str">
            <v/>
          </cell>
          <cell r="P11656" t="str">
            <v/>
          </cell>
          <cell r="Q11656" t="str">
            <v/>
          </cell>
        </row>
        <row r="11657">
          <cell r="J11657" t="str">
            <v/>
          </cell>
          <cell r="O11657" t="str">
            <v/>
          </cell>
          <cell r="P11657" t="str">
            <v/>
          </cell>
          <cell r="Q11657" t="str">
            <v/>
          </cell>
        </row>
        <row r="11658">
          <cell r="J11658" t="str">
            <v/>
          </cell>
          <cell r="O11658" t="str">
            <v/>
          </cell>
          <cell r="P11658" t="str">
            <v/>
          </cell>
          <cell r="Q11658" t="str">
            <v/>
          </cell>
        </row>
        <row r="11659">
          <cell r="J11659" t="str">
            <v/>
          </cell>
          <cell r="O11659" t="str">
            <v/>
          </cell>
          <cell r="P11659" t="str">
            <v/>
          </cell>
          <cell r="Q11659" t="str">
            <v/>
          </cell>
        </row>
        <row r="11660">
          <cell r="J11660" t="str">
            <v/>
          </cell>
          <cell r="O11660" t="str">
            <v/>
          </cell>
          <cell r="P11660" t="str">
            <v/>
          </cell>
          <cell r="Q11660" t="str">
            <v/>
          </cell>
        </row>
        <row r="11661">
          <cell r="J11661" t="str">
            <v/>
          </cell>
          <cell r="O11661" t="str">
            <v/>
          </cell>
          <cell r="P11661" t="str">
            <v/>
          </cell>
          <cell r="Q11661" t="str">
            <v/>
          </cell>
        </row>
        <row r="11662">
          <cell r="J11662" t="str">
            <v/>
          </cell>
          <cell r="O11662" t="str">
            <v/>
          </cell>
          <cell r="P11662" t="str">
            <v/>
          </cell>
          <cell r="Q11662" t="str">
            <v/>
          </cell>
        </row>
        <row r="11663">
          <cell r="J11663" t="str">
            <v/>
          </cell>
          <cell r="O11663" t="str">
            <v/>
          </cell>
          <cell r="P11663" t="str">
            <v/>
          </cell>
          <cell r="Q11663" t="str">
            <v/>
          </cell>
        </row>
        <row r="11664">
          <cell r="J11664" t="str">
            <v/>
          </cell>
          <cell r="O11664" t="str">
            <v/>
          </cell>
          <cell r="P11664" t="str">
            <v/>
          </cell>
          <cell r="Q11664" t="str">
            <v/>
          </cell>
        </row>
        <row r="11665">
          <cell r="J11665" t="str">
            <v/>
          </cell>
          <cell r="O11665" t="str">
            <v/>
          </cell>
          <cell r="P11665" t="str">
            <v/>
          </cell>
          <cell r="Q11665" t="str">
            <v/>
          </cell>
        </row>
        <row r="11666">
          <cell r="J11666" t="str">
            <v/>
          </cell>
          <cell r="O11666" t="str">
            <v/>
          </cell>
          <cell r="P11666" t="str">
            <v/>
          </cell>
          <cell r="Q11666" t="str">
            <v/>
          </cell>
        </row>
        <row r="11667">
          <cell r="J11667" t="str">
            <v/>
          </cell>
          <cell r="O11667" t="str">
            <v/>
          </cell>
          <cell r="P11667" t="str">
            <v/>
          </cell>
          <cell r="Q11667" t="str">
            <v/>
          </cell>
        </row>
        <row r="11668">
          <cell r="J11668" t="str">
            <v/>
          </cell>
          <cell r="O11668" t="str">
            <v/>
          </cell>
          <cell r="P11668" t="str">
            <v/>
          </cell>
          <cell r="Q11668" t="str">
            <v/>
          </cell>
        </row>
        <row r="11669">
          <cell r="J11669" t="str">
            <v/>
          </cell>
          <cell r="O11669" t="str">
            <v/>
          </cell>
          <cell r="P11669" t="str">
            <v/>
          </cell>
          <cell r="Q11669" t="str">
            <v/>
          </cell>
        </row>
        <row r="11670">
          <cell r="J11670" t="str">
            <v/>
          </cell>
          <cell r="O11670" t="str">
            <v/>
          </cell>
          <cell r="P11670" t="str">
            <v/>
          </cell>
          <cell r="Q11670" t="str">
            <v/>
          </cell>
        </row>
        <row r="11671">
          <cell r="J11671" t="str">
            <v/>
          </cell>
          <cell r="O11671" t="str">
            <v/>
          </cell>
          <cell r="P11671" t="str">
            <v/>
          </cell>
          <cell r="Q11671" t="str">
            <v/>
          </cell>
        </row>
        <row r="11672">
          <cell r="J11672" t="str">
            <v/>
          </cell>
          <cell r="O11672" t="str">
            <v/>
          </cell>
          <cell r="P11672" t="str">
            <v/>
          </cell>
          <cell r="Q11672" t="str">
            <v/>
          </cell>
        </row>
        <row r="11673">
          <cell r="J11673" t="str">
            <v/>
          </cell>
          <cell r="O11673" t="str">
            <v/>
          </cell>
          <cell r="P11673" t="str">
            <v/>
          </cell>
          <cell r="Q11673" t="str">
            <v/>
          </cell>
        </row>
        <row r="11674">
          <cell r="J11674" t="str">
            <v/>
          </cell>
          <cell r="O11674" t="str">
            <v/>
          </cell>
          <cell r="P11674" t="str">
            <v/>
          </cell>
          <cell r="Q11674" t="str">
            <v/>
          </cell>
        </row>
        <row r="11675">
          <cell r="J11675" t="str">
            <v/>
          </cell>
          <cell r="O11675" t="str">
            <v/>
          </cell>
          <cell r="P11675" t="str">
            <v/>
          </cell>
          <cell r="Q11675" t="str">
            <v/>
          </cell>
        </row>
        <row r="11676">
          <cell r="J11676" t="str">
            <v/>
          </cell>
          <cell r="O11676" t="str">
            <v/>
          </cell>
          <cell r="P11676" t="str">
            <v/>
          </cell>
          <cell r="Q11676" t="str">
            <v/>
          </cell>
        </row>
        <row r="11677">
          <cell r="J11677" t="str">
            <v/>
          </cell>
          <cell r="O11677" t="str">
            <v/>
          </cell>
          <cell r="P11677" t="str">
            <v/>
          </cell>
          <cell r="Q11677" t="str">
            <v/>
          </cell>
        </row>
        <row r="11678">
          <cell r="J11678" t="str">
            <v/>
          </cell>
          <cell r="O11678" t="str">
            <v/>
          </cell>
          <cell r="P11678" t="str">
            <v/>
          </cell>
          <cell r="Q11678" t="str">
            <v/>
          </cell>
        </row>
        <row r="11679">
          <cell r="J11679" t="str">
            <v/>
          </cell>
          <cell r="O11679" t="str">
            <v/>
          </cell>
          <cell r="P11679" t="str">
            <v/>
          </cell>
          <cell r="Q11679" t="str">
            <v/>
          </cell>
        </row>
        <row r="11680">
          <cell r="J11680" t="str">
            <v/>
          </cell>
          <cell r="O11680" t="str">
            <v/>
          </cell>
          <cell r="P11680" t="str">
            <v/>
          </cell>
          <cell r="Q11680" t="str">
            <v/>
          </cell>
        </row>
        <row r="11681">
          <cell r="J11681" t="str">
            <v/>
          </cell>
          <cell r="O11681" t="str">
            <v/>
          </cell>
          <cell r="P11681" t="str">
            <v/>
          </cell>
          <cell r="Q11681" t="str">
            <v/>
          </cell>
        </row>
        <row r="11682">
          <cell r="J11682" t="str">
            <v/>
          </cell>
          <cell r="O11682" t="str">
            <v/>
          </cell>
          <cell r="P11682" t="str">
            <v/>
          </cell>
          <cell r="Q11682" t="str">
            <v/>
          </cell>
        </row>
        <row r="11683">
          <cell r="J11683" t="str">
            <v/>
          </cell>
          <cell r="O11683" t="str">
            <v/>
          </cell>
          <cell r="P11683" t="str">
            <v/>
          </cell>
          <cell r="Q11683" t="str">
            <v/>
          </cell>
        </row>
        <row r="11684">
          <cell r="J11684" t="str">
            <v/>
          </cell>
          <cell r="O11684" t="str">
            <v/>
          </cell>
          <cell r="P11684" t="str">
            <v/>
          </cell>
          <cell r="Q11684" t="str">
            <v/>
          </cell>
        </row>
        <row r="11685">
          <cell r="J11685" t="str">
            <v/>
          </cell>
          <cell r="O11685" t="str">
            <v/>
          </cell>
          <cell r="P11685" t="str">
            <v/>
          </cell>
          <cell r="Q11685" t="str">
            <v/>
          </cell>
        </row>
        <row r="11686">
          <cell r="J11686" t="str">
            <v/>
          </cell>
          <cell r="O11686" t="str">
            <v/>
          </cell>
          <cell r="P11686" t="str">
            <v/>
          </cell>
          <cell r="Q11686" t="str">
            <v/>
          </cell>
        </row>
        <row r="11687">
          <cell r="J11687" t="str">
            <v/>
          </cell>
          <cell r="O11687" t="str">
            <v/>
          </cell>
          <cell r="P11687" t="str">
            <v/>
          </cell>
          <cell r="Q11687" t="str">
            <v/>
          </cell>
        </row>
        <row r="11688">
          <cell r="J11688" t="str">
            <v/>
          </cell>
          <cell r="O11688" t="str">
            <v/>
          </cell>
          <cell r="P11688" t="str">
            <v/>
          </cell>
          <cell r="Q11688" t="str">
            <v/>
          </cell>
        </row>
        <row r="11689">
          <cell r="J11689" t="str">
            <v/>
          </cell>
          <cell r="O11689" t="str">
            <v/>
          </cell>
          <cell r="P11689" t="str">
            <v/>
          </cell>
          <cell r="Q11689" t="str">
            <v/>
          </cell>
        </row>
        <row r="11690">
          <cell r="J11690" t="str">
            <v/>
          </cell>
          <cell r="O11690" t="str">
            <v/>
          </cell>
          <cell r="P11690" t="str">
            <v/>
          </cell>
          <cell r="Q11690" t="str">
            <v/>
          </cell>
        </row>
        <row r="11691">
          <cell r="J11691" t="str">
            <v/>
          </cell>
          <cell r="O11691" t="str">
            <v/>
          </cell>
          <cell r="P11691" t="str">
            <v/>
          </cell>
          <cell r="Q11691" t="str">
            <v/>
          </cell>
        </row>
        <row r="11692">
          <cell r="J11692" t="str">
            <v/>
          </cell>
          <cell r="O11692" t="str">
            <v/>
          </cell>
          <cell r="P11692" t="str">
            <v/>
          </cell>
          <cell r="Q11692" t="str">
            <v/>
          </cell>
        </row>
        <row r="11693">
          <cell r="J11693" t="str">
            <v/>
          </cell>
          <cell r="O11693" t="str">
            <v/>
          </cell>
          <cell r="P11693" t="str">
            <v/>
          </cell>
          <cell r="Q11693" t="str">
            <v/>
          </cell>
        </row>
        <row r="11694">
          <cell r="J11694" t="str">
            <v/>
          </cell>
          <cell r="O11694" t="str">
            <v/>
          </cell>
          <cell r="P11694" t="str">
            <v/>
          </cell>
          <cell r="Q11694" t="str">
            <v/>
          </cell>
        </row>
        <row r="11695">
          <cell r="J11695" t="str">
            <v/>
          </cell>
          <cell r="O11695" t="str">
            <v/>
          </cell>
          <cell r="P11695" t="str">
            <v/>
          </cell>
          <cell r="Q11695" t="str">
            <v/>
          </cell>
        </row>
        <row r="11696">
          <cell r="J11696" t="str">
            <v/>
          </cell>
          <cell r="O11696" t="str">
            <v/>
          </cell>
          <cell r="P11696" t="str">
            <v/>
          </cell>
          <cell r="Q11696" t="str">
            <v/>
          </cell>
        </row>
        <row r="11697">
          <cell r="J11697" t="str">
            <v/>
          </cell>
          <cell r="O11697" t="str">
            <v/>
          </cell>
          <cell r="P11697" t="str">
            <v/>
          </cell>
          <cell r="Q11697" t="str">
            <v/>
          </cell>
        </row>
        <row r="11698">
          <cell r="J11698" t="str">
            <v/>
          </cell>
          <cell r="O11698" t="str">
            <v/>
          </cell>
          <cell r="P11698" t="str">
            <v/>
          </cell>
          <cell r="Q11698" t="str">
            <v/>
          </cell>
        </row>
        <row r="11699">
          <cell r="J11699" t="str">
            <v/>
          </cell>
          <cell r="O11699" t="str">
            <v/>
          </cell>
          <cell r="P11699" t="str">
            <v/>
          </cell>
          <cell r="Q11699" t="str">
            <v/>
          </cell>
        </row>
        <row r="11700">
          <cell r="J11700" t="str">
            <v/>
          </cell>
          <cell r="O11700" t="str">
            <v/>
          </cell>
          <cell r="P11700" t="str">
            <v/>
          </cell>
          <cell r="Q11700" t="str">
            <v/>
          </cell>
        </row>
        <row r="11701">
          <cell r="J11701" t="str">
            <v/>
          </cell>
          <cell r="O11701" t="str">
            <v/>
          </cell>
          <cell r="P11701" t="str">
            <v/>
          </cell>
          <cell r="Q11701" t="str">
            <v/>
          </cell>
        </row>
        <row r="11702">
          <cell r="J11702" t="str">
            <v/>
          </cell>
          <cell r="O11702" t="str">
            <v/>
          </cell>
          <cell r="P11702" t="str">
            <v/>
          </cell>
          <cell r="Q11702" t="str">
            <v/>
          </cell>
        </row>
        <row r="11703">
          <cell r="J11703" t="str">
            <v/>
          </cell>
          <cell r="O11703" t="str">
            <v/>
          </cell>
          <cell r="P11703" t="str">
            <v/>
          </cell>
          <cell r="Q11703" t="str">
            <v/>
          </cell>
        </row>
        <row r="11704">
          <cell r="J11704" t="str">
            <v/>
          </cell>
          <cell r="O11704" t="str">
            <v/>
          </cell>
          <cell r="P11704" t="str">
            <v/>
          </cell>
          <cell r="Q11704" t="str">
            <v/>
          </cell>
        </row>
        <row r="11705">
          <cell r="J11705" t="str">
            <v/>
          </cell>
          <cell r="O11705" t="str">
            <v/>
          </cell>
          <cell r="P11705" t="str">
            <v/>
          </cell>
          <cell r="Q11705" t="str">
            <v/>
          </cell>
        </row>
        <row r="11706">
          <cell r="J11706" t="str">
            <v/>
          </cell>
          <cell r="O11706" t="str">
            <v/>
          </cell>
          <cell r="P11706" t="str">
            <v/>
          </cell>
          <cell r="Q11706" t="str">
            <v/>
          </cell>
        </row>
        <row r="11707">
          <cell r="J11707" t="str">
            <v/>
          </cell>
          <cell r="O11707" t="str">
            <v/>
          </cell>
          <cell r="P11707" t="str">
            <v/>
          </cell>
          <cell r="Q11707" t="str">
            <v/>
          </cell>
        </row>
        <row r="11708">
          <cell r="J11708" t="str">
            <v/>
          </cell>
          <cell r="O11708" t="str">
            <v/>
          </cell>
          <cell r="P11708" t="str">
            <v/>
          </cell>
          <cell r="Q11708" t="str">
            <v/>
          </cell>
        </row>
        <row r="11709">
          <cell r="J11709" t="str">
            <v/>
          </cell>
          <cell r="O11709" t="str">
            <v/>
          </cell>
          <cell r="P11709" t="str">
            <v/>
          </cell>
          <cell r="Q11709" t="str">
            <v/>
          </cell>
        </row>
        <row r="11710">
          <cell r="J11710" t="str">
            <v/>
          </cell>
          <cell r="O11710" t="str">
            <v/>
          </cell>
          <cell r="P11710" t="str">
            <v/>
          </cell>
          <cell r="Q11710" t="str">
            <v/>
          </cell>
        </row>
        <row r="11711">
          <cell r="J11711" t="str">
            <v/>
          </cell>
          <cell r="O11711" t="str">
            <v/>
          </cell>
          <cell r="P11711" t="str">
            <v/>
          </cell>
          <cell r="Q11711" t="str">
            <v/>
          </cell>
        </row>
        <row r="11712">
          <cell r="J11712" t="str">
            <v/>
          </cell>
          <cell r="O11712" t="str">
            <v/>
          </cell>
          <cell r="P11712" t="str">
            <v/>
          </cell>
          <cell r="Q11712" t="str">
            <v/>
          </cell>
        </row>
        <row r="11713">
          <cell r="J11713" t="str">
            <v/>
          </cell>
          <cell r="O11713" t="str">
            <v/>
          </cell>
          <cell r="P11713" t="str">
            <v/>
          </cell>
          <cell r="Q11713" t="str">
            <v/>
          </cell>
        </row>
        <row r="11714">
          <cell r="J11714" t="str">
            <v/>
          </cell>
          <cell r="O11714" t="str">
            <v/>
          </cell>
          <cell r="P11714" t="str">
            <v/>
          </cell>
          <cell r="Q11714" t="str">
            <v/>
          </cell>
        </row>
        <row r="11715">
          <cell r="J11715" t="str">
            <v/>
          </cell>
          <cell r="O11715" t="str">
            <v/>
          </cell>
          <cell r="P11715" t="str">
            <v/>
          </cell>
          <cell r="Q11715" t="str">
            <v/>
          </cell>
        </row>
        <row r="11716">
          <cell r="J11716" t="str">
            <v/>
          </cell>
          <cell r="O11716" t="str">
            <v/>
          </cell>
          <cell r="P11716" t="str">
            <v/>
          </cell>
          <cell r="Q11716" t="str">
            <v/>
          </cell>
        </row>
        <row r="11717">
          <cell r="J11717" t="str">
            <v/>
          </cell>
          <cell r="O11717" t="str">
            <v/>
          </cell>
          <cell r="P11717" t="str">
            <v/>
          </cell>
          <cell r="Q11717" t="str">
            <v/>
          </cell>
        </row>
        <row r="11718">
          <cell r="J11718" t="str">
            <v/>
          </cell>
          <cell r="O11718" t="str">
            <v/>
          </cell>
          <cell r="P11718" t="str">
            <v/>
          </cell>
          <cell r="Q11718" t="str">
            <v/>
          </cell>
        </row>
        <row r="11719">
          <cell r="J11719" t="str">
            <v/>
          </cell>
          <cell r="O11719" t="str">
            <v/>
          </cell>
          <cell r="P11719" t="str">
            <v/>
          </cell>
          <cell r="Q11719" t="str">
            <v/>
          </cell>
        </row>
        <row r="11720">
          <cell r="J11720" t="str">
            <v/>
          </cell>
          <cell r="O11720" t="str">
            <v/>
          </cell>
          <cell r="P11720" t="str">
            <v/>
          </cell>
          <cell r="Q11720" t="str">
            <v/>
          </cell>
        </row>
        <row r="11721">
          <cell r="J11721" t="str">
            <v/>
          </cell>
          <cell r="O11721" t="str">
            <v/>
          </cell>
          <cell r="P11721" t="str">
            <v/>
          </cell>
          <cell r="Q11721" t="str">
            <v/>
          </cell>
        </row>
        <row r="11722">
          <cell r="J11722" t="str">
            <v/>
          </cell>
          <cell r="O11722" t="str">
            <v/>
          </cell>
          <cell r="P11722" t="str">
            <v/>
          </cell>
          <cell r="Q11722" t="str">
            <v/>
          </cell>
        </row>
        <row r="11723">
          <cell r="J11723" t="str">
            <v/>
          </cell>
          <cell r="O11723" t="str">
            <v/>
          </cell>
          <cell r="P11723" t="str">
            <v/>
          </cell>
          <cell r="Q11723" t="str">
            <v/>
          </cell>
        </row>
        <row r="11724">
          <cell r="J11724" t="str">
            <v/>
          </cell>
          <cell r="O11724" t="str">
            <v/>
          </cell>
          <cell r="P11724" t="str">
            <v/>
          </cell>
          <cell r="Q11724" t="str">
            <v/>
          </cell>
        </row>
        <row r="11725">
          <cell r="J11725" t="str">
            <v/>
          </cell>
          <cell r="O11725" t="str">
            <v/>
          </cell>
          <cell r="P11725" t="str">
            <v/>
          </cell>
          <cell r="Q11725" t="str">
            <v/>
          </cell>
        </row>
        <row r="11726">
          <cell r="J11726" t="str">
            <v/>
          </cell>
          <cell r="O11726" t="str">
            <v/>
          </cell>
          <cell r="P11726" t="str">
            <v/>
          </cell>
          <cell r="Q11726" t="str">
            <v/>
          </cell>
        </row>
        <row r="11727">
          <cell r="J11727" t="str">
            <v/>
          </cell>
          <cell r="O11727" t="str">
            <v/>
          </cell>
          <cell r="P11727" t="str">
            <v/>
          </cell>
          <cell r="Q11727" t="str">
            <v/>
          </cell>
        </row>
        <row r="11728">
          <cell r="J11728" t="str">
            <v/>
          </cell>
          <cell r="O11728" t="str">
            <v/>
          </cell>
          <cell r="P11728" t="str">
            <v/>
          </cell>
          <cell r="Q11728" t="str">
            <v/>
          </cell>
        </row>
        <row r="11729">
          <cell r="J11729" t="str">
            <v/>
          </cell>
          <cell r="O11729" t="str">
            <v/>
          </cell>
          <cell r="P11729" t="str">
            <v/>
          </cell>
          <cell r="Q11729" t="str">
            <v/>
          </cell>
        </row>
        <row r="11730">
          <cell r="J11730" t="str">
            <v/>
          </cell>
          <cell r="O11730" t="str">
            <v/>
          </cell>
          <cell r="P11730" t="str">
            <v/>
          </cell>
          <cell r="Q11730" t="str">
            <v/>
          </cell>
        </row>
        <row r="11731">
          <cell r="J11731" t="str">
            <v/>
          </cell>
          <cell r="O11731" t="str">
            <v/>
          </cell>
          <cell r="P11731" t="str">
            <v/>
          </cell>
          <cell r="Q11731" t="str">
            <v/>
          </cell>
        </row>
        <row r="11732">
          <cell r="J11732" t="str">
            <v/>
          </cell>
          <cell r="O11732" t="str">
            <v/>
          </cell>
          <cell r="P11732" t="str">
            <v/>
          </cell>
          <cell r="Q11732" t="str">
            <v/>
          </cell>
        </row>
        <row r="11733">
          <cell r="J11733" t="str">
            <v/>
          </cell>
          <cell r="O11733" t="str">
            <v/>
          </cell>
          <cell r="P11733" t="str">
            <v/>
          </cell>
          <cell r="Q11733" t="str">
            <v/>
          </cell>
        </row>
        <row r="11734">
          <cell r="J11734" t="str">
            <v/>
          </cell>
          <cell r="O11734" t="str">
            <v/>
          </cell>
          <cell r="P11734" t="str">
            <v/>
          </cell>
          <cell r="Q11734" t="str">
            <v/>
          </cell>
        </row>
        <row r="11735">
          <cell r="J11735" t="str">
            <v/>
          </cell>
          <cell r="O11735" t="str">
            <v/>
          </cell>
          <cell r="P11735" t="str">
            <v/>
          </cell>
          <cell r="Q11735" t="str">
            <v/>
          </cell>
        </row>
        <row r="11736">
          <cell r="J11736" t="str">
            <v/>
          </cell>
          <cell r="O11736" t="str">
            <v/>
          </cell>
          <cell r="P11736" t="str">
            <v/>
          </cell>
          <cell r="Q11736" t="str">
            <v/>
          </cell>
        </row>
        <row r="11737">
          <cell r="J11737" t="str">
            <v/>
          </cell>
          <cell r="O11737" t="str">
            <v/>
          </cell>
          <cell r="P11737" t="str">
            <v/>
          </cell>
          <cell r="Q11737" t="str">
            <v/>
          </cell>
        </row>
        <row r="11738">
          <cell r="J11738" t="str">
            <v/>
          </cell>
          <cell r="O11738" t="str">
            <v/>
          </cell>
          <cell r="P11738" t="str">
            <v/>
          </cell>
          <cell r="Q11738" t="str">
            <v/>
          </cell>
        </row>
        <row r="11739">
          <cell r="J11739" t="str">
            <v/>
          </cell>
          <cell r="O11739" t="str">
            <v/>
          </cell>
          <cell r="P11739" t="str">
            <v/>
          </cell>
          <cell r="Q11739" t="str">
            <v/>
          </cell>
        </row>
        <row r="11740">
          <cell r="J11740" t="str">
            <v/>
          </cell>
          <cell r="O11740" t="str">
            <v/>
          </cell>
          <cell r="P11740" t="str">
            <v/>
          </cell>
          <cell r="Q11740" t="str">
            <v/>
          </cell>
        </row>
        <row r="11741">
          <cell r="J11741" t="str">
            <v/>
          </cell>
          <cell r="O11741" t="str">
            <v/>
          </cell>
          <cell r="P11741" t="str">
            <v/>
          </cell>
          <cell r="Q11741" t="str">
            <v/>
          </cell>
        </row>
        <row r="11742">
          <cell r="J11742" t="str">
            <v/>
          </cell>
          <cell r="O11742" t="str">
            <v/>
          </cell>
          <cell r="P11742" t="str">
            <v/>
          </cell>
          <cell r="Q11742" t="str">
            <v/>
          </cell>
        </row>
        <row r="11743">
          <cell r="J11743" t="str">
            <v/>
          </cell>
          <cell r="O11743" t="str">
            <v/>
          </cell>
          <cell r="P11743" t="str">
            <v/>
          </cell>
          <cell r="Q11743" t="str">
            <v/>
          </cell>
        </row>
        <row r="11744">
          <cell r="J11744" t="str">
            <v/>
          </cell>
          <cell r="O11744" t="str">
            <v/>
          </cell>
          <cell r="P11744" t="str">
            <v/>
          </cell>
          <cell r="Q11744" t="str">
            <v/>
          </cell>
        </row>
        <row r="11745">
          <cell r="J11745" t="str">
            <v/>
          </cell>
          <cell r="O11745" t="str">
            <v/>
          </cell>
          <cell r="P11745" t="str">
            <v/>
          </cell>
          <cell r="Q11745" t="str">
            <v/>
          </cell>
        </row>
        <row r="11746">
          <cell r="J11746" t="str">
            <v/>
          </cell>
          <cell r="O11746" t="str">
            <v/>
          </cell>
          <cell r="P11746" t="str">
            <v/>
          </cell>
          <cell r="Q11746" t="str">
            <v/>
          </cell>
        </row>
        <row r="11747">
          <cell r="J11747" t="str">
            <v/>
          </cell>
          <cell r="O11747" t="str">
            <v/>
          </cell>
          <cell r="P11747" t="str">
            <v/>
          </cell>
          <cell r="Q11747" t="str">
            <v/>
          </cell>
        </row>
        <row r="11748">
          <cell r="J11748" t="str">
            <v/>
          </cell>
          <cell r="O11748" t="str">
            <v/>
          </cell>
          <cell r="P11748" t="str">
            <v/>
          </cell>
          <cell r="Q11748" t="str">
            <v/>
          </cell>
        </row>
        <row r="11749">
          <cell r="J11749" t="str">
            <v/>
          </cell>
          <cell r="O11749" t="str">
            <v/>
          </cell>
          <cell r="P11749" t="str">
            <v/>
          </cell>
          <cell r="Q11749" t="str">
            <v/>
          </cell>
        </row>
        <row r="11750">
          <cell r="J11750" t="str">
            <v/>
          </cell>
          <cell r="O11750" t="str">
            <v/>
          </cell>
          <cell r="P11750" t="str">
            <v/>
          </cell>
          <cell r="Q11750" t="str">
            <v/>
          </cell>
        </row>
        <row r="11751">
          <cell r="J11751" t="str">
            <v/>
          </cell>
          <cell r="O11751" t="str">
            <v/>
          </cell>
          <cell r="P11751" t="str">
            <v/>
          </cell>
          <cell r="Q11751" t="str">
            <v/>
          </cell>
        </row>
        <row r="11752">
          <cell r="J11752" t="str">
            <v/>
          </cell>
          <cell r="O11752" t="str">
            <v/>
          </cell>
          <cell r="P11752" t="str">
            <v/>
          </cell>
          <cell r="Q11752" t="str">
            <v/>
          </cell>
        </row>
        <row r="11753">
          <cell r="J11753" t="str">
            <v/>
          </cell>
          <cell r="O11753" t="str">
            <v/>
          </cell>
          <cell r="P11753" t="str">
            <v/>
          </cell>
          <cell r="Q11753" t="str">
            <v/>
          </cell>
        </row>
        <row r="11754">
          <cell r="J11754" t="str">
            <v/>
          </cell>
          <cell r="O11754" t="str">
            <v/>
          </cell>
          <cell r="P11754" t="str">
            <v/>
          </cell>
          <cell r="Q11754" t="str">
            <v/>
          </cell>
        </row>
        <row r="11755">
          <cell r="J11755" t="str">
            <v/>
          </cell>
          <cell r="O11755" t="str">
            <v/>
          </cell>
          <cell r="P11755" t="str">
            <v/>
          </cell>
          <cell r="Q11755" t="str">
            <v/>
          </cell>
        </row>
        <row r="11756">
          <cell r="J11756" t="str">
            <v/>
          </cell>
          <cell r="O11756" t="str">
            <v/>
          </cell>
          <cell r="P11756" t="str">
            <v/>
          </cell>
          <cell r="Q11756" t="str">
            <v/>
          </cell>
        </row>
        <row r="11757">
          <cell r="J11757" t="str">
            <v/>
          </cell>
          <cell r="O11757" t="str">
            <v/>
          </cell>
          <cell r="P11757" t="str">
            <v/>
          </cell>
          <cell r="Q11757" t="str">
            <v/>
          </cell>
        </row>
        <row r="11758">
          <cell r="J11758" t="str">
            <v/>
          </cell>
          <cell r="O11758" t="str">
            <v/>
          </cell>
          <cell r="P11758" t="str">
            <v/>
          </cell>
          <cell r="Q11758" t="str">
            <v/>
          </cell>
        </row>
        <row r="11759">
          <cell r="J11759" t="str">
            <v/>
          </cell>
          <cell r="O11759" t="str">
            <v/>
          </cell>
          <cell r="P11759" t="str">
            <v/>
          </cell>
          <cell r="Q11759" t="str">
            <v/>
          </cell>
        </row>
        <row r="11760">
          <cell r="J11760" t="str">
            <v/>
          </cell>
          <cell r="O11760" t="str">
            <v/>
          </cell>
          <cell r="P11760" t="str">
            <v/>
          </cell>
          <cell r="Q11760" t="str">
            <v/>
          </cell>
        </row>
        <row r="11761">
          <cell r="J11761" t="str">
            <v/>
          </cell>
          <cell r="O11761" t="str">
            <v/>
          </cell>
          <cell r="P11761" t="str">
            <v/>
          </cell>
          <cell r="Q11761" t="str">
            <v/>
          </cell>
        </row>
        <row r="11762">
          <cell r="J11762" t="str">
            <v/>
          </cell>
          <cell r="O11762" t="str">
            <v/>
          </cell>
          <cell r="P11762" t="str">
            <v/>
          </cell>
          <cell r="Q11762" t="str">
            <v/>
          </cell>
        </row>
        <row r="11763">
          <cell r="J11763" t="str">
            <v/>
          </cell>
          <cell r="O11763" t="str">
            <v/>
          </cell>
          <cell r="P11763" t="str">
            <v/>
          </cell>
          <cell r="Q11763" t="str">
            <v/>
          </cell>
        </row>
        <row r="11764">
          <cell r="J11764" t="str">
            <v/>
          </cell>
          <cell r="O11764" t="str">
            <v/>
          </cell>
          <cell r="P11764" t="str">
            <v/>
          </cell>
          <cell r="Q11764" t="str">
            <v/>
          </cell>
        </row>
        <row r="11765">
          <cell r="J11765" t="str">
            <v/>
          </cell>
          <cell r="O11765" t="str">
            <v/>
          </cell>
          <cell r="P11765" t="str">
            <v/>
          </cell>
          <cell r="Q11765" t="str">
            <v/>
          </cell>
        </row>
        <row r="11766">
          <cell r="J11766" t="str">
            <v/>
          </cell>
          <cell r="O11766" t="str">
            <v/>
          </cell>
          <cell r="P11766" t="str">
            <v/>
          </cell>
          <cell r="Q11766" t="str">
            <v/>
          </cell>
        </row>
        <row r="11767">
          <cell r="J11767" t="str">
            <v/>
          </cell>
          <cell r="O11767" t="str">
            <v/>
          </cell>
          <cell r="P11767" t="str">
            <v/>
          </cell>
          <cell r="Q11767" t="str">
            <v/>
          </cell>
        </row>
        <row r="11768">
          <cell r="J11768" t="str">
            <v/>
          </cell>
          <cell r="O11768" t="str">
            <v/>
          </cell>
          <cell r="P11768" t="str">
            <v/>
          </cell>
          <cell r="Q11768" t="str">
            <v/>
          </cell>
        </row>
        <row r="11769">
          <cell r="J11769" t="str">
            <v/>
          </cell>
          <cell r="O11769" t="str">
            <v/>
          </cell>
          <cell r="P11769" t="str">
            <v/>
          </cell>
          <cell r="Q11769" t="str">
            <v/>
          </cell>
        </row>
        <row r="11770">
          <cell r="J11770" t="str">
            <v/>
          </cell>
          <cell r="O11770" t="str">
            <v/>
          </cell>
          <cell r="P11770" t="str">
            <v/>
          </cell>
          <cell r="Q11770" t="str">
            <v/>
          </cell>
        </row>
        <row r="11771">
          <cell r="J11771" t="str">
            <v/>
          </cell>
          <cell r="O11771" t="str">
            <v/>
          </cell>
          <cell r="P11771" t="str">
            <v/>
          </cell>
          <cell r="Q11771" t="str">
            <v/>
          </cell>
        </row>
        <row r="11772">
          <cell r="J11772" t="str">
            <v/>
          </cell>
          <cell r="O11772" t="str">
            <v/>
          </cell>
          <cell r="P11772" t="str">
            <v/>
          </cell>
          <cell r="Q11772" t="str">
            <v/>
          </cell>
        </row>
        <row r="11773">
          <cell r="J11773" t="str">
            <v/>
          </cell>
          <cell r="O11773" t="str">
            <v/>
          </cell>
          <cell r="P11773" t="str">
            <v/>
          </cell>
          <cell r="Q11773" t="str">
            <v/>
          </cell>
        </row>
        <row r="11774">
          <cell r="J11774" t="str">
            <v/>
          </cell>
          <cell r="O11774" t="str">
            <v/>
          </cell>
          <cell r="P11774" t="str">
            <v/>
          </cell>
          <cell r="Q11774" t="str">
            <v/>
          </cell>
        </row>
        <row r="11775">
          <cell r="J11775" t="str">
            <v/>
          </cell>
          <cell r="O11775" t="str">
            <v/>
          </cell>
          <cell r="P11775" t="str">
            <v/>
          </cell>
          <cell r="Q11775" t="str">
            <v/>
          </cell>
        </row>
        <row r="11776">
          <cell r="J11776" t="str">
            <v/>
          </cell>
          <cell r="O11776" t="str">
            <v/>
          </cell>
          <cell r="P11776" t="str">
            <v/>
          </cell>
          <cell r="Q11776" t="str">
            <v/>
          </cell>
        </row>
        <row r="11777">
          <cell r="J11777" t="str">
            <v/>
          </cell>
          <cell r="O11777" t="str">
            <v/>
          </cell>
          <cell r="P11777" t="str">
            <v/>
          </cell>
          <cell r="Q11777" t="str">
            <v/>
          </cell>
        </row>
        <row r="11778">
          <cell r="J11778" t="str">
            <v/>
          </cell>
          <cell r="O11778" t="str">
            <v/>
          </cell>
          <cell r="P11778" t="str">
            <v/>
          </cell>
          <cell r="Q11778" t="str">
            <v/>
          </cell>
        </row>
        <row r="11779">
          <cell r="J11779" t="str">
            <v/>
          </cell>
          <cell r="O11779" t="str">
            <v/>
          </cell>
          <cell r="P11779" t="str">
            <v/>
          </cell>
          <cell r="Q11779" t="str">
            <v/>
          </cell>
        </row>
        <row r="11780">
          <cell r="J11780" t="str">
            <v/>
          </cell>
          <cell r="O11780" t="str">
            <v/>
          </cell>
          <cell r="P11780" t="str">
            <v/>
          </cell>
          <cell r="Q11780" t="str">
            <v/>
          </cell>
        </row>
        <row r="11781">
          <cell r="J11781" t="str">
            <v/>
          </cell>
          <cell r="O11781" t="str">
            <v/>
          </cell>
          <cell r="P11781" t="str">
            <v/>
          </cell>
          <cell r="Q11781" t="str">
            <v/>
          </cell>
        </row>
        <row r="11782">
          <cell r="J11782" t="str">
            <v/>
          </cell>
          <cell r="O11782" t="str">
            <v/>
          </cell>
          <cell r="P11782" t="str">
            <v/>
          </cell>
          <cell r="Q11782" t="str">
            <v/>
          </cell>
        </row>
        <row r="11783">
          <cell r="J11783" t="str">
            <v/>
          </cell>
          <cell r="O11783" t="str">
            <v/>
          </cell>
          <cell r="P11783" t="str">
            <v/>
          </cell>
          <cell r="Q11783" t="str">
            <v/>
          </cell>
        </row>
        <row r="11784">
          <cell r="J11784" t="str">
            <v/>
          </cell>
          <cell r="O11784" t="str">
            <v/>
          </cell>
          <cell r="P11784" t="str">
            <v/>
          </cell>
          <cell r="Q11784" t="str">
            <v/>
          </cell>
        </row>
        <row r="11785">
          <cell r="J11785" t="str">
            <v/>
          </cell>
          <cell r="O11785" t="str">
            <v/>
          </cell>
          <cell r="P11785" t="str">
            <v/>
          </cell>
          <cell r="Q11785" t="str">
            <v/>
          </cell>
        </row>
        <row r="11786">
          <cell r="J11786" t="str">
            <v/>
          </cell>
          <cell r="O11786" t="str">
            <v/>
          </cell>
          <cell r="P11786" t="str">
            <v/>
          </cell>
          <cell r="Q11786" t="str">
            <v/>
          </cell>
        </row>
        <row r="11787">
          <cell r="J11787" t="str">
            <v/>
          </cell>
          <cell r="O11787" t="str">
            <v/>
          </cell>
          <cell r="P11787" t="str">
            <v/>
          </cell>
          <cell r="Q11787" t="str">
            <v/>
          </cell>
        </row>
        <row r="11788">
          <cell r="J11788" t="str">
            <v/>
          </cell>
          <cell r="O11788" t="str">
            <v/>
          </cell>
          <cell r="P11788" t="str">
            <v/>
          </cell>
          <cell r="Q11788" t="str">
            <v/>
          </cell>
        </row>
        <row r="11789">
          <cell r="J11789" t="str">
            <v/>
          </cell>
          <cell r="O11789" t="str">
            <v/>
          </cell>
          <cell r="P11789" t="str">
            <v/>
          </cell>
          <cell r="Q11789" t="str">
            <v/>
          </cell>
        </row>
        <row r="11790">
          <cell r="J11790" t="str">
            <v/>
          </cell>
          <cell r="O11790" t="str">
            <v/>
          </cell>
          <cell r="P11790" t="str">
            <v/>
          </cell>
          <cell r="Q11790" t="str">
            <v/>
          </cell>
        </row>
        <row r="11791">
          <cell r="J11791" t="str">
            <v/>
          </cell>
          <cell r="O11791" t="str">
            <v/>
          </cell>
          <cell r="P11791" t="str">
            <v/>
          </cell>
          <cell r="Q11791" t="str">
            <v/>
          </cell>
        </row>
        <row r="11792">
          <cell r="J11792" t="str">
            <v/>
          </cell>
          <cell r="O11792" t="str">
            <v/>
          </cell>
          <cell r="P11792" t="str">
            <v/>
          </cell>
          <cell r="Q11792" t="str">
            <v/>
          </cell>
        </row>
        <row r="11793">
          <cell r="J11793" t="str">
            <v/>
          </cell>
          <cell r="O11793" t="str">
            <v/>
          </cell>
          <cell r="P11793" t="str">
            <v/>
          </cell>
          <cell r="Q11793" t="str">
            <v/>
          </cell>
        </row>
        <row r="11794">
          <cell r="J11794" t="str">
            <v/>
          </cell>
          <cell r="O11794" t="str">
            <v/>
          </cell>
          <cell r="P11794" t="str">
            <v/>
          </cell>
          <cell r="Q11794" t="str">
            <v/>
          </cell>
        </row>
        <row r="11795">
          <cell r="J11795" t="str">
            <v/>
          </cell>
          <cell r="O11795" t="str">
            <v/>
          </cell>
          <cell r="P11795" t="str">
            <v/>
          </cell>
          <cell r="Q11795" t="str">
            <v/>
          </cell>
        </row>
        <row r="11796">
          <cell r="J11796" t="str">
            <v/>
          </cell>
          <cell r="O11796" t="str">
            <v/>
          </cell>
          <cell r="P11796" t="str">
            <v/>
          </cell>
          <cell r="Q11796" t="str">
            <v/>
          </cell>
        </row>
        <row r="11797">
          <cell r="J11797" t="str">
            <v/>
          </cell>
          <cell r="O11797" t="str">
            <v/>
          </cell>
          <cell r="P11797" t="str">
            <v/>
          </cell>
          <cell r="Q11797" t="str">
            <v/>
          </cell>
        </row>
        <row r="11798">
          <cell r="J11798" t="str">
            <v/>
          </cell>
          <cell r="O11798" t="str">
            <v/>
          </cell>
          <cell r="P11798" t="str">
            <v/>
          </cell>
          <cell r="Q11798" t="str">
            <v/>
          </cell>
        </row>
        <row r="11799">
          <cell r="J11799" t="str">
            <v/>
          </cell>
          <cell r="O11799" t="str">
            <v/>
          </cell>
          <cell r="P11799" t="str">
            <v/>
          </cell>
          <cell r="Q11799" t="str">
            <v/>
          </cell>
        </row>
        <row r="11800">
          <cell r="J11800" t="str">
            <v/>
          </cell>
          <cell r="O11800" t="str">
            <v/>
          </cell>
          <cell r="P11800" t="str">
            <v/>
          </cell>
          <cell r="Q11800" t="str">
            <v/>
          </cell>
        </row>
        <row r="11801">
          <cell r="J11801" t="str">
            <v/>
          </cell>
          <cell r="O11801" t="str">
            <v/>
          </cell>
          <cell r="P11801" t="str">
            <v/>
          </cell>
          <cell r="Q11801" t="str">
            <v/>
          </cell>
        </row>
        <row r="11802">
          <cell r="J11802" t="str">
            <v/>
          </cell>
          <cell r="O11802" t="str">
            <v/>
          </cell>
          <cell r="P11802" t="str">
            <v/>
          </cell>
          <cell r="Q11802" t="str">
            <v/>
          </cell>
        </row>
        <row r="11803">
          <cell r="J11803" t="str">
            <v/>
          </cell>
          <cell r="O11803" t="str">
            <v/>
          </cell>
          <cell r="P11803" t="str">
            <v/>
          </cell>
          <cell r="Q11803" t="str">
            <v/>
          </cell>
        </row>
        <row r="11804">
          <cell r="J11804" t="str">
            <v/>
          </cell>
          <cell r="O11804" t="str">
            <v/>
          </cell>
          <cell r="P11804" t="str">
            <v/>
          </cell>
          <cell r="Q11804" t="str">
            <v/>
          </cell>
        </row>
        <row r="11805">
          <cell r="J11805" t="str">
            <v/>
          </cell>
          <cell r="O11805" t="str">
            <v/>
          </cell>
          <cell r="P11805" t="str">
            <v/>
          </cell>
          <cell r="Q11805" t="str">
            <v/>
          </cell>
        </row>
        <row r="11806">
          <cell r="J11806" t="str">
            <v/>
          </cell>
          <cell r="O11806" t="str">
            <v/>
          </cell>
          <cell r="P11806" t="str">
            <v/>
          </cell>
          <cell r="Q11806" t="str">
            <v/>
          </cell>
        </row>
        <row r="11807">
          <cell r="J11807" t="str">
            <v/>
          </cell>
          <cell r="O11807" t="str">
            <v/>
          </cell>
          <cell r="P11807" t="str">
            <v/>
          </cell>
          <cell r="Q11807" t="str">
            <v/>
          </cell>
        </row>
        <row r="11808">
          <cell r="J11808" t="str">
            <v/>
          </cell>
          <cell r="O11808" t="str">
            <v/>
          </cell>
          <cell r="P11808" t="str">
            <v/>
          </cell>
          <cell r="Q11808" t="str">
            <v/>
          </cell>
        </row>
        <row r="11809">
          <cell r="J11809" t="str">
            <v/>
          </cell>
          <cell r="O11809" t="str">
            <v/>
          </cell>
          <cell r="P11809" t="str">
            <v/>
          </cell>
          <cell r="Q11809" t="str">
            <v/>
          </cell>
        </row>
        <row r="11810">
          <cell r="J11810" t="str">
            <v/>
          </cell>
          <cell r="O11810" t="str">
            <v/>
          </cell>
          <cell r="P11810" t="str">
            <v/>
          </cell>
          <cell r="Q11810" t="str">
            <v/>
          </cell>
        </row>
        <row r="11811">
          <cell r="J11811" t="str">
            <v/>
          </cell>
          <cell r="O11811" t="str">
            <v/>
          </cell>
          <cell r="P11811" t="str">
            <v/>
          </cell>
          <cell r="Q11811" t="str">
            <v/>
          </cell>
        </row>
        <row r="11812">
          <cell r="J11812" t="str">
            <v/>
          </cell>
          <cell r="O11812" t="str">
            <v/>
          </cell>
          <cell r="P11812" t="str">
            <v/>
          </cell>
          <cell r="Q11812" t="str">
            <v/>
          </cell>
        </row>
        <row r="11813">
          <cell r="J11813" t="str">
            <v/>
          </cell>
          <cell r="O11813" t="str">
            <v/>
          </cell>
          <cell r="P11813" t="str">
            <v/>
          </cell>
          <cell r="Q11813" t="str">
            <v/>
          </cell>
        </row>
        <row r="11814">
          <cell r="J11814" t="str">
            <v/>
          </cell>
          <cell r="O11814" t="str">
            <v/>
          </cell>
          <cell r="P11814" t="str">
            <v/>
          </cell>
          <cell r="Q11814" t="str">
            <v/>
          </cell>
        </row>
        <row r="11815">
          <cell r="J11815" t="str">
            <v/>
          </cell>
          <cell r="O11815" t="str">
            <v/>
          </cell>
          <cell r="P11815" t="str">
            <v/>
          </cell>
          <cell r="Q11815" t="str">
            <v/>
          </cell>
        </row>
        <row r="11816">
          <cell r="J11816" t="str">
            <v/>
          </cell>
          <cell r="O11816" t="str">
            <v/>
          </cell>
          <cell r="P11816" t="str">
            <v/>
          </cell>
          <cell r="Q11816" t="str">
            <v/>
          </cell>
        </row>
        <row r="11817">
          <cell r="J11817" t="str">
            <v/>
          </cell>
          <cell r="O11817" t="str">
            <v/>
          </cell>
          <cell r="P11817" t="str">
            <v/>
          </cell>
          <cell r="Q11817" t="str">
            <v/>
          </cell>
        </row>
        <row r="11818">
          <cell r="J11818" t="str">
            <v/>
          </cell>
          <cell r="O11818" t="str">
            <v/>
          </cell>
          <cell r="P11818" t="str">
            <v/>
          </cell>
          <cell r="Q11818" t="str">
            <v/>
          </cell>
        </row>
        <row r="11819">
          <cell r="J11819" t="str">
            <v/>
          </cell>
          <cell r="O11819" t="str">
            <v/>
          </cell>
          <cell r="P11819" t="str">
            <v/>
          </cell>
          <cell r="Q11819" t="str">
            <v/>
          </cell>
        </row>
        <row r="11820">
          <cell r="J11820" t="str">
            <v/>
          </cell>
          <cell r="O11820" t="str">
            <v/>
          </cell>
          <cell r="P11820" t="str">
            <v/>
          </cell>
          <cell r="Q11820" t="str">
            <v/>
          </cell>
        </row>
        <row r="11821">
          <cell r="J11821" t="str">
            <v/>
          </cell>
          <cell r="O11821" t="str">
            <v/>
          </cell>
          <cell r="P11821" t="str">
            <v/>
          </cell>
          <cell r="Q11821" t="str">
            <v/>
          </cell>
        </row>
        <row r="11822">
          <cell r="J11822" t="str">
            <v/>
          </cell>
          <cell r="O11822" t="str">
            <v/>
          </cell>
          <cell r="P11822" t="str">
            <v/>
          </cell>
          <cell r="Q11822" t="str">
            <v/>
          </cell>
        </row>
        <row r="11823">
          <cell r="J11823" t="str">
            <v/>
          </cell>
          <cell r="O11823" t="str">
            <v/>
          </cell>
          <cell r="P11823" t="str">
            <v/>
          </cell>
          <cell r="Q11823" t="str">
            <v/>
          </cell>
        </row>
        <row r="11824">
          <cell r="J11824" t="str">
            <v/>
          </cell>
          <cell r="O11824" t="str">
            <v/>
          </cell>
          <cell r="P11824" t="str">
            <v/>
          </cell>
          <cell r="Q11824" t="str">
            <v/>
          </cell>
        </row>
        <row r="11825">
          <cell r="J11825" t="str">
            <v/>
          </cell>
          <cell r="O11825" t="str">
            <v/>
          </cell>
          <cell r="P11825" t="str">
            <v/>
          </cell>
          <cell r="Q11825" t="str">
            <v/>
          </cell>
        </row>
        <row r="11826">
          <cell r="J11826" t="str">
            <v/>
          </cell>
          <cell r="O11826" t="str">
            <v/>
          </cell>
          <cell r="P11826" t="str">
            <v/>
          </cell>
          <cell r="Q11826" t="str">
            <v/>
          </cell>
        </row>
        <row r="11827">
          <cell r="J11827" t="str">
            <v/>
          </cell>
          <cell r="O11827" t="str">
            <v/>
          </cell>
          <cell r="P11827" t="str">
            <v/>
          </cell>
          <cell r="Q11827" t="str">
            <v/>
          </cell>
        </row>
        <row r="11828">
          <cell r="J11828" t="str">
            <v/>
          </cell>
          <cell r="O11828" t="str">
            <v/>
          </cell>
          <cell r="P11828" t="str">
            <v/>
          </cell>
          <cell r="Q11828" t="str">
            <v/>
          </cell>
        </row>
        <row r="11829">
          <cell r="J11829" t="str">
            <v/>
          </cell>
          <cell r="O11829" t="str">
            <v/>
          </cell>
          <cell r="P11829" t="str">
            <v/>
          </cell>
          <cell r="Q11829" t="str">
            <v/>
          </cell>
        </row>
        <row r="11830">
          <cell r="J11830" t="str">
            <v/>
          </cell>
          <cell r="O11830" t="str">
            <v/>
          </cell>
          <cell r="P11830" t="str">
            <v/>
          </cell>
          <cell r="Q11830" t="str">
            <v/>
          </cell>
        </row>
        <row r="11831">
          <cell r="J11831" t="str">
            <v/>
          </cell>
          <cell r="O11831" t="str">
            <v/>
          </cell>
          <cell r="P11831" t="str">
            <v/>
          </cell>
          <cell r="Q11831" t="str">
            <v/>
          </cell>
        </row>
        <row r="11832">
          <cell r="J11832" t="str">
            <v/>
          </cell>
          <cell r="O11832" t="str">
            <v/>
          </cell>
          <cell r="P11832" t="str">
            <v/>
          </cell>
          <cell r="Q11832" t="str">
            <v/>
          </cell>
        </row>
        <row r="11833">
          <cell r="J11833" t="str">
            <v/>
          </cell>
          <cell r="O11833" t="str">
            <v/>
          </cell>
          <cell r="P11833" t="str">
            <v/>
          </cell>
          <cell r="Q11833" t="str">
            <v/>
          </cell>
        </row>
        <row r="11834">
          <cell r="J11834" t="str">
            <v/>
          </cell>
          <cell r="O11834" t="str">
            <v/>
          </cell>
          <cell r="P11834" t="str">
            <v/>
          </cell>
          <cell r="Q11834" t="str">
            <v/>
          </cell>
        </row>
        <row r="11835">
          <cell r="J11835" t="str">
            <v/>
          </cell>
          <cell r="O11835" t="str">
            <v/>
          </cell>
          <cell r="P11835" t="str">
            <v/>
          </cell>
          <cell r="Q11835" t="str">
            <v/>
          </cell>
        </row>
        <row r="11836">
          <cell r="J11836" t="str">
            <v/>
          </cell>
          <cell r="O11836" t="str">
            <v/>
          </cell>
          <cell r="P11836" t="str">
            <v/>
          </cell>
          <cell r="Q11836" t="str">
            <v/>
          </cell>
        </row>
        <row r="11837">
          <cell r="J11837" t="str">
            <v/>
          </cell>
          <cell r="O11837" t="str">
            <v/>
          </cell>
          <cell r="P11837" t="str">
            <v/>
          </cell>
          <cell r="Q11837" t="str">
            <v/>
          </cell>
        </row>
        <row r="11838">
          <cell r="J11838" t="str">
            <v/>
          </cell>
          <cell r="O11838" t="str">
            <v/>
          </cell>
          <cell r="P11838" t="str">
            <v/>
          </cell>
          <cell r="Q11838" t="str">
            <v/>
          </cell>
        </row>
        <row r="11839">
          <cell r="J11839" t="str">
            <v/>
          </cell>
          <cell r="O11839" t="str">
            <v/>
          </cell>
          <cell r="P11839" t="str">
            <v/>
          </cell>
          <cell r="Q11839" t="str">
            <v/>
          </cell>
        </row>
        <row r="11840">
          <cell r="J11840" t="str">
            <v/>
          </cell>
          <cell r="O11840" t="str">
            <v/>
          </cell>
          <cell r="P11840" t="str">
            <v/>
          </cell>
          <cell r="Q11840" t="str">
            <v/>
          </cell>
        </row>
        <row r="11841">
          <cell r="J11841" t="str">
            <v/>
          </cell>
          <cell r="O11841" t="str">
            <v/>
          </cell>
          <cell r="P11841" t="str">
            <v/>
          </cell>
          <cell r="Q11841" t="str">
            <v/>
          </cell>
        </row>
        <row r="11842">
          <cell r="J11842" t="str">
            <v/>
          </cell>
          <cell r="O11842" t="str">
            <v/>
          </cell>
          <cell r="P11842" t="str">
            <v/>
          </cell>
          <cell r="Q11842" t="str">
            <v/>
          </cell>
        </row>
        <row r="11843">
          <cell r="J11843" t="str">
            <v/>
          </cell>
          <cell r="O11843" t="str">
            <v/>
          </cell>
          <cell r="P11843" t="str">
            <v/>
          </cell>
          <cell r="Q11843" t="str">
            <v/>
          </cell>
        </row>
        <row r="11844">
          <cell r="J11844" t="str">
            <v/>
          </cell>
          <cell r="O11844" t="str">
            <v/>
          </cell>
          <cell r="P11844" t="str">
            <v/>
          </cell>
          <cell r="Q11844" t="str">
            <v/>
          </cell>
        </row>
        <row r="11845">
          <cell r="J11845" t="str">
            <v/>
          </cell>
          <cell r="O11845" t="str">
            <v/>
          </cell>
          <cell r="P11845" t="str">
            <v/>
          </cell>
          <cell r="Q11845" t="str">
            <v/>
          </cell>
        </row>
        <row r="11846">
          <cell r="J11846" t="str">
            <v/>
          </cell>
          <cell r="O11846" t="str">
            <v/>
          </cell>
          <cell r="P11846" t="str">
            <v/>
          </cell>
          <cell r="Q11846" t="str">
            <v/>
          </cell>
        </row>
        <row r="11847">
          <cell r="J11847" t="str">
            <v/>
          </cell>
          <cell r="O11847" t="str">
            <v/>
          </cell>
          <cell r="P11847" t="str">
            <v/>
          </cell>
          <cell r="Q11847" t="str">
            <v/>
          </cell>
        </row>
        <row r="11848">
          <cell r="J11848" t="str">
            <v/>
          </cell>
          <cell r="O11848" t="str">
            <v/>
          </cell>
          <cell r="P11848" t="str">
            <v/>
          </cell>
          <cell r="Q11848" t="str">
            <v/>
          </cell>
        </row>
        <row r="11849">
          <cell r="J11849" t="str">
            <v/>
          </cell>
          <cell r="O11849" t="str">
            <v/>
          </cell>
          <cell r="P11849" t="str">
            <v/>
          </cell>
          <cell r="Q11849" t="str">
            <v/>
          </cell>
        </row>
        <row r="11850">
          <cell r="J11850" t="str">
            <v/>
          </cell>
          <cell r="O11850" t="str">
            <v/>
          </cell>
          <cell r="P11850" t="str">
            <v/>
          </cell>
          <cell r="Q11850" t="str">
            <v/>
          </cell>
        </row>
        <row r="11851">
          <cell r="J11851" t="str">
            <v/>
          </cell>
          <cell r="O11851" t="str">
            <v/>
          </cell>
          <cell r="P11851" t="str">
            <v/>
          </cell>
          <cell r="Q11851" t="str">
            <v/>
          </cell>
        </row>
        <row r="11852">
          <cell r="J11852" t="str">
            <v/>
          </cell>
          <cell r="O11852" t="str">
            <v/>
          </cell>
          <cell r="P11852" t="str">
            <v/>
          </cell>
          <cell r="Q11852" t="str">
            <v/>
          </cell>
        </row>
        <row r="11853">
          <cell r="J11853" t="str">
            <v/>
          </cell>
          <cell r="O11853" t="str">
            <v/>
          </cell>
          <cell r="P11853" t="str">
            <v/>
          </cell>
          <cell r="Q11853" t="str">
            <v/>
          </cell>
        </row>
        <row r="11854">
          <cell r="J11854" t="str">
            <v/>
          </cell>
          <cell r="O11854" t="str">
            <v/>
          </cell>
          <cell r="P11854" t="str">
            <v/>
          </cell>
          <cell r="Q11854" t="str">
            <v/>
          </cell>
        </row>
        <row r="11855">
          <cell r="J11855" t="str">
            <v/>
          </cell>
          <cell r="O11855" t="str">
            <v/>
          </cell>
          <cell r="P11855" t="str">
            <v/>
          </cell>
          <cell r="Q11855" t="str">
            <v/>
          </cell>
        </row>
        <row r="11856">
          <cell r="J11856" t="str">
            <v/>
          </cell>
          <cell r="O11856" t="str">
            <v/>
          </cell>
          <cell r="P11856" t="str">
            <v/>
          </cell>
          <cell r="Q11856" t="str">
            <v/>
          </cell>
        </row>
        <row r="11857">
          <cell r="J11857" t="str">
            <v/>
          </cell>
          <cell r="O11857" t="str">
            <v/>
          </cell>
          <cell r="P11857" t="str">
            <v/>
          </cell>
          <cell r="Q11857" t="str">
            <v/>
          </cell>
        </row>
        <row r="11858">
          <cell r="J11858" t="str">
            <v/>
          </cell>
          <cell r="O11858" t="str">
            <v/>
          </cell>
          <cell r="P11858" t="str">
            <v/>
          </cell>
          <cell r="Q11858" t="str">
            <v/>
          </cell>
        </row>
        <row r="11859">
          <cell r="J11859" t="str">
            <v/>
          </cell>
          <cell r="O11859" t="str">
            <v/>
          </cell>
          <cell r="P11859" t="str">
            <v/>
          </cell>
          <cell r="Q11859" t="str">
            <v/>
          </cell>
        </row>
        <row r="11860">
          <cell r="J11860" t="str">
            <v/>
          </cell>
          <cell r="O11860" t="str">
            <v/>
          </cell>
          <cell r="P11860" t="str">
            <v/>
          </cell>
          <cell r="Q11860" t="str">
            <v/>
          </cell>
        </row>
        <row r="11861">
          <cell r="J11861" t="str">
            <v/>
          </cell>
          <cell r="O11861" t="str">
            <v/>
          </cell>
          <cell r="P11861" t="str">
            <v/>
          </cell>
          <cell r="Q11861" t="str">
            <v/>
          </cell>
        </row>
        <row r="11862">
          <cell r="J11862" t="str">
            <v/>
          </cell>
          <cell r="O11862" t="str">
            <v/>
          </cell>
          <cell r="P11862" t="str">
            <v/>
          </cell>
          <cell r="Q11862" t="str">
            <v/>
          </cell>
        </row>
        <row r="11863">
          <cell r="J11863" t="str">
            <v/>
          </cell>
          <cell r="O11863" t="str">
            <v/>
          </cell>
          <cell r="P11863" t="str">
            <v/>
          </cell>
          <cell r="Q11863" t="str">
            <v/>
          </cell>
        </row>
        <row r="11864">
          <cell r="J11864" t="str">
            <v/>
          </cell>
          <cell r="O11864" t="str">
            <v/>
          </cell>
          <cell r="P11864" t="str">
            <v/>
          </cell>
          <cell r="Q11864" t="str">
            <v/>
          </cell>
        </row>
        <row r="11865">
          <cell r="J11865" t="str">
            <v/>
          </cell>
          <cell r="O11865" t="str">
            <v/>
          </cell>
          <cell r="P11865" t="str">
            <v/>
          </cell>
          <cell r="Q11865" t="str">
            <v/>
          </cell>
        </row>
        <row r="11866">
          <cell r="J11866" t="str">
            <v/>
          </cell>
          <cell r="O11866" t="str">
            <v/>
          </cell>
          <cell r="P11866" t="str">
            <v/>
          </cell>
          <cell r="Q11866" t="str">
            <v/>
          </cell>
        </row>
        <row r="11867">
          <cell r="J11867" t="str">
            <v/>
          </cell>
          <cell r="O11867" t="str">
            <v/>
          </cell>
          <cell r="P11867" t="str">
            <v/>
          </cell>
          <cell r="Q11867" t="str">
            <v/>
          </cell>
        </row>
        <row r="11868">
          <cell r="J11868" t="str">
            <v/>
          </cell>
          <cell r="O11868" t="str">
            <v/>
          </cell>
          <cell r="P11868" t="str">
            <v/>
          </cell>
          <cell r="Q11868" t="str">
            <v/>
          </cell>
        </row>
        <row r="11869">
          <cell r="J11869" t="str">
            <v/>
          </cell>
          <cell r="O11869" t="str">
            <v/>
          </cell>
          <cell r="P11869" t="str">
            <v/>
          </cell>
          <cell r="Q11869" t="str">
            <v/>
          </cell>
        </row>
        <row r="11870">
          <cell r="J11870" t="str">
            <v/>
          </cell>
          <cell r="O11870" t="str">
            <v/>
          </cell>
          <cell r="P11870" t="str">
            <v/>
          </cell>
          <cell r="Q11870" t="str">
            <v/>
          </cell>
        </row>
        <row r="11871">
          <cell r="J11871" t="str">
            <v/>
          </cell>
          <cell r="O11871" t="str">
            <v/>
          </cell>
          <cell r="P11871" t="str">
            <v/>
          </cell>
          <cell r="Q11871" t="str">
            <v/>
          </cell>
        </row>
        <row r="11872">
          <cell r="J11872" t="str">
            <v/>
          </cell>
          <cell r="O11872" t="str">
            <v/>
          </cell>
          <cell r="P11872" t="str">
            <v/>
          </cell>
          <cell r="Q11872" t="str">
            <v/>
          </cell>
        </row>
        <row r="11873">
          <cell r="J11873" t="str">
            <v/>
          </cell>
          <cell r="O11873" t="str">
            <v/>
          </cell>
          <cell r="P11873" t="str">
            <v/>
          </cell>
          <cell r="Q11873" t="str">
            <v/>
          </cell>
        </row>
        <row r="11874">
          <cell r="J11874" t="str">
            <v/>
          </cell>
          <cell r="O11874" t="str">
            <v/>
          </cell>
          <cell r="P11874" t="str">
            <v/>
          </cell>
          <cell r="Q11874" t="str">
            <v/>
          </cell>
        </row>
        <row r="11875">
          <cell r="J11875" t="str">
            <v/>
          </cell>
          <cell r="O11875" t="str">
            <v/>
          </cell>
          <cell r="P11875" t="str">
            <v/>
          </cell>
          <cell r="Q11875" t="str">
            <v/>
          </cell>
        </row>
        <row r="11876">
          <cell r="J11876" t="str">
            <v/>
          </cell>
          <cell r="O11876" t="str">
            <v/>
          </cell>
          <cell r="P11876" t="str">
            <v/>
          </cell>
          <cell r="Q11876" t="str">
            <v/>
          </cell>
        </row>
        <row r="11877">
          <cell r="J11877" t="str">
            <v/>
          </cell>
          <cell r="O11877" t="str">
            <v/>
          </cell>
          <cell r="P11877" t="str">
            <v/>
          </cell>
          <cell r="Q11877" t="str">
            <v/>
          </cell>
        </row>
        <row r="11878">
          <cell r="J11878" t="str">
            <v/>
          </cell>
          <cell r="O11878" t="str">
            <v/>
          </cell>
          <cell r="P11878" t="str">
            <v/>
          </cell>
          <cell r="Q11878" t="str">
            <v/>
          </cell>
        </row>
        <row r="11879">
          <cell r="J11879" t="str">
            <v/>
          </cell>
          <cell r="O11879" t="str">
            <v/>
          </cell>
          <cell r="P11879" t="str">
            <v/>
          </cell>
          <cell r="Q11879" t="str">
            <v/>
          </cell>
        </row>
        <row r="11880">
          <cell r="J11880" t="str">
            <v/>
          </cell>
          <cell r="O11880" t="str">
            <v/>
          </cell>
          <cell r="P11880" t="str">
            <v/>
          </cell>
          <cell r="Q11880" t="str">
            <v/>
          </cell>
        </row>
        <row r="11881">
          <cell r="J11881" t="str">
            <v/>
          </cell>
          <cell r="O11881" t="str">
            <v/>
          </cell>
          <cell r="P11881" t="str">
            <v/>
          </cell>
          <cell r="Q11881" t="str">
            <v/>
          </cell>
        </row>
        <row r="11882">
          <cell r="J11882" t="str">
            <v/>
          </cell>
          <cell r="O11882" t="str">
            <v/>
          </cell>
          <cell r="P11882" t="str">
            <v/>
          </cell>
          <cell r="Q11882" t="str">
            <v/>
          </cell>
        </row>
        <row r="11883">
          <cell r="J11883" t="str">
            <v/>
          </cell>
          <cell r="O11883" t="str">
            <v/>
          </cell>
          <cell r="P11883" t="str">
            <v/>
          </cell>
          <cell r="Q11883" t="str">
            <v/>
          </cell>
        </row>
        <row r="11884">
          <cell r="J11884" t="str">
            <v/>
          </cell>
          <cell r="O11884" t="str">
            <v/>
          </cell>
          <cell r="P11884" t="str">
            <v/>
          </cell>
          <cell r="Q11884" t="str">
            <v/>
          </cell>
        </row>
        <row r="11885">
          <cell r="J11885" t="str">
            <v/>
          </cell>
          <cell r="O11885" t="str">
            <v/>
          </cell>
          <cell r="P11885" t="str">
            <v/>
          </cell>
          <cell r="Q11885" t="str">
            <v/>
          </cell>
        </row>
        <row r="11886">
          <cell r="J11886" t="str">
            <v/>
          </cell>
          <cell r="O11886" t="str">
            <v/>
          </cell>
          <cell r="P11886" t="str">
            <v/>
          </cell>
          <cell r="Q11886" t="str">
            <v/>
          </cell>
        </row>
        <row r="11887">
          <cell r="J11887" t="str">
            <v/>
          </cell>
          <cell r="O11887" t="str">
            <v/>
          </cell>
          <cell r="P11887" t="str">
            <v/>
          </cell>
          <cell r="Q11887" t="str">
            <v/>
          </cell>
        </row>
        <row r="11888">
          <cell r="J11888" t="str">
            <v/>
          </cell>
          <cell r="O11888" t="str">
            <v/>
          </cell>
          <cell r="P11888" t="str">
            <v/>
          </cell>
          <cell r="Q11888" t="str">
            <v/>
          </cell>
        </row>
        <row r="11889">
          <cell r="J11889" t="str">
            <v/>
          </cell>
          <cell r="O11889" t="str">
            <v/>
          </cell>
          <cell r="P11889" t="str">
            <v/>
          </cell>
          <cell r="Q11889" t="str">
            <v/>
          </cell>
        </row>
        <row r="11890">
          <cell r="J11890" t="str">
            <v/>
          </cell>
          <cell r="O11890" t="str">
            <v/>
          </cell>
          <cell r="P11890" t="str">
            <v/>
          </cell>
          <cell r="Q11890" t="str">
            <v/>
          </cell>
        </row>
        <row r="11891">
          <cell r="J11891" t="str">
            <v/>
          </cell>
          <cell r="O11891" t="str">
            <v/>
          </cell>
          <cell r="P11891" t="str">
            <v/>
          </cell>
          <cell r="Q11891" t="str">
            <v/>
          </cell>
        </row>
        <row r="11892">
          <cell r="J11892" t="str">
            <v/>
          </cell>
          <cell r="O11892" t="str">
            <v/>
          </cell>
          <cell r="P11892" t="str">
            <v/>
          </cell>
          <cell r="Q11892" t="str">
            <v/>
          </cell>
        </row>
        <row r="11893">
          <cell r="J11893" t="str">
            <v/>
          </cell>
          <cell r="O11893" t="str">
            <v/>
          </cell>
          <cell r="P11893" t="str">
            <v/>
          </cell>
          <cell r="Q11893" t="str">
            <v/>
          </cell>
        </row>
        <row r="11894">
          <cell r="J11894" t="str">
            <v/>
          </cell>
          <cell r="O11894" t="str">
            <v/>
          </cell>
          <cell r="P11894" t="str">
            <v/>
          </cell>
          <cell r="Q11894" t="str">
            <v/>
          </cell>
        </row>
        <row r="11895">
          <cell r="J11895" t="str">
            <v/>
          </cell>
          <cell r="O11895" t="str">
            <v/>
          </cell>
          <cell r="P11895" t="str">
            <v/>
          </cell>
          <cell r="Q11895" t="str">
            <v/>
          </cell>
        </row>
        <row r="11896">
          <cell r="J11896" t="str">
            <v/>
          </cell>
          <cell r="O11896" t="str">
            <v/>
          </cell>
          <cell r="P11896" t="str">
            <v/>
          </cell>
          <cell r="Q11896" t="str">
            <v/>
          </cell>
        </row>
        <row r="11897">
          <cell r="J11897" t="str">
            <v/>
          </cell>
          <cell r="O11897" t="str">
            <v/>
          </cell>
          <cell r="P11897" t="str">
            <v/>
          </cell>
          <cell r="Q11897" t="str">
            <v/>
          </cell>
        </row>
        <row r="11898">
          <cell r="J11898" t="str">
            <v/>
          </cell>
          <cell r="O11898" t="str">
            <v/>
          </cell>
          <cell r="P11898" t="str">
            <v/>
          </cell>
          <cell r="Q11898" t="str">
            <v/>
          </cell>
        </row>
        <row r="11899">
          <cell r="J11899" t="str">
            <v/>
          </cell>
          <cell r="O11899" t="str">
            <v/>
          </cell>
          <cell r="P11899" t="str">
            <v/>
          </cell>
          <cell r="Q11899" t="str">
            <v/>
          </cell>
        </row>
        <row r="11900">
          <cell r="J11900" t="str">
            <v/>
          </cell>
          <cell r="O11900" t="str">
            <v/>
          </cell>
          <cell r="P11900" t="str">
            <v/>
          </cell>
          <cell r="Q11900" t="str">
            <v/>
          </cell>
        </row>
        <row r="11901">
          <cell r="J11901" t="str">
            <v/>
          </cell>
          <cell r="O11901" t="str">
            <v/>
          </cell>
          <cell r="P11901" t="str">
            <v/>
          </cell>
          <cell r="Q11901" t="str">
            <v/>
          </cell>
        </row>
        <row r="11902">
          <cell r="J11902" t="str">
            <v/>
          </cell>
          <cell r="O11902" t="str">
            <v/>
          </cell>
          <cell r="P11902" t="str">
            <v/>
          </cell>
          <cell r="Q11902" t="str">
            <v/>
          </cell>
        </row>
        <row r="11903">
          <cell r="J11903" t="str">
            <v/>
          </cell>
          <cell r="O11903" t="str">
            <v/>
          </cell>
          <cell r="P11903" t="str">
            <v/>
          </cell>
          <cell r="Q11903" t="str">
            <v/>
          </cell>
        </row>
        <row r="11904">
          <cell r="J11904" t="str">
            <v/>
          </cell>
          <cell r="O11904" t="str">
            <v/>
          </cell>
          <cell r="P11904" t="str">
            <v/>
          </cell>
          <cell r="Q11904" t="str">
            <v/>
          </cell>
        </row>
        <row r="11905">
          <cell r="J11905" t="str">
            <v/>
          </cell>
          <cell r="O11905" t="str">
            <v/>
          </cell>
          <cell r="P11905" t="str">
            <v/>
          </cell>
          <cell r="Q11905" t="str">
            <v/>
          </cell>
        </row>
        <row r="11906">
          <cell r="J11906" t="str">
            <v/>
          </cell>
          <cell r="O11906" t="str">
            <v/>
          </cell>
          <cell r="P11906" t="str">
            <v/>
          </cell>
          <cell r="Q11906" t="str">
            <v/>
          </cell>
        </row>
        <row r="11907">
          <cell r="J11907" t="str">
            <v/>
          </cell>
          <cell r="O11907" t="str">
            <v/>
          </cell>
          <cell r="P11907" t="str">
            <v/>
          </cell>
          <cell r="Q11907" t="str">
            <v/>
          </cell>
        </row>
        <row r="11908">
          <cell r="J11908" t="str">
            <v/>
          </cell>
          <cell r="O11908" t="str">
            <v/>
          </cell>
          <cell r="P11908" t="str">
            <v/>
          </cell>
          <cell r="Q11908" t="str">
            <v/>
          </cell>
        </row>
        <row r="11909">
          <cell r="J11909" t="str">
            <v/>
          </cell>
          <cell r="O11909" t="str">
            <v/>
          </cell>
          <cell r="P11909" t="str">
            <v/>
          </cell>
          <cell r="Q11909" t="str">
            <v/>
          </cell>
        </row>
        <row r="11910">
          <cell r="J11910" t="str">
            <v/>
          </cell>
          <cell r="O11910" t="str">
            <v/>
          </cell>
          <cell r="P11910" t="str">
            <v/>
          </cell>
          <cell r="Q11910" t="str">
            <v/>
          </cell>
        </row>
        <row r="11911">
          <cell r="J11911" t="str">
            <v/>
          </cell>
          <cell r="O11911" t="str">
            <v/>
          </cell>
          <cell r="P11911" t="str">
            <v/>
          </cell>
          <cell r="Q11911" t="str">
            <v/>
          </cell>
        </row>
        <row r="11912">
          <cell r="J11912" t="str">
            <v/>
          </cell>
          <cell r="O11912" t="str">
            <v/>
          </cell>
          <cell r="P11912" t="str">
            <v/>
          </cell>
          <cell r="Q11912" t="str">
            <v/>
          </cell>
        </row>
        <row r="11913">
          <cell r="J11913" t="str">
            <v/>
          </cell>
          <cell r="O11913" t="str">
            <v/>
          </cell>
          <cell r="P11913" t="str">
            <v/>
          </cell>
          <cell r="Q11913" t="str">
            <v/>
          </cell>
        </row>
        <row r="11914">
          <cell r="J11914" t="str">
            <v/>
          </cell>
          <cell r="O11914" t="str">
            <v/>
          </cell>
          <cell r="P11914" t="str">
            <v/>
          </cell>
          <cell r="Q11914" t="str">
            <v/>
          </cell>
        </row>
        <row r="11915">
          <cell r="J11915" t="str">
            <v/>
          </cell>
          <cell r="O11915" t="str">
            <v/>
          </cell>
          <cell r="P11915" t="str">
            <v/>
          </cell>
          <cell r="Q11915" t="str">
            <v/>
          </cell>
        </row>
        <row r="11916">
          <cell r="J11916" t="str">
            <v/>
          </cell>
          <cell r="O11916" t="str">
            <v/>
          </cell>
          <cell r="P11916" t="str">
            <v/>
          </cell>
          <cell r="Q11916" t="str">
            <v/>
          </cell>
        </row>
        <row r="11917">
          <cell r="J11917" t="str">
            <v/>
          </cell>
          <cell r="O11917" t="str">
            <v/>
          </cell>
          <cell r="P11917" t="str">
            <v/>
          </cell>
          <cell r="Q11917" t="str">
            <v/>
          </cell>
        </row>
        <row r="11918">
          <cell r="J11918" t="str">
            <v/>
          </cell>
          <cell r="O11918" t="str">
            <v/>
          </cell>
          <cell r="P11918" t="str">
            <v/>
          </cell>
          <cell r="Q11918" t="str">
            <v/>
          </cell>
        </row>
        <row r="11919">
          <cell r="J11919" t="str">
            <v/>
          </cell>
          <cell r="O11919" t="str">
            <v/>
          </cell>
          <cell r="P11919" t="str">
            <v/>
          </cell>
          <cell r="Q11919" t="str">
            <v/>
          </cell>
        </row>
        <row r="11920">
          <cell r="J11920" t="str">
            <v/>
          </cell>
          <cell r="O11920" t="str">
            <v/>
          </cell>
          <cell r="P11920" t="str">
            <v/>
          </cell>
          <cell r="Q11920" t="str">
            <v/>
          </cell>
        </row>
        <row r="11921">
          <cell r="J11921" t="str">
            <v/>
          </cell>
          <cell r="O11921" t="str">
            <v/>
          </cell>
          <cell r="P11921" t="str">
            <v/>
          </cell>
          <cell r="Q11921" t="str">
            <v/>
          </cell>
        </row>
        <row r="11922">
          <cell r="J11922" t="str">
            <v/>
          </cell>
          <cell r="O11922" t="str">
            <v/>
          </cell>
          <cell r="P11922" t="str">
            <v/>
          </cell>
          <cell r="Q11922" t="str">
            <v/>
          </cell>
        </row>
        <row r="11923">
          <cell r="J11923" t="str">
            <v/>
          </cell>
          <cell r="O11923" t="str">
            <v/>
          </cell>
          <cell r="P11923" t="str">
            <v/>
          </cell>
          <cell r="Q11923" t="str">
            <v/>
          </cell>
        </row>
        <row r="11924">
          <cell r="J11924" t="str">
            <v/>
          </cell>
          <cell r="O11924" t="str">
            <v/>
          </cell>
          <cell r="P11924" t="str">
            <v/>
          </cell>
          <cell r="Q11924" t="str">
            <v/>
          </cell>
        </row>
        <row r="11925">
          <cell r="J11925" t="str">
            <v/>
          </cell>
          <cell r="O11925" t="str">
            <v/>
          </cell>
          <cell r="P11925" t="str">
            <v/>
          </cell>
          <cell r="Q11925" t="str">
            <v/>
          </cell>
        </row>
        <row r="11926">
          <cell r="J11926" t="str">
            <v/>
          </cell>
          <cell r="O11926" t="str">
            <v/>
          </cell>
          <cell r="P11926" t="str">
            <v/>
          </cell>
          <cell r="Q11926" t="str">
            <v/>
          </cell>
        </row>
        <row r="11927">
          <cell r="J11927" t="str">
            <v/>
          </cell>
          <cell r="O11927" t="str">
            <v/>
          </cell>
          <cell r="P11927" t="str">
            <v/>
          </cell>
          <cell r="Q11927" t="str">
            <v/>
          </cell>
        </row>
        <row r="11928">
          <cell r="J11928" t="str">
            <v/>
          </cell>
          <cell r="O11928" t="str">
            <v/>
          </cell>
          <cell r="P11928" t="str">
            <v/>
          </cell>
          <cell r="Q11928" t="str">
            <v/>
          </cell>
        </row>
        <row r="11929">
          <cell r="J11929" t="str">
            <v/>
          </cell>
          <cell r="O11929" t="str">
            <v/>
          </cell>
          <cell r="P11929" t="str">
            <v/>
          </cell>
          <cell r="Q11929" t="str">
            <v/>
          </cell>
        </row>
        <row r="11930">
          <cell r="J11930" t="str">
            <v/>
          </cell>
          <cell r="O11930" t="str">
            <v/>
          </cell>
          <cell r="P11930" t="str">
            <v/>
          </cell>
          <cell r="Q11930" t="str">
            <v/>
          </cell>
        </row>
        <row r="11931">
          <cell r="J11931" t="str">
            <v/>
          </cell>
          <cell r="O11931" t="str">
            <v/>
          </cell>
          <cell r="P11931" t="str">
            <v/>
          </cell>
          <cell r="Q11931" t="str">
            <v/>
          </cell>
        </row>
        <row r="11932">
          <cell r="J11932" t="str">
            <v/>
          </cell>
          <cell r="O11932" t="str">
            <v/>
          </cell>
          <cell r="P11932" t="str">
            <v/>
          </cell>
          <cell r="Q11932" t="str">
            <v/>
          </cell>
        </row>
        <row r="11933">
          <cell r="J11933" t="str">
            <v/>
          </cell>
          <cell r="O11933" t="str">
            <v/>
          </cell>
          <cell r="P11933" t="str">
            <v/>
          </cell>
          <cell r="Q11933" t="str">
            <v/>
          </cell>
        </row>
        <row r="11934">
          <cell r="J11934" t="str">
            <v/>
          </cell>
          <cell r="O11934" t="str">
            <v/>
          </cell>
          <cell r="P11934" t="str">
            <v/>
          </cell>
          <cell r="Q11934" t="str">
            <v/>
          </cell>
        </row>
        <row r="11935">
          <cell r="J11935" t="str">
            <v/>
          </cell>
          <cell r="O11935" t="str">
            <v/>
          </cell>
          <cell r="P11935" t="str">
            <v/>
          </cell>
          <cell r="Q11935" t="str">
            <v/>
          </cell>
        </row>
        <row r="11936">
          <cell r="J11936" t="str">
            <v/>
          </cell>
          <cell r="O11936" t="str">
            <v/>
          </cell>
          <cell r="P11936" t="str">
            <v/>
          </cell>
          <cell r="Q11936" t="str">
            <v/>
          </cell>
        </row>
        <row r="11937">
          <cell r="J11937" t="str">
            <v/>
          </cell>
          <cell r="O11937" t="str">
            <v/>
          </cell>
          <cell r="P11937" t="str">
            <v/>
          </cell>
          <cell r="Q11937" t="str">
            <v/>
          </cell>
        </row>
        <row r="11938">
          <cell r="J11938" t="str">
            <v/>
          </cell>
          <cell r="O11938" t="str">
            <v/>
          </cell>
          <cell r="P11938" t="str">
            <v/>
          </cell>
          <cell r="Q11938" t="str">
            <v/>
          </cell>
        </row>
        <row r="11939">
          <cell r="J11939" t="str">
            <v/>
          </cell>
          <cell r="O11939" t="str">
            <v/>
          </cell>
          <cell r="P11939" t="str">
            <v/>
          </cell>
          <cell r="Q11939" t="str">
            <v/>
          </cell>
        </row>
        <row r="11940">
          <cell r="J11940" t="str">
            <v/>
          </cell>
          <cell r="O11940" t="str">
            <v/>
          </cell>
          <cell r="P11940" t="str">
            <v/>
          </cell>
          <cell r="Q11940" t="str">
            <v/>
          </cell>
        </row>
        <row r="11941">
          <cell r="J11941" t="str">
            <v/>
          </cell>
          <cell r="O11941" t="str">
            <v/>
          </cell>
          <cell r="P11941" t="str">
            <v/>
          </cell>
          <cell r="Q11941" t="str">
            <v/>
          </cell>
        </row>
        <row r="11942">
          <cell r="J11942" t="str">
            <v/>
          </cell>
          <cell r="O11942" t="str">
            <v/>
          </cell>
          <cell r="P11942" t="str">
            <v/>
          </cell>
          <cell r="Q11942" t="str">
            <v/>
          </cell>
        </row>
        <row r="11943">
          <cell r="J11943" t="str">
            <v/>
          </cell>
          <cell r="O11943" t="str">
            <v/>
          </cell>
          <cell r="P11943" t="str">
            <v/>
          </cell>
          <cell r="Q11943" t="str">
            <v/>
          </cell>
        </row>
        <row r="11944">
          <cell r="J11944" t="str">
            <v/>
          </cell>
          <cell r="O11944" t="str">
            <v/>
          </cell>
          <cell r="P11944" t="str">
            <v/>
          </cell>
          <cell r="Q11944" t="str">
            <v/>
          </cell>
        </row>
        <row r="11945">
          <cell r="J11945" t="str">
            <v/>
          </cell>
          <cell r="O11945" t="str">
            <v/>
          </cell>
          <cell r="P11945" t="str">
            <v/>
          </cell>
          <cell r="Q11945" t="str">
            <v/>
          </cell>
        </row>
        <row r="11946">
          <cell r="J11946" t="str">
            <v/>
          </cell>
          <cell r="O11946" t="str">
            <v/>
          </cell>
          <cell r="P11946" t="str">
            <v/>
          </cell>
          <cell r="Q11946" t="str">
            <v/>
          </cell>
        </row>
        <row r="11947">
          <cell r="J11947" t="str">
            <v/>
          </cell>
          <cell r="O11947" t="str">
            <v/>
          </cell>
          <cell r="P11947" t="str">
            <v/>
          </cell>
          <cell r="Q11947" t="str">
            <v/>
          </cell>
        </row>
        <row r="11948">
          <cell r="J11948" t="str">
            <v/>
          </cell>
          <cell r="O11948" t="str">
            <v/>
          </cell>
          <cell r="P11948" t="str">
            <v/>
          </cell>
          <cell r="Q11948" t="str">
            <v/>
          </cell>
        </row>
        <row r="11949">
          <cell r="J11949" t="str">
            <v/>
          </cell>
          <cell r="O11949" t="str">
            <v/>
          </cell>
          <cell r="P11949" t="str">
            <v/>
          </cell>
          <cell r="Q11949" t="str">
            <v/>
          </cell>
        </row>
        <row r="11950">
          <cell r="J11950" t="str">
            <v/>
          </cell>
          <cell r="O11950" t="str">
            <v/>
          </cell>
          <cell r="P11950" t="str">
            <v/>
          </cell>
          <cell r="Q11950" t="str">
            <v/>
          </cell>
        </row>
        <row r="11951">
          <cell r="J11951" t="str">
            <v/>
          </cell>
          <cell r="O11951" t="str">
            <v/>
          </cell>
          <cell r="P11951" t="str">
            <v/>
          </cell>
          <cell r="Q11951" t="str">
            <v/>
          </cell>
        </row>
        <row r="11952">
          <cell r="J11952" t="str">
            <v/>
          </cell>
          <cell r="O11952" t="str">
            <v/>
          </cell>
          <cell r="P11952" t="str">
            <v/>
          </cell>
          <cell r="Q11952" t="str">
            <v/>
          </cell>
        </row>
        <row r="11953">
          <cell r="J11953" t="str">
            <v/>
          </cell>
          <cell r="O11953" t="str">
            <v/>
          </cell>
          <cell r="P11953" t="str">
            <v/>
          </cell>
          <cell r="Q11953" t="str">
            <v/>
          </cell>
        </row>
        <row r="11954">
          <cell r="J11954" t="str">
            <v/>
          </cell>
          <cell r="O11954" t="str">
            <v/>
          </cell>
          <cell r="P11954" t="str">
            <v/>
          </cell>
          <cell r="Q11954" t="str">
            <v/>
          </cell>
        </row>
        <row r="11955">
          <cell r="J11955" t="str">
            <v/>
          </cell>
          <cell r="O11955" t="str">
            <v/>
          </cell>
          <cell r="P11955" t="str">
            <v/>
          </cell>
          <cell r="Q11955" t="str">
            <v/>
          </cell>
        </row>
        <row r="11956">
          <cell r="J11956" t="str">
            <v/>
          </cell>
          <cell r="O11956" t="str">
            <v/>
          </cell>
          <cell r="P11956" t="str">
            <v/>
          </cell>
          <cell r="Q11956" t="str">
            <v/>
          </cell>
        </row>
        <row r="11957">
          <cell r="J11957" t="str">
            <v/>
          </cell>
          <cell r="O11957" t="str">
            <v/>
          </cell>
          <cell r="P11957" t="str">
            <v/>
          </cell>
          <cell r="Q11957" t="str">
            <v/>
          </cell>
        </row>
        <row r="11958">
          <cell r="J11958" t="str">
            <v/>
          </cell>
          <cell r="O11958" t="str">
            <v/>
          </cell>
          <cell r="P11958" t="str">
            <v/>
          </cell>
          <cell r="Q11958" t="str">
            <v/>
          </cell>
        </row>
        <row r="11959">
          <cell r="J11959" t="str">
            <v/>
          </cell>
          <cell r="O11959" t="str">
            <v/>
          </cell>
          <cell r="P11959" t="str">
            <v/>
          </cell>
          <cell r="Q11959" t="str">
            <v/>
          </cell>
        </row>
        <row r="11960">
          <cell r="J11960" t="str">
            <v/>
          </cell>
          <cell r="O11960" t="str">
            <v/>
          </cell>
          <cell r="P11960" t="str">
            <v/>
          </cell>
          <cell r="Q11960" t="str">
            <v/>
          </cell>
        </row>
        <row r="11961">
          <cell r="J11961" t="str">
            <v/>
          </cell>
          <cell r="O11961" t="str">
            <v/>
          </cell>
          <cell r="P11961" t="str">
            <v/>
          </cell>
          <cell r="Q11961" t="str">
            <v/>
          </cell>
        </row>
        <row r="11962">
          <cell r="J11962" t="str">
            <v/>
          </cell>
          <cell r="O11962" t="str">
            <v/>
          </cell>
          <cell r="P11962" t="str">
            <v/>
          </cell>
          <cell r="Q11962" t="str">
            <v/>
          </cell>
        </row>
        <row r="11963">
          <cell r="J11963" t="str">
            <v/>
          </cell>
          <cell r="O11963" t="str">
            <v/>
          </cell>
          <cell r="P11963" t="str">
            <v/>
          </cell>
          <cell r="Q11963" t="str">
            <v/>
          </cell>
        </row>
        <row r="11964">
          <cell r="J11964" t="str">
            <v/>
          </cell>
          <cell r="O11964" t="str">
            <v/>
          </cell>
          <cell r="P11964" t="str">
            <v/>
          </cell>
          <cell r="Q11964" t="str">
            <v/>
          </cell>
        </row>
        <row r="11965">
          <cell r="J11965" t="str">
            <v/>
          </cell>
          <cell r="O11965" t="str">
            <v/>
          </cell>
          <cell r="P11965" t="str">
            <v/>
          </cell>
          <cell r="Q11965" t="str">
            <v/>
          </cell>
        </row>
        <row r="11966">
          <cell r="J11966" t="str">
            <v/>
          </cell>
          <cell r="O11966" t="str">
            <v/>
          </cell>
          <cell r="P11966" t="str">
            <v/>
          </cell>
          <cell r="Q11966" t="str">
            <v/>
          </cell>
        </row>
        <row r="11967">
          <cell r="J11967" t="str">
            <v/>
          </cell>
          <cell r="O11967" t="str">
            <v/>
          </cell>
          <cell r="P11967" t="str">
            <v/>
          </cell>
          <cell r="Q11967" t="str">
            <v/>
          </cell>
        </row>
        <row r="11968">
          <cell r="J11968" t="str">
            <v/>
          </cell>
          <cell r="O11968" t="str">
            <v/>
          </cell>
          <cell r="P11968" t="str">
            <v/>
          </cell>
          <cell r="Q11968" t="str">
            <v/>
          </cell>
        </row>
        <row r="11969">
          <cell r="J11969" t="str">
            <v/>
          </cell>
          <cell r="O11969" t="str">
            <v/>
          </cell>
          <cell r="P11969" t="str">
            <v/>
          </cell>
          <cell r="Q11969" t="str">
            <v/>
          </cell>
        </row>
        <row r="11970">
          <cell r="J11970" t="str">
            <v/>
          </cell>
          <cell r="O11970" t="str">
            <v/>
          </cell>
          <cell r="P11970" t="str">
            <v/>
          </cell>
          <cell r="Q11970" t="str">
            <v/>
          </cell>
        </row>
        <row r="11971">
          <cell r="J11971" t="str">
            <v/>
          </cell>
          <cell r="O11971" t="str">
            <v/>
          </cell>
          <cell r="P11971" t="str">
            <v/>
          </cell>
          <cell r="Q11971" t="str">
            <v/>
          </cell>
        </row>
        <row r="11972">
          <cell r="J11972" t="str">
            <v/>
          </cell>
          <cell r="O11972" t="str">
            <v/>
          </cell>
          <cell r="P11972" t="str">
            <v/>
          </cell>
          <cell r="Q11972" t="str">
            <v/>
          </cell>
        </row>
        <row r="11973">
          <cell r="J11973" t="str">
            <v/>
          </cell>
          <cell r="O11973" t="str">
            <v/>
          </cell>
          <cell r="P11973" t="str">
            <v/>
          </cell>
          <cell r="Q11973" t="str">
            <v/>
          </cell>
        </row>
        <row r="11974">
          <cell r="J11974" t="str">
            <v/>
          </cell>
          <cell r="O11974" t="str">
            <v/>
          </cell>
          <cell r="P11974" t="str">
            <v/>
          </cell>
          <cell r="Q11974" t="str">
            <v/>
          </cell>
        </row>
        <row r="11975">
          <cell r="J11975" t="str">
            <v/>
          </cell>
          <cell r="O11975" t="str">
            <v/>
          </cell>
          <cell r="P11975" t="str">
            <v/>
          </cell>
          <cell r="Q11975" t="str">
            <v/>
          </cell>
        </row>
        <row r="11976">
          <cell r="J11976" t="str">
            <v/>
          </cell>
          <cell r="O11976" t="str">
            <v/>
          </cell>
          <cell r="P11976" t="str">
            <v/>
          </cell>
          <cell r="Q11976" t="str">
            <v/>
          </cell>
        </row>
        <row r="11977">
          <cell r="J11977" t="str">
            <v/>
          </cell>
          <cell r="O11977" t="str">
            <v/>
          </cell>
          <cell r="P11977" t="str">
            <v/>
          </cell>
          <cell r="Q11977" t="str">
            <v/>
          </cell>
        </row>
        <row r="11978">
          <cell r="J11978" t="str">
            <v/>
          </cell>
          <cell r="O11978" t="str">
            <v/>
          </cell>
          <cell r="P11978" t="str">
            <v/>
          </cell>
          <cell r="Q11978" t="str">
            <v/>
          </cell>
        </row>
        <row r="11979">
          <cell r="J11979" t="str">
            <v/>
          </cell>
          <cell r="O11979" t="str">
            <v/>
          </cell>
          <cell r="P11979" t="str">
            <v/>
          </cell>
          <cell r="Q11979" t="str">
            <v/>
          </cell>
        </row>
        <row r="11980">
          <cell r="J11980" t="str">
            <v/>
          </cell>
          <cell r="O11980" t="str">
            <v/>
          </cell>
          <cell r="P11980" t="str">
            <v/>
          </cell>
          <cell r="Q11980" t="str">
            <v/>
          </cell>
        </row>
        <row r="11981">
          <cell r="J11981" t="str">
            <v/>
          </cell>
          <cell r="O11981" t="str">
            <v/>
          </cell>
          <cell r="P11981" t="str">
            <v/>
          </cell>
          <cell r="Q11981" t="str">
            <v/>
          </cell>
        </row>
        <row r="11982">
          <cell r="J11982" t="str">
            <v/>
          </cell>
          <cell r="O11982" t="str">
            <v/>
          </cell>
          <cell r="P11982" t="str">
            <v/>
          </cell>
          <cell r="Q11982" t="str">
            <v/>
          </cell>
        </row>
        <row r="11983">
          <cell r="J11983" t="str">
            <v/>
          </cell>
          <cell r="O11983" t="str">
            <v/>
          </cell>
          <cell r="P11983" t="str">
            <v/>
          </cell>
          <cell r="Q11983" t="str">
            <v/>
          </cell>
        </row>
        <row r="11984">
          <cell r="J11984" t="str">
            <v/>
          </cell>
          <cell r="O11984" t="str">
            <v/>
          </cell>
          <cell r="P11984" t="str">
            <v/>
          </cell>
          <cell r="Q11984" t="str">
            <v/>
          </cell>
        </row>
        <row r="11985">
          <cell r="J11985" t="str">
            <v/>
          </cell>
          <cell r="O11985" t="str">
            <v/>
          </cell>
          <cell r="P11985" t="str">
            <v/>
          </cell>
          <cell r="Q11985" t="str">
            <v/>
          </cell>
        </row>
        <row r="11986">
          <cell r="J11986" t="str">
            <v/>
          </cell>
          <cell r="O11986" t="str">
            <v/>
          </cell>
          <cell r="P11986" t="str">
            <v/>
          </cell>
          <cell r="Q11986" t="str">
            <v/>
          </cell>
        </row>
        <row r="11987">
          <cell r="J11987" t="str">
            <v/>
          </cell>
          <cell r="O11987" t="str">
            <v/>
          </cell>
          <cell r="P11987" t="str">
            <v/>
          </cell>
          <cell r="Q11987" t="str">
            <v/>
          </cell>
        </row>
        <row r="11988">
          <cell r="J11988" t="str">
            <v/>
          </cell>
          <cell r="O11988" t="str">
            <v/>
          </cell>
          <cell r="P11988" t="str">
            <v/>
          </cell>
          <cell r="Q11988" t="str">
            <v/>
          </cell>
        </row>
        <row r="11989">
          <cell r="J11989" t="str">
            <v/>
          </cell>
          <cell r="O11989" t="str">
            <v/>
          </cell>
          <cell r="P11989" t="str">
            <v/>
          </cell>
          <cell r="Q11989" t="str">
            <v/>
          </cell>
        </row>
        <row r="11990">
          <cell r="J11990" t="str">
            <v/>
          </cell>
          <cell r="O11990" t="str">
            <v/>
          </cell>
          <cell r="P11990" t="str">
            <v/>
          </cell>
          <cell r="Q11990" t="str">
            <v/>
          </cell>
        </row>
        <row r="11991">
          <cell r="J11991" t="str">
            <v/>
          </cell>
          <cell r="O11991" t="str">
            <v/>
          </cell>
          <cell r="P11991" t="str">
            <v/>
          </cell>
          <cell r="Q11991" t="str">
            <v/>
          </cell>
        </row>
        <row r="11992">
          <cell r="J11992" t="str">
            <v/>
          </cell>
          <cell r="O11992" t="str">
            <v/>
          </cell>
          <cell r="P11992" t="str">
            <v/>
          </cell>
          <cell r="Q11992" t="str">
            <v/>
          </cell>
        </row>
        <row r="11993">
          <cell r="J11993" t="str">
            <v/>
          </cell>
          <cell r="O11993" t="str">
            <v/>
          </cell>
          <cell r="P11993" t="str">
            <v/>
          </cell>
          <cell r="Q11993" t="str">
            <v/>
          </cell>
        </row>
        <row r="11994">
          <cell r="J11994" t="str">
            <v/>
          </cell>
          <cell r="O11994" t="str">
            <v/>
          </cell>
          <cell r="P11994" t="str">
            <v/>
          </cell>
          <cell r="Q11994" t="str">
            <v/>
          </cell>
        </row>
        <row r="11995">
          <cell r="J11995" t="str">
            <v/>
          </cell>
          <cell r="O11995" t="str">
            <v/>
          </cell>
          <cell r="P11995" t="str">
            <v/>
          </cell>
          <cell r="Q11995" t="str">
            <v/>
          </cell>
        </row>
        <row r="11996">
          <cell r="J11996" t="str">
            <v/>
          </cell>
          <cell r="O11996" t="str">
            <v/>
          </cell>
          <cell r="P11996" t="str">
            <v/>
          </cell>
          <cell r="Q11996" t="str">
            <v/>
          </cell>
        </row>
        <row r="11997">
          <cell r="J11997" t="str">
            <v/>
          </cell>
          <cell r="O11997" t="str">
            <v/>
          </cell>
          <cell r="P11997" t="str">
            <v/>
          </cell>
          <cell r="Q11997" t="str">
            <v/>
          </cell>
        </row>
        <row r="11998">
          <cell r="J11998" t="str">
            <v/>
          </cell>
          <cell r="O11998" t="str">
            <v/>
          </cell>
          <cell r="P11998" t="str">
            <v/>
          </cell>
          <cell r="Q11998" t="str">
            <v/>
          </cell>
        </row>
        <row r="11999">
          <cell r="J11999" t="str">
            <v/>
          </cell>
          <cell r="O11999" t="str">
            <v/>
          </cell>
          <cell r="P11999" t="str">
            <v/>
          </cell>
          <cell r="Q11999" t="str">
            <v/>
          </cell>
        </row>
        <row r="12000">
          <cell r="J12000" t="str">
            <v/>
          </cell>
          <cell r="O12000" t="str">
            <v/>
          </cell>
          <cell r="P12000" t="str">
            <v/>
          </cell>
          <cell r="Q12000" t="str">
            <v/>
          </cell>
        </row>
        <row r="12001">
          <cell r="J12001" t="str">
            <v/>
          </cell>
          <cell r="O12001" t="str">
            <v/>
          </cell>
          <cell r="P12001" t="str">
            <v/>
          </cell>
          <cell r="Q12001" t="str">
            <v/>
          </cell>
        </row>
        <row r="12002">
          <cell r="J12002" t="str">
            <v/>
          </cell>
          <cell r="O12002" t="str">
            <v/>
          </cell>
          <cell r="P12002" t="str">
            <v/>
          </cell>
          <cell r="Q12002" t="str">
            <v/>
          </cell>
        </row>
        <row r="12003">
          <cell r="J12003" t="str">
            <v/>
          </cell>
          <cell r="O12003" t="str">
            <v/>
          </cell>
          <cell r="P12003" t="str">
            <v/>
          </cell>
          <cell r="Q12003" t="str">
            <v/>
          </cell>
        </row>
        <row r="12004">
          <cell r="J12004" t="str">
            <v/>
          </cell>
          <cell r="O12004" t="str">
            <v/>
          </cell>
          <cell r="P12004" t="str">
            <v/>
          </cell>
          <cell r="Q12004" t="str">
            <v/>
          </cell>
        </row>
        <row r="12005">
          <cell r="J12005" t="str">
            <v/>
          </cell>
          <cell r="O12005" t="str">
            <v/>
          </cell>
          <cell r="P12005" t="str">
            <v/>
          </cell>
          <cell r="Q12005" t="str">
            <v/>
          </cell>
        </row>
        <row r="12006">
          <cell r="J12006" t="str">
            <v/>
          </cell>
          <cell r="O12006" t="str">
            <v/>
          </cell>
          <cell r="P12006" t="str">
            <v/>
          </cell>
          <cell r="Q12006" t="str">
            <v/>
          </cell>
        </row>
        <row r="12007">
          <cell r="J12007" t="str">
            <v/>
          </cell>
          <cell r="O12007" t="str">
            <v/>
          </cell>
          <cell r="P12007" t="str">
            <v/>
          </cell>
          <cell r="Q12007" t="str">
            <v/>
          </cell>
        </row>
        <row r="12008">
          <cell r="J12008" t="str">
            <v/>
          </cell>
          <cell r="O12008" t="str">
            <v/>
          </cell>
          <cell r="P12008" t="str">
            <v/>
          </cell>
          <cell r="Q12008" t="str">
            <v/>
          </cell>
        </row>
        <row r="12009">
          <cell r="J12009" t="str">
            <v/>
          </cell>
          <cell r="O12009" t="str">
            <v/>
          </cell>
          <cell r="P12009" t="str">
            <v/>
          </cell>
          <cell r="Q12009" t="str">
            <v/>
          </cell>
        </row>
        <row r="12010">
          <cell r="J12010" t="str">
            <v/>
          </cell>
          <cell r="O12010" t="str">
            <v/>
          </cell>
          <cell r="P12010" t="str">
            <v/>
          </cell>
          <cell r="Q12010" t="str">
            <v/>
          </cell>
        </row>
        <row r="12011">
          <cell r="J12011" t="str">
            <v/>
          </cell>
          <cell r="O12011" t="str">
            <v/>
          </cell>
          <cell r="P12011" t="str">
            <v/>
          </cell>
          <cell r="Q12011" t="str">
            <v/>
          </cell>
        </row>
        <row r="12012">
          <cell r="J12012" t="str">
            <v/>
          </cell>
          <cell r="O12012" t="str">
            <v/>
          </cell>
          <cell r="P12012" t="str">
            <v/>
          </cell>
          <cell r="Q12012" t="str">
            <v/>
          </cell>
        </row>
        <row r="12013">
          <cell r="J12013" t="str">
            <v/>
          </cell>
          <cell r="O12013" t="str">
            <v/>
          </cell>
          <cell r="P12013" t="str">
            <v/>
          </cell>
          <cell r="Q12013" t="str">
            <v/>
          </cell>
        </row>
        <row r="12014">
          <cell r="J12014" t="str">
            <v/>
          </cell>
          <cell r="O12014" t="str">
            <v/>
          </cell>
          <cell r="P12014" t="str">
            <v/>
          </cell>
          <cell r="Q12014" t="str">
            <v/>
          </cell>
        </row>
        <row r="12015">
          <cell r="J12015" t="str">
            <v/>
          </cell>
          <cell r="O12015" t="str">
            <v/>
          </cell>
          <cell r="P12015" t="str">
            <v/>
          </cell>
          <cell r="Q12015" t="str">
            <v/>
          </cell>
        </row>
        <row r="12016">
          <cell r="J12016" t="str">
            <v/>
          </cell>
          <cell r="O12016" t="str">
            <v/>
          </cell>
          <cell r="P12016" t="str">
            <v/>
          </cell>
          <cell r="Q12016" t="str">
            <v/>
          </cell>
        </row>
        <row r="12017">
          <cell r="J12017" t="str">
            <v/>
          </cell>
          <cell r="O12017" t="str">
            <v/>
          </cell>
          <cell r="P12017" t="str">
            <v/>
          </cell>
          <cell r="Q12017" t="str">
            <v/>
          </cell>
        </row>
        <row r="12018">
          <cell r="J12018" t="str">
            <v/>
          </cell>
          <cell r="O12018" t="str">
            <v/>
          </cell>
          <cell r="P12018" t="str">
            <v/>
          </cell>
          <cell r="Q12018" t="str">
            <v/>
          </cell>
        </row>
        <row r="12019">
          <cell r="J12019" t="str">
            <v/>
          </cell>
          <cell r="O12019" t="str">
            <v/>
          </cell>
          <cell r="P12019" t="str">
            <v/>
          </cell>
          <cell r="Q12019" t="str">
            <v/>
          </cell>
        </row>
        <row r="12020">
          <cell r="J12020" t="str">
            <v/>
          </cell>
          <cell r="O12020" t="str">
            <v/>
          </cell>
          <cell r="P12020" t="str">
            <v/>
          </cell>
          <cell r="Q12020" t="str">
            <v/>
          </cell>
        </row>
        <row r="12021">
          <cell r="J12021" t="str">
            <v/>
          </cell>
          <cell r="O12021" t="str">
            <v/>
          </cell>
          <cell r="P12021" t="str">
            <v/>
          </cell>
          <cell r="Q12021" t="str">
            <v/>
          </cell>
        </row>
        <row r="12022">
          <cell r="J12022" t="str">
            <v/>
          </cell>
          <cell r="O12022" t="str">
            <v/>
          </cell>
          <cell r="P12022" t="str">
            <v/>
          </cell>
          <cell r="Q12022" t="str">
            <v/>
          </cell>
        </row>
        <row r="12023">
          <cell r="J12023" t="str">
            <v/>
          </cell>
          <cell r="O12023" t="str">
            <v/>
          </cell>
          <cell r="P12023" t="str">
            <v/>
          </cell>
          <cell r="Q12023" t="str">
            <v/>
          </cell>
        </row>
        <row r="12024">
          <cell r="J12024" t="str">
            <v/>
          </cell>
          <cell r="O12024" t="str">
            <v/>
          </cell>
          <cell r="P12024" t="str">
            <v/>
          </cell>
          <cell r="Q12024" t="str">
            <v/>
          </cell>
        </row>
        <row r="12025">
          <cell r="J12025" t="str">
            <v/>
          </cell>
          <cell r="O12025" t="str">
            <v/>
          </cell>
          <cell r="P12025" t="str">
            <v/>
          </cell>
          <cell r="Q12025" t="str">
            <v/>
          </cell>
        </row>
        <row r="12026">
          <cell r="J12026" t="str">
            <v/>
          </cell>
          <cell r="O12026" t="str">
            <v/>
          </cell>
          <cell r="P12026" t="str">
            <v/>
          </cell>
          <cell r="Q12026" t="str">
            <v/>
          </cell>
        </row>
        <row r="12027">
          <cell r="J12027" t="str">
            <v/>
          </cell>
          <cell r="O12027" t="str">
            <v/>
          </cell>
          <cell r="P12027" t="str">
            <v/>
          </cell>
          <cell r="Q12027" t="str">
            <v/>
          </cell>
        </row>
        <row r="12028">
          <cell r="J12028" t="str">
            <v/>
          </cell>
          <cell r="O12028" t="str">
            <v/>
          </cell>
          <cell r="P12028" t="str">
            <v/>
          </cell>
          <cell r="Q12028" t="str">
            <v/>
          </cell>
        </row>
        <row r="12029">
          <cell r="J12029" t="str">
            <v/>
          </cell>
          <cell r="O12029" t="str">
            <v/>
          </cell>
          <cell r="P12029" t="str">
            <v/>
          </cell>
          <cell r="Q12029" t="str">
            <v/>
          </cell>
        </row>
        <row r="12030">
          <cell r="J12030" t="str">
            <v/>
          </cell>
          <cell r="O12030" t="str">
            <v/>
          </cell>
          <cell r="P12030" t="str">
            <v/>
          </cell>
          <cell r="Q12030" t="str">
            <v/>
          </cell>
        </row>
        <row r="12031">
          <cell r="J12031" t="str">
            <v/>
          </cell>
          <cell r="O12031" t="str">
            <v/>
          </cell>
          <cell r="P12031" t="str">
            <v/>
          </cell>
          <cell r="Q12031" t="str">
            <v/>
          </cell>
        </row>
        <row r="12032">
          <cell r="J12032" t="str">
            <v/>
          </cell>
          <cell r="O12032" t="str">
            <v/>
          </cell>
          <cell r="P12032" t="str">
            <v/>
          </cell>
          <cell r="Q12032" t="str">
            <v/>
          </cell>
        </row>
        <row r="12033">
          <cell r="J12033" t="str">
            <v/>
          </cell>
          <cell r="O12033" t="str">
            <v/>
          </cell>
          <cell r="P12033" t="str">
            <v/>
          </cell>
          <cell r="Q12033" t="str">
            <v/>
          </cell>
        </row>
        <row r="12034">
          <cell r="J12034" t="str">
            <v/>
          </cell>
          <cell r="O12034" t="str">
            <v/>
          </cell>
          <cell r="P12034" t="str">
            <v/>
          </cell>
          <cell r="Q12034" t="str">
            <v/>
          </cell>
        </row>
        <row r="12035">
          <cell r="J12035" t="str">
            <v/>
          </cell>
          <cell r="O12035" t="str">
            <v/>
          </cell>
          <cell r="P12035" t="str">
            <v/>
          </cell>
          <cell r="Q12035" t="str">
            <v/>
          </cell>
        </row>
        <row r="12036">
          <cell r="J12036" t="str">
            <v/>
          </cell>
          <cell r="O12036" t="str">
            <v/>
          </cell>
          <cell r="P12036" t="str">
            <v/>
          </cell>
          <cell r="Q12036" t="str">
            <v/>
          </cell>
        </row>
        <row r="12037">
          <cell r="J12037" t="str">
            <v/>
          </cell>
          <cell r="O12037" t="str">
            <v/>
          </cell>
          <cell r="P12037" t="str">
            <v/>
          </cell>
          <cell r="Q12037" t="str">
            <v/>
          </cell>
        </row>
        <row r="12038">
          <cell r="J12038" t="str">
            <v/>
          </cell>
          <cell r="O12038" t="str">
            <v/>
          </cell>
          <cell r="P12038" t="str">
            <v/>
          </cell>
          <cell r="Q12038" t="str">
            <v/>
          </cell>
        </row>
        <row r="12039">
          <cell r="J12039" t="str">
            <v/>
          </cell>
          <cell r="O12039" t="str">
            <v/>
          </cell>
          <cell r="P12039" t="str">
            <v/>
          </cell>
          <cell r="Q12039" t="str">
            <v/>
          </cell>
        </row>
        <row r="12040">
          <cell r="J12040" t="str">
            <v/>
          </cell>
          <cell r="O12040" t="str">
            <v/>
          </cell>
          <cell r="P12040" t="str">
            <v/>
          </cell>
          <cell r="Q12040" t="str">
            <v/>
          </cell>
        </row>
        <row r="12041">
          <cell r="J12041" t="str">
            <v/>
          </cell>
          <cell r="O12041" t="str">
            <v/>
          </cell>
          <cell r="P12041" t="str">
            <v/>
          </cell>
          <cell r="Q12041" t="str">
            <v/>
          </cell>
        </row>
        <row r="12042">
          <cell r="J12042" t="str">
            <v/>
          </cell>
          <cell r="O12042" t="str">
            <v/>
          </cell>
          <cell r="P12042" t="str">
            <v/>
          </cell>
          <cell r="Q12042" t="str">
            <v/>
          </cell>
        </row>
        <row r="12043">
          <cell r="J12043" t="str">
            <v/>
          </cell>
          <cell r="O12043" t="str">
            <v/>
          </cell>
          <cell r="P12043" t="str">
            <v/>
          </cell>
          <cell r="Q12043" t="str">
            <v/>
          </cell>
        </row>
        <row r="12044">
          <cell r="J12044" t="str">
            <v/>
          </cell>
          <cell r="O12044" t="str">
            <v/>
          </cell>
          <cell r="P12044" t="str">
            <v/>
          </cell>
          <cell r="Q12044" t="str">
            <v/>
          </cell>
        </row>
        <row r="12045">
          <cell r="J12045" t="str">
            <v/>
          </cell>
          <cell r="O12045" t="str">
            <v/>
          </cell>
          <cell r="P12045" t="str">
            <v/>
          </cell>
          <cell r="Q12045" t="str">
            <v/>
          </cell>
        </row>
        <row r="12046">
          <cell r="J12046" t="str">
            <v/>
          </cell>
          <cell r="O12046" t="str">
            <v/>
          </cell>
          <cell r="P12046" t="str">
            <v/>
          </cell>
          <cell r="Q12046" t="str">
            <v/>
          </cell>
        </row>
        <row r="12047">
          <cell r="J12047" t="str">
            <v/>
          </cell>
          <cell r="O12047" t="str">
            <v/>
          </cell>
          <cell r="P12047" t="str">
            <v/>
          </cell>
          <cell r="Q12047" t="str">
            <v/>
          </cell>
        </row>
        <row r="12048">
          <cell r="J12048" t="str">
            <v/>
          </cell>
          <cell r="O12048" t="str">
            <v/>
          </cell>
          <cell r="P12048" t="str">
            <v/>
          </cell>
          <cell r="Q12048" t="str">
            <v/>
          </cell>
        </row>
        <row r="12049">
          <cell r="J12049" t="str">
            <v/>
          </cell>
          <cell r="O12049" t="str">
            <v/>
          </cell>
          <cell r="P12049" t="str">
            <v/>
          </cell>
          <cell r="Q12049" t="str">
            <v/>
          </cell>
        </row>
        <row r="12050">
          <cell r="J12050" t="str">
            <v/>
          </cell>
          <cell r="O12050" t="str">
            <v/>
          </cell>
          <cell r="P12050" t="str">
            <v/>
          </cell>
          <cell r="Q12050" t="str">
            <v/>
          </cell>
        </row>
        <row r="12051">
          <cell r="J12051" t="str">
            <v/>
          </cell>
          <cell r="O12051" t="str">
            <v/>
          </cell>
          <cell r="P12051" t="str">
            <v/>
          </cell>
          <cell r="Q12051" t="str">
            <v/>
          </cell>
        </row>
        <row r="12052">
          <cell r="J12052" t="str">
            <v/>
          </cell>
          <cell r="O12052" t="str">
            <v/>
          </cell>
          <cell r="P12052" t="str">
            <v/>
          </cell>
          <cell r="Q12052" t="str">
            <v/>
          </cell>
        </row>
        <row r="12053">
          <cell r="J12053" t="str">
            <v/>
          </cell>
          <cell r="O12053" t="str">
            <v/>
          </cell>
          <cell r="P12053" t="str">
            <v/>
          </cell>
          <cell r="Q12053" t="str">
            <v/>
          </cell>
        </row>
        <row r="12054">
          <cell r="J12054" t="str">
            <v/>
          </cell>
          <cell r="O12054" t="str">
            <v/>
          </cell>
          <cell r="P12054" t="str">
            <v/>
          </cell>
          <cell r="Q12054" t="str">
            <v/>
          </cell>
        </row>
        <row r="12055">
          <cell r="J12055" t="str">
            <v/>
          </cell>
          <cell r="O12055" t="str">
            <v/>
          </cell>
          <cell r="P12055" t="str">
            <v/>
          </cell>
          <cell r="Q12055" t="str">
            <v/>
          </cell>
        </row>
        <row r="12056">
          <cell r="J12056" t="str">
            <v/>
          </cell>
          <cell r="O12056" t="str">
            <v/>
          </cell>
          <cell r="P12056" t="str">
            <v/>
          </cell>
          <cell r="Q12056" t="str">
            <v/>
          </cell>
        </row>
        <row r="12057">
          <cell r="J12057" t="str">
            <v/>
          </cell>
          <cell r="O12057" t="str">
            <v/>
          </cell>
          <cell r="P12057" t="str">
            <v/>
          </cell>
          <cell r="Q12057" t="str">
            <v/>
          </cell>
        </row>
        <row r="12058">
          <cell r="J12058" t="str">
            <v/>
          </cell>
          <cell r="O12058" t="str">
            <v/>
          </cell>
          <cell r="P12058" t="str">
            <v/>
          </cell>
          <cell r="Q12058" t="str">
            <v/>
          </cell>
        </row>
        <row r="12059">
          <cell r="J12059" t="str">
            <v/>
          </cell>
          <cell r="O12059" t="str">
            <v/>
          </cell>
          <cell r="P12059" t="str">
            <v/>
          </cell>
          <cell r="Q12059" t="str">
            <v/>
          </cell>
        </row>
        <row r="12060">
          <cell r="J12060" t="str">
            <v/>
          </cell>
          <cell r="O12060" t="str">
            <v/>
          </cell>
          <cell r="P12060" t="str">
            <v/>
          </cell>
          <cell r="Q12060" t="str">
            <v/>
          </cell>
        </row>
        <row r="12061">
          <cell r="J12061" t="str">
            <v/>
          </cell>
          <cell r="O12061" t="str">
            <v/>
          </cell>
          <cell r="P12061" t="str">
            <v/>
          </cell>
          <cell r="Q12061" t="str">
            <v/>
          </cell>
        </row>
        <row r="12062">
          <cell r="J12062" t="str">
            <v/>
          </cell>
          <cell r="O12062" t="str">
            <v/>
          </cell>
          <cell r="P12062" t="str">
            <v/>
          </cell>
          <cell r="Q12062" t="str">
            <v/>
          </cell>
        </row>
        <row r="12063">
          <cell r="J12063" t="str">
            <v/>
          </cell>
          <cell r="O12063" t="str">
            <v/>
          </cell>
          <cell r="P12063" t="str">
            <v/>
          </cell>
          <cell r="Q12063" t="str">
            <v/>
          </cell>
        </row>
        <row r="12064">
          <cell r="J12064" t="str">
            <v/>
          </cell>
          <cell r="O12064" t="str">
            <v/>
          </cell>
          <cell r="P12064" t="str">
            <v/>
          </cell>
          <cell r="Q12064" t="str">
            <v/>
          </cell>
        </row>
        <row r="12065">
          <cell r="J12065" t="str">
            <v/>
          </cell>
          <cell r="O12065" t="str">
            <v/>
          </cell>
          <cell r="P12065" t="str">
            <v/>
          </cell>
          <cell r="Q12065" t="str">
            <v/>
          </cell>
        </row>
        <row r="12066">
          <cell r="J12066" t="str">
            <v/>
          </cell>
          <cell r="O12066" t="str">
            <v/>
          </cell>
          <cell r="P12066" t="str">
            <v/>
          </cell>
          <cell r="Q12066" t="str">
            <v/>
          </cell>
        </row>
        <row r="12067">
          <cell r="J12067" t="str">
            <v/>
          </cell>
          <cell r="O12067" t="str">
            <v/>
          </cell>
          <cell r="P12067" t="str">
            <v/>
          </cell>
          <cell r="Q12067" t="str">
            <v/>
          </cell>
        </row>
        <row r="12068">
          <cell r="J12068" t="str">
            <v/>
          </cell>
          <cell r="O12068" t="str">
            <v/>
          </cell>
          <cell r="P12068" t="str">
            <v/>
          </cell>
          <cell r="Q12068" t="str">
            <v/>
          </cell>
        </row>
        <row r="12069">
          <cell r="J12069" t="str">
            <v/>
          </cell>
          <cell r="O12069" t="str">
            <v/>
          </cell>
          <cell r="P12069" t="str">
            <v/>
          </cell>
          <cell r="Q12069" t="str">
            <v/>
          </cell>
        </row>
        <row r="12070">
          <cell r="J12070" t="str">
            <v/>
          </cell>
          <cell r="O12070" t="str">
            <v/>
          </cell>
          <cell r="P12070" t="str">
            <v/>
          </cell>
          <cell r="Q12070" t="str">
            <v/>
          </cell>
        </row>
        <row r="12071">
          <cell r="J12071" t="str">
            <v/>
          </cell>
          <cell r="O12071" t="str">
            <v/>
          </cell>
          <cell r="P12071" t="str">
            <v/>
          </cell>
          <cell r="Q12071" t="str">
            <v/>
          </cell>
        </row>
        <row r="12072">
          <cell r="J12072" t="str">
            <v/>
          </cell>
          <cell r="O12072" t="str">
            <v/>
          </cell>
          <cell r="P12072" t="str">
            <v/>
          </cell>
          <cell r="Q12072" t="str">
            <v/>
          </cell>
        </row>
        <row r="12073">
          <cell r="J12073" t="str">
            <v/>
          </cell>
          <cell r="O12073" t="str">
            <v/>
          </cell>
          <cell r="P12073" t="str">
            <v/>
          </cell>
          <cell r="Q12073" t="str">
            <v/>
          </cell>
        </row>
        <row r="12074">
          <cell r="J12074" t="str">
            <v/>
          </cell>
          <cell r="O12074" t="str">
            <v/>
          </cell>
          <cell r="P12074" t="str">
            <v/>
          </cell>
          <cell r="Q12074" t="str">
            <v/>
          </cell>
        </row>
        <row r="12075">
          <cell r="J12075" t="str">
            <v/>
          </cell>
          <cell r="O12075" t="str">
            <v/>
          </cell>
          <cell r="P12075" t="str">
            <v/>
          </cell>
          <cell r="Q12075" t="str">
            <v/>
          </cell>
        </row>
        <row r="12076">
          <cell r="J12076" t="str">
            <v/>
          </cell>
          <cell r="O12076" t="str">
            <v/>
          </cell>
          <cell r="P12076" t="str">
            <v/>
          </cell>
          <cell r="Q12076" t="str">
            <v/>
          </cell>
        </row>
        <row r="12077">
          <cell r="J12077" t="str">
            <v/>
          </cell>
          <cell r="O12077" t="str">
            <v/>
          </cell>
          <cell r="P12077" t="str">
            <v/>
          </cell>
          <cell r="Q12077" t="str">
            <v/>
          </cell>
        </row>
        <row r="12078">
          <cell r="J12078" t="str">
            <v/>
          </cell>
          <cell r="O12078" t="str">
            <v/>
          </cell>
          <cell r="P12078" t="str">
            <v/>
          </cell>
          <cell r="Q12078" t="str">
            <v/>
          </cell>
        </row>
        <row r="12079">
          <cell r="J12079" t="str">
            <v/>
          </cell>
          <cell r="O12079" t="str">
            <v/>
          </cell>
          <cell r="P12079" t="str">
            <v/>
          </cell>
          <cell r="Q12079" t="str">
            <v/>
          </cell>
        </row>
        <row r="12080">
          <cell r="J12080" t="str">
            <v/>
          </cell>
          <cell r="O12080" t="str">
            <v/>
          </cell>
          <cell r="P12080" t="str">
            <v/>
          </cell>
          <cell r="Q12080" t="str">
            <v/>
          </cell>
        </row>
        <row r="12081">
          <cell r="J12081" t="str">
            <v/>
          </cell>
          <cell r="O12081" t="str">
            <v/>
          </cell>
          <cell r="P12081" t="str">
            <v/>
          </cell>
          <cell r="Q12081" t="str">
            <v/>
          </cell>
        </row>
        <row r="12082">
          <cell r="J12082" t="str">
            <v/>
          </cell>
          <cell r="O12082" t="str">
            <v/>
          </cell>
          <cell r="P12082" t="str">
            <v/>
          </cell>
          <cell r="Q12082" t="str">
            <v/>
          </cell>
        </row>
        <row r="12083">
          <cell r="J12083" t="str">
            <v/>
          </cell>
          <cell r="O12083" t="str">
            <v/>
          </cell>
          <cell r="P12083" t="str">
            <v/>
          </cell>
          <cell r="Q12083" t="str">
            <v/>
          </cell>
        </row>
        <row r="12084">
          <cell r="J12084" t="str">
            <v/>
          </cell>
          <cell r="O12084" t="str">
            <v/>
          </cell>
          <cell r="P12084" t="str">
            <v/>
          </cell>
          <cell r="Q12084" t="str">
            <v/>
          </cell>
        </row>
        <row r="12085">
          <cell r="J12085" t="str">
            <v/>
          </cell>
          <cell r="O12085" t="str">
            <v/>
          </cell>
          <cell r="P12085" t="str">
            <v/>
          </cell>
          <cell r="Q12085" t="str">
            <v/>
          </cell>
        </row>
        <row r="12086">
          <cell r="J12086" t="str">
            <v/>
          </cell>
          <cell r="O12086" t="str">
            <v/>
          </cell>
          <cell r="P12086" t="str">
            <v/>
          </cell>
          <cell r="Q12086" t="str">
            <v/>
          </cell>
        </row>
        <row r="12087">
          <cell r="J12087" t="str">
            <v/>
          </cell>
          <cell r="O12087" t="str">
            <v/>
          </cell>
          <cell r="P12087" t="str">
            <v/>
          </cell>
          <cell r="Q12087" t="str">
            <v/>
          </cell>
        </row>
        <row r="12088">
          <cell r="J12088" t="str">
            <v/>
          </cell>
          <cell r="O12088" t="str">
            <v/>
          </cell>
          <cell r="P12088" t="str">
            <v/>
          </cell>
          <cell r="Q12088" t="str">
            <v/>
          </cell>
        </row>
        <row r="12089">
          <cell r="J12089" t="str">
            <v/>
          </cell>
          <cell r="O12089" t="str">
            <v/>
          </cell>
          <cell r="P12089" t="str">
            <v/>
          </cell>
          <cell r="Q12089" t="str">
            <v/>
          </cell>
        </row>
        <row r="12090">
          <cell r="J12090" t="str">
            <v/>
          </cell>
          <cell r="O12090" t="str">
            <v/>
          </cell>
          <cell r="P12090" t="str">
            <v/>
          </cell>
          <cell r="Q12090" t="str">
            <v/>
          </cell>
        </row>
        <row r="12091">
          <cell r="J12091" t="str">
            <v/>
          </cell>
          <cell r="O12091" t="str">
            <v/>
          </cell>
          <cell r="P12091" t="str">
            <v/>
          </cell>
          <cell r="Q12091" t="str">
            <v/>
          </cell>
        </row>
        <row r="12092">
          <cell r="J12092" t="str">
            <v/>
          </cell>
          <cell r="O12092" t="str">
            <v/>
          </cell>
          <cell r="P12092" t="str">
            <v/>
          </cell>
          <cell r="Q12092" t="str">
            <v/>
          </cell>
        </row>
        <row r="12093">
          <cell r="J12093" t="str">
            <v/>
          </cell>
          <cell r="O12093" t="str">
            <v/>
          </cell>
          <cell r="P12093" t="str">
            <v/>
          </cell>
          <cell r="Q12093" t="str">
            <v/>
          </cell>
        </row>
        <row r="12094">
          <cell r="J12094" t="str">
            <v/>
          </cell>
          <cell r="O12094" t="str">
            <v/>
          </cell>
          <cell r="P12094" t="str">
            <v/>
          </cell>
          <cell r="Q12094" t="str">
            <v/>
          </cell>
        </row>
        <row r="12095">
          <cell r="J12095" t="str">
            <v/>
          </cell>
          <cell r="O12095" t="str">
            <v/>
          </cell>
          <cell r="P12095" t="str">
            <v/>
          </cell>
          <cell r="Q12095" t="str">
            <v/>
          </cell>
        </row>
        <row r="12096">
          <cell r="J12096" t="str">
            <v/>
          </cell>
          <cell r="O12096" t="str">
            <v/>
          </cell>
          <cell r="P12096" t="str">
            <v/>
          </cell>
          <cell r="Q12096" t="str">
            <v/>
          </cell>
        </row>
        <row r="12097">
          <cell r="J12097" t="str">
            <v/>
          </cell>
          <cell r="O12097" t="str">
            <v/>
          </cell>
          <cell r="P12097" t="str">
            <v/>
          </cell>
          <cell r="Q12097" t="str">
            <v/>
          </cell>
        </row>
        <row r="12098">
          <cell r="J12098" t="str">
            <v/>
          </cell>
          <cell r="O12098" t="str">
            <v/>
          </cell>
          <cell r="P12098" t="str">
            <v/>
          </cell>
          <cell r="Q12098" t="str">
            <v/>
          </cell>
        </row>
        <row r="12099">
          <cell r="J12099" t="str">
            <v/>
          </cell>
          <cell r="O12099" t="str">
            <v/>
          </cell>
          <cell r="P12099" t="str">
            <v/>
          </cell>
          <cell r="Q12099" t="str">
            <v/>
          </cell>
        </row>
        <row r="12100">
          <cell r="J12100" t="str">
            <v/>
          </cell>
          <cell r="O12100" t="str">
            <v/>
          </cell>
          <cell r="P12100" t="str">
            <v/>
          </cell>
          <cell r="Q12100" t="str">
            <v/>
          </cell>
        </row>
        <row r="12101">
          <cell r="J12101" t="str">
            <v/>
          </cell>
          <cell r="O12101" t="str">
            <v/>
          </cell>
          <cell r="P12101" t="str">
            <v/>
          </cell>
          <cell r="Q12101" t="str">
            <v/>
          </cell>
        </row>
        <row r="12102">
          <cell r="J12102" t="str">
            <v/>
          </cell>
          <cell r="O12102" t="str">
            <v/>
          </cell>
          <cell r="P12102" t="str">
            <v/>
          </cell>
          <cell r="Q12102" t="str">
            <v/>
          </cell>
        </row>
        <row r="12103">
          <cell r="J12103" t="str">
            <v/>
          </cell>
          <cell r="O12103" t="str">
            <v/>
          </cell>
          <cell r="P12103" t="str">
            <v/>
          </cell>
          <cell r="Q12103" t="str">
            <v/>
          </cell>
        </row>
        <row r="12104">
          <cell r="J12104" t="str">
            <v/>
          </cell>
          <cell r="O12104" t="str">
            <v/>
          </cell>
          <cell r="P12104" t="str">
            <v/>
          </cell>
          <cell r="Q12104" t="str">
            <v/>
          </cell>
        </row>
        <row r="12105">
          <cell r="J12105" t="str">
            <v/>
          </cell>
          <cell r="O12105" t="str">
            <v/>
          </cell>
          <cell r="P12105" t="str">
            <v/>
          </cell>
          <cell r="Q12105" t="str">
            <v/>
          </cell>
        </row>
        <row r="12106">
          <cell r="J12106" t="str">
            <v/>
          </cell>
          <cell r="O12106" t="str">
            <v/>
          </cell>
          <cell r="P12106" t="str">
            <v/>
          </cell>
          <cell r="Q12106" t="str">
            <v/>
          </cell>
        </row>
        <row r="12107">
          <cell r="J12107" t="str">
            <v/>
          </cell>
          <cell r="O12107" t="str">
            <v/>
          </cell>
          <cell r="P12107" t="str">
            <v/>
          </cell>
          <cell r="Q12107" t="str">
            <v/>
          </cell>
        </row>
        <row r="12108">
          <cell r="J12108" t="str">
            <v/>
          </cell>
          <cell r="O12108" t="str">
            <v/>
          </cell>
          <cell r="P12108" t="str">
            <v/>
          </cell>
          <cell r="Q12108" t="str">
            <v/>
          </cell>
        </row>
        <row r="12109">
          <cell r="J12109" t="str">
            <v/>
          </cell>
          <cell r="O12109" t="str">
            <v/>
          </cell>
          <cell r="P12109" t="str">
            <v/>
          </cell>
          <cell r="Q12109" t="str">
            <v/>
          </cell>
        </row>
        <row r="12110">
          <cell r="J12110" t="str">
            <v/>
          </cell>
          <cell r="O12110" t="str">
            <v/>
          </cell>
          <cell r="P12110" t="str">
            <v/>
          </cell>
          <cell r="Q12110" t="str">
            <v/>
          </cell>
        </row>
        <row r="12111">
          <cell r="J12111" t="str">
            <v/>
          </cell>
          <cell r="O12111" t="str">
            <v/>
          </cell>
          <cell r="P12111" t="str">
            <v/>
          </cell>
          <cell r="Q12111" t="str">
            <v/>
          </cell>
        </row>
        <row r="12112">
          <cell r="J12112" t="str">
            <v/>
          </cell>
          <cell r="O12112" t="str">
            <v/>
          </cell>
          <cell r="P12112" t="str">
            <v/>
          </cell>
          <cell r="Q12112" t="str">
            <v/>
          </cell>
        </row>
        <row r="12113">
          <cell r="J12113" t="str">
            <v/>
          </cell>
          <cell r="O12113" t="str">
            <v/>
          </cell>
          <cell r="P12113" t="str">
            <v/>
          </cell>
          <cell r="Q12113" t="str">
            <v/>
          </cell>
        </row>
        <row r="12114">
          <cell r="J12114" t="str">
            <v/>
          </cell>
          <cell r="O12114" t="str">
            <v/>
          </cell>
          <cell r="P12114" t="str">
            <v/>
          </cell>
          <cell r="Q12114" t="str">
            <v/>
          </cell>
        </row>
        <row r="12115">
          <cell r="J12115" t="str">
            <v/>
          </cell>
          <cell r="O12115" t="str">
            <v/>
          </cell>
          <cell r="P12115" t="str">
            <v/>
          </cell>
          <cell r="Q12115" t="str">
            <v/>
          </cell>
        </row>
        <row r="12116">
          <cell r="J12116" t="str">
            <v/>
          </cell>
          <cell r="O12116" t="str">
            <v/>
          </cell>
          <cell r="P12116" t="str">
            <v/>
          </cell>
          <cell r="Q12116" t="str">
            <v/>
          </cell>
        </row>
        <row r="12117">
          <cell r="J12117" t="str">
            <v/>
          </cell>
          <cell r="O12117" t="str">
            <v/>
          </cell>
          <cell r="P12117" t="str">
            <v/>
          </cell>
          <cell r="Q12117" t="str">
            <v/>
          </cell>
        </row>
        <row r="12118">
          <cell r="J12118" t="str">
            <v/>
          </cell>
          <cell r="O12118" t="str">
            <v/>
          </cell>
          <cell r="P12118" t="str">
            <v/>
          </cell>
          <cell r="Q12118" t="str">
            <v/>
          </cell>
        </row>
        <row r="12119">
          <cell r="J12119" t="str">
            <v/>
          </cell>
          <cell r="O12119" t="str">
            <v/>
          </cell>
          <cell r="P12119" t="str">
            <v/>
          </cell>
          <cell r="Q12119" t="str">
            <v/>
          </cell>
        </row>
        <row r="12120">
          <cell r="J12120" t="str">
            <v/>
          </cell>
          <cell r="O12120" t="str">
            <v/>
          </cell>
          <cell r="P12120" t="str">
            <v/>
          </cell>
          <cell r="Q12120" t="str">
            <v/>
          </cell>
        </row>
        <row r="12121">
          <cell r="J12121" t="str">
            <v/>
          </cell>
          <cell r="O12121" t="str">
            <v/>
          </cell>
          <cell r="P12121" t="str">
            <v/>
          </cell>
          <cell r="Q12121" t="str">
            <v/>
          </cell>
        </row>
        <row r="12122">
          <cell r="J12122" t="str">
            <v/>
          </cell>
          <cell r="O12122" t="str">
            <v/>
          </cell>
          <cell r="P12122" t="str">
            <v/>
          </cell>
          <cell r="Q12122" t="str">
            <v/>
          </cell>
        </row>
        <row r="12123">
          <cell r="J12123" t="str">
            <v/>
          </cell>
          <cell r="O12123" t="str">
            <v/>
          </cell>
          <cell r="P12123" t="str">
            <v/>
          </cell>
          <cell r="Q12123" t="str">
            <v/>
          </cell>
        </row>
        <row r="12124">
          <cell r="J12124" t="str">
            <v/>
          </cell>
          <cell r="O12124" t="str">
            <v/>
          </cell>
          <cell r="P12124" t="str">
            <v/>
          </cell>
          <cell r="Q12124" t="str">
            <v/>
          </cell>
        </row>
        <row r="12125">
          <cell r="J12125" t="str">
            <v/>
          </cell>
          <cell r="O12125" t="str">
            <v/>
          </cell>
          <cell r="P12125" t="str">
            <v/>
          </cell>
          <cell r="Q12125" t="str">
            <v/>
          </cell>
        </row>
        <row r="12126">
          <cell r="J12126" t="str">
            <v/>
          </cell>
          <cell r="O12126" t="str">
            <v/>
          </cell>
          <cell r="P12126" t="str">
            <v/>
          </cell>
          <cell r="Q12126" t="str">
            <v/>
          </cell>
        </row>
        <row r="12127">
          <cell r="J12127" t="str">
            <v/>
          </cell>
          <cell r="O12127" t="str">
            <v/>
          </cell>
          <cell r="P12127" t="str">
            <v/>
          </cell>
          <cell r="Q12127" t="str">
            <v/>
          </cell>
        </row>
        <row r="12128">
          <cell r="J12128" t="str">
            <v/>
          </cell>
          <cell r="O12128" t="str">
            <v/>
          </cell>
          <cell r="P12128" t="str">
            <v/>
          </cell>
          <cell r="Q12128" t="str">
            <v/>
          </cell>
        </row>
        <row r="12129">
          <cell r="J12129" t="str">
            <v/>
          </cell>
          <cell r="O12129" t="str">
            <v/>
          </cell>
          <cell r="P12129" t="str">
            <v/>
          </cell>
          <cell r="Q12129" t="str">
            <v/>
          </cell>
        </row>
        <row r="12130">
          <cell r="J12130" t="str">
            <v/>
          </cell>
          <cell r="O12130" t="str">
            <v/>
          </cell>
          <cell r="P12130" t="str">
            <v/>
          </cell>
          <cell r="Q12130" t="str">
            <v/>
          </cell>
        </row>
        <row r="12131">
          <cell r="J12131" t="str">
            <v/>
          </cell>
          <cell r="O12131" t="str">
            <v/>
          </cell>
          <cell r="P12131" t="str">
            <v/>
          </cell>
          <cell r="Q12131" t="str">
            <v/>
          </cell>
        </row>
        <row r="12132">
          <cell r="J12132" t="str">
            <v/>
          </cell>
          <cell r="O12132" t="str">
            <v/>
          </cell>
          <cell r="P12132" t="str">
            <v/>
          </cell>
          <cell r="Q12132" t="str">
            <v/>
          </cell>
        </row>
        <row r="12133">
          <cell r="J12133" t="str">
            <v/>
          </cell>
          <cell r="O12133" t="str">
            <v/>
          </cell>
          <cell r="P12133" t="str">
            <v/>
          </cell>
          <cell r="Q12133" t="str">
            <v/>
          </cell>
        </row>
        <row r="12134">
          <cell r="J12134" t="str">
            <v/>
          </cell>
          <cell r="O12134" t="str">
            <v/>
          </cell>
          <cell r="P12134" t="str">
            <v/>
          </cell>
          <cell r="Q12134" t="str">
            <v/>
          </cell>
        </row>
        <row r="12135">
          <cell r="J12135" t="str">
            <v/>
          </cell>
          <cell r="O12135" t="str">
            <v/>
          </cell>
          <cell r="P12135" t="str">
            <v/>
          </cell>
          <cell r="Q12135" t="str">
            <v/>
          </cell>
        </row>
        <row r="12136">
          <cell r="J12136" t="str">
            <v/>
          </cell>
          <cell r="O12136" t="str">
            <v/>
          </cell>
          <cell r="P12136" t="str">
            <v/>
          </cell>
          <cell r="Q12136" t="str">
            <v/>
          </cell>
        </row>
        <row r="12137">
          <cell r="J12137" t="str">
            <v/>
          </cell>
          <cell r="O12137" t="str">
            <v/>
          </cell>
          <cell r="P12137" t="str">
            <v/>
          </cell>
          <cell r="Q12137" t="str">
            <v/>
          </cell>
        </row>
        <row r="12138">
          <cell r="J12138" t="str">
            <v/>
          </cell>
          <cell r="O12138" t="str">
            <v/>
          </cell>
          <cell r="P12138" t="str">
            <v/>
          </cell>
          <cell r="Q12138" t="str">
            <v/>
          </cell>
        </row>
        <row r="12139">
          <cell r="J12139" t="str">
            <v/>
          </cell>
          <cell r="O12139" t="str">
            <v/>
          </cell>
          <cell r="P12139" t="str">
            <v/>
          </cell>
          <cell r="Q12139" t="str">
            <v/>
          </cell>
        </row>
        <row r="12140">
          <cell r="J12140" t="str">
            <v/>
          </cell>
          <cell r="O12140" t="str">
            <v/>
          </cell>
          <cell r="P12140" t="str">
            <v/>
          </cell>
          <cell r="Q12140" t="str">
            <v/>
          </cell>
        </row>
        <row r="12141">
          <cell r="J12141" t="str">
            <v/>
          </cell>
          <cell r="O12141" t="str">
            <v/>
          </cell>
          <cell r="P12141" t="str">
            <v/>
          </cell>
          <cell r="Q12141" t="str">
            <v/>
          </cell>
        </row>
        <row r="12142">
          <cell r="J12142" t="str">
            <v/>
          </cell>
          <cell r="O12142" t="str">
            <v/>
          </cell>
          <cell r="P12142" t="str">
            <v/>
          </cell>
          <cell r="Q12142" t="str">
            <v/>
          </cell>
        </row>
        <row r="12143">
          <cell r="J12143" t="str">
            <v/>
          </cell>
          <cell r="O12143" t="str">
            <v/>
          </cell>
          <cell r="P12143" t="str">
            <v/>
          </cell>
          <cell r="Q12143" t="str">
            <v/>
          </cell>
        </row>
        <row r="12144">
          <cell r="J12144" t="str">
            <v/>
          </cell>
          <cell r="O12144" t="str">
            <v/>
          </cell>
          <cell r="P12144" t="str">
            <v/>
          </cell>
          <cell r="Q12144" t="str">
            <v/>
          </cell>
        </row>
        <row r="12145">
          <cell r="J12145" t="str">
            <v/>
          </cell>
          <cell r="O12145" t="str">
            <v/>
          </cell>
          <cell r="P12145" t="str">
            <v/>
          </cell>
          <cell r="Q12145" t="str">
            <v/>
          </cell>
        </row>
        <row r="12146">
          <cell r="J12146" t="str">
            <v/>
          </cell>
          <cell r="O12146" t="str">
            <v/>
          </cell>
          <cell r="P12146" t="str">
            <v/>
          </cell>
          <cell r="Q12146" t="str">
            <v/>
          </cell>
        </row>
        <row r="12147">
          <cell r="J12147" t="str">
            <v/>
          </cell>
          <cell r="O12147" t="str">
            <v/>
          </cell>
          <cell r="P12147" t="str">
            <v/>
          </cell>
          <cell r="Q12147" t="str">
            <v/>
          </cell>
        </row>
        <row r="12148">
          <cell r="J12148" t="str">
            <v/>
          </cell>
          <cell r="O12148" t="str">
            <v/>
          </cell>
          <cell r="P12148" t="str">
            <v/>
          </cell>
          <cell r="Q12148" t="str">
            <v/>
          </cell>
        </row>
        <row r="12149">
          <cell r="J12149" t="str">
            <v/>
          </cell>
          <cell r="O12149" t="str">
            <v/>
          </cell>
          <cell r="P12149" t="str">
            <v/>
          </cell>
          <cell r="Q12149" t="str">
            <v/>
          </cell>
        </row>
        <row r="12150">
          <cell r="J12150" t="str">
            <v/>
          </cell>
          <cell r="O12150" t="str">
            <v/>
          </cell>
          <cell r="P12150" t="str">
            <v/>
          </cell>
          <cell r="Q12150" t="str">
            <v/>
          </cell>
        </row>
        <row r="12151">
          <cell r="J12151" t="str">
            <v/>
          </cell>
          <cell r="O12151" t="str">
            <v/>
          </cell>
          <cell r="P12151" t="str">
            <v/>
          </cell>
          <cell r="Q12151" t="str">
            <v/>
          </cell>
        </row>
        <row r="12152">
          <cell r="J12152" t="str">
            <v/>
          </cell>
          <cell r="O12152" t="str">
            <v/>
          </cell>
          <cell r="P12152" t="str">
            <v/>
          </cell>
          <cell r="Q12152" t="str">
            <v/>
          </cell>
        </row>
        <row r="12153">
          <cell r="J12153" t="str">
            <v/>
          </cell>
          <cell r="O12153" t="str">
            <v/>
          </cell>
          <cell r="P12153" t="str">
            <v/>
          </cell>
          <cell r="Q12153" t="str">
            <v/>
          </cell>
        </row>
        <row r="12154">
          <cell r="J12154" t="str">
            <v/>
          </cell>
          <cell r="O12154" t="str">
            <v/>
          </cell>
          <cell r="P12154" t="str">
            <v/>
          </cell>
          <cell r="Q12154" t="str">
            <v/>
          </cell>
        </row>
        <row r="12155">
          <cell r="J12155" t="str">
            <v/>
          </cell>
          <cell r="O12155" t="str">
            <v/>
          </cell>
          <cell r="P12155" t="str">
            <v/>
          </cell>
          <cell r="Q12155" t="str">
            <v/>
          </cell>
        </row>
        <row r="12156">
          <cell r="J12156" t="str">
            <v/>
          </cell>
          <cell r="O12156" t="str">
            <v/>
          </cell>
          <cell r="P12156" t="str">
            <v/>
          </cell>
          <cell r="Q12156" t="str">
            <v/>
          </cell>
        </row>
        <row r="12157">
          <cell r="J12157" t="str">
            <v/>
          </cell>
          <cell r="O12157" t="str">
            <v/>
          </cell>
          <cell r="P12157" t="str">
            <v/>
          </cell>
          <cell r="Q12157" t="str">
            <v/>
          </cell>
        </row>
        <row r="12158">
          <cell r="J12158" t="str">
            <v/>
          </cell>
          <cell r="O12158" t="str">
            <v/>
          </cell>
          <cell r="P12158" t="str">
            <v/>
          </cell>
          <cell r="Q12158" t="str">
            <v/>
          </cell>
        </row>
        <row r="12159">
          <cell r="J12159" t="str">
            <v/>
          </cell>
          <cell r="O12159" t="str">
            <v/>
          </cell>
          <cell r="P12159" t="str">
            <v/>
          </cell>
          <cell r="Q12159" t="str">
            <v/>
          </cell>
        </row>
        <row r="12160">
          <cell r="J12160" t="str">
            <v/>
          </cell>
          <cell r="O12160" t="str">
            <v/>
          </cell>
          <cell r="P12160" t="str">
            <v/>
          </cell>
          <cell r="Q12160" t="str">
            <v/>
          </cell>
        </row>
        <row r="12161">
          <cell r="J12161" t="str">
            <v/>
          </cell>
          <cell r="O12161" t="str">
            <v/>
          </cell>
          <cell r="P12161" t="str">
            <v/>
          </cell>
          <cell r="Q12161" t="str">
            <v/>
          </cell>
        </row>
        <row r="12162">
          <cell r="J12162" t="str">
            <v/>
          </cell>
          <cell r="O12162" t="str">
            <v/>
          </cell>
          <cell r="P12162" t="str">
            <v/>
          </cell>
          <cell r="Q12162" t="str">
            <v/>
          </cell>
        </row>
        <row r="12163">
          <cell r="J12163" t="str">
            <v/>
          </cell>
          <cell r="O12163" t="str">
            <v/>
          </cell>
          <cell r="P12163" t="str">
            <v/>
          </cell>
          <cell r="Q12163" t="str">
            <v/>
          </cell>
        </row>
        <row r="12164">
          <cell r="J12164" t="str">
            <v/>
          </cell>
          <cell r="O12164" t="str">
            <v/>
          </cell>
          <cell r="P12164" t="str">
            <v/>
          </cell>
          <cell r="Q12164" t="str">
            <v/>
          </cell>
        </row>
        <row r="12165">
          <cell r="J12165" t="str">
            <v/>
          </cell>
          <cell r="O12165" t="str">
            <v/>
          </cell>
          <cell r="P12165" t="str">
            <v/>
          </cell>
          <cell r="Q12165" t="str">
            <v/>
          </cell>
        </row>
        <row r="12166">
          <cell r="J12166" t="str">
            <v/>
          </cell>
          <cell r="O12166" t="str">
            <v/>
          </cell>
          <cell r="P12166" t="str">
            <v/>
          </cell>
          <cell r="Q12166" t="str">
            <v/>
          </cell>
        </row>
        <row r="12167">
          <cell r="J12167" t="str">
            <v/>
          </cell>
          <cell r="O12167" t="str">
            <v/>
          </cell>
          <cell r="P12167" t="str">
            <v/>
          </cell>
          <cell r="Q12167" t="str">
            <v/>
          </cell>
        </row>
        <row r="12168">
          <cell r="J12168" t="str">
            <v/>
          </cell>
          <cell r="O12168" t="str">
            <v/>
          </cell>
          <cell r="P12168" t="str">
            <v/>
          </cell>
          <cell r="Q12168" t="str">
            <v/>
          </cell>
        </row>
        <row r="12169">
          <cell r="J12169" t="str">
            <v/>
          </cell>
          <cell r="O12169" t="str">
            <v/>
          </cell>
          <cell r="P12169" t="str">
            <v/>
          </cell>
          <cell r="Q12169" t="str">
            <v/>
          </cell>
        </row>
        <row r="12170">
          <cell r="J12170" t="str">
            <v/>
          </cell>
          <cell r="O12170" t="str">
            <v/>
          </cell>
          <cell r="P12170" t="str">
            <v/>
          </cell>
          <cell r="Q12170" t="str">
            <v/>
          </cell>
        </row>
        <row r="12171">
          <cell r="J12171" t="str">
            <v/>
          </cell>
          <cell r="O12171" t="str">
            <v/>
          </cell>
          <cell r="P12171" t="str">
            <v/>
          </cell>
          <cell r="Q12171" t="str">
            <v/>
          </cell>
        </row>
        <row r="12172">
          <cell r="J12172" t="str">
            <v/>
          </cell>
          <cell r="O12172" t="str">
            <v/>
          </cell>
          <cell r="P12172" t="str">
            <v/>
          </cell>
          <cell r="Q12172" t="str">
            <v/>
          </cell>
        </row>
        <row r="12173">
          <cell r="J12173" t="str">
            <v/>
          </cell>
          <cell r="O12173" t="str">
            <v/>
          </cell>
          <cell r="P12173" t="str">
            <v/>
          </cell>
          <cell r="Q12173" t="str">
            <v/>
          </cell>
        </row>
        <row r="12174">
          <cell r="J12174" t="str">
            <v/>
          </cell>
          <cell r="O12174" t="str">
            <v/>
          </cell>
          <cell r="P12174" t="str">
            <v/>
          </cell>
          <cell r="Q12174" t="str">
            <v/>
          </cell>
        </row>
        <row r="12175">
          <cell r="J12175" t="str">
            <v/>
          </cell>
          <cell r="O12175" t="str">
            <v/>
          </cell>
          <cell r="P12175" t="str">
            <v/>
          </cell>
          <cell r="Q12175" t="str">
            <v/>
          </cell>
        </row>
        <row r="12176">
          <cell r="J12176" t="str">
            <v/>
          </cell>
          <cell r="O12176" t="str">
            <v/>
          </cell>
          <cell r="P12176" t="str">
            <v/>
          </cell>
          <cell r="Q12176" t="str">
            <v/>
          </cell>
        </row>
        <row r="12177">
          <cell r="J12177" t="str">
            <v/>
          </cell>
          <cell r="O12177" t="str">
            <v/>
          </cell>
          <cell r="P12177" t="str">
            <v/>
          </cell>
          <cell r="Q12177" t="str">
            <v/>
          </cell>
        </row>
        <row r="12178">
          <cell r="J12178" t="str">
            <v/>
          </cell>
          <cell r="O12178" t="str">
            <v/>
          </cell>
          <cell r="P12178" t="str">
            <v/>
          </cell>
          <cell r="Q12178" t="str">
            <v/>
          </cell>
        </row>
        <row r="12179">
          <cell r="J12179" t="str">
            <v/>
          </cell>
          <cell r="O12179" t="str">
            <v/>
          </cell>
          <cell r="P12179" t="str">
            <v/>
          </cell>
          <cell r="Q12179" t="str">
            <v/>
          </cell>
        </row>
        <row r="12180">
          <cell r="J12180" t="str">
            <v/>
          </cell>
          <cell r="O12180" t="str">
            <v/>
          </cell>
          <cell r="P12180" t="str">
            <v/>
          </cell>
          <cell r="Q12180" t="str">
            <v/>
          </cell>
        </row>
        <row r="12181">
          <cell r="J12181" t="str">
            <v/>
          </cell>
          <cell r="O12181" t="str">
            <v/>
          </cell>
          <cell r="P12181" t="str">
            <v/>
          </cell>
          <cell r="Q12181" t="str">
            <v/>
          </cell>
        </row>
        <row r="12182">
          <cell r="J12182" t="str">
            <v/>
          </cell>
          <cell r="O12182" t="str">
            <v/>
          </cell>
          <cell r="P12182" t="str">
            <v/>
          </cell>
          <cell r="Q12182" t="str">
            <v/>
          </cell>
        </row>
        <row r="12183">
          <cell r="J12183" t="str">
            <v/>
          </cell>
          <cell r="O12183" t="str">
            <v/>
          </cell>
          <cell r="P12183" t="str">
            <v/>
          </cell>
          <cell r="Q12183" t="str">
            <v/>
          </cell>
        </row>
        <row r="12184">
          <cell r="J12184" t="str">
            <v/>
          </cell>
          <cell r="O12184" t="str">
            <v/>
          </cell>
          <cell r="P12184" t="str">
            <v/>
          </cell>
          <cell r="Q12184" t="str">
            <v/>
          </cell>
        </row>
        <row r="12185">
          <cell r="J12185" t="str">
            <v/>
          </cell>
          <cell r="O12185" t="str">
            <v/>
          </cell>
          <cell r="P12185" t="str">
            <v/>
          </cell>
          <cell r="Q12185" t="str">
            <v/>
          </cell>
        </row>
        <row r="12186">
          <cell r="J12186" t="str">
            <v/>
          </cell>
          <cell r="O12186" t="str">
            <v/>
          </cell>
          <cell r="P12186" t="str">
            <v/>
          </cell>
          <cell r="Q12186" t="str">
            <v/>
          </cell>
        </row>
        <row r="12187">
          <cell r="J12187" t="str">
            <v/>
          </cell>
          <cell r="O12187" t="str">
            <v/>
          </cell>
          <cell r="P12187" t="str">
            <v/>
          </cell>
          <cell r="Q12187" t="str">
            <v/>
          </cell>
        </row>
        <row r="12188">
          <cell r="J12188" t="str">
            <v/>
          </cell>
          <cell r="O12188" t="str">
            <v/>
          </cell>
          <cell r="P12188" t="str">
            <v/>
          </cell>
          <cell r="Q12188" t="str">
            <v/>
          </cell>
        </row>
        <row r="12189">
          <cell r="J12189" t="str">
            <v/>
          </cell>
          <cell r="O12189" t="str">
            <v/>
          </cell>
          <cell r="P12189" t="str">
            <v/>
          </cell>
          <cell r="Q12189" t="str">
            <v/>
          </cell>
        </row>
        <row r="12190">
          <cell r="J12190" t="str">
            <v/>
          </cell>
          <cell r="O12190" t="str">
            <v/>
          </cell>
          <cell r="P12190" t="str">
            <v/>
          </cell>
          <cell r="Q12190" t="str">
            <v/>
          </cell>
        </row>
        <row r="12191">
          <cell r="J12191" t="str">
            <v/>
          </cell>
          <cell r="O12191" t="str">
            <v/>
          </cell>
          <cell r="P12191" t="str">
            <v/>
          </cell>
          <cell r="Q12191" t="str">
            <v/>
          </cell>
        </row>
        <row r="12192">
          <cell r="J12192" t="str">
            <v/>
          </cell>
          <cell r="O12192" t="str">
            <v/>
          </cell>
          <cell r="P12192" t="str">
            <v/>
          </cell>
          <cell r="Q12192" t="str">
            <v/>
          </cell>
        </row>
        <row r="12193">
          <cell r="J12193" t="str">
            <v/>
          </cell>
          <cell r="O12193" t="str">
            <v/>
          </cell>
          <cell r="P12193" t="str">
            <v/>
          </cell>
          <cell r="Q12193" t="str">
            <v/>
          </cell>
        </row>
        <row r="12194">
          <cell r="J12194" t="str">
            <v/>
          </cell>
          <cell r="O12194" t="str">
            <v/>
          </cell>
          <cell r="P12194" t="str">
            <v/>
          </cell>
          <cell r="Q12194" t="str">
            <v/>
          </cell>
        </row>
        <row r="12195">
          <cell r="J12195" t="str">
            <v/>
          </cell>
          <cell r="O12195" t="str">
            <v/>
          </cell>
          <cell r="P12195" t="str">
            <v/>
          </cell>
          <cell r="Q12195" t="str">
            <v/>
          </cell>
        </row>
        <row r="12196">
          <cell r="J12196" t="str">
            <v/>
          </cell>
          <cell r="O12196" t="str">
            <v/>
          </cell>
          <cell r="P12196" t="str">
            <v/>
          </cell>
          <cell r="Q12196" t="str">
            <v/>
          </cell>
        </row>
        <row r="12197">
          <cell r="J12197" t="str">
            <v/>
          </cell>
          <cell r="O12197" t="str">
            <v/>
          </cell>
          <cell r="P12197" t="str">
            <v/>
          </cell>
          <cell r="Q12197" t="str">
            <v/>
          </cell>
        </row>
        <row r="12198">
          <cell r="J12198" t="str">
            <v/>
          </cell>
          <cell r="O12198" t="str">
            <v/>
          </cell>
          <cell r="P12198" t="str">
            <v/>
          </cell>
          <cell r="Q12198" t="str">
            <v/>
          </cell>
        </row>
        <row r="12199">
          <cell r="J12199" t="str">
            <v/>
          </cell>
          <cell r="O12199" t="str">
            <v/>
          </cell>
          <cell r="P12199" t="str">
            <v/>
          </cell>
          <cell r="Q12199" t="str">
            <v/>
          </cell>
        </row>
        <row r="12200">
          <cell r="J12200" t="str">
            <v/>
          </cell>
          <cell r="O12200" t="str">
            <v/>
          </cell>
          <cell r="P12200" t="str">
            <v/>
          </cell>
          <cell r="Q12200" t="str">
            <v/>
          </cell>
        </row>
        <row r="12201">
          <cell r="J12201" t="str">
            <v/>
          </cell>
          <cell r="O12201" t="str">
            <v/>
          </cell>
          <cell r="P12201" t="str">
            <v/>
          </cell>
          <cell r="Q12201" t="str">
            <v/>
          </cell>
        </row>
        <row r="12202">
          <cell r="J12202" t="str">
            <v/>
          </cell>
          <cell r="O12202" t="str">
            <v/>
          </cell>
          <cell r="P12202" t="str">
            <v/>
          </cell>
          <cell r="Q12202" t="str">
            <v/>
          </cell>
        </row>
        <row r="12203">
          <cell r="J12203" t="str">
            <v/>
          </cell>
          <cell r="O12203" t="str">
            <v/>
          </cell>
          <cell r="P12203" t="str">
            <v/>
          </cell>
          <cell r="Q12203" t="str">
            <v/>
          </cell>
        </row>
        <row r="12204">
          <cell r="J12204" t="str">
            <v/>
          </cell>
          <cell r="O12204" t="str">
            <v/>
          </cell>
          <cell r="P12204" t="str">
            <v/>
          </cell>
          <cell r="Q12204" t="str">
            <v/>
          </cell>
        </row>
        <row r="12205">
          <cell r="J12205" t="str">
            <v/>
          </cell>
          <cell r="O12205" t="str">
            <v/>
          </cell>
          <cell r="P12205" t="str">
            <v/>
          </cell>
          <cell r="Q12205" t="str">
            <v/>
          </cell>
        </row>
        <row r="12206">
          <cell r="J12206" t="str">
            <v/>
          </cell>
          <cell r="O12206" t="str">
            <v/>
          </cell>
          <cell r="P12206" t="str">
            <v/>
          </cell>
          <cell r="Q12206" t="str">
            <v/>
          </cell>
        </row>
        <row r="12207">
          <cell r="J12207" t="str">
            <v/>
          </cell>
          <cell r="O12207" t="str">
            <v/>
          </cell>
          <cell r="P12207" t="str">
            <v/>
          </cell>
          <cell r="Q12207" t="str">
            <v/>
          </cell>
        </row>
        <row r="12208">
          <cell r="J12208" t="str">
            <v/>
          </cell>
          <cell r="O12208" t="str">
            <v/>
          </cell>
          <cell r="P12208" t="str">
            <v/>
          </cell>
          <cell r="Q12208" t="str">
            <v/>
          </cell>
        </row>
        <row r="12209">
          <cell r="J12209" t="str">
            <v/>
          </cell>
          <cell r="O12209" t="str">
            <v/>
          </cell>
          <cell r="P12209" t="str">
            <v/>
          </cell>
          <cell r="Q12209" t="str">
            <v/>
          </cell>
        </row>
        <row r="12210">
          <cell r="J12210" t="str">
            <v/>
          </cell>
          <cell r="O12210" t="str">
            <v/>
          </cell>
          <cell r="P12210" t="str">
            <v/>
          </cell>
          <cell r="Q12210" t="str">
            <v/>
          </cell>
        </row>
        <row r="12211">
          <cell r="J12211" t="str">
            <v/>
          </cell>
          <cell r="O12211" t="str">
            <v/>
          </cell>
          <cell r="P12211" t="str">
            <v/>
          </cell>
          <cell r="Q12211" t="str">
            <v/>
          </cell>
        </row>
        <row r="12212">
          <cell r="J12212" t="str">
            <v/>
          </cell>
          <cell r="O12212" t="str">
            <v/>
          </cell>
          <cell r="P12212" t="str">
            <v/>
          </cell>
          <cell r="Q12212" t="str">
            <v/>
          </cell>
        </row>
        <row r="12213">
          <cell r="J12213" t="str">
            <v/>
          </cell>
          <cell r="O12213" t="str">
            <v/>
          </cell>
          <cell r="P12213" t="str">
            <v/>
          </cell>
          <cell r="Q12213" t="str">
            <v/>
          </cell>
        </row>
        <row r="12214">
          <cell r="J12214" t="str">
            <v/>
          </cell>
          <cell r="O12214" t="str">
            <v/>
          </cell>
          <cell r="P12214" t="str">
            <v/>
          </cell>
          <cell r="Q12214" t="str">
            <v/>
          </cell>
        </row>
        <row r="12215">
          <cell r="J12215" t="str">
            <v/>
          </cell>
          <cell r="O12215" t="str">
            <v/>
          </cell>
          <cell r="P12215" t="str">
            <v/>
          </cell>
          <cell r="Q12215" t="str">
            <v/>
          </cell>
        </row>
        <row r="12216">
          <cell r="J12216" t="str">
            <v/>
          </cell>
          <cell r="O12216" t="str">
            <v/>
          </cell>
          <cell r="P12216" t="str">
            <v/>
          </cell>
          <cell r="Q12216" t="str">
            <v/>
          </cell>
        </row>
        <row r="12217">
          <cell r="J12217" t="str">
            <v/>
          </cell>
          <cell r="O12217" t="str">
            <v/>
          </cell>
          <cell r="P12217" t="str">
            <v/>
          </cell>
          <cell r="Q12217" t="str">
            <v/>
          </cell>
        </row>
        <row r="12218">
          <cell r="J12218" t="str">
            <v/>
          </cell>
          <cell r="O12218" t="str">
            <v/>
          </cell>
          <cell r="P12218" t="str">
            <v/>
          </cell>
          <cell r="Q12218" t="str">
            <v/>
          </cell>
        </row>
        <row r="12219">
          <cell r="J12219" t="str">
            <v/>
          </cell>
          <cell r="O12219" t="str">
            <v/>
          </cell>
          <cell r="P12219" t="str">
            <v/>
          </cell>
          <cell r="Q12219" t="str">
            <v/>
          </cell>
        </row>
        <row r="12220">
          <cell r="J12220" t="str">
            <v/>
          </cell>
          <cell r="O12220" t="str">
            <v/>
          </cell>
          <cell r="P12220" t="str">
            <v/>
          </cell>
          <cell r="Q12220" t="str">
            <v/>
          </cell>
        </row>
        <row r="12221">
          <cell r="J12221" t="str">
            <v/>
          </cell>
          <cell r="O12221" t="str">
            <v/>
          </cell>
          <cell r="P12221" t="str">
            <v/>
          </cell>
          <cell r="Q12221" t="str">
            <v/>
          </cell>
        </row>
        <row r="12222">
          <cell r="J12222" t="str">
            <v/>
          </cell>
          <cell r="O12222" t="str">
            <v/>
          </cell>
          <cell r="P12222" t="str">
            <v/>
          </cell>
          <cell r="Q12222" t="str">
            <v/>
          </cell>
        </row>
        <row r="12223">
          <cell r="J12223" t="str">
            <v/>
          </cell>
          <cell r="O12223" t="str">
            <v/>
          </cell>
          <cell r="P12223" t="str">
            <v/>
          </cell>
          <cell r="Q12223" t="str">
            <v/>
          </cell>
        </row>
        <row r="12224">
          <cell r="J12224" t="str">
            <v/>
          </cell>
          <cell r="O12224" t="str">
            <v/>
          </cell>
          <cell r="P12224" t="str">
            <v/>
          </cell>
          <cell r="Q12224" t="str">
            <v/>
          </cell>
        </row>
        <row r="12225">
          <cell r="J12225" t="str">
            <v/>
          </cell>
          <cell r="O12225" t="str">
            <v/>
          </cell>
          <cell r="P12225" t="str">
            <v/>
          </cell>
          <cell r="Q12225" t="str">
            <v/>
          </cell>
        </row>
        <row r="12226">
          <cell r="J12226" t="str">
            <v/>
          </cell>
          <cell r="O12226" t="str">
            <v/>
          </cell>
          <cell r="P12226" t="str">
            <v/>
          </cell>
          <cell r="Q12226" t="str">
            <v/>
          </cell>
        </row>
        <row r="12227">
          <cell r="J12227" t="str">
            <v/>
          </cell>
          <cell r="O12227" t="str">
            <v/>
          </cell>
          <cell r="P12227" t="str">
            <v/>
          </cell>
          <cell r="Q12227" t="str">
            <v/>
          </cell>
        </row>
        <row r="12228">
          <cell r="J12228" t="str">
            <v/>
          </cell>
          <cell r="O12228" t="str">
            <v/>
          </cell>
          <cell r="P12228" t="str">
            <v/>
          </cell>
          <cell r="Q12228" t="str">
            <v/>
          </cell>
        </row>
        <row r="12229">
          <cell r="J12229" t="str">
            <v/>
          </cell>
          <cell r="O12229" t="str">
            <v/>
          </cell>
          <cell r="P12229" t="str">
            <v/>
          </cell>
          <cell r="Q12229" t="str">
            <v/>
          </cell>
        </row>
        <row r="12230">
          <cell r="J12230" t="str">
            <v/>
          </cell>
          <cell r="O12230" t="str">
            <v/>
          </cell>
          <cell r="P12230" t="str">
            <v/>
          </cell>
          <cell r="Q12230" t="str">
            <v/>
          </cell>
        </row>
        <row r="12231">
          <cell r="J12231" t="str">
            <v/>
          </cell>
          <cell r="O12231" t="str">
            <v/>
          </cell>
          <cell r="P12231" t="str">
            <v/>
          </cell>
          <cell r="Q12231" t="str">
            <v/>
          </cell>
        </row>
        <row r="12232">
          <cell r="J12232" t="str">
            <v/>
          </cell>
          <cell r="O12232" t="str">
            <v/>
          </cell>
          <cell r="P12232" t="str">
            <v/>
          </cell>
          <cell r="Q12232" t="str">
            <v/>
          </cell>
        </row>
        <row r="12233">
          <cell r="J12233" t="str">
            <v/>
          </cell>
          <cell r="O12233" t="str">
            <v/>
          </cell>
          <cell r="P12233" t="str">
            <v/>
          </cell>
          <cell r="Q12233" t="str">
            <v/>
          </cell>
        </row>
        <row r="12234">
          <cell r="J12234" t="str">
            <v/>
          </cell>
          <cell r="O12234" t="str">
            <v/>
          </cell>
          <cell r="P12234" t="str">
            <v/>
          </cell>
          <cell r="Q12234" t="str">
            <v/>
          </cell>
        </row>
        <row r="12235">
          <cell r="J12235" t="str">
            <v/>
          </cell>
          <cell r="O12235" t="str">
            <v/>
          </cell>
          <cell r="P12235" t="str">
            <v/>
          </cell>
          <cell r="Q12235" t="str">
            <v/>
          </cell>
        </row>
        <row r="12236">
          <cell r="J12236" t="str">
            <v/>
          </cell>
          <cell r="O12236" t="str">
            <v/>
          </cell>
          <cell r="P12236" t="str">
            <v/>
          </cell>
          <cell r="Q12236" t="str">
            <v/>
          </cell>
        </row>
        <row r="12237">
          <cell r="J12237" t="str">
            <v/>
          </cell>
          <cell r="O12237" t="str">
            <v/>
          </cell>
          <cell r="P12237" t="str">
            <v/>
          </cell>
          <cell r="Q12237" t="str">
            <v/>
          </cell>
        </row>
        <row r="12238">
          <cell r="J12238" t="str">
            <v/>
          </cell>
          <cell r="O12238" t="str">
            <v/>
          </cell>
          <cell r="P12238" t="str">
            <v/>
          </cell>
          <cell r="Q12238" t="str">
            <v/>
          </cell>
        </row>
        <row r="12239">
          <cell r="J12239" t="str">
            <v/>
          </cell>
          <cell r="O12239" t="str">
            <v/>
          </cell>
          <cell r="P12239" t="str">
            <v/>
          </cell>
          <cell r="Q12239" t="str">
            <v/>
          </cell>
        </row>
        <row r="12240">
          <cell r="J12240" t="str">
            <v/>
          </cell>
          <cell r="O12240" t="str">
            <v/>
          </cell>
          <cell r="P12240" t="str">
            <v/>
          </cell>
          <cell r="Q12240" t="str">
            <v/>
          </cell>
        </row>
        <row r="12241">
          <cell r="J12241" t="str">
            <v/>
          </cell>
          <cell r="O12241" t="str">
            <v/>
          </cell>
          <cell r="P12241" t="str">
            <v/>
          </cell>
          <cell r="Q12241" t="str">
            <v/>
          </cell>
        </row>
        <row r="12242">
          <cell r="J12242" t="str">
            <v/>
          </cell>
          <cell r="O12242" t="str">
            <v/>
          </cell>
          <cell r="P12242" t="str">
            <v/>
          </cell>
          <cell r="Q12242" t="str">
            <v/>
          </cell>
        </row>
        <row r="12243">
          <cell r="J12243" t="str">
            <v/>
          </cell>
          <cell r="O12243" t="str">
            <v/>
          </cell>
          <cell r="P12243" t="str">
            <v/>
          </cell>
          <cell r="Q12243" t="str">
            <v/>
          </cell>
        </row>
        <row r="12244">
          <cell r="J12244" t="str">
            <v/>
          </cell>
          <cell r="O12244" t="str">
            <v/>
          </cell>
          <cell r="P12244" t="str">
            <v/>
          </cell>
          <cell r="Q12244" t="str">
            <v/>
          </cell>
        </row>
        <row r="12245">
          <cell r="J12245" t="str">
            <v/>
          </cell>
          <cell r="O12245" t="str">
            <v/>
          </cell>
          <cell r="P12245" t="str">
            <v/>
          </cell>
          <cell r="Q12245" t="str">
            <v/>
          </cell>
        </row>
        <row r="12246">
          <cell r="J12246" t="str">
            <v/>
          </cell>
          <cell r="O12246" t="str">
            <v/>
          </cell>
          <cell r="P12246" t="str">
            <v/>
          </cell>
          <cell r="Q12246" t="str">
            <v/>
          </cell>
        </row>
        <row r="12247">
          <cell r="J12247" t="str">
            <v/>
          </cell>
          <cell r="O12247" t="str">
            <v/>
          </cell>
          <cell r="P12247" t="str">
            <v/>
          </cell>
          <cell r="Q12247" t="str">
            <v/>
          </cell>
        </row>
        <row r="12248">
          <cell r="J12248" t="str">
            <v/>
          </cell>
          <cell r="O12248" t="str">
            <v/>
          </cell>
          <cell r="P12248" t="str">
            <v/>
          </cell>
          <cell r="Q12248" t="str">
            <v/>
          </cell>
        </row>
        <row r="12249">
          <cell r="J12249" t="str">
            <v/>
          </cell>
          <cell r="O12249" t="str">
            <v/>
          </cell>
          <cell r="P12249" t="str">
            <v/>
          </cell>
          <cell r="Q12249" t="str">
            <v/>
          </cell>
        </row>
        <row r="12250">
          <cell r="J12250" t="str">
            <v/>
          </cell>
          <cell r="O12250" t="str">
            <v/>
          </cell>
          <cell r="P12250" t="str">
            <v/>
          </cell>
          <cell r="Q12250" t="str">
            <v/>
          </cell>
        </row>
        <row r="12251">
          <cell r="J12251" t="str">
            <v/>
          </cell>
          <cell r="O12251" t="str">
            <v/>
          </cell>
          <cell r="P12251" t="str">
            <v/>
          </cell>
          <cell r="Q12251" t="str">
            <v/>
          </cell>
        </row>
        <row r="12252">
          <cell r="J12252" t="str">
            <v/>
          </cell>
          <cell r="O12252" t="str">
            <v/>
          </cell>
          <cell r="P12252" t="str">
            <v/>
          </cell>
          <cell r="Q12252" t="str">
            <v/>
          </cell>
        </row>
        <row r="12253">
          <cell r="J12253" t="str">
            <v/>
          </cell>
          <cell r="O12253" t="str">
            <v/>
          </cell>
          <cell r="P12253" t="str">
            <v/>
          </cell>
          <cell r="Q12253" t="str">
            <v/>
          </cell>
        </row>
        <row r="12254">
          <cell r="J12254" t="str">
            <v/>
          </cell>
          <cell r="O12254" t="str">
            <v/>
          </cell>
          <cell r="P12254" t="str">
            <v/>
          </cell>
          <cell r="Q12254" t="str">
            <v/>
          </cell>
        </row>
        <row r="12255">
          <cell r="J12255" t="str">
            <v/>
          </cell>
          <cell r="O12255" t="str">
            <v/>
          </cell>
          <cell r="P12255" t="str">
            <v/>
          </cell>
          <cell r="Q12255" t="str">
            <v/>
          </cell>
        </row>
        <row r="12256">
          <cell r="J12256" t="str">
            <v/>
          </cell>
          <cell r="O12256" t="str">
            <v/>
          </cell>
          <cell r="P12256" t="str">
            <v/>
          </cell>
          <cell r="Q12256" t="str">
            <v/>
          </cell>
        </row>
        <row r="12257">
          <cell r="J12257" t="str">
            <v/>
          </cell>
          <cell r="O12257" t="str">
            <v/>
          </cell>
          <cell r="P12257" t="str">
            <v/>
          </cell>
          <cell r="Q12257" t="str">
            <v/>
          </cell>
        </row>
        <row r="12258">
          <cell r="J12258" t="str">
            <v/>
          </cell>
          <cell r="O12258" t="str">
            <v/>
          </cell>
          <cell r="P12258" t="str">
            <v/>
          </cell>
          <cell r="Q12258" t="str">
            <v/>
          </cell>
        </row>
        <row r="12259">
          <cell r="J12259" t="str">
            <v/>
          </cell>
          <cell r="O12259" t="str">
            <v/>
          </cell>
          <cell r="P12259" t="str">
            <v/>
          </cell>
          <cell r="Q12259" t="str">
            <v/>
          </cell>
        </row>
        <row r="12260">
          <cell r="J12260" t="str">
            <v/>
          </cell>
          <cell r="O12260" t="str">
            <v/>
          </cell>
          <cell r="P12260" t="str">
            <v/>
          </cell>
          <cell r="Q12260" t="str">
            <v/>
          </cell>
        </row>
        <row r="12261">
          <cell r="J12261" t="str">
            <v/>
          </cell>
          <cell r="O12261" t="str">
            <v/>
          </cell>
          <cell r="P12261" t="str">
            <v/>
          </cell>
          <cell r="Q12261" t="str">
            <v/>
          </cell>
        </row>
        <row r="12262">
          <cell r="J12262" t="str">
            <v/>
          </cell>
          <cell r="O12262" t="str">
            <v/>
          </cell>
          <cell r="P12262" t="str">
            <v/>
          </cell>
          <cell r="Q12262" t="str">
            <v/>
          </cell>
        </row>
        <row r="12263">
          <cell r="J12263" t="str">
            <v/>
          </cell>
          <cell r="O12263" t="str">
            <v/>
          </cell>
          <cell r="P12263" t="str">
            <v/>
          </cell>
          <cell r="Q12263" t="str">
            <v/>
          </cell>
        </row>
        <row r="12264">
          <cell r="J12264" t="str">
            <v/>
          </cell>
          <cell r="O12264" t="str">
            <v/>
          </cell>
          <cell r="P12264" t="str">
            <v/>
          </cell>
          <cell r="Q12264" t="str">
            <v/>
          </cell>
        </row>
        <row r="12265">
          <cell r="J12265" t="str">
            <v/>
          </cell>
          <cell r="O12265" t="str">
            <v/>
          </cell>
          <cell r="P12265" t="str">
            <v/>
          </cell>
          <cell r="Q12265" t="str">
            <v/>
          </cell>
        </row>
        <row r="12266">
          <cell r="J12266" t="str">
            <v/>
          </cell>
          <cell r="O12266" t="str">
            <v/>
          </cell>
          <cell r="P12266" t="str">
            <v/>
          </cell>
          <cell r="Q12266" t="str">
            <v/>
          </cell>
        </row>
        <row r="12267">
          <cell r="J12267" t="str">
            <v/>
          </cell>
          <cell r="O12267" t="str">
            <v/>
          </cell>
          <cell r="P12267" t="str">
            <v/>
          </cell>
          <cell r="Q12267" t="str">
            <v/>
          </cell>
        </row>
        <row r="12268">
          <cell r="J12268" t="str">
            <v/>
          </cell>
          <cell r="O12268" t="str">
            <v/>
          </cell>
          <cell r="P12268" t="str">
            <v/>
          </cell>
          <cell r="Q12268" t="str">
            <v/>
          </cell>
        </row>
        <row r="12269">
          <cell r="J12269" t="str">
            <v/>
          </cell>
          <cell r="O12269" t="str">
            <v/>
          </cell>
          <cell r="P12269" t="str">
            <v/>
          </cell>
          <cell r="Q12269" t="str">
            <v/>
          </cell>
        </row>
        <row r="12270">
          <cell r="J12270" t="str">
            <v/>
          </cell>
          <cell r="O12270" t="str">
            <v/>
          </cell>
          <cell r="P12270" t="str">
            <v/>
          </cell>
          <cell r="Q12270" t="str">
            <v/>
          </cell>
        </row>
        <row r="12271">
          <cell r="J12271" t="str">
            <v/>
          </cell>
          <cell r="O12271" t="str">
            <v/>
          </cell>
          <cell r="P12271" t="str">
            <v/>
          </cell>
          <cell r="Q12271" t="str">
            <v/>
          </cell>
        </row>
        <row r="12272">
          <cell r="J12272" t="str">
            <v/>
          </cell>
          <cell r="O12272" t="str">
            <v/>
          </cell>
          <cell r="P12272" t="str">
            <v/>
          </cell>
          <cell r="Q12272" t="str">
            <v/>
          </cell>
        </row>
        <row r="12273">
          <cell r="J12273" t="str">
            <v/>
          </cell>
          <cell r="O12273" t="str">
            <v/>
          </cell>
          <cell r="P12273" t="str">
            <v/>
          </cell>
          <cell r="Q12273" t="str">
            <v/>
          </cell>
        </row>
        <row r="12274">
          <cell r="J12274" t="str">
            <v/>
          </cell>
          <cell r="O12274" t="str">
            <v/>
          </cell>
          <cell r="P12274" t="str">
            <v/>
          </cell>
          <cell r="Q12274" t="str">
            <v/>
          </cell>
        </row>
        <row r="12275">
          <cell r="J12275" t="str">
            <v/>
          </cell>
          <cell r="O12275" t="str">
            <v/>
          </cell>
          <cell r="P12275" t="str">
            <v/>
          </cell>
          <cell r="Q12275" t="str">
            <v/>
          </cell>
        </row>
        <row r="12276">
          <cell r="J12276" t="str">
            <v/>
          </cell>
          <cell r="O12276" t="str">
            <v/>
          </cell>
          <cell r="P12276" t="str">
            <v/>
          </cell>
          <cell r="Q12276" t="str">
            <v/>
          </cell>
        </row>
        <row r="12277">
          <cell r="J12277" t="str">
            <v/>
          </cell>
          <cell r="O12277" t="str">
            <v/>
          </cell>
          <cell r="P12277" t="str">
            <v/>
          </cell>
          <cell r="Q12277" t="str">
            <v/>
          </cell>
        </row>
        <row r="12278">
          <cell r="J12278" t="str">
            <v/>
          </cell>
          <cell r="O12278" t="str">
            <v/>
          </cell>
          <cell r="P12278" t="str">
            <v/>
          </cell>
          <cell r="Q12278" t="str">
            <v/>
          </cell>
        </row>
        <row r="12279">
          <cell r="J12279" t="str">
            <v/>
          </cell>
          <cell r="O12279" t="str">
            <v/>
          </cell>
          <cell r="P12279" t="str">
            <v/>
          </cell>
          <cell r="Q12279" t="str">
            <v/>
          </cell>
        </row>
        <row r="12280">
          <cell r="J12280" t="str">
            <v/>
          </cell>
          <cell r="O12280" t="str">
            <v/>
          </cell>
          <cell r="P12280" t="str">
            <v/>
          </cell>
          <cell r="Q12280" t="str">
            <v/>
          </cell>
        </row>
        <row r="12281">
          <cell r="J12281" t="str">
            <v/>
          </cell>
          <cell r="O12281" t="str">
            <v/>
          </cell>
          <cell r="P12281" t="str">
            <v/>
          </cell>
          <cell r="Q12281" t="str">
            <v/>
          </cell>
        </row>
        <row r="12282">
          <cell r="J12282" t="str">
            <v/>
          </cell>
          <cell r="O12282" t="str">
            <v/>
          </cell>
          <cell r="P12282" t="str">
            <v/>
          </cell>
          <cell r="Q12282" t="str">
            <v/>
          </cell>
        </row>
        <row r="12283">
          <cell r="J12283" t="str">
            <v/>
          </cell>
          <cell r="O12283" t="str">
            <v/>
          </cell>
          <cell r="P12283" t="str">
            <v/>
          </cell>
          <cell r="Q12283" t="str">
            <v/>
          </cell>
        </row>
        <row r="12284">
          <cell r="J12284" t="str">
            <v/>
          </cell>
          <cell r="O12284" t="str">
            <v/>
          </cell>
          <cell r="P12284" t="str">
            <v/>
          </cell>
          <cell r="Q12284" t="str">
            <v/>
          </cell>
        </row>
        <row r="12285">
          <cell r="J12285" t="str">
            <v/>
          </cell>
          <cell r="O12285" t="str">
            <v/>
          </cell>
          <cell r="P12285" t="str">
            <v/>
          </cell>
          <cell r="Q12285" t="str">
            <v/>
          </cell>
        </row>
        <row r="12286">
          <cell r="J12286" t="str">
            <v/>
          </cell>
          <cell r="O12286" t="str">
            <v/>
          </cell>
          <cell r="P12286" t="str">
            <v/>
          </cell>
          <cell r="Q12286" t="str">
            <v/>
          </cell>
        </row>
        <row r="12287">
          <cell r="J12287" t="str">
            <v/>
          </cell>
          <cell r="O12287" t="str">
            <v/>
          </cell>
          <cell r="P12287" t="str">
            <v/>
          </cell>
          <cell r="Q12287" t="str">
            <v/>
          </cell>
        </row>
        <row r="12288">
          <cell r="J12288" t="str">
            <v/>
          </cell>
          <cell r="O12288" t="str">
            <v/>
          </cell>
          <cell r="P12288" t="str">
            <v/>
          </cell>
          <cell r="Q12288" t="str">
            <v/>
          </cell>
        </row>
        <row r="12289">
          <cell r="J12289" t="str">
            <v/>
          </cell>
          <cell r="O12289" t="str">
            <v/>
          </cell>
          <cell r="P12289" t="str">
            <v/>
          </cell>
          <cell r="Q12289" t="str">
            <v/>
          </cell>
        </row>
        <row r="12290">
          <cell r="J12290" t="str">
            <v/>
          </cell>
          <cell r="O12290" t="str">
            <v/>
          </cell>
          <cell r="P12290" t="str">
            <v/>
          </cell>
          <cell r="Q12290" t="str">
            <v/>
          </cell>
        </row>
        <row r="12291">
          <cell r="J12291" t="str">
            <v/>
          </cell>
          <cell r="O12291" t="str">
            <v/>
          </cell>
          <cell r="P12291" t="str">
            <v/>
          </cell>
          <cell r="Q12291" t="str">
            <v/>
          </cell>
        </row>
        <row r="12292">
          <cell r="J12292" t="str">
            <v/>
          </cell>
          <cell r="O12292" t="str">
            <v/>
          </cell>
          <cell r="P12292" t="str">
            <v/>
          </cell>
          <cell r="Q12292" t="str">
            <v/>
          </cell>
        </row>
        <row r="12293">
          <cell r="J12293" t="str">
            <v/>
          </cell>
          <cell r="O12293" t="str">
            <v/>
          </cell>
          <cell r="P12293" t="str">
            <v/>
          </cell>
          <cell r="Q12293" t="str">
            <v/>
          </cell>
        </row>
        <row r="12294">
          <cell r="J12294" t="str">
            <v/>
          </cell>
          <cell r="O12294" t="str">
            <v/>
          </cell>
          <cell r="P12294" t="str">
            <v/>
          </cell>
          <cell r="Q12294" t="str">
            <v/>
          </cell>
        </row>
        <row r="12295">
          <cell r="J12295" t="str">
            <v/>
          </cell>
          <cell r="O12295" t="str">
            <v/>
          </cell>
          <cell r="P12295" t="str">
            <v/>
          </cell>
          <cell r="Q12295" t="str">
            <v/>
          </cell>
        </row>
        <row r="12296">
          <cell r="J12296" t="str">
            <v/>
          </cell>
          <cell r="O12296" t="str">
            <v/>
          </cell>
          <cell r="P12296" t="str">
            <v/>
          </cell>
          <cell r="Q12296" t="str">
            <v/>
          </cell>
        </row>
        <row r="12297">
          <cell r="J12297" t="str">
            <v/>
          </cell>
          <cell r="O12297" t="str">
            <v/>
          </cell>
          <cell r="P12297" t="str">
            <v/>
          </cell>
          <cell r="Q12297" t="str">
            <v/>
          </cell>
        </row>
        <row r="12298">
          <cell r="J12298" t="str">
            <v/>
          </cell>
          <cell r="O12298" t="str">
            <v/>
          </cell>
          <cell r="P12298" t="str">
            <v/>
          </cell>
          <cell r="Q12298" t="str">
            <v/>
          </cell>
        </row>
        <row r="12299">
          <cell r="J12299" t="str">
            <v/>
          </cell>
          <cell r="O12299" t="str">
            <v/>
          </cell>
          <cell r="P12299" t="str">
            <v/>
          </cell>
          <cell r="Q12299" t="str">
            <v/>
          </cell>
        </row>
        <row r="12300">
          <cell r="J12300" t="str">
            <v/>
          </cell>
          <cell r="O12300" t="str">
            <v/>
          </cell>
          <cell r="P12300" t="str">
            <v/>
          </cell>
          <cell r="Q12300" t="str">
            <v/>
          </cell>
        </row>
        <row r="12301">
          <cell r="J12301" t="str">
            <v/>
          </cell>
          <cell r="O12301" t="str">
            <v/>
          </cell>
          <cell r="P12301" t="str">
            <v/>
          </cell>
          <cell r="Q12301" t="str">
            <v/>
          </cell>
        </row>
        <row r="12302">
          <cell r="J12302" t="str">
            <v/>
          </cell>
          <cell r="O12302" t="str">
            <v/>
          </cell>
          <cell r="P12302" t="str">
            <v/>
          </cell>
          <cell r="Q12302" t="str">
            <v/>
          </cell>
        </row>
        <row r="12303">
          <cell r="J12303" t="str">
            <v/>
          </cell>
          <cell r="O12303" t="str">
            <v/>
          </cell>
          <cell r="P12303" t="str">
            <v/>
          </cell>
          <cell r="Q12303" t="str">
            <v/>
          </cell>
        </row>
        <row r="12304">
          <cell r="J12304" t="str">
            <v/>
          </cell>
          <cell r="O12304" t="str">
            <v/>
          </cell>
          <cell r="P12304" t="str">
            <v/>
          </cell>
          <cell r="Q12304" t="str">
            <v/>
          </cell>
        </row>
        <row r="12305">
          <cell r="J12305" t="str">
            <v/>
          </cell>
          <cell r="O12305" t="str">
            <v/>
          </cell>
          <cell r="P12305" t="str">
            <v/>
          </cell>
          <cell r="Q12305" t="str">
            <v/>
          </cell>
        </row>
        <row r="12306">
          <cell r="J12306" t="str">
            <v/>
          </cell>
          <cell r="O12306" t="str">
            <v/>
          </cell>
          <cell r="P12306" t="str">
            <v/>
          </cell>
          <cell r="Q12306" t="str">
            <v/>
          </cell>
        </row>
        <row r="12307">
          <cell r="J12307" t="str">
            <v/>
          </cell>
          <cell r="O12307" t="str">
            <v/>
          </cell>
          <cell r="P12307" t="str">
            <v/>
          </cell>
          <cell r="Q12307" t="str">
            <v/>
          </cell>
        </row>
        <row r="12308">
          <cell r="J12308" t="str">
            <v/>
          </cell>
          <cell r="O12308" t="str">
            <v/>
          </cell>
          <cell r="P12308" t="str">
            <v/>
          </cell>
          <cell r="Q12308" t="str">
            <v/>
          </cell>
        </row>
        <row r="12309">
          <cell r="J12309" t="str">
            <v/>
          </cell>
          <cell r="O12309" t="str">
            <v/>
          </cell>
          <cell r="P12309" t="str">
            <v/>
          </cell>
          <cell r="Q12309" t="str">
            <v/>
          </cell>
        </row>
        <row r="12310">
          <cell r="J12310" t="str">
            <v/>
          </cell>
          <cell r="O12310" t="str">
            <v/>
          </cell>
          <cell r="P12310" t="str">
            <v/>
          </cell>
          <cell r="Q12310" t="str">
            <v/>
          </cell>
        </row>
        <row r="12311">
          <cell r="J12311" t="str">
            <v/>
          </cell>
          <cell r="O12311" t="str">
            <v/>
          </cell>
          <cell r="P12311" t="str">
            <v/>
          </cell>
          <cell r="Q12311" t="str">
            <v/>
          </cell>
        </row>
        <row r="12312">
          <cell r="J12312" t="str">
            <v/>
          </cell>
          <cell r="O12312" t="str">
            <v/>
          </cell>
          <cell r="P12312" t="str">
            <v/>
          </cell>
          <cell r="Q12312" t="str">
            <v/>
          </cell>
        </row>
        <row r="12313">
          <cell r="J12313" t="str">
            <v/>
          </cell>
          <cell r="O12313" t="str">
            <v/>
          </cell>
          <cell r="P12313" t="str">
            <v/>
          </cell>
          <cell r="Q12313" t="str">
            <v/>
          </cell>
        </row>
        <row r="12314">
          <cell r="J12314" t="str">
            <v/>
          </cell>
          <cell r="O12314" t="str">
            <v/>
          </cell>
          <cell r="P12314" t="str">
            <v/>
          </cell>
          <cell r="Q12314" t="str">
            <v/>
          </cell>
        </row>
        <row r="12315">
          <cell r="J12315" t="str">
            <v/>
          </cell>
          <cell r="O12315" t="str">
            <v/>
          </cell>
          <cell r="P12315" t="str">
            <v/>
          </cell>
          <cell r="Q12315" t="str">
            <v/>
          </cell>
        </row>
        <row r="12316">
          <cell r="J12316" t="str">
            <v/>
          </cell>
          <cell r="O12316" t="str">
            <v/>
          </cell>
          <cell r="P12316" t="str">
            <v/>
          </cell>
          <cell r="Q12316" t="str">
            <v/>
          </cell>
        </row>
        <row r="12317">
          <cell r="J12317" t="str">
            <v/>
          </cell>
          <cell r="O12317" t="str">
            <v/>
          </cell>
          <cell r="P12317" t="str">
            <v/>
          </cell>
          <cell r="Q12317" t="str">
            <v/>
          </cell>
        </row>
        <row r="12318">
          <cell r="J12318" t="str">
            <v/>
          </cell>
          <cell r="O12318" t="str">
            <v/>
          </cell>
          <cell r="P12318" t="str">
            <v/>
          </cell>
          <cell r="Q12318" t="str">
            <v/>
          </cell>
        </row>
        <row r="12319">
          <cell r="J12319" t="str">
            <v/>
          </cell>
          <cell r="O12319" t="str">
            <v/>
          </cell>
          <cell r="P12319" t="str">
            <v/>
          </cell>
          <cell r="Q12319" t="str">
            <v/>
          </cell>
        </row>
        <row r="12320">
          <cell r="J12320" t="str">
            <v/>
          </cell>
          <cell r="O12320" t="str">
            <v/>
          </cell>
          <cell r="P12320" t="str">
            <v/>
          </cell>
          <cell r="Q12320" t="str">
            <v/>
          </cell>
        </row>
        <row r="12321">
          <cell r="J12321" t="str">
            <v/>
          </cell>
          <cell r="O12321" t="str">
            <v/>
          </cell>
          <cell r="P12321" t="str">
            <v/>
          </cell>
          <cell r="Q12321" t="str">
            <v/>
          </cell>
        </row>
        <row r="12322">
          <cell r="J12322" t="str">
            <v/>
          </cell>
          <cell r="O12322" t="str">
            <v/>
          </cell>
          <cell r="P12322" t="str">
            <v/>
          </cell>
          <cell r="Q12322" t="str">
            <v/>
          </cell>
        </row>
        <row r="12323">
          <cell r="J12323" t="str">
            <v/>
          </cell>
          <cell r="O12323" t="str">
            <v/>
          </cell>
          <cell r="P12323" t="str">
            <v/>
          </cell>
          <cell r="Q12323" t="str">
            <v/>
          </cell>
        </row>
        <row r="12324">
          <cell r="J12324" t="str">
            <v/>
          </cell>
          <cell r="O12324" t="str">
            <v/>
          </cell>
          <cell r="P12324" t="str">
            <v/>
          </cell>
          <cell r="Q12324" t="str">
            <v/>
          </cell>
        </row>
        <row r="12325">
          <cell r="J12325" t="str">
            <v/>
          </cell>
          <cell r="O12325" t="str">
            <v/>
          </cell>
          <cell r="P12325" t="str">
            <v/>
          </cell>
          <cell r="Q12325" t="str">
            <v/>
          </cell>
        </row>
        <row r="12326">
          <cell r="J12326" t="str">
            <v/>
          </cell>
          <cell r="O12326" t="str">
            <v/>
          </cell>
          <cell r="P12326" t="str">
            <v/>
          </cell>
          <cell r="Q12326" t="str">
            <v/>
          </cell>
        </row>
        <row r="12327">
          <cell r="J12327" t="str">
            <v/>
          </cell>
          <cell r="O12327" t="str">
            <v/>
          </cell>
          <cell r="P12327" t="str">
            <v/>
          </cell>
          <cell r="Q12327" t="str">
            <v/>
          </cell>
        </row>
        <row r="12328">
          <cell r="J12328" t="str">
            <v/>
          </cell>
          <cell r="O12328" t="str">
            <v/>
          </cell>
          <cell r="P12328" t="str">
            <v/>
          </cell>
          <cell r="Q12328" t="str">
            <v/>
          </cell>
        </row>
        <row r="12329">
          <cell r="J12329" t="str">
            <v/>
          </cell>
          <cell r="O12329" t="str">
            <v/>
          </cell>
          <cell r="P12329" t="str">
            <v/>
          </cell>
          <cell r="Q12329" t="str">
            <v/>
          </cell>
        </row>
        <row r="12330">
          <cell r="J12330" t="str">
            <v/>
          </cell>
          <cell r="O12330" t="str">
            <v/>
          </cell>
          <cell r="P12330" t="str">
            <v/>
          </cell>
          <cell r="Q12330" t="str">
            <v/>
          </cell>
        </row>
        <row r="12331">
          <cell r="J12331" t="str">
            <v/>
          </cell>
          <cell r="O12331" t="str">
            <v/>
          </cell>
          <cell r="P12331" t="str">
            <v/>
          </cell>
          <cell r="Q12331" t="str">
            <v/>
          </cell>
        </row>
        <row r="12332">
          <cell r="J12332" t="str">
            <v/>
          </cell>
          <cell r="O12332" t="str">
            <v/>
          </cell>
          <cell r="P12332" t="str">
            <v/>
          </cell>
          <cell r="Q12332" t="str">
            <v/>
          </cell>
        </row>
        <row r="12333">
          <cell r="J12333" t="str">
            <v/>
          </cell>
          <cell r="O12333" t="str">
            <v/>
          </cell>
          <cell r="P12333" t="str">
            <v/>
          </cell>
          <cell r="Q12333" t="str">
            <v/>
          </cell>
        </row>
        <row r="12334">
          <cell r="J12334" t="str">
            <v/>
          </cell>
          <cell r="O12334" t="str">
            <v/>
          </cell>
          <cell r="P12334" t="str">
            <v/>
          </cell>
          <cell r="Q12334" t="str">
            <v/>
          </cell>
        </row>
        <row r="12335">
          <cell r="J12335" t="str">
            <v/>
          </cell>
          <cell r="O12335" t="str">
            <v/>
          </cell>
          <cell r="P12335" t="str">
            <v/>
          </cell>
          <cell r="Q12335" t="str">
            <v/>
          </cell>
        </row>
        <row r="12336">
          <cell r="J12336" t="str">
            <v/>
          </cell>
          <cell r="O12336" t="str">
            <v/>
          </cell>
          <cell r="P12336" t="str">
            <v/>
          </cell>
          <cell r="Q12336" t="str">
            <v/>
          </cell>
        </row>
        <row r="12337">
          <cell r="J12337" t="str">
            <v/>
          </cell>
          <cell r="O12337" t="str">
            <v/>
          </cell>
          <cell r="P12337" t="str">
            <v/>
          </cell>
          <cell r="Q12337" t="str">
            <v/>
          </cell>
        </row>
        <row r="12338">
          <cell r="J12338" t="str">
            <v/>
          </cell>
          <cell r="O12338" t="str">
            <v/>
          </cell>
          <cell r="P12338" t="str">
            <v/>
          </cell>
          <cell r="Q12338" t="str">
            <v/>
          </cell>
        </row>
        <row r="12339">
          <cell r="J12339" t="str">
            <v/>
          </cell>
          <cell r="O12339" t="str">
            <v/>
          </cell>
          <cell r="P12339" t="str">
            <v/>
          </cell>
          <cell r="Q12339" t="str">
            <v/>
          </cell>
        </row>
        <row r="12340">
          <cell r="J12340" t="str">
            <v/>
          </cell>
          <cell r="O12340" t="str">
            <v/>
          </cell>
          <cell r="P12340" t="str">
            <v/>
          </cell>
          <cell r="Q12340" t="str">
            <v/>
          </cell>
        </row>
        <row r="12341">
          <cell r="J12341" t="str">
            <v/>
          </cell>
          <cell r="O12341" t="str">
            <v/>
          </cell>
          <cell r="P12341" t="str">
            <v/>
          </cell>
          <cell r="Q12341" t="str">
            <v/>
          </cell>
        </row>
        <row r="12342">
          <cell r="J12342" t="str">
            <v/>
          </cell>
          <cell r="O12342" t="str">
            <v/>
          </cell>
          <cell r="P12342" t="str">
            <v/>
          </cell>
          <cell r="Q12342" t="str">
            <v/>
          </cell>
        </row>
        <row r="12343">
          <cell r="J12343" t="str">
            <v/>
          </cell>
          <cell r="O12343" t="str">
            <v/>
          </cell>
          <cell r="P12343" t="str">
            <v/>
          </cell>
          <cell r="Q12343" t="str">
            <v/>
          </cell>
        </row>
        <row r="12344">
          <cell r="J12344" t="str">
            <v/>
          </cell>
          <cell r="O12344" t="str">
            <v/>
          </cell>
          <cell r="P12344" t="str">
            <v/>
          </cell>
          <cell r="Q12344" t="str">
            <v/>
          </cell>
        </row>
        <row r="12345">
          <cell r="J12345" t="str">
            <v/>
          </cell>
          <cell r="O12345" t="str">
            <v/>
          </cell>
          <cell r="P12345" t="str">
            <v/>
          </cell>
          <cell r="Q12345" t="str">
            <v/>
          </cell>
        </row>
        <row r="12346">
          <cell r="J12346" t="str">
            <v/>
          </cell>
          <cell r="O12346" t="str">
            <v/>
          </cell>
          <cell r="P12346" t="str">
            <v/>
          </cell>
          <cell r="Q12346" t="str">
            <v/>
          </cell>
        </row>
        <row r="12347">
          <cell r="J12347" t="str">
            <v/>
          </cell>
          <cell r="O12347" t="str">
            <v/>
          </cell>
          <cell r="P12347" t="str">
            <v/>
          </cell>
          <cell r="Q12347" t="str">
            <v/>
          </cell>
        </row>
        <row r="12348">
          <cell r="J12348" t="str">
            <v/>
          </cell>
          <cell r="O12348" t="str">
            <v/>
          </cell>
          <cell r="P12348" t="str">
            <v/>
          </cell>
          <cell r="Q12348" t="str">
            <v/>
          </cell>
        </row>
        <row r="12349">
          <cell r="J12349" t="str">
            <v/>
          </cell>
          <cell r="O12349" t="str">
            <v/>
          </cell>
          <cell r="P12349" t="str">
            <v/>
          </cell>
          <cell r="Q12349" t="str">
            <v/>
          </cell>
        </row>
        <row r="12350">
          <cell r="J12350" t="str">
            <v/>
          </cell>
          <cell r="O12350" t="str">
            <v/>
          </cell>
          <cell r="P12350" t="str">
            <v/>
          </cell>
          <cell r="Q12350" t="str">
            <v/>
          </cell>
        </row>
        <row r="12351">
          <cell r="J12351" t="str">
            <v/>
          </cell>
          <cell r="O12351" t="str">
            <v/>
          </cell>
          <cell r="P12351" t="str">
            <v/>
          </cell>
          <cell r="Q12351" t="str">
            <v/>
          </cell>
        </row>
        <row r="12352">
          <cell r="J12352" t="str">
            <v/>
          </cell>
          <cell r="O12352" t="str">
            <v/>
          </cell>
          <cell r="P12352" t="str">
            <v/>
          </cell>
          <cell r="Q12352" t="str">
            <v/>
          </cell>
        </row>
        <row r="12353">
          <cell r="J12353" t="str">
            <v/>
          </cell>
          <cell r="O12353" t="str">
            <v/>
          </cell>
          <cell r="P12353" t="str">
            <v/>
          </cell>
          <cell r="Q12353" t="str">
            <v/>
          </cell>
        </row>
        <row r="12354">
          <cell r="J12354" t="str">
            <v/>
          </cell>
          <cell r="O12354" t="str">
            <v/>
          </cell>
          <cell r="P12354" t="str">
            <v/>
          </cell>
          <cell r="Q12354" t="str">
            <v/>
          </cell>
        </row>
        <row r="12355">
          <cell r="J12355" t="str">
            <v/>
          </cell>
          <cell r="O12355" t="str">
            <v/>
          </cell>
          <cell r="P12355" t="str">
            <v/>
          </cell>
          <cell r="Q12355" t="str">
            <v/>
          </cell>
        </row>
        <row r="12356">
          <cell r="J12356" t="str">
            <v/>
          </cell>
          <cell r="O12356" t="str">
            <v/>
          </cell>
          <cell r="P12356" t="str">
            <v/>
          </cell>
          <cell r="Q12356" t="str">
            <v/>
          </cell>
        </row>
        <row r="12357">
          <cell r="J12357" t="str">
            <v/>
          </cell>
          <cell r="O12357" t="str">
            <v/>
          </cell>
          <cell r="P12357" t="str">
            <v/>
          </cell>
          <cell r="Q12357" t="str">
            <v/>
          </cell>
        </row>
        <row r="12358">
          <cell r="J12358" t="str">
            <v/>
          </cell>
          <cell r="O12358" t="str">
            <v/>
          </cell>
          <cell r="P12358" t="str">
            <v/>
          </cell>
          <cell r="Q12358" t="str">
            <v/>
          </cell>
        </row>
        <row r="12359">
          <cell r="J12359" t="str">
            <v/>
          </cell>
          <cell r="O12359" t="str">
            <v/>
          </cell>
          <cell r="P12359" t="str">
            <v/>
          </cell>
          <cell r="Q12359" t="str">
            <v/>
          </cell>
        </row>
        <row r="12360">
          <cell r="J12360" t="str">
            <v/>
          </cell>
          <cell r="O12360" t="str">
            <v/>
          </cell>
          <cell r="P12360" t="str">
            <v/>
          </cell>
          <cell r="Q12360" t="str">
            <v/>
          </cell>
        </row>
        <row r="12361">
          <cell r="J12361" t="str">
            <v/>
          </cell>
          <cell r="O12361" t="str">
            <v/>
          </cell>
          <cell r="P12361" t="str">
            <v/>
          </cell>
          <cell r="Q12361" t="str">
            <v/>
          </cell>
        </row>
        <row r="12362">
          <cell r="J12362" t="str">
            <v/>
          </cell>
          <cell r="O12362" t="str">
            <v/>
          </cell>
          <cell r="P12362" t="str">
            <v/>
          </cell>
          <cell r="Q12362" t="str">
            <v/>
          </cell>
        </row>
        <row r="12363">
          <cell r="J12363" t="str">
            <v/>
          </cell>
          <cell r="O12363" t="str">
            <v/>
          </cell>
          <cell r="P12363" t="str">
            <v/>
          </cell>
          <cell r="Q12363" t="str">
            <v/>
          </cell>
        </row>
        <row r="12364">
          <cell r="J12364" t="str">
            <v/>
          </cell>
          <cell r="O12364" t="str">
            <v/>
          </cell>
          <cell r="P12364" t="str">
            <v/>
          </cell>
          <cell r="Q12364" t="str">
            <v/>
          </cell>
        </row>
        <row r="12365">
          <cell r="J12365" t="str">
            <v/>
          </cell>
          <cell r="O12365" t="str">
            <v/>
          </cell>
          <cell r="P12365" t="str">
            <v/>
          </cell>
          <cell r="Q12365" t="str">
            <v/>
          </cell>
        </row>
        <row r="12366">
          <cell r="J12366" t="str">
            <v/>
          </cell>
          <cell r="O12366" t="str">
            <v/>
          </cell>
          <cell r="P12366" t="str">
            <v/>
          </cell>
          <cell r="Q12366" t="str">
            <v/>
          </cell>
        </row>
        <row r="12367">
          <cell r="J12367" t="str">
            <v/>
          </cell>
          <cell r="O12367" t="str">
            <v/>
          </cell>
          <cell r="P12367" t="str">
            <v/>
          </cell>
          <cell r="Q12367" t="str">
            <v/>
          </cell>
        </row>
        <row r="12368">
          <cell r="J12368" t="str">
            <v/>
          </cell>
          <cell r="O12368" t="str">
            <v/>
          </cell>
          <cell r="P12368" t="str">
            <v/>
          </cell>
          <cell r="Q12368" t="str">
            <v/>
          </cell>
        </row>
        <row r="12369">
          <cell r="J12369" t="str">
            <v/>
          </cell>
          <cell r="O12369" t="str">
            <v/>
          </cell>
          <cell r="P12369" t="str">
            <v/>
          </cell>
          <cell r="Q12369" t="str">
            <v/>
          </cell>
        </row>
        <row r="12370">
          <cell r="J12370" t="str">
            <v/>
          </cell>
          <cell r="O12370" t="str">
            <v/>
          </cell>
          <cell r="P12370" t="str">
            <v/>
          </cell>
          <cell r="Q12370" t="str">
            <v/>
          </cell>
        </row>
        <row r="12371">
          <cell r="J12371" t="str">
            <v/>
          </cell>
          <cell r="O12371" t="str">
            <v/>
          </cell>
          <cell r="P12371" t="str">
            <v/>
          </cell>
          <cell r="Q12371" t="str">
            <v/>
          </cell>
        </row>
        <row r="12372">
          <cell r="J12372" t="str">
            <v/>
          </cell>
          <cell r="O12372" t="str">
            <v/>
          </cell>
          <cell r="P12372" t="str">
            <v/>
          </cell>
          <cell r="Q12372" t="str">
            <v/>
          </cell>
        </row>
        <row r="12373">
          <cell r="J12373" t="str">
            <v/>
          </cell>
          <cell r="O12373" t="str">
            <v/>
          </cell>
          <cell r="P12373" t="str">
            <v/>
          </cell>
          <cell r="Q12373" t="str">
            <v/>
          </cell>
        </row>
        <row r="12374">
          <cell r="J12374" t="str">
            <v/>
          </cell>
          <cell r="O12374" t="str">
            <v/>
          </cell>
          <cell r="P12374" t="str">
            <v/>
          </cell>
          <cell r="Q12374" t="str">
            <v/>
          </cell>
        </row>
        <row r="12375">
          <cell r="J12375" t="str">
            <v/>
          </cell>
          <cell r="O12375" t="str">
            <v/>
          </cell>
          <cell r="P12375" t="str">
            <v/>
          </cell>
          <cell r="Q12375" t="str">
            <v/>
          </cell>
        </row>
        <row r="12376">
          <cell r="J12376" t="str">
            <v/>
          </cell>
          <cell r="O12376" t="str">
            <v/>
          </cell>
          <cell r="P12376" t="str">
            <v/>
          </cell>
          <cell r="Q12376" t="str">
            <v/>
          </cell>
        </row>
        <row r="12377">
          <cell r="J12377" t="str">
            <v/>
          </cell>
          <cell r="O12377" t="str">
            <v/>
          </cell>
          <cell r="P12377" t="str">
            <v/>
          </cell>
          <cell r="Q12377" t="str">
            <v/>
          </cell>
        </row>
        <row r="12378">
          <cell r="J12378" t="str">
            <v/>
          </cell>
          <cell r="O12378" t="str">
            <v/>
          </cell>
          <cell r="P12378" t="str">
            <v/>
          </cell>
          <cell r="Q12378" t="str">
            <v/>
          </cell>
        </row>
        <row r="12379">
          <cell r="J12379" t="str">
            <v/>
          </cell>
          <cell r="O12379" t="str">
            <v/>
          </cell>
          <cell r="P12379" t="str">
            <v/>
          </cell>
          <cell r="Q12379" t="str">
            <v/>
          </cell>
        </row>
        <row r="12380">
          <cell r="J12380" t="str">
            <v/>
          </cell>
          <cell r="O12380" t="str">
            <v/>
          </cell>
          <cell r="P12380" t="str">
            <v/>
          </cell>
          <cell r="Q12380" t="str">
            <v/>
          </cell>
        </row>
        <row r="12381">
          <cell r="J12381" t="str">
            <v/>
          </cell>
          <cell r="O12381" t="str">
            <v/>
          </cell>
          <cell r="P12381" t="str">
            <v/>
          </cell>
          <cell r="Q12381" t="str">
            <v/>
          </cell>
        </row>
        <row r="12382">
          <cell r="J12382" t="str">
            <v/>
          </cell>
          <cell r="O12382" t="str">
            <v/>
          </cell>
          <cell r="P12382" t="str">
            <v/>
          </cell>
          <cell r="Q12382" t="str">
            <v/>
          </cell>
        </row>
        <row r="12383">
          <cell r="J12383" t="str">
            <v/>
          </cell>
          <cell r="O12383" t="str">
            <v/>
          </cell>
          <cell r="P12383" t="str">
            <v/>
          </cell>
          <cell r="Q12383" t="str">
            <v/>
          </cell>
        </row>
        <row r="12384">
          <cell r="J12384" t="str">
            <v/>
          </cell>
          <cell r="O12384" t="str">
            <v/>
          </cell>
          <cell r="P12384" t="str">
            <v/>
          </cell>
          <cell r="Q12384" t="str">
            <v/>
          </cell>
        </row>
        <row r="12385">
          <cell r="J12385" t="str">
            <v/>
          </cell>
          <cell r="O12385" t="str">
            <v/>
          </cell>
          <cell r="P12385" t="str">
            <v/>
          </cell>
          <cell r="Q12385" t="str">
            <v/>
          </cell>
        </row>
        <row r="12386">
          <cell r="J12386" t="str">
            <v/>
          </cell>
          <cell r="O12386" t="str">
            <v/>
          </cell>
          <cell r="P12386" t="str">
            <v/>
          </cell>
          <cell r="Q12386" t="str">
            <v/>
          </cell>
        </row>
        <row r="12387">
          <cell r="J12387" t="str">
            <v/>
          </cell>
          <cell r="O12387" t="str">
            <v/>
          </cell>
          <cell r="P12387" t="str">
            <v/>
          </cell>
          <cell r="Q12387" t="str">
            <v/>
          </cell>
        </row>
        <row r="12388">
          <cell r="J12388" t="str">
            <v/>
          </cell>
          <cell r="O12388" t="str">
            <v/>
          </cell>
          <cell r="P12388" t="str">
            <v/>
          </cell>
          <cell r="Q12388" t="str">
            <v/>
          </cell>
        </row>
        <row r="12389">
          <cell r="J12389" t="str">
            <v/>
          </cell>
          <cell r="O12389" t="str">
            <v/>
          </cell>
          <cell r="P12389" t="str">
            <v/>
          </cell>
          <cell r="Q12389" t="str">
            <v/>
          </cell>
        </row>
        <row r="12390">
          <cell r="J12390" t="str">
            <v/>
          </cell>
          <cell r="O12390" t="str">
            <v/>
          </cell>
          <cell r="P12390" t="str">
            <v/>
          </cell>
          <cell r="Q12390" t="str">
            <v/>
          </cell>
        </row>
        <row r="12391">
          <cell r="J12391" t="str">
            <v/>
          </cell>
          <cell r="O12391" t="str">
            <v/>
          </cell>
          <cell r="P12391" t="str">
            <v/>
          </cell>
          <cell r="Q12391" t="str">
            <v/>
          </cell>
        </row>
        <row r="12392">
          <cell r="J12392" t="str">
            <v/>
          </cell>
          <cell r="O12392" t="str">
            <v/>
          </cell>
          <cell r="P12392" t="str">
            <v/>
          </cell>
          <cell r="Q12392" t="str">
            <v/>
          </cell>
        </row>
        <row r="12393">
          <cell r="J12393" t="str">
            <v/>
          </cell>
          <cell r="O12393" t="str">
            <v/>
          </cell>
          <cell r="P12393" t="str">
            <v/>
          </cell>
          <cell r="Q12393" t="str">
            <v/>
          </cell>
        </row>
        <row r="12394">
          <cell r="J12394" t="str">
            <v/>
          </cell>
          <cell r="O12394" t="str">
            <v/>
          </cell>
          <cell r="P12394" t="str">
            <v/>
          </cell>
          <cell r="Q12394" t="str">
            <v/>
          </cell>
        </row>
        <row r="12395">
          <cell r="J12395" t="str">
            <v/>
          </cell>
          <cell r="O12395" t="str">
            <v/>
          </cell>
          <cell r="P12395" t="str">
            <v/>
          </cell>
          <cell r="Q12395" t="str">
            <v/>
          </cell>
        </row>
        <row r="12396">
          <cell r="J12396" t="str">
            <v/>
          </cell>
          <cell r="O12396" t="str">
            <v/>
          </cell>
          <cell r="P12396" t="str">
            <v/>
          </cell>
          <cell r="Q12396" t="str">
            <v/>
          </cell>
        </row>
        <row r="12397">
          <cell r="J12397" t="str">
            <v/>
          </cell>
          <cell r="O12397" t="str">
            <v/>
          </cell>
          <cell r="P12397" t="str">
            <v/>
          </cell>
          <cell r="Q12397" t="str">
            <v/>
          </cell>
        </row>
        <row r="12398">
          <cell r="J12398" t="str">
            <v/>
          </cell>
          <cell r="O12398" t="str">
            <v/>
          </cell>
          <cell r="P12398" t="str">
            <v/>
          </cell>
          <cell r="Q12398" t="str">
            <v/>
          </cell>
        </row>
        <row r="12399">
          <cell r="J12399" t="str">
            <v/>
          </cell>
          <cell r="O12399" t="str">
            <v/>
          </cell>
          <cell r="P12399" t="str">
            <v/>
          </cell>
          <cell r="Q12399" t="str">
            <v/>
          </cell>
        </row>
        <row r="12400">
          <cell r="J12400" t="str">
            <v/>
          </cell>
          <cell r="O12400" t="str">
            <v/>
          </cell>
          <cell r="P12400" t="str">
            <v/>
          </cell>
          <cell r="Q12400" t="str">
            <v/>
          </cell>
        </row>
        <row r="12401">
          <cell r="J12401" t="str">
            <v/>
          </cell>
          <cell r="O12401" t="str">
            <v/>
          </cell>
          <cell r="P12401" t="str">
            <v/>
          </cell>
          <cell r="Q12401" t="str">
            <v/>
          </cell>
        </row>
        <row r="12402">
          <cell r="J12402" t="str">
            <v/>
          </cell>
          <cell r="O12402" t="str">
            <v/>
          </cell>
          <cell r="P12402" t="str">
            <v/>
          </cell>
          <cell r="Q12402" t="str">
            <v/>
          </cell>
        </row>
        <row r="12403">
          <cell r="J12403" t="str">
            <v/>
          </cell>
          <cell r="O12403" t="str">
            <v/>
          </cell>
          <cell r="P12403" t="str">
            <v/>
          </cell>
          <cell r="Q12403" t="str">
            <v/>
          </cell>
        </row>
        <row r="12404">
          <cell r="J12404" t="str">
            <v/>
          </cell>
          <cell r="O12404" t="str">
            <v/>
          </cell>
          <cell r="P12404" t="str">
            <v/>
          </cell>
          <cell r="Q12404" t="str">
            <v/>
          </cell>
        </row>
        <row r="12405">
          <cell r="J12405" t="str">
            <v/>
          </cell>
          <cell r="O12405" t="str">
            <v/>
          </cell>
          <cell r="P12405" t="str">
            <v/>
          </cell>
          <cell r="Q12405" t="str">
            <v/>
          </cell>
        </row>
        <row r="12406">
          <cell r="J12406" t="str">
            <v/>
          </cell>
          <cell r="O12406" t="str">
            <v/>
          </cell>
          <cell r="P12406" t="str">
            <v/>
          </cell>
          <cell r="Q12406" t="str">
            <v/>
          </cell>
        </row>
        <row r="12407">
          <cell r="J12407" t="str">
            <v/>
          </cell>
          <cell r="O12407" t="str">
            <v/>
          </cell>
          <cell r="P12407" t="str">
            <v/>
          </cell>
          <cell r="Q12407" t="str">
            <v/>
          </cell>
        </row>
        <row r="12408">
          <cell r="J12408" t="str">
            <v/>
          </cell>
          <cell r="O12408" t="str">
            <v/>
          </cell>
          <cell r="P12408" t="str">
            <v/>
          </cell>
          <cell r="Q12408" t="str">
            <v/>
          </cell>
        </row>
        <row r="12409">
          <cell r="J12409" t="str">
            <v/>
          </cell>
          <cell r="O12409" t="str">
            <v/>
          </cell>
          <cell r="P12409" t="str">
            <v/>
          </cell>
          <cell r="Q12409" t="str">
            <v/>
          </cell>
        </row>
        <row r="12410">
          <cell r="J12410" t="str">
            <v/>
          </cell>
          <cell r="O12410" t="str">
            <v/>
          </cell>
          <cell r="P12410" t="str">
            <v/>
          </cell>
          <cell r="Q12410" t="str">
            <v/>
          </cell>
        </row>
        <row r="12411">
          <cell r="J12411" t="str">
            <v/>
          </cell>
          <cell r="O12411" t="str">
            <v/>
          </cell>
          <cell r="P12411" t="str">
            <v/>
          </cell>
          <cell r="Q12411" t="str">
            <v/>
          </cell>
        </row>
        <row r="12412">
          <cell r="J12412" t="str">
            <v/>
          </cell>
          <cell r="O12412" t="str">
            <v/>
          </cell>
          <cell r="P12412" t="str">
            <v/>
          </cell>
          <cell r="Q12412" t="str">
            <v/>
          </cell>
        </row>
        <row r="12413">
          <cell r="J12413" t="str">
            <v/>
          </cell>
          <cell r="O12413" t="str">
            <v/>
          </cell>
          <cell r="P12413" t="str">
            <v/>
          </cell>
          <cell r="Q12413" t="str">
            <v/>
          </cell>
        </row>
        <row r="12414">
          <cell r="J12414" t="str">
            <v/>
          </cell>
          <cell r="O12414" t="str">
            <v/>
          </cell>
          <cell r="P12414" t="str">
            <v/>
          </cell>
          <cell r="Q12414" t="str">
            <v/>
          </cell>
        </row>
        <row r="12415">
          <cell r="J12415" t="str">
            <v/>
          </cell>
          <cell r="O12415" t="str">
            <v/>
          </cell>
          <cell r="P12415" t="str">
            <v/>
          </cell>
          <cell r="Q12415" t="str">
            <v/>
          </cell>
        </row>
        <row r="12416">
          <cell r="J12416" t="str">
            <v/>
          </cell>
          <cell r="O12416" t="str">
            <v/>
          </cell>
          <cell r="P12416" t="str">
            <v/>
          </cell>
          <cell r="Q12416" t="str">
            <v/>
          </cell>
        </row>
        <row r="12417">
          <cell r="J12417" t="str">
            <v/>
          </cell>
          <cell r="O12417" t="str">
            <v/>
          </cell>
          <cell r="P12417" t="str">
            <v/>
          </cell>
          <cell r="Q12417" t="str">
            <v/>
          </cell>
        </row>
        <row r="12418">
          <cell r="J12418" t="str">
            <v/>
          </cell>
          <cell r="O12418" t="str">
            <v/>
          </cell>
          <cell r="P12418" t="str">
            <v/>
          </cell>
          <cell r="Q12418" t="str">
            <v/>
          </cell>
        </row>
        <row r="12419">
          <cell r="J12419" t="str">
            <v/>
          </cell>
          <cell r="O12419" t="str">
            <v/>
          </cell>
          <cell r="P12419" t="str">
            <v/>
          </cell>
          <cell r="Q12419" t="str">
            <v/>
          </cell>
        </row>
        <row r="12420">
          <cell r="J12420" t="str">
            <v/>
          </cell>
          <cell r="O12420" t="str">
            <v/>
          </cell>
          <cell r="P12420" t="str">
            <v/>
          </cell>
          <cell r="Q12420" t="str">
            <v/>
          </cell>
        </row>
        <row r="12421">
          <cell r="J12421" t="str">
            <v/>
          </cell>
          <cell r="O12421" t="str">
            <v/>
          </cell>
          <cell r="P12421" t="str">
            <v/>
          </cell>
          <cell r="Q12421" t="str">
            <v/>
          </cell>
        </row>
        <row r="12422">
          <cell r="J12422" t="str">
            <v/>
          </cell>
          <cell r="O12422" t="str">
            <v/>
          </cell>
          <cell r="P12422" t="str">
            <v/>
          </cell>
          <cell r="Q12422" t="str">
            <v/>
          </cell>
        </row>
        <row r="12423">
          <cell r="J12423" t="str">
            <v/>
          </cell>
          <cell r="O12423" t="str">
            <v/>
          </cell>
          <cell r="P12423" t="str">
            <v/>
          </cell>
          <cell r="Q12423" t="str">
            <v/>
          </cell>
        </row>
        <row r="12424">
          <cell r="J12424" t="str">
            <v/>
          </cell>
          <cell r="O12424" t="str">
            <v/>
          </cell>
          <cell r="P12424" t="str">
            <v/>
          </cell>
          <cell r="Q12424" t="str">
            <v/>
          </cell>
        </row>
        <row r="12425">
          <cell r="J12425" t="str">
            <v/>
          </cell>
          <cell r="O12425" t="str">
            <v/>
          </cell>
          <cell r="P12425" t="str">
            <v/>
          </cell>
          <cell r="Q12425" t="str">
            <v/>
          </cell>
        </row>
        <row r="12426">
          <cell r="J12426" t="str">
            <v/>
          </cell>
          <cell r="O12426" t="str">
            <v/>
          </cell>
          <cell r="P12426" t="str">
            <v/>
          </cell>
          <cell r="Q12426" t="str">
            <v/>
          </cell>
        </row>
        <row r="12427">
          <cell r="J12427" t="str">
            <v/>
          </cell>
          <cell r="O12427" t="str">
            <v/>
          </cell>
          <cell r="P12427" t="str">
            <v/>
          </cell>
          <cell r="Q12427" t="str">
            <v/>
          </cell>
        </row>
        <row r="12428">
          <cell r="J12428" t="str">
            <v/>
          </cell>
          <cell r="O12428" t="str">
            <v/>
          </cell>
          <cell r="P12428" t="str">
            <v/>
          </cell>
          <cell r="Q12428" t="str">
            <v/>
          </cell>
        </row>
        <row r="12429">
          <cell r="J12429" t="str">
            <v/>
          </cell>
          <cell r="O12429" t="str">
            <v/>
          </cell>
          <cell r="P12429" t="str">
            <v/>
          </cell>
          <cell r="Q12429" t="str">
            <v/>
          </cell>
        </row>
        <row r="12430">
          <cell r="J12430" t="str">
            <v/>
          </cell>
          <cell r="O12430" t="str">
            <v/>
          </cell>
          <cell r="P12430" t="str">
            <v/>
          </cell>
          <cell r="Q12430" t="str">
            <v/>
          </cell>
        </row>
        <row r="12431">
          <cell r="J12431" t="str">
            <v/>
          </cell>
          <cell r="O12431" t="str">
            <v/>
          </cell>
          <cell r="P12431" t="str">
            <v/>
          </cell>
          <cell r="Q12431" t="str">
            <v/>
          </cell>
        </row>
        <row r="12432">
          <cell r="J12432" t="str">
            <v/>
          </cell>
          <cell r="O12432" t="str">
            <v/>
          </cell>
          <cell r="P12432" t="str">
            <v/>
          </cell>
          <cell r="Q12432" t="str">
            <v/>
          </cell>
        </row>
        <row r="12433">
          <cell r="J12433" t="str">
            <v/>
          </cell>
          <cell r="O12433" t="str">
            <v/>
          </cell>
          <cell r="P12433" t="str">
            <v/>
          </cell>
          <cell r="Q12433" t="str">
            <v/>
          </cell>
        </row>
        <row r="12434">
          <cell r="J12434" t="str">
            <v/>
          </cell>
          <cell r="O12434" t="str">
            <v/>
          </cell>
          <cell r="P12434" t="str">
            <v/>
          </cell>
          <cell r="Q12434" t="str">
            <v/>
          </cell>
        </row>
        <row r="12435">
          <cell r="J12435" t="str">
            <v/>
          </cell>
          <cell r="O12435" t="str">
            <v/>
          </cell>
          <cell r="P12435" t="str">
            <v/>
          </cell>
          <cell r="Q12435" t="str">
            <v/>
          </cell>
        </row>
        <row r="12436">
          <cell r="J12436" t="str">
            <v/>
          </cell>
          <cell r="O12436" t="str">
            <v/>
          </cell>
          <cell r="P12436" t="str">
            <v/>
          </cell>
          <cell r="Q12436" t="str">
            <v/>
          </cell>
        </row>
        <row r="12437">
          <cell r="J12437" t="str">
            <v/>
          </cell>
          <cell r="O12437" t="str">
            <v/>
          </cell>
          <cell r="P12437" t="str">
            <v/>
          </cell>
          <cell r="Q12437" t="str">
            <v/>
          </cell>
        </row>
        <row r="12438">
          <cell r="J12438" t="str">
            <v/>
          </cell>
          <cell r="O12438" t="str">
            <v/>
          </cell>
          <cell r="P12438" t="str">
            <v/>
          </cell>
          <cell r="Q12438" t="str">
            <v/>
          </cell>
        </row>
        <row r="12439">
          <cell r="J12439" t="str">
            <v/>
          </cell>
          <cell r="O12439" t="str">
            <v/>
          </cell>
          <cell r="P12439" t="str">
            <v/>
          </cell>
          <cell r="Q12439" t="str">
            <v/>
          </cell>
        </row>
        <row r="12440">
          <cell r="J12440" t="str">
            <v/>
          </cell>
          <cell r="O12440" t="str">
            <v/>
          </cell>
          <cell r="P12440" t="str">
            <v/>
          </cell>
          <cell r="Q12440" t="str">
            <v/>
          </cell>
        </row>
        <row r="12441">
          <cell r="J12441" t="str">
            <v/>
          </cell>
          <cell r="O12441" t="str">
            <v/>
          </cell>
          <cell r="P12441" t="str">
            <v/>
          </cell>
          <cell r="Q12441" t="str">
            <v/>
          </cell>
        </row>
        <row r="12442">
          <cell r="J12442" t="str">
            <v/>
          </cell>
          <cell r="O12442" t="str">
            <v/>
          </cell>
          <cell r="P12442" t="str">
            <v/>
          </cell>
          <cell r="Q12442" t="str">
            <v/>
          </cell>
        </row>
        <row r="12443">
          <cell r="J12443" t="str">
            <v/>
          </cell>
          <cell r="O12443" t="str">
            <v/>
          </cell>
          <cell r="P12443" t="str">
            <v/>
          </cell>
          <cell r="Q12443" t="str">
            <v/>
          </cell>
        </row>
        <row r="12444">
          <cell r="J12444" t="str">
            <v/>
          </cell>
          <cell r="O12444" t="str">
            <v/>
          </cell>
          <cell r="P12444" t="str">
            <v/>
          </cell>
          <cell r="Q12444" t="str">
            <v/>
          </cell>
        </row>
        <row r="12445">
          <cell r="J12445" t="str">
            <v/>
          </cell>
          <cell r="O12445" t="str">
            <v/>
          </cell>
          <cell r="P12445" t="str">
            <v/>
          </cell>
          <cell r="Q12445" t="str">
            <v/>
          </cell>
        </row>
        <row r="12446">
          <cell r="J12446" t="str">
            <v/>
          </cell>
          <cell r="O12446" t="str">
            <v/>
          </cell>
          <cell r="P12446" t="str">
            <v/>
          </cell>
          <cell r="Q12446" t="str">
            <v/>
          </cell>
        </row>
        <row r="12447">
          <cell r="J12447" t="str">
            <v/>
          </cell>
          <cell r="O12447" t="str">
            <v/>
          </cell>
          <cell r="P12447" t="str">
            <v/>
          </cell>
          <cell r="Q12447" t="str">
            <v/>
          </cell>
        </row>
        <row r="12448">
          <cell r="J12448" t="str">
            <v/>
          </cell>
          <cell r="O12448" t="str">
            <v/>
          </cell>
          <cell r="P12448" t="str">
            <v/>
          </cell>
          <cell r="Q12448" t="str">
            <v/>
          </cell>
        </row>
        <row r="12449">
          <cell r="J12449" t="str">
            <v/>
          </cell>
          <cell r="O12449" t="str">
            <v/>
          </cell>
          <cell r="P12449" t="str">
            <v/>
          </cell>
          <cell r="Q12449" t="str">
            <v/>
          </cell>
        </row>
        <row r="12450">
          <cell r="J12450" t="str">
            <v/>
          </cell>
          <cell r="O12450" t="str">
            <v/>
          </cell>
          <cell r="P12450" t="str">
            <v/>
          </cell>
          <cell r="Q12450" t="str">
            <v/>
          </cell>
        </row>
        <row r="12451">
          <cell r="J12451" t="str">
            <v/>
          </cell>
          <cell r="O12451" t="str">
            <v/>
          </cell>
          <cell r="P12451" t="str">
            <v/>
          </cell>
          <cell r="Q12451" t="str">
            <v/>
          </cell>
        </row>
        <row r="12452">
          <cell r="J12452" t="str">
            <v/>
          </cell>
          <cell r="O12452" t="str">
            <v/>
          </cell>
          <cell r="P12452" t="str">
            <v/>
          </cell>
          <cell r="Q12452" t="str">
            <v/>
          </cell>
        </row>
        <row r="12453">
          <cell r="J12453" t="str">
            <v/>
          </cell>
          <cell r="O12453" t="str">
            <v/>
          </cell>
          <cell r="P12453" t="str">
            <v/>
          </cell>
          <cell r="Q12453" t="str">
            <v/>
          </cell>
        </row>
        <row r="12454">
          <cell r="J12454" t="str">
            <v/>
          </cell>
          <cell r="O12454" t="str">
            <v/>
          </cell>
          <cell r="P12454" t="str">
            <v/>
          </cell>
          <cell r="Q12454" t="str">
            <v/>
          </cell>
        </row>
        <row r="12455">
          <cell r="J12455" t="str">
            <v/>
          </cell>
          <cell r="O12455" t="str">
            <v/>
          </cell>
          <cell r="P12455" t="str">
            <v/>
          </cell>
          <cell r="Q12455" t="str">
            <v/>
          </cell>
        </row>
        <row r="12456">
          <cell r="J12456" t="str">
            <v/>
          </cell>
          <cell r="O12456" t="str">
            <v/>
          </cell>
          <cell r="P12456" t="str">
            <v/>
          </cell>
          <cell r="Q12456" t="str">
            <v/>
          </cell>
        </row>
        <row r="12457">
          <cell r="J12457" t="str">
            <v/>
          </cell>
          <cell r="O12457" t="str">
            <v/>
          </cell>
          <cell r="P12457" t="str">
            <v/>
          </cell>
          <cell r="Q12457" t="str">
            <v/>
          </cell>
        </row>
        <row r="12458">
          <cell r="J12458" t="str">
            <v/>
          </cell>
          <cell r="O12458" t="str">
            <v/>
          </cell>
          <cell r="P12458" t="str">
            <v/>
          </cell>
          <cell r="Q12458" t="str">
            <v/>
          </cell>
        </row>
        <row r="12459">
          <cell r="J12459" t="str">
            <v/>
          </cell>
          <cell r="O12459" t="str">
            <v/>
          </cell>
          <cell r="P12459" t="str">
            <v/>
          </cell>
          <cell r="Q12459" t="str">
            <v/>
          </cell>
        </row>
        <row r="12460">
          <cell r="J12460" t="str">
            <v/>
          </cell>
          <cell r="O12460" t="str">
            <v/>
          </cell>
          <cell r="P12460" t="str">
            <v/>
          </cell>
          <cell r="Q12460" t="str">
            <v/>
          </cell>
        </row>
        <row r="12461">
          <cell r="J12461" t="str">
            <v/>
          </cell>
          <cell r="O12461" t="str">
            <v/>
          </cell>
          <cell r="P12461" t="str">
            <v/>
          </cell>
          <cell r="Q12461" t="str">
            <v/>
          </cell>
        </row>
        <row r="12462">
          <cell r="J12462" t="str">
            <v/>
          </cell>
          <cell r="O12462" t="str">
            <v/>
          </cell>
          <cell r="P12462" t="str">
            <v/>
          </cell>
          <cell r="Q12462" t="str">
            <v/>
          </cell>
        </row>
        <row r="12463">
          <cell r="J12463" t="str">
            <v/>
          </cell>
          <cell r="O12463" t="str">
            <v/>
          </cell>
          <cell r="P12463" t="str">
            <v/>
          </cell>
          <cell r="Q12463" t="str">
            <v/>
          </cell>
        </row>
        <row r="12464">
          <cell r="J12464" t="str">
            <v/>
          </cell>
          <cell r="O12464" t="str">
            <v/>
          </cell>
          <cell r="P12464" t="str">
            <v/>
          </cell>
          <cell r="Q12464" t="str">
            <v/>
          </cell>
        </row>
        <row r="12465">
          <cell r="J12465" t="str">
            <v/>
          </cell>
          <cell r="O12465" t="str">
            <v/>
          </cell>
          <cell r="P12465" t="str">
            <v/>
          </cell>
          <cell r="Q12465" t="str">
            <v/>
          </cell>
        </row>
        <row r="12466">
          <cell r="J12466" t="str">
            <v/>
          </cell>
          <cell r="O12466" t="str">
            <v/>
          </cell>
          <cell r="P12466" t="str">
            <v/>
          </cell>
          <cell r="Q12466" t="str">
            <v/>
          </cell>
        </row>
        <row r="12467">
          <cell r="J12467" t="str">
            <v/>
          </cell>
          <cell r="O12467" t="str">
            <v/>
          </cell>
          <cell r="P12467" t="str">
            <v/>
          </cell>
          <cell r="Q12467" t="str">
            <v/>
          </cell>
        </row>
        <row r="12468">
          <cell r="J12468" t="str">
            <v/>
          </cell>
          <cell r="O12468" t="str">
            <v/>
          </cell>
          <cell r="P12468" t="str">
            <v/>
          </cell>
          <cell r="Q12468" t="str">
            <v/>
          </cell>
        </row>
        <row r="12469">
          <cell r="J12469" t="str">
            <v/>
          </cell>
          <cell r="O12469" t="str">
            <v/>
          </cell>
          <cell r="P12469" t="str">
            <v/>
          </cell>
          <cell r="Q12469" t="str">
            <v/>
          </cell>
        </row>
        <row r="12470">
          <cell r="J12470" t="str">
            <v/>
          </cell>
          <cell r="O12470" t="str">
            <v/>
          </cell>
          <cell r="P12470" t="str">
            <v/>
          </cell>
          <cell r="Q12470" t="str">
            <v/>
          </cell>
        </row>
        <row r="12471">
          <cell r="J12471" t="str">
            <v/>
          </cell>
          <cell r="O12471" t="str">
            <v/>
          </cell>
          <cell r="P12471" t="str">
            <v/>
          </cell>
          <cell r="Q12471" t="str">
            <v/>
          </cell>
        </row>
        <row r="12472">
          <cell r="J12472" t="str">
            <v/>
          </cell>
          <cell r="O12472" t="str">
            <v/>
          </cell>
          <cell r="P12472" t="str">
            <v/>
          </cell>
          <cell r="Q12472" t="str">
            <v/>
          </cell>
        </row>
        <row r="12473">
          <cell r="J12473" t="str">
            <v/>
          </cell>
          <cell r="O12473" t="str">
            <v/>
          </cell>
          <cell r="P12473" t="str">
            <v/>
          </cell>
          <cell r="Q12473" t="str">
            <v/>
          </cell>
        </row>
        <row r="12474">
          <cell r="J12474" t="str">
            <v/>
          </cell>
          <cell r="O12474" t="str">
            <v/>
          </cell>
          <cell r="P12474" t="str">
            <v/>
          </cell>
          <cell r="Q12474" t="str">
            <v/>
          </cell>
        </row>
        <row r="12475">
          <cell r="J12475" t="str">
            <v/>
          </cell>
          <cell r="O12475" t="str">
            <v/>
          </cell>
          <cell r="P12475" t="str">
            <v/>
          </cell>
          <cell r="Q12475" t="str">
            <v/>
          </cell>
        </row>
        <row r="12476">
          <cell r="J12476" t="str">
            <v/>
          </cell>
          <cell r="O12476" t="str">
            <v/>
          </cell>
          <cell r="P12476" t="str">
            <v/>
          </cell>
          <cell r="Q12476" t="str">
            <v/>
          </cell>
        </row>
        <row r="12477">
          <cell r="J12477" t="str">
            <v/>
          </cell>
          <cell r="O12477" t="str">
            <v/>
          </cell>
          <cell r="P12477" t="str">
            <v/>
          </cell>
          <cell r="Q12477" t="str">
            <v/>
          </cell>
        </row>
        <row r="12478">
          <cell r="J12478" t="str">
            <v/>
          </cell>
          <cell r="O12478" t="str">
            <v/>
          </cell>
          <cell r="P12478" t="str">
            <v/>
          </cell>
          <cell r="Q12478" t="str">
            <v/>
          </cell>
        </row>
        <row r="12479">
          <cell r="J12479" t="str">
            <v/>
          </cell>
          <cell r="O12479" t="str">
            <v/>
          </cell>
          <cell r="P12479" t="str">
            <v/>
          </cell>
          <cell r="Q12479" t="str">
            <v/>
          </cell>
        </row>
        <row r="12480">
          <cell r="J12480" t="str">
            <v/>
          </cell>
          <cell r="O12480" t="str">
            <v/>
          </cell>
          <cell r="P12480" t="str">
            <v/>
          </cell>
          <cell r="Q12480" t="str">
            <v/>
          </cell>
        </row>
        <row r="12481">
          <cell r="J12481" t="str">
            <v/>
          </cell>
          <cell r="O12481" t="str">
            <v/>
          </cell>
          <cell r="P12481" t="str">
            <v/>
          </cell>
          <cell r="Q12481" t="str">
            <v/>
          </cell>
        </row>
        <row r="12482">
          <cell r="J12482" t="str">
            <v/>
          </cell>
          <cell r="O12482" t="str">
            <v/>
          </cell>
          <cell r="P12482" t="str">
            <v/>
          </cell>
          <cell r="Q12482" t="str">
            <v/>
          </cell>
        </row>
        <row r="12483">
          <cell r="J12483" t="str">
            <v/>
          </cell>
          <cell r="O12483" t="str">
            <v/>
          </cell>
          <cell r="P12483" t="str">
            <v/>
          </cell>
          <cell r="Q12483" t="str">
            <v/>
          </cell>
        </row>
        <row r="12484">
          <cell r="J12484" t="str">
            <v/>
          </cell>
          <cell r="O12484" t="str">
            <v/>
          </cell>
          <cell r="P12484" t="str">
            <v/>
          </cell>
          <cell r="Q12484" t="str">
            <v/>
          </cell>
        </row>
        <row r="12485">
          <cell r="J12485" t="str">
            <v/>
          </cell>
          <cell r="O12485" t="str">
            <v/>
          </cell>
          <cell r="P12485" t="str">
            <v/>
          </cell>
          <cell r="Q12485" t="str">
            <v/>
          </cell>
        </row>
        <row r="12486">
          <cell r="J12486" t="str">
            <v/>
          </cell>
          <cell r="O12486" t="str">
            <v/>
          </cell>
          <cell r="P12486" t="str">
            <v/>
          </cell>
          <cell r="Q12486" t="str">
            <v/>
          </cell>
        </row>
        <row r="12487">
          <cell r="J12487" t="str">
            <v/>
          </cell>
          <cell r="O12487" t="str">
            <v/>
          </cell>
          <cell r="P12487" t="str">
            <v/>
          </cell>
          <cell r="Q12487" t="str">
            <v/>
          </cell>
        </row>
        <row r="12488">
          <cell r="J12488" t="str">
            <v/>
          </cell>
          <cell r="O12488" t="str">
            <v/>
          </cell>
          <cell r="P12488" t="str">
            <v/>
          </cell>
          <cell r="Q12488" t="str">
            <v/>
          </cell>
        </row>
        <row r="12489">
          <cell r="J12489" t="str">
            <v/>
          </cell>
          <cell r="O12489" t="str">
            <v/>
          </cell>
          <cell r="P12489" t="str">
            <v/>
          </cell>
          <cell r="Q12489" t="str">
            <v/>
          </cell>
        </row>
        <row r="12490">
          <cell r="J12490" t="str">
            <v/>
          </cell>
          <cell r="O12490" t="str">
            <v/>
          </cell>
          <cell r="P12490" t="str">
            <v/>
          </cell>
          <cell r="Q12490" t="str">
            <v/>
          </cell>
        </row>
        <row r="12491">
          <cell r="J12491" t="str">
            <v/>
          </cell>
          <cell r="O12491" t="str">
            <v/>
          </cell>
          <cell r="P12491" t="str">
            <v/>
          </cell>
          <cell r="Q12491" t="str">
            <v/>
          </cell>
        </row>
        <row r="12492">
          <cell r="J12492" t="str">
            <v/>
          </cell>
          <cell r="O12492" t="str">
            <v/>
          </cell>
          <cell r="P12492" t="str">
            <v/>
          </cell>
          <cell r="Q12492" t="str">
            <v/>
          </cell>
        </row>
        <row r="12493">
          <cell r="J12493" t="str">
            <v/>
          </cell>
          <cell r="O12493" t="str">
            <v/>
          </cell>
          <cell r="P12493" t="str">
            <v/>
          </cell>
          <cell r="Q12493" t="str">
            <v/>
          </cell>
        </row>
        <row r="12494">
          <cell r="J12494" t="str">
            <v/>
          </cell>
          <cell r="O12494" t="str">
            <v/>
          </cell>
          <cell r="P12494" t="str">
            <v/>
          </cell>
          <cell r="Q12494" t="str">
            <v/>
          </cell>
        </row>
        <row r="12495">
          <cell r="J12495" t="str">
            <v/>
          </cell>
          <cell r="O12495" t="str">
            <v/>
          </cell>
          <cell r="P12495" t="str">
            <v/>
          </cell>
          <cell r="Q12495" t="str">
            <v/>
          </cell>
        </row>
        <row r="12496">
          <cell r="J12496" t="str">
            <v/>
          </cell>
          <cell r="O12496" t="str">
            <v/>
          </cell>
          <cell r="P12496" t="str">
            <v/>
          </cell>
          <cell r="Q12496" t="str">
            <v/>
          </cell>
        </row>
        <row r="12497">
          <cell r="J12497" t="str">
            <v/>
          </cell>
          <cell r="O12497" t="str">
            <v/>
          </cell>
          <cell r="P12497" t="str">
            <v/>
          </cell>
          <cell r="Q12497" t="str">
            <v/>
          </cell>
        </row>
        <row r="12498">
          <cell r="J12498" t="str">
            <v/>
          </cell>
          <cell r="O12498" t="str">
            <v/>
          </cell>
          <cell r="P12498" t="str">
            <v/>
          </cell>
          <cell r="Q12498" t="str">
            <v/>
          </cell>
        </row>
        <row r="12499">
          <cell r="J12499" t="str">
            <v/>
          </cell>
          <cell r="O12499" t="str">
            <v/>
          </cell>
          <cell r="P12499" t="str">
            <v/>
          </cell>
          <cell r="Q12499" t="str">
            <v/>
          </cell>
        </row>
        <row r="12500">
          <cell r="J12500" t="str">
            <v/>
          </cell>
          <cell r="O12500" t="str">
            <v/>
          </cell>
          <cell r="P12500" t="str">
            <v/>
          </cell>
          <cell r="Q12500" t="str">
            <v/>
          </cell>
        </row>
        <row r="12501">
          <cell r="J12501" t="str">
            <v/>
          </cell>
          <cell r="O12501" t="str">
            <v/>
          </cell>
          <cell r="P12501" t="str">
            <v/>
          </cell>
          <cell r="Q12501" t="str">
            <v/>
          </cell>
        </row>
        <row r="12502">
          <cell r="J12502" t="str">
            <v/>
          </cell>
          <cell r="O12502" t="str">
            <v/>
          </cell>
          <cell r="P12502" t="str">
            <v/>
          </cell>
          <cell r="Q12502" t="str">
            <v/>
          </cell>
        </row>
        <row r="12503">
          <cell r="J12503" t="str">
            <v/>
          </cell>
          <cell r="O12503" t="str">
            <v/>
          </cell>
          <cell r="P12503" t="str">
            <v/>
          </cell>
          <cell r="Q12503" t="str">
            <v/>
          </cell>
        </row>
        <row r="12504">
          <cell r="J12504" t="str">
            <v/>
          </cell>
          <cell r="O12504" t="str">
            <v/>
          </cell>
          <cell r="P12504" t="str">
            <v/>
          </cell>
          <cell r="Q12504" t="str">
            <v/>
          </cell>
        </row>
        <row r="12505">
          <cell r="J12505" t="str">
            <v/>
          </cell>
          <cell r="O12505" t="str">
            <v/>
          </cell>
          <cell r="P12505" t="str">
            <v/>
          </cell>
          <cell r="Q12505" t="str">
            <v/>
          </cell>
        </row>
        <row r="12506">
          <cell r="J12506" t="str">
            <v/>
          </cell>
          <cell r="O12506" t="str">
            <v/>
          </cell>
          <cell r="P12506" t="str">
            <v/>
          </cell>
          <cell r="Q12506" t="str">
            <v/>
          </cell>
        </row>
        <row r="12507">
          <cell r="J12507" t="str">
            <v/>
          </cell>
          <cell r="O12507" t="str">
            <v/>
          </cell>
          <cell r="P12507" t="str">
            <v/>
          </cell>
          <cell r="Q12507" t="str">
            <v/>
          </cell>
        </row>
        <row r="12508">
          <cell r="J12508" t="str">
            <v/>
          </cell>
          <cell r="O12508" t="str">
            <v/>
          </cell>
          <cell r="P12508" t="str">
            <v/>
          </cell>
          <cell r="Q12508" t="str">
            <v/>
          </cell>
        </row>
        <row r="12509">
          <cell r="J12509" t="str">
            <v/>
          </cell>
          <cell r="O12509" t="str">
            <v/>
          </cell>
          <cell r="P12509" t="str">
            <v/>
          </cell>
          <cell r="Q12509" t="str">
            <v/>
          </cell>
        </row>
        <row r="12510">
          <cell r="J12510" t="str">
            <v/>
          </cell>
          <cell r="O12510" t="str">
            <v/>
          </cell>
          <cell r="P12510" t="str">
            <v/>
          </cell>
          <cell r="Q12510" t="str">
            <v/>
          </cell>
        </row>
        <row r="12511">
          <cell r="J12511" t="str">
            <v/>
          </cell>
          <cell r="O12511" t="str">
            <v/>
          </cell>
          <cell r="P12511" t="str">
            <v/>
          </cell>
          <cell r="Q12511" t="str">
            <v/>
          </cell>
        </row>
        <row r="12512">
          <cell r="J12512" t="str">
            <v/>
          </cell>
          <cell r="O12512" t="str">
            <v/>
          </cell>
          <cell r="P12512" t="str">
            <v/>
          </cell>
          <cell r="Q12512" t="str">
            <v/>
          </cell>
        </row>
        <row r="12513">
          <cell r="J12513" t="str">
            <v/>
          </cell>
          <cell r="O12513" t="str">
            <v/>
          </cell>
          <cell r="P12513" t="str">
            <v/>
          </cell>
          <cell r="Q12513" t="str">
            <v/>
          </cell>
        </row>
        <row r="12514">
          <cell r="J12514" t="str">
            <v/>
          </cell>
          <cell r="O12514" t="str">
            <v/>
          </cell>
          <cell r="P12514" t="str">
            <v/>
          </cell>
          <cell r="Q12514" t="str">
            <v/>
          </cell>
        </row>
        <row r="12515">
          <cell r="J12515" t="str">
            <v/>
          </cell>
          <cell r="O12515" t="str">
            <v/>
          </cell>
          <cell r="P12515" t="str">
            <v/>
          </cell>
          <cell r="Q12515" t="str">
            <v/>
          </cell>
        </row>
        <row r="12516">
          <cell r="J12516" t="str">
            <v/>
          </cell>
          <cell r="O12516" t="str">
            <v/>
          </cell>
          <cell r="P12516" t="str">
            <v/>
          </cell>
          <cell r="Q12516" t="str">
            <v/>
          </cell>
        </row>
        <row r="12517">
          <cell r="J12517" t="str">
            <v/>
          </cell>
          <cell r="O12517" t="str">
            <v/>
          </cell>
          <cell r="P12517" t="str">
            <v/>
          </cell>
          <cell r="Q12517" t="str">
            <v/>
          </cell>
        </row>
        <row r="12518">
          <cell r="J12518" t="str">
            <v/>
          </cell>
          <cell r="O12518" t="str">
            <v/>
          </cell>
          <cell r="P12518" t="str">
            <v/>
          </cell>
          <cell r="Q12518" t="str">
            <v/>
          </cell>
        </row>
        <row r="12519">
          <cell r="J12519" t="str">
            <v/>
          </cell>
          <cell r="O12519" t="str">
            <v/>
          </cell>
          <cell r="P12519" t="str">
            <v/>
          </cell>
          <cell r="Q12519" t="str">
            <v/>
          </cell>
        </row>
        <row r="12520">
          <cell r="J12520" t="str">
            <v/>
          </cell>
          <cell r="O12520" t="str">
            <v/>
          </cell>
          <cell r="P12520" t="str">
            <v/>
          </cell>
          <cell r="Q12520" t="str">
            <v/>
          </cell>
        </row>
        <row r="12521">
          <cell r="J12521" t="str">
            <v/>
          </cell>
          <cell r="O12521" t="str">
            <v/>
          </cell>
          <cell r="P12521" t="str">
            <v/>
          </cell>
          <cell r="Q12521" t="str">
            <v/>
          </cell>
        </row>
        <row r="12522">
          <cell r="J12522" t="str">
            <v/>
          </cell>
          <cell r="O12522" t="str">
            <v/>
          </cell>
          <cell r="P12522" t="str">
            <v/>
          </cell>
          <cell r="Q12522" t="str">
            <v/>
          </cell>
        </row>
        <row r="12523">
          <cell r="J12523" t="str">
            <v/>
          </cell>
          <cell r="O12523" t="str">
            <v/>
          </cell>
          <cell r="P12523" t="str">
            <v/>
          </cell>
          <cell r="Q12523" t="str">
            <v/>
          </cell>
        </row>
        <row r="12524">
          <cell r="J12524" t="str">
            <v/>
          </cell>
          <cell r="O12524" t="str">
            <v/>
          </cell>
          <cell r="P12524" t="str">
            <v/>
          </cell>
          <cell r="Q12524" t="str">
            <v/>
          </cell>
        </row>
        <row r="12525">
          <cell r="J12525" t="str">
            <v/>
          </cell>
          <cell r="O12525" t="str">
            <v/>
          </cell>
          <cell r="P12525" t="str">
            <v/>
          </cell>
          <cell r="Q12525" t="str">
            <v/>
          </cell>
        </row>
        <row r="12526">
          <cell r="J12526" t="str">
            <v/>
          </cell>
          <cell r="O12526" t="str">
            <v/>
          </cell>
          <cell r="P12526" t="str">
            <v/>
          </cell>
          <cell r="Q12526" t="str">
            <v/>
          </cell>
        </row>
        <row r="12527">
          <cell r="J12527" t="str">
            <v/>
          </cell>
          <cell r="O12527" t="str">
            <v/>
          </cell>
          <cell r="P12527" t="str">
            <v/>
          </cell>
          <cell r="Q12527" t="str">
            <v/>
          </cell>
        </row>
        <row r="12528">
          <cell r="J12528" t="str">
            <v/>
          </cell>
          <cell r="O12528" t="str">
            <v/>
          </cell>
          <cell r="P12528" t="str">
            <v/>
          </cell>
          <cell r="Q12528" t="str">
            <v/>
          </cell>
        </row>
        <row r="12529">
          <cell r="J12529" t="str">
            <v/>
          </cell>
          <cell r="O12529" t="str">
            <v/>
          </cell>
          <cell r="P12529" t="str">
            <v/>
          </cell>
          <cell r="Q12529" t="str">
            <v/>
          </cell>
        </row>
        <row r="12530">
          <cell r="J12530" t="str">
            <v/>
          </cell>
          <cell r="O12530" t="str">
            <v/>
          </cell>
          <cell r="P12530" t="str">
            <v/>
          </cell>
          <cell r="Q12530" t="str">
            <v/>
          </cell>
        </row>
        <row r="12531">
          <cell r="J12531" t="str">
            <v/>
          </cell>
          <cell r="O12531" t="str">
            <v/>
          </cell>
          <cell r="P12531" t="str">
            <v/>
          </cell>
          <cell r="Q12531" t="str">
            <v/>
          </cell>
        </row>
        <row r="12532">
          <cell r="J12532" t="str">
            <v/>
          </cell>
          <cell r="O12532" t="str">
            <v/>
          </cell>
          <cell r="P12532" t="str">
            <v/>
          </cell>
          <cell r="Q12532" t="str">
            <v/>
          </cell>
        </row>
        <row r="12533">
          <cell r="J12533" t="str">
            <v/>
          </cell>
          <cell r="O12533" t="str">
            <v/>
          </cell>
          <cell r="P12533" t="str">
            <v/>
          </cell>
          <cell r="Q12533" t="str">
            <v/>
          </cell>
        </row>
        <row r="12534">
          <cell r="J12534" t="str">
            <v/>
          </cell>
          <cell r="O12534" t="str">
            <v/>
          </cell>
          <cell r="P12534" t="str">
            <v/>
          </cell>
          <cell r="Q12534" t="str">
            <v/>
          </cell>
        </row>
        <row r="12535">
          <cell r="J12535" t="str">
            <v/>
          </cell>
          <cell r="O12535" t="str">
            <v/>
          </cell>
          <cell r="P12535" t="str">
            <v/>
          </cell>
          <cell r="Q12535" t="str">
            <v/>
          </cell>
        </row>
        <row r="12536">
          <cell r="J12536" t="str">
            <v/>
          </cell>
          <cell r="O12536" t="str">
            <v/>
          </cell>
          <cell r="P12536" t="str">
            <v/>
          </cell>
          <cell r="Q12536" t="str">
            <v/>
          </cell>
        </row>
        <row r="12537">
          <cell r="J12537" t="str">
            <v/>
          </cell>
          <cell r="O12537" t="str">
            <v/>
          </cell>
          <cell r="P12537" t="str">
            <v/>
          </cell>
          <cell r="Q12537" t="str">
            <v/>
          </cell>
        </row>
        <row r="12538">
          <cell r="J12538" t="str">
            <v/>
          </cell>
          <cell r="O12538" t="str">
            <v/>
          </cell>
          <cell r="P12538" t="str">
            <v/>
          </cell>
          <cell r="Q12538" t="str">
            <v/>
          </cell>
        </row>
        <row r="12539">
          <cell r="J12539" t="str">
            <v/>
          </cell>
          <cell r="O12539" t="str">
            <v/>
          </cell>
          <cell r="P12539" t="str">
            <v/>
          </cell>
          <cell r="Q12539" t="str">
            <v/>
          </cell>
        </row>
        <row r="12540">
          <cell r="J12540" t="str">
            <v/>
          </cell>
          <cell r="O12540" t="str">
            <v/>
          </cell>
          <cell r="P12540" t="str">
            <v/>
          </cell>
          <cell r="Q12540" t="str">
            <v/>
          </cell>
        </row>
        <row r="12541">
          <cell r="J12541" t="str">
            <v/>
          </cell>
          <cell r="O12541" t="str">
            <v/>
          </cell>
          <cell r="P12541" t="str">
            <v/>
          </cell>
          <cell r="Q12541" t="str">
            <v/>
          </cell>
        </row>
        <row r="12542">
          <cell r="J12542" t="str">
            <v/>
          </cell>
          <cell r="O12542" t="str">
            <v/>
          </cell>
          <cell r="P12542" t="str">
            <v/>
          </cell>
          <cell r="Q12542" t="str">
            <v/>
          </cell>
        </row>
        <row r="12543">
          <cell r="J12543" t="str">
            <v/>
          </cell>
          <cell r="O12543" t="str">
            <v/>
          </cell>
          <cell r="P12543" t="str">
            <v/>
          </cell>
          <cell r="Q12543" t="str">
            <v/>
          </cell>
        </row>
        <row r="12544">
          <cell r="J12544" t="str">
            <v/>
          </cell>
          <cell r="O12544" t="str">
            <v/>
          </cell>
          <cell r="P12544" t="str">
            <v/>
          </cell>
          <cell r="Q12544" t="str">
            <v/>
          </cell>
        </row>
        <row r="12545">
          <cell r="J12545" t="str">
            <v/>
          </cell>
          <cell r="O12545" t="str">
            <v/>
          </cell>
          <cell r="P12545" t="str">
            <v/>
          </cell>
          <cell r="Q12545" t="str">
            <v/>
          </cell>
        </row>
        <row r="12546">
          <cell r="J12546" t="str">
            <v/>
          </cell>
          <cell r="O12546" t="str">
            <v/>
          </cell>
          <cell r="P12546" t="str">
            <v/>
          </cell>
          <cell r="Q12546" t="str">
            <v/>
          </cell>
        </row>
        <row r="12547">
          <cell r="J12547" t="str">
            <v/>
          </cell>
          <cell r="O12547" t="str">
            <v/>
          </cell>
          <cell r="P12547" t="str">
            <v/>
          </cell>
          <cell r="Q12547" t="str">
            <v/>
          </cell>
        </row>
        <row r="12548">
          <cell r="J12548" t="str">
            <v/>
          </cell>
          <cell r="O12548" t="str">
            <v/>
          </cell>
          <cell r="P12548" t="str">
            <v/>
          </cell>
          <cell r="Q12548" t="str">
            <v/>
          </cell>
        </row>
        <row r="12549">
          <cell r="J12549" t="str">
            <v/>
          </cell>
          <cell r="O12549" t="str">
            <v/>
          </cell>
          <cell r="P12549" t="str">
            <v/>
          </cell>
          <cell r="Q12549" t="str">
            <v/>
          </cell>
        </row>
        <row r="12550">
          <cell r="J12550" t="str">
            <v/>
          </cell>
          <cell r="O12550" t="str">
            <v/>
          </cell>
          <cell r="P12550" t="str">
            <v/>
          </cell>
          <cell r="Q12550" t="str">
            <v/>
          </cell>
        </row>
        <row r="12551">
          <cell r="J12551" t="str">
            <v/>
          </cell>
          <cell r="O12551" t="str">
            <v/>
          </cell>
          <cell r="P12551" t="str">
            <v/>
          </cell>
          <cell r="Q12551" t="str">
            <v/>
          </cell>
        </row>
        <row r="12552">
          <cell r="J12552" t="str">
            <v/>
          </cell>
          <cell r="O12552" t="str">
            <v/>
          </cell>
          <cell r="P12552" t="str">
            <v/>
          </cell>
          <cell r="Q12552" t="str">
            <v/>
          </cell>
        </row>
        <row r="12553">
          <cell r="J12553" t="str">
            <v/>
          </cell>
          <cell r="O12553" t="str">
            <v/>
          </cell>
          <cell r="P12553" t="str">
            <v/>
          </cell>
          <cell r="Q12553" t="str">
            <v/>
          </cell>
        </row>
        <row r="12554">
          <cell r="J12554" t="str">
            <v/>
          </cell>
          <cell r="O12554" t="str">
            <v/>
          </cell>
          <cell r="P12554" t="str">
            <v/>
          </cell>
          <cell r="Q12554" t="str">
            <v/>
          </cell>
        </row>
        <row r="12555">
          <cell r="J12555" t="str">
            <v/>
          </cell>
          <cell r="O12555" t="str">
            <v/>
          </cell>
          <cell r="P12555" t="str">
            <v/>
          </cell>
          <cell r="Q12555" t="str">
            <v/>
          </cell>
        </row>
        <row r="12556">
          <cell r="J12556" t="str">
            <v/>
          </cell>
          <cell r="O12556" t="str">
            <v/>
          </cell>
          <cell r="P12556" t="str">
            <v/>
          </cell>
          <cell r="Q12556" t="str">
            <v/>
          </cell>
        </row>
        <row r="12557">
          <cell r="J12557" t="str">
            <v/>
          </cell>
          <cell r="O12557" t="str">
            <v/>
          </cell>
          <cell r="P12557" t="str">
            <v/>
          </cell>
          <cell r="Q12557" t="str">
            <v/>
          </cell>
        </row>
        <row r="12558">
          <cell r="J12558" t="str">
            <v/>
          </cell>
          <cell r="O12558" t="str">
            <v/>
          </cell>
          <cell r="P12558" t="str">
            <v/>
          </cell>
          <cell r="Q12558" t="str">
            <v/>
          </cell>
        </row>
        <row r="12559">
          <cell r="J12559" t="str">
            <v/>
          </cell>
          <cell r="O12559" t="str">
            <v/>
          </cell>
          <cell r="P12559" t="str">
            <v/>
          </cell>
          <cell r="Q12559" t="str">
            <v/>
          </cell>
        </row>
        <row r="12560">
          <cell r="J12560" t="str">
            <v/>
          </cell>
          <cell r="O12560" t="str">
            <v/>
          </cell>
          <cell r="P12560" t="str">
            <v/>
          </cell>
          <cell r="Q12560" t="str">
            <v/>
          </cell>
        </row>
        <row r="12561">
          <cell r="J12561" t="str">
            <v/>
          </cell>
          <cell r="O12561" t="str">
            <v/>
          </cell>
          <cell r="P12561" t="str">
            <v/>
          </cell>
          <cell r="Q12561" t="str">
            <v/>
          </cell>
        </row>
        <row r="12562">
          <cell r="J12562" t="str">
            <v/>
          </cell>
          <cell r="O12562" t="str">
            <v/>
          </cell>
          <cell r="P12562" t="str">
            <v/>
          </cell>
          <cell r="Q12562" t="str">
            <v/>
          </cell>
        </row>
        <row r="12563">
          <cell r="J12563" t="str">
            <v/>
          </cell>
          <cell r="O12563" t="str">
            <v/>
          </cell>
          <cell r="P12563" t="str">
            <v/>
          </cell>
          <cell r="Q12563" t="str">
            <v/>
          </cell>
        </row>
        <row r="12564">
          <cell r="J12564" t="str">
            <v/>
          </cell>
          <cell r="O12564" t="str">
            <v/>
          </cell>
          <cell r="P12564" t="str">
            <v/>
          </cell>
          <cell r="Q12564" t="str">
            <v/>
          </cell>
        </row>
        <row r="12565">
          <cell r="J12565" t="str">
            <v/>
          </cell>
          <cell r="O12565" t="str">
            <v/>
          </cell>
          <cell r="P12565" t="str">
            <v/>
          </cell>
          <cell r="Q12565" t="str">
            <v/>
          </cell>
        </row>
        <row r="12566">
          <cell r="J12566" t="str">
            <v/>
          </cell>
          <cell r="O12566" t="str">
            <v/>
          </cell>
          <cell r="P12566" t="str">
            <v/>
          </cell>
          <cell r="Q12566" t="str">
            <v/>
          </cell>
        </row>
        <row r="12567">
          <cell r="J12567" t="str">
            <v/>
          </cell>
          <cell r="O12567" t="str">
            <v/>
          </cell>
          <cell r="P12567" t="str">
            <v/>
          </cell>
          <cell r="Q12567" t="str">
            <v/>
          </cell>
        </row>
        <row r="12568">
          <cell r="J12568" t="str">
            <v/>
          </cell>
          <cell r="O12568" t="str">
            <v/>
          </cell>
          <cell r="P12568" t="str">
            <v/>
          </cell>
          <cell r="Q12568" t="str">
            <v/>
          </cell>
        </row>
        <row r="12569">
          <cell r="J12569" t="str">
            <v/>
          </cell>
          <cell r="O12569" t="str">
            <v/>
          </cell>
          <cell r="P12569" t="str">
            <v/>
          </cell>
          <cell r="Q12569" t="str">
            <v/>
          </cell>
        </row>
        <row r="12570">
          <cell r="J12570" t="str">
            <v/>
          </cell>
          <cell r="O12570" t="str">
            <v/>
          </cell>
          <cell r="P12570" t="str">
            <v/>
          </cell>
          <cell r="Q12570" t="str">
            <v/>
          </cell>
        </row>
        <row r="12571">
          <cell r="J12571" t="str">
            <v/>
          </cell>
          <cell r="O12571" t="str">
            <v/>
          </cell>
          <cell r="P12571" t="str">
            <v/>
          </cell>
          <cell r="Q12571" t="str">
            <v/>
          </cell>
        </row>
        <row r="12572">
          <cell r="J12572" t="str">
            <v/>
          </cell>
          <cell r="O12572" t="str">
            <v/>
          </cell>
          <cell r="P12572" t="str">
            <v/>
          </cell>
          <cell r="Q12572" t="str">
            <v/>
          </cell>
        </row>
        <row r="12573">
          <cell r="J12573" t="str">
            <v/>
          </cell>
          <cell r="O12573" t="str">
            <v/>
          </cell>
          <cell r="P12573" t="str">
            <v/>
          </cell>
          <cell r="Q12573" t="str">
            <v/>
          </cell>
        </row>
        <row r="12574">
          <cell r="J12574" t="str">
            <v/>
          </cell>
          <cell r="O12574" t="str">
            <v/>
          </cell>
          <cell r="P12574" t="str">
            <v/>
          </cell>
          <cell r="Q12574" t="str">
            <v/>
          </cell>
        </row>
        <row r="12575">
          <cell r="J12575" t="str">
            <v/>
          </cell>
          <cell r="O12575" t="str">
            <v/>
          </cell>
          <cell r="P12575" t="str">
            <v/>
          </cell>
          <cell r="Q12575" t="str">
            <v/>
          </cell>
        </row>
        <row r="12576">
          <cell r="J12576" t="str">
            <v/>
          </cell>
          <cell r="O12576" t="str">
            <v/>
          </cell>
          <cell r="P12576" t="str">
            <v/>
          </cell>
          <cell r="Q12576" t="str">
            <v/>
          </cell>
        </row>
        <row r="12577">
          <cell r="J12577" t="str">
            <v/>
          </cell>
          <cell r="O12577" t="str">
            <v/>
          </cell>
          <cell r="P12577" t="str">
            <v/>
          </cell>
          <cell r="Q12577" t="str">
            <v/>
          </cell>
        </row>
        <row r="12578">
          <cell r="J12578" t="str">
            <v/>
          </cell>
          <cell r="O12578" t="str">
            <v/>
          </cell>
          <cell r="P12578" t="str">
            <v/>
          </cell>
          <cell r="Q12578" t="str">
            <v/>
          </cell>
        </row>
        <row r="12579">
          <cell r="J12579" t="str">
            <v/>
          </cell>
          <cell r="O12579" t="str">
            <v/>
          </cell>
          <cell r="P12579" t="str">
            <v/>
          </cell>
          <cell r="Q12579" t="str">
            <v/>
          </cell>
        </row>
        <row r="12580">
          <cell r="J12580" t="str">
            <v/>
          </cell>
          <cell r="O12580" t="str">
            <v/>
          </cell>
          <cell r="P12580" t="str">
            <v/>
          </cell>
          <cell r="Q12580" t="str">
            <v/>
          </cell>
        </row>
        <row r="12581">
          <cell r="J12581" t="str">
            <v/>
          </cell>
          <cell r="O12581" t="str">
            <v/>
          </cell>
          <cell r="P12581" t="str">
            <v/>
          </cell>
          <cell r="Q12581" t="str">
            <v/>
          </cell>
        </row>
        <row r="12582">
          <cell r="J12582" t="str">
            <v/>
          </cell>
          <cell r="O12582" t="str">
            <v/>
          </cell>
          <cell r="P12582" t="str">
            <v/>
          </cell>
          <cell r="Q12582" t="str">
            <v/>
          </cell>
        </row>
        <row r="12583">
          <cell r="J12583" t="str">
            <v/>
          </cell>
          <cell r="O12583" t="str">
            <v/>
          </cell>
          <cell r="P12583" t="str">
            <v/>
          </cell>
          <cell r="Q12583" t="str">
            <v/>
          </cell>
        </row>
        <row r="12584">
          <cell r="J12584" t="str">
            <v/>
          </cell>
          <cell r="O12584" t="str">
            <v/>
          </cell>
          <cell r="P12584" t="str">
            <v/>
          </cell>
          <cell r="Q12584" t="str">
            <v/>
          </cell>
        </row>
        <row r="12585">
          <cell r="J12585" t="str">
            <v/>
          </cell>
          <cell r="O12585" t="str">
            <v/>
          </cell>
          <cell r="P12585" t="str">
            <v/>
          </cell>
          <cell r="Q12585" t="str">
            <v/>
          </cell>
        </row>
        <row r="12586">
          <cell r="J12586" t="str">
            <v/>
          </cell>
          <cell r="O12586" t="str">
            <v/>
          </cell>
          <cell r="P12586" t="str">
            <v/>
          </cell>
          <cell r="Q12586" t="str">
            <v/>
          </cell>
        </row>
        <row r="12587">
          <cell r="J12587" t="str">
            <v/>
          </cell>
          <cell r="O12587" t="str">
            <v/>
          </cell>
          <cell r="P12587" t="str">
            <v/>
          </cell>
          <cell r="Q12587" t="str">
            <v/>
          </cell>
        </row>
        <row r="12588">
          <cell r="J12588" t="str">
            <v/>
          </cell>
          <cell r="O12588" t="str">
            <v/>
          </cell>
          <cell r="P12588" t="str">
            <v/>
          </cell>
          <cell r="Q12588" t="str">
            <v/>
          </cell>
        </row>
        <row r="12589">
          <cell r="J12589" t="str">
            <v/>
          </cell>
          <cell r="O12589" t="str">
            <v/>
          </cell>
          <cell r="P12589" t="str">
            <v/>
          </cell>
          <cell r="Q12589" t="str">
            <v/>
          </cell>
        </row>
        <row r="12590">
          <cell r="J12590" t="str">
            <v/>
          </cell>
          <cell r="O12590" t="str">
            <v/>
          </cell>
          <cell r="P12590" t="str">
            <v/>
          </cell>
          <cell r="Q12590" t="str">
            <v/>
          </cell>
        </row>
        <row r="12591">
          <cell r="J12591" t="str">
            <v/>
          </cell>
          <cell r="O12591" t="str">
            <v/>
          </cell>
          <cell r="P12591" t="str">
            <v/>
          </cell>
          <cell r="Q12591" t="str">
            <v/>
          </cell>
        </row>
        <row r="12592">
          <cell r="J12592" t="str">
            <v/>
          </cell>
          <cell r="O12592" t="str">
            <v/>
          </cell>
          <cell r="P12592" t="str">
            <v/>
          </cell>
          <cell r="Q12592" t="str">
            <v/>
          </cell>
        </row>
        <row r="12593">
          <cell r="J12593" t="str">
            <v/>
          </cell>
          <cell r="O12593" t="str">
            <v/>
          </cell>
          <cell r="P12593" t="str">
            <v/>
          </cell>
          <cell r="Q12593" t="str">
            <v/>
          </cell>
        </row>
        <row r="12594">
          <cell r="J12594" t="str">
            <v/>
          </cell>
          <cell r="O12594" t="str">
            <v/>
          </cell>
          <cell r="P12594" t="str">
            <v/>
          </cell>
          <cell r="Q12594" t="str">
            <v/>
          </cell>
        </row>
        <row r="12595">
          <cell r="J12595" t="str">
            <v/>
          </cell>
          <cell r="O12595" t="str">
            <v/>
          </cell>
          <cell r="P12595" t="str">
            <v/>
          </cell>
          <cell r="Q12595" t="str">
            <v/>
          </cell>
        </row>
        <row r="12596">
          <cell r="J12596" t="str">
            <v/>
          </cell>
          <cell r="O12596" t="str">
            <v/>
          </cell>
          <cell r="P12596" t="str">
            <v/>
          </cell>
          <cell r="Q12596" t="str">
            <v/>
          </cell>
        </row>
        <row r="12597">
          <cell r="J12597" t="str">
            <v/>
          </cell>
          <cell r="O12597" t="str">
            <v/>
          </cell>
          <cell r="P12597" t="str">
            <v/>
          </cell>
          <cell r="Q12597" t="str">
            <v/>
          </cell>
        </row>
        <row r="12598">
          <cell r="J12598" t="str">
            <v/>
          </cell>
          <cell r="O12598" t="str">
            <v/>
          </cell>
          <cell r="P12598" t="str">
            <v/>
          </cell>
          <cell r="Q12598" t="str">
            <v/>
          </cell>
        </row>
        <row r="12599">
          <cell r="J12599" t="str">
            <v/>
          </cell>
          <cell r="O12599" t="str">
            <v/>
          </cell>
          <cell r="P12599" t="str">
            <v/>
          </cell>
          <cell r="Q12599" t="str">
            <v/>
          </cell>
        </row>
        <row r="12600">
          <cell r="J12600" t="str">
            <v/>
          </cell>
          <cell r="O12600" t="str">
            <v/>
          </cell>
          <cell r="P12600" t="str">
            <v/>
          </cell>
          <cell r="Q12600" t="str">
            <v/>
          </cell>
        </row>
        <row r="12601">
          <cell r="J12601" t="str">
            <v/>
          </cell>
          <cell r="O12601" t="str">
            <v/>
          </cell>
          <cell r="P12601" t="str">
            <v/>
          </cell>
          <cell r="Q12601" t="str">
            <v/>
          </cell>
        </row>
        <row r="12602">
          <cell r="J12602" t="str">
            <v/>
          </cell>
          <cell r="O12602" t="str">
            <v/>
          </cell>
          <cell r="P12602" t="str">
            <v/>
          </cell>
          <cell r="Q12602" t="str">
            <v/>
          </cell>
        </row>
        <row r="12603">
          <cell r="J12603" t="str">
            <v/>
          </cell>
          <cell r="O12603" t="str">
            <v/>
          </cell>
          <cell r="P12603" t="str">
            <v/>
          </cell>
          <cell r="Q12603" t="str">
            <v/>
          </cell>
        </row>
        <row r="12604">
          <cell r="J12604" t="str">
            <v/>
          </cell>
          <cell r="O12604" t="str">
            <v/>
          </cell>
          <cell r="P12604" t="str">
            <v/>
          </cell>
          <cell r="Q12604" t="str">
            <v/>
          </cell>
        </row>
        <row r="12605">
          <cell r="J12605" t="str">
            <v/>
          </cell>
          <cell r="O12605" t="str">
            <v/>
          </cell>
          <cell r="P12605" t="str">
            <v/>
          </cell>
          <cell r="Q12605" t="str">
            <v/>
          </cell>
        </row>
        <row r="12606">
          <cell r="J12606" t="str">
            <v/>
          </cell>
          <cell r="O12606" t="str">
            <v/>
          </cell>
          <cell r="P12606" t="str">
            <v/>
          </cell>
          <cell r="Q12606" t="str">
            <v/>
          </cell>
        </row>
        <row r="12607">
          <cell r="J12607" t="str">
            <v/>
          </cell>
          <cell r="O12607" t="str">
            <v/>
          </cell>
          <cell r="P12607" t="str">
            <v/>
          </cell>
          <cell r="Q12607" t="str">
            <v/>
          </cell>
        </row>
        <row r="12608">
          <cell r="J12608" t="str">
            <v/>
          </cell>
          <cell r="O12608" t="str">
            <v/>
          </cell>
          <cell r="P12608" t="str">
            <v/>
          </cell>
          <cell r="Q12608" t="str">
            <v/>
          </cell>
        </row>
        <row r="12609">
          <cell r="J12609" t="str">
            <v/>
          </cell>
          <cell r="O12609" t="str">
            <v/>
          </cell>
          <cell r="P12609" t="str">
            <v/>
          </cell>
          <cell r="Q12609" t="str">
            <v/>
          </cell>
        </row>
        <row r="12610">
          <cell r="J12610" t="str">
            <v/>
          </cell>
          <cell r="O12610" t="str">
            <v/>
          </cell>
          <cell r="P12610" t="str">
            <v/>
          </cell>
          <cell r="Q12610" t="str">
            <v/>
          </cell>
        </row>
        <row r="12611">
          <cell r="J12611" t="str">
            <v/>
          </cell>
          <cell r="O12611" t="str">
            <v/>
          </cell>
          <cell r="P12611" t="str">
            <v/>
          </cell>
          <cell r="Q12611" t="str">
            <v/>
          </cell>
        </row>
        <row r="12612">
          <cell r="J12612" t="str">
            <v/>
          </cell>
          <cell r="O12612" t="str">
            <v/>
          </cell>
          <cell r="P12612" t="str">
            <v/>
          </cell>
          <cell r="Q12612" t="str">
            <v/>
          </cell>
        </row>
        <row r="12613">
          <cell r="J12613" t="str">
            <v/>
          </cell>
          <cell r="O12613" t="str">
            <v/>
          </cell>
          <cell r="P12613" t="str">
            <v/>
          </cell>
          <cell r="Q12613" t="str">
            <v/>
          </cell>
        </row>
        <row r="12614">
          <cell r="J12614" t="str">
            <v/>
          </cell>
          <cell r="O12614" t="str">
            <v/>
          </cell>
          <cell r="P12614" t="str">
            <v/>
          </cell>
          <cell r="Q12614" t="str">
            <v/>
          </cell>
        </row>
        <row r="12615">
          <cell r="J12615" t="str">
            <v/>
          </cell>
          <cell r="O12615" t="str">
            <v/>
          </cell>
          <cell r="P12615" t="str">
            <v/>
          </cell>
          <cell r="Q12615" t="str">
            <v/>
          </cell>
        </row>
        <row r="12616">
          <cell r="J12616" t="str">
            <v/>
          </cell>
          <cell r="O12616" t="str">
            <v/>
          </cell>
          <cell r="P12616" t="str">
            <v/>
          </cell>
          <cell r="Q12616" t="str">
            <v/>
          </cell>
        </row>
        <row r="12617">
          <cell r="J12617" t="str">
            <v/>
          </cell>
          <cell r="O12617" t="str">
            <v/>
          </cell>
          <cell r="P12617" t="str">
            <v/>
          </cell>
          <cell r="Q12617" t="str">
            <v/>
          </cell>
        </row>
        <row r="12618">
          <cell r="J12618" t="str">
            <v/>
          </cell>
          <cell r="O12618" t="str">
            <v/>
          </cell>
          <cell r="P12618" t="str">
            <v/>
          </cell>
          <cell r="Q12618" t="str">
            <v/>
          </cell>
        </row>
        <row r="12619">
          <cell r="J12619" t="str">
            <v/>
          </cell>
          <cell r="O12619" t="str">
            <v/>
          </cell>
          <cell r="P12619" t="str">
            <v/>
          </cell>
          <cell r="Q12619" t="str">
            <v/>
          </cell>
        </row>
        <row r="12620">
          <cell r="J12620" t="str">
            <v/>
          </cell>
          <cell r="O12620" t="str">
            <v/>
          </cell>
          <cell r="P12620" t="str">
            <v/>
          </cell>
          <cell r="Q12620" t="str">
            <v/>
          </cell>
        </row>
        <row r="12621">
          <cell r="J12621" t="str">
            <v/>
          </cell>
          <cell r="O12621" t="str">
            <v/>
          </cell>
          <cell r="P12621" t="str">
            <v/>
          </cell>
          <cell r="Q12621" t="str">
            <v/>
          </cell>
        </row>
        <row r="12622">
          <cell r="J12622" t="str">
            <v/>
          </cell>
          <cell r="O12622" t="str">
            <v/>
          </cell>
          <cell r="P12622" t="str">
            <v/>
          </cell>
          <cell r="Q12622" t="str">
            <v/>
          </cell>
        </row>
        <row r="12623">
          <cell r="J12623" t="str">
            <v/>
          </cell>
          <cell r="O12623" t="str">
            <v/>
          </cell>
          <cell r="P12623" t="str">
            <v/>
          </cell>
          <cell r="Q12623" t="str">
            <v/>
          </cell>
        </row>
        <row r="12624">
          <cell r="J12624" t="str">
            <v/>
          </cell>
          <cell r="O12624" t="str">
            <v/>
          </cell>
          <cell r="P12624" t="str">
            <v/>
          </cell>
          <cell r="Q12624" t="str">
            <v/>
          </cell>
        </row>
        <row r="12625">
          <cell r="J12625" t="str">
            <v/>
          </cell>
          <cell r="O12625" t="str">
            <v/>
          </cell>
          <cell r="P12625" t="str">
            <v/>
          </cell>
          <cell r="Q12625" t="str">
            <v/>
          </cell>
        </row>
        <row r="12626">
          <cell r="J12626" t="str">
            <v/>
          </cell>
          <cell r="O12626" t="str">
            <v/>
          </cell>
          <cell r="P12626" t="str">
            <v/>
          </cell>
          <cell r="Q12626" t="str">
            <v/>
          </cell>
        </row>
        <row r="12627">
          <cell r="J12627" t="str">
            <v/>
          </cell>
          <cell r="O12627" t="str">
            <v/>
          </cell>
          <cell r="P12627" t="str">
            <v/>
          </cell>
          <cell r="Q12627" t="str">
            <v/>
          </cell>
        </row>
        <row r="12628">
          <cell r="J12628" t="str">
            <v/>
          </cell>
          <cell r="O12628" t="str">
            <v/>
          </cell>
          <cell r="P12628" t="str">
            <v/>
          </cell>
          <cell r="Q12628" t="str">
            <v/>
          </cell>
        </row>
        <row r="12629">
          <cell r="J12629" t="str">
            <v/>
          </cell>
          <cell r="O12629" t="str">
            <v/>
          </cell>
          <cell r="P12629" t="str">
            <v/>
          </cell>
          <cell r="Q12629" t="str">
            <v/>
          </cell>
        </row>
        <row r="12630">
          <cell r="J12630" t="str">
            <v/>
          </cell>
          <cell r="O12630" t="str">
            <v/>
          </cell>
          <cell r="P12630" t="str">
            <v/>
          </cell>
          <cell r="Q12630" t="str">
            <v/>
          </cell>
        </row>
        <row r="12631">
          <cell r="J12631" t="str">
            <v/>
          </cell>
          <cell r="O12631" t="str">
            <v/>
          </cell>
          <cell r="P12631" t="str">
            <v/>
          </cell>
          <cell r="Q12631" t="str">
            <v/>
          </cell>
        </row>
        <row r="12632">
          <cell r="J12632" t="str">
            <v/>
          </cell>
          <cell r="O12632" t="str">
            <v/>
          </cell>
          <cell r="P12632" t="str">
            <v/>
          </cell>
          <cell r="Q12632" t="str">
            <v/>
          </cell>
        </row>
        <row r="12633">
          <cell r="J12633" t="str">
            <v/>
          </cell>
          <cell r="O12633" t="str">
            <v/>
          </cell>
          <cell r="P12633" t="str">
            <v/>
          </cell>
          <cell r="Q12633" t="str">
            <v/>
          </cell>
        </row>
        <row r="12634">
          <cell r="J12634" t="str">
            <v/>
          </cell>
          <cell r="O12634" t="str">
            <v/>
          </cell>
          <cell r="P12634" t="str">
            <v/>
          </cell>
          <cell r="Q12634" t="str">
            <v/>
          </cell>
        </row>
        <row r="12635">
          <cell r="J12635" t="str">
            <v/>
          </cell>
          <cell r="O12635" t="str">
            <v/>
          </cell>
          <cell r="P12635" t="str">
            <v/>
          </cell>
          <cell r="Q12635" t="str">
            <v/>
          </cell>
        </row>
        <row r="12636">
          <cell r="J12636" t="str">
            <v/>
          </cell>
          <cell r="O12636" t="str">
            <v/>
          </cell>
          <cell r="P12636" t="str">
            <v/>
          </cell>
          <cell r="Q12636" t="str">
            <v/>
          </cell>
        </row>
        <row r="12637">
          <cell r="J12637" t="str">
            <v/>
          </cell>
          <cell r="O12637" t="str">
            <v/>
          </cell>
          <cell r="P12637" t="str">
            <v/>
          </cell>
          <cell r="Q12637" t="str">
            <v/>
          </cell>
        </row>
        <row r="12638">
          <cell r="J12638" t="str">
            <v/>
          </cell>
          <cell r="O12638" t="str">
            <v/>
          </cell>
          <cell r="P12638" t="str">
            <v/>
          </cell>
          <cell r="Q12638" t="str">
            <v/>
          </cell>
        </row>
        <row r="12639">
          <cell r="J12639" t="str">
            <v/>
          </cell>
          <cell r="O12639" t="str">
            <v/>
          </cell>
          <cell r="P12639" t="str">
            <v/>
          </cell>
          <cell r="Q12639" t="str">
            <v/>
          </cell>
        </row>
        <row r="12640">
          <cell r="J12640" t="str">
            <v/>
          </cell>
          <cell r="O12640" t="str">
            <v/>
          </cell>
          <cell r="P12640" t="str">
            <v/>
          </cell>
          <cell r="Q12640" t="str">
            <v/>
          </cell>
        </row>
        <row r="12641">
          <cell r="J12641" t="str">
            <v/>
          </cell>
          <cell r="O12641" t="str">
            <v/>
          </cell>
          <cell r="P12641" t="str">
            <v/>
          </cell>
          <cell r="Q12641" t="str">
            <v/>
          </cell>
        </row>
        <row r="12642">
          <cell r="J12642" t="str">
            <v/>
          </cell>
          <cell r="O12642" t="str">
            <v/>
          </cell>
          <cell r="P12642" t="str">
            <v/>
          </cell>
          <cell r="Q12642" t="str">
            <v/>
          </cell>
        </row>
        <row r="12643">
          <cell r="J12643" t="str">
            <v/>
          </cell>
          <cell r="O12643" t="str">
            <v/>
          </cell>
          <cell r="P12643" t="str">
            <v/>
          </cell>
          <cell r="Q12643" t="str">
            <v/>
          </cell>
        </row>
        <row r="12644">
          <cell r="J12644" t="str">
            <v/>
          </cell>
          <cell r="O12644" t="str">
            <v/>
          </cell>
          <cell r="P12644" t="str">
            <v/>
          </cell>
          <cell r="Q12644" t="str">
            <v/>
          </cell>
        </row>
        <row r="12645">
          <cell r="J12645" t="str">
            <v/>
          </cell>
          <cell r="O12645" t="str">
            <v/>
          </cell>
          <cell r="P12645" t="str">
            <v/>
          </cell>
          <cell r="Q12645" t="str">
            <v/>
          </cell>
        </row>
        <row r="12646">
          <cell r="J12646" t="str">
            <v/>
          </cell>
          <cell r="O12646" t="str">
            <v/>
          </cell>
          <cell r="P12646" t="str">
            <v/>
          </cell>
          <cell r="Q12646" t="str">
            <v/>
          </cell>
        </row>
        <row r="12647">
          <cell r="J12647" t="str">
            <v/>
          </cell>
          <cell r="O12647" t="str">
            <v/>
          </cell>
          <cell r="P12647" t="str">
            <v/>
          </cell>
          <cell r="Q12647" t="str">
            <v/>
          </cell>
        </row>
        <row r="12648">
          <cell r="J12648" t="str">
            <v/>
          </cell>
          <cell r="O12648" t="str">
            <v/>
          </cell>
          <cell r="P12648" t="str">
            <v/>
          </cell>
          <cell r="Q12648" t="str">
            <v/>
          </cell>
        </row>
        <row r="12649">
          <cell r="J12649" t="str">
            <v/>
          </cell>
          <cell r="O12649" t="str">
            <v/>
          </cell>
          <cell r="P12649" t="str">
            <v/>
          </cell>
          <cell r="Q12649" t="str">
            <v/>
          </cell>
        </row>
        <row r="12650">
          <cell r="J12650" t="str">
            <v/>
          </cell>
          <cell r="O12650" t="str">
            <v/>
          </cell>
          <cell r="P12650" t="str">
            <v/>
          </cell>
          <cell r="Q12650" t="str">
            <v/>
          </cell>
        </row>
        <row r="12651">
          <cell r="J12651" t="str">
            <v/>
          </cell>
          <cell r="O12651" t="str">
            <v/>
          </cell>
          <cell r="P12651" t="str">
            <v/>
          </cell>
          <cell r="Q12651" t="str">
            <v/>
          </cell>
        </row>
        <row r="12652">
          <cell r="J12652" t="str">
            <v/>
          </cell>
          <cell r="O12652" t="str">
            <v/>
          </cell>
          <cell r="P12652" t="str">
            <v/>
          </cell>
          <cell r="Q12652" t="str">
            <v/>
          </cell>
        </row>
        <row r="12653">
          <cell r="J12653" t="str">
            <v/>
          </cell>
          <cell r="O12653" t="str">
            <v/>
          </cell>
          <cell r="P12653" t="str">
            <v/>
          </cell>
          <cell r="Q12653" t="str">
            <v/>
          </cell>
        </row>
        <row r="12654">
          <cell r="J12654" t="str">
            <v/>
          </cell>
          <cell r="O12654" t="str">
            <v/>
          </cell>
          <cell r="P12654" t="str">
            <v/>
          </cell>
          <cell r="Q12654" t="str">
            <v/>
          </cell>
        </row>
        <row r="12655">
          <cell r="J12655" t="str">
            <v/>
          </cell>
          <cell r="O12655" t="str">
            <v/>
          </cell>
          <cell r="P12655" t="str">
            <v/>
          </cell>
          <cell r="Q12655" t="str">
            <v/>
          </cell>
        </row>
        <row r="12656">
          <cell r="J12656" t="str">
            <v/>
          </cell>
          <cell r="O12656" t="str">
            <v/>
          </cell>
          <cell r="P12656" t="str">
            <v/>
          </cell>
          <cell r="Q12656" t="str">
            <v/>
          </cell>
        </row>
        <row r="12657">
          <cell r="J12657" t="str">
            <v/>
          </cell>
          <cell r="O12657" t="str">
            <v/>
          </cell>
          <cell r="P12657" t="str">
            <v/>
          </cell>
          <cell r="Q12657" t="str">
            <v/>
          </cell>
        </row>
        <row r="12658">
          <cell r="J12658" t="str">
            <v/>
          </cell>
          <cell r="O12658" t="str">
            <v/>
          </cell>
          <cell r="P12658" t="str">
            <v/>
          </cell>
          <cell r="Q12658" t="str">
            <v/>
          </cell>
        </row>
        <row r="12659">
          <cell r="J12659" t="str">
            <v/>
          </cell>
          <cell r="O12659" t="str">
            <v/>
          </cell>
          <cell r="P12659" t="str">
            <v/>
          </cell>
          <cell r="Q12659" t="str">
            <v/>
          </cell>
        </row>
        <row r="12660">
          <cell r="J12660" t="str">
            <v/>
          </cell>
          <cell r="O12660" t="str">
            <v/>
          </cell>
          <cell r="P12660" t="str">
            <v/>
          </cell>
          <cell r="Q12660" t="str">
            <v/>
          </cell>
        </row>
        <row r="12661">
          <cell r="J12661" t="str">
            <v/>
          </cell>
          <cell r="O12661" t="str">
            <v/>
          </cell>
          <cell r="P12661" t="str">
            <v/>
          </cell>
          <cell r="Q12661" t="str">
            <v/>
          </cell>
        </row>
        <row r="12662">
          <cell r="J12662" t="str">
            <v/>
          </cell>
          <cell r="O12662" t="str">
            <v/>
          </cell>
          <cell r="P12662" t="str">
            <v/>
          </cell>
          <cell r="Q12662" t="str">
            <v/>
          </cell>
        </row>
        <row r="12663">
          <cell r="J12663" t="str">
            <v/>
          </cell>
          <cell r="O12663" t="str">
            <v/>
          </cell>
          <cell r="P12663" t="str">
            <v/>
          </cell>
          <cell r="Q12663" t="str">
            <v/>
          </cell>
        </row>
        <row r="12664">
          <cell r="J12664" t="str">
            <v/>
          </cell>
          <cell r="O12664" t="str">
            <v/>
          </cell>
          <cell r="P12664" t="str">
            <v/>
          </cell>
          <cell r="Q12664" t="str">
            <v/>
          </cell>
        </row>
        <row r="12665">
          <cell r="J12665" t="str">
            <v/>
          </cell>
          <cell r="O12665" t="str">
            <v/>
          </cell>
          <cell r="P12665" t="str">
            <v/>
          </cell>
          <cell r="Q12665" t="str">
            <v/>
          </cell>
        </row>
        <row r="12666">
          <cell r="J12666" t="str">
            <v/>
          </cell>
          <cell r="O12666" t="str">
            <v/>
          </cell>
          <cell r="P12666" t="str">
            <v/>
          </cell>
          <cell r="Q12666" t="str">
            <v/>
          </cell>
        </row>
        <row r="12667">
          <cell r="J12667" t="str">
            <v/>
          </cell>
          <cell r="O12667" t="str">
            <v/>
          </cell>
          <cell r="P12667" t="str">
            <v/>
          </cell>
          <cell r="Q12667" t="str">
            <v/>
          </cell>
        </row>
        <row r="12668">
          <cell r="J12668" t="str">
            <v/>
          </cell>
          <cell r="O12668" t="str">
            <v/>
          </cell>
          <cell r="P12668" t="str">
            <v/>
          </cell>
          <cell r="Q12668" t="str">
            <v/>
          </cell>
        </row>
        <row r="12669">
          <cell r="J12669" t="str">
            <v/>
          </cell>
          <cell r="O12669" t="str">
            <v/>
          </cell>
          <cell r="P12669" t="str">
            <v/>
          </cell>
          <cell r="Q12669" t="str">
            <v/>
          </cell>
        </row>
        <row r="12670">
          <cell r="J12670" t="str">
            <v/>
          </cell>
          <cell r="O12670" t="str">
            <v/>
          </cell>
          <cell r="P12670" t="str">
            <v/>
          </cell>
          <cell r="Q12670" t="str">
            <v/>
          </cell>
        </row>
        <row r="12671">
          <cell r="J12671" t="str">
            <v/>
          </cell>
          <cell r="O12671" t="str">
            <v/>
          </cell>
          <cell r="P12671" t="str">
            <v/>
          </cell>
          <cell r="Q12671" t="str">
            <v/>
          </cell>
        </row>
        <row r="12672">
          <cell r="J12672" t="str">
            <v/>
          </cell>
          <cell r="O12672" t="str">
            <v/>
          </cell>
          <cell r="P12672" t="str">
            <v/>
          </cell>
          <cell r="Q12672" t="str">
            <v/>
          </cell>
        </row>
        <row r="12673">
          <cell r="J12673" t="str">
            <v/>
          </cell>
          <cell r="O12673" t="str">
            <v/>
          </cell>
          <cell r="P12673" t="str">
            <v/>
          </cell>
          <cell r="Q12673" t="str">
            <v/>
          </cell>
        </row>
        <row r="12674">
          <cell r="J12674" t="str">
            <v/>
          </cell>
          <cell r="O12674" t="str">
            <v/>
          </cell>
          <cell r="P12674" t="str">
            <v/>
          </cell>
          <cell r="Q12674" t="str">
            <v/>
          </cell>
        </row>
        <row r="12675">
          <cell r="J12675" t="str">
            <v/>
          </cell>
          <cell r="O12675" t="str">
            <v/>
          </cell>
          <cell r="P12675" t="str">
            <v/>
          </cell>
          <cell r="Q12675" t="str">
            <v/>
          </cell>
        </row>
        <row r="12676">
          <cell r="J12676" t="str">
            <v/>
          </cell>
          <cell r="O12676" t="str">
            <v/>
          </cell>
          <cell r="P12676" t="str">
            <v/>
          </cell>
          <cell r="Q12676" t="str">
            <v/>
          </cell>
        </row>
        <row r="12677">
          <cell r="J12677" t="str">
            <v/>
          </cell>
          <cell r="O12677" t="str">
            <v/>
          </cell>
          <cell r="P12677" t="str">
            <v/>
          </cell>
          <cell r="Q12677" t="str">
            <v/>
          </cell>
        </row>
        <row r="12678">
          <cell r="J12678" t="str">
            <v/>
          </cell>
          <cell r="O12678" t="str">
            <v/>
          </cell>
          <cell r="P12678" t="str">
            <v/>
          </cell>
          <cell r="Q12678" t="str">
            <v/>
          </cell>
        </row>
        <row r="12679">
          <cell r="J12679" t="str">
            <v/>
          </cell>
          <cell r="O12679" t="str">
            <v/>
          </cell>
          <cell r="P12679" t="str">
            <v/>
          </cell>
          <cell r="Q12679" t="str">
            <v/>
          </cell>
        </row>
        <row r="12680">
          <cell r="J12680" t="str">
            <v/>
          </cell>
          <cell r="O12680" t="str">
            <v/>
          </cell>
          <cell r="P12680" t="str">
            <v/>
          </cell>
          <cell r="Q12680" t="str">
            <v/>
          </cell>
        </row>
        <row r="12681">
          <cell r="J12681" t="str">
            <v/>
          </cell>
          <cell r="O12681" t="str">
            <v/>
          </cell>
          <cell r="P12681" t="str">
            <v/>
          </cell>
          <cell r="Q12681" t="str">
            <v/>
          </cell>
        </row>
        <row r="12682">
          <cell r="J12682" t="str">
            <v/>
          </cell>
          <cell r="O12682" t="str">
            <v/>
          </cell>
          <cell r="P12682" t="str">
            <v/>
          </cell>
          <cell r="Q12682" t="str">
            <v/>
          </cell>
        </row>
        <row r="12683">
          <cell r="J12683" t="str">
            <v/>
          </cell>
          <cell r="O12683" t="str">
            <v/>
          </cell>
          <cell r="P12683" t="str">
            <v/>
          </cell>
          <cell r="Q12683" t="str">
            <v/>
          </cell>
        </row>
        <row r="12684">
          <cell r="J12684" t="str">
            <v/>
          </cell>
          <cell r="O12684" t="str">
            <v/>
          </cell>
          <cell r="P12684" t="str">
            <v/>
          </cell>
          <cell r="Q12684" t="str">
            <v/>
          </cell>
        </row>
        <row r="12685">
          <cell r="J12685" t="str">
            <v/>
          </cell>
          <cell r="O12685" t="str">
            <v/>
          </cell>
          <cell r="P12685" t="str">
            <v/>
          </cell>
          <cell r="Q12685" t="str">
            <v/>
          </cell>
        </row>
        <row r="12686">
          <cell r="J12686" t="str">
            <v/>
          </cell>
          <cell r="O12686" t="str">
            <v/>
          </cell>
          <cell r="P12686" t="str">
            <v/>
          </cell>
          <cell r="Q12686" t="str">
            <v/>
          </cell>
        </row>
        <row r="12687">
          <cell r="J12687" t="str">
            <v/>
          </cell>
          <cell r="O12687" t="str">
            <v/>
          </cell>
          <cell r="P12687" t="str">
            <v/>
          </cell>
          <cell r="Q12687" t="str">
            <v/>
          </cell>
        </row>
        <row r="12688">
          <cell r="J12688" t="str">
            <v/>
          </cell>
          <cell r="O12688" t="str">
            <v/>
          </cell>
          <cell r="P12688" t="str">
            <v/>
          </cell>
          <cell r="Q12688" t="str">
            <v/>
          </cell>
        </row>
        <row r="12689">
          <cell r="J12689" t="str">
            <v/>
          </cell>
          <cell r="O12689" t="str">
            <v/>
          </cell>
          <cell r="P12689" t="str">
            <v/>
          </cell>
          <cell r="Q12689" t="str">
            <v/>
          </cell>
        </row>
        <row r="12690">
          <cell r="J12690" t="str">
            <v/>
          </cell>
          <cell r="O12690" t="str">
            <v/>
          </cell>
          <cell r="P12690" t="str">
            <v/>
          </cell>
          <cell r="Q12690" t="str">
            <v/>
          </cell>
        </row>
        <row r="12691">
          <cell r="J12691" t="str">
            <v/>
          </cell>
          <cell r="O12691" t="str">
            <v/>
          </cell>
          <cell r="P12691" t="str">
            <v/>
          </cell>
          <cell r="Q12691" t="str">
            <v/>
          </cell>
        </row>
        <row r="12692">
          <cell r="J12692" t="str">
            <v/>
          </cell>
          <cell r="O12692" t="str">
            <v/>
          </cell>
          <cell r="P12692" t="str">
            <v/>
          </cell>
          <cell r="Q12692" t="str">
            <v/>
          </cell>
        </row>
        <row r="12693">
          <cell r="J12693" t="str">
            <v/>
          </cell>
          <cell r="O12693" t="str">
            <v/>
          </cell>
          <cell r="P12693" t="str">
            <v/>
          </cell>
          <cell r="Q12693" t="str">
            <v/>
          </cell>
        </row>
        <row r="12694">
          <cell r="J12694" t="str">
            <v/>
          </cell>
          <cell r="O12694" t="str">
            <v/>
          </cell>
          <cell r="P12694" t="str">
            <v/>
          </cell>
          <cell r="Q12694" t="str">
            <v/>
          </cell>
        </row>
        <row r="12695">
          <cell r="J12695" t="str">
            <v/>
          </cell>
          <cell r="O12695" t="str">
            <v/>
          </cell>
          <cell r="P12695" t="str">
            <v/>
          </cell>
          <cell r="Q12695" t="str">
            <v/>
          </cell>
        </row>
        <row r="12696">
          <cell r="J12696" t="str">
            <v/>
          </cell>
          <cell r="O12696" t="str">
            <v/>
          </cell>
          <cell r="P12696" t="str">
            <v/>
          </cell>
          <cell r="Q12696" t="str">
            <v/>
          </cell>
        </row>
        <row r="12697">
          <cell r="J12697" t="str">
            <v/>
          </cell>
          <cell r="O12697" t="str">
            <v/>
          </cell>
          <cell r="P12697" t="str">
            <v/>
          </cell>
          <cell r="Q12697" t="str">
            <v/>
          </cell>
        </row>
        <row r="12698">
          <cell r="J12698" t="str">
            <v/>
          </cell>
          <cell r="O12698" t="str">
            <v/>
          </cell>
          <cell r="P12698" t="str">
            <v/>
          </cell>
          <cell r="Q12698" t="str">
            <v/>
          </cell>
        </row>
        <row r="12699">
          <cell r="J12699" t="str">
            <v/>
          </cell>
          <cell r="O12699" t="str">
            <v/>
          </cell>
          <cell r="P12699" t="str">
            <v/>
          </cell>
          <cell r="Q12699" t="str">
            <v/>
          </cell>
        </row>
        <row r="12700">
          <cell r="J12700" t="str">
            <v/>
          </cell>
          <cell r="O12700" t="str">
            <v/>
          </cell>
          <cell r="P12700" t="str">
            <v/>
          </cell>
          <cell r="Q12700" t="str">
            <v/>
          </cell>
        </row>
        <row r="12701">
          <cell r="J12701" t="str">
            <v/>
          </cell>
          <cell r="O12701" t="str">
            <v/>
          </cell>
          <cell r="P12701" t="str">
            <v/>
          </cell>
          <cell r="Q12701" t="str">
            <v/>
          </cell>
        </row>
        <row r="12702">
          <cell r="J12702" t="str">
            <v/>
          </cell>
          <cell r="O12702" t="str">
            <v/>
          </cell>
          <cell r="P12702" t="str">
            <v/>
          </cell>
          <cell r="Q12702" t="str">
            <v/>
          </cell>
        </row>
        <row r="12703">
          <cell r="J12703" t="str">
            <v/>
          </cell>
          <cell r="O12703" t="str">
            <v/>
          </cell>
          <cell r="P12703" t="str">
            <v/>
          </cell>
          <cell r="Q12703" t="str">
            <v/>
          </cell>
        </row>
        <row r="12704">
          <cell r="J12704" t="str">
            <v/>
          </cell>
          <cell r="O12704" t="str">
            <v/>
          </cell>
          <cell r="P12704" t="str">
            <v/>
          </cell>
          <cell r="Q12704" t="str">
            <v/>
          </cell>
        </row>
        <row r="12705">
          <cell r="J12705" t="str">
            <v/>
          </cell>
          <cell r="O12705" t="str">
            <v/>
          </cell>
          <cell r="P12705" t="str">
            <v/>
          </cell>
          <cell r="Q12705" t="str">
            <v/>
          </cell>
        </row>
        <row r="12706">
          <cell r="J12706" t="str">
            <v/>
          </cell>
          <cell r="O12706" t="str">
            <v/>
          </cell>
          <cell r="P12706" t="str">
            <v/>
          </cell>
          <cell r="Q12706" t="str">
            <v/>
          </cell>
        </row>
        <row r="12707">
          <cell r="J12707" t="str">
            <v/>
          </cell>
          <cell r="O12707" t="str">
            <v/>
          </cell>
          <cell r="P12707" t="str">
            <v/>
          </cell>
          <cell r="Q12707" t="str">
            <v/>
          </cell>
        </row>
        <row r="12708">
          <cell r="J12708" t="str">
            <v/>
          </cell>
          <cell r="O12708" t="str">
            <v/>
          </cell>
          <cell r="P12708" t="str">
            <v/>
          </cell>
          <cell r="Q12708" t="str">
            <v/>
          </cell>
        </row>
        <row r="12709">
          <cell r="J12709" t="str">
            <v/>
          </cell>
          <cell r="O12709" t="str">
            <v/>
          </cell>
          <cell r="P12709" t="str">
            <v/>
          </cell>
          <cell r="Q12709" t="str">
            <v/>
          </cell>
        </row>
        <row r="12710">
          <cell r="J12710" t="str">
            <v/>
          </cell>
          <cell r="O12710" t="str">
            <v/>
          </cell>
          <cell r="P12710" t="str">
            <v/>
          </cell>
          <cell r="Q12710" t="str">
            <v/>
          </cell>
        </row>
        <row r="12711">
          <cell r="J12711" t="str">
            <v/>
          </cell>
          <cell r="O12711" t="str">
            <v/>
          </cell>
          <cell r="P12711" t="str">
            <v/>
          </cell>
          <cell r="Q12711" t="str">
            <v/>
          </cell>
        </row>
        <row r="12712">
          <cell r="J12712" t="str">
            <v/>
          </cell>
          <cell r="O12712" t="str">
            <v/>
          </cell>
          <cell r="P12712" t="str">
            <v/>
          </cell>
          <cell r="Q12712" t="str">
            <v/>
          </cell>
        </row>
        <row r="12713">
          <cell r="J12713" t="str">
            <v/>
          </cell>
          <cell r="O12713" t="str">
            <v/>
          </cell>
          <cell r="P12713" t="str">
            <v/>
          </cell>
          <cell r="Q12713" t="str">
            <v/>
          </cell>
        </row>
        <row r="12714">
          <cell r="J12714" t="str">
            <v/>
          </cell>
          <cell r="O12714" t="str">
            <v/>
          </cell>
          <cell r="P12714" t="str">
            <v/>
          </cell>
          <cell r="Q12714" t="str">
            <v/>
          </cell>
        </row>
        <row r="12715">
          <cell r="J12715" t="str">
            <v/>
          </cell>
          <cell r="O12715" t="str">
            <v/>
          </cell>
          <cell r="P12715" t="str">
            <v/>
          </cell>
          <cell r="Q12715" t="str">
            <v/>
          </cell>
        </row>
        <row r="12716">
          <cell r="J12716" t="str">
            <v/>
          </cell>
          <cell r="O12716" t="str">
            <v/>
          </cell>
          <cell r="P12716" t="str">
            <v/>
          </cell>
          <cell r="Q12716" t="str">
            <v/>
          </cell>
        </row>
        <row r="12717">
          <cell r="J12717" t="str">
            <v/>
          </cell>
          <cell r="O12717" t="str">
            <v/>
          </cell>
          <cell r="P12717" t="str">
            <v/>
          </cell>
          <cell r="Q12717" t="str">
            <v/>
          </cell>
        </row>
        <row r="12718">
          <cell r="J12718" t="str">
            <v/>
          </cell>
          <cell r="O12718" t="str">
            <v/>
          </cell>
          <cell r="P12718" t="str">
            <v/>
          </cell>
          <cell r="Q12718" t="str">
            <v/>
          </cell>
        </row>
        <row r="12719">
          <cell r="J12719" t="str">
            <v/>
          </cell>
          <cell r="O12719" t="str">
            <v/>
          </cell>
          <cell r="P12719" t="str">
            <v/>
          </cell>
          <cell r="Q12719" t="str">
            <v/>
          </cell>
        </row>
        <row r="12720">
          <cell r="J12720" t="str">
            <v/>
          </cell>
          <cell r="O12720" t="str">
            <v/>
          </cell>
          <cell r="P12720" t="str">
            <v/>
          </cell>
          <cell r="Q12720" t="str">
            <v/>
          </cell>
        </row>
        <row r="12721">
          <cell r="J12721" t="str">
            <v/>
          </cell>
          <cell r="O12721" t="str">
            <v/>
          </cell>
          <cell r="P12721" t="str">
            <v/>
          </cell>
          <cell r="Q12721" t="str">
            <v/>
          </cell>
        </row>
        <row r="12722">
          <cell r="J12722" t="str">
            <v/>
          </cell>
          <cell r="O12722" t="str">
            <v/>
          </cell>
          <cell r="P12722" t="str">
            <v/>
          </cell>
          <cell r="Q12722" t="str">
            <v/>
          </cell>
        </row>
        <row r="12723">
          <cell r="J12723" t="str">
            <v/>
          </cell>
          <cell r="O12723" t="str">
            <v/>
          </cell>
          <cell r="P12723" t="str">
            <v/>
          </cell>
          <cell r="Q12723" t="str">
            <v/>
          </cell>
        </row>
        <row r="12724">
          <cell r="J12724" t="str">
            <v/>
          </cell>
          <cell r="O12724" t="str">
            <v/>
          </cell>
          <cell r="P12724" t="str">
            <v/>
          </cell>
          <cell r="Q12724" t="str">
            <v/>
          </cell>
        </row>
        <row r="12725">
          <cell r="J12725" t="str">
            <v/>
          </cell>
          <cell r="O12725" t="str">
            <v/>
          </cell>
          <cell r="P12725" t="str">
            <v/>
          </cell>
          <cell r="Q12725" t="str">
            <v/>
          </cell>
        </row>
        <row r="12726">
          <cell r="J12726" t="str">
            <v/>
          </cell>
          <cell r="O12726" t="str">
            <v/>
          </cell>
          <cell r="P12726" t="str">
            <v/>
          </cell>
          <cell r="Q12726" t="str">
            <v/>
          </cell>
        </row>
        <row r="12727">
          <cell r="J12727" t="str">
            <v/>
          </cell>
          <cell r="O12727" t="str">
            <v/>
          </cell>
          <cell r="P12727" t="str">
            <v/>
          </cell>
          <cell r="Q12727" t="str">
            <v/>
          </cell>
        </row>
        <row r="12728">
          <cell r="J12728" t="str">
            <v/>
          </cell>
          <cell r="O12728" t="str">
            <v/>
          </cell>
          <cell r="P12728" t="str">
            <v/>
          </cell>
          <cell r="Q12728" t="str">
            <v/>
          </cell>
        </row>
        <row r="12729">
          <cell r="J12729" t="str">
            <v/>
          </cell>
          <cell r="O12729" t="str">
            <v/>
          </cell>
          <cell r="P12729" t="str">
            <v/>
          </cell>
          <cell r="Q12729" t="str">
            <v/>
          </cell>
        </row>
        <row r="12730">
          <cell r="J12730" t="str">
            <v/>
          </cell>
          <cell r="O12730" t="str">
            <v/>
          </cell>
          <cell r="P12730" t="str">
            <v/>
          </cell>
          <cell r="Q12730" t="str">
            <v/>
          </cell>
        </row>
        <row r="12731">
          <cell r="J12731" t="str">
            <v/>
          </cell>
          <cell r="O12731" t="str">
            <v/>
          </cell>
          <cell r="P12731" t="str">
            <v/>
          </cell>
          <cell r="Q12731" t="str">
            <v/>
          </cell>
        </row>
        <row r="12732">
          <cell r="J12732" t="str">
            <v/>
          </cell>
          <cell r="O12732" t="str">
            <v/>
          </cell>
          <cell r="P12732" t="str">
            <v/>
          </cell>
          <cell r="Q12732" t="str">
            <v/>
          </cell>
        </row>
        <row r="12733">
          <cell r="J12733" t="str">
            <v/>
          </cell>
          <cell r="O12733" t="str">
            <v/>
          </cell>
          <cell r="P12733" t="str">
            <v/>
          </cell>
          <cell r="Q12733" t="str">
            <v/>
          </cell>
        </row>
        <row r="12734">
          <cell r="J12734" t="str">
            <v/>
          </cell>
          <cell r="O12734" t="str">
            <v/>
          </cell>
          <cell r="P12734" t="str">
            <v/>
          </cell>
          <cell r="Q12734" t="str">
            <v/>
          </cell>
        </row>
        <row r="12735">
          <cell r="J12735" t="str">
            <v/>
          </cell>
          <cell r="O12735" t="str">
            <v/>
          </cell>
          <cell r="P12735" t="str">
            <v/>
          </cell>
          <cell r="Q12735" t="str">
            <v/>
          </cell>
        </row>
        <row r="12736">
          <cell r="J12736" t="str">
            <v/>
          </cell>
          <cell r="O12736" t="str">
            <v/>
          </cell>
          <cell r="P12736" t="str">
            <v/>
          </cell>
          <cell r="Q12736" t="str">
            <v/>
          </cell>
        </row>
        <row r="12737">
          <cell r="J12737" t="str">
            <v/>
          </cell>
          <cell r="O12737" t="str">
            <v/>
          </cell>
          <cell r="P12737" t="str">
            <v/>
          </cell>
          <cell r="Q12737" t="str">
            <v/>
          </cell>
        </row>
        <row r="12738">
          <cell r="J12738" t="str">
            <v/>
          </cell>
          <cell r="O12738" t="str">
            <v/>
          </cell>
          <cell r="P12738" t="str">
            <v/>
          </cell>
          <cell r="Q12738" t="str">
            <v/>
          </cell>
        </row>
        <row r="12739">
          <cell r="J12739" t="str">
            <v/>
          </cell>
          <cell r="O12739" t="str">
            <v/>
          </cell>
          <cell r="P12739" t="str">
            <v/>
          </cell>
          <cell r="Q12739" t="str">
            <v/>
          </cell>
        </row>
        <row r="12740">
          <cell r="J12740" t="str">
            <v/>
          </cell>
          <cell r="O12740" t="str">
            <v/>
          </cell>
          <cell r="P12740" t="str">
            <v/>
          </cell>
          <cell r="Q12740" t="str">
            <v/>
          </cell>
        </row>
        <row r="12741">
          <cell r="J12741" t="str">
            <v/>
          </cell>
          <cell r="O12741" t="str">
            <v/>
          </cell>
          <cell r="P12741" t="str">
            <v/>
          </cell>
          <cell r="Q12741" t="str">
            <v/>
          </cell>
        </row>
        <row r="12742">
          <cell r="J12742" t="str">
            <v/>
          </cell>
          <cell r="O12742" t="str">
            <v/>
          </cell>
          <cell r="P12742" t="str">
            <v/>
          </cell>
          <cell r="Q12742" t="str">
            <v/>
          </cell>
        </row>
        <row r="12743">
          <cell r="J12743" t="str">
            <v/>
          </cell>
          <cell r="O12743" t="str">
            <v/>
          </cell>
          <cell r="P12743" t="str">
            <v/>
          </cell>
          <cell r="Q12743" t="str">
            <v/>
          </cell>
        </row>
        <row r="12744">
          <cell r="J12744" t="str">
            <v/>
          </cell>
          <cell r="O12744" t="str">
            <v/>
          </cell>
          <cell r="P12744" t="str">
            <v/>
          </cell>
          <cell r="Q12744" t="str">
            <v/>
          </cell>
        </row>
        <row r="12745">
          <cell r="J12745" t="str">
            <v/>
          </cell>
          <cell r="O12745" t="str">
            <v/>
          </cell>
          <cell r="P12745" t="str">
            <v/>
          </cell>
          <cell r="Q12745" t="str">
            <v/>
          </cell>
        </row>
        <row r="12746">
          <cell r="J12746" t="str">
            <v/>
          </cell>
          <cell r="O12746" t="str">
            <v/>
          </cell>
          <cell r="P12746" t="str">
            <v/>
          </cell>
          <cell r="Q12746" t="str">
            <v/>
          </cell>
        </row>
        <row r="12747">
          <cell r="J12747" t="str">
            <v/>
          </cell>
          <cell r="O12747" t="str">
            <v/>
          </cell>
          <cell r="P12747" t="str">
            <v/>
          </cell>
          <cell r="Q12747" t="str">
            <v/>
          </cell>
        </row>
        <row r="12748">
          <cell r="J12748" t="str">
            <v/>
          </cell>
          <cell r="O12748" t="str">
            <v/>
          </cell>
          <cell r="P12748" t="str">
            <v/>
          </cell>
          <cell r="Q12748" t="str">
            <v/>
          </cell>
        </row>
        <row r="12749">
          <cell r="J12749" t="str">
            <v/>
          </cell>
          <cell r="O12749" t="str">
            <v/>
          </cell>
          <cell r="P12749" t="str">
            <v/>
          </cell>
          <cell r="Q12749" t="str">
            <v/>
          </cell>
        </row>
        <row r="12750">
          <cell r="J12750" t="str">
            <v/>
          </cell>
          <cell r="O12750" t="str">
            <v/>
          </cell>
          <cell r="P12750" t="str">
            <v/>
          </cell>
          <cell r="Q12750" t="str">
            <v/>
          </cell>
        </row>
        <row r="12751">
          <cell r="J12751" t="str">
            <v/>
          </cell>
          <cell r="O12751" t="str">
            <v/>
          </cell>
          <cell r="P12751" t="str">
            <v/>
          </cell>
          <cell r="Q12751" t="str">
            <v/>
          </cell>
        </row>
        <row r="12752">
          <cell r="J12752" t="str">
            <v/>
          </cell>
          <cell r="O12752" t="str">
            <v/>
          </cell>
          <cell r="P12752" t="str">
            <v/>
          </cell>
          <cell r="Q12752" t="str">
            <v/>
          </cell>
        </row>
        <row r="12753">
          <cell r="J12753" t="str">
            <v/>
          </cell>
          <cell r="O12753" t="str">
            <v/>
          </cell>
          <cell r="P12753" t="str">
            <v/>
          </cell>
          <cell r="Q12753" t="str">
            <v/>
          </cell>
        </row>
        <row r="12754">
          <cell r="J12754" t="str">
            <v/>
          </cell>
          <cell r="O12754" t="str">
            <v/>
          </cell>
          <cell r="P12754" t="str">
            <v/>
          </cell>
          <cell r="Q12754" t="str">
            <v/>
          </cell>
        </row>
        <row r="12755">
          <cell r="J12755" t="str">
            <v/>
          </cell>
          <cell r="O12755" t="str">
            <v/>
          </cell>
          <cell r="P12755" t="str">
            <v/>
          </cell>
          <cell r="Q12755" t="str">
            <v/>
          </cell>
        </row>
        <row r="12756">
          <cell r="J12756" t="str">
            <v/>
          </cell>
          <cell r="O12756" t="str">
            <v/>
          </cell>
          <cell r="P12756" t="str">
            <v/>
          </cell>
          <cell r="Q12756" t="str">
            <v/>
          </cell>
        </row>
        <row r="12757">
          <cell r="J12757" t="str">
            <v/>
          </cell>
          <cell r="O12757" t="str">
            <v/>
          </cell>
          <cell r="P12757" t="str">
            <v/>
          </cell>
          <cell r="Q12757" t="str">
            <v/>
          </cell>
        </row>
        <row r="12758">
          <cell r="J12758" t="str">
            <v/>
          </cell>
          <cell r="O12758" t="str">
            <v/>
          </cell>
          <cell r="P12758" t="str">
            <v/>
          </cell>
          <cell r="Q12758" t="str">
            <v/>
          </cell>
        </row>
        <row r="12759">
          <cell r="J12759" t="str">
            <v/>
          </cell>
          <cell r="O12759" t="str">
            <v/>
          </cell>
          <cell r="P12759" t="str">
            <v/>
          </cell>
          <cell r="Q12759" t="str">
            <v/>
          </cell>
        </row>
        <row r="12760">
          <cell r="J12760" t="str">
            <v/>
          </cell>
          <cell r="O12760" t="str">
            <v/>
          </cell>
          <cell r="P12760" t="str">
            <v/>
          </cell>
          <cell r="Q12760" t="str">
            <v/>
          </cell>
        </row>
        <row r="12761">
          <cell r="J12761" t="str">
            <v/>
          </cell>
          <cell r="O12761" t="str">
            <v/>
          </cell>
          <cell r="P12761" t="str">
            <v/>
          </cell>
          <cell r="Q12761" t="str">
            <v/>
          </cell>
        </row>
        <row r="12762">
          <cell r="J12762" t="str">
            <v/>
          </cell>
          <cell r="O12762" t="str">
            <v/>
          </cell>
          <cell r="P12762" t="str">
            <v/>
          </cell>
          <cell r="Q12762" t="str">
            <v/>
          </cell>
        </row>
        <row r="12763">
          <cell r="J12763" t="str">
            <v/>
          </cell>
          <cell r="O12763" t="str">
            <v/>
          </cell>
          <cell r="P12763" t="str">
            <v/>
          </cell>
          <cell r="Q12763" t="str">
            <v/>
          </cell>
        </row>
        <row r="12764">
          <cell r="J12764" t="str">
            <v/>
          </cell>
          <cell r="O12764" t="str">
            <v/>
          </cell>
          <cell r="P12764" t="str">
            <v/>
          </cell>
          <cell r="Q12764" t="str">
            <v/>
          </cell>
        </row>
        <row r="12765">
          <cell r="J12765" t="str">
            <v/>
          </cell>
          <cell r="O12765" t="str">
            <v/>
          </cell>
          <cell r="P12765" t="str">
            <v/>
          </cell>
          <cell r="Q12765" t="str">
            <v/>
          </cell>
        </row>
        <row r="12766">
          <cell r="J12766" t="str">
            <v/>
          </cell>
          <cell r="O12766" t="str">
            <v/>
          </cell>
          <cell r="P12766" t="str">
            <v/>
          </cell>
          <cell r="Q12766" t="str">
            <v/>
          </cell>
        </row>
        <row r="12767">
          <cell r="J12767" t="str">
            <v/>
          </cell>
          <cell r="O12767" t="str">
            <v/>
          </cell>
          <cell r="P12767" t="str">
            <v/>
          </cell>
          <cell r="Q12767" t="str">
            <v/>
          </cell>
        </row>
        <row r="12768">
          <cell r="J12768" t="str">
            <v/>
          </cell>
          <cell r="O12768" t="str">
            <v/>
          </cell>
          <cell r="P12768" t="str">
            <v/>
          </cell>
          <cell r="Q12768" t="str">
            <v/>
          </cell>
        </row>
        <row r="12769">
          <cell r="J12769" t="str">
            <v/>
          </cell>
          <cell r="O12769" t="str">
            <v/>
          </cell>
          <cell r="P12769" t="str">
            <v/>
          </cell>
          <cell r="Q12769" t="str">
            <v/>
          </cell>
        </row>
        <row r="12770">
          <cell r="J12770" t="str">
            <v/>
          </cell>
          <cell r="O12770" t="str">
            <v/>
          </cell>
          <cell r="P12770" t="str">
            <v/>
          </cell>
          <cell r="Q12770" t="str">
            <v/>
          </cell>
        </row>
        <row r="12771">
          <cell r="J12771" t="str">
            <v/>
          </cell>
          <cell r="O12771" t="str">
            <v/>
          </cell>
          <cell r="P12771" t="str">
            <v/>
          </cell>
          <cell r="Q12771" t="str">
            <v/>
          </cell>
        </row>
        <row r="12772">
          <cell r="J12772" t="str">
            <v/>
          </cell>
          <cell r="O12772" t="str">
            <v/>
          </cell>
          <cell r="P12772" t="str">
            <v/>
          </cell>
          <cell r="Q12772" t="str">
            <v/>
          </cell>
        </row>
        <row r="12773">
          <cell r="J12773" t="str">
            <v/>
          </cell>
          <cell r="O12773" t="str">
            <v/>
          </cell>
          <cell r="P12773" t="str">
            <v/>
          </cell>
          <cell r="Q12773" t="str">
            <v/>
          </cell>
        </row>
        <row r="12774">
          <cell r="J12774" t="str">
            <v/>
          </cell>
          <cell r="O12774" t="str">
            <v/>
          </cell>
          <cell r="P12774" t="str">
            <v/>
          </cell>
          <cell r="Q12774" t="str">
            <v/>
          </cell>
        </row>
        <row r="12775">
          <cell r="J12775" t="str">
            <v/>
          </cell>
          <cell r="O12775" t="str">
            <v/>
          </cell>
          <cell r="P12775" t="str">
            <v/>
          </cell>
          <cell r="Q12775" t="str">
            <v/>
          </cell>
        </row>
        <row r="12776">
          <cell r="J12776" t="str">
            <v/>
          </cell>
          <cell r="O12776" t="str">
            <v/>
          </cell>
          <cell r="P12776" t="str">
            <v/>
          </cell>
          <cell r="Q12776" t="str">
            <v/>
          </cell>
        </row>
        <row r="12777">
          <cell r="J12777" t="str">
            <v/>
          </cell>
          <cell r="O12777" t="str">
            <v/>
          </cell>
          <cell r="P12777" t="str">
            <v/>
          </cell>
          <cell r="Q12777" t="str">
            <v/>
          </cell>
        </row>
        <row r="12778">
          <cell r="J12778" t="str">
            <v/>
          </cell>
          <cell r="O12778" t="str">
            <v/>
          </cell>
          <cell r="P12778" t="str">
            <v/>
          </cell>
          <cell r="Q12778" t="str">
            <v/>
          </cell>
        </row>
        <row r="12779">
          <cell r="J12779" t="str">
            <v/>
          </cell>
          <cell r="O12779" t="str">
            <v/>
          </cell>
          <cell r="P12779" t="str">
            <v/>
          </cell>
          <cell r="Q12779" t="str">
            <v/>
          </cell>
        </row>
        <row r="12780">
          <cell r="J12780" t="str">
            <v/>
          </cell>
          <cell r="O12780" t="str">
            <v/>
          </cell>
          <cell r="P12780" t="str">
            <v/>
          </cell>
          <cell r="Q12780" t="str">
            <v/>
          </cell>
        </row>
        <row r="12781">
          <cell r="J12781" t="str">
            <v/>
          </cell>
          <cell r="O12781" t="str">
            <v/>
          </cell>
          <cell r="P12781" t="str">
            <v/>
          </cell>
          <cell r="Q12781" t="str">
            <v/>
          </cell>
        </row>
        <row r="12782">
          <cell r="J12782" t="str">
            <v/>
          </cell>
          <cell r="O12782" t="str">
            <v/>
          </cell>
          <cell r="P12782" t="str">
            <v/>
          </cell>
          <cell r="Q12782" t="str">
            <v/>
          </cell>
        </row>
        <row r="12783">
          <cell r="J12783" t="str">
            <v/>
          </cell>
          <cell r="O12783" t="str">
            <v/>
          </cell>
          <cell r="P12783" t="str">
            <v/>
          </cell>
          <cell r="Q12783" t="str">
            <v/>
          </cell>
        </row>
        <row r="12784">
          <cell r="J12784" t="str">
            <v/>
          </cell>
          <cell r="O12784" t="str">
            <v/>
          </cell>
          <cell r="P12784" t="str">
            <v/>
          </cell>
          <cell r="Q12784" t="str">
            <v/>
          </cell>
        </row>
        <row r="12785">
          <cell r="J12785" t="str">
            <v/>
          </cell>
          <cell r="O12785" t="str">
            <v/>
          </cell>
          <cell r="P12785" t="str">
            <v/>
          </cell>
          <cell r="Q12785" t="str">
            <v/>
          </cell>
        </row>
        <row r="12786">
          <cell r="J12786" t="str">
            <v/>
          </cell>
          <cell r="O12786" t="str">
            <v/>
          </cell>
          <cell r="P12786" t="str">
            <v/>
          </cell>
          <cell r="Q12786" t="str">
            <v/>
          </cell>
        </row>
        <row r="12787">
          <cell r="J12787" t="str">
            <v/>
          </cell>
          <cell r="O12787" t="str">
            <v/>
          </cell>
          <cell r="P12787" t="str">
            <v/>
          </cell>
          <cell r="Q12787" t="str">
            <v/>
          </cell>
        </row>
        <row r="12788">
          <cell r="J12788" t="str">
            <v/>
          </cell>
          <cell r="O12788" t="str">
            <v/>
          </cell>
          <cell r="P12788" t="str">
            <v/>
          </cell>
          <cell r="Q12788" t="str">
            <v/>
          </cell>
        </row>
        <row r="12789">
          <cell r="J12789" t="str">
            <v/>
          </cell>
          <cell r="O12789" t="str">
            <v/>
          </cell>
          <cell r="P12789" t="str">
            <v/>
          </cell>
          <cell r="Q12789" t="str">
            <v/>
          </cell>
        </row>
        <row r="12790">
          <cell r="J12790" t="str">
            <v/>
          </cell>
          <cell r="O12790" t="str">
            <v/>
          </cell>
          <cell r="P12790" t="str">
            <v/>
          </cell>
          <cell r="Q12790" t="str">
            <v/>
          </cell>
        </row>
        <row r="12791">
          <cell r="J12791" t="str">
            <v/>
          </cell>
          <cell r="O12791" t="str">
            <v/>
          </cell>
          <cell r="P12791" t="str">
            <v/>
          </cell>
          <cell r="Q12791" t="str">
            <v/>
          </cell>
        </row>
        <row r="12792">
          <cell r="J12792" t="str">
            <v/>
          </cell>
          <cell r="O12792" t="str">
            <v/>
          </cell>
          <cell r="P12792" t="str">
            <v/>
          </cell>
          <cell r="Q12792" t="str">
            <v/>
          </cell>
        </row>
        <row r="12793">
          <cell r="J12793" t="str">
            <v/>
          </cell>
          <cell r="O12793" t="str">
            <v/>
          </cell>
          <cell r="P12793" t="str">
            <v/>
          </cell>
          <cell r="Q12793" t="str">
            <v/>
          </cell>
        </row>
        <row r="12794">
          <cell r="J12794" t="str">
            <v/>
          </cell>
          <cell r="O12794" t="str">
            <v/>
          </cell>
          <cell r="P12794" t="str">
            <v/>
          </cell>
          <cell r="Q12794" t="str">
            <v/>
          </cell>
        </row>
        <row r="12795">
          <cell r="J12795" t="str">
            <v/>
          </cell>
          <cell r="O12795" t="str">
            <v/>
          </cell>
          <cell r="P12795" t="str">
            <v/>
          </cell>
          <cell r="Q12795" t="str">
            <v/>
          </cell>
        </row>
        <row r="12796">
          <cell r="J12796" t="str">
            <v/>
          </cell>
          <cell r="O12796" t="str">
            <v/>
          </cell>
          <cell r="P12796" t="str">
            <v/>
          </cell>
          <cell r="Q12796" t="str">
            <v/>
          </cell>
        </row>
        <row r="12797">
          <cell r="J12797" t="str">
            <v/>
          </cell>
          <cell r="O12797" t="str">
            <v/>
          </cell>
          <cell r="P12797" t="str">
            <v/>
          </cell>
          <cell r="Q12797" t="str">
            <v/>
          </cell>
        </row>
        <row r="12798">
          <cell r="J12798" t="str">
            <v/>
          </cell>
          <cell r="O12798" t="str">
            <v/>
          </cell>
          <cell r="P12798" t="str">
            <v/>
          </cell>
          <cell r="Q12798" t="str">
            <v/>
          </cell>
        </row>
        <row r="12799">
          <cell r="J12799" t="str">
            <v/>
          </cell>
          <cell r="O12799" t="str">
            <v/>
          </cell>
          <cell r="P12799" t="str">
            <v/>
          </cell>
          <cell r="Q12799" t="str">
            <v/>
          </cell>
        </row>
        <row r="12800">
          <cell r="J12800" t="str">
            <v/>
          </cell>
          <cell r="O12800" t="str">
            <v/>
          </cell>
          <cell r="P12800" t="str">
            <v/>
          </cell>
          <cell r="Q12800" t="str">
            <v/>
          </cell>
        </row>
        <row r="12801">
          <cell r="J12801" t="str">
            <v/>
          </cell>
          <cell r="O12801" t="str">
            <v/>
          </cell>
          <cell r="P12801" t="str">
            <v/>
          </cell>
          <cell r="Q12801" t="str">
            <v/>
          </cell>
        </row>
        <row r="12802">
          <cell r="J12802" t="str">
            <v/>
          </cell>
          <cell r="O12802" t="str">
            <v/>
          </cell>
          <cell r="P12802" t="str">
            <v/>
          </cell>
          <cell r="Q12802" t="str">
            <v/>
          </cell>
        </row>
        <row r="12803">
          <cell r="J12803" t="str">
            <v/>
          </cell>
          <cell r="O12803" t="str">
            <v/>
          </cell>
          <cell r="P12803" t="str">
            <v/>
          </cell>
          <cell r="Q12803" t="str">
            <v/>
          </cell>
        </row>
        <row r="12804">
          <cell r="J12804" t="str">
            <v/>
          </cell>
          <cell r="O12804" t="str">
            <v/>
          </cell>
          <cell r="P12804" t="str">
            <v/>
          </cell>
          <cell r="Q12804" t="str">
            <v/>
          </cell>
        </row>
        <row r="12805">
          <cell r="J12805" t="str">
            <v/>
          </cell>
          <cell r="O12805" t="str">
            <v/>
          </cell>
          <cell r="P12805" t="str">
            <v/>
          </cell>
          <cell r="Q12805" t="str">
            <v/>
          </cell>
        </row>
        <row r="12806">
          <cell r="J12806" t="str">
            <v/>
          </cell>
          <cell r="O12806" t="str">
            <v/>
          </cell>
          <cell r="P12806" t="str">
            <v/>
          </cell>
          <cell r="Q12806" t="str">
            <v/>
          </cell>
        </row>
        <row r="12807">
          <cell r="J12807" t="str">
            <v/>
          </cell>
          <cell r="O12807" t="str">
            <v/>
          </cell>
          <cell r="P12807" t="str">
            <v/>
          </cell>
          <cell r="Q12807" t="str">
            <v/>
          </cell>
        </row>
        <row r="12808">
          <cell r="J12808" t="str">
            <v/>
          </cell>
          <cell r="O12808" t="str">
            <v/>
          </cell>
          <cell r="P12808" t="str">
            <v/>
          </cell>
          <cell r="Q12808" t="str">
            <v/>
          </cell>
        </row>
        <row r="12809">
          <cell r="J12809" t="str">
            <v/>
          </cell>
          <cell r="O12809" t="str">
            <v/>
          </cell>
          <cell r="P12809" t="str">
            <v/>
          </cell>
          <cell r="Q12809" t="str">
            <v/>
          </cell>
        </row>
        <row r="12810">
          <cell r="J12810" t="str">
            <v/>
          </cell>
          <cell r="O12810" t="str">
            <v/>
          </cell>
          <cell r="P12810" t="str">
            <v/>
          </cell>
          <cell r="Q12810" t="str">
            <v/>
          </cell>
        </row>
        <row r="12811">
          <cell r="J12811" t="str">
            <v/>
          </cell>
          <cell r="O12811" t="str">
            <v/>
          </cell>
          <cell r="P12811" t="str">
            <v/>
          </cell>
          <cell r="Q12811" t="str">
            <v/>
          </cell>
        </row>
        <row r="12812">
          <cell r="J12812" t="str">
            <v/>
          </cell>
          <cell r="O12812" t="str">
            <v/>
          </cell>
          <cell r="P12812" t="str">
            <v/>
          </cell>
          <cell r="Q12812" t="str">
            <v/>
          </cell>
        </row>
        <row r="12813">
          <cell r="J12813" t="str">
            <v/>
          </cell>
          <cell r="O12813" t="str">
            <v/>
          </cell>
          <cell r="P12813" t="str">
            <v/>
          </cell>
          <cell r="Q12813" t="str">
            <v/>
          </cell>
        </row>
        <row r="12814">
          <cell r="J12814" t="str">
            <v/>
          </cell>
          <cell r="O12814" t="str">
            <v/>
          </cell>
          <cell r="P12814" t="str">
            <v/>
          </cell>
          <cell r="Q12814" t="str">
            <v/>
          </cell>
        </row>
        <row r="12815">
          <cell r="J12815" t="str">
            <v/>
          </cell>
          <cell r="O12815" t="str">
            <v/>
          </cell>
          <cell r="P12815" t="str">
            <v/>
          </cell>
          <cell r="Q12815" t="str">
            <v/>
          </cell>
        </row>
        <row r="12816">
          <cell r="J12816" t="str">
            <v/>
          </cell>
          <cell r="O12816" t="str">
            <v/>
          </cell>
          <cell r="P12816" t="str">
            <v/>
          </cell>
          <cell r="Q12816" t="str">
            <v/>
          </cell>
        </row>
        <row r="12817">
          <cell r="J12817" t="str">
            <v/>
          </cell>
          <cell r="O12817" t="str">
            <v/>
          </cell>
          <cell r="P12817" t="str">
            <v/>
          </cell>
          <cell r="Q12817" t="str">
            <v/>
          </cell>
        </row>
        <row r="12818">
          <cell r="J12818" t="str">
            <v/>
          </cell>
          <cell r="O12818" t="str">
            <v/>
          </cell>
          <cell r="P12818" t="str">
            <v/>
          </cell>
          <cell r="Q12818" t="str">
            <v/>
          </cell>
        </row>
        <row r="12819">
          <cell r="J12819" t="str">
            <v/>
          </cell>
          <cell r="O12819" t="str">
            <v/>
          </cell>
          <cell r="P12819" t="str">
            <v/>
          </cell>
          <cell r="Q12819" t="str">
            <v/>
          </cell>
        </row>
        <row r="12820">
          <cell r="J12820" t="str">
            <v/>
          </cell>
          <cell r="O12820" t="str">
            <v/>
          </cell>
          <cell r="P12820" t="str">
            <v/>
          </cell>
          <cell r="Q12820" t="str">
            <v/>
          </cell>
        </row>
        <row r="12821">
          <cell r="J12821" t="str">
            <v/>
          </cell>
          <cell r="O12821" t="str">
            <v/>
          </cell>
          <cell r="P12821" t="str">
            <v/>
          </cell>
          <cell r="Q12821" t="str">
            <v/>
          </cell>
        </row>
        <row r="12822">
          <cell r="J12822" t="str">
            <v/>
          </cell>
          <cell r="O12822" t="str">
            <v/>
          </cell>
          <cell r="P12822" t="str">
            <v/>
          </cell>
          <cell r="Q12822" t="str">
            <v/>
          </cell>
        </row>
        <row r="12823">
          <cell r="J12823" t="str">
            <v/>
          </cell>
          <cell r="O12823" t="str">
            <v/>
          </cell>
          <cell r="P12823" t="str">
            <v/>
          </cell>
          <cell r="Q12823" t="str">
            <v/>
          </cell>
        </row>
        <row r="12824">
          <cell r="J12824" t="str">
            <v/>
          </cell>
          <cell r="O12824" t="str">
            <v/>
          </cell>
          <cell r="P12824" t="str">
            <v/>
          </cell>
          <cell r="Q12824" t="str">
            <v/>
          </cell>
        </row>
        <row r="12825">
          <cell r="J12825" t="str">
            <v/>
          </cell>
          <cell r="O12825" t="str">
            <v/>
          </cell>
          <cell r="P12825" t="str">
            <v/>
          </cell>
          <cell r="Q12825" t="str">
            <v/>
          </cell>
        </row>
        <row r="12826">
          <cell r="J12826" t="str">
            <v/>
          </cell>
          <cell r="O12826" t="str">
            <v/>
          </cell>
          <cell r="P12826" t="str">
            <v/>
          </cell>
          <cell r="Q12826" t="str">
            <v/>
          </cell>
        </row>
        <row r="12827">
          <cell r="J12827" t="str">
            <v/>
          </cell>
          <cell r="O12827" t="str">
            <v/>
          </cell>
          <cell r="P12827" t="str">
            <v/>
          </cell>
          <cell r="Q12827" t="str">
            <v/>
          </cell>
        </row>
        <row r="12828">
          <cell r="J12828" t="str">
            <v/>
          </cell>
          <cell r="O12828" t="str">
            <v/>
          </cell>
          <cell r="P12828" t="str">
            <v/>
          </cell>
          <cell r="Q12828" t="str">
            <v/>
          </cell>
        </row>
        <row r="12829">
          <cell r="J12829" t="str">
            <v/>
          </cell>
          <cell r="O12829" t="str">
            <v/>
          </cell>
          <cell r="P12829" t="str">
            <v/>
          </cell>
          <cell r="Q12829" t="str">
            <v/>
          </cell>
        </row>
        <row r="12830">
          <cell r="J12830" t="str">
            <v/>
          </cell>
          <cell r="O12830" t="str">
            <v/>
          </cell>
          <cell r="P12830" t="str">
            <v/>
          </cell>
          <cell r="Q12830" t="str">
            <v/>
          </cell>
        </row>
        <row r="12831">
          <cell r="J12831" t="str">
            <v/>
          </cell>
          <cell r="O12831" t="str">
            <v/>
          </cell>
          <cell r="P12831" t="str">
            <v/>
          </cell>
          <cell r="Q12831" t="str">
            <v/>
          </cell>
        </row>
        <row r="12832">
          <cell r="J12832" t="str">
            <v/>
          </cell>
          <cell r="O12832" t="str">
            <v/>
          </cell>
          <cell r="P12832" t="str">
            <v/>
          </cell>
          <cell r="Q12832" t="str">
            <v/>
          </cell>
        </row>
        <row r="12833">
          <cell r="J12833" t="str">
            <v/>
          </cell>
          <cell r="O12833" t="str">
            <v/>
          </cell>
          <cell r="P12833" t="str">
            <v/>
          </cell>
          <cell r="Q12833" t="str">
            <v/>
          </cell>
        </row>
        <row r="12834">
          <cell r="J12834" t="str">
            <v/>
          </cell>
          <cell r="O12834" t="str">
            <v/>
          </cell>
          <cell r="P12834" t="str">
            <v/>
          </cell>
          <cell r="Q12834" t="str">
            <v/>
          </cell>
        </row>
        <row r="12835">
          <cell r="J12835" t="str">
            <v/>
          </cell>
          <cell r="O12835" t="str">
            <v/>
          </cell>
          <cell r="P12835" t="str">
            <v/>
          </cell>
          <cell r="Q12835" t="str">
            <v/>
          </cell>
        </row>
        <row r="12836">
          <cell r="J12836" t="str">
            <v/>
          </cell>
          <cell r="O12836" t="str">
            <v/>
          </cell>
          <cell r="P12836" t="str">
            <v/>
          </cell>
          <cell r="Q12836" t="str">
            <v/>
          </cell>
        </row>
        <row r="12837">
          <cell r="J12837" t="str">
            <v/>
          </cell>
          <cell r="O12837" t="str">
            <v/>
          </cell>
          <cell r="P12837" t="str">
            <v/>
          </cell>
          <cell r="Q12837" t="str">
            <v/>
          </cell>
        </row>
        <row r="12838">
          <cell r="J12838" t="str">
            <v/>
          </cell>
          <cell r="O12838" t="str">
            <v/>
          </cell>
          <cell r="P12838" t="str">
            <v/>
          </cell>
          <cell r="Q12838" t="str">
            <v/>
          </cell>
        </row>
        <row r="12839">
          <cell r="J12839" t="str">
            <v/>
          </cell>
          <cell r="O12839" t="str">
            <v/>
          </cell>
          <cell r="P12839" t="str">
            <v/>
          </cell>
          <cell r="Q12839" t="str">
            <v/>
          </cell>
        </row>
        <row r="12840">
          <cell r="J12840" t="str">
            <v/>
          </cell>
          <cell r="O12840" t="str">
            <v/>
          </cell>
          <cell r="P12840" t="str">
            <v/>
          </cell>
          <cell r="Q12840" t="str">
            <v/>
          </cell>
        </row>
        <row r="12841">
          <cell r="J12841" t="str">
            <v/>
          </cell>
          <cell r="O12841" t="str">
            <v/>
          </cell>
          <cell r="P12841" t="str">
            <v/>
          </cell>
          <cell r="Q12841" t="str">
            <v/>
          </cell>
        </row>
        <row r="12842">
          <cell r="J12842" t="str">
            <v/>
          </cell>
          <cell r="O12842" t="str">
            <v/>
          </cell>
          <cell r="P12842" t="str">
            <v/>
          </cell>
          <cell r="Q12842" t="str">
            <v/>
          </cell>
        </row>
        <row r="12843">
          <cell r="J12843" t="str">
            <v/>
          </cell>
          <cell r="O12843" t="str">
            <v/>
          </cell>
          <cell r="P12843" t="str">
            <v/>
          </cell>
          <cell r="Q12843" t="str">
            <v/>
          </cell>
        </row>
        <row r="12844">
          <cell r="J12844" t="str">
            <v/>
          </cell>
          <cell r="O12844" t="str">
            <v/>
          </cell>
          <cell r="P12844" t="str">
            <v/>
          </cell>
          <cell r="Q12844" t="str">
            <v/>
          </cell>
        </row>
        <row r="12845">
          <cell r="J12845" t="str">
            <v/>
          </cell>
          <cell r="O12845" t="str">
            <v/>
          </cell>
          <cell r="P12845" t="str">
            <v/>
          </cell>
          <cell r="Q12845" t="str">
            <v/>
          </cell>
        </row>
        <row r="12846">
          <cell r="J12846" t="str">
            <v/>
          </cell>
          <cell r="O12846" t="str">
            <v/>
          </cell>
          <cell r="P12846" t="str">
            <v/>
          </cell>
          <cell r="Q12846" t="str">
            <v/>
          </cell>
        </row>
        <row r="12847">
          <cell r="J12847" t="str">
            <v/>
          </cell>
          <cell r="O12847" t="str">
            <v/>
          </cell>
          <cell r="P12847" t="str">
            <v/>
          </cell>
          <cell r="Q12847" t="str">
            <v/>
          </cell>
        </row>
        <row r="12848">
          <cell r="J12848" t="str">
            <v/>
          </cell>
          <cell r="O12848" t="str">
            <v/>
          </cell>
          <cell r="P12848" t="str">
            <v/>
          </cell>
          <cell r="Q12848" t="str">
            <v/>
          </cell>
        </row>
        <row r="12849">
          <cell r="J12849" t="str">
            <v/>
          </cell>
          <cell r="O12849" t="str">
            <v/>
          </cell>
          <cell r="P12849" t="str">
            <v/>
          </cell>
          <cell r="Q12849" t="str">
            <v/>
          </cell>
        </row>
        <row r="12850">
          <cell r="J12850" t="str">
            <v/>
          </cell>
          <cell r="O12850" t="str">
            <v/>
          </cell>
          <cell r="P12850" t="str">
            <v/>
          </cell>
          <cell r="Q12850" t="str">
            <v/>
          </cell>
        </row>
        <row r="12851">
          <cell r="J12851" t="str">
            <v/>
          </cell>
          <cell r="O12851" t="str">
            <v/>
          </cell>
          <cell r="P12851" t="str">
            <v/>
          </cell>
          <cell r="Q12851" t="str">
            <v/>
          </cell>
        </row>
        <row r="12852">
          <cell r="J12852" t="str">
            <v/>
          </cell>
          <cell r="O12852" t="str">
            <v/>
          </cell>
          <cell r="P12852" t="str">
            <v/>
          </cell>
          <cell r="Q12852" t="str">
            <v/>
          </cell>
        </row>
        <row r="12853">
          <cell r="J12853" t="str">
            <v/>
          </cell>
          <cell r="O12853" t="str">
            <v/>
          </cell>
          <cell r="P12853" t="str">
            <v/>
          </cell>
          <cell r="Q12853" t="str">
            <v/>
          </cell>
        </row>
        <row r="12854">
          <cell r="J12854" t="str">
            <v/>
          </cell>
          <cell r="O12854" t="str">
            <v/>
          </cell>
          <cell r="P12854" t="str">
            <v/>
          </cell>
          <cell r="Q12854" t="str">
            <v/>
          </cell>
        </row>
        <row r="12855">
          <cell r="J12855" t="str">
            <v/>
          </cell>
          <cell r="O12855" t="str">
            <v/>
          </cell>
          <cell r="P12855" t="str">
            <v/>
          </cell>
          <cell r="Q12855" t="str">
            <v/>
          </cell>
        </row>
        <row r="12856">
          <cell r="J12856" t="str">
            <v/>
          </cell>
          <cell r="O12856" t="str">
            <v/>
          </cell>
          <cell r="P12856" t="str">
            <v/>
          </cell>
          <cell r="Q12856" t="str">
            <v/>
          </cell>
        </row>
        <row r="12857">
          <cell r="J12857" t="str">
            <v/>
          </cell>
          <cell r="O12857" t="str">
            <v/>
          </cell>
          <cell r="P12857" t="str">
            <v/>
          </cell>
          <cell r="Q12857" t="str">
            <v/>
          </cell>
        </row>
        <row r="12858">
          <cell r="J12858" t="str">
            <v/>
          </cell>
          <cell r="O12858" t="str">
            <v/>
          </cell>
          <cell r="P12858" t="str">
            <v/>
          </cell>
          <cell r="Q12858" t="str">
            <v/>
          </cell>
        </row>
        <row r="12859">
          <cell r="J12859" t="str">
            <v/>
          </cell>
          <cell r="O12859" t="str">
            <v/>
          </cell>
          <cell r="P12859" t="str">
            <v/>
          </cell>
          <cell r="Q12859" t="str">
            <v/>
          </cell>
        </row>
        <row r="12860">
          <cell r="J12860" t="str">
            <v/>
          </cell>
          <cell r="O12860" t="str">
            <v/>
          </cell>
          <cell r="P12860" t="str">
            <v/>
          </cell>
          <cell r="Q12860" t="str">
            <v/>
          </cell>
        </row>
        <row r="12861">
          <cell r="J12861" t="str">
            <v/>
          </cell>
          <cell r="O12861" t="str">
            <v/>
          </cell>
          <cell r="P12861" t="str">
            <v/>
          </cell>
          <cell r="Q12861" t="str">
            <v/>
          </cell>
        </row>
        <row r="12862">
          <cell r="J12862" t="str">
            <v/>
          </cell>
          <cell r="O12862" t="str">
            <v/>
          </cell>
          <cell r="P12862" t="str">
            <v/>
          </cell>
          <cell r="Q12862" t="str">
            <v/>
          </cell>
        </row>
        <row r="12863">
          <cell r="J12863" t="str">
            <v/>
          </cell>
          <cell r="O12863" t="str">
            <v/>
          </cell>
          <cell r="P12863" t="str">
            <v/>
          </cell>
          <cell r="Q12863" t="str">
            <v/>
          </cell>
        </row>
        <row r="12864">
          <cell r="J12864" t="str">
            <v/>
          </cell>
          <cell r="O12864" t="str">
            <v/>
          </cell>
          <cell r="P12864" t="str">
            <v/>
          </cell>
          <cell r="Q12864" t="str">
            <v/>
          </cell>
        </row>
        <row r="12865">
          <cell r="J12865" t="str">
            <v/>
          </cell>
          <cell r="O12865" t="str">
            <v/>
          </cell>
          <cell r="P12865" t="str">
            <v/>
          </cell>
          <cell r="Q12865" t="str">
            <v/>
          </cell>
        </row>
        <row r="12866">
          <cell r="J12866" t="str">
            <v/>
          </cell>
          <cell r="O12866" t="str">
            <v/>
          </cell>
          <cell r="P12866" t="str">
            <v/>
          </cell>
          <cell r="Q12866" t="str">
            <v/>
          </cell>
        </row>
        <row r="12867">
          <cell r="J12867" t="str">
            <v/>
          </cell>
          <cell r="O12867" t="str">
            <v/>
          </cell>
          <cell r="P12867" t="str">
            <v/>
          </cell>
          <cell r="Q12867" t="str">
            <v/>
          </cell>
        </row>
        <row r="12868">
          <cell r="J12868" t="str">
            <v/>
          </cell>
          <cell r="O12868" t="str">
            <v/>
          </cell>
          <cell r="P12868" t="str">
            <v/>
          </cell>
          <cell r="Q12868" t="str">
            <v/>
          </cell>
        </row>
        <row r="12869">
          <cell r="J12869" t="str">
            <v/>
          </cell>
          <cell r="O12869" t="str">
            <v/>
          </cell>
          <cell r="P12869" t="str">
            <v/>
          </cell>
          <cell r="Q12869" t="str">
            <v/>
          </cell>
        </row>
        <row r="12870">
          <cell r="J12870" t="str">
            <v/>
          </cell>
          <cell r="O12870" t="str">
            <v/>
          </cell>
          <cell r="P12870" t="str">
            <v/>
          </cell>
          <cell r="Q12870" t="str">
            <v/>
          </cell>
        </row>
        <row r="12871">
          <cell r="J12871" t="str">
            <v/>
          </cell>
          <cell r="O12871" t="str">
            <v/>
          </cell>
          <cell r="P12871" t="str">
            <v/>
          </cell>
          <cell r="Q12871" t="str">
            <v/>
          </cell>
        </row>
        <row r="12872">
          <cell r="J12872" t="str">
            <v/>
          </cell>
          <cell r="O12872" t="str">
            <v/>
          </cell>
          <cell r="P12872" t="str">
            <v/>
          </cell>
          <cell r="Q12872" t="str">
            <v/>
          </cell>
        </row>
        <row r="12873">
          <cell r="J12873" t="str">
            <v/>
          </cell>
          <cell r="O12873" t="str">
            <v/>
          </cell>
          <cell r="P12873" t="str">
            <v/>
          </cell>
          <cell r="Q12873" t="str">
            <v/>
          </cell>
        </row>
        <row r="12874">
          <cell r="J12874" t="str">
            <v/>
          </cell>
          <cell r="O12874" t="str">
            <v/>
          </cell>
          <cell r="P12874" t="str">
            <v/>
          </cell>
          <cell r="Q12874" t="str">
            <v/>
          </cell>
        </row>
        <row r="12875">
          <cell r="J12875" t="str">
            <v/>
          </cell>
          <cell r="O12875" t="str">
            <v/>
          </cell>
          <cell r="P12875" t="str">
            <v/>
          </cell>
          <cell r="Q12875" t="str">
            <v/>
          </cell>
        </row>
        <row r="12876">
          <cell r="J12876" t="str">
            <v/>
          </cell>
          <cell r="O12876" t="str">
            <v/>
          </cell>
          <cell r="P12876" t="str">
            <v/>
          </cell>
          <cell r="Q12876" t="str">
            <v/>
          </cell>
        </row>
        <row r="12877">
          <cell r="J12877" t="str">
            <v/>
          </cell>
          <cell r="O12877" t="str">
            <v/>
          </cell>
          <cell r="P12877" t="str">
            <v/>
          </cell>
          <cell r="Q12877" t="str">
            <v/>
          </cell>
        </row>
        <row r="12878">
          <cell r="J12878" t="str">
            <v/>
          </cell>
          <cell r="O12878" t="str">
            <v/>
          </cell>
          <cell r="P12878" t="str">
            <v/>
          </cell>
          <cell r="Q12878" t="str">
            <v/>
          </cell>
        </row>
        <row r="12879">
          <cell r="J12879" t="str">
            <v/>
          </cell>
          <cell r="O12879" t="str">
            <v/>
          </cell>
          <cell r="P12879" t="str">
            <v/>
          </cell>
          <cell r="Q12879" t="str">
            <v/>
          </cell>
        </row>
        <row r="12880">
          <cell r="J12880" t="str">
            <v/>
          </cell>
          <cell r="O12880" t="str">
            <v/>
          </cell>
          <cell r="P12880" t="str">
            <v/>
          </cell>
          <cell r="Q12880" t="str">
            <v/>
          </cell>
        </row>
        <row r="12881">
          <cell r="J12881" t="str">
            <v/>
          </cell>
          <cell r="O12881" t="str">
            <v/>
          </cell>
          <cell r="P12881" t="str">
            <v/>
          </cell>
          <cell r="Q12881" t="str">
            <v/>
          </cell>
        </row>
        <row r="12882">
          <cell r="J12882" t="str">
            <v/>
          </cell>
          <cell r="O12882" t="str">
            <v/>
          </cell>
          <cell r="P12882" t="str">
            <v/>
          </cell>
          <cell r="Q12882" t="str">
            <v/>
          </cell>
        </row>
        <row r="12883">
          <cell r="J12883" t="str">
            <v/>
          </cell>
          <cell r="O12883" t="str">
            <v/>
          </cell>
          <cell r="P12883" t="str">
            <v/>
          </cell>
          <cell r="Q12883" t="str">
            <v/>
          </cell>
        </row>
        <row r="12884">
          <cell r="J12884" t="str">
            <v/>
          </cell>
          <cell r="O12884" t="str">
            <v/>
          </cell>
          <cell r="P12884" t="str">
            <v/>
          </cell>
          <cell r="Q12884" t="str">
            <v/>
          </cell>
        </row>
        <row r="12885">
          <cell r="J12885" t="str">
            <v/>
          </cell>
          <cell r="O12885" t="str">
            <v/>
          </cell>
          <cell r="P12885" t="str">
            <v/>
          </cell>
          <cell r="Q12885" t="str">
            <v/>
          </cell>
        </row>
        <row r="12886">
          <cell r="J12886" t="str">
            <v/>
          </cell>
          <cell r="O12886" t="str">
            <v/>
          </cell>
          <cell r="P12886" t="str">
            <v/>
          </cell>
          <cell r="Q12886" t="str">
            <v/>
          </cell>
        </row>
        <row r="12887">
          <cell r="J12887" t="str">
            <v/>
          </cell>
          <cell r="O12887" t="str">
            <v/>
          </cell>
          <cell r="P12887" t="str">
            <v/>
          </cell>
          <cell r="Q12887" t="str">
            <v/>
          </cell>
        </row>
        <row r="12888">
          <cell r="J12888" t="str">
            <v/>
          </cell>
          <cell r="O12888" t="str">
            <v/>
          </cell>
          <cell r="P12888" t="str">
            <v/>
          </cell>
          <cell r="Q12888" t="str">
            <v/>
          </cell>
        </row>
        <row r="12889">
          <cell r="J12889" t="str">
            <v/>
          </cell>
          <cell r="O12889" t="str">
            <v/>
          </cell>
          <cell r="P12889" t="str">
            <v/>
          </cell>
          <cell r="Q12889" t="str">
            <v/>
          </cell>
        </row>
        <row r="12890">
          <cell r="J12890" t="str">
            <v/>
          </cell>
          <cell r="O12890" t="str">
            <v/>
          </cell>
          <cell r="P12890" t="str">
            <v/>
          </cell>
          <cell r="Q12890" t="str">
            <v/>
          </cell>
        </row>
        <row r="12891">
          <cell r="J12891" t="str">
            <v/>
          </cell>
          <cell r="O12891" t="str">
            <v/>
          </cell>
          <cell r="P12891" t="str">
            <v/>
          </cell>
          <cell r="Q12891" t="str">
            <v/>
          </cell>
        </row>
        <row r="12892">
          <cell r="J12892" t="str">
            <v/>
          </cell>
          <cell r="O12892" t="str">
            <v/>
          </cell>
          <cell r="P12892" t="str">
            <v/>
          </cell>
          <cell r="Q12892" t="str">
            <v/>
          </cell>
        </row>
        <row r="12893">
          <cell r="J12893" t="str">
            <v/>
          </cell>
          <cell r="O12893" t="str">
            <v/>
          </cell>
          <cell r="P12893" t="str">
            <v/>
          </cell>
          <cell r="Q12893" t="str">
            <v/>
          </cell>
        </row>
        <row r="12894">
          <cell r="J12894" t="str">
            <v/>
          </cell>
          <cell r="O12894" t="str">
            <v/>
          </cell>
          <cell r="P12894" t="str">
            <v/>
          </cell>
          <cell r="Q12894" t="str">
            <v/>
          </cell>
        </row>
        <row r="12895">
          <cell r="J12895" t="str">
            <v/>
          </cell>
          <cell r="O12895" t="str">
            <v/>
          </cell>
          <cell r="P12895" t="str">
            <v/>
          </cell>
          <cell r="Q12895" t="str">
            <v/>
          </cell>
        </row>
        <row r="12896">
          <cell r="J12896" t="str">
            <v/>
          </cell>
          <cell r="O12896" t="str">
            <v/>
          </cell>
          <cell r="P12896" t="str">
            <v/>
          </cell>
          <cell r="Q12896" t="str">
            <v/>
          </cell>
        </row>
        <row r="12897">
          <cell r="J12897" t="str">
            <v/>
          </cell>
          <cell r="O12897" t="str">
            <v/>
          </cell>
          <cell r="P12897" t="str">
            <v/>
          </cell>
          <cell r="Q12897" t="str">
            <v/>
          </cell>
        </row>
        <row r="12898">
          <cell r="J12898" t="str">
            <v/>
          </cell>
          <cell r="O12898" t="str">
            <v/>
          </cell>
          <cell r="P12898" t="str">
            <v/>
          </cell>
          <cell r="Q12898" t="str">
            <v/>
          </cell>
        </row>
        <row r="12899">
          <cell r="J12899" t="str">
            <v/>
          </cell>
          <cell r="O12899" t="str">
            <v/>
          </cell>
          <cell r="P12899" t="str">
            <v/>
          </cell>
          <cell r="Q12899" t="str">
            <v/>
          </cell>
        </row>
        <row r="12900">
          <cell r="J12900" t="str">
            <v/>
          </cell>
          <cell r="O12900" t="str">
            <v/>
          </cell>
          <cell r="P12900" t="str">
            <v/>
          </cell>
          <cell r="Q12900" t="str">
            <v/>
          </cell>
        </row>
        <row r="12901">
          <cell r="J12901" t="str">
            <v/>
          </cell>
          <cell r="O12901" t="str">
            <v/>
          </cell>
          <cell r="P12901" t="str">
            <v/>
          </cell>
          <cell r="Q12901" t="str">
            <v/>
          </cell>
        </row>
        <row r="12902">
          <cell r="J12902" t="str">
            <v/>
          </cell>
          <cell r="O12902" t="str">
            <v/>
          </cell>
          <cell r="P12902" t="str">
            <v/>
          </cell>
          <cell r="Q12902" t="str">
            <v/>
          </cell>
        </row>
        <row r="12903">
          <cell r="J12903" t="str">
            <v/>
          </cell>
          <cell r="O12903" t="str">
            <v/>
          </cell>
          <cell r="P12903" t="str">
            <v/>
          </cell>
          <cell r="Q12903" t="str">
            <v/>
          </cell>
        </row>
        <row r="12904">
          <cell r="J12904" t="str">
            <v/>
          </cell>
          <cell r="O12904" t="str">
            <v/>
          </cell>
          <cell r="P12904" t="str">
            <v/>
          </cell>
          <cell r="Q12904" t="str">
            <v/>
          </cell>
        </row>
        <row r="12905">
          <cell r="J12905" t="str">
            <v/>
          </cell>
          <cell r="O12905" t="str">
            <v/>
          </cell>
          <cell r="P12905" t="str">
            <v/>
          </cell>
          <cell r="Q12905" t="str">
            <v/>
          </cell>
        </row>
        <row r="12906">
          <cell r="J12906" t="str">
            <v/>
          </cell>
          <cell r="O12906" t="str">
            <v/>
          </cell>
          <cell r="P12906" t="str">
            <v/>
          </cell>
          <cell r="Q12906" t="str">
            <v/>
          </cell>
        </row>
        <row r="12907">
          <cell r="J12907" t="str">
            <v/>
          </cell>
          <cell r="O12907" t="str">
            <v/>
          </cell>
          <cell r="P12907" t="str">
            <v/>
          </cell>
          <cell r="Q12907" t="str">
            <v/>
          </cell>
        </row>
        <row r="12908">
          <cell r="J12908" t="str">
            <v/>
          </cell>
          <cell r="O12908" t="str">
            <v/>
          </cell>
          <cell r="P12908" t="str">
            <v/>
          </cell>
          <cell r="Q12908" t="str">
            <v/>
          </cell>
        </row>
        <row r="12909">
          <cell r="J12909" t="str">
            <v/>
          </cell>
          <cell r="O12909" t="str">
            <v/>
          </cell>
          <cell r="P12909" t="str">
            <v/>
          </cell>
          <cell r="Q12909" t="str">
            <v/>
          </cell>
        </row>
        <row r="12910">
          <cell r="J12910" t="str">
            <v/>
          </cell>
          <cell r="O12910" t="str">
            <v/>
          </cell>
          <cell r="P12910" t="str">
            <v/>
          </cell>
          <cell r="Q12910" t="str">
            <v/>
          </cell>
        </row>
        <row r="12911">
          <cell r="J12911" t="str">
            <v/>
          </cell>
          <cell r="O12911" t="str">
            <v/>
          </cell>
          <cell r="P12911" t="str">
            <v/>
          </cell>
          <cell r="Q12911" t="str">
            <v/>
          </cell>
        </row>
        <row r="12912">
          <cell r="J12912" t="str">
            <v/>
          </cell>
          <cell r="O12912" t="str">
            <v/>
          </cell>
          <cell r="P12912" t="str">
            <v/>
          </cell>
          <cell r="Q12912" t="str">
            <v/>
          </cell>
        </row>
        <row r="12913">
          <cell r="J12913" t="str">
            <v/>
          </cell>
          <cell r="O12913" t="str">
            <v/>
          </cell>
          <cell r="P12913" t="str">
            <v/>
          </cell>
          <cell r="Q12913" t="str">
            <v/>
          </cell>
        </row>
        <row r="12914">
          <cell r="J12914" t="str">
            <v/>
          </cell>
          <cell r="O12914" t="str">
            <v/>
          </cell>
          <cell r="P12914" t="str">
            <v/>
          </cell>
          <cell r="Q12914" t="str">
            <v/>
          </cell>
        </row>
        <row r="12915">
          <cell r="J12915" t="str">
            <v/>
          </cell>
          <cell r="O12915" t="str">
            <v/>
          </cell>
          <cell r="P12915" t="str">
            <v/>
          </cell>
          <cell r="Q12915" t="str">
            <v/>
          </cell>
        </row>
        <row r="12916">
          <cell r="J12916" t="str">
            <v/>
          </cell>
          <cell r="O12916" t="str">
            <v/>
          </cell>
          <cell r="P12916" t="str">
            <v/>
          </cell>
          <cell r="Q12916" t="str">
            <v/>
          </cell>
        </row>
        <row r="12917">
          <cell r="J12917" t="str">
            <v/>
          </cell>
          <cell r="O12917" t="str">
            <v/>
          </cell>
          <cell r="P12917" t="str">
            <v/>
          </cell>
          <cell r="Q12917" t="str">
            <v/>
          </cell>
        </row>
        <row r="12918">
          <cell r="J12918" t="str">
            <v/>
          </cell>
          <cell r="O12918" t="str">
            <v/>
          </cell>
          <cell r="P12918" t="str">
            <v/>
          </cell>
          <cell r="Q12918" t="str">
            <v/>
          </cell>
        </row>
        <row r="12919">
          <cell r="J12919" t="str">
            <v/>
          </cell>
          <cell r="O12919" t="str">
            <v/>
          </cell>
          <cell r="P12919" t="str">
            <v/>
          </cell>
          <cell r="Q12919" t="str">
            <v/>
          </cell>
        </row>
        <row r="12920">
          <cell r="J12920" t="str">
            <v/>
          </cell>
          <cell r="O12920" t="str">
            <v/>
          </cell>
          <cell r="P12920" t="str">
            <v/>
          </cell>
          <cell r="Q12920" t="str">
            <v/>
          </cell>
        </row>
        <row r="12921">
          <cell r="J12921" t="str">
            <v/>
          </cell>
          <cell r="O12921" t="str">
            <v/>
          </cell>
          <cell r="P12921" t="str">
            <v/>
          </cell>
          <cell r="Q12921" t="str">
            <v/>
          </cell>
        </row>
        <row r="12922">
          <cell r="J12922" t="str">
            <v/>
          </cell>
          <cell r="O12922" t="str">
            <v/>
          </cell>
          <cell r="P12922" t="str">
            <v/>
          </cell>
          <cell r="Q12922" t="str">
            <v/>
          </cell>
        </row>
        <row r="12923">
          <cell r="J12923" t="str">
            <v/>
          </cell>
          <cell r="O12923" t="str">
            <v/>
          </cell>
          <cell r="P12923" t="str">
            <v/>
          </cell>
          <cell r="Q12923" t="str">
            <v/>
          </cell>
        </row>
        <row r="12924">
          <cell r="J12924" t="str">
            <v/>
          </cell>
          <cell r="O12924" t="str">
            <v/>
          </cell>
          <cell r="P12924" t="str">
            <v/>
          </cell>
          <cell r="Q12924" t="str">
            <v/>
          </cell>
        </row>
        <row r="12925">
          <cell r="J12925" t="str">
            <v/>
          </cell>
          <cell r="O12925" t="str">
            <v/>
          </cell>
          <cell r="P12925" t="str">
            <v/>
          </cell>
          <cell r="Q12925" t="str">
            <v/>
          </cell>
        </row>
        <row r="12926">
          <cell r="J12926" t="str">
            <v/>
          </cell>
          <cell r="O12926" t="str">
            <v/>
          </cell>
          <cell r="P12926" t="str">
            <v/>
          </cell>
          <cell r="Q12926" t="str">
            <v/>
          </cell>
        </row>
        <row r="12927">
          <cell r="J12927" t="str">
            <v/>
          </cell>
          <cell r="O12927" t="str">
            <v/>
          </cell>
          <cell r="P12927" t="str">
            <v/>
          </cell>
          <cell r="Q12927" t="str">
            <v/>
          </cell>
        </row>
        <row r="12928">
          <cell r="J12928" t="str">
            <v/>
          </cell>
          <cell r="O12928" t="str">
            <v/>
          </cell>
          <cell r="P12928" t="str">
            <v/>
          </cell>
          <cell r="Q12928" t="str">
            <v/>
          </cell>
        </row>
        <row r="12929">
          <cell r="J12929" t="str">
            <v/>
          </cell>
          <cell r="O12929" t="str">
            <v/>
          </cell>
          <cell r="P12929" t="str">
            <v/>
          </cell>
          <cell r="Q12929" t="str">
            <v/>
          </cell>
        </row>
        <row r="12930">
          <cell r="J12930" t="str">
            <v/>
          </cell>
          <cell r="O12930" t="str">
            <v/>
          </cell>
          <cell r="P12930" t="str">
            <v/>
          </cell>
          <cell r="Q12930" t="str">
            <v/>
          </cell>
        </row>
        <row r="12931">
          <cell r="J12931" t="str">
            <v/>
          </cell>
          <cell r="O12931" t="str">
            <v/>
          </cell>
          <cell r="P12931" t="str">
            <v/>
          </cell>
          <cell r="Q12931" t="str">
            <v/>
          </cell>
        </row>
        <row r="12932">
          <cell r="J12932" t="str">
            <v/>
          </cell>
          <cell r="O12932" t="str">
            <v/>
          </cell>
          <cell r="P12932" t="str">
            <v/>
          </cell>
          <cell r="Q12932" t="str">
            <v/>
          </cell>
        </row>
        <row r="12933">
          <cell r="J12933" t="str">
            <v/>
          </cell>
          <cell r="O12933" t="str">
            <v/>
          </cell>
          <cell r="P12933" t="str">
            <v/>
          </cell>
          <cell r="Q12933" t="str">
            <v/>
          </cell>
        </row>
        <row r="12934">
          <cell r="J12934" t="str">
            <v/>
          </cell>
          <cell r="O12934" t="str">
            <v/>
          </cell>
          <cell r="P12934" t="str">
            <v/>
          </cell>
          <cell r="Q12934" t="str">
            <v/>
          </cell>
        </row>
        <row r="12935">
          <cell r="J12935" t="str">
            <v/>
          </cell>
          <cell r="O12935" t="str">
            <v/>
          </cell>
          <cell r="P12935" t="str">
            <v/>
          </cell>
          <cell r="Q12935" t="str">
            <v/>
          </cell>
        </row>
        <row r="12936">
          <cell r="J12936" t="str">
            <v/>
          </cell>
          <cell r="O12936" t="str">
            <v/>
          </cell>
          <cell r="P12936" t="str">
            <v/>
          </cell>
          <cell r="Q12936" t="str">
            <v/>
          </cell>
        </row>
        <row r="12937">
          <cell r="J12937" t="str">
            <v/>
          </cell>
          <cell r="O12937" t="str">
            <v/>
          </cell>
          <cell r="P12937" t="str">
            <v/>
          </cell>
          <cell r="Q12937" t="str">
            <v/>
          </cell>
        </row>
        <row r="12938">
          <cell r="J12938" t="str">
            <v/>
          </cell>
          <cell r="O12938" t="str">
            <v/>
          </cell>
          <cell r="P12938" t="str">
            <v/>
          </cell>
          <cell r="Q12938" t="str">
            <v/>
          </cell>
        </row>
        <row r="12939">
          <cell r="J12939" t="str">
            <v/>
          </cell>
          <cell r="O12939" t="str">
            <v/>
          </cell>
          <cell r="P12939" t="str">
            <v/>
          </cell>
          <cell r="Q12939" t="str">
            <v/>
          </cell>
        </row>
        <row r="12940">
          <cell r="J12940" t="str">
            <v/>
          </cell>
          <cell r="O12940" t="str">
            <v/>
          </cell>
          <cell r="P12940" t="str">
            <v/>
          </cell>
          <cell r="Q12940" t="str">
            <v/>
          </cell>
        </row>
        <row r="12941">
          <cell r="J12941" t="str">
            <v/>
          </cell>
          <cell r="O12941" t="str">
            <v/>
          </cell>
          <cell r="P12941" t="str">
            <v/>
          </cell>
          <cell r="Q12941" t="str">
            <v/>
          </cell>
        </row>
        <row r="12942">
          <cell r="J12942" t="str">
            <v/>
          </cell>
          <cell r="O12942" t="str">
            <v/>
          </cell>
          <cell r="P12942" t="str">
            <v/>
          </cell>
          <cell r="Q12942" t="str">
            <v/>
          </cell>
        </row>
        <row r="12943">
          <cell r="J12943" t="str">
            <v/>
          </cell>
          <cell r="O12943" t="str">
            <v/>
          </cell>
          <cell r="P12943" t="str">
            <v/>
          </cell>
          <cell r="Q12943" t="str">
            <v/>
          </cell>
        </row>
        <row r="12944">
          <cell r="J12944" t="str">
            <v/>
          </cell>
          <cell r="O12944" t="str">
            <v/>
          </cell>
          <cell r="P12944" t="str">
            <v/>
          </cell>
          <cell r="Q12944" t="str">
            <v/>
          </cell>
        </row>
        <row r="12945">
          <cell r="J12945" t="str">
            <v/>
          </cell>
          <cell r="O12945" t="str">
            <v/>
          </cell>
          <cell r="P12945" t="str">
            <v/>
          </cell>
          <cell r="Q12945" t="str">
            <v/>
          </cell>
        </row>
        <row r="12946">
          <cell r="J12946" t="str">
            <v/>
          </cell>
          <cell r="O12946" t="str">
            <v/>
          </cell>
          <cell r="P12946" t="str">
            <v/>
          </cell>
          <cell r="Q12946" t="str">
            <v/>
          </cell>
        </row>
        <row r="12947">
          <cell r="J12947" t="str">
            <v/>
          </cell>
          <cell r="O12947" t="str">
            <v/>
          </cell>
          <cell r="P12947" t="str">
            <v/>
          </cell>
          <cell r="Q12947" t="str">
            <v/>
          </cell>
        </row>
        <row r="12948">
          <cell r="J12948" t="str">
            <v/>
          </cell>
          <cell r="O12948" t="str">
            <v/>
          </cell>
          <cell r="P12948" t="str">
            <v/>
          </cell>
          <cell r="Q12948" t="str">
            <v/>
          </cell>
        </row>
        <row r="12949">
          <cell r="J12949" t="str">
            <v/>
          </cell>
          <cell r="O12949" t="str">
            <v/>
          </cell>
          <cell r="P12949" t="str">
            <v/>
          </cell>
          <cell r="Q12949" t="str">
            <v/>
          </cell>
        </row>
        <row r="12950">
          <cell r="J12950" t="str">
            <v/>
          </cell>
          <cell r="O12950" t="str">
            <v/>
          </cell>
          <cell r="P12950" t="str">
            <v/>
          </cell>
          <cell r="Q12950" t="str">
            <v/>
          </cell>
        </row>
        <row r="12951">
          <cell r="J12951" t="str">
            <v/>
          </cell>
          <cell r="O12951" t="str">
            <v/>
          </cell>
          <cell r="P12951" t="str">
            <v/>
          </cell>
          <cell r="Q12951" t="str">
            <v/>
          </cell>
        </row>
        <row r="12952">
          <cell r="J12952" t="str">
            <v/>
          </cell>
          <cell r="O12952" t="str">
            <v/>
          </cell>
          <cell r="P12952" t="str">
            <v/>
          </cell>
          <cell r="Q12952" t="str">
            <v/>
          </cell>
        </row>
        <row r="12953">
          <cell r="J12953" t="str">
            <v/>
          </cell>
          <cell r="O12953" t="str">
            <v/>
          </cell>
          <cell r="P12953" t="str">
            <v/>
          </cell>
          <cell r="Q12953" t="str">
            <v/>
          </cell>
        </row>
        <row r="12954">
          <cell r="J12954" t="str">
            <v/>
          </cell>
          <cell r="O12954" t="str">
            <v/>
          </cell>
          <cell r="P12954" t="str">
            <v/>
          </cell>
          <cell r="Q12954" t="str">
            <v/>
          </cell>
        </row>
        <row r="12955">
          <cell r="J12955" t="str">
            <v/>
          </cell>
          <cell r="O12955" t="str">
            <v/>
          </cell>
          <cell r="P12955" t="str">
            <v/>
          </cell>
          <cell r="Q12955" t="str">
            <v/>
          </cell>
        </row>
        <row r="12956">
          <cell r="J12956" t="str">
            <v/>
          </cell>
          <cell r="O12956" t="str">
            <v/>
          </cell>
          <cell r="P12956" t="str">
            <v/>
          </cell>
          <cell r="Q12956" t="str">
            <v/>
          </cell>
        </row>
        <row r="12957">
          <cell r="J12957" t="str">
            <v/>
          </cell>
          <cell r="O12957" t="str">
            <v/>
          </cell>
          <cell r="P12957" t="str">
            <v/>
          </cell>
          <cell r="Q12957" t="str">
            <v/>
          </cell>
        </row>
        <row r="12958">
          <cell r="J12958" t="str">
            <v/>
          </cell>
          <cell r="O12958" t="str">
            <v/>
          </cell>
          <cell r="P12958" t="str">
            <v/>
          </cell>
          <cell r="Q12958" t="str">
            <v/>
          </cell>
        </row>
        <row r="12959">
          <cell r="J12959" t="str">
            <v/>
          </cell>
          <cell r="O12959" t="str">
            <v/>
          </cell>
          <cell r="P12959" t="str">
            <v/>
          </cell>
          <cell r="Q12959" t="str">
            <v/>
          </cell>
        </row>
        <row r="12960">
          <cell r="J12960" t="str">
            <v/>
          </cell>
          <cell r="O12960" t="str">
            <v/>
          </cell>
          <cell r="P12960" t="str">
            <v/>
          </cell>
          <cell r="Q12960" t="str">
            <v/>
          </cell>
        </row>
        <row r="12961">
          <cell r="J12961" t="str">
            <v/>
          </cell>
          <cell r="O12961" t="str">
            <v/>
          </cell>
          <cell r="P12961" t="str">
            <v/>
          </cell>
          <cell r="Q12961" t="str">
            <v/>
          </cell>
        </row>
        <row r="12962">
          <cell r="J12962" t="str">
            <v/>
          </cell>
          <cell r="O12962" t="str">
            <v/>
          </cell>
          <cell r="P12962" t="str">
            <v/>
          </cell>
          <cell r="Q12962" t="str">
            <v/>
          </cell>
        </row>
        <row r="12963">
          <cell r="J12963" t="str">
            <v/>
          </cell>
          <cell r="O12963" t="str">
            <v/>
          </cell>
          <cell r="P12963" t="str">
            <v/>
          </cell>
          <cell r="Q12963" t="str">
            <v/>
          </cell>
        </row>
        <row r="12964">
          <cell r="J12964" t="str">
            <v/>
          </cell>
          <cell r="O12964" t="str">
            <v/>
          </cell>
          <cell r="P12964" t="str">
            <v/>
          </cell>
          <cell r="Q12964" t="str">
            <v/>
          </cell>
        </row>
        <row r="12965">
          <cell r="J12965" t="str">
            <v/>
          </cell>
          <cell r="O12965" t="str">
            <v/>
          </cell>
          <cell r="P12965" t="str">
            <v/>
          </cell>
          <cell r="Q12965" t="str">
            <v/>
          </cell>
        </row>
        <row r="12966">
          <cell r="J12966" t="str">
            <v/>
          </cell>
          <cell r="O12966" t="str">
            <v/>
          </cell>
          <cell r="P12966" t="str">
            <v/>
          </cell>
          <cell r="Q12966" t="str">
            <v/>
          </cell>
        </row>
        <row r="12967">
          <cell r="J12967" t="str">
            <v/>
          </cell>
          <cell r="O12967" t="str">
            <v/>
          </cell>
          <cell r="P12967" t="str">
            <v/>
          </cell>
          <cell r="Q12967" t="str">
            <v/>
          </cell>
        </row>
        <row r="12968">
          <cell r="J12968" t="str">
            <v/>
          </cell>
          <cell r="O12968" t="str">
            <v/>
          </cell>
          <cell r="P12968" t="str">
            <v/>
          </cell>
          <cell r="Q12968" t="str">
            <v/>
          </cell>
        </row>
        <row r="12969">
          <cell r="J12969" t="str">
            <v/>
          </cell>
          <cell r="O12969" t="str">
            <v/>
          </cell>
          <cell r="P12969" t="str">
            <v/>
          </cell>
          <cell r="Q12969" t="str">
            <v/>
          </cell>
        </row>
        <row r="12970">
          <cell r="J12970" t="str">
            <v/>
          </cell>
          <cell r="O12970" t="str">
            <v/>
          </cell>
          <cell r="P12970" t="str">
            <v/>
          </cell>
          <cell r="Q12970" t="str">
            <v/>
          </cell>
        </row>
        <row r="12971">
          <cell r="J12971" t="str">
            <v/>
          </cell>
          <cell r="O12971" t="str">
            <v/>
          </cell>
          <cell r="P12971" t="str">
            <v/>
          </cell>
          <cell r="Q12971" t="str">
            <v/>
          </cell>
        </row>
        <row r="12972">
          <cell r="J12972" t="str">
            <v/>
          </cell>
          <cell r="O12972" t="str">
            <v/>
          </cell>
          <cell r="P12972" t="str">
            <v/>
          </cell>
          <cell r="Q12972" t="str">
            <v/>
          </cell>
        </row>
        <row r="12973">
          <cell r="J12973" t="str">
            <v/>
          </cell>
          <cell r="O12973" t="str">
            <v/>
          </cell>
          <cell r="P12973" t="str">
            <v/>
          </cell>
          <cell r="Q12973" t="str">
            <v/>
          </cell>
        </row>
        <row r="12974">
          <cell r="J12974" t="str">
            <v/>
          </cell>
          <cell r="O12974" t="str">
            <v/>
          </cell>
          <cell r="P12974" t="str">
            <v/>
          </cell>
          <cell r="Q12974" t="str">
            <v/>
          </cell>
        </row>
        <row r="12975">
          <cell r="J12975" t="str">
            <v/>
          </cell>
          <cell r="O12975" t="str">
            <v/>
          </cell>
          <cell r="P12975" t="str">
            <v/>
          </cell>
          <cell r="Q12975" t="str">
            <v/>
          </cell>
        </row>
        <row r="12976">
          <cell r="J12976" t="str">
            <v/>
          </cell>
          <cell r="O12976" t="str">
            <v/>
          </cell>
          <cell r="P12976" t="str">
            <v/>
          </cell>
          <cell r="Q12976" t="str">
            <v/>
          </cell>
        </row>
        <row r="12977">
          <cell r="J12977" t="str">
            <v/>
          </cell>
          <cell r="O12977" t="str">
            <v/>
          </cell>
          <cell r="P12977" t="str">
            <v/>
          </cell>
          <cell r="Q12977" t="str">
            <v/>
          </cell>
        </row>
        <row r="12978">
          <cell r="J12978" t="str">
            <v/>
          </cell>
          <cell r="O12978" t="str">
            <v/>
          </cell>
          <cell r="P12978" t="str">
            <v/>
          </cell>
          <cell r="Q12978" t="str">
            <v/>
          </cell>
        </row>
        <row r="12979">
          <cell r="J12979" t="str">
            <v/>
          </cell>
          <cell r="O12979" t="str">
            <v/>
          </cell>
          <cell r="P12979" t="str">
            <v/>
          </cell>
          <cell r="Q12979" t="str">
            <v/>
          </cell>
        </row>
        <row r="12980">
          <cell r="J12980" t="str">
            <v/>
          </cell>
          <cell r="O12980" t="str">
            <v/>
          </cell>
          <cell r="P12980" t="str">
            <v/>
          </cell>
          <cell r="Q12980" t="str">
            <v/>
          </cell>
        </row>
        <row r="12981">
          <cell r="J12981" t="str">
            <v/>
          </cell>
          <cell r="O12981" t="str">
            <v/>
          </cell>
          <cell r="P12981" t="str">
            <v/>
          </cell>
          <cell r="Q12981" t="str">
            <v/>
          </cell>
        </row>
        <row r="12982">
          <cell r="J12982" t="str">
            <v/>
          </cell>
          <cell r="O12982" t="str">
            <v/>
          </cell>
          <cell r="P12982" t="str">
            <v/>
          </cell>
          <cell r="Q12982" t="str">
            <v/>
          </cell>
        </row>
        <row r="12983">
          <cell r="J12983" t="str">
            <v/>
          </cell>
          <cell r="O12983" t="str">
            <v/>
          </cell>
          <cell r="P12983" t="str">
            <v/>
          </cell>
          <cell r="Q12983" t="str">
            <v/>
          </cell>
        </row>
        <row r="12984">
          <cell r="J12984" t="str">
            <v/>
          </cell>
          <cell r="O12984" t="str">
            <v/>
          </cell>
          <cell r="P12984" t="str">
            <v/>
          </cell>
          <cell r="Q12984" t="str">
            <v/>
          </cell>
        </row>
        <row r="12985">
          <cell r="J12985" t="str">
            <v/>
          </cell>
          <cell r="O12985" t="str">
            <v/>
          </cell>
          <cell r="P12985" t="str">
            <v/>
          </cell>
          <cell r="Q12985" t="str">
            <v/>
          </cell>
        </row>
        <row r="12986">
          <cell r="J12986" t="str">
            <v/>
          </cell>
          <cell r="O12986" t="str">
            <v/>
          </cell>
          <cell r="P12986" t="str">
            <v/>
          </cell>
          <cell r="Q12986" t="str">
            <v/>
          </cell>
        </row>
        <row r="12987">
          <cell r="J12987" t="str">
            <v/>
          </cell>
          <cell r="O12987" t="str">
            <v/>
          </cell>
          <cell r="P12987" t="str">
            <v/>
          </cell>
          <cell r="Q12987" t="str">
            <v/>
          </cell>
        </row>
        <row r="12988">
          <cell r="J12988" t="str">
            <v/>
          </cell>
          <cell r="O12988" t="str">
            <v/>
          </cell>
          <cell r="P12988" t="str">
            <v/>
          </cell>
          <cell r="Q12988" t="str">
            <v/>
          </cell>
        </row>
        <row r="12989">
          <cell r="J12989" t="str">
            <v/>
          </cell>
          <cell r="O12989" t="str">
            <v/>
          </cell>
          <cell r="P12989" t="str">
            <v/>
          </cell>
          <cell r="Q12989" t="str">
            <v/>
          </cell>
        </row>
        <row r="12990">
          <cell r="J12990" t="str">
            <v/>
          </cell>
          <cell r="O12990" t="str">
            <v/>
          </cell>
          <cell r="P12990" t="str">
            <v/>
          </cell>
          <cell r="Q12990" t="str">
            <v/>
          </cell>
        </row>
        <row r="12991">
          <cell r="J12991" t="str">
            <v/>
          </cell>
          <cell r="O12991" t="str">
            <v/>
          </cell>
          <cell r="P12991" t="str">
            <v/>
          </cell>
          <cell r="Q12991" t="str">
            <v/>
          </cell>
        </row>
        <row r="12992">
          <cell r="J12992" t="str">
            <v/>
          </cell>
          <cell r="O12992" t="str">
            <v/>
          </cell>
          <cell r="P12992" t="str">
            <v/>
          </cell>
          <cell r="Q12992" t="str">
            <v/>
          </cell>
        </row>
        <row r="12993">
          <cell r="J12993" t="str">
            <v/>
          </cell>
          <cell r="O12993" t="str">
            <v/>
          </cell>
          <cell r="P12993" t="str">
            <v/>
          </cell>
          <cell r="Q12993" t="str">
            <v/>
          </cell>
        </row>
        <row r="12994">
          <cell r="J12994" t="str">
            <v/>
          </cell>
          <cell r="O12994" t="str">
            <v/>
          </cell>
          <cell r="P12994" t="str">
            <v/>
          </cell>
          <cell r="Q12994" t="str">
            <v/>
          </cell>
        </row>
        <row r="12995">
          <cell r="J12995" t="str">
            <v/>
          </cell>
          <cell r="O12995" t="str">
            <v/>
          </cell>
          <cell r="P12995" t="str">
            <v/>
          </cell>
          <cell r="Q12995" t="str">
            <v/>
          </cell>
        </row>
        <row r="12996">
          <cell r="J12996" t="str">
            <v/>
          </cell>
          <cell r="O12996" t="str">
            <v/>
          </cell>
          <cell r="P12996" t="str">
            <v/>
          </cell>
          <cell r="Q12996" t="str">
            <v/>
          </cell>
        </row>
        <row r="12997">
          <cell r="J12997" t="str">
            <v/>
          </cell>
          <cell r="O12997" t="str">
            <v/>
          </cell>
          <cell r="P12997" t="str">
            <v/>
          </cell>
          <cell r="Q12997" t="str">
            <v/>
          </cell>
        </row>
        <row r="12998">
          <cell r="J12998" t="str">
            <v/>
          </cell>
          <cell r="O12998" t="str">
            <v/>
          </cell>
          <cell r="P12998" t="str">
            <v/>
          </cell>
          <cell r="Q12998" t="str">
            <v/>
          </cell>
        </row>
        <row r="12999">
          <cell r="J12999" t="str">
            <v/>
          </cell>
          <cell r="O12999" t="str">
            <v/>
          </cell>
          <cell r="P12999" t="str">
            <v/>
          </cell>
          <cell r="Q12999" t="str">
            <v/>
          </cell>
        </row>
        <row r="13000">
          <cell r="J13000" t="str">
            <v/>
          </cell>
          <cell r="O13000" t="str">
            <v/>
          </cell>
          <cell r="P13000" t="str">
            <v/>
          </cell>
          <cell r="Q13000" t="str">
            <v/>
          </cell>
        </row>
        <row r="13001">
          <cell r="J13001" t="str">
            <v/>
          </cell>
          <cell r="O13001" t="str">
            <v/>
          </cell>
          <cell r="P13001" t="str">
            <v/>
          </cell>
          <cell r="Q13001" t="str">
            <v/>
          </cell>
        </row>
        <row r="13002">
          <cell r="J13002" t="str">
            <v/>
          </cell>
          <cell r="O13002" t="str">
            <v/>
          </cell>
          <cell r="P13002" t="str">
            <v/>
          </cell>
          <cell r="Q13002" t="str">
            <v/>
          </cell>
        </row>
        <row r="13003">
          <cell r="J13003" t="str">
            <v/>
          </cell>
          <cell r="O13003" t="str">
            <v/>
          </cell>
          <cell r="P13003" t="str">
            <v/>
          </cell>
          <cell r="Q13003" t="str">
            <v/>
          </cell>
        </row>
        <row r="13004">
          <cell r="J13004" t="str">
            <v/>
          </cell>
          <cell r="O13004" t="str">
            <v/>
          </cell>
          <cell r="P13004" t="str">
            <v/>
          </cell>
          <cell r="Q13004" t="str">
            <v/>
          </cell>
        </row>
        <row r="13005">
          <cell r="J13005" t="str">
            <v/>
          </cell>
          <cell r="O13005" t="str">
            <v/>
          </cell>
          <cell r="P13005" t="str">
            <v/>
          </cell>
          <cell r="Q13005" t="str">
            <v/>
          </cell>
        </row>
        <row r="13006">
          <cell r="J13006" t="str">
            <v/>
          </cell>
          <cell r="O13006" t="str">
            <v/>
          </cell>
          <cell r="P13006" t="str">
            <v/>
          </cell>
          <cell r="Q13006" t="str">
            <v/>
          </cell>
        </row>
        <row r="13007">
          <cell r="J13007" t="str">
            <v/>
          </cell>
          <cell r="O13007" t="str">
            <v/>
          </cell>
          <cell r="P13007" t="str">
            <v/>
          </cell>
          <cell r="Q13007" t="str">
            <v/>
          </cell>
        </row>
        <row r="13008">
          <cell r="J13008" t="str">
            <v/>
          </cell>
          <cell r="O13008" t="str">
            <v/>
          </cell>
          <cell r="P13008" t="str">
            <v/>
          </cell>
          <cell r="Q13008" t="str">
            <v/>
          </cell>
        </row>
        <row r="13009">
          <cell r="J13009" t="str">
            <v/>
          </cell>
          <cell r="O13009" t="str">
            <v/>
          </cell>
          <cell r="P13009" t="str">
            <v/>
          </cell>
          <cell r="Q13009" t="str">
            <v/>
          </cell>
        </row>
        <row r="13010">
          <cell r="J13010" t="str">
            <v/>
          </cell>
          <cell r="O13010" t="str">
            <v/>
          </cell>
          <cell r="P13010" t="str">
            <v/>
          </cell>
          <cell r="Q13010" t="str">
            <v/>
          </cell>
        </row>
        <row r="13011">
          <cell r="J13011" t="str">
            <v/>
          </cell>
          <cell r="O13011" t="str">
            <v/>
          </cell>
          <cell r="P13011" t="str">
            <v/>
          </cell>
          <cell r="Q13011" t="str">
            <v/>
          </cell>
        </row>
        <row r="13012">
          <cell r="J13012" t="str">
            <v/>
          </cell>
          <cell r="O13012" t="str">
            <v/>
          </cell>
          <cell r="P13012" t="str">
            <v/>
          </cell>
          <cell r="Q13012" t="str">
            <v/>
          </cell>
        </row>
        <row r="13013">
          <cell r="J13013" t="str">
            <v/>
          </cell>
          <cell r="O13013" t="str">
            <v/>
          </cell>
          <cell r="P13013" t="str">
            <v/>
          </cell>
          <cell r="Q13013" t="str">
            <v/>
          </cell>
        </row>
        <row r="13014">
          <cell r="J13014" t="str">
            <v/>
          </cell>
          <cell r="O13014" t="str">
            <v/>
          </cell>
          <cell r="P13014" t="str">
            <v/>
          </cell>
          <cell r="Q13014" t="str">
            <v/>
          </cell>
        </row>
        <row r="13015">
          <cell r="J13015" t="str">
            <v/>
          </cell>
          <cell r="O13015" t="str">
            <v/>
          </cell>
          <cell r="P13015" t="str">
            <v/>
          </cell>
          <cell r="Q13015" t="str">
            <v/>
          </cell>
        </row>
        <row r="13016">
          <cell r="J13016" t="str">
            <v/>
          </cell>
          <cell r="O13016" t="str">
            <v/>
          </cell>
          <cell r="P13016" t="str">
            <v/>
          </cell>
          <cell r="Q13016" t="str">
            <v/>
          </cell>
        </row>
        <row r="13017">
          <cell r="J13017" t="str">
            <v/>
          </cell>
          <cell r="O13017" t="str">
            <v/>
          </cell>
          <cell r="P13017" t="str">
            <v/>
          </cell>
          <cell r="Q13017" t="str">
            <v/>
          </cell>
        </row>
        <row r="13018">
          <cell r="J13018" t="str">
            <v/>
          </cell>
          <cell r="O13018" t="str">
            <v/>
          </cell>
          <cell r="P13018" t="str">
            <v/>
          </cell>
          <cell r="Q13018" t="str">
            <v/>
          </cell>
        </row>
        <row r="13019">
          <cell r="J13019" t="str">
            <v/>
          </cell>
          <cell r="O13019" t="str">
            <v/>
          </cell>
          <cell r="P13019" t="str">
            <v/>
          </cell>
          <cell r="Q13019" t="str">
            <v/>
          </cell>
        </row>
        <row r="13020">
          <cell r="J13020" t="str">
            <v/>
          </cell>
          <cell r="O13020" t="str">
            <v/>
          </cell>
          <cell r="P13020" t="str">
            <v/>
          </cell>
          <cell r="Q13020" t="str">
            <v/>
          </cell>
        </row>
        <row r="13021">
          <cell r="J13021" t="str">
            <v/>
          </cell>
          <cell r="O13021" t="str">
            <v/>
          </cell>
          <cell r="P13021" t="str">
            <v/>
          </cell>
          <cell r="Q13021" t="str">
            <v/>
          </cell>
        </row>
        <row r="13022">
          <cell r="J13022" t="str">
            <v/>
          </cell>
          <cell r="O13022" t="str">
            <v/>
          </cell>
          <cell r="P13022" t="str">
            <v/>
          </cell>
          <cell r="Q13022" t="str">
            <v/>
          </cell>
        </row>
        <row r="13023">
          <cell r="J13023" t="str">
            <v/>
          </cell>
          <cell r="O13023" t="str">
            <v/>
          </cell>
          <cell r="P13023" t="str">
            <v/>
          </cell>
          <cell r="Q13023" t="str">
            <v/>
          </cell>
        </row>
        <row r="13024">
          <cell r="J13024" t="str">
            <v/>
          </cell>
          <cell r="O13024" t="str">
            <v/>
          </cell>
          <cell r="P13024" t="str">
            <v/>
          </cell>
          <cell r="Q13024" t="str">
            <v/>
          </cell>
        </row>
        <row r="13025">
          <cell r="J13025" t="str">
            <v/>
          </cell>
          <cell r="O13025" t="str">
            <v/>
          </cell>
          <cell r="P13025" t="str">
            <v/>
          </cell>
          <cell r="Q13025" t="str">
            <v/>
          </cell>
        </row>
        <row r="13026">
          <cell r="J13026" t="str">
            <v/>
          </cell>
          <cell r="O13026" t="str">
            <v/>
          </cell>
          <cell r="P13026" t="str">
            <v/>
          </cell>
          <cell r="Q13026" t="str">
            <v/>
          </cell>
        </row>
        <row r="13027">
          <cell r="J13027" t="str">
            <v/>
          </cell>
          <cell r="O13027" t="str">
            <v/>
          </cell>
          <cell r="P13027" t="str">
            <v/>
          </cell>
          <cell r="Q13027" t="str">
            <v/>
          </cell>
        </row>
        <row r="13028">
          <cell r="J13028" t="str">
            <v/>
          </cell>
          <cell r="O13028" t="str">
            <v/>
          </cell>
          <cell r="P13028" t="str">
            <v/>
          </cell>
          <cell r="Q13028" t="str">
            <v/>
          </cell>
        </row>
        <row r="13029">
          <cell r="J13029" t="str">
            <v/>
          </cell>
          <cell r="O13029" t="str">
            <v/>
          </cell>
          <cell r="P13029" t="str">
            <v/>
          </cell>
          <cell r="Q13029" t="str">
            <v/>
          </cell>
        </row>
        <row r="13030">
          <cell r="J13030" t="str">
            <v/>
          </cell>
          <cell r="O13030" t="str">
            <v/>
          </cell>
          <cell r="P13030" t="str">
            <v/>
          </cell>
          <cell r="Q13030" t="str">
            <v/>
          </cell>
        </row>
        <row r="13031">
          <cell r="J13031" t="str">
            <v/>
          </cell>
          <cell r="O13031" t="str">
            <v/>
          </cell>
          <cell r="P13031" t="str">
            <v/>
          </cell>
          <cell r="Q13031" t="str">
            <v/>
          </cell>
        </row>
        <row r="13032">
          <cell r="J13032" t="str">
            <v/>
          </cell>
          <cell r="O13032" t="str">
            <v/>
          </cell>
          <cell r="P13032" t="str">
            <v/>
          </cell>
          <cell r="Q13032" t="str">
            <v/>
          </cell>
        </row>
        <row r="13033">
          <cell r="J13033" t="str">
            <v/>
          </cell>
          <cell r="O13033" t="str">
            <v/>
          </cell>
          <cell r="P13033" t="str">
            <v/>
          </cell>
          <cell r="Q13033" t="str">
            <v/>
          </cell>
        </row>
        <row r="13034">
          <cell r="J13034" t="str">
            <v/>
          </cell>
          <cell r="O13034" t="str">
            <v/>
          </cell>
          <cell r="P13034" t="str">
            <v/>
          </cell>
          <cell r="Q13034" t="str">
            <v/>
          </cell>
        </row>
        <row r="13035">
          <cell r="J13035" t="str">
            <v/>
          </cell>
          <cell r="O13035" t="str">
            <v/>
          </cell>
          <cell r="P13035" t="str">
            <v/>
          </cell>
          <cell r="Q13035" t="str">
            <v/>
          </cell>
        </row>
        <row r="13036">
          <cell r="J13036" t="str">
            <v/>
          </cell>
          <cell r="O13036" t="str">
            <v/>
          </cell>
          <cell r="P13036" t="str">
            <v/>
          </cell>
          <cell r="Q13036" t="str">
            <v/>
          </cell>
        </row>
        <row r="13037">
          <cell r="J13037" t="str">
            <v/>
          </cell>
          <cell r="O13037" t="str">
            <v/>
          </cell>
          <cell r="P13037" t="str">
            <v/>
          </cell>
          <cell r="Q13037" t="str">
            <v/>
          </cell>
        </row>
        <row r="13038">
          <cell r="J13038" t="str">
            <v/>
          </cell>
          <cell r="O13038" t="str">
            <v/>
          </cell>
          <cell r="P13038" t="str">
            <v/>
          </cell>
          <cell r="Q13038" t="str">
            <v/>
          </cell>
        </row>
        <row r="13039">
          <cell r="J13039" t="str">
            <v/>
          </cell>
          <cell r="O13039" t="str">
            <v/>
          </cell>
          <cell r="P13039" t="str">
            <v/>
          </cell>
          <cell r="Q13039" t="str">
            <v/>
          </cell>
        </row>
        <row r="13040">
          <cell r="J13040" t="str">
            <v/>
          </cell>
          <cell r="O13040" t="str">
            <v/>
          </cell>
          <cell r="P13040" t="str">
            <v/>
          </cell>
          <cell r="Q13040" t="str">
            <v/>
          </cell>
        </row>
        <row r="13041">
          <cell r="J13041" t="str">
            <v/>
          </cell>
          <cell r="O13041" t="str">
            <v/>
          </cell>
          <cell r="P13041" t="str">
            <v/>
          </cell>
          <cell r="Q13041" t="str">
            <v/>
          </cell>
        </row>
        <row r="13042">
          <cell r="J13042" t="str">
            <v/>
          </cell>
          <cell r="O13042" t="str">
            <v/>
          </cell>
          <cell r="P13042" t="str">
            <v/>
          </cell>
          <cell r="Q13042" t="str">
            <v/>
          </cell>
        </row>
        <row r="13043">
          <cell r="J13043" t="str">
            <v/>
          </cell>
          <cell r="O13043" t="str">
            <v/>
          </cell>
          <cell r="P13043" t="str">
            <v/>
          </cell>
          <cell r="Q13043" t="str">
            <v/>
          </cell>
        </row>
        <row r="13044">
          <cell r="J13044" t="str">
            <v/>
          </cell>
          <cell r="O13044" t="str">
            <v/>
          </cell>
          <cell r="P13044" t="str">
            <v/>
          </cell>
          <cell r="Q13044" t="str">
            <v/>
          </cell>
        </row>
        <row r="13045">
          <cell r="J13045" t="str">
            <v/>
          </cell>
          <cell r="O13045" t="str">
            <v/>
          </cell>
          <cell r="P13045" t="str">
            <v/>
          </cell>
          <cell r="Q13045" t="str">
            <v/>
          </cell>
        </row>
        <row r="13046">
          <cell r="J13046" t="str">
            <v/>
          </cell>
          <cell r="O13046" t="str">
            <v/>
          </cell>
          <cell r="P13046" t="str">
            <v/>
          </cell>
          <cell r="Q13046" t="str">
            <v/>
          </cell>
        </row>
        <row r="13047">
          <cell r="J13047" t="str">
            <v/>
          </cell>
          <cell r="O13047" t="str">
            <v/>
          </cell>
          <cell r="P13047" t="str">
            <v/>
          </cell>
          <cell r="Q13047" t="str">
            <v/>
          </cell>
        </row>
        <row r="13048">
          <cell r="J13048" t="str">
            <v/>
          </cell>
          <cell r="O13048" t="str">
            <v/>
          </cell>
          <cell r="P13048" t="str">
            <v/>
          </cell>
          <cell r="Q13048" t="str">
            <v/>
          </cell>
        </row>
        <row r="13049">
          <cell r="J13049" t="str">
            <v/>
          </cell>
          <cell r="O13049" t="str">
            <v/>
          </cell>
          <cell r="P13049" t="str">
            <v/>
          </cell>
          <cell r="Q13049" t="str">
            <v/>
          </cell>
        </row>
        <row r="13050">
          <cell r="J13050" t="str">
            <v/>
          </cell>
          <cell r="O13050" t="str">
            <v/>
          </cell>
          <cell r="P13050" t="str">
            <v/>
          </cell>
          <cell r="Q13050" t="str">
            <v/>
          </cell>
        </row>
        <row r="13051">
          <cell r="J13051" t="str">
            <v/>
          </cell>
          <cell r="O13051" t="str">
            <v/>
          </cell>
          <cell r="P13051" t="str">
            <v/>
          </cell>
          <cell r="Q13051" t="str">
            <v/>
          </cell>
        </row>
        <row r="13052">
          <cell r="J13052" t="str">
            <v/>
          </cell>
          <cell r="O13052" t="str">
            <v/>
          </cell>
          <cell r="P13052" t="str">
            <v/>
          </cell>
          <cell r="Q13052" t="str">
            <v/>
          </cell>
        </row>
        <row r="13053">
          <cell r="J13053" t="str">
            <v/>
          </cell>
          <cell r="O13053" t="str">
            <v/>
          </cell>
          <cell r="P13053" t="str">
            <v/>
          </cell>
          <cell r="Q13053" t="str">
            <v/>
          </cell>
        </row>
        <row r="13054">
          <cell r="J13054" t="str">
            <v/>
          </cell>
          <cell r="O13054" t="str">
            <v/>
          </cell>
          <cell r="P13054" t="str">
            <v/>
          </cell>
          <cell r="Q13054" t="str">
            <v/>
          </cell>
        </row>
        <row r="13055">
          <cell r="J13055" t="str">
            <v/>
          </cell>
          <cell r="O13055" t="str">
            <v/>
          </cell>
          <cell r="P13055" t="str">
            <v/>
          </cell>
          <cell r="Q13055" t="str">
            <v/>
          </cell>
        </row>
        <row r="13056">
          <cell r="J13056" t="str">
            <v/>
          </cell>
          <cell r="O13056" t="str">
            <v/>
          </cell>
          <cell r="P13056" t="str">
            <v/>
          </cell>
          <cell r="Q13056" t="str">
            <v/>
          </cell>
        </row>
        <row r="13057">
          <cell r="J13057" t="str">
            <v/>
          </cell>
          <cell r="O13057" t="str">
            <v/>
          </cell>
          <cell r="P13057" t="str">
            <v/>
          </cell>
          <cell r="Q13057" t="str">
            <v/>
          </cell>
        </row>
        <row r="13058">
          <cell r="J13058" t="str">
            <v/>
          </cell>
          <cell r="O13058" t="str">
            <v/>
          </cell>
          <cell r="P13058" t="str">
            <v/>
          </cell>
          <cell r="Q13058" t="str">
            <v/>
          </cell>
        </row>
        <row r="13059">
          <cell r="J13059" t="str">
            <v/>
          </cell>
          <cell r="O13059" t="str">
            <v/>
          </cell>
          <cell r="P13059" t="str">
            <v/>
          </cell>
          <cell r="Q13059" t="str">
            <v/>
          </cell>
        </row>
        <row r="13060">
          <cell r="J13060" t="str">
            <v/>
          </cell>
          <cell r="O13060" t="str">
            <v/>
          </cell>
          <cell r="P13060" t="str">
            <v/>
          </cell>
          <cell r="Q13060" t="str">
            <v/>
          </cell>
        </row>
        <row r="13061">
          <cell r="J13061" t="str">
            <v/>
          </cell>
          <cell r="O13061" t="str">
            <v/>
          </cell>
          <cell r="P13061" t="str">
            <v/>
          </cell>
          <cell r="Q13061" t="str">
            <v/>
          </cell>
        </row>
        <row r="13062">
          <cell r="J13062" t="str">
            <v/>
          </cell>
          <cell r="O13062" t="str">
            <v/>
          </cell>
          <cell r="P13062" t="str">
            <v/>
          </cell>
          <cell r="Q13062" t="str">
            <v/>
          </cell>
        </row>
        <row r="13063">
          <cell r="J13063" t="str">
            <v/>
          </cell>
          <cell r="O13063" t="str">
            <v/>
          </cell>
          <cell r="P13063" t="str">
            <v/>
          </cell>
          <cell r="Q13063" t="str">
            <v/>
          </cell>
        </row>
        <row r="13064">
          <cell r="J13064" t="str">
            <v/>
          </cell>
          <cell r="O13064" t="str">
            <v/>
          </cell>
          <cell r="P13064" t="str">
            <v/>
          </cell>
          <cell r="Q13064" t="str">
            <v/>
          </cell>
        </row>
        <row r="13065">
          <cell r="J13065" t="str">
            <v/>
          </cell>
          <cell r="O13065" t="str">
            <v/>
          </cell>
          <cell r="P13065" t="str">
            <v/>
          </cell>
          <cell r="Q13065" t="str">
            <v/>
          </cell>
        </row>
        <row r="13066">
          <cell r="J13066" t="str">
            <v/>
          </cell>
          <cell r="O13066" t="str">
            <v/>
          </cell>
          <cell r="P13066" t="str">
            <v/>
          </cell>
          <cell r="Q13066" t="str">
            <v/>
          </cell>
        </row>
        <row r="13067">
          <cell r="J13067" t="str">
            <v/>
          </cell>
          <cell r="O13067" t="str">
            <v/>
          </cell>
          <cell r="P13067" t="str">
            <v/>
          </cell>
          <cell r="Q13067" t="str">
            <v/>
          </cell>
        </row>
        <row r="13068">
          <cell r="J13068" t="str">
            <v/>
          </cell>
          <cell r="O13068" t="str">
            <v/>
          </cell>
          <cell r="P13068" t="str">
            <v/>
          </cell>
          <cell r="Q13068" t="str">
            <v/>
          </cell>
        </row>
        <row r="13069">
          <cell r="J13069" t="str">
            <v/>
          </cell>
          <cell r="O13069" t="str">
            <v/>
          </cell>
          <cell r="P13069" t="str">
            <v/>
          </cell>
          <cell r="Q13069" t="str">
            <v/>
          </cell>
        </row>
        <row r="13070">
          <cell r="J13070" t="str">
            <v/>
          </cell>
          <cell r="O13070" t="str">
            <v/>
          </cell>
          <cell r="P13070" t="str">
            <v/>
          </cell>
          <cell r="Q13070" t="str">
            <v/>
          </cell>
        </row>
        <row r="13071">
          <cell r="J13071" t="str">
            <v/>
          </cell>
          <cell r="O13071" t="str">
            <v/>
          </cell>
          <cell r="P13071" t="str">
            <v/>
          </cell>
          <cell r="Q13071" t="str">
            <v/>
          </cell>
        </row>
        <row r="13072">
          <cell r="J13072" t="str">
            <v/>
          </cell>
          <cell r="O13072" t="str">
            <v/>
          </cell>
          <cell r="P13072" t="str">
            <v/>
          </cell>
          <cell r="Q13072" t="str">
            <v/>
          </cell>
        </row>
        <row r="13073">
          <cell r="J13073" t="str">
            <v/>
          </cell>
          <cell r="O13073" t="str">
            <v/>
          </cell>
          <cell r="P13073" t="str">
            <v/>
          </cell>
          <cell r="Q13073" t="str">
            <v/>
          </cell>
        </row>
        <row r="13074">
          <cell r="J13074" t="str">
            <v/>
          </cell>
          <cell r="O13074" t="str">
            <v/>
          </cell>
          <cell r="P13074" t="str">
            <v/>
          </cell>
          <cell r="Q13074" t="str">
            <v/>
          </cell>
        </row>
        <row r="13075">
          <cell r="J13075" t="str">
            <v/>
          </cell>
          <cell r="O13075" t="str">
            <v/>
          </cell>
          <cell r="P13075" t="str">
            <v/>
          </cell>
          <cell r="Q13075" t="str">
            <v/>
          </cell>
        </row>
        <row r="13076">
          <cell r="J13076" t="str">
            <v/>
          </cell>
          <cell r="O13076" t="str">
            <v/>
          </cell>
          <cell r="P13076" t="str">
            <v/>
          </cell>
          <cell r="Q13076" t="str">
            <v/>
          </cell>
        </row>
        <row r="13077">
          <cell r="J13077" t="str">
            <v/>
          </cell>
          <cell r="O13077" t="str">
            <v/>
          </cell>
          <cell r="P13077" t="str">
            <v/>
          </cell>
          <cell r="Q13077" t="str">
            <v/>
          </cell>
        </row>
        <row r="13078">
          <cell r="J13078" t="str">
            <v/>
          </cell>
          <cell r="O13078" t="str">
            <v/>
          </cell>
          <cell r="P13078" t="str">
            <v/>
          </cell>
          <cell r="Q13078" t="str">
            <v/>
          </cell>
        </row>
        <row r="13079">
          <cell r="J13079" t="str">
            <v/>
          </cell>
          <cell r="O13079" t="str">
            <v/>
          </cell>
          <cell r="P13079" t="str">
            <v/>
          </cell>
          <cell r="Q13079" t="str">
            <v/>
          </cell>
        </row>
        <row r="13080">
          <cell r="J13080" t="str">
            <v/>
          </cell>
          <cell r="O13080" t="str">
            <v/>
          </cell>
          <cell r="P13080" t="str">
            <v/>
          </cell>
          <cell r="Q13080" t="str">
            <v/>
          </cell>
        </row>
        <row r="13081">
          <cell r="J13081" t="str">
            <v/>
          </cell>
          <cell r="O13081" t="str">
            <v/>
          </cell>
          <cell r="P13081" t="str">
            <v/>
          </cell>
          <cell r="Q13081" t="str">
            <v/>
          </cell>
        </row>
        <row r="13082">
          <cell r="J13082" t="str">
            <v/>
          </cell>
          <cell r="O13082" t="str">
            <v/>
          </cell>
          <cell r="P13082" t="str">
            <v/>
          </cell>
          <cell r="Q13082" t="str">
            <v/>
          </cell>
        </row>
        <row r="13083">
          <cell r="J13083" t="str">
            <v/>
          </cell>
          <cell r="O13083" t="str">
            <v/>
          </cell>
          <cell r="P13083" t="str">
            <v/>
          </cell>
          <cell r="Q13083" t="str">
            <v/>
          </cell>
        </row>
        <row r="13084">
          <cell r="J13084" t="str">
            <v/>
          </cell>
          <cell r="O13084" t="str">
            <v/>
          </cell>
          <cell r="P13084" t="str">
            <v/>
          </cell>
          <cell r="Q13084" t="str">
            <v/>
          </cell>
        </row>
        <row r="13085">
          <cell r="J13085" t="str">
            <v/>
          </cell>
          <cell r="O13085" t="str">
            <v/>
          </cell>
          <cell r="P13085" t="str">
            <v/>
          </cell>
          <cell r="Q13085" t="str">
            <v/>
          </cell>
        </row>
        <row r="13086">
          <cell r="J13086" t="str">
            <v/>
          </cell>
          <cell r="O13086" t="str">
            <v/>
          </cell>
          <cell r="P13086" t="str">
            <v/>
          </cell>
          <cell r="Q13086" t="str">
            <v/>
          </cell>
        </row>
        <row r="13087">
          <cell r="J13087" t="str">
            <v/>
          </cell>
          <cell r="O13087" t="str">
            <v/>
          </cell>
          <cell r="P13087" t="str">
            <v/>
          </cell>
          <cell r="Q13087" t="str">
            <v/>
          </cell>
        </row>
        <row r="13088">
          <cell r="J13088" t="str">
            <v/>
          </cell>
          <cell r="O13088" t="str">
            <v/>
          </cell>
          <cell r="P13088" t="str">
            <v/>
          </cell>
          <cell r="Q13088" t="str">
            <v/>
          </cell>
        </row>
        <row r="13089">
          <cell r="J13089" t="str">
            <v/>
          </cell>
          <cell r="O13089" t="str">
            <v/>
          </cell>
          <cell r="P13089" t="str">
            <v/>
          </cell>
          <cell r="Q13089" t="str">
            <v/>
          </cell>
        </row>
        <row r="13090">
          <cell r="J13090" t="str">
            <v/>
          </cell>
          <cell r="O13090" t="str">
            <v/>
          </cell>
          <cell r="P13090" t="str">
            <v/>
          </cell>
          <cell r="Q13090" t="str">
            <v/>
          </cell>
        </row>
        <row r="13091">
          <cell r="J13091" t="str">
            <v/>
          </cell>
          <cell r="O13091" t="str">
            <v/>
          </cell>
          <cell r="P13091" t="str">
            <v/>
          </cell>
          <cell r="Q13091" t="str">
            <v/>
          </cell>
        </row>
        <row r="13092">
          <cell r="J13092" t="str">
            <v/>
          </cell>
          <cell r="O13092" t="str">
            <v/>
          </cell>
          <cell r="P13092" t="str">
            <v/>
          </cell>
          <cell r="Q13092" t="str">
            <v/>
          </cell>
        </row>
        <row r="13093">
          <cell r="J13093" t="str">
            <v/>
          </cell>
          <cell r="O13093" t="str">
            <v/>
          </cell>
          <cell r="P13093" t="str">
            <v/>
          </cell>
          <cell r="Q13093" t="str">
            <v/>
          </cell>
        </row>
        <row r="13094">
          <cell r="J13094" t="str">
            <v/>
          </cell>
          <cell r="O13094" t="str">
            <v/>
          </cell>
          <cell r="P13094" t="str">
            <v/>
          </cell>
          <cell r="Q13094" t="str">
            <v/>
          </cell>
        </row>
        <row r="13095">
          <cell r="J13095" t="str">
            <v/>
          </cell>
          <cell r="O13095" t="str">
            <v/>
          </cell>
          <cell r="P13095" t="str">
            <v/>
          </cell>
          <cell r="Q13095" t="str">
            <v/>
          </cell>
        </row>
        <row r="13096">
          <cell r="J13096" t="str">
            <v/>
          </cell>
          <cell r="O13096" t="str">
            <v/>
          </cell>
          <cell r="P13096" t="str">
            <v/>
          </cell>
          <cell r="Q13096" t="str">
            <v/>
          </cell>
        </row>
        <row r="13097">
          <cell r="J13097" t="str">
            <v/>
          </cell>
          <cell r="O13097" t="str">
            <v/>
          </cell>
          <cell r="P13097" t="str">
            <v/>
          </cell>
          <cell r="Q13097" t="str">
            <v/>
          </cell>
        </row>
        <row r="13098">
          <cell r="J13098" t="str">
            <v/>
          </cell>
          <cell r="O13098" t="str">
            <v/>
          </cell>
          <cell r="P13098" t="str">
            <v/>
          </cell>
          <cell r="Q13098" t="str">
            <v/>
          </cell>
        </row>
        <row r="13099">
          <cell r="J13099" t="str">
            <v/>
          </cell>
          <cell r="O13099" t="str">
            <v/>
          </cell>
          <cell r="P13099" t="str">
            <v/>
          </cell>
          <cell r="Q13099" t="str">
            <v/>
          </cell>
        </row>
        <row r="13100">
          <cell r="J13100" t="str">
            <v/>
          </cell>
          <cell r="O13100" t="str">
            <v/>
          </cell>
          <cell r="P13100" t="str">
            <v/>
          </cell>
          <cell r="Q13100" t="str">
            <v/>
          </cell>
        </row>
        <row r="13101">
          <cell r="J13101" t="str">
            <v/>
          </cell>
          <cell r="O13101" t="str">
            <v/>
          </cell>
          <cell r="P13101" t="str">
            <v/>
          </cell>
          <cell r="Q13101" t="str">
            <v/>
          </cell>
        </row>
        <row r="13102">
          <cell r="J13102" t="str">
            <v/>
          </cell>
          <cell r="O13102" t="str">
            <v/>
          </cell>
          <cell r="P13102" t="str">
            <v/>
          </cell>
          <cell r="Q13102" t="str">
            <v/>
          </cell>
        </row>
        <row r="13103">
          <cell r="J13103" t="str">
            <v/>
          </cell>
          <cell r="O13103" t="str">
            <v/>
          </cell>
          <cell r="P13103" t="str">
            <v/>
          </cell>
          <cell r="Q13103" t="str">
            <v/>
          </cell>
        </row>
        <row r="13104">
          <cell r="J13104" t="str">
            <v/>
          </cell>
          <cell r="O13104" t="str">
            <v/>
          </cell>
          <cell r="P13104" t="str">
            <v/>
          </cell>
          <cell r="Q13104" t="str">
            <v/>
          </cell>
        </row>
        <row r="13105">
          <cell r="J13105" t="str">
            <v/>
          </cell>
          <cell r="O13105" t="str">
            <v/>
          </cell>
          <cell r="P13105" t="str">
            <v/>
          </cell>
          <cell r="Q13105" t="str">
            <v/>
          </cell>
        </row>
        <row r="13106">
          <cell r="J13106" t="str">
            <v/>
          </cell>
          <cell r="O13106" t="str">
            <v/>
          </cell>
          <cell r="P13106" t="str">
            <v/>
          </cell>
          <cell r="Q13106" t="str">
            <v/>
          </cell>
        </row>
        <row r="13107">
          <cell r="J13107" t="str">
            <v/>
          </cell>
          <cell r="O13107" t="str">
            <v/>
          </cell>
          <cell r="P13107" t="str">
            <v/>
          </cell>
          <cell r="Q13107" t="str">
            <v/>
          </cell>
        </row>
        <row r="13108">
          <cell r="J13108" t="str">
            <v/>
          </cell>
          <cell r="O13108" t="str">
            <v/>
          </cell>
          <cell r="P13108" t="str">
            <v/>
          </cell>
          <cell r="Q13108" t="str">
            <v/>
          </cell>
        </row>
        <row r="13109">
          <cell r="J13109" t="str">
            <v/>
          </cell>
          <cell r="O13109" t="str">
            <v/>
          </cell>
          <cell r="P13109" t="str">
            <v/>
          </cell>
          <cell r="Q13109" t="str">
            <v/>
          </cell>
        </row>
        <row r="13110">
          <cell r="J13110" t="str">
            <v/>
          </cell>
          <cell r="O13110" t="str">
            <v/>
          </cell>
          <cell r="P13110" t="str">
            <v/>
          </cell>
          <cell r="Q13110" t="str">
            <v/>
          </cell>
        </row>
        <row r="13111">
          <cell r="J13111" t="str">
            <v/>
          </cell>
          <cell r="O13111" t="str">
            <v/>
          </cell>
          <cell r="P13111" t="str">
            <v/>
          </cell>
          <cell r="Q13111" t="str">
            <v/>
          </cell>
        </row>
        <row r="13112">
          <cell r="J13112" t="str">
            <v/>
          </cell>
          <cell r="O13112" t="str">
            <v/>
          </cell>
          <cell r="P13112" t="str">
            <v/>
          </cell>
          <cell r="Q13112" t="str">
            <v/>
          </cell>
        </row>
        <row r="13113">
          <cell r="J13113" t="str">
            <v/>
          </cell>
          <cell r="O13113" t="str">
            <v/>
          </cell>
          <cell r="P13113" t="str">
            <v/>
          </cell>
          <cell r="Q13113" t="str">
            <v/>
          </cell>
        </row>
        <row r="13114">
          <cell r="J13114" t="str">
            <v/>
          </cell>
          <cell r="O13114" t="str">
            <v/>
          </cell>
          <cell r="P13114" t="str">
            <v/>
          </cell>
          <cell r="Q13114" t="str">
            <v/>
          </cell>
        </row>
        <row r="13115">
          <cell r="J13115" t="str">
            <v/>
          </cell>
          <cell r="O13115" t="str">
            <v/>
          </cell>
          <cell r="P13115" t="str">
            <v/>
          </cell>
          <cell r="Q13115" t="str">
            <v/>
          </cell>
        </row>
        <row r="13116">
          <cell r="J13116" t="str">
            <v/>
          </cell>
          <cell r="O13116" t="str">
            <v/>
          </cell>
          <cell r="P13116" t="str">
            <v/>
          </cell>
          <cell r="Q13116" t="str">
            <v/>
          </cell>
        </row>
        <row r="13117">
          <cell r="J13117" t="str">
            <v/>
          </cell>
          <cell r="O13117" t="str">
            <v/>
          </cell>
          <cell r="P13117" t="str">
            <v/>
          </cell>
          <cell r="Q13117" t="str">
            <v/>
          </cell>
        </row>
        <row r="13118">
          <cell r="J13118" t="str">
            <v/>
          </cell>
          <cell r="O13118" t="str">
            <v/>
          </cell>
          <cell r="P13118" t="str">
            <v/>
          </cell>
          <cell r="Q13118" t="str">
            <v/>
          </cell>
        </row>
        <row r="13119">
          <cell r="J13119" t="str">
            <v/>
          </cell>
          <cell r="O13119" t="str">
            <v/>
          </cell>
          <cell r="P13119" t="str">
            <v/>
          </cell>
          <cell r="Q13119" t="str">
            <v/>
          </cell>
        </row>
        <row r="13120">
          <cell r="J13120" t="str">
            <v/>
          </cell>
          <cell r="O13120" t="str">
            <v/>
          </cell>
          <cell r="P13120" t="str">
            <v/>
          </cell>
          <cell r="Q13120" t="str">
            <v/>
          </cell>
        </row>
        <row r="13121">
          <cell r="J13121" t="str">
            <v/>
          </cell>
          <cell r="O13121" t="str">
            <v/>
          </cell>
          <cell r="P13121" t="str">
            <v/>
          </cell>
          <cell r="Q13121" t="str">
            <v/>
          </cell>
        </row>
        <row r="13122">
          <cell r="J13122" t="str">
            <v/>
          </cell>
          <cell r="O13122" t="str">
            <v/>
          </cell>
          <cell r="P13122" t="str">
            <v/>
          </cell>
          <cell r="Q13122" t="str">
            <v/>
          </cell>
        </row>
        <row r="13123">
          <cell r="J13123" t="str">
            <v/>
          </cell>
          <cell r="O13123" t="str">
            <v/>
          </cell>
          <cell r="P13123" t="str">
            <v/>
          </cell>
          <cell r="Q13123" t="str">
            <v/>
          </cell>
        </row>
        <row r="13124">
          <cell r="J13124" t="str">
            <v/>
          </cell>
          <cell r="O13124" t="str">
            <v/>
          </cell>
          <cell r="P13124" t="str">
            <v/>
          </cell>
          <cell r="Q13124" t="str">
            <v/>
          </cell>
        </row>
        <row r="13125">
          <cell r="J13125" t="str">
            <v/>
          </cell>
          <cell r="O13125" t="str">
            <v/>
          </cell>
          <cell r="P13125" t="str">
            <v/>
          </cell>
          <cell r="Q13125" t="str">
            <v/>
          </cell>
        </row>
        <row r="13126">
          <cell r="J13126" t="str">
            <v/>
          </cell>
          <cell r="O13126" t="str">
            <v/>
          </cell>
          <cell r="P13126" t="str">
            <v/>
          </cell>
          <cell r="Q13126" t="str">
            <v/>
          </cell>
        </row>
        <row r="13127">
          <cell r="J13127" t="str">
            <v/>
          </cell>
          <cell r="O13127" t="str">
            <v/>
          </cell>
          <cell r="P13127" t="str">
            <v/>
          </cell>
          <cell r="Q13127" t="str">
            <v/>
          </cell>
        </row>
        <row r="13128">
          <cell r="J13128" t="str">
            <v/>
          </cell>
          <cell r="O13128" t="str">
            <v/>
          </cell>
          <cell r="P13128" t="str">
            <v/>
          </cell>
          <cell r="Q13128" t="str">
            <v/>
          </cell>
        </row>
        <row r="13129">
          <cell r="J13129" t="str">
            <v/>
          </cell>
          <cell r="O13129" t="str">
            <v/>
          </cell>
          <cell r="P13129" t="str">
            <v/>
          </cell>
          <cell r="Q13129" t="str">
            <v/>
          </cell>
        </row>
        <row r="13130">
          <cell r="J13130" t="str">
            <v/>
          </cell>
          <cell r="O13130" t="str">
            <v/>
          </cell>
          <cell r="P13130" t="str">
            <v/>
          </cell>
          <cell r="Q13130" t="str">
            <v/>
          </cell>
        </row>
        <row r="13131">
          <cell r="J13131" t="str">
            <v/>
          </cell>
          <cell r="O13131" t="str">
            <v/>
          </cell>
          <cell r="P13131" t="str">
            <v/>
          </cell>
          <cell r="Q13131" t="str">
            <v/>
          </cell>
        </row>
        <row r="13132">
          <cell r="J13132" t="str">
            <v/>
          </cell>
          <cell r="O13132" t="str">
            <v/>
          </cell>
          <cell r="P13132" t="str">
            <v/>
          </cell>
          <cell r="Q13132" t="str">
            <v/>
          </cell>
        </row>
        <row r="13133">
          <cell r="J13133" t="str">
            <v/>
          </cell>
          <cell r="O13133" t="str">
            <v/>
          </cell>
          <cell r="P13133" t="str">
            <v/>
          </cell>
          <cell r="Q13133" t="str">
            <v/>
          </cell>
        </row>
        <row r="13134">
          <cell r="J13134" t="str">
            <v/>
          </cell>
          <cell r="O13134" t="str">
            <v/>
          </cell>
          <cell r="P13134" t="str">
            <v/>
          </cell>
          <cell r="Q13134" t="str">
            <v/>
          </cell>
        </row>
        <row r="13135">
          <cell r="J13135" t="str">
            <v/>
          </cell>
          <cell r="O13135" t="str">
            <v/>
          </cell>
          <cell r="P13135" t="str">
            <v/>
          </cell>
          <cell r="Q13135" t="str">
            <v/>
          </cell>
        </row>
        <row r="13136">
          <cell r="J13136" t="str">
            <v/>
          </cell>
          <cell r="O13136" t="str">
            <v/>
          </cell>
          <cell r="P13136" t="str">
            <v/>
          </cell>
          <cell r="Q13136" t="str">
            <v/>
          </cell>
        </row>
        <row r="13137">
          <cell r="J13137" t="str">
            <v/>
          </cell>
          <cell r="O13137" t="str">
            <v/>
          </cell>
          <cell r="P13137" t="str">
            <v/>
          </cell>
          <cell r="Q13137" t="str">
            <v/>
          </cell>
        </row>
        <row r="13138">
          <cell r="J13138" t="str">
            <v/>
          </cell>
          <cell r="O13138" t="str">
            <v/>
          </cell>
          <cell r="P13138" t="str">
            <v/>
          </cell>
          <cell r="Q13138" t="str">
            <v/>
          </cell>
        </row>
        <row r="13139">
          <cell r="J13139" t="str">
            <v/>
          </cell>
          <cell r="O13139" t="str">
            <v/>
          </cell>
          <cell r="P13139" t="str">
            <v/>
          </cell>
          <cell r="Q13139" t="str">
            <v/>
          </cell>
        </row>
        <row r="13140">
          <cell r="J13140" t="str">
            <v/>
          </cell>
          <cell r="O13140" t="str">
            <v/>
          </cell>
          <cell r="P13140" t="str">
            <v/>
          </cell>
          <cell r="Q13140" t="str">
            <v/>
          </cell>
        </row>
        <row r="13141">
          <cell r="J13141" t="str">
            <v/>
          </cell>
          <cell r="O13141" t="str">
            <v/>
          </cell>
          <cell r="P13141" t="str">
            <v/>
          </cell>
          <cell r="Q13141" t="str">
            <v/>
          </cell>
        </row>
        <row r="13142">
          <cell r="J13142" t="str">
            <v/>
          </cell>
          <cell r="O13142" t="str">
            <v/>
          </cell>
          <cell r="P13142" t="str">
            <v/>
          </cell>
          <cell r="Q13142" t="str">
            <v/>
          </cell>
        </row>
        <row r="13143">
          <cell r="J13143" t="str">
            <v/>
          </cell>
          <cell r="O13143" t="str">
            <v/>
          </cell>
          <cell r="P13143" t="str">
            <v/>
          </cell>
          <cell r="Q13143" t="str">
            <v/>
          </cell>
        </row>
        <row r="13144">
          <cell r="J13144" t="str">
            <v/>
          </cell>
          <cell r="O13144" t="str">
            <v/>
          </cell>
          <cell r="P13144" t="str">
            <v/>
          </cell>
          <cell r="Q13144" t="str">
            <v/>
          </cell>
        </row>
        <row r="13145">
          <cell r="J13145" t="str">
            <v/>
          </cell>
          <cell r="O13145" t="str">
            <v/>
          </cell>
          <cell r="P13145" t="str">
            <v/>
          </cell>
          <cell r="Q13145" t="str">
            <v/>
          </cell>
        </row>
        <row r="13146">
          <cell r="J13146" t="str">
            <v/>
          </cell>
          <cell r="O13146" t="str">
            <v/>
          </cell>
          <cell r="P13146" t="str">
            <v/>
          </cell>
          <cell r="Q13146" t="str">
            <v/>
          </cell>
        </row>
        <row r="13147">
          <cell r="J13147" t="str">
            <v/>
          </cell>
          <cell r="O13147" t="str">
            <v/>
          </cell>
          <cell r="P13147" t="str">
            <v/>
          </cell>
          <cell r="Q13147" t="str">
            <v/>
          </cell>
        </row>
        <row r="13148">
          <cell r="J13148" t="str">
            <v/>
          </cell>
          <cell r="O13148" t="str">
            <v/>
          </cell>
          <cell r="P13148" t="str">
            <v/>
          </cell>
          <cell r="Q13148" t="str">
            <v/>
          </cell>
        </row>
        <row r="13149">
          <cell r="J13149" t="str">
            <v/>
          </cell>
          <cell r="O13149" t="str">
            <v/>
          </cell>
          <cell r="P13149" t="str">
            <v/>
          </cell>
          <cell r="Q13149" t="str">
            <v/>
          </cell>
        </row>
        <row r="13150">
          <cell r="J13150" t="str">
            <v/>
          </cell>
          <cell r="O13150" t="str">
            <v/>
          </cell>
          <cell r="P13150" t="str">
            <v/>
          </cell>
          <cell r="Q13150" t="str">
            <v/>
          </cell>
        </row>
        <row r="13151">
          <cell r="J13151" t="str">
            <v/>
          </cell>
          <cell r="O13151" t="str">
            <v/>
          </cell>
          <cell r="P13151" t="str">
            <v/>
          </cell>
          <cell r="Q13151" t="str">
            <v/>
          </cell>
        </row>
        <row r="13152">
          <cell r="J13152" t="str">
            <v/>
          </cell>
          <cell r="O13152" t="str">
            <v/>
          </cell>
          <cell r="P13152" t="str">
            <v/>
          </cell>
          <cell r="Q13152" t="str">
            <v/>
          </cell>
        </row>
        <row r="13153">
          <cell r="J13153" t="str">
            <v/>
          </cell>
          <cell r="O13153" t="str">
            <v/>
          </cell>
          <cell r="P13153" t="str">
            <v/>
          </cell>
          <cell r="Q13153" t="str">
            <v/>
          </cell>
        </row>
        <row r="13154">
          <cell r="J13154" t="str">
            <v/>
          </cell>
          <cell r="O13154" t="str">
            <v/>
          </cell>
          <cell r="P13154" t="str">
            <v/>
          </cell>
          <cell r="Q13154" t="str">
            <v/>
          </cell>
        </row>
        <row r="13155">
          <cell r="J13155" t="str">
            <v/>
          </cell>
          <cell r="O13155" t="str">
            <v/>
          </cell>
          <cell r="P13155" t="str">
            <v/>
          </cell>
          <cell r="Q13155" t="str">
            <v/>
          </cell>
        </row>
        <row r="13156">
          <cell r="J13156" t="str">
            <v/>
          </cell>
          <cell r="O13156" t="str">
            <v/>
          </cell>
          <cell r="P13156" t="str">
            <v/>
          </cell>
          <cell r="Q13156" t="str">
            <v/>
          </cell>
        </row>
        <row r="13157">
          <cell r="J13157" t="str">
            <v/>
          </cell>
          <cell r="O13157" t="str">
            <v/>
          </cell>
          <cell r="P13157" t="str">
            <v/>
          </cell>
          <cell r="Q13157" t="str">
            <v/>
          </cell>
        </row>
        <row r="13158">
          <cell r="J13158" t="str">
            <v/>
          </cell>
          <cell r="O13158" t="str">
            <v/>
          </cell>
          <cell r="P13158" t="str">
            <v/>
          </cell>
          <cell r="Q13158" t="str">
            <v/>
          </cell>
        </row>
        <row r="13159">
          <cell r="J13159" t="str">
            <v/>
          </cell>
          <cell r="O13159" t="str">
            <v/>
          </cell>
          <cell r="P13159" t="str">
            <v/>
          </cell>
          <cell r="Q13159" t="str">
            <v/>
          </cell>
        </row>
        <row r="13160">
          <cell r="J13160" t="str">
            <v/>
          </cell>
          <cell r="O13160" t="str">
            <v/>
          </cell>
          <cell r="P13160" t="str">
            <v/>
          </cell>
          <cell r="Q13160" t="str">
            <v/>
          </cell>
        </row>
        <row r="13161">
          <cell r="J13161" t="str">
            <v/>
          </cell>
          <cell r="O13161" t="str">
            <v/>
          </cell>
          <cell r="P13161" t="str">
            <v/>
          </cell>
          <cell r="Q13161" t="str">
            <v/>
          </cell>
        </row>
        <row r="13162">
          <cell r="J13162" t="str">
            <v/>
          </cell>
          <cell r="O13162" t="str">
            <v/>
          </cell>
          <cell r="P13162" t="str">
            <v/>
          </cell>
          <cell r="Q13162" t="str">
            <v/>
          </cell>
        </row>
        <row r="13163">
          <cell r="J13163" t="str">
            <v/>
          </cell>
          <cell r="O13163" t="str">
            <v/>
          </cell>
          <cell r="P13163" t="str">
            <v/>
          </cell>
          <cell r="Q13163" t="str">
            <v/>
          </cell>
        </row>
        <row r="13164">
          <cell r="J13164" t="str">
            <v/>
          </cell>
          <cell r="O13164" t="str">
            <v/>
          </cell>
          <cell r="P13164" t="str">
            <v/>
          </cell>
          <cell r="Q13164" t="str">
            <v/>
          </cell>
        </row>
        <row r="13165">
          <cell r="J13165" t="str">
            <v/>
          </cell>
          <cell r="O13165" t="str">
            <v/>
          </cell>
          <cell r="P13165" t="str">
            <v/>
          </cell>
          <cell r="Q13165" t="str">
            <v/>
          </cell>
        </row>
        <row r="13166">
          <cell r="J13166" t="str">
            <v/>
          </cell>
          <cell r="O13166" t="str">
            <v/>
          </cell>
          <cell r="P13166" t="str">
            <v/>
          </cell>
          <cell r="Q13166" t="str">
            <v/>
          </cell>
        </row>
        <row r="13167">
          <cell r="J13167" t="str">
            <v/>
          </cell>
          <cell r="O13167" t="str">
            <v/>
          </cell>
          <cell r="P13167" t="str">
            <v/>
          </cell>
          <cell r="Q13167" t="str">
            <v/>
          </cell>
        </row>
        <row r="13168">
          <cell r="J13168" t="str">
            <v/>
          </cell>
          <cell r="O13168" t="str">
            <v/>
          </cell>
          <cell r="P13168" t="str">
            <v/>
          </cell>
          <cell r="Q13168" t="str">
            <v/>
          </cell>
        </row>
        <row r="13169">
          <cell r="J13169" t="str">
            <v/>
          </cell>
          <cell r="O13169" t="str">
            <v/>
          </cell>
          <cell r="P13169" t="str">
            <v/>
          </cell>
          <cell r="Q13169" t="str">
            <v/>
          </cell>
        </row>
        <row r="13170">
          <cell r="J13170" t="str">
            <v/>
          </cell>
          <cell r="O13170" t="str">
            <v/>
          </cell>
          <cell r="P13170" t="str">
            <v/>
          </cell>
          <cell r="Q13170" t="str">
            <v/>
          </cell>
        </row>
        <row r="13171">
          <cell r="J13171" t="str">
            <v/>
          </cell>
          <cell r="O13171" t="str">
            <v/>
          </cell>
          <cell r="P13171" t="str">
            <v/>
          </cell>
          <cell r="Q13171" t="str">
            <v/>
          </cell>
        </row>
        <row r="13172">
          <cell r="J13172" t="str">
            <v/>
          </cell>
          <cell r="O13172" t="str">
            <v/>
          </cell>
          <cell r="P13172" t="str">
            <v/>
          </cell>
          <cell r="Q13172" t="str">
            <v/>
          </cell>
        </row>
        <row r="13173">
          <cell r="J13173" t="str">
            <v/>
          </cell>
          <cell r="O13173" t="str">
            <v/>
          </cell>
          <cell r="P13173" t="str">
            <v/>
          </cell>
          <cell r="Q13173" t="str">
            <v/>
          </cell>
        </row>
        <row r="13174">
          <cell r="J13174" t="str">
            <v/>
          </cell>
          <cell r="O13174" t="str">
            <v/>
          </cell>
          <cell r="P13174" t="str">
            <v/>
          </cell>
          <cell r="Q13174" t="str">
            <v/>
          </cell>
        </row>
        <row r="13175">
          <cell r="J13175" t="str">
            <v/>
          </cell>
          <cell r="O13175" t="str">
            <v/>
          </cell>
          <cell r="P13175" t="str">
            <v/>
          </cell>
          <cell r="Q13175" t="str">
            <v/>
          </cell>
        </row>
        <row r="13176">
          <cell r="J13176" t="str">
            <v/>
          </cell>
          <cell r="O13176" t="str">
            <v/>
          </cell>
          <cell r="P13176" t="str">
            <v/>
          </cell>
          <cell r="Q13176" t="str">
            <v/>
          </cell>
        </row>
        <row r="13177">
          <cell r="J13177" t="str">
            <v/>
          </cell>
          <cell r="O13177" t="str">
            <v/>
          </cell>
          <cell r="P13177" t="str">
            <v/>
          </cell>
          <cell r="Q13177" t="str">
            <v/>
          </cell>
        </row>
        <row r="13178">
          <cell r="J13178" t="str">
            <v/>
          </cell>
          <cell r="O13178" t="str">
            <v/>
          </cell>
          <cell r="P13178" t="str">
            <v/>
          </cell>
          <cell r="Q13178" t="str">
            <v/>
          </cell>
        </row>
        <row r="13179">
          <cell r="J13179" t="str">
            <v/>
          </cell>
          <cell r="O13179" t="str">
            <v/>
          </cell>
          <cell r="P13179" t="str">
            <v/>
          </cell>
          <cell r="Q13179" t="str">
            <v/>
          </cell>
        </row>
        <row r="13180">
          <cell r="J13180" t="str">
            <v/>
          </cell>
          <cell r="O13180" t="str">
            <v/>
          </cell>
          <cell r="P13180" t="str">
            <v/>
          </cell>
          <cell r="Q13180" t="str">
            <v/>
          </cell>
        </row>
        <row r="13181">
          <cell r="J13181" t="str">
            <v/>
          </cell>
          <cell r="O13181" t="str">
            <v/>
          </cell>
          <cell r="P13181" t="str">
            <v/>
          </cell>
          <cell r="Q13181" t="str">
            <v/>
          </cell>
        </row>
        <row r="13182">
          <cell r="J13182" t="str">
            <v/>
          </cell>
          <cell r="O13182" t="str">
            <v/>
          </cell>
          <cell r="P13182" t="str">
            <v/>
          </cell>
          <cell r="Q13182" t="str">
            <v/>
          </cell>
        </row>
        <row r="13183">
          <cell r="J13183" t="str">
            <v/>
          </cell>
          <cell r="O13183" t="str">
            <v/>
          </cell>
          <cell r="P13183" t="str">
            <v/>
          </cell>
          <cell r="Q13183" t="str">
            <v/>
          </cell>
        </row>
        <row r="13184">
          <cell r="J13184" t="str">
            <v/>
          </cell>
          <cell r="O13184" t="str">
            <v/>
          </cell>
          <cell r="P13184" t="str">
            <v/>
          </cell>
          <cell r="Q13184" t="str">
            <v/>
          </cell>
        </row>
        <row r="13185">
          <cell r="J13185" t="str">
            <v/>
          </cell>
          <cell r="O13185" t="str">
            <v/>
          </cell>
          <cell r="P13185" t="str">
            <v/>
          </cell>
          <cell r="Q13185" t="str">
            <v/>
          </cell>
        </row>
        <row r="13186">
          <cell r="J13186" t="str">
            <v/>
          </cell>
          <cell r="O13186" t="str">
            <v/>
          </cell>
          <cell r="P13186" t="str">
            <v/>
          </cell>
          <cell r="Q13186" t="str">
            <v/>
          </cell>
        </row>
        <row r="13187">
          <cell r="J13187" t="str">
            <v/>
          </cell>
          <cell r="O13187" t="str">
            <v/>
          </cell>
          <cell r="P13187" t="str">
            <v/>
          </cell>
          <cell r="Q13187" t="str">
            <v/>
          </cell>
        </row>
        <row r="13188">
          <cell r="J13188" t="str">
            <v/>
          </cell>
          <cell r="O13188" t="str">
            <v/>
          </cell>
          <cell r="P13188" t="str">
            <v/>
          </cell>
          <cell r="Q13188" t="str">
            <v/>
          </cell>
        </row>
        <row r="13189">
          <cell r="J13189" t="str">
            <v/>
          </cell>
          <cell r="O13189" t="str">
            <v/>
          </cell>
          <cell r="P13189" t="str">
            <v/>
          </cell>
          <cell r="Q13189" t="str">
            <v/>
          </cell>
        </row>
        <row r="13190">
          <cell r="J13190" t="str">
            <v/>
          </cell>
          <cell r="O13190" t="str">
            <v/>
          </cell>
          <cell r="P13190" t="str">
            <v/>
          </cell>
          <cell r="Q13190" t="str">
            <v/>
          </cell>
        </row>
        <row r="13191">
          <cell r="J13191" t="str">
            <v/>
          </cell>
          <cell r="O13191" t="str">
            <v/>
          </cell>
          <cell r="P13191" t="str">
            <v/>
          </cell>
          <cell r="Q13191" t="str">
            <v/>
          </cell>
        </row>
        <row r="13192">
          <cell r="J13192" t="str">
            <v/>
          </cell>
          <cell r="O13192" t="str">
            <v/>
          </cell>
          <cell r="P13192" t="str">
            <v/>
          </cell>
          <cell r="Q13192" t="str">
            <v/>
          </cell>
        </row>
        <row r="13193">
          <cell r="J13193" t="str">
            <v/>
          </cell>
          <cell r="O13193" t="str">
            <v/>
          </cell>
          <cell r="P13193" t="str">
            <v/>
          </cell>
          <cell r="Q13193" t="str">
            <v/>
          </cell>
        </row>
        <row r="13194">
          <cell r="J13194" t="str">
            <v/>
          </cell>
          <cell r="O13194" t="str">
            <v/>
          </cell>
          <cell r="P13194" t="str">
            <v/>
          </cell>
          <cell r="Q13194" t="str">
            <v/>
          </cell>
        </row>
        <row r="13195">
          <cell r="J13195" t="str">
            <v/>
          </cell>
          <cell r="O13195" t="str">
            <v/>
          </cell>
          <cell r="P13195" t="str">
            <v/>
          </cell>
          <cell r="Q13195" t="str">
            <v/>
          </cell>
        </row>
        <row r="13196">
          <cell r="J13196" t="str">
            <v/>
          </cell>
          <cell r="O13196" t="str">
            <v/>
          </cell>
          <cell r="P13196" t="str">
            <v/>
          </cell>
          <cell r="Q13196" t="str">
            <v/>
          </cell>
        </row>
        <row r="13197">
          <cell r="J13197" t="str">
            <v/>
          </cell>
          <cell r="O13197" t="str">
            <v/>
          </cell>
          <cell r="P13197" t="str">
            <v/>
          </cell>
          <cell r="Q13197" t="str">
            <v/>
          </cell>
        </row>
        <row r="13198">
          <cell r="J13198" t="str">
            <v/>
          </cell>
          <cell r="O13198" t="str">
            <v/>
          </cell>
          <cell r="P13198" t="str">
            <v/>
          </cell>
          <cell r="Q13198" t="str">
            <v/>
          </cell>
        </row>
        <row r="13199">
          <cell r="J13199" t="str">
            <v/>
          </cell>
          <cell r="O13199" t="str">
            <v/>
          </cell>
          <cell r="P13199" t="str">
            <v/>
          </cell>
          <cell r="Q13199" t="str">
            <v/>
          </cell>
        </row>
        <row r="13200">
          <cell r="J13200" t="str">
            <v/>
          </cell>
          <cell r="O13200" t="str">
            <v/>
          </cell>
          <cell r="P13200" t="str">
            <v/>
          </cell>
          <cell r="Q13200" t="str">
            <v/>
          </cell>
        </row>
        <row r="13201">
          <cell r="J13201" t="str">
            <v/>
          </cell>
          <cell r="O13201" t="str">
            <v/>
          </cell>
          <cell r="P13201" t="str">
            <v/>
          </cell>
          <cell r="Q13201" t="str">
            <v/>
          </cell>
        </row>
        <row r="13202">
          <cell r="J13202" t="str">
            <v/>
          </cell>
          <cell r="O13202" t="str">
            <v/>
          </cell>
          <cell r="P13202" t="str">
            <v/>
          </cell>
          <cell r="Q13202" t="str">
            <v/>
          </cell>
        </row>
        <row r="13203">
          <cell r="J13203" t="str">
            <v/>
          </cell>
          <cell r="O13203" t="str">
            <v/>
          </cell>
          <cell r="P13203" t="str">
            <v/>
          </cell>
          <cell r="Q13203" t="str">
            <v/>
          </cell>
        </row>
        <row r="13204">
          <cell r="J13204" t="str">
            <v/>
          </cell>
          <cell r="O13204" t="str">
            <v/>
          </cell>
          <cell r="P13204" t="str">
            <v/>
          </cell>
          <cell r="Q13204" t="str">
            <v/>
          </cell>
        </row>
        <row r="13205">
          <cell r="J13205" t="str">
            <v/>
          </cell>
          <cell r="O13205" t="str">
            <v/>
          </cell>
          <cell r="P13205" t="str">
            <v/>
          </cell>
          <cell r="Q13205" t="str">
            <v/>
          </cell>
        </row>
        <row r="13206">
          <cell r="J13206" t="str">
            <v/>
          </cell>
          <cell r="O13206" t="str">
            <v/>
          </cell>
          <cell r="P13206" t="str">
            <v/>
          </cell>
          <cell r="Q13206" t="str">
            <v/>
          </cell>
        </row>
        <row r="13207">
          <cell r="J13207" t="str">
            <v/>
          </cell>
          <cell r="O13207" t="str">
            <v/>
          </cell>
          <cell r="P13207" t="str">
            <v/>
          </cell>
          <cell r="Q13207" t="str">
            <v/>
          </cell>
        </row>
        <row r="13208">
          <cell r="J13208" t="str">
            <v/>
          </cell>
          <cell r="O13208" t="str">
            <v/>
          </cell>
          <cell r="P13208" t="str">
            <v/>
          </cell>
          <cell r="Q13208" t="str">
            <v/>
          </cell>
        </row>
        <row r="13209">
          <cell r="J13209" t="str">
            <v/>
          </cell>
          <cell r="O13209" t="str">
            <v/>
          </cell>
          <cell r="P13209" t="str">
            <v/>
          </cell>
          <cell r="Q13209" t="str">
            <v/>
          </cell>
        </row>
        <row r="13210">
          <cell r="J13210" t="str">
            <v/>
          </cell>
          <cell r="O13210" t="str">
            <v/>
          </cell>
          <cell r="P13210" t="str">
            <v/>
          </cell>
          <cell r="Q13210" t="str">
            <v/>
          </cell>
        </row>
        <row r="13211">
          <cell r="J13211" t="str">
            <v/>
          </cell>
          <cell r="O13211" t="str">
            <v/>
          </cell>
          <cell r="P13211" t="str">
            <v/>
          </cell>
          <cell r="Q13211" t="str">
            <v/>
          </cell>
        </row>
        <row r="13212">
          <cell r="J13212" t="str">
            <v/>
          </cell>
          <cell r="O13212" t="str">
            <v/>
          </cell>
          <cell r="P13212" t="str">
            <v/>
          </cell>
          <cell r="Q13212" t="str">
            <v/>
          </cell>
        </row>
        <row r="13213">
          <cell r="J13213" t="str">
            <v/>
          </cell>
          <cell r="O13213" t="str">
            <v/>
          </cell>
          <cell r="P13213" t="str">
            <v/>
          </cell>
          <cell r="Q13213" t="str">
            <v/>
          </cell>
        </row>
        <row r="13214">
          <cell r="J13214" t="str">
            <v/>
          </cell>
          <cell r="O13214" t="str">
            <v/>
          </cell>
          <cell r="P13214" t="str">
            <v/>
          </cell>
          <cell r="Q13214" t="str">
            <v/>
          </cell>
        </row>
        <row r="13215">
          <cell r="J13215" t="str">
            <v/>
          </cell>
          <cell r="O13215" t="str">
            <v/>
          </cell>
          <cell r="P13215" t="str">
            <v/>
          </cell>
          <cell r="Q13215" t="str">
            <v/>
          </cell>
        </row>
        <row r="13216">
          <cell r="J13216" t="str">
            <v/>
          </cell>
          <cell r="O13216" t="str">
            <v/>
          </cell>
          <cell r="P13216" t="str">
            <v/>
          </cell>
          <cell r="Q13216" t="str">
            <v/>
          </cell>
        </row>
        <row r="13217">
          <cell r="J13217" t="str">
            <v/>
          </cell>
          <cell r="O13217" t="str">
            <v/>
          </cell>
          <cell r="P13217" t="str">
            <v/>
          </cell>
          <cell r="Q13217" t="str">
            <v/>
          </cell>
        </row>
        <row r="13218">
          <cell r="J13218" t="str">
            <v/>
          </cell>
          <cell r="O13218" t="str">
            <v/>
          </cell>
          <cell r="P13218" t="str">
            <v/>
          </cell>
          <cell r="Q13218" t="str">
            <v/>
          </cell>
        </row>
        <row r="13219">
          <cell r="J13219" t="str">
            <v/>
          </cell>
          <cell r="O13219" t="str">
            <v/>
          </cell>
          <cell r="P13219" t="str">
            <v/>
          </cell>
          <cell r="Q13219" t="str">
            <v/>
          </cell>
        </row>
        <row r="13220">
          <cell r="J13220" t="str">
            <v/>
          </cell>
          <cell r="O13220" t="str">
            <v/>
          </cell>
          <cell r="P13220" t="str">
            <v/>
          </cell>
          <cell r="Q13220" t="str">
            <v/>
          </cell>
        </row>
        <row r="13221">
          <cell r="J13221" t="str">
            <v/>
          </cell>
          <cell r="O13221" t="str">
            <v/>
          </cell>
          <cell r="P13221" t="str">
            <v/>
          </cell>
          <cell r="Q13221" t="str">
            <v/>
          </cell>
        </row>
        <row r="13222">
          <cell r="J13222" t="str">
            <v/>
          </cell>
          <cell r="O13222" t="str">
            <v/>
          </cell>
          <cell r="P13222" t="str">
            <v/>
          </cell>
          <cell r="Q13222" t="str">
            <v/>
          </cell>
        </row>
        <row r="13223">
          <cell r="J13223" t="str">
            <v/>
          </cell>
          <cell r="O13223" t="str">
            <v/>
          </cell>
          <cell r="P13223" t="str">
            <v/>
          </cell>
          <cell r="Q13223" t="str">
            <v/>
          </cell>
        </row>
        <row r="13224">
          <cell r="J13224" t="str">
            <v/>
          </cell>
          <cell r="O13224" t="str">
            <v/>
          </cell>
          <cell r="P13224" t="str">
            <v/>
          </cell>
          <cell r="Q13224" t="str">
            <v/>
          </cell>
        </row>
        <row r="13225">
          <cell r="J13225" t="str">
            <v/>
          </cell>
          <cell r="O13225" t="str">
            <v/>
          </cell>
          <cell r="P13225" t="str">
            <v/>
          </cell>
          <cell r="Q13225" t="str">
            <v/>
          </cell>
        </row>
        <row r="13226">
          <cell r="J13226" t="str">
            <v/>
          </cell>
          <cell r="O13226" t="str">
            <v/>
          </cell>
          <cell r="P13226" t="str">
            <v/>
          </cell>
          <cell r="Q13226" t="str">
            <v/>
          </cell>
        </row>
        <row r="13227">
          <cell r="J13227" t="str">
            <v/>
          </cell>
          <cell r="O13227" t="str">
            <v/>
          </cell>
          <cell r="P13227" t="str">
            <v/>
          </cell>
          <cell r="Q13227" t="str">
            <v/>
          </cell>
        </row>
        <row r="13228">
          <cell r="J13228" t="str">
            <v/>
          </cell>
          <cell r="O13228" t="str">
            <v/>
          </cell>
          <cell r="P13228" t="str">
            <v/>
          </cell>
          <cell r="Q13228" t="str">
            <v/>
          </cell>
        </row>
        <row r="13229">
          <cell r="J13229" t="str">
            <v/>
          </cell>
          <cell r="O13229" t="str">
            <v/>
          </cell>
          <cell r="P13229" t="str">
            <v/>
          </cell>
          <cell r="Q13229" t="str">
            <v/>
          </cell>
        </row>
        <row r="13230">
          <cell r="J13230" t="str">
            <v/>
          </cell>
          <cell r="O13230" t="str">
            <v/>
          </cell>
          <cell r="P13230" t="str">
            <v/>
          </cell>
          <cell r="Q13230" t="str">
            <v/>
          </cell>
        </row>
        <row r="13231">
          <cell r="J13231" t="str">
            <v/>
          </cell>
          <cell r="O13231" t="str">
            <v/>
          </cell>
          <cell r="P13231" t="str">
            <v/>
          </cell>
          <cell r="Q13231" t="str">
            <v/>
          </cell>
        </row>
        <row r="13232">
          <cell r="J13232" t="str">
            <v/>
          </cell>
          <cell r="O13232" t="str">
            <v/>
          </cell>
          <cell r="P13232" t="str">
            <v/>
          </cell>
          <cell r="Q13232" t="str">
            <v/>
          </cell>
        </row>
        <row r="13233">
          <cell r="J13233" t="str">
            <v/>
          </cell>
          <cell r="O13233" t="str">
            <v/>
          </cell>
          <cell r="P13233" t="str">
            <v/>
          </cell>
          <cell r="Q13233" t="str">
            <v/>
          </cell>
        </row>
        <row r="13234">
          <cell r="J13234" t="str">
            <v/>
          </cell>
          <cell r="O13234" t="str">
            <v/>
          </cell>
          <cell r="P13234" t="str">
            <v/>
          </cell>
          <cell r="Q13234" t="str">
            <v/>
          </cell>
        </row>
        <row r="13235">
          <cell r="J13235" t="str">
            <v/>
          </cell>
          <cell r="O13235" t="str">
            <v/>
          </cell>
          <cell r="P13235" t="str">
            <v/>
          </cell>
          <cell r="Q13235" t="str">
            <v/>
          </cell>
        </row>
        <row r="13236">
          <cell r="J13236" t="str">
            <v/>
          </cell>
          <cell r="O13236" t="str">
            <v/>
          </cell>
          <cell r="P13236" t="str">
            <v/>
          </cell>
          <cell r="Q13236" t="str">
            <v/>
          </cell>
        </row>
        <row r="13237">
          <cell r="J13237" t="str">
            <v/>
          </cell>
          <cell r="O13237" t="str">
            <v/>
          </cell>
          <cell r="P13237" t="str">
            <v/>
          </cell>
          <cell r="Q13237" t="str">
            <v/>
          </cell>
        </row>
        <row r="13238">
          <cell r="J13238" t="str">
            <v/>
          </cell>
          <cell r="O13238" t="str">
            <v/>
          </cell>
          <cell r="P13238" t="str">
            <v/>
          </cell>
          <cell r="Q13238" t="str">
            <v/>
          </cell>
        </row>
        <row r="13239">
          <cell r="J13239" t="str">
            <v/>
          </cell>
          <cell r="O13239" t="str">
            <v/>
          </cell>
          <cell r="P13239" t="str">
            <v/>
          </cell>
          <cell r="Q13239" t="str">
            <v/>
          </cell>
        </row>
        <row r="13240">
          <cell r="J13240" t="str">
            <v/>
          </cell>
          <cell r="O13240" t="str">
            <v/>
          </cell>
          <cell r="P13240" t="str">
            <v/>
          </cell>
          <cell r="Q13240" t="str">
            <v/>
          </cell>
        </row>
        <row r="13241">
          <cell r="J13241" t="str">
            <v/>
          </cell>
          <cell r="O13241" t="str">
            <v/>
          </cell>
          <cell r="P13241" t="str">
            <v/>
          </cell>
          <cell r="Q13241" t="str">
            <v/>
          </cell>
        </row>
        <row r="13242">
          <cell r="J13242" t="str">
            <v/>
          </cell>
          <cell r="O13242" t="str">
            <v/>
          </cell>
          <cell r="P13242" t="str">
            <v/>
          </cell>
          <cell r="Q13242" t="str">
            <v/>
          </cell>
        </row>
        <row r="13243">
          <cell r="J13243" t="str">
            <v/>
          </cell>
          <cell r="O13243" t="str">
            <v/>
          </cell>
          <cell r="P13243" t="str">
            <v/>
          </cell>
          <cell r="Q13243" t="str">
            <v/>
          </cell>
        </row>
        <row r="13244">
          <cell r="J13244" t="str">
            <v/>
          </cell>
          <cell r="O13244" t="str">
            <v/>
          </cell>
          <cell r="P13244" t="str">
            <v/>
          </cell>
          <cell r="Q13244" t="str">
            <v/>
          </cell>
        </row>
        <row r="13245">
          <cell r="J13245" t="str">
            <v/>
          </cell>
          <cell r="O13245" t="str">
            <v/>
          </cell>
          <cell r="P13245" t="str">
            <v/>
          </cell>
          <cell r="Q13245" t="str">
            <v/>
          </cell>
        </row>
        <row r="13246">
          <cell r="J13246" t="str">
            <v/>
          </cell>
          <cell r="O13246" t="str">
            <v/>
          </cell>
          <cell r="P13246" t="str">
            <v/>
          </cell>
          <cell r="Q13246" t="str">
            <v/>
          </cell>
        </row>
        <row r="13247">
          <cell r="J13247" t="str">
            <v/>
          </cell>
          <cell r="O13247" t="str">
            <v/>
          </cell>
          <cell r="P13247" t="str">
            <v/>
          </cell>
          <cell r="Q13247" t="str">
            <v/>
          </cell>
        </row>
        <row r="13248">
          <cell r="J13248" t="str">
            <v/>
          </cell>
          <cell r="O13248" t="str">
            <v/>
          </cell>
          <cell r="P13248" t="str">
            <v/>
          </cell>
          <cell r="Q13248" t="str">
            <v/>
          </cell>
        </row>
        <row r="13249">
          <cell r="J13249" t="str">
            <v/>
          </cell>
          <cell r="O13249" t="str">
            <v/>
          </cell>
          <cell r="P13249" t="str">
            <v/>
          </cell>
          <cell r="Q13249" t="str">
            <v/>
          </cell>
        </row>
        <row r="13250">
          <cell r="J13250" t="str">
            <v/>
          </cell>
          <cell r="O13250" t="str">
            <v/>
          </cell>
          <cell r="P13250" t="str">
            <v/>
          </cell>
          <cell r="Q13250" t="str">
            <v/>
          </cell>
        </row>
        <row r="13251">
          <cell r="J13251" t="str">
            <v/>
          </cell>
          <cell r="O13251" t="str">
            <v/>
          </cell>
          <cell r="P13251" t="str">
            <v/>
          </cell>
          <cell r="Q13251" t="str">
            <v/>
          </cell>
        </row>
        <row r="13252">
          <cell r="J13252" t="str">
            <v/>
          </cell>
          <cell r="O13252" t="str">
            <v/>
          </cell>
          <cell r="P13252" t="str">
            <v/>
          </cell>
          <cell r="Q13252" t="str">
            <v/>
          </cell>
        </row>
        <row r="13253">
          <cell r="J13253" t="str">
            <v/>
          </cell>
          <cell r="O13253" t="str">
            <v/>
          </cell>
          <cell r="P13253" t="str">
            <v/>
          </cell>
          <cell r="Q13253" t="str">
            <v/>
          </cell>
        </row>
        <row r="13254">
          <cell r="J13254" t="str">
            <v/>
          </cell>
          <cell r="O13254" t="str">
            <v/>
          </cell>
          <cell r="P13254" t="str">
            <v/>
          </cell>
          <cell r="Q13254" t="str">
            <v/>
          </cell>
        </row>
        <row r="13255">
          <cell r="J13255" t="str">
            <v/>
          </cell>
          <cell r="O13255" t="str">
            <v/>
          </cell>
          <cell r="P13255" t="str">
            <v/>
          </cell>
          <cell r="Q13255" t="str">
            <v/>
          </cell>
        </row>
        <row r="13256">
          <cell r="J13256" t="str">
            <v/>
          </cell>
          <cell r="O13256" t="str">
            <v/>
          </cell>
          <cell r="P13256" t="str">
            <v/>
          </cell>
          <cell r="Q13256" t="str">
            <v/>
          </cell>
        </row>
        <row r="13257">
          <cell r="J13257" t="str">
            <v/>
          </cell>
          <cell r="O13257" t="str">
            <v/>
          </cell>
          <cell r="P13257" t="str">
            <v/>
          </cell>
          <cell r="Q13257" t="str">
            <v/>
          </cell>
        </row>
        <row r="13258">
          <cell r="J13258" t="str">
            <v/>
          </cell>
          <cell r="O13258" t="str">
            <v/>
          </cell>
          <cell r="P13258" t="str">
            <v/>
          </cell>
          <cell r="Q13258" t="str">
            <v/>
          </cell>
        </row>
        <row r="13259">
          <cell r="J13259" t="str">
            <v/>
          </cell>
          <cell r="O13259" t="str">
            <v/>
          </cell>
          <cell r="P13259" t="str">
            <v/>
          </cell>
          <cell r="Q13259" t="str">
            <v/>
          </cell>
        </row>
        <row r="13260">
          <cell r="J13260" t="str">
            <v/>
          </cell>
          <cell r="O13260" t="str">
            <v/>
          </cell>
          <cell r="P13260" t="str">
            <v/>
          </cell>
          <cell r="Q13260" t="str">
            <v/>
          </cell>
        </row>
        <row r="13261">
          <cell r="J13261" t="str">
            <v/>
          </cell>
          <cell r="O13261" t="str">
            <v/>
          </cell>
          <cell r="P13261" t="str">
            <v/>
          </cell>
          <cell r="Q13261" t="str">
            <v/>
          </cell>
        </row>
        <row r="13262">
          <cell r="J13262" t="str">
            <v/>
          </cell>
          <cell r="O13262" t="str">
            <v/>
          </cell>
          <cell r="P13262" t="str">
            <v/>
          </cell>
          <cell r="Q13262" t="str">
            <v/>
          </cell>
        </row>
        <row r="13263">
          <cell r="J13263" t="str">
            <v/>
          </cell>
          <cell r="O13263" t="str">
            <v/>
          </cell>
          <cell r="P13263" t="str">
            <v/>
          </cell>
          <cell r="Q13263" t="str">
            <v/>
          </cell>
        </row>
        <row r="13264">
          <cell r="J13264" t="str">
            <v/>
          </cell>
          <cell r="O13264" t="str">
            <v/>
          </cell>
          <cell r="P13264" t="str">
            <v/>
          </cell>
          <cell r="Q13264" t="str">
            <v/>
          </cell>
        </row>
        <row r="13265">
          <cell r="J13265" t="str">
            <v/>
          </cell>
          <cell r="O13265" t="str">
            <v/>
          </cell>
          <cell r="P13265" t="str">
            <v/>
          </cell>
          <cell r="Q13265" t="str">
            <v/>
          </cell>
        </row>
        <row r="13266">
          <cell r="J13266" t="str">
            <v/>
          </cell>
          <cell r="O13266" t="str">
            <v/>
          </cell>
          <cell r="P13266" t="str">
            <v/>
          </cell>
          <cell r="Q13266" t="str">
            <v/>
          </cell>
        </row>
        <row r="13267">
          <cell r="J13267" t="str">
            <v/>
          </cell>
          <cell r="O13267" t="str">
            <v/>
          </cell>
          <cell r="P13267" t="str">
            <v/>
          </cell>
          <cell r="Q13267" t="str">
            <v/>
          </cell>
        </row>
        <row r="13268">
          <cell r="J13268" t="str">
            <v/>
          </cell>
          <cell r="O13268" t="str">
            <v/>
          </cell>
          <cell r="P13268" t="str">
            <v/>
          </cell>
          <cell r="Q13268" t="str">
            <v/>
          </cell>
        </row>
        <row r="13269">
          <cell r="J13269" t="str">
            <v/>
          </cell>
          <cell r="O13269" t="str">
            <v/>
          </cell>
          <cell r="P13269" t="str">
            <v/>
          </cell>
          <cell r="Q13269" t="str">
            <v/>
          </cell>
        </row>
        <row r="13270">
          <cell r="J13270" t="str">
            <v/>
          </cell>
          <cell r="O13270" t="str">
            <v/>
          </cell>
          <cell r="P13270" t="str">
            <v/>
          </cell>
          <cell r="Q13270" t="str">
            <v/>
          </cell>
        </row>
        <row r="13271">
          <cell r="J13271" t="str">
            <v/>
          </cell>
          <cell r="O13271" t="str">
            <v/>
          </cell>
          <cell r="P13271" t="str">
            <v/>
          </cell>
          <cell r="Q13271" t="str">
            <v/>
          </cell>
        </row>
        <row r="13272">
          <cell r="J13272" t="str">
            <v/>
          </cell>
          <cell r="O13272" t="str">
            <v/>
          </cell>
          <cell r="P13272" t="str">
            <v/>
          </cell>
          <cell r="Q13272" t="str">
            <v/>
          </cell>
        </row>
        <row r="13273">
          <cell r="J13273" t="str">
            <v/>
          </cell>
          <cell r="O13273" t="str">
            <v/>
          </cell>
          <cell r="P13273" t="str">
            <v/>
          </cell>
          <cell r="Q13273" t="str">
            <v/>
          </cell>
        </row>
        <row r="13274">
          <cell r="J13274" t="str">
            <v/>
          </cell>
          <cell r="O13274" t="str">
            <v/>
          </cell>
          <cell r="P13274" t="str">
            <v/>
          </cell>
          <cell r="Q13274" t="str">
            <v/>
          </cell>
        </row>
        <row r="13275">
          <cell r="J13275" t="str">
            <v/>
          </cell>
          <cell r="O13275" t="str">
            <v/>
          </cell>
          <cell r="P13275" t="str">
            <v/>
          </cell>
          <cell r="Q13275" t="str">
            <v/>
          </cell>
        </row>
        <row r="13276">
          <cell r="J13276" t="str">
            <v/>
          </cell>
          <cell r="O13276" t="str">
            <v/>
          </cell>
          <cell r="P13276" t="str">
            <v/>
          </cell>
          <cell r="Q13276" t="str">
            <v/>
          </cell>
        </row>
        <row r="13277">
          <cell r="J13277" t="str">
            <v/>
          </cell>
          <cell r="O13277" t="str">
            <v/>
          </cell>
          <cell r="P13277" t="str">
            <v/>
          </cell>
          <cell r="Q13277" t="str">
            <v/>
          </cell>
        </row>
        <row r="13278">
          <cell r="J13278" t="str">
            <v/>
          </cell>
          <cell r="O13278" t="str">
            <v/>
          </cell>
          <cell r="P13278" t="str">
            <v/>
          </cell>
          <cell r="Q13278" t="str">
            <v/>
          </cell>
        </row>
        <row r="13279">
          <cell r="J13279" t="str">
            <v/>
          </cell>
          <cell r="O13279" t="str">
            <v/>
          </cell>
          <cell r="P13279" t="str">
            <v/>
          </cell>
          <cell r="Q13279" t="str">
            <v/>
          </cell>
        </row>
        <row r="13280">
          <cell r="J13280" t="str">
            <v/>
          </cell>
          <cell r="O13280" t="str">
            <v/>
          </cell>
          <cell r="P13280" t="str">
            <v/>
          </cell>
          <cell r="Q13280" t="str">
            <v/>
          </cell>
        </row>
        <row r="13281">
          <cell r="J13281" t="str">
            <v/>
          </cell>
          <cell r="O13281" t="str">
            <v/>
          </cell>
          <cell r="P13281" t="str">
            <v/>
          </cell>
          <cell r="Q13281" t="str">
            <v/>
          </cell>
        </row>
        <row r="13282">
          <cell r="J13282" t="str">
            <v/>
          </cell>
          <cell r="O13282" t="str">
            <v/>
          </cell>
          <cell r="P13282" t="str">
            <v/>
          </cell>
          <cell r="Q13282" t="str">
            <v/>
          </cell>
        </row>
        <row r="13283">
          <cell r="J13283" t="str">
            <v/>
          </cell>
          <cell r="O13283" t="str">
            <v/>
          </cell>
          <cell r="P13283" t="str">
            <v/>
          </cell>
          <cell r="Q13283" t="str">
            <v/>
          </cell>
        </row>
        <row r="13284">
          <cell r="J13284" t="str">
            <v/>
          </cell>
          <cell r="O13284" t="str">
            <v/>
          </cell>
          <cell r="P13284" t="str">
            <v/>
          </cell>
          <cell r="Q13284" t="str">
            <v/>
          </cell>
        </row>
        <row r="13285">
          <cell r="J13285" t="str">
            <v/>
          </cell>
          <cell r="O13285" t="str">
            <v/>
          </cell>
          <cell r="P13285" t="str">
            <v/>
          </cell>
          <cell r="Q13285" t="str">
            <v/>
          </cell>
        </row>
        <row r="13286">
          <cell r="J13286" t="str">
            <v/>
          </cell>
          <cell r="O13286" t="str">
            <v/>
          </cell>
          <cell r="P13286" t="str">
            <v/>
          </cell>
          <cell r="Q13286" t="str">
            <v/>
          </cell>
        </row>
        <row r="13287">
          <cell r="J13287" t="str">
            <v/>
          </cell>
          <cell r="O13287" t="str">
            <v/>
          </cell>
          <cell r="P13287" t="str">
            <v/>
          </cell>
          <cell r="Q13287" t="str">
            <v/>
          </cell>
        </row>
        <row r="13288">
          <cell r="J13288" t="str">
            <v/>
          </cell>
          <cell r="O13288" t="str">
            <v/>
          </cell>
          <cell r="P13288" t="str">
            <v/>
          </cell>
          <cell r="Q13288" t="str">
            <v/>
          </cell>
        </row>
        <row r="13289">
          <cell r="J13289" t="str">
            <v/>
          </cell>
          <cell r="O13289" t="str">
            <v/>
          </cell>
          <cell r="P13289" t="str">
            <v/>
          </cell>
          <cell r="Q13289" t="str">
            <v/>
          </cell>
        </row>
        <row r="13290">
          <cell r="J13290" t="str">
            <v/>
          </cell>
          <cell r="O13290" t="str">
            <v/>
          </cell>
          <cell r="P13290" t="str">
            <v/>
          </cell>
          <cell r="Q13290" t="str">
            <v/>
          </cell>
        </row>
        <row r="13291">
          <cell r="J13291" t="str">
            <v/>
          </cell>
          <cell r="O13291" t="str">
            <v/>
          </cell>
          <cell r="P13291" t="str">
            <v/>
          </cell>
          <cell r="Q13291" t="str">
            <v/>
          </cell>
        </row>
        <row r="13292">
          <cell r="J13292" t="str">
            <v/>
          </cell>
          <cell r="O13292" t="str">
            <v/>
          </cell>
          <cell r="P13292" t="str">
            <v/>
          </cell>
          <cell r="Q13292" t="str">
            <v/>
          </cell>
        </row>
        <row r="13293">
          <cell r="J13293" t="str">
            <v/>
          </cell>
          <cell r="O13293" t="str">
            <v/>
          </cell>
          <cell r="P13293" t="str">
            <v/>
          </cell>
          <cell r="Q13293" t="str">
            <v/>
          </cell>
        </row>
        <row r="13294">
          <cell r="J13294" t="str">
            <v/>
          </cell>
          <cell r="O13294" t="str">
            <v/>
          </cell>
          <cell r="P13294" t="str">
            <v/>
          </cell>
          <cell r="Q13294" t="str">
            <v/>
          </cell>
        </row>
        <row r="13295">
          <cell r="J13295" t="str">
            <v/>
          </cell>
          <cell r="O13295" t="str">
            <v/>
          </cell>
          <cell r="P13295" t="str">
            <v/>
          </cell>
          <cell r="Q13295" t="str">
            <v/>
          </cell>
        </row>
        <row r="13296">
          <cell r="J13296" t="str">
            <v/>
          </cell>
          <cell r="O13296" t="str">
            <v/>
          </cell>
          <cell r="P13296" t="str">
            <v/>
          </cell>
          <cell r="Q13296" t="str">
            <v/>
          </cell>
        </row>
        <row r="13297">
          <cell r="J13297" t="str">
            <v/>
          </cell>
          <cell r="O13297" t="str">
            <v/>
          </cell>
          <cell r="P13297" t="str">
            <v/>
          </cell>
          <cell r="Q13297" t="str">
            <v/>
          </cell>
        </row>
        <row r="13298">
          <cell r="J13298" t="str">
            <v/>
          </cell>
          <cell r="O13298" t="str">
            <v/>
          </cell>
          <cell r="P13298" t="str">
            <v/>
          </cell>
          <cell r="Q13298" t="str">
            <v/>
          </cell>
        </row>
        <row r="13299">
          <cell r="J13299" t="str">
            <v/>
          </cell>
          <cell r="O13299" t="str">
            <v/>
          </cell>
          <cell r="P13299" t="str">
            <v/>
          </cell>
          <cell r="Q13299" t="str">
            <v/>
          </cell>
        </row>
        <row r="13300">
          <cell r="J13300" t="str">
            <v/>
          </cell>
          <cell r="O13300" t="str">
            <v/>
          </cell>
          <cell r="P13300" t="str">
            <v/>
          </cell>
          <cell r="Q13300" t="str">
            <v/>
          </cell>
        </row>
        <row r="13301">
          <cell r="J13301" t="str">
            <v/>
          </cell>
          <cell r="O13301" t="str">
            <v/>
          </cell>
          <cell r="P13301" t="str">
            <v/>
          </cell>
          <cell r="Q13301" t="str">
            <v/>
          </cell>
        </row>
        <row r="13302">
          <cell r="J13302" t="str">
            <v/>
          </cell>
          <cell r="O13302" t="str">
            <v/>
          </cell>
          <cell r="P13302" t="str">
            <v/>
          </cell>
          <cell r="Q13302" t="str">
            <v/>
          </cell>
        </row>
        <row r="13303">
          <cell r="J13303" t="str">
            <v/>
          </cell>
          <cell r="O13303" t="str">
            <v/>
          </cell>
          <cell r="P13303" t="str">
            <v/>
          </cell>
          <cell r="Q13303" t="str">
            <v/>
          </cell>
        </row>
        <row r="13304">
          <cell r="J13304" t="str">
            <v/>
          </cell>
          <cell r="O13304" t="str">
            <v/>
          </cell>
          <cell r="P13304" t="str">
            <v/>
          </cell>
          <cell r="Q13304" t="str">
            <v/>
          </cell>
        </row>
        <row r="13305">
          <cell r="J13305" t="str">
            <v/>
          </cell>
          <cell r="O13305" t="str">
            <v/>
          </cell>
          <cell r="P13305" t="str">
            <v/>
          </cell>
          <cell r="Q13305" t="str">
            <v/>
          </cell>
        </row>
        <row r="13306">
          <cell r="J13306" t="str">
            <v/>
          </cell>
          <cell r="O13306" t="str">
            <v/>
          </cell>
          <cell r="P13306" t="str">
            <v/>
          </cell>
          <cell r="Q13306" t="str">
            <v/>
          </cell>
        </row>
        <row r="13307">
          <cell r="J13307" t="str">
            <v/>
          </cell>
          <cell r="O13307" t="str">
            <v/>
          </cell>
          <cell r="P13307" t="str">
            <v/>
          </cell>
          <cell r="Q13307" t="str">
            <v/>
          </cell>
        </row>
        <row r="13308">
          <cell r="J13308" t="str">
            <v/>
          </cell>
          <cell r="O13308" t="str">
            <v/>
          </cell>
          <cell r="P13308" t="str">
            <v/>
          </cell>
          <cell r="Q13308" t="str">
            <v/>
          </cell>
        </row>
        <row r="13309">
          <cell r="J13309" t="str">
            <v/>
          </cell>
          <cell r="O13309" t="str">
            <v/>
          </cell>
          <cell r="P13309" t="str">
            <v/>
          </cell>
          <cell r="Q13309" t="str">
            <v/>
          </cell>
        </row>
        <row r="13310">
          <cell r="J13310" t="str">
            <v/>
          </cell>
          <cell r="O13310" t="str">
            <v/>
          </cell>
          <cell r="P13310" t="str">
            <v/>
          </cell>
          <cell r="Q13310" t="str">
            <v/>
          </cell>
        </row>
        <row r="13311">
          <cell r="J13311" t="str">
            <v/>
          </cell>
          <cell r="O13311" t="str">
            <v/>
          </cell>
          <cell r="P13311" t="str">
            <v/>
          </cell>
          <cell r="Q13311" t="str">
            <v/>
          </cell>
        </row>
        <row r="13312">
          <cell r="J13312" t="str">
            <v/>
          </cell>
          <cell r="O13312" t="str">
            <v/>
          </cell>
          <cell r="P13312" t="str">
            <v/>
          </cell>
          <cell r="Q13312" t="str">
            <v/>
          </cell>
        </row>
        <row r="13313">
          <cell r="J13313" t="str">
            <v/>
          </cell>
          <cell r="O13313" t="str">
            <v/>
          </cell>
          <cell r="P13313" t="str">
            <v/>
          </cell>
          <cell r="Q13313" t="str">
            <v/>
          </cell>
        </row>
        <row r="13314">
          <cell r="J13314" t="str">
            <v/>
          </cell>
          <cell r="O13314" t="str">
            <v/>
          </cell>
          <cell r="P13314" t="str">
            <v/>
          </cell>
          <cell r="Q13314" t="str">
            <v/>
          </cell>
        </row>
        <row r="13315">
          <cell r="J13315" t="str">
            <v/>
          </cell>
          <cell r="O13315" t="str">
            <v/>
          </cell>
          <cell r="P13315" t="str">
            <v/>
          </cell>
          <cell r="Q13315" t="str">
            <v/>
          </cell>
        </row>
        <row r="13316">
          <cell r="J13316" t="str">
            <v/>
          </cell>
          <cell r="O13316" t="str">
            <v/>
          </cell>
          <cell r="P13316" t="str">
            <v/>
          </cell>
          <cell r="Q13316" t="str">
            <v/>
          </cell>
        </row>
        <row r="13317">
          <cell r="J13317" t="str">
            <v/>
          </cell>
          <cell r="O13317" t="str">
            <v/>
          </cell>
          <cell r="P13317" t="str">
            <v/>
          </cell>
          <cell r="Q13317" t="str">
            <v/>
          </cell>
        </row>
        <row r="13318">
          <cell r="J13318" t="str">
            <v/>
          </cell>
          <cell r="O13318" t="str">
            <v/>
          </cell>
          <cell r="P13318" t="str">
            <v/>
          </cell>
          <cell r="Q13318" t="str">
            <v/>
          </cell>
        </row>
        <row r="13319">
          <cell r="J13319" t="str">
            <v/>
          </cell>
          <cell r="O13319" t="str">
            <v/>
          </cell>
          <cell r="P13319" t="str">
            <v/>
          </cell>
          <cell r="Q13319" t="str">
            <v/>
          </cell>
        </row>
        <row r="13320">
          <cell r="J13320" t="str">
            <v/>
          </cell>
          <cell r="O13320" t="str">
            <v/>
          </cell>
          <cell r="P13320" t="str">
            <v/>
          </cell>
          <cell r="Q13320" t="str">
            <v/>
          </cell>
        </row>
        <row r="13321">
          <cell r="J13321" t="str">
            <v/>
          </cell>
          <cell r="O13321" t="str">
            <v/>
          </cell>
          <cell r="P13321" t="str">
            <v/>
          </cell>
          <cell r="Q13321" t="str">
            <v/>
          </cell>
        </row>
        <row r="13322">
          <cell r="J13322" t="str">
            <v/>
          </cell>
          <cell r="O13322" t="str">
            <v/>
          </cell>
          <cell r="P13322" t="str">
            <v/>
          </cell>
          <cell r="Q13322" t="str">
            <v/>
          </cell>
        </row>
        <row r="13323">
          <cell r="J13323" t="str">
            <v/>
          </cell>
          <cell r="O13323" t="str">
            <v/>
          </cell>
          <cell r="P13323" t="str">
            <v/>
          </cell>
          <cell r="Q13323" t="str">
            <v/>
          </cell>
        </row>
        <row r="13324">
          <cell r="J13324" t="str">
            <v/>
          </cell>
          <cell r="O13324" t="str">
            <v/>
          </cell>
          <cell r="P13324" t="str">
            <v/>
          </cell>
          <cell r="Q13324" t="str">
            <v/>
          </cell>
        </row>
        <row r="13325">
          <cell r="J13325" t="str">
            <v/>
          </cell>
          <cell r="O13325" t="str">
            <v/>
          </cell>
          <cell r="P13325" t="str">
            <v/>
          </cell>
          <cell r="Q13325" t="str">
            <v/>
          </cell>
        </row>
        <row r="13326">
          <cell r="J13326" t="str">
            <v/>
          </cell>
          <cell r="O13326" t="str">
            <v/>
          </cell>
          <cell r="P13326" t="str">
            <v/>
          </cell>
          <cell r="Q13326" t="str">
            <v/>
          </cell>
        </row>
        <row r="13327">
          <cell r="J13327" t="str">
            <v/>
          </cell>
          <cell r="O13327" t="str">
            <v/>
          </cell>
          <cell r="P13327" t="str">
            <v/>
          </cell>
          <cell r="Q13327" t="str">
            <v/>
          </cell>
        </row>
        <row r="13328">
          <cell r="J13328" t="str">
            <v/>
          </cell>
          <cell r="O13328" t="str">
            <v/>
          </cell>
          <cell r="P13328" t="str">
            <v/>
          </cell>
          <cell r="Q13328" t="str">
            <v/>
          </cell>
        </row>
        <row r="13329">
          <cell r="J13329" t="str">
            <v/>
          </cell>
          <cell r="O13329" t="str">
            <v/>
          </cell>
          <cell r="P13329" t="str">
            <v/>
          </cell>
          <cell r="Q13329" t="str">
            <v/>
          </cell>
        </row>
        <row r="13330">
          <cell r="J13330" t="str">
            <v/>
          </cell>
          <cell r="O13330" t="str">
            <v/>
          </cell>
          <cell r="P13330" t="str">
            <v/>
          </cell>
          <cell r="Q13330" t="str">
            <v/>
          </cell>
        </row>
        <row r="13331">
          <cell r="J13331" t="str">
            <v/>
          </cell>
          <cell r="O13331" t="str">
            <v/>
          </cell>
          <cell r="P13331" t="str">
            <v/>
          </cell>
          <cell r="Q13331" t="str">
            <v/>
          </cell>
        </row>
        <row r="13332">
          <cell r="J13332" t="str">
            <v/>
          </cell>
          <cell r="O13332" t="str">
            <v/>
          </cell>
          <cell r="P13332" t="str">
            <v/>
          </cell>
          <cell r="Q13332" t="str">
            <v/>
          </cell>
        </row>
        <row r="13333">
          <cell r="J13333" t="str">
            <v/>
          </cell>
          <cell r="O13333" t="str">
            <v/>
          </cell>
          <cell r="P13333" t="str">
            <v/>
          </cell>
          <cell r="Q13333" t="str">
            <v/>
          </cell>
        </row>
        <row r="13334">
          <cell r="J13334" t="str">
            <v/>
          </cell>
          <cell r="O13334" t="str">
            <v/>
          </cell>
          <cell r="P13334" t="str">
            <v/>
          </cell>
          <cell r="Q13334" t="str">
            <v/>
          </cell>
        </row>
        <row r="13335">
          <cell r="J13335" t="str">
            <v/>
          </cell>
          <cell r="O13335" t="str">
            <v/>
          </cell>
          <cell r="P13335" t="str">
            <v/>
          </cell>
          <cell r="Q13335" t="str">
            <v/>
          </cell>
        </row>
        <row r="13336">
          <cell r="J13336" t="str">
            <v/>
          </cell>
          <cell r="O13336" t="str">
            <v/>
          </cell>
          <cell r="P13336" t="str">
            <v/>
          </cell>
          <cell r="Q13336" t="str">
            <v/>
          </cell>
        </row>
        <row r="13337">
          <cell r="J13337" t="str">
            <v/>
          </cell>
          <cell r="O13337" t="str">
            <v/>
          </cell>
          <cell r="P13337" t="str">
            <v/>
          </cell>
          <cell r="Q13337" t="str">
            <v/>
          </cell>
        </row>
        <row r="13338">
          <cell r="J13338" t="str">
            <v/>
          </cell>
          <cell r="O13338" t="str">
            <v/>
          </cell>
          <cell r="P13338" t="str">
            <v/>
          </cell>
          <cell r="Q13338" t="str">
            <v/>
          </cell>
        </row>
        <row r="13339">
          <cell r="J13339" t="str">
            <v/>
          </cell>
          <cell r="O13339" t="str">
            <v/>
          </cell>
          <cell r="P13339" t="str">
            <v/>
          </cell>
          <cell r="Q13339" t="str">
            <v/>
          </cell>
        </row>
        <row r="13340">
          <cell r="J13340" t="str">
            <v/>
          </cell>
          <cell r="O13340" t="str">
            <v/>
          </cell>
          <cell r="P13340" t="str">
            <v/>
          </cell>
          <cell r="Q13340" t="str">
            <v/>
          </cell>
        </row>
        <row r="13341">
          <cell r="J13341" t="str">
            <v/>
          </cell>
          <cell r="O13341" t="str">
            <v/>
          </cell>
          <cell r="P13341" t="str">
            <v/>
          </cell>
          <cell r="Q13341" t="str">
            <v/>
          </cell>
        </row>
        <row r="13342">
          <cell r="J13342" t="str">
            <v/>
          </cell>
          <cell r="O13342" t="str">
            <v/>
          </cell>
          <cell r="P13342" t="str">
            <v/>
          </cell>
          <cell r="Q13342" t="str">
            <v/>
          </cell>
        </row>
        <row r="13343">
          <cell r="J13343" t="str">
            <v/>
          </cell>
          <cell r="O13343" t="str">
            <v/>
          </cell>
          <cell r="P13343" t="str">
            <v/>
          </cell>
          <cell r="Q13343" t="str">
            <v/>
          </cell>
        </row>
        <row r="13344">
          <cell r="J13344" t="str">
            <v/>
          </cell>
          <cell r="O13344" t="str">
            <v/>
          </cell>
          <cell r="P13344" t="str">
            <v/>
          </cell>
          <cell r="Q13344" t="str">
            <v/>
          </cell>
        </row>
        <row r="13345">
          <cell r="J13345" t="str">
            <v/>
          </cell>
          <cell r="O13345" t="str">
            <v/>
          </cell>
          <cell r="P13345" t="str">
            <v/>
          </cell>
          <cell r="Q13345" t="str">
            <v/>
          </cell>
        </row>
        <row r="13346">
          <cell r="J13346" t="str">
            <v/>
          </cell>
          <cell r="O13346" t="str">
            <v/>
          </cell>
          <cell r="P13346" t="str">
            <v/>
          </cell>
          <cell r="Q13346" t="str">
            <v/>
          </cell>
        </row>
        <row r="13347">
          <cell r="J13347" t="str">
            <v/>
          </cell>
          <cell r="O13347" t="str">
            <v/>
          </cell>
          <cell r="P13347" t="str">
            <v/>
          </cell>
          <cell r="Q13347" t="str">
            <v/>
          </cell>
        </row>
        <row r="13348">
          <cell r="J13348" t="str">
            <v/>
          </cell>
          <cell r="O13348" t="str">
            <v/>
          </cell>
          <cell r="P13348" t="str">
            <v/>
          </cell>
          <cell r="Q13348" t="str">
            <v/>
          </cell>
        </row>
        <row r="13349">
          <cell r="J13349" t="str">
            <v/>
          </cell>
          <cell r="O13349" t="str">
            <v/>
          </cell>
          <cell r="P13349" t="str">
            <v/>
          </cell>
          <cell r="Q13349" t="str">
            <v/>
          </cell>
        </row>
        <row r="13350">
          <cell r="J13350" t="str">
            <v/>
          </cell>
          <cell r="O13350" t="str">
            <v/>
          </cell>
          <cell r="P13350" t="str">
            <v/>
          </cell>
          <cell r="Q13350" t="str">
            <v/>
          </cell>
        </row>
        <row r="13351">
          <cell r="J13351" t="str">
            <v/>
          </cell>
          <cell r="O13351" t="str">
            <v/>
          </cell>
          <cell r="P13351" t="str">
            <v/>
          </cell>
          <cell r="Q13351" t="str">
            <v/>
          </cell>
        </row>
        <row r="13352">
          <cell r="J13352" t="str">
            <v/>
          </cell>
          <cell r="O13352" t="str">
            <v/>
          </cell>
          <cell r="P13352" t="str">
            <v/>
          </cell>
          <cell r="Q13352" t="str">
            <v/>
          </cell>
        </row>
        <row r="13353">
          <cell r="J13353" t="str">
            <v/>
          </cell>
          <cell r="O13353" t="str">
            <v/>
          </cell>
          <cell r="P13353" t="str">
            <v/>
          </cell>
          <cell r="Q13353" t="str">
            <v/>
          </cell>
        </row>
        <row r="13354">
          <cell r="J13354" t="str">
            <v/>
          </cell>
          <cell r="O13354" t="str">
            <v/>
          </cell>
          <cell r="P13354" t="str">
            <v/>
          </cell>
          <cell r="Q13354" t="str">
            <v/>
          </cell>
        </row>
        <row r="13355">
          <cell r="J13355" t="str">
            <v/>
          </cell>
          <cell r="O13355" t="str">
            <v/>
          </cell>
          <cell r="P13355" t="str">
            <v/>
          </cell>
          <cell r="Q13355" t="str">
            <v/>
          </cell>
        </row>
        <row r="13356">
          <cell r="J13356" t="str">
            <v/>
          </cell>
          <cell r="O13356" t="str">
            <v/>
          </cell>
          <cell r="P13356" t="str">
            <v/>
          </cell>
          <cell r="Q13356" t="str">
            <v/>
          </cell>
        </row>
        <row r="13357">
          <cell r="J13357" t="str">
            <v/>
          </cell>
          <cell r="O13357" t="str">
            <v/>
          </cell>
          <cell r="P13357" t="str">
            <v/>
          </cell>
          <cell r="Q13357" t="str">
            <v/>
          </cell>
        </row>
        <row r="13358">
          <cell r="J13358" t="str">
            <v/>
          </cell>
          <cell r="O13358" t="str">
            <v/>
          </cell>
          <cell r="P13358" t="str">
            <v/>
          </cell>
          <cell r="Q13358" t="str">
            <v/>
          </cell>
        </row>
        <row r="13359">
          <cell r="J13359" t="str">
            <v/>
          </cell>
          <cell r="O13359" t="str">
            <v/>
          </cell>
          <cell r="P13359" t="str">
            <v/>
          </cell>
          <cell r="Q13359" t="str">
            <v/>
          </cell>
        </row>
        <row r="13360">
          <cell r="J13360" t="str">
            <v/>
          </cell>
          <cell r="O13360" t="str">
            <v/>
          </cell>
          <cell r="P13360" t="str">
            <v/>
          </cell>
          <cell r="Q13360" t="str">
            <v/>
          </cell>
        </row>
        <row r="13361">
          <cell r="J13361" t="str">
            <v/>
          </cell>
          <cell r="O13361" t="str">
            <v/>
          </cell>
          <cell r="P13361" t="str">
            <v/>
          </cell>
          <cell r="Q13361" t="str">
            <v/>
          </cell>
        </row>
        <row r="13362">
          <cell r="J13362" t="str">
            <v/>
          </cell>
          <cell r="O13362" t="str">
            <v/>
          </cell>
          <cell r="P13362" t="str">
            <v/>
          </cell>
          <cell r="Q13362" t="str">
            <v/>
          </cell>
        </row>
        <row r="13363">
          <cell r="J13363" t="str">
            <v/>
          </cell>
          <cell r="O13363" t="str">
            <v/>
          </cell>
          <cell r="P13363" t="str">
            <v/>
          </cell>
          <cell r="Q13363" t="str">
            <v/>
          </cell>
        </row>
        <row r="13364">
          <cell r="J13364" t="str">
            <v/>
          </cell>
          <cell r="O13364" t="str">
            <v/>
          </cell>
          <cell r="P13364" t="str">
            <v/>
          </cell>
          <cell r="Q13364" t="str">
            <v/>
          </cell>
        </row>
        <row r="13365">
          <cell r="J13365" t="str">
            <v/>
          </cell>
          <cell r="O13365" t="str">
            <v/>
          </cell>
          <cell r="P13365" t="str">
            <v/>
          </cell>
          <cell r="Q13365" t="str">
            <v/>
          </cell>
        </row>
        <row r="13366">
          <cell r="J13366" t="str">
            <v/>
          </cell>
          <cell r="O13366" t="str">
            <v/>
          </cell>
          <cell r="P13366" t="str">
            <v/>
          </cell>
          <cell r="Q13366" t="str">
            <v/>
          </cell>
        </row>
        <row r="13367">
          <cell r="J13367" t="str">
            <v/>
          </cell>
          <cell r="O13367" t="str">
            <v/>
          </cell>
          <cell r="P13367" t="str">
            <v/>
          </cell>
          <cell r="Q13367" t="str">
            <v/>
          </cell>
        </row>
        <row r="13368">
          <cell r="J13368" t="str">
            <v/>
          </cell>
          <cell r="O13368" t="str">
            <v/>
          </cell>
          <cell r="P13368" t="str">
            <v/>
          </cell>
          <cell r="Q13368" t="str">
            <v/>
          </cell>
        </row>
        <row r="13369">
          <cell r="J13369" t="str">
            <v/>
          </cell>
          <cell r="O13369" t="str">
            <v/>
          </cell>
          <cell r="P13369" t="str">
            <v/>
          </cell>
          <cell r="Q13369" t="str">
            <v/>
          </cell>
        </row>
        <row r="13370">
          <cell r="J13370" t="str">
            <v/>
          </cell>
          <cell r="O13370" t="str">
            <v/>
          </cell>
          <cell r="P13370" t="str">
            <v/>
          </cell>
          <cell r="Q13370" t="str">
            <v/>
          </cell>
        </row>
        <row r="13371">
          <cell r="J13371" t="str">
            <v/>
          </cell>
          <cell r="O13371" t="str">
            <v/>
          </cell>
          <cell r="P13371" t="str">
            <v/>
          </cell>
          <cell r="Q13371" t="str">
            <v/>
          </cell>
        </row>
        <row r="13372">
          <cell r="J13372" t="str">
            <v/>
          </cell>
          <cell r="O13372" t="str">
            <v/>
          </cell>
          <cell r="P13372" t="str">
            <v/>
          </cell>
          <cell r="Q13372" t="str">
            <v/>
          </cell>
        </row>
        <row r="13373">
          <cell r="J13373" t="str">
            <v/>
          </cell>
          <cell r="O13373" t="str">
            <v/>
          </cell>
          <cell r="P13373" t="str">
            <v/>
          </cell>
          <cell r="Q13373" t="str">
            <v/>
          </cell>
        </row>
        <row r="13374">
          <cell r="J13374" t="str">
            <v/>
          </cell>
          <cell r="O13374" t="str">
            <v/>
          </cell>
          <cell r="P13374" t="str">
            <v/>
          </cell>
          <cell r="Q13374" t="str">
            <v/>
          </cell>
        </row>
        <row r="13375">
          <cell r="J13375" t="str">
            <v/>
          </cell>
          <cell r="O13375" t="str">
            <v/>
          </cell>
          <cell r="P13375" t="str">
            <v/>
          </cell>
          <cell r="Q13375" t="str">
            <v/>
          </cell>
        </row>
        <row r="13376">
          <cell r="J13376" t="str">
            <v/>
          </cell>
          <cell r="O13376" t="str">
            <v/>
          </cell>
          <cell r="P13376" t="str">
            <v/>
          </cell>
          <cell r="Q13376" t="str">
            <v/>
          </cell>
        </row>
        <row r="13377">
          <cell r="J13377" t="str">
            <v/>
          </cell>
          <cell r="O13377" t="str">
            <v/>
          </cell>
          <cell r="P13377" t="str">
            <v/>
          </cell>
          <cell r="Q13377" t="str">
            <v/>
          </cell>
        </row>
        <row r="13378">
          <cell r="J13378" t="str">
            <v/>
          </cell>
          <cell r="O13378" t="str">
            <v/>
          </cell>
          <cell r="P13378" t="str">
            <v/>
          </cell>
          <cell r="Q13378" t="str">
            <v/>
          </cell>
        </row>
        <row r="13379">
          <cell r="J13379" t="str">
            <v/>
          </cell>
          <cell r="O13379" t="str">
            <v/>
          </cell>
          <cell r="P13379" t="str">
            <v/>
          </cell>
          <cell r="Q13379" t="str">
            <v/>
          </cell>
        </row>
        <row r="13380">
          <cell r="J13380" t="str">
            <v/>
          </cell>
          <cell r="O13380" t="str">
            <v/>
          </cell>
          <cell r="P13380" t="str">
            <v/>
          </cell>
          <cell r="Q13380" t="str">
            <v/>
          </cell>
        </row>
        <row r="13381">
          <cell r="J13381" t="str">
            <v/>
          </cell>
          <cell r="O13381" t="str">
            <v/>
          </cell>
          <cell r="P13381" t="str">
            <v/>
          </cell>
          <cell r="Q13381" t="str">
            <v/>
          </cell>
        </row>
        <row r="13382">
          <cell r="J13382" t="str">
            <v/>
          </cell>
          <cell r="O13382" t="str">
            <v/>
          </cell>
          <cell r="P13382" t="str">
            <v/>
          </cell>
          <cell r="Q13382" t="str">
            <v/>
          </cell>
        </row>
        <row r="13383">
          <cell r="J13383" t="str">
            <v/>
          </cell>
          <cell r="O13383" t="str">
            <v/>
          </cell>
          <cell r="P13383" t="str">
            <v/>
          </cell>
          <cell r="Q13383" t="str">
            <v/>
          </cell>
        </row>
        <row r="13384">
          <cell r="J13384" t="str">
            <v/>
          </cell>
          <cell r="O13384" t="str">
            <v/>
          </cell>
          <cell r="P13384" t="str">
            <v/>
          </cell>
          <cell r="Q13384" t="str">
            <v/>
          </cell>
        </row>
        <row r="13385">
          <cell r="J13385" t="str">
            <v/>
          </cell>
          <cell r="O13385" t="str">
            <v/>
          </cell>
          <cell r="P13385" t="str">
            <v/>
          </cell>
          <cell r="Q13385" t="str">
            <v/>
          </cell>
        </row>
        <row r="13386">
          <cell r="J13386" t="str">
            <v/>
          </cell>
          <cell r="O13386" t="str">
            <v/>
          </cell>
          <cell r="P13386" t="str">
            <v/>
          </cell>
          <cell r="Q13386" t="str">
            <v/>
          </cell>
        </row>
        <row r="13387">
          <cell r="J13387" t="str">
            <v/>
          </cell>
          <cell r="O13387" t="str">
            <v/>
          </cell>
          <cell r="P13387" t="str">
            <v/>
          </cell>
          <cell r="Q13387" t="str">
            <v/>
          </cell>
        </row>
        <row r="13388">
          <cell r="J13388" t="str">
            <v/>
          </cell>
          <cell r="O13388" t="str">
            <v/>
          </cell>
          <cell r="P13388" t="str">
            <v/>
          </cell>
          <cell r="Q13388" t="str">
            <v/>
          </cell>
        </row>
        <row r="13389">
          <cell r="J13389" t="str">
            <v/>
          </cell>
          <cell r="O13389" t="str">
            <v/>
          </cell>
          <cell r="P13389" t="str">
            <v/>
          </cell>
          <cell r="Q13389" t="str">
            <v/>
          </cell>
        </row>
        <row r="13390">
          <cell r="J13390" t="str">
            <v/>
          </cell>
          <cell r="O13390" t="str">
            <v/>
          </cell>
          <cell r="P13390" t="str">
            <v/>
          </cell>
          <cell r="Q13390" t="str">
            <v/>
          </cell>
        </row>
        <row r="13391">
          <cell r="J13391" t="str">
            <v/>
          </cell>
          <cell r="O13391" t="str">
            <v/>
          </cell>
          <cell r="P13391" t="str">
            <v/>
          </cell>
          <cell r="Q13391" t="str">
            <v/>
          </cell>
        </row>
        <row r="13392">
          <cell r="J13392" t="str">
            <v/>
          </cell>
          <cell r="O13392" t="str">
            <v/>
          </cell>
          <cell r="P13392" t="str">
            <v/>
          </cell>
          <cell r="Q13392" t="str">
            <v/>
          </cell>
        </row>
        <row r="13393">
          <cell r="J13393" t="str">
            <v/>
          </cell>
          <cell r="O13393" t="str">
            <v/>
          </cell>
          <cell r="P13393" t="str">
            <v/>
          </cell>
          <cell r="Q13393" t="str">
            <v/>
          </cell>
        </row>
        <row r="13394">
          <cell r="J13394" t="str">
            <v/>
          </cell>
          <cell r="O13394" t="str">
            <v/>
          </cell>
          <cell r="P13394" t="str">
            <v/>
          </cell>
          <cell r="Q13394" t="str">
            <v/>
          </cell>
        </row>
        <row r="13395">
          <cell r="J13395" t="str">
            <v/>
          </cell>
          <cell r="O13395" t="str">
            <v/>
          </cell>
          <cell r="P13395" t="str">
            <v/>
          </cell>
          <cell r="Q13395" t="str">
            <v/>
          </cell>
        </row>
        <row r="13396">
          <cell r="J13396" t="str">
            <v/>
          </cell>
          <cell r="O13396" t="str">
            <v/>
          </cell>
          <cell r="P13396" t="str">
            <v/>
          </cell>
          <cell r="Q13396" t="str">
            <v/>
          </cell>
        </row>
        <row r="13397">
          <cell r="J13397" t="str">
            <v/>
          </cell>
          <cell r="O13397" t="str">
            <v/>
          </cell>
          <cell r="P13397" t="str">
            <v/>
          </cell>
          <cell r="Q13397" t="str">
            <v/>
          </cell>
        </row>
        <row r="13398">
          <cell r="J13398" t="str">
            <v/>
          </cell>
          <cell r="O13398" t="str">
            <v/>
          </cell>
          <cell r="P13398" t="str">
            <v/>
          </cell>
          <cell r="Q13398" t="str">
            <v/>
          </cell>
        </row>
        <row r="13399">
          <cell r="J13399" t="str">
            <v/>
          </cell>
          <cell r="O13399" t="str">
            <v/>
          </cell>
          <cell r="P13399" t="str">
            <v/>
          </cell>
          <cell r="Q13399" t="str">
            <v/>
          </cell>
        </row>
        <row r="13400">
          <cell r="J13400" t="str">
            <v/>
          </cell>
          <cell r="O13400" t="str">
            <v/>
          </cell>
          <cell r="P13400" t="str">
            <v/>
          </cell>
          <cell r="Q13400" t="str">
            <v/>
          </cell>
        </row>
        <row r="13401">
          <cell r="J13401" t="str">
            <v/>
          </cell>
          <cell r="O13401" t="str">
            <v/>
          </cell>
          <cell r="P13401" t="str">
            <v/>
          </cell>
          <cell r="Q13401" t="str">
            <v/>
          </cell>
        </row>
        <row r="13402">
          <cell r="J13402" t="str">
            <v/>
          </cell>
          <cell r="O13402" t="str">
            <v/>
          </cell>
          <cell r="P13402" t="str">
            <v/>
          </cell>
          <cell r="Q13402" t="str">
            <v/>
          </cell>
        </row>
        <row r="13403">
          <cell r="J13403" t="str">
            <v/>
          </cell>
          <cell r="O13403" t="str">
            <v/>
          </cell>
          <cell r="P13403" t="str">
            <v/>
          </cell>
          <cell r="Q13403" t="str">
            <v/>
          </cell>
        </row>
        <row r="13404">
          <cell r="J13404" t="str">
            <v/>
          </cell>
          <cell r="O13404" t="str">
            <v/>
          </cell>
          <cell r="P13404" t="str">
            <v/>
          </cell>
          <cell r="Q13404" t="str">
            <v/>
          </cell>
        </row>
        <row r="13405">
          <cell r="J13405" t="str">
            <v/>
          </cell>
          <cell r="O13405" t="str">
            <v/>
          </cell>
          <cell r="P13405" t="str">
            <v/>
          </cell>
          <cell r="Q13405" t="str">
            <v/>
          </cell>
        </row>
        <row r="13406">
          <cell r="J13406" t="str">
            <v/>
          </cell>
          <cell r="O13406" t="str">
            <v/>
          </cell>
          <cell r="P13406" t="str">
            <v/>
          </cell>
          <cell r="Q13406" t="str">
            <v/>
          </cell>
        </row>
        <row r="13407">
          <cell r="J13407" t="str">
            <v/>
          </cell>
          <cell r="O13407" t="str">
            <v/>
          </cell>
          <cell r="P13407" t="str">
            <v/>
          </cell>
          <cell r="Q13407" t="str">
            <v/>
          </cell>
        </row>
        <row r="13408">
          <cell r="J13408" t="str">
            <v/>
          </cell>
          <cell r="O13408" t="str">
            <v/>
          </cell>
          <cell r="P13408" t="str">
            <v/>
          </cell>
          <cell r="Q13408" t="str">
            <v/>
          </cell>
        </row>
        <row r="13409">
          <cell r="J13409" t="str">
            <v/>
          </cell>
          <cell r="O13409" t="str">
            <v/>
          </cell>
          <cell r="P13409" t="str">
            <v/>
          </cell>
          <cell r="Q13409" t="str">
            <v/>
          </cell>
        </row>
        <row r="13410">
          <cell r="J13410" t="str">
            <v/>
          </cell>
          <cell r="O13410" t="str">
            <v/>
          </cell>
          <cell r="P13410" t="str">
            <v/>
          </cell>
          <cell r="Q13410" t="str">
            <v/>
          </cell>
        </row>
        <row r="13411">
          <cell r="J13411" t="str">
            <v/>
          </cell>
          <cell r="O13411" t="str">
            <v/>
          </cell>
          <cell r="P13411" t="str">
            <v/>
          </cell>
          <cell r="Q13411" t="str">
            <v/>
          </cell>
        </row>
        <row r="13412">
          <cell r="J13412" t="str">
            <v/>
          </cell>
          <cell r="O13412" t="str">
            <v/>
          </cell>
          <cell r="P13412" t="str">
            <v/>
          </cell>
          <cell r="Q13412" t="str">
            <v/>
          </cell>
        </row>
        <row r="13413">
          <cell r="J13413" t="str">
            <v/>
          </cell>
          <cell r="O13413" t="str">
            <v/>
          </cell>
          <cell r="P13413" t="str">
            <v/>
          </cell>
          <cell r="Q13413" t="str">
            <v/>
          </cell>
        </row>
        <row r="13414">
          <cell r="J13414" t="str">
            <v/>
          </cell>
          <cell r="O13414" t="str">
            <v/>
          </cell>
          <cell r="P13414" t="str">
            <v/>
          </cell>
          <cell r="Q13414" t="str">
            <v/>
          </cell>
        </row>
        <row r="13415">
          <cell r="J13415" t="str">
            <v/>
          </cell>
          <cell r="O13415" t="str">
            <v/>
          </cell>
          <cell r="P13415" t="str">
            <v/>
          </cell>
          <cell r="Q13415" t="str">
            <v/>
          </cell>
        </row>
        <row r="13416">
          <cell r="J13416" t="str">
            <v/>
          </cell>
          <cell r="O13416" t="str">
            <v/>
          </cell>
          <cell r="P13416" t="str">
            <v/>
          </cell>
          <cell r="Q13416" t="str">
            <v/>
          </cell>
        </row>
        <row r="13417">
          <cell r="J13417" t="str">
            <v/>
          </cell>
          <cell r="O13417" t="str">
            <v/>
          </cell>
          <cell r="P13417" t="str">
            <v/>
          </cell>
          <cell r="Q13417" t="str">
            <v/>
          </cell>
        </row>
        <row r="13418">
          <cell r="J13418" t="str">
            <v/>
          </cell>
          <cell r="O13418" t="str">
            <v/>
          </cell>
          <cell r="P13418" t="str">
            <v/>
          </cell>
          <cell r="Q13418" t="str">
            <v/>
          </cell>
        </row>
        <row r="13419">
          <cell r="J13419" t="str">
            <v/>
          </cell>
          <cell r="O13419" t="str">
            <v/>
          </cell>
          <cell r="P13419" t="str">
            <v/>
          </cell>
          <cell r="Q13419" t="str">
            <v/>
          </cell>
        </row>
        <row r="13420">
          <cell r="J13420" t="str">
            <v/>
          </cell>
          <cell r="O13420" t="str">
            <v/>
          </cell>
          <cell r="P13420" t="str">
            <v/>
          </cell>
          <cell r="Q13420" t="str">
            <v/>
          </cell>
        </row>
        <row r="13421">
          <cell r="J13421" t="str">
            <v/>
          </cell>
          <cell r="O13421" t="str">
            <v/>
          </cell>
          <cell r="P13421" t="str">
            <v/>
          </cell>
          <cell r="Q13421" t="str">
            <v/>
          </cell>
        </row>
        <row r="13422">
          <cell r="J13422" t="str">
            <v/>
          </cell>
          <cell r="O13422" t="str">
            <v/>
          </cell>
          <cell r="P13422" t="str">
            <v/>
          </cell>
          <cell r="Q13422" t="str">
            <v/>
          </cell>
        </row>
        <row r="13423">
          <cell r="J13423" t="str">
            <v/>
          </cell>
          <cell r="O13423" t="str">
            <v/>
          </cell>
          <cell r="P13423" t="str">
            <v/>
          </cell>
          <cell r="Q13423" t="str">
            <v/>
          </cell>
        </row>
        <row r="13424">
          <cell r="J13424" t="str">
            <v/>
          </cell>
          <cell r="O13424" t="str">
            <v/>
          </cell>
          <cell r="P13424" t="str">
            <v/>
          </cell>
          <cell r="Q13424" t="str">
            <v/>
          </cell>
        </row>
        <row r="13425">
          <cell r="J13425" t="str">
            <v/>
          </cell>
          <cell r="O13425" t="str">
            <v/>
          </cell>
          <cell r="P13425" t="str">
            <v/>
          </cell>
          <cell r="Q13425" t="str">
            <v/>
          </cell>
        </row>
        <row r="13426">
          <cell r="J13426" t="str">
            <v/>
          </cell>
          <cell r="O13426" t="str">
            <v/>
          </cell>
          <cell r="P13426" t="str">
            <v/>
          </cell>
          <cell r="Q13426" t="str">
            <v/>
          </cell>
        </row>
        <row r="13427">
          <cell r="J13427" t="str">
            <v/>
          </cell>
          <cell r="O13427" t="str">
            <v/>
          </cell>
          <cell r="P13427" t="str">
            <v/>
          </cell>
          <cell r="Q13427" t="str">
            <v/>
          </cell>
        </row>
        <row r="13428">
          <cell r="J13428" t="str">
            <v/>
          </cell>
          <cell r="O13428" t="str">
            <v/>
          </cell>
          <cell r="P13428" t="str">
            <v/>
          </cell>
          <cell r="Q13428" t="str">
            <v/>
          </cell>
        </row>
        <row r="13429">
          <cell r="J13429" t="str">
            <v/>
          </cell>
          <cell r="O13429" t="str">
            <v/>
          </cell>
          <cell r="P13429" t="str">
            <v/>
          </cell>
          <cell r="Q13429" t="str">
            <v/>
          </cell>
        </row>
        <row r="13430">
          <cell r="J13430" t="str">
            <v/>
          </cell>
          <cell r="O13430" t="str">
            <v/>
          </cell>
          <cell r="P13430" t="str">
            <v/>
          </cell>
          <cell r="Q13430" t="str">
            <v/>
          </cell>
        </row>
        <row r="13431">
          <cell r="J13431" t="str">
            <v/>
          </cell>
          <cell r="O13431" t="str">
            <v/>
          </cell>
          <cell r="P13431" t="str">
            <v/>
          </cell>
          <cell r="Q13431" t="str">
            <v/>
          </cell>
        </row>
        <row r="13432">
          <cell r="J13432" t="str">
            <v/>
          </cell>
          <cell r="O13432" t="str">
            <v/>
          </cell>
          <cell r="P13432" t="str">
            <v/>
          </cell>
          <cell r="Q13432" t="str">
            <v/>
          </cell>
        </row>
        <row r="13433">
          <cell r="J13433" t="str">
            <v/>
          </cell>
          <cell r="O13433" t="str">
            <v/>
          </cell>
          <cell r="P13433" t="str">
            <v/>
          </cell>
          <cell r="Q13433" t="str">
            <v/>
          </cell>
        </row>
        <row r="13434">
          <cell r="J13434" t="str">
            <v/>
          </cell>
          <cell r="O13434" t="str">
            <v/>
          </cell>
          <cell r="P13434" t="str">
            <v/>
          </cell>
          <cell r="Q13434" t="str">
            <v/>
          </cell>
        </row>
        <row r="13435">
          <cell r="J13435" t="str">
            <v/>
          </cell>
          <cell r="O13435" t="str">
            <v/>
          </cell>
          <cell r="P13435" t="str">
            <v/>
          </cell>
          <cell r="Q13435" t="str">
            <v/>
          </cell>
        </row>
        <row r="13436">
          <cell r="J13436" t="str">
            <v/>
          </cell>
          <cell r="O13436" t="str">
            <v/>
          </cell>
          <cell r="P13436" t="str">
            <v/>
          </cell>
          <cell r="Q13436" t="str">
            <v/>
          </cell>
        </row>
        <row r="13437">
          <cell r="J13437" t="str">
            <v/>
          </cell>
          <cell r="O13437" t="str">
            <v/>
          </cell>
          <cell r="P13437" t="str">
            <v/>
          </cell>
          <cell r="Q13437" t="str">
            <v/>
          </cell>
        </row>
        <row r="13438">
          <cell r="J13438" t="str">
            <v/>
          </cell>
          <cell r="O13438" t="str">
            <v/>
          </cell>
          <cell r="P13438" t="str">
            <v/>
          </cell>
          <cell r="Q13438" t="str">
            <v/>
          </cell>
        </row>
        <row r="13439">
          <cell r="J13439" t="str">
            <v/>
          </cell>
          <cell r="O13439" t="str">
            <v/>
          </cell>
          <cell r="P13439" t="str">
            <v/>
          </cell>
          <cell r="Q13439" t="str">
            <v/>
          </cell>
        </row>
        <row r="13440">
          <cell r="J13440" t="str">
            <v/>
          </cell>
          <cell r="O13440" t="str">
            <v/>
          </cell>
          <cell r="P13440" t="str">
            <v/>
          </cell>
          <cell r="Q13440" t="str">
            <v/>
          </cell>
        </row>
        <row r="13441">
          <cell r="J13441" t="str">
            <v/>
          </cell>
          <cell r="O13441" t="str">
            <v/>
          </cell>
          <cell r="P13441" t="str">
            <v/>
          </cell>
          <cell r="Q13441" t="str">
            <v/>
          </cell>
        </row>
        <row r="13442">
          <cell r="J13442" t="str">
            <v/>
          </cell>
          <cell r="O13442" t="str">
            <v/>
          </cell>
          <cell r="P13442" t="str">
            <v/>
          </cell>
          <cell r="Q13442" t="str">
            <v/>
          </cell>
        </row>
        <row r="13443">
          <cell r="J13443" t="str">
            <v/>
          </cell>
          <cell r="O13443" t="str">
            <v/>
          </cell>
          <cell r="P13443" t="str">
            <v/>
          </cell>
          <cell r="Q13443" t="str">
            <v/>
          </cell>
        </row>
        <row r="13444">
          <cell r="J13444" t="str">
            <v/>
          </cell>
          <cell r="O13444" t="str">
            <v/>
          </cell>
          <cell r="P13444" t="str">
            <v/>
          </cell>
          <cell r="Q13444" t="str">
            <v/>
          </cell>
        </row>
        <row r="13445">
          <cell r="J13445" t="str">
            <v/>
          </cell>
          <cell r="O13445" t="str">
            <v/>
          </cell>
          <cell r="P13445" t="str">
            <v/>
          </cell>
          <cell r="Q13445" t="str">
            <v/>
          </cell>
        </row>
        <row r="13446">
          <cell r="J13446" t="str">
            <v/>
          </cell>
          <cell r="O13446" t="str">
            <v/>
          </cell>
          <cell r="P13446" t="str">
            <v/>
          </cell>
          <cell r="Q13446" t="str">
            <v/>
          </cell>
        </row>
        <row r="13447">
          <cell r="J13447" t="str">
            <v/>
          </cell>
          <cell r="O13447" t="str">
            <v/>
          </cell>
          <cell r="P13447" t="str">
            <v/>
          </cell>
          <cell r="Q13447" t="str">
            <v/>
          </cell>
        </row>
        <row r="13448">
          <cell r="J13448" t="str">
            <v/>
          </cell>
          <cell r="O13448" t="str">
            <v/>
          </cell>
          <cell r="P13448" t="str">
            <v/>
          </cell>
          <cell r="Q13448" t="str">
            <v/>
          </cell>
        </row>
        <row r="13449">
          <cell r="J13449" t="str">
            <v/>
          </cell>
          <cell r="O13449" t="str">
            <v/>
          </cell>
          <cell r="P13449" t="str">
            <v/>
          </cell>
          <cell r="Q13449" t="str">
            <v/>
          </cell>
        </row>
        <row r="13450">
          <cell r="J13450" t="str">
            <v/>
          </cell>
          <cell r="O13450" t="str">
            <v/>
          </cell>
          <cell r="P13450" t="str">
            <v/>
          </cell>
          <cell r="Q13450" t="str">
            <v/>
          </cell>
        </row>
        <row r="13451">
          <cell r="J13451" t="str">
            <v/>
          </cell>
          <cell r="O13451" t="str">
            <v/>
          </cell>
          <cell r="P13451" t="str">
            <v/>
          </cell>
          <cell r="Q13451" t="str">
            <v/>
          </cell>
        </row>
        <row r="13452">
          <cell r="J13452" t="str">
            <v/>
          </cell>
          <cell r="O13452" t="str">
            <v/>
          </cell>
          <cell r="P13452" t="str">
            <v/>
          </cell>
          <cell r="Q13452" t="str">
            <v/>
          </cell>
        </row>
        <row r="13453">
          <cell r="J13453" t="str">
            <v/>
          </cell>
          <cell r="O13453" t="str">
            <v/>
          </cell>
          <cell r="P13453" t="str">
            <v/>
          </cell>
          <cell r="Q13453" t="str">
            <v/>
          </cell>
        </row>
        <row r="13454">
          <cell r="J13454" t="str">
            <v/>
          </cell>
          <cell r="O13454" t="str">
            <v/>
          </cell>
          <cell r="P13454" t="str">
            <v/>
          </cell>
          <cell r="Q13454" t="str">
            <v/>
          </cell>
        </row>
        <row r="13455">
          <cell r="J13455" t="str">
            <v/>
          </cell>
          <cell r="O13455" t="str">
            <v/>
          </cell>
          <cell r="P13455" t="str">
            <v/>
          </cell>
          <cell r="Q13455" t="str">
            <v/>
          </cell>
        </row>
        <row r="13456">
          <cell r="J13456" t="str">
            <v/>
          </cell>
          <cell r="O13456" t="str">
            <v/>
          </cell>
          <cell r="P13456" t="str">
            <v/>
          </cell>
          <cell r="Q13456" t="str">
            <v/>
          </cell>
        </row>
        <row r="13457">
          <cell r="J13457" t="str">
            <v/>
          </cell>
          <cell r="O13457" t="str">
            <v/>
          </cell>
          <cell r="P13457" t="str">
            <v/>
          </cell>
          <cell r="Q13457" t="str">
            <v/>
          </cell>
        </row>
        <row r="13458">
          <cell r="J13458" t="str">
            <v/>
          </cell>
          <cell r="O13458" t="str">
            <v/>
          </cell>
          <cell r="P13458" t="str">
            <v/>
          </cell>
          <cell r="Q13458" t="str">
            <v/>
          </cell>
        </row>
        <row r="13459">
          <cell r="J13459" t="str">
            <v/>
          </cell>
          <cell r="O13459" t="str">
            <v/>
          </cell>
          <cell r="P13459" t="str">
            <v/>
          </cell>
          <cell r="Q13459" t="str">
            <v/>
          </cell>
        </row>
        <row r="13460">
          <cell r="J13460" t="str">
            <v/>
          </cell>
          <cell r="O13460" t="str">
            <v/>
          </cell>
          <cell r="P13460" t="str">
            <v/>
          </cell>
          <cell r="Q13460" t="str">
            <v/>
          </cell>
        </row>
        <row r="13461">
          <cell r="J13461" t="str">
            <v/>
          </cell>
          <cell r="O13461" t="str">
            <v/>
          </cell>
          <cell r="P13461" t="str">
            <v/>
          </cell>
          <cell r="Q13461" t="str">
            <v/>
          </cell>
        </row>
        <row r="13462">
          <cell r="J13462" t="str">
            <v/>
          </cell>
          <cell r="O13462" t="str">
            <v/>
          </cell>
          <cell r="P13462" t="str">
            <v/>
          </cell>
          <cell r="Q13462" t="str">
            <v/>
          </cell>
        </row>
        <row r="13463">
          <cell r="J13463" t="str">
            <v/>
          </cell>
          <cell r="O13463" t="str">
            <v/>
          </cell>
          <cell r="P13463" t="str">
            <v/>
          </cell>
          <cell r="Q13463" t="str">
            <v/>
          </cell>
        </row>
        <row r="13464">
          <cell r="J13464" t="str">
            <v/>
          </cell>
          <cell r="O13464" t="str">
            <v/>
          </cell>
          <cell r="P13464" t="str">
            <v/>
          </cell>
          <cell r="Q13464" t="str">
            <v/>
          </cell>
        </row>
        <row r="13465">
          <cell r="J13465" t="str">
            <v/>
          </cell>
          <cell r="O13465" t="str">
            <v/>
          </cell>
          <cell r="P13465" t="str">
            <v/>
          </cell>
          <cell r="Q13465" t="str">
            <v/>
          </cell>
        </row>
        <row r="13466">
          <cell r="J13466" t="str">
            <v/>
          </cell>
          <cell r="O13466" t="str">
            <v/>
          </cell>
          <cell r="P13466" t="str">
            <v/>
          </cell>
          <cell r="Q13466" t="str">
            <v/>
          </cell>
        </row>
        <row r="13467">
          <cell r="J13467" t="str">
            <v/>
          </cell>
          <cell r="O13467" t="str">
            <v/>
          </cell>
          <cell r="P13467" t="str">
            <v/>
          </cell>
          <cell r="Q13467" t="str">
            <v/>
          </cell>
        </row>
        <row r="13468">
          <cell r="J13468" t="str">
            <v/>
          </cell>
          <cell r="O13468" t="str">
            <v/>
          </cell>
          <cell r="P13468" t="str">
            <v/>
          </cell>
          <cell r="Q13468" t="str">
            <v/>
          </cell>
        </row>
        <row r="13469">
          <cell r="J13469" t="str">
            <v/>
          </cell>
          <cell r="O13469" t="str">
            <v/>
          </cell>
          <cell r="P13469" t="str">
            <v/>
          </cell>
          <cell r="Q13469" t="str">
            <v/>
          </cell>
        </row>
        <row r="13470">
          <cell r="J13470" t="str">
            <v/>
          </cell>
          <cell r="O13470" t="str">
            <v/>
          </cell>
          <cell r="P13470" t="str">
            <v/>
          </cell>
          <cell r="Q13470" t="str">
            <v/>
          </cell>
        </row>
        <row r="13471">
          <cell r="J13471" t="str">
            <v/>
          </cell>
          <cell r="O13471" t="str">
            <v/>
          </cell>
          <cell r="P13471" t="str">
            <v/>
          </cell>
          <cell r="Q13471" t="str">
            <v/>
          </cell>
        </row>
        <row r="13472">
          <cell r="J13472" t="str">
            <v/>
          </cell>
          <cell r="O13472" t="str">
            <v/>
          </cell>
          <cell r="P13472" t="str">
            <v/>
          </cell>
          <cell r="Q13472" t="str">
            <v/>
          </cell>
        </row>
        <row r="13473">
          <cell r="J13473" t="str">
            <v/>
          </cell>
          <cell r="O13473" t="str">
            <v/>
          </cell>
          <cell r="P13473" t="str">
            <v/>
          </cell>
          <cell r="Q13473" t="str">
            <v/>
          </cell>
        </row>
        <row r="13474">
          <cell r="J13474" t="str">
            <v/>
          </cell>
          <cell r="O13474" t="str">
            <v/>
          </cell>
          <cell r="P13474" t="str">
            <v/>
          </cell>
          <cell r="Q13474" t="str">
            <v/>
          </cell>
        </row>
        <row r="13475">
          <cell r="J13475" t="str">
            <v/>
          </cell>
          <cell r="O13475" t="str">
            <v/>
          </cell>
          <cell r="P13475" t="str">
            <v/>
          </cell>
          <cell r="Q13475" t="str">
            <v/>
          </cell>
        </row>
        <row r="13476">
          <cell r="J13476" t="str">
            <v/>
          </cell>
          <cell r="O13476" t="str">
            <v/>
          </cell>
          <cell r="P13476" t="str">
            <v/>
          </cell>
          <cell r="Q13476" t="str">
            <v/>
          </cell>
        </row>
        <row r="13477">
          <cell r="J13477" t="str">
            <v/>
          </cell>
          <cell r="O13477" t="str">
            <v/>
          </cell>
          <cell r="P13477" t="str">
            <v/>
          </cell>
          <cell r="Q13477" t="str">
            <v/>
          </cell>
        </row>
        <row r="13478">
          <cell r="J13478" t="str">
            <v/>
          </cell>
          <cell r="O13478" t="str">
            <v/>
          </cell>
          <cell r="P13478" t="str">
            <v/>
          </cell>
          <cell r="Q13478" t="str">
            <v/>
          </cell>
        </row>
        <row r="13479">
          <cell r="J13479" t="str">
            <v/>
          </cell>
          <cell r="O13479" t="str">
            <v/>
          </cell>
          <cell r="P13479" t="str">
            <v/>
          </cell>
          <cell r="Q13479" t="str">
            <v/>
          </cell>
        </row>
        <row r="13480">
          <cell r="J13480" t="str">
            <v/>
          </cell>
          <cell r="O13480" t="str">
            <v/>
          </cell>
          <cell r="P13480" t="str">
            <v/>
          </cell>
          <cell r="Q13480" t="str">
            <v/>
          </cell>
        </row>
        <row r="13481">
          <cell r="J13481" t="str">
            <v/>
          </cell>
          <cell r="O13481" t="str">
            <v/>
          </cell>
          <cell r="P13481" t="str">
            <v/>
          </cell>
          <cell r="Q13481" t="str">
            <v/>
          </cell>
        </row>
        <row r="13482">
          <cell r="J13482" t="str">
            <v/>
          </cell>
          <cell r="O13482" t="str">
            <v/>
          </cell>
          <cell r="P13482" t="str">
            <v/>
          </cell>
          <cell r="Q13482" t="str">
            <v/>
          </cell>
        </row>
        <row r="13483">
          <cell r="J13483" t="str">
            <v/>
          </cell>
          <cell r="O13483" t="str">
            <v/>
          </cell>
          <cell r="P13483" t="str">
            <v/>
          </cell>
          <cell r="Q13483" t="str">
            <v/>
          </cell>
        </row>
        <row r="13484">
          <cell r="J13484" t="str">
            <v/>
          </cell>
          <cell r="O13484" t="str">
            <v/>
          </cell>
          <cell r="P13484" t="str">
            <v/>
          </cell>
          <cell r="Q13484" t="str">
            <v/>
          </cell>
        </row>
        <row r="13485">
          <cell r="J13485" t="str">
            <v/>
          </cell>
          <cell r="O13485" t="str">
            <v/>
          </cell>
          <cell r="P13485" t="str">
            <v/>
          </cell>
          <cell r="Q13485" t="str">
            <v/>
          </cell>
        </row>
        <row r="13486">
          <cell r="J13486" t="str">
            <v/>
          </cell>
          <cell r="O13486" t="str">
            <v/>
          </cell>
          <cell r="P13486" t="str">
            <v/>
          </cell>
          <cell r="Q13486" t="str">
            <v/>
          </cell>
        </row>
        <row r="13487">
          <cell r="J13487" t="str">
            <v/>
          </cell>
          <cell r="O13487" t="str">
            <v/>
          </cell>
          <cell r="P13487" t="str">
            <v/>
          </cell>
          <cell r="Q13487" t="str">
            <v/>
          </cell>
        </row>
        <row r="13488">
          <cell r="J13488" t="str">
            <v/>
          </cell>
          <cell r="O13488" t="str">
            <v/>
          </cell>
          <cell r="P13488" t="str">
            <v/>
          </cell>
          <cell r="Q13488" t="str">
            <v/>
          </cell>
        </row>
        <row r="13489">
          <cell r="J13489" t="str">
            <v/>
          </cell>
          <cell r="O13489" t="str">
            <v/>
          </cell>
          <cell r="P13489" t="str">
            <v/>
          </cell>
          <cell r="Q13489" t="str">
            <v/>
          </cell>
        </row>
        <row r="13490">
          <cell r="J13490" t="str">
            <v/>
          </cell>
          <cell r="O13490" t="str">
            <v/>
          </cell>
          <cell r="P13490" t="str">
            <v/>
          </cell>
          <cell r="Q13490" t="str">
            <v/>
          </cell>
        </row>
        <row r="13491">
          <cell r="J13491" t="str">
            <v/>
          </cell>
          <cell r="O13491" t="str">
            <v/>
          </cell>
          <cell r="P13491" t="str">
            <v/>
          </cell>
          <cell r="Q13491" t="str">
            <v/>
          </cell>
        </row>
        <row r="13492">
          <cell r="J13492" t="str">
            <v/>
          </cell>
          <cell r="O13492" t="str">
            <v/>
          </cell>
          <cell r="P13492" t="str">
            <v/>
          </cell>
          <cell r="Q13492" t="str">
            <v/>
          </cell>
        </row>
        <row r="13493">
          <cell r="J13493" t="str">
            <v/>
          </cell>
          <cell r="O13493" t="str">
            <v/>
          </cell>
          <cell r="P13493" t="str">
            <v/>
          </cell>
          <cell r="Q13493" t="str">
            <v/>
          </cell>
        </row>
        <row r="13494">
          <cell r="J13494" t="str">
            <v/>
          </cell>
          <cell r="O13494" t="str">
            <v/>
          </cell>
          <cell r="P13494" t="str">
            <v/>
          </cell>
          <cell r="Q13494" t="str">
            <v/>
          </cell>
        </row>
        <row r="13495">
          <cell r="J13495" t="str">
            <v/>
          </cell>
          <cell r="O13495" t="str">
            <v/>
          </cell>
          <cell r="P13495" t="str">
            <v/>
          </cell>
          <cell r="Q13495" t="str">
            <v/>
          </cell>
        </row>
        <row r="13496">
          <cell r="J13496" t="str">
            <v/>
          </cell>
          <cell r="O13496" t="str">
            <v/>
          </cell>
          <cell r="P13496" t="str">
            <v/>
          </cell>
          <cell r="Q13496" t="str">
            <v/>
          </cell>
        </row>
        <row r="13497">
          <cell r="J13497" t="str">
            <v/>
          </cell>
          <cell r="O13497" t="str">
            <v/>
          </cell>
          <cell r="P13497" t="str">
            <v/>
          </cell>
          <cell r="Q13497" t="str">
            <v/>
          </cell>
        </row>
        <row r="13498">
          <cell r="J13498" t="str">
            <v/>
          </cell>
          <cell r="O13498" t="str">
            <v/>
          </cell>
          <cell r="P13498" t="str">
            <v/>
          </cell>
          <cell r="Q13498" t="str">
            <v/>
          </cell>
        </row>
        <row r="13499">
          <cell r="J13499" t="str">
            <v/>
          </cell>
          <cell r="O13499" t="str">
            <v/>
          </cell>
          <cell r="P13499" t="str">
            <v/>
          </cell>
          <cell r="Q13499" t="str">
            <v/>
          </cell>
        </row>
        <row r="13500">
          <cell r="J13500" t="str">
            <v/>
          </cell>
          <cell r="O13500" t="str">
            <v/>
          </cell>
          <cell r="P13500" t="str">
            <v/>
          </cell>
          <cell r="Q13500" t="str">
            <v/>
          </cell>
        </row>
        <row r="13501">
          <cell r="J13501" t="str">
            <v/>
          </cell>
          <cell r="O13501" t="str">
            <v/>
          </cell>
          <cell r="P13501" t="str">
            <v/>
          </cell>
          <cell r="Q13501" t="str">
            <v/>
          </cell>
        </row>
        <row r="13502">
          <cell r="J13502" t="str">
            <v/>
          </cell>
          <cell r="O13502" t="str">
            <v/>
          </cell>
          <cell r="P13502" t="str">
            <v/>
          </cell>
          <cell r="Q13502" t="str">
            <v/>
          </cell>
        </row>
        <row r="13503">
          <cell r="J13503" t="str">
            <v/>
          </cell>
          <cell r="O13503" t="str">
            <v/>
          </cell>
          <cell r="P13503" t="str">
            <v/>
          </cell>
          <cell r="Q13503" t="str">
            <v/>
          </cell>
        </row>
        <row r="13504">
          <cell r="J13504" t="str">
            <v/>
          </cell>
          <cell r="O13504" t="str">
            <v/>
          </cell>
          <cell r="P13504" t="str">
            <v/>
          </cell>
          <cell r="Q13504" t="str">
            <v/>
          </cell>
        </row>
        <row r="13505">
          <cell r="J13505" t="str">
            <v/>
          </cell>
          <cell r="O13505" t="str">
            <v/>
          </cell>
          <cell r="P13505" t="str">
            <v/>
          </cell>
          <cell r="Q13505" t="str">
            <v/>
          </cell>
        </row>
        <row r="13506">
          <cell r="J13506" t="str">
            <v/>
          </cell>
          <cell r="O13506" t="str">
            <v/>
          </cell>
          <cell r="P13506" t="str">
            <v/>
          </cell>
          <cell r="Q13506" t="str">
            <v/>
          </cell>
        </row>
        <row r="13507">
          <cell r="J13507" t="str">
            <v/>
          </cell>
          <cell r="O13507" t="str">
            <v/>
          </cell>
          <cell r="P13507" t="str">
            <v/>
          </cell>
          <cell r="Q13507" t="str">
            <v/>
          </cell>
        </row>
        <row r="13508">
          <cell r="J13508" t="str">
            <v/>
          </cell>
          <cell r="O13508" t="str">
            <v/>
          </cell>
          <cell r="P13508" t="str">
            <v/>
          </cell>
          <cell r="Q13508" t="str">
            <v/>
          </cell>
        </row>
        <row r="13509">
          <cell r="J13509" t="str">
            <v/>
          </cell>
          <cell r="O13509" t="str">
            <v/>
          </cell>
          <cell r="P13509" t="str">
            <v/>
          </cell>
          <cell r="Q13509" t="str">
            <v/>
          </cell>
        </row>
        <row r="13510">
          <cell r="J13510" t="str">
            <v/>
          </cell>
          <cell r="O13510" t="str">
            <v/>
          </cell>
          <cell r="P13510" t="str">
            <v/>
          </cell>
          <cell r="Q13510" t="str">
            <v/>
          </cell>
        </row>
        <row r="13511">
          <cell r="J13511" t="str">
            <v/>
          </cell>
          <cell r="O13511" t="str">
            <v/>
          </cell>
          <cell r="P13511" t="str">
            <v/>
          </cell>
          <cell r="Q13511" t="str">
            <v/>
          </cell>
        </row>
        <row r="13512">
          <cell r="J13512" t="str">
            <v/>
          </cell>
          <cell r="O13512" t="str">
            <v/>
          </cell>
          <cell r="P13512" t="str">
            <v/>
          </cell>
          <cell r="Q13512" t="str">
            <v/>
          </cell>
        </row>
        <row r="13513">
          <cell r="J13513" t="str">
            <v/>
          </cell>
          <cell r="O13513" t="str">
            <v/>
          </cell>
          <cell r="P13513" t="str">
            <v/>
          </cell>
          <cell r="Q13513" t="str">
            <v/>
          </cell>
        </row>
        <row r="13514">
          <cell r="J13514" t="str">
            <v/>
          </cell>
          <cell r="O13514" t="str">
            <v/>
          </cell>
          <cell r="P13514" t="str">
            <v/>
          </cell>
          <cell r="Q13514" t="str">
            <v/>
          </cell>
        </row>
        <row r="13515">
          <cell r="J13515" t="str">
            <v/>
          </cell>
          <cell r="O13515" t="str">
            <v/>
          </cell>
          <cell r="P13515" t="str">
            <v/>
          </cell>
          <cell r="Q13515" t="str">
            <v/>
          </cell>
        </row>
        <row r="13516">
          <cell r="J13516" t="str">
            <v/>
          </cell>
          <cell r="O13516" t="str">
            <v/>
          </cell>
          <cell r="P13516" t="str">
            <v/>
          </cell>
          <cell r="Q13516" t="str">
            <v/>
          </cell>
        </row>
        <row r="13517">
          <cell r="J13517" t="str">
            <v/>
          </cell>
          <cell r="O13517" t="str">
            <v/>
          </cell>
          <cell r="P13517" t="str">
            <v/>
          </cell>
          <cell r="Q13517" t="str">
            <v/>
          </cell>
        </row>
        <row r="13518">
          <cell r="J13518" t="str">
            <v/>
          </cell>
          <cell r="O13518" t="str">
            <v/>
          </cell>
          <cell r="P13518" t="str">
            <v/>
          </cell>
          <cell r="Q13518" t="str">
            <v/>
          </cell>
        </row>
        <row r="13519">
          <cell r="J13519" t="str">
            <v/>
          </cell>
          <cell r="O13519" t="str">
            <v/>
          </cell>
          <cell r="P13519" t="str">
            <v/>
          </cell>
          <cell r="Q13519" t="str">
            <v/>
          </cell>
        </row>
        <row r="13520">
          <cell r="J13520" t="str">
            <v/>
          </cell>
          <cell r="O13520" t="str">
            <v/>
          </cell>
          <cell r="P13520" t="str">
            <v/>
          </cell>
          <cell r="Q13520" t="str">
            <v/>
          </cell>
        </row>
        <row r="13521">
          <cell r="J13521" t="str">
            <v/>
          </cell>
          <cell r="O13521" t="str">
            <v/>
          </cell>
          <cell r="P13521" t="str">
            <v/>
          </cell>
          <cell r="Q13521" t="str">
            <v/>
          </cell>
        </row>
        <row r="13522">
          <cell r="J13522" t="str">
            <v/>
          </cell>
          <cell r="O13522" t="str">
            <v/>
          </cell>
          <cell r="P13522" t="str">
            <v/>
          </cell>
          <cell r="Q13522" t="str">
            <v/>
          </cell>
        </row>
        <row r="13523">
          <cell r="J13523" t="str">
            <v/>
          </cell>
          <cell r="O13523" t="str">
            <v/>
          </cell>
          <cell r="P13523" t="str">
            <v/>
          </cell>
          <cell r="Q13523" t="str">
            <v/>
          </cell>
        </row>
        <row r="13524">
          <cell r="J13524" t="str">
            <v/>
          </cell>
          <cell r="O13524" t="str">
            <v/>
          </cell>
          <cell r="P13524" t="str">
            <v/>
          </cell>
          <cell r="Q13524" t="str">
            <v/>
          </cell>
        </row>
        <row r="13525">
          <cell r="J13525" t="str">
            <v/>
          </cell>
          <cell r="O13525" t="str">
            <v/>
          </cell>
          <cell r="P13525" t="str">
            <v/>
          </cell>
          <cell r="Q13525" t="str">
            <v/>
          </cell>
        </row>
        <row r="13526">
          <cell r="J13526" t="str">
            <v/>
          </cell>
          <cell r="O13526" t="str">
            <v/>
          </cell>
          <cell r="P13526" t="str">
            <v/>
          </cell>
          <cell r="Q13526" t="str">
            <v/>
          </cell>
        </row>
        <row r="13527">
          <cell r="J13527" t="str">
            <v/>
          </cell>
          <cell r="O13527" t="str">
            <v/>
          </cell>
          <cell r="P13527" t="str">
            <v/>
          </cell>
          <cell r="Q13527" t="str">
            <v/>
          </cell>
        </row>
        <row r="13528">
          <cell r="J13528" t="str">
            <v/>
          </cell>
          <cell r="O13528" t="str">
            <v/>
          </cell>
          <cell r="P13528" t="str">
            <v/>
          </cell>
          <cell r="Q13528" t="str">
            <v/>
          </cell>
        </row>
        <row r="13529">
          <cell r="J13529" t="str">
            <v/>
          </cell>
          <cell r="O13529" t="str">
            <v/>
          </cell>
          <cell r="P13529" t="str">
            <v/>
          </cell>
          <cell r="Q13529" t="str">
            <v/>
          </cell>
        </row>
        <row r="13530">
          <cell r="J13530" t="str">
            <v/>
          </cell>
          <cell r="O13530" t="str">
            <v/>
          </cell>
          <cell r="P13530" t="str">
            <v/>
          </cell>
          <cell r="Q13530" t="str">
            <v/>
          </cell>
        </row>
        <row r="13531">
          <cell r="J13531" t="str">
            <v/>
          </cell>
          <cell r="O13531" t="str">
            <v/>
          </cell>
          <cell r="P13531" t="str">
            <v/>
          </cell>
          <cell r="Q13531" t="str">
            <v/>
          </cell>
        </row>
        <row r="13532">
          <cell r="J13532" t="str">
            <v/>
          </cell>
          <cell r="O13532" t="str">
            <v/>
          </cell>
          <cell r="P13532" t="str">
            <v/>
          </cell>
          <cell r="Q13532" t="str">
            <v/>
          </cell>
        </row>
        <row r="13533">
          <cell r="J13533" t="str">
            <v/>
          </cell>
          <cell r="O13533" t="str">
            <v/>
          </cell>
          <cell r="P13533" t="str">
            <v/>
          </cell>
          <cell r="Q13533" t="str">
            <v/>
          </cell>
        </row>
        <row r="13534">
          <cell r="J13534" t="str">
            <v/>
          </cell>
          <cell r="O13534" t="str">
            <v/>
          </cell>
          <cell r="P13534" t="str">
            <v/>
          </cell>
          <cell r="Q13534" t="str">
            <v/>
          </cell>
        </row>
        <row r="13535">
          <cell r="J13535" t="str">
            <v/>
          </cell>
          <cell r="O13535" t="str">
            <v/>
          </cell>
          <cell r="P13535" t="str">
            <v/>
          </cell>
          <cell r="Q13535" t="str">
            <v/>
          </cell>
        </row>
        <row r="13536">
          <cell r="J13536" t="str">
            <v/>
          </cell>
          <cell r="O13536" t="str">
            <v/>
          </cell>
          <cell r="P13536" t="str">
            <v/>
          </cell>
          <cell r="Q13536" t="str">
            <v/>
          </cell>
        </row>
        <row r="13537">
          <cell r="J13537" t="str">
            <v/>
          </cell>
          <cell r="O13537" t="str">
            <v/>
          </cell>
          <cell r="P13537" t="str">
            <v/>
          </cell>
          <cell r="Q13537" t="str">
            <v/>
          </cell>
        </row>
        <row r="13538">
          <cell r="J13538" t="str">
            <v/>
          </cell>
          <cell r="O13538" t="str">
            <v/>
          </cell>
          <cell r="P13538" t="str">
            <v/>
          </cell>
          <cell r="Q13538" t="str">
            <v/>
          </cell>
        </row>
        <row r="13539">
          <cell r="J13539" t="str">
            <v/>
          </cell>
          <cell r="O13539" t="str">
            <v/>
          </cell>
          <cell r="P13539" t="str">
            <v/>
          </cell>
          <cell r="Q13539" t="str">
            <v/>
          </cell>
        </row>
        <row r="13540">
          <cell r="J13540" t="str">
            <v/>
          </cell>
          <cell r="O13540" t="str">
            <v/>
          </cell>
          <cell r="P13540" t="str">
            <v/>
          </cell>
          <cell r="Q13540" t="str">
            <v/>
          </cell>
        </row>
        <row r="13541">
          <cell r="J13541" t="str">
            <v/>
          </cell>
          <cell r="O13541" t="str">
            <v/>
          </cell>
          <cell r="P13541" t="str">
            <v/>
          </cell>
          <cell r="Q13541" t="str">
            <v/>
          </cell>
        </row>
        <row r="13542">
          <cell r="J13542" t="str">
            <v/>
          </cell>
          <cell r="O13542" t="str">
            <v/>
          </cell>
          <cell r="P13542" t="str">
            <v/>
          </cell>
          <cell r="Q13542" t="str">
            <v/>
          </cell>
        </row>
        <row r="13543">
          <cell r="J13543" t="str">
            <v/>
          </cell>
          <cell r="O13543" t="str">
            <v/>
          </cell>
          <cell r="P13543" t="str">
            <v/>
          </cell>
          <cell r="Q13543" t="str">
            <v/>
          </cell>
        </row>
        <row r="13544">
          <cell r="J13544" t="str">
            <v/>
          </cell>
          <cell r="O13544" t="str">
            <v/>
          </cell>
          <cell r="P13544" t="str">
            <v/>
          </cell>
          <cell r="Q13544" t="str">
            <v/>
          </cell>
        </row>
        <row r="13545">
          <cell r="J13545" t="str">
            <v/>
          </cell>
          <cell r="O13545" t="str">
            <v/>
          </cell>
          <cell r="P13545" t="str">
            <v/>
          </cell>
          <cell r="Q13545" t="str">
            <v/>
          </cell>
        </row>
        <row r="13546">
          <cell r="J13546" t="str">
            <v/>
          </cell>
          <cell r="O13546" t="str">
            <v/>
          </cell>
          <cell r="P13546" t="str">
            <v/>
          </cell>
          <cell r="Q13546" t="str">
            <v/>
          </cell>
        </row>
        <row r="13547">
          <cell r="J13547" t="str">
            <v/>
          </cell>
          <cell r="O13547" t="str">
            <v/>
          </cell>
          <cell r="P13547" t="str">
            <v/>
          </cell>
          <cell r="Q13547" t="str">
            <v/>
          </cell>
        </row>
        <row r="13548">
          <cell r="J13548" t="str">
            <v/>
          </cell>
          <cell r="O13548" t="str">
            <v/>
          </cell>
          <cell r="P13548" t="str">
            <v/>
          </cell>
          <cell r="Q13548" t="str">
            <v/>
          </cell>
        </row>
        <row r="13549">
          <cell r="J13549" t="str">
            <v/>
          </cell>
          <cell r="O13549" t="str">
            <v/>
          </cell>
          <cell r="P13549" t="str">
            <v/>
          </cell>
          <cell r="Q13549" t="str">
            <v/>
          </cell>
        </row>
        <row r="13550">
          <cell r="J13550" t="str">
            <v/>
          </cell>
          <cell r="O13550" t="str">
            <v/>
          </cell>
          <cell r="P13550" t="str">
            <v/>
          </cell>
          <cell r="Q13550" t="str">
            <v/>
          </cell>
        </row>
        <row r="13551">
          <cell r="J13551" t="str">
            <v/>
          </cell>
          <cell r="O13551" t="str">
            <v/>
          </cell>
          <cell r="P13551" t="str">
            <v/>
          </cell>
          <cell r="Q13551" t="str">
            <v/>
          </cell>
        </row>
        <row r="13552">
          <cell r="J13552" t="str">
            <v/>
          </cell>
          <cell r="O13552" t="str">
            <v/>
          </cell>
          <cell r="P13552" t="str">
            <v/>
          </cell>
          <cell r="Q13552" t="str">
            <v/>
          </cell>
        </row>
        <row r="13553">
          <cell r="J13553" t="str">
            <v/>
          </cell>
          <cell r="O13553" t="str">
            <v/>
          </cell>
          <cell r="P13553" t="str">
            <v/>
          </cell>
          <cell r="Q13553" t="str">
            <v/>
          </cell>
        </row>
        <row r="13554">
          <cell r="J13554" t="str">
            <v/>
          </cell>
          <cell r="O13554" t="str">
            <v/>
          </cell>
          <cell r="P13554" t="str">
            <v/>
          </cell>
          <cell r="Q13554" t="str">
            <v/>
          </cell>
        </row>
        <row r="13555">
          <cell r="J13555" t="str">
            <v/>
          </cell>
          <cell r="O13555" t="str">
            <v/>
          </cell>
          <cell r="P13555" t="str">
            <v/>
          </cell>
          <cell r="Q13555" t="str">
            <v/>
          </cell>
        </row>
        <row r="13556">
          <cell r="J13556" t="str">
            <v/>
          </cell>
          <cell r="O13556" t="str">
            <v/>
          </cell>
          <cell r="P13556" t="str">
            <v/>
          </cell>
          <cell r="Q13556" t="str">
            <v/>
          </cell>
        </row>
        <row r="13557">
          <cell r="J13557" t="str">
            <v/>
          </cell>
          <cell r="O13557" t="str">
            <v/>
          </cell>
          <cell r="P13557" t="str">
            <v/>
          </cell>
          <cell r="Q13557" t="str">
            <v/>
          </cell>
        </row>
        <row r="13558">
          <cell r="J13558" t="str">
            <v/>
          </cell>
          <cell r="O13558" t="str">
            <v/>
          </cell>
          <cell r="P13558" t="str">
            <v/>
          </cell>
          <cell r="Q13558" t="str">
            <v/>
          </cell>
        </row>
        <row r="13559">
          <cell r="J13559" t="str">
            <v/>
          </cell>
          <cell r="O13559" t="str">
            <v/>
          </cell>
          <cell r="P13559" t="str">
            <v/>
          </cell>
          <cell r="Q13559" t="str">
            <v/>
          </cell>
        </row>
        <row r="13560">
          <cell r="J13560" t="str">
            <v/>
          </cell>
          <cell r="O13560" t="str">
            <v/>
          </cell>
          <cell r="P13560" t="str">
            <v/>
          </cell>
          <cell r="Q13560" t="str">
            <v/>
          </cell>
        </row>
        <row r="13561">
          <cell r="J13561" t="str">
            <v/>
          </cell>
          <cell r="O13561" t="str">
            <v/>
          </cell>
          <cell r="P13561" t="str">
            <v/>
          </cell>
          <cell r="Q13561" t="str">
            <v/>
          </cell>
        </row>
        <row r="13562">
          <cell r="J13562" t="str">
            <v/>
          </cell>
          <cell r="O13562" t="str">
            <v/>
          </cell>
          <cell r="P13562" t="str">
            <v/>
          </cell>
          <cell r="Q13562" t="str">
            <v/>
          </cell>
        </row>
        <row r="13563">
          <cell r="J13563" t="str">
            <v/>
          </cell>
          <cell r="O13563" t="str">
            <v/>
          </cell>
          <cell r="P13563" t="str">
            <v/>
          </cell>
          <cell r="Q13563" t="str">
            <v/>
          </cell>
        </row>
        <row r="13564">
          <cell r="J13564" t="str">
            <v/>
          </cell>
          <cell r="O13564" t="str">
            <v/>
          </cell>
          <cell r="P13564" t="str">
            <v/>
          </cell>
          <cell r="Q13564" t="str">
            <v/>
          </cell>
        </row>
        <row r="13565">
          <cell r="J13565" t="str">
            <v/>
          </cell>
          <cell r="O13565" t="str">
            <v/>
          </cell>
          <cell r="P13565" t="str">
            <v/>
          </cell>
          <cell r="Q13565" t="str">
            <v/>
          </cell>
        </row>
        <row r="13566">
          <cell r="J13566" t="str">
            <v/>
          </cell>
          <cell r="O13566" t="str">
            <v/>
          </cell>
          <cell r="P13566" t="str">
            <v/>
          </cell>
          <cell r="Q13566" t="str">
            <v/>
          </cell>
        </row>
        <row r="13567">
          <cell r="J13567" t="str">
            <v/>
          </cell>
          <cell r="O13567" t="str">
            <v/>
          </cell>
          <cell r="P13567" t="str">
            <v/>
          </cell>
          <cell r="Q13567" t="str">
            <v/>
          </cell>
        </row>
        <row r="13568">
          <cell r="J13568" t="str">
            <v/>
          </cell>
          <cell r="O13568" t="str">
            <v/>
          </cell>
          <cell r="P13568" t="str">
            <v/>
          </cell>
          <cell r="Q13568" t="str">
            <v/>
          </cell>
        </row>
        <row r="13569">
          <cell r="J13569" t="str">
            <v/>
          </cell>
          <cell r="O13569" t="str">
            <v/>
          </cell>
          <cell r="P13569" t="str">
            <v/>
          </cell>
          <cell r="Q13569" t="str">
            <v/>
          </cell>
        </row>
        <row r="13570">
          <cell r="J13570" t="str">
            <v/>
          </cell>
          <cell r="O13570" t="str">
            <v/>
          </cell>
          <cell r="P13570" t="str">
            <v/>
          </cell>
          <cell r="Q13570" t="str">
            <v/>
          </cell>
        </row>
        <row r="13571">
          <cell r="J13571" t="str">
            <v/>
          </cell>
          <cell r="O13571" t="str">
            <v/>
          </cell>
          <cell r="P13571" t="str">
            <v/>
          </cell>
          <cell r="Q13571" t="str">
            <v/>
          </cell>
        </row>
        <row r="13572">
          <cell r="J13572" t="str">
            <v/>
          </cell>
          <cell r="O13572" t="str">
            <v/>
          </cell>
          <cell r="P13572" t="str">
            <v/>
          </cell>
          <cell r="Q13572" t="str">
            <v/>
          </cell>
        </row>
        <row r="13573">
          <cell r="J13573" t="str">
            <v/>
          </cell>
          <cell r="O13573" t="str">
            <v/>
          </cell>
          <cell r="P13573" t="str">
            <v/>
          </cell>
          <cell r="Q13573" t="str">
            <v/>
          </cell>
        </row>
        <row r="13574">
          <cell r="J13574" t="str">
            <v/>
          </cell>
          <cell r="O13574" t="str">
            <v/>
          </cell>
          <cell r="P13574" t="str">
            <v/>
          </cell>
          <cell r="Q13574" t="str">
            <v/>
          </cell>
        </row>
        <row r="13575">
          <cell r="J13575" t="str">
            <v/>
          </cell>
          <cell r="O13575" t="str">
            <v/>
          </cell>
          <cell r="P13575" t="str">
            <v/>
          </cell>
          <cell r="Q13575" t="str">
            <v/>
          </cell>
        </row>
        <row r="13576">
          <cell r="J13576" t="str">
            <v/>
          </cell>
          <cell r="O13576" t="str">
            <v/>
          </cell>
          <cell r="P13576" t="str">
            <v/>
          </cell>
          <cell r="Q13576" t="str">
            <v/>
          </cell>
        </row>
        <row r="13577">
          <cell r="J13577" t="str">
            <v/>
          </cell>
          <cell r="O13577" t="str">
            <v/>
          </cell>
          <cell r="P13577" t="str">
            <v/>
          </cell>
          <cell r="Q13577" t="str">
            <v/>
          </cell>
        </row>
        <row r="13578">
          <cell r="J13578" t="str">
            <v/>
          </cell>
          <cell r="O13578" t="str">
            <v/>
          </cell>
          <cell r="P13578" t="str">
            <v/>
          </cell>
          <cell r="Q13578" t="str">
            <v/>
          </cell>
        </row>
        <row r="13579">
          <cell r="J13579" t="str">
            <v/>
          </cell>
          <cell r="O13579" t="str">
            <v/>
          </cell>
          <cell r="P13579" t="str">
            <v/>
          </cell>
          <cell r="Q13579" t="str">
            <v/>
          </cell>
        </row>
        <row r="13580">
          <cell r="J13580" t="str">
            <v/>
          </cell>
          <cell r="O13580" t="str">
            <v/>
          </cell>
          <cell r="P13580" t="str">
            <v/>
          </cell>
          <cell r="Q13580" t="str">
            <v/>
          </cell>
        </row>
        <row r="13581">
          <cell r="J13581" t="str">
            <v/>
          </cell>
          <cell r="O13581" t="str">
            <v/>
          </cell>
          <cell r="P13581" t="str">
            <v/>
          </cell>
          <cell r="Q13581" t="str">
            <v/>
          </cell>
        </row>
        <row r="13582">
          <cell r="J13582" t="str">
            <v/>
          </cell>
          <cell r="O13582" t="str">
            <v/>
          </cell>
          <cell r="P13582" t="str">
            <v/>
          </cell>
          <cell r="Q13582" t="str">
            <v/>
          </cell>
        </row>
        <row r="13583">
          <cell r="J13583" t="str">
            <v/>
          </cell>
          <cell r="O13583" t="str">
            <v/>
          </cell>
          <cell r="P13583" t="str">
            <v/>
          </cell>
          <cell r="Q13583" t="str">
            <v/>
          </cell>
        </row>
        <row r="13584">
          <cell r="J13584" t="str">
            <v/>
          </cell>
          <cell r="O13584" t="str">
            <v/>
          </cell>
          <cell r="P13584" t="str">
            <v/>
          </cell>
          <cell r="Q13584" t="str">
            <v/>
          </cell>
        </row>
        <row r="13585">
          <cell r="J13585" t="str">
            <v/>
          </cell>
          <cell r="O13585" t="str">
            <v/>
          </cell>
          <cell r="P13585" t="str">
            <v/>
          </cell>
          <cell r="Q13585" t="str">
            <v/>
          </cell>
        </row>
        <row r="13586">
          <cell r="J13586" t="str">
            <v/>
          </cell>
          <cell r="O13586" t="str">
            <v/>
          </cell>
          <cell r="P13586" t="str">
            <v/>
          </cell>
          <cell r="Q13586" t="str">
            <v/>
          </cell>
        </row>
        <row r="13587">
          <cell r="J13587" t="str">
            <v/>
          </cell>
          <cell r="O13587" t="str">
            <v/>
          </cell>
          <cell r="P13587" t="str">
            <v/>
          </cell>
          <cell r="Q13587" t="str">
            <v/>
          </cell>
        </row>
        <row r="13588">
          <cell r="J13588" t="str">
            <v/>
          </cell>
          <cell r="O13588" t="str">
            <v/>
          </cell>
          <cell r="P13588" t="str">
            <v/>
          </cell>
          <cell r="Q13588" t="str">
            <v/>
          </cell>
        </row>
        <row r="13589">
          <cell r="J13589" t="str">
            <v/>
          </cell>
          <cell r="O13589" t="str">
            <v/>
          </cell>
          <cell r="P13589" t="str">
            <v/>
          </cell>
          <cell r="Q13589" t="str">
            <v/>
          </cell>
        </row>
        <row r="13590">
          <cell r="J13590" t="str">
            <v/>
          </cell>
          <cell r="O13590" t="str">
            <v/>
          </cell>
          <cell r="P13590" t="str">
            <v/>
          </cell>
          <cell r="Q13590" t="str">
            <v/>
          </cell>
        </row>
        <row r="13591">
          <cell r="J13591" t="str">
            <v/>
          </cell>
          <cell r="O13591" t="str">
            <v/>
          </cell>
          <cell r="P13591" t="str">
            <v/>
          </cell>
          <cell r="Q13591" t="str">
            <v/>
          </cell>
        </row>
        <row r="13592">
          <cell r="J13592" t="str">
            <v/>
          </cell>
          <cell r="O13592" t="str">
            <v/>
          </cell>
          <cell r="P13592" t="str">
            <v/>
          </cell>
          <cell r="Q13592" t="str">
            <v/>
          </cell>
        </row>
        <row r="13593">
          <cell r="J13593" t="str">
            <v/>
          </cell>
          <cell r="O13593" t="str">
            <v/>
          </cell>
          <cell r="P13593" t="str">
            <v/>
          </cell>
          <cell r="Q13593" t="str">
            <v/>
          </cell>
        </row>
        <row r="13594">
          <cell r="J13594" t="str">
            <v/>
          </cell>
          <cell r="O13594" t="str">
            <v/>
          </cell>
          <cell r="P13594" t="str">
            <v/>
          </cell>
          <cell r="Q13594" t="str">
            <v/>
          </cell>
        </row>
        <row r="13595">
          <cell r="J13595" t="str">
            <v/>
          </cell>
          <cell r="O13595" t="str">
            <v/>
          </cell>
          <cell r="P13595" t="str">
            <v/>
          </cell>
          <cell r="Q13595" t="str">
            <v/>
          </cell>
        </row>
        <row r="13596">
          <cell r="J13596" t="str">
            <v/>
          </cell>
          <cell r="O13596" t="str">
            <v/>
          </cell>
          <cell r="P13596" t="str">
            <v/>
          </cell>
          <cell r="Q13596" t="str">
            <v/>
          </cell>
        </row>
        <row r="13597">
          <cell r="J13597" t="str">
            <v/>
          </cell>
          <cell r="O13597" t="str">
            <v/>
          </cell>
          <cell r="P13597" t="str">
            <v/>
          </cell>
          <cell r="Q13597" t="str">
            <v/>
          </cell>
        </row>
        <row r="13598">
          <cell r="J13598" t="str">
            <v/>
          </cell>
          <cell r="O13598" t="str">
            <v/>
          </cell>
          <cell r="P13598" t="str">
            <v/>
          </cell>
          <cell r="Q13598" t="str">
            <v/>
          </cell>
        </row>
        <row r="13599">
          <cell r="J13599" t="str">
            <v/>
          </cell>
          <cell r="O13599" t="str">
            <v/>
          </cell>
          <cell r="P13599" t="str">
            <v/>
          </cell>
          <cell r="Q13599" t="str">
            <v/>
          </cell>
        </row>
        <row r="13600">
          <cell r="J13600" t="str">
            <v/>
          </cell>
          <cell r="O13600" t="str">
            <v/>
          </cell>
          <cell r="P13600" t="str">
            <v/>
          </cell>
          <cell r="Q13600" t="str">
            <v/>
          </cell>
        </row>
        <row r="13601">
          <cell r="J13601" t="str">
            <v/>
          </cell>
          <cell r="O13601" t="str">
            <v/>
          </cell>
          <cell r="P13601" t="str">
            <v/>
          </cell>
          <cell r="Q13601" t="str">
            <v/>
          </cell>
        </row>
        <row r="13602">
          <cell r="J13602" t="str">
            <v/>
          </cell>
          <cell r="O13602" t="str">
            <v/>
          </cell>
          <cell r="P13602" t="str">
            <v/>
          </cell>
          <cell r="Q13602" t="str">
            <v/>
          </cell>
        </row>
        <row r="13603">
          <cell r="J13603" t="str">
            <v/>
          </cell>
          <cell r="O13603" t="str">
            <v/>
          </cell>
          <cell r="P13603" t="str">
            <v/>
          </cell>
          <cell r="Q13603" t="str">
            <v/>
          </cell>
        </row>
        <row r="13604">
          <cell r="J13604" t="str">
            <v/>
          </cell>
          <cell r="O13604" t="str">
            <v/>
          </cell>
          <cell r="P13604" t="str">
            <v/>
          </cell>
          <cell r="Q13604" t="str">
            <v/>
          </cell>
        </row>
        <row r="13605">
          <cell r="J13605" t="str">
            <v/>
          </cell>
          <cell r="O13605" t="str">
            <v/>
          </cell>
          <cell r="P13605" t="str">
            <v/>
          </cell>
          <cell r="Q13605" t="str">
            <v/>
          </cell>
        </row>
        <row r="13606">
          <cell r="J13606" t="str">
            <v/>
          </cell>
          <cell r="O13606" t="str">
            <v/>
          </cell>
          <cell r="P13606" t="str">
            <v/>
          </cell>
          <cell r="Q13606" t="str">
            <v/>
          </cell>
        </row>
        <row r="13607">
          <cell r="J13607" t="str">
            <v/>
          </cell>
          <cell r="O13607" t="str">
            <v/>
          </cell>
          <cell r="P13607" t="str">
            <v/>
          </cell>
          <cell r="Q13607" t="str">
            <v/>
          </cell>
        </row>
        <row r="13608">
          <cell r="J13608" t="str">
            <v/>
          </cell>
          <cell r="O13608" t="str">
            <v/>
          </cell>
          <cell r="P13608" t="str">
            <v/>
          </cell>
          <cell r="Q13608" t="str">
            <v/>
          </cell>
        </row>
        <row r="13609">
          <cell r="J13609" t="str">
            <v/>
          </cell>
          <cell r="O13609" t="str">
            <v/>
          </cell>
          <cell r="P13609" t="str">
            <v/>
          </cell>
          <cell r="Q13609" t="str">
            <v/>
          </cell>
        </row>
        <row r="13610">
          <cell r="J13610" t="str">
            <v/>
          </cell>
          <cell r="O13610" t="str">
            <v/>
          </cell>
          <cell r="P13610" t="str">
            <v/>
          </cell>
          <cell r="Q13610" t="str">
            <v/>
          </cell>
        </row>
        <row r="13611">
          <cell r="J13611" t="str">
            <v/>
          </cell>
          <cell r="O13611" t="str">
            <v/>
          </cell>
          <cell r="P13611" t="str">
            <v/>
          </cell>
          <cell r="Q13611" t="str">
            <v/>
          </cell>
        </row>
        <row r="13612">
          <cell r="J13612" t="str">
            <v/>
          </cell>
          <cell r="O13612" t="str">
            <v/>
          </cell>
          <cell r="P13612" t="str">
            <v/>
          </cell>
          <cell r="Q13612" t="str">
            <v/>
          </cell>
        </row>
        <row r="13613">
          <cell r="J13613" t="str">
            <v/>
          </cell>
          <cell r="O13613" t="str">
            <v/>
          </cell>
          <cell r="P13613" t="str">
            <v/>
          </cell>
          <cell r="Q13613" t="str">
            <v/>
          </cell>
        </row>
        <row r="13614">
          <cell r="J13614" t="str">
            <v/>
          </cell>
          <cell r="O13614" t="str">
            <v/>
          </cell>
          <cell r="P13614" t="str">
            <v/>
          </cell>
          <cell r="Q13614" t="str">
            <v/>
          </cell>
        </row>
        <row r="13615">
          <cell r="J13615" t="str">
            <v/>
          </cell>
          <cell r="O13615" t="str">
            <v/>
          </cell>
          <cell r="P13615" t="str">
            <v/>
          </cell>
          <cell r="Q13615" t="str">
            <v/>
          </cell>
        </row>
        <row r="13616">
          <cell r="J13616" t="str">
            <v/>
          </cell>
          <cell r="O13616" t="str">
            <v/>
          </cell>
          <cell r="P13616" t="str">
            <v/>
          </cell>
          <cell r="Q13616" t="str">
            <v/>
          </cell>
        </row>
        <row r="13617">
          <cell r="J13617" t="str">
            <v/>
          </cell>
          <cell r="O13617" t="str">
            <v/>
          </cell>
          <cell r="P13617" t="str">
            <v/>
          </cell>
          <cell r="Q13617" t="str">
            <v/>
          </cell>
        </row>
        <row r="13618">
          <cell r="J13618" t="str">
            <v/>
          </cell>
          <cell r="O13618" t="str">
            <v/>
          </cell>
          <cell r="P13618" t="str">
            <v/>
          </cell>
          <cell r="Q13618" t="str">
            <v/>
          </cell>
        </row>
        <row r="13619">
          <cell r="J13619" t="str">
            <v/>
          </cell>
          <cell r="O13619" t="str">
            <v/>
          </cell>
          <cell r="P13619" t="str">
            <v/>
          </cell>
          <cell r="Q13619" t="str">
            <v/>
          </cell>
        </row>
        <row r="13620">
          <cell r="J13620" t="str">
            <v/>
          </cell>
          <cell r="O13620" t="str">
            <v/>
          </cell>
          <cell r="P13620" t="str">
            <v/>
          </cell>
          <cell r="Q13620" t="str">
            <v/>
          </cell>
        </row>
        <row r="13621">
          <cell r="J13621" t="str">
            <v/>
          </cell>
          <cell r="O13621" t="str">
            <v/>
          </cell>
          <cell r="P13621" t="str">
            <v/>
          </cell>
          <cell r="Q13621" t="str">
            <v/>
          </cell>
        </row>
        <row r="13622">
          <cell r="J13622" t="str">
            <v/>
          </cell>
          <cell r="O13622" t="str">
            <v/>
          </cell>
          <cell r="P13622" t="str">
            <v/>
          </cell>
          <cell r="Q13622" t="str">
            <v/>
          </cell>
        </row>
        <row r="13623">
          <cell r="J13623" t="str">
            <v/>
          </cell>
          <cell r="O13623" t="str">
            <v/>
          </cell>
          <cell r="P13623" t="str">
            <v/>
          </cell>
          <cell r="Q13623" t="str">
            <v/>
          </cell>
        </row>
        <row r="13624">
          <cell r="J13624" t="str">
            <v/>
          </cell>
          <cell r="O13624" t="str">
            <v/>
          </cell>
          <cell r="P13624" t="str">
            <v/>
          </cell>
          <cell r="Q13624" t="str">
            <v/>
          </cell>
        </row>
        <row r="13625">
          <cell r="J13625" t="str">
            <v/>
          </cell>
          <cell r="O13625" t="str">
            <v/>
          </cell>
          <cell r="P13625" t="str">
            <v/>
          </cell>
          <cell r="Q13625" t="str">
            <v/>
          </cell>
        </row>
        <row r="13626">
          <cell r="J13626" t="str">
            <v/>
          </cell>
          <cell r="O13626" t="str">
            <v/>
          </cell>
          <cell r="P13626" t="str">
            <v/>
          </cell>
          <cell r="Q13626" t="str">
            <v/>
          </cell>
        </row>
        <row r="13627">
          <cell r="J13627" t="str">
            <v/>
          </cell>
          <cell r="O13627" t="str">
            <v/>
          </cell>
          <cell r="P13627" t="str">
            <v/>
          </cell>
          <cell r="Q13627" t="str">
            <v/>
          </cell>
        </row>
        <row r="13628">
          <cell r="J13628" t="str">
            <v/>
          </cell>
          <cell r="O13628" t="str">
            <v/>
          </cell>
          <cell r="P13628" t="str">
            <v/>
          </cell>
          <cell r="Q13628" t="str">
            <v/>
          </cell>
        </row>
        <row r="13629">
          <cell r="J13629" t="str">
            <v/>
          </cell>
          <cell r="O13629" t="str">
            <v/>
          </cell>
          <cell r="P13629" t="str">
            <v/>
          </cell>
          <cell r="Q13629" t="str">
            <v/>
          </cell>
        </row>
        <row r="13630">
          <cell r="J13630" t="str">
            <v/>
          </cell>
          <cell r="O13630" t="str">
            <v/>
          </cell>
          <cell r="P13630" t="str">
            <v/>
          </cell>
          <cell r="Q13630" t="str">
            <v/>
          </cell>
        </row>
        <row r="13631">
          <cell r="J13631" t="str">
            <v/>
          </cell>
          <cell r="O13631" t="str">
            <v/>
          </cell>
          <cell r="P13631" t="str">
            <v/>
          </cell>
          <cell r="Q13631" t="str">
            <v/>
          </cell>
        </row>
        <row r="13632">
          <cell r="J13632" t="str">
            <v/>
          </cell>
          <cell r="O13632" t="str">
            <v/>
          </cell>
          <cell r="P13632" t="str">
            <v/>
          </cell>
          <cell r="Q13632" t="str">
            <v/>
          </cell>
        </row>
        <row r="13633">
          <cell r="J13633" t="str">
            <v/>
          </cell>
          <cell r="O13633" t="str">
            <v/>
          </cell>
          <cell r="P13633" t="str">
            <v/>
          </cell>
          <cell r="Q13633" t="str">
            <v/>
          </cell>
        </row>
        <row r="13634">
          <cell r="J13634" t="str">
            <v/>
          </cell>
          <cell r="O13634" t="str">
            <v/>
          </cell>
          <cell r="P13634" t="str">
            <v/>
          </cell>
          <cell r="Q13634" t="str">
            <v/>
          </cell>
        </row>
        <row r="13635">
          <cell r="J13635" t="str">
            <v/>
          </cell>
          <cell r="O13635" t="str">
            <v/>
          </cell>
          <cell r="P13635" t="str">
            <v/>
          </cell>
          <cell r="Q13635" t="str">
            <v/>
          </cell>
        </row>
        <row r="13636">
          <cell r="J13636" t="str">
            <v/>
          </cell>
          <cell r="O13636" t="str">
            <v/>
          </cell>
          <cell r="P13636" t="str">
            <v/>
          </cell>
          <cell r="Q13636" t="str">
            <v/>
          </cell>
        </row>
        <row r="13637">
          <cell r="J13637" t="str">
            <v/>
          </cell>
          <cell r="O13637" t="str">
            <v/>
          </cell>
          <cell r="P13637" t="str">
            <v/>
          </cell>
          <cell r="Q13637" t="str">
            <v/>
          </cell>
        </row>
        <row r="13638">
          <cell r="J13638" t="str">
            <v/>
          </cell>
          <cell r="O13638" t="str">
            <v/>
          </cell>
          <cell r="P13638" t="str">
            <v/>
          </cell>
          <cell r="Q13638" t="str">
            <v/>
          </cell>
        </row>
        <row r="13639">
          <cell r="J13639" t="str">
            <v/>
          </cell>
          <cell r="O13639" t="str">
            <v/>
          </cell>
          <cell r="P13639" t="str">
            <v/>
          </cell>
          <cell r="Q13639" t="str">
            <v/>
          </cell>
        </row>
        <row r="13640">
          <cell r="J13640" t="str">
            <v/>
          </cell>
          <cell r="O13640" t="str">
            <v/>
          </cell>
          <cell r="P13640" t="str">
            <v/>
          </cell>
          <cell r="Q13640" t="str">
            <v/>
          </cell>
        </row>
        <row r="13641">
          <cell r="J13641" t="str">
            <v/>
          </cell>
          <cell r="O13641" t="str">
            <v/>
          </cell>
          <cell r="P13641" t="str">
            <v/>
          </cell>
          <cell r="Q13641" t="str">
            <v/>
          </cell>
        </row>
        <row r="13642">
          <cell r="J13642" t="str">
            <v/>
          </cell>
          <cell r="O13642" t="str">
            <v/>
          </cell>
          <cell r="P13642" t="str">
            <v/>
          </cell>
          <cell r="Q13642" t="str">
            <v/>
          </cell>
        </row>
        <row r="13643">
          <cell r="J13643" t="str">
            <v/>
          </cell>
          <cell r="O13643" t="str">
            <v/>
          </cell>
          <cell r="P13643" t="str">
            <v/>
          </cell>
          <cell r="Q13643" t="str">
            <v/>
          </cell>
        </row>
        <row r="13644">
          <cell r="J13644" t="str">
            <v/>
          </cell>
          <cell r="O13644" t="str">
            <v/>
          </cell>
          <cell r="P13644" t="str">
            <v/>
          </cell>
          <cell r="Q13644" t="str">
            <v/>
          </cell>
        </row>
        <row r="13645">
          <cell r="J13645" t="str">
            <v/>
          </cell>
          <cell r="O13645" t="str">
            <v/>
          </cell>
          <cell r="P13645" t="str">
            <v/>
          </cell>
          <cell r="Q13645" t="str">
            <v/>
          </cell>
        </row>
        <row r="13646">
          <cell r="J13646" t="str">
            <v/>
          </cell>
          <cell r="O13646" t="str">
            <v/>
          </cell>
          <cell r="P13646" t="str">
            <v/>
          </cell>
          <cell r="Q13646" t="str">
            <v/>
          </cell>
        </row>
        <row r="13647">
          <cell r="J13647" t="str">
            <v/>
          </cell>
          <cell r="O13647" t="str">
            <v/>
          </cell>
          <cell r="P13647" t="str">
            <v/>
          </cell>
          <cell r="Q13647" t="str">
            <v/>
          </cell>
        </row>
        <row r="13648">
          <cell r="J13648" t="str">
            <v/>
          </cell>
          <cell r="O13648" t="str">
            <v/>
          </cell>
          <cell r="P13648" t="str">
            <v/>
          </cell>
          <cell r="Q13648" t="str">
            <v/>
          </cell>
        </row>
        <row r="13649">
          <cell r="J13649" t="str">
            <v/>
          </cell>
          <cell r="O13649" t="str">
            <v/>
          </cell>
          <cell r="P13649" t="str">
            <v/>
          </cell>
          <cell r="Q13649" t="str">
            <v/>
          </cell>
        </row>
        <row r="13650">
          <cell r="J13650" t="str">
            <v/>
          </cell>
          <cell r="O13650" t="str">
            <v/>
          </cell>
          <cell r="P13650" t="str">
            <v/>
          </cell>
          <cell r="Q13650" t="str">
            <v/>
          </cell>
        </row>
        <row r="13651">
          <cell r="J13651" t="str">
            <v/>
          </cell>
          <cell r="O13651" t="str">
            <v/>
          </cell>
          <cell r="P13651" t="str">
            <v/>
          </cell>
          <cell r="Q13651" t="str">
            <v/>
          </cell>
        </row>
        <row r="13652">
          <cell r="J13652" t="str">
            <v/>
          </cell>
          <cell r="O13652" t="str">
            <v/>
          </cell>
          <cell r="P13652" t="str">
            <v/>
          </cell>
          <cell r="Q13652" t="str">
            <v/>
          </cell>
        </row>
        <row r="13653">
          <cell r="J13653" t="str">
            <v/>
          </cell>
          <cell r="O13653" t="str">
            <v/>
          </cell>
          <cell r="P13653" t="str">
            <v/>
          </cell>
          <cell r="Q13653" t="str">
            <v/>
          </cell>
        </row>
        <row r="13654">
          <cell r="J13654" t="str">
            <v/>
          </cell>
          <cell r="O13654" t="str">
            <v/>
          </cell>
          <cell r="P13654" t="str">
            <v/>
          </cell>
          <cell r="Q13654" t="str">
            <v/>
          </cell>
        </row>
        <row r="13655">
          <cell r="J13655" t="str">
            <v/>
          </cell>
          <cell r="O13655" t="str">
            <v/>
          </cell>
          <cell r="P13655" t="str">
            <v/>
          </cell>
          <cell r="Q13655" t="str">
            <v/>
          </cell>
        </row>
        <row r="13656">
          <cell r="J13656" t="str">
            <v/>
          </cell>
          <cell r="O13656" t="str">
            <v/>
          </cell>
          <cell r="P13656" t="str">
            <v/>
          </cell>
          <cell r="Q13656" t="str">
            <v/>
          </cell>
        </row>
        <row r="13657">
          <cell r="J13657" t="str">
            <v/>
          </cell>
          <cell r="O13657" t="str">
            <v/>
          </cell>
          <cell r="P13657" t="str">
            <v/>
          </cell>
          <cell r="Q13657" t="str">
            <v/>
          </cell>
        </row>
        <row r="13658">
          <cell r="J13658" t="str">
            <v/>
          </cell>
          <cell r="O13658" t="str">
            <v/>
          </cell>
          <cell r="P13658" t="str">
            <v/>
          </cell>
          <cell r="Q13658" t="str">
            <v/>
          </cell>
        </row>
        <row r="13659">
          <cell r="J13659" t="str">
            <v/>
          </cell>
          <cell r="O13659" t="str">
            <v/>
          </cell>
          <cell r="P13659" t="str">
            <v/>
          </cell>
          <cell r="Q13659" t="str">
            <v/>
          </cell>
        </row>
        <row r="13660">
          <cell r="J13660" t="str">
            <v/>
          </cell>
          <cell r="O13660" t="str">
            <v/>
          </cell>
          <cell r="P13660" t="str">
            <v/>
          </cell>
          <cell r="Q13660" t="str">
            <v/>
          </cell>
        </row>
        <row r="13661">
          <cell r="J13661" t="str">
            <v/>
          </cell>
          <cell r="O13661" t="str">
            <v/>
          </cell>
          <cell r="P13661" t="str">
            <v/>
          </cell>
          <cell r="Q13661" t="str">
            <v/>
          </cell>
        </row>
        <row r="13662">
          <cell r="J13662" t="str">
            <v/>
          </cell>
          <cell r="O13662" t="str">
            <v/>
          </cell>
          <cell r="P13662" t="str">
            <v/>
          </cell>
          <cell r="Q13662" t="str">
            <v/>
          </cell>
        </row>
        <row r="13663">
          <cell r="J13663" t="str">
            <v/>
          </cell>
          <cell r="O13663" t="str">
            <v/>
          </cell>
          <cell r="P13663" t="str">
            <v/>
          </cell>
          <cell r="Q13663" t="str">
            <v/>
          </cell>
        </row>
        <row r="13664">
          <cell r="J13664" t="str">
            <v/>
          </cell>
          <cell r="O13664" t="str">
            <v/>
          </cell>
          <cell r="P13664" t="str">
            <v/>
          </cell>
          <cell r="Q13664" t="str">
            <v/>
          </cell>
        </row>
        <row r="13665">
          <cell r="J13665" t="str">
            <v/>
          </cell>
          <cell r="O13665" t="str">
            <v/>
          </cell>
          <cell r="P13665" t="str">
            <v/>
          </cell>
          <cell r="Q13665" t="str">
            <v/>
          </cell>
        </row>
        <row r="13666">
          <cell r="J13666" t="str">
            <v/>
          </cell>
          <cell r="O13666" t="str">
            <v/>
          </cell>
          <cell r="P13666" t="str">
            <v/>
          </cell>
          <cell r="Q13666" t="str">
            <v/>
          </cell>
        </row>
        <row r="13667">
          <cell r="J13667" t="str">
            <v/>
          </cell>
          <cell r="O13667" t="str">
            <v/>
          </cell>
          <cell r="P13667" t="str">
            <v/>
          </cell>
          <cell r="Q13667" t="str">
            <v/>
          </cell>
        </row>
        <row r="13668">
          <cell r="J13668" t="str">
            <v/>
          </cell>
          <cell r="O13668" t="str">
            <v/>
          </cell>
          <cell r="P13668" t="str">
            <v/>
          </cell>
          <cell r="Q13668" t="str">
            <v/>
          </cell>
        </row>
        <row r="13669">
          <cell r="J13669" t="str">
            <v/>
          </cell>
          <cell r="O13669" t="str">
            <v/>
          </cell>
          <cell r="P13669" t="str">
            <v/>
          </cell>
          <cell r="Q13669" t="str">
            <v/>
          </cell>
        </row>
        <row r="13670">
          <cell r="J13670" t="str">
            <v/>
          </cell>
          <cell r="O13670" t="str">
            <v/>
          </cell>
          <cell r="P13670" t="str">
            <v/>
          </cell>
          <cell r="Q13670" t="str">
            <v/>
          </cell>
        </row>
        <row r="13671">
          <cell r="J13671" t="str">
            <v/>
          </cell>
          <cell r="O13671" t="str">
            <v/>
          </cell>
          <cell r="P13671" t="str">
            <v/>
          </cell>
          <cell r="Q13671" t="str">
            <v/>
          </cell>
        </row>
        <row r="13672">
          <cell r="J13672" t="str">
            <v/>
          </cell>
          <cell r="O13672" t="str">
            <v/>
          </cell>
          <cell r="P13672" t="str">
            <v/>
          </cell>
          <cell r="Q13672" t="str">
            <v/>
          </cell>
        </row>
        <row r="13673">
          <cell r="J13673" t="str">
            <v/>
          </cell>
          <cell r="O13673" t="str">
            <v/>
          </cell>
          <cell r="P13673" t="str">
            <v/>
          </cell>
          <cell r="Q13673" t="str">
            <v/>
          </cell>
        </row>
        <row r="13674">
          <cell r="J13674" t="str">
            <v/>
          </cell>
          <cell r="O13674" t="str">
            <v/>
          </cell>
          <cell r="P13674" t="str">
            <v/>
          </cell>
          <cell r="Q13674" t="str">
            <v/>
          </cell>
        </row>
        <row r="13675">
          <cell r="J13675" t="str">
            <v/>
          </cell>
          <cell r="O13675" t="str">
            <v/>
          </cell>
          <cell r="P13675" t="str">
            <v/>
          </cell>
          <cell r="Q13675" t="str">
            <v/>
          </cell>
        </row>
        <row r="13676">
          <cell r="J13676" t="str">
            <v/>
          </cell>
          <cell r="O13676" t="str">
            <v/>
          </cell>
          <cell r="P13676" t="str">
            <v/>
          </cell>
          <cell r="Q13676" t="str">
            <v/>
          </cell>
        </row>
        <row r="13677">
          <cell r="J13677" t="str">
            <v/>
          </cell>
          <cell r="O13677" t="str">
            <v/>
          </cell>
          <cell r="P13677" t="str">
            <v/>
          </cell>
          <cell r="Q13677" t="str">
            <v/>
          </cell>
        </row>
        <row r="13678">
          <cell r="J13678" t="str">
            <v/>
          </cell>
          <cell r="O13678" t="str">
            <v/>
          </cell>
          <cell r="P13678" t="str">
            <v/>
          </cell>
          <cell r="Q13678" t="str">
            <v/>
          </cell>
        </row>
        <row r="13679">
          <cell r="J13679" t="str">
            <v/>
          </cell>
          <cell r="O13679" t="str">
            <v/>
          </cell>
          <cell r="P13679" t="str">
            <v/>
          </cell>
          <cell r="Q13679" t="str">
            <v/>
          </cell>
        </row>
        <row r="13680">
          <cell r="J13680" t="str">
            <v/>
          </cell>
          <cell r="O13680" t="str">
            <v/>
          </cell>
          <cell r="P13680" t="str">
            <v/>
          </cell>
          <cell r="Q13680" t="str">
            <v/>
          </cell>
        </row>
        <row r="13681">
          <cell r="J13681" t="str">
            <v/>
          </cell>
          <cell r="O13681" t="str">
            <v/>
          </cell>
          <cell r="P13681" t="str">
            <v/>
          </cell>
          <cell r="Q13681" t="str">
            <v/>
          </cell>
        </row>
        <row r="13682">
          <cell r="J13682" t="str">
            <v/>
          </cell>
          <cell r="O13682" t="str">
            <v/>
          </cell>
          <cell r="P13682" t="str">
            <v/>
          </cell>
          <cell r="Q13682" t="str">
            <v/>
          </cell>
        </row>
        <row r="13683">
          <cell r="J13683" t="str">
            <v/>
          </cell>
          <cell r="O13683" t="str">
            <v/>
          </cell>
          <cell r="P13683" t="str">
            <v/>
          </cell>
          <cell r="Q13683" t="str">
            <v/>
          </cell>
        </row>
        <row r="13684">
          <cell r="J13684" t="str">
            <v/>
          </cell>
          <cell r="O13684" t="str">
            <v/>
          </cell>
          <cell r="P13684" t="str">
            <v/>
          </cell>
          <cell r="Q13684" t="str">
            <v/>
          </cell>
        </row>
        <row r="13685">
          <cell r="J13685" t="str">
            <v/>
          </cell>
          <cell r="O13685" t="str">
            <v/>
          </cell>
          <cell r="P13685" t="str">
            <v/>
          </cell>
          <cell r="Q13685" t="str">
            <v/>
          </cell>
        </row>
        <row r="13686">
          <cell r="J13686" t="str">
            <v/>
          </cell>
          <cell r="O13686" t="str">
            <v/>
          </cell>
          <cell r="P13686" t="str">
            <v/>
          </cell>
          <cell r="Q13686" t="str">
            <v/>
          </cell>
        </row>
        <row r="13687">
          <cell r="J13687" t="str">
            <v/>
          </cell>
          <cell r="O13687" t="str">
            <v/>
          </cell>
          <cell r="P13687" t="str">
            <v/>
          </cell>
          <cell r="Q13687" t="str">
            <v/>
          </cell>
        </row>
        <row r="13688">
          <cell r="J13688" t="str">
            <v/>
          </cell>
          <cell r="O13688" t="str">
            <v/>
          </cell>
          <cell r="P13688" t="str">
            <v/>
          </cell>
          <cell r="Q13688" t="str">
            <v/>
          </cell>
        </row>
        <row r="13689">
          <cell r="J13689" t="str">
            <v/>
          </cell>
          <cell r="O13689" t="str">
            <v/>
          </cell>
          <cell r="P13689" t="str">
            <v/>
          </cell>
          <cell r="Q13689" t="str">
            <v/>
          </cell>
        </row>
        <row r="13690">
          <cell r="J13690" t="str">
            <v/>
          </cell>
          <cell r="O13690" t="str">
            <v/>
          </cell>
          <cell r="P13690" t="str">
            <v/>
          </cell>
          <cell r="Q13690" t="str">
            <v/>
          </cell>
        </row>
        <row r="13691">
          <cell r="J13691" t="str">
            <v/>
          </cell>
          <cell r="O13691" t="str">
            <v/>
          </cell>
          <cell r="P13691" t="str">
            <v/>
          </cell>
          <cell r="Q13691" t="str">
            <v/>
          </cell>
        </row>
        <row r="13692">
          <cell r="J13692" t="str">
            <v/>
          </cell>
          <cell r="O13692" t="str">
            <v/>
          </cell>
          <cell r="P13692" t="str">
            <v/>
          </cell>
          <cell r="Q13692" t="str">
            <v/>
          </cell>
        </row>
        <row r="13693">
          <cell r="J13693" t="str">
            <v/>
          </cell>
          <cell r="O13693" t="str">
            <v/>
          </cell>
          <cell r="P13693" t="str">
            <v/>
          </cell>
          <cell r="Q13693" t="str">
            <v/>
          </cell>
        </row>
        <row r="13694">
          <cell r="J13694" t="str">
            <v/>
          </cell>
          <cell r="O13694" t="str">
            <v/>
          </cell>
          <cell r="P13694" t="str">
            <v/>
          </cell>
          <cell r="Q13694" t="str">
            <v/>
          </cell>
        </row>
        <row r="13695">
          <cell r="J13695" t="str">
            <v/>
          </cell>
          <cell r="O13695" t="str">
            <v/>
          </cell>
          <cell r="P13695" t="str">
            <v/>
          </cell>
          <cell r="Q13695" t="str">
            <v/>
          </cell>
        </row>
        <row r="13696">
          <cell r="J13696" t="str">
            <v/>
          </cell>
          <cell r="O13696" t="str">
            <v/>
          </cell>
          <cell r="P13696" t="str">
            <v/>
          </cell>
          <cell r="Q13696" t="str">
            <v/>
          </cell>
        </row>
        <row r="13697">
          <cell r="J13697" t="str">
            <v/>
          </cell>
          <cell r="O13697" t="str">
            <v/>
          </cell>
          <cell r="P13697" t="str">
            <v/>
          </cell>
          <cell r="Q13697" t="str">
            <v/>
          </cell>
        </row>
        <row r="13698">
          <cell r="J13698" t="str">
            <v/>
          </cell>
          <cell r="O13698" t="str">
            <v/>
          </cell>
          <cell r="P13698" t="str">
            <v/>
          </cell>
          <cell r="Q13698" t="str">
            <v/>
          </cell>
        </row>
        <row r="13699">
          <cell r="J13699" t="str">
            <v/>
          </cell>
          <cell r="O13699" t="str">
            <v/>
          </cell>
          <cell r="P13699" t="str">
            <v/>
          </cell>
          <cell r="Q13699" t="str">
            <v/>
          </cell>
        </row>
        <row r="13700">
          <cell r="J13700" t="str">
            <v/>
          </cell>
          <cell r="O13700" t="str">
            <v/>
          </cell>
          <cell r="P13700" t="str">
            <v/>
          </cell>
          <cell r="Q13700" t="str">
            <v/>
          </cell>
        </row>
        <row r="13701">
          <cell r="J13701" t="str">
            <v/>
          </cell>
          <cell r="O13701" t="str">
            <v/>
          </cell>
          <cell r="P13701" t="str">
            <v/>
          </cell>
          <cell r="Q13701" t="str">
            <v/>
          </cell>
        </row>
        <row r="13702">
          <cell r="J13702" t="str">
            <v/>
          </cell>
          <cell r="O13702" t="str">
            <v/>
          </cell>
          <cell r="P13702" t="str">
            <v/>
          </cell>
          <cell r="Q13702" t="str">
            <v/>
          </cell>
        </row>
        <row r="13703">
          <cell r="J13703" t="str">
            <v/>
          </cell>
          <cell r="O13703" t="str">
            <v/>
          </cell>
          <cell r="P13703" t="str">
            <v/>
          </cell>
          <cell r="Q13703" t="str">
            <v/>
          </cell>
        </row>
        <row r="13704">
          <cell r="J13704" t="str">
            <v/>
          </cell>
          <cell r="O13704" t="str">
            <v/>
          </cell>
          <cell r="P13704" t="str">
            <v/>
          </cell>
          <cell r="Q13704" t="str">
            <v/>
          </cell>
        </row>
        <row r="13705">
          <cell r="J13705" t="str">
            <v/>
          </cell>
          <cell r="O13705" t="str">
            <v/>
          </cell>
          <cell r="P13705" t="str">
            <v/>
          </cell>
          <cell r="Q13705" t="str">
            <v/>
          </cell>
        </row>
        <row r="13706">
          <cell r="J13706" t="str">
            <v/>
          </cell>
          <cell r="O13706" t="str">
            <v/>
          </cell>
          <cell r="P13706" t="str">
            <v/>
          </cell>
          <cell r="Q13706" t="str">
            <v/>
          </cell>
        </row>
        <row r="13707">
          <cell r="J13707" t="str">
            <v/>
          </cell>
          <cell r="O13707" t="str">
            <v/>
          </cell>
          <cell r="P13707" t="str">
            <v/>
          </cell>
          <cell r="Q13707" t="str">
            <v/>
          </cell>
        </row>
        <row r="13708">
          <cell r="J13708" t="str">
            <v/>
          </cell>
          <cell r="O13708" t="str">
            <v/>
          </cell>
          <cell r="P13708" t="str">
            <v/>
          </cell>
          <cell r="Q13708" t="str">
            <v/>
          </cell>
        </row>
        <row r="13709">
          <cell r="J13709" t="str">
            <v/>
          </cell>
          <cell r="O13709" t="str">
            <v/>
          </cell>
          <cell r="P13709" t="str">
            <v/>
          </cell>
          <cell r="Q13709" t="str">
            <v/>
          </cell>
        </row>
        <row r="13710">
          <cell r="J13710" t="str">
            <v/>
          </cell>
          <cell r="O13710" t="str">
            <v/>
          </cell>
          <cell r="P13710" t="str">
            <v/>
          </cell>
          <cell r="Q13710" t="str">
            <v/>
          </cell>
        </row>
        <row r="13711">
          <cell r="J13711" t="str">
            <v/>
          </cell>
          <cell r="O13711" t="str">
            <v/>
          </cell>
          <cell r="P13711" t="str">
            <v/>
          </cell>
          <cell r="Q13711" t="str">
            <v/>
          </cell>
        </row>
        <row r="13712">
          <cell r="J13712" t="str">
            <v/>
          </cell>
          <cell r="O13712" t="str">
            <v/>
          </cell>
          <cell r="P13712" t="str">
            <v/>
          </cell>
          <cell r="Q13712" t="str">
            <v/>
          </cell>
        </row>
        <row r="13713">
          <cell r="J13713" t="str">
            <v/>
          </cell>
          <cell r="O13713" t="str">
            <v/>
          </cell>
          <cell r="P13713" t="str">
            <v/>
          </cell>
          <cell r="Q13713" t="str">
            <v/>
          </cell>
        </row>
        <row r="13714">
          <cell r="J13714" t="str">
            <v/>
          </cell>
          <cell r="O13714" t="str">
            <v/>
          </cell>
          <cell r="P13714" t="str">
            <v/>
          </cell>
          <cell r="Q13714" t="str">
            <v/>
          </cell>
        </row>
        <row r="13715">
          <cell r="J13715" t="str">
            <v/>
          </cell>
          <cell r="O13715" t="str">
            <v/>
          </cell>
          <cell r="P13715" t="str">
            <v/>
          </cell>
          <cell r="Q13715" t="str">
            <v/>
          </cell>
        </row>
        <row r="13716">
          <cell r="J13716" t="str">
            <v/>
          </cell>
          <cell r="O13716" t="str">
            <v/>
          </cell>
          <cell r="P13716" t="str">
            <v/>
          </cell>
          <cell r="Q13716" t="str">
            <v/>
          </cell>
        </row>
        <row r="13717">
          <cell r="J13717" t="str">
            <v/>
          </cell>
          <cell r="O13717" t="str">
            <v/>
          </cell>
          <cell r="P13717" t="str">
            <v/>
          </cell>
          <cell r="Q13717" t="str">
            <v/>
          </cell>
        </row>
        <row r="13718">
          <cell r="J13718" t="str">
            <v/>
          </cell>
          <cell r="O13718" t="str">
            <v/>
          </cell>
          <cell r="P13718" t="str">
            <v/>
          </cell>
          <cell r="Q13718" t="str">
            <v/>
          </cell>
        </row>
        <row r="13719">
          <cell r="J13719" t="str">
            <v/>
          </cell>
          <cell r="O13719" t="str">
            <v/>
          </cell>
          <cell r="P13719" t="str">
            <v/>
          </cell>
          <cell r="Q13719" t="str">
            <v/>
          </cell>
        </row>
        <row r="13720">
          <cell r="J13720" t="str">
            <v/>
          </cell>
          <cell r="O13720" t="str">
            <v/>
          </cell>
          <cell r="P13720" t="str">
            <v/>
          </cell>
          <cell r="Q13720" t="str">
            <v/>
          </cell>
        </row>
        <row r="13721">
          <cell r="J13721" t="str">
            <v/>
          </cell>
          <cell r="O13721" t="str">
            <v/>
          </cell>
          <cell r="P13721" t="str">
            <v/>
          </cell>
          <cell r="Q13721" t="str">
            <v/>
          </cell>
        </row>
        <row r="13722">
          <cell r="J13722" t="str">
            <v/>
          </cell>
          <cell r="O13722" t="str">
            <v/>
          </cell>
          <cell r="P13722" t="str">
            <v/>
          </cell>
          <cell r="Q13722" t="str">
            <v/>
          </cell>
        </row>
        <row r="13723">
          <cell r="J13723" t="str">
            <v/>
          </cell>
          <cell r="O13723" t="str">
            <v/>
          </cell>
          <cell r="P13723" t="str">
            <v/>
          </cell>
          <cell r="Q13723" t="str">
            <v/>
          </cell>
        </row>
        <row r="13724">
          <cell r="J13724" t="str">
            <v/>
          </cell>
          <cell r="O13724" t="str">
            <v/>
          </cell>
          <cell r="P13724" t="str">
            <v/>
          </cell>
          <cell r="Q13724" t="str">
            <v/>
          </cell>
        </row>
        <row r="13725">
          <cell r="J13725" t="str">
            <v/>
          </cell>
          <cell r="O13725" t="str">
            <v/>
          </cell>
          <cell r="P13725" t="str">
            <v/>
          </cell>
          <cell r="Q13725" t="str">
            <v/>
          </cell>
        </row>
        <row r="13726">
          <cell r="J13726" t="str">
            <v/>
          </cell>
          <cell r="O13726" t="str">
            <v/>
          </cell>
          <cell r="P13726" t="str">
            <v/>
          </cell>
          <cell r="Q13726" t="str">
            <v/>
          </cell>
        </row>
        <row r="13727">
          <cell r="J13727" t="str">
            <v/>
          </cell>
          <cell r="O13727" t="str">
            <v/>
          </cell>
          <cell r="P13727" t="str">
            <v/>
          </cell>
          <cell r="Q13727" t="str">
            <v/>
          </cell>
        </row>
        <row r="13728">
          <cell r="J13728" t="str">
            <v/>
          </cell>
          <cell r="O13728" t="str">
            <v/>
          </cell>
          <cell r="P13728" t="str">
            <v/>
          </cell>
          <cell r="Q13728" t="str">
            <v/>
          </cell>
        </row>
        <row r="13729">
          <cell r="J13729" t="str">
            <v/>
          </cell>
          <cell r="O13729" t="str">
            <v/>
          </cell>
          <cell r="P13729" t="str">
            <v/>
          </cell>
          <cell r="Q13729" t="str">
            <v/>
          </cell>
        </row>
        <row r="13730">
          <cell r="J13730" t="str">
            <v/>
          </cell>
          <cell r="O13730" t="str">
            <v/>
          </cell>
          <cell r="P13730" t="str">
            <v/>
          </cell>
          <cell r="Q13730" t="str">
            <v/>
          </cell>
        </row>
        <row r="13731">
          <cell r="J13731" t="str">
            <v/>
          </cell>
          <cell r="O13731" t="str">
            <v/>
          </cell>
          <cell r="P13731" t="str">
            <v/>
          </cell>
          <cell r="Q13731" t="str">
            <v/>
          </cell>
        </row>
        <row r="13732">
          <cell r="J13732" t="str">
            <v/>
          </cell>
          <cell r="O13732" t="str">
            <v/>
          </cell>
          <cell r="P13732" t="str">
            <v/>
          </cell>
          <cell r="Q13732" t="str">
            <v/>
          </cell>
        </row>
        <row r="13733">
          <cell r="J13733" t="str">
            <v/>
          </cell>
          <cell r="O13733" t="str">
            <v/>
          </cell>
          <cell r="P13733" t="str">
            <v/>
          </cell>
          <cell r="Q13733" t="str">
            <v/>
          </cell>
        </row>
        <row r="13734">
          <cell r="J13734" t="str">
            <v/>
          </cell>
          <cell r="O13734" t="str">
            <v/>
          </cell>
          <cell r="P13734" t="str">
            <v/>
          </cell>
          <cell r="Q13734" t="str">
            <v/>
          </cell>
        </row>
        <row r="13735">
          <cell r="J13735" t="str">
            <v/>
          </cell>
          <cell r="O13735" t="str">
            <v/>
          </cell>
          <cell r="P13735" t="str">
            <v/>
          </cell>
          <cell r="Q13735" t="str">
            <v/>
          </cell>
        </row>
        <row r="13736">
          <cell r="J13736" t="str">
            <v/>
          </cell>
          <cell r="O13736" t="str">
            <v/>
          </cell>
          <cell r="P13736" t="str">
            <v/>
          </cell>
          <cell r="Q13736" t="str">
            <v/>
          </cell>
        </row>
        <row r="13737">
          <cell r="J13737" t="str">
            <v/>
          </cell>
          <cell r="O13737" t="str">
            <v/>
          </cell>
          <cell r="P13737" t="str">
            <v/>
          </cell>
          <cell r="Q13737" t="str">
            <v/>
          </cell>
        </row>
        <row r="13738">
          <cell r="J13738" t="str">
            <v/>
          </cell>
          <cell r="O13738" t="str">
            <v/>
          </cell>
          <cell r="P13738" t="str">
            <v/>
          </cell>
          <cell r="Q13738" t="str">
            <v/>
          </cell>
        </row>
        <row r="13739">
          <cell r="J13739" t="str">
            <v/>
          </cell>
          <cell r="O13739" t="str">
            <v/>
          </cell>
          <cell r="P13739" t="str">
            <v/>
          </cell>
          <cell r="Q13739" t="str">
            <v/>
          </cell>
        </row>
        <row r="13740">
          <cell r="J13740" t="str">
            <v/>
          </cell>
          <cell r="O13740" t="str">
            <v/>
          </cell>
          <cell r="P13740" t="str">
            <v/>
          </cell>
          <cell r="Q13740" t="str">
            <v/>
          </cell>
        </row>
        <row r="13741">
          <cell r="J13741" t="str">
            <v/>
          </cell>
          <cell r="O13741" t="str">
            <v/>
          </cell>
          <cell r="P13741" t="str">
            <v/>
          </cell>
          <cell r="Q13741" t="str">
            <v/>
          </cell>
        </row>
        <row r="13742">
          <cell r="J13742" t="str">
            <v/>
          </cell>
          <cell r="O13742" t="str">
            <v/>
          </cell>
          <cell r="P13742" t="str">
            <v/>
          </cell>
          <cell r="Q13742" t="str">
            <v/>
          </cell>
        </row>
        <row r="13743">
          <cell r="J13743" t="str">
            <v/>
          </cell>
          <cell r="O13743" t="str">
            <v/>
          </cell>
          <cell r="P13743" t="str">
            <v/>
          </cell>
          <cell r="Q13743" t="str">
            <v/>
          </cell>
        </row>
        <row r="13744">
          <cell r="J13744" t="str">
            <v/>
          </cell>
          <cell r="O13744" t="str">
            <v/>
          </cell>
          <cell r="P13744" t="str">
            <v/>
          </cell>
          <cell r="Q13744" t="str">
            <v/>
          </cell>
        </row>
        <row r="13745">
          <cell r="J13745" t="str">
            <v/>
          </cell>
          <cell r="O13745" t="str">
            <v/>
          </cell>
          <cell r="P13745" t="str">
            <v/>
          </cell>
          <cell r="Q13745" t="str">
            <v/>
          </cell>
        </row>
        <row r="13746">
          <cell r="J13746" t="str">
            <v/>
          </cell>
          <cell r="O13746" t="str">
            <v/>
          </cell>
          <cell r="P13746" t="str">
            <v/>
          </cell>
          <cell r="Q13746" t="str">
            <v/>
          </cell>
        </row>
        <row r="13747">
          <cell r="J13747" t="str">
            <v/>
          </cell>
          <cell r="O13747" t="str">
            <v/>
          </cell>
          <cell r="P13747" t="str">
            <v/>
          </cell>
          <cell r="Q13747" t="str">
            <v/>
          </cell>
        </row>
        <row r="13748">
          <cell r="J13748" t="str">
            <v/>
          </cell>
          <cell r="O13748" t="str">
            <v/>
          </cell>
          <cell r="P13748" t="str">
            <v/>
          </cell>
          <cell r="Q13748" t="str">
            <v/>
          </cell>
        </row>
        <row r="13749">
          <cell r="J13749" t="str">
            <v/>
          </cell>
          <cell r="O13749" t="str">
            <v/>
          </cell>
          <cell r="P13749" t="str">
            <v/>
          </cell>
          <cell r="Q13749" t="str">
            <v/>
          </cell>
        </row>
        <row r="13750">
          <cell r="J13750" t="str">
            <v/>
          </cell>
          <cell r="O13750" t="str">
            <v/>
          </cell>
          <cell r="P13750" t="str">
            <v/>
          </cell>
          <cell r="Q13750" t="str">
            <v/>
          </cell>
        </row>
        <row r="13751">
          <cell r="J13751" t="str">
            <v/>
          </cell>
          <cell r="O13751" t="str">
            <v/>
          </cell>
          <cell r="P13751" t="str">
            <v/>
          </cell>
          <cell r="Q13751" t="str">
            <v/>
          </cell>
        </row>
        <row r="13752">
          <cell r="J13752" t="str">
            <v/>
          </cell>
          <cell r="O13752" t="str">
            <v/>
          </cell>
          <cell r="P13752" t="str">
            <v/>
          </cell>
          <cell r="Q13752" t="str">
            <v/>
          </cell>
        </row>
        <row r="13753">
          <cell r="J13753" t="str">
            <v/>
          </cell>
          <cell r="O13753" t="str">
            <v/>
          </cell>
          <cell r="P13753" t="str">
            <v/>
          </cell>
          <cell r="Q13753" t="str">
            <v/>
          </cell>
        </row>
        <row r="13754">
          <cell r="J13754" t="str">
            <v/>
          </cell>
          <cell r="O13754" t="str">
            <v/>
          </cell>
          <cell r="P13754" t="str">
            <v/>
          </cell>
          <cell r="Q13754" t="str">
            <v/>
          </cell>
        </row>
        <row r="13755">
          <cell r="J13755" t="str">
            <v/>
          </cell>
          <cell r="O13755" t="str">
            <v/>
          </cell>
          <cell r="P13755" t="str">
            <v/>
          </cell>
          <cell r="Q13755" t="str">
            <v/>
          </cell>
        </row>
        <row r="13756">
          <cell r="J13756" t="str">
            <v/>
          </cell>
          <cell r="O13756" t="str">
            <v/>
          </cell>
          <cell r="P13756" t="str">
            <v/>
          </cell>
          <cell r="Q13756" t="str">
            <v/>
          </cell>
        </row>
        <row r="13757">
          <cell r="J13757" t="str">
            <v/>
          </cell>
          <cell r="O13757" t="str">
            <v/>
          </cell>
          <cell r="P13757" t="str">
            <v/>
          </cell>
          <cell r="Q13757" t="str">
            <v/>
          </cell>
        </row>
        <row r="13758">
          <cell r="J13758" t="str">
            <v/>
          </cell>
          <cell r="O13758" t="str">
            <v/>
          </cell>
          <cell r="P13758" t="str">
            <v/>
          </cell>
          <cell r="Q13758" t="str">
            <v/>
          </cell>
        </row>
        <row r="13759">
          <cell r="J13759" t="str">
            <v/>
          </cell>
          <cell r="O13759" t="str">
            <v/>
          </cell>
          <cell r="P13759" t="str">
            <v/>
          </cell>
          <cell r="Q13759" t="str">
            <v/>
          </cell>
        </row>
        <row r="13760">
          <cell r="J13760" t="str">
            <v/>
          </cell>
          <cell r="O13760" t="str">
            <v/>
          </cell>
          <cell r="P13760" t="str">
            <v/>
          </cell>
          <cell r="Q13760" t="str">
            <v/>
          </cell>
        </row>
        <row r="13761">
          <cell r="J13761" t="str">
            <v/>
          </cell>
          <cell r="O13761" t="str">
            <v/>
          </cell>
          <cell r="P13761" t="str">
            <v/>
          </cell>
          <cell r="Q13761" t="str">
            <v/>
          </cell>
        </row>
        <row r="13762">
          <cell r="J13762" t="str">
            <v/>
          </cell>
          <cell r="O13762" t="str">
            <v/>
          </cell>
          <cell r="P13762" t="str">
            <v/>
          </cell>
          <cell r="Q13762" t="str">
            <v/>
          </cell>
        </row>
        <row r="13763">
          <cell r="J13763" t="str">
            <v/>
          </cell>
          <cell r="O13763" t="str">
            <v/>
          </cell>
          <cell r="P13763" t="str">
            <v/>
          </cell>
          <cell r="Q13763" t="str">
            <v/>
          </cell>
        </row>
        <row r="13764">
          <cell r="J13764" t="str">
            <v/>
          </cell>
          <cell r="O13764" t="str">
            <v/>
          </cell>
          <cell r="P13764" t="str">
            <v/>
          </cell>
          <cell r="Q13764" t="str">
            <v/>
          </cell>
        </row>
        <row r="13765">
          <cell r="J13765" t="str">
            <v/>
          </cell>
          <cell r="O13765" t="str">
            <v/>
          </cell>
          <cell r="P13765" t="str">
            <v/>
          </cell>
          <cell r="Q13765" t="str">
            <v/>
          </cell>
        </row>
        <row r="13766">
          <cell r="J13766" t="str">
            <v/>
          </cell>
          <cell r="O13766" t="str">
            <v/>
          </cell>
          <cell r="P13766" t="str">
            <v/>
          </cell>
          <cell r="Q13766" t="str">
            <v/>
          </cell>
        </row>
        <row r="13767">
          <cell r="J13767" t="str">
            <v/>
          </cell>
          <cell r="O13767" t="str">
            <v/>
          </cell>
          <cell r="P13767" t="str">
            <v/>
          </cell>
          <cell r="Q13767" t="str">
            <v/>
          </cell>
        </row>
        <row r="13768">
          <cell r="J13768" t="str">
            <v/>
          </cell>
          <cell r="O13768" t="str">
            <v/>
          </cell>
          <cell r="P13768" t="str">
            <v/>
          </cell>
          <cell r="Q13768" t="str">
            <v/>
          </cell>
        </row>
        <row r="13769">
          <cell r="J13769" t="str">
            <v/>
          </cell>
          <cell r="O13769" t="str">
            <v/>
          </cell>
          <cell r="P13769" t="str">
            <v/>
          </cell>
          <cell r="Q13769" t="str">
            <v/>
          </cell>
        </row>
        <row r="13770">
          <cell r="J13770" t="str">
            <v/>
          </cell>
          <cell r="O13770" t="str">
            <v/>
          </cell>
          <cell r="P13770" t="str">
            <v/>
          </cell>
          <cell r="Q13770" t="str">
            <v/>
          </cell>
        </row>
        <row r="13771">
          <cell r="J13771" t="str">
            <v/>
          </cell>
          <cell r="O13771" t="str">
            <v/>
          </cell>
          <cell r="P13771" t="str">
            <v/>
          </cell>
          <cell r="Q13771" t="str">
            <v/>
          </cell>
        </row>
        <row r="13772">
          <cell r="J13772" t="str">
            <v/>
          </cell>
          <cell r="O13772" t="str">
            <v/>
          </cell>
          <cell r="P13772" t="str">
            <v/>
          </cell>
          <cell r="Q13772" t="str">
            <v/>
          </cell>
        </row>
        <row r="13773">
          <cell r="J13773" t="str">
            <v/>
          </cell>
          <cell r="O13773" t="str">
            <v/>
          </cell>
          <cell r="P13773" t="str">
            <v/>
          </cell>
          <cell r="Q13773" t="str">
            <v/>
          </cell>
        </row>
        <row r="13774">
          <cell r="J13774" t="str">
            <v/>
          </cell>
          <cell r="O13774" t="str">
            <v/>
          </cell>
          <cell r="P13774" t="str">
            <v/>
          </cell>
          <cell r="Q13774" t="str">
            <v/>
          </cell>
        </row>
        <row r="13775">
          <cell r="J13775" t="str">
            <v/>
          </cell>
          <cell r="O13775" t="str">
            <v/>
          </cell>
          <cell r="P13775" t="str">
            <v/>
          </cell>
          <cell r="Q13775" t="str">
            <v/>
          </cell>
        </row>
        <row r="13776">
          <cell r="J13776" t="str">
            <v/>
          </cell>
          <cell r="O13776" t="str">
            <v/>
          </cell>
          <cell r="P13776" t="str">
            <v/>
          </cell>
          <cell r="Q13776" t="str">
            <v/>
          </cell>
        </row>
        <row r="13777">
          <cell r="J13777" t="str">
            <v/>
          </cell>
          <cell r="O13777" t="str">
            <v/>
          </cell>
          <cell r="P13777" t="str">
            <v/>
          </cell>
          <cell r="Q13777" t="str">
            <v/>
          </cell>
        </row>
        <row r="13778">
          <cell r="J13778" t="str">
            <v/>
          </cell>
          <cell r="O13778" t="str">
            <v/>
          </cell>
          <cell r="P13778" t="str">
            <v/>
          </cell>
          <cell r="Q13778" t="str">
            <v/>
          </cell>
        </row>
        <row r="13779">
          <cell r="J13779" t="str">
            <v/>
          </cell>
          <cell r="O13779" t="str">
            <v/>
          </cell>
          <cell r="P13779" t="str">
            <v/>
          </cell>
          <cell r="Q13779" t="str">
            <v/>
          </cell>
        </row>
        <row r="13780">
          <cell r="J13780" t="str">
            <v/>
          </cell>
          <cell r="O13780" t="str">
            <v/>
          </cell>
          <cell r="P13780" t="str">
            <v/>
          </cell>
          <cell r="Q13780" t="str">
            <v/>
          </cell>
        </row>
        <row r="13781">
          <cell r="J13781" t="str">
            <v/>
          </cell>
          <cell r="O13781" t="str">
            <v/>
          </cell>
          <cell r="P13781" t="str">
            <v/>
          </cell>
          <cell r="Q13781" t="str">
            <v/>
          </cell>
        </row>
        <row r="13782">
          <cell r="J13782" t="str">
            <v/>
          </cell>
          <cell r="O13782" t="str">
            <v/>
          </cell>
          <cell r="P13782" t="str">
            <v/>
          </cell>
          <cell r="Q13782" t="str">
            <v/>
          </cell>
        </row>
        <row r="13783">
          <cell r="J13783" t="str">
            <v/>
          </cell>
          <cell r="O13783" t="str">
            <v/>
          </cell>
          <cell r="P13783" t="str">
            <v/>
          </cell>
          <cell r="Q13783" t="str">
            <v/>
          </cell>
        </row>
        <row r="13784">
          <cell r="J13784" t="str">
            <v/>
          </cell>
          <cell r="O13784" t="str">
            <v/>
          </cell>
          <cell r="P13784" t="str">
            <v/>
          </cell>
          <cell r="Q13784" t="str">
            <v/>
          </cell>
        </row>
        <row r="13785">
          <cell r="J13785" t="str">
            <v/>
          </cell>
          <cell r="O13785" t="str">
            <v/>
          </cell>
          <cell r="P13785" t="str">
            <v/>
          </cell>
          <cell r="Q13785" t="str">
            <v/>
          </cell>
        </row>
        <row r="13786">
          <cell r="J13786" t="str">
            <v/>
          </cell>
          <cell r="O13786" t="str">
            <v/>
          </cell>
          <cell r="P13786" t="str">
            <v/>
          </cell>
          <cell r="Q13786" t="str">
            <v/>
          </cell>
        </row>
        <row r="13787">
          <cell r="J13787" t="str">
            <v/>
          </cell>
          <cell r="O13787" t="str">
            <v/>
          </cell>
          <cell r="P13787" t="str">
            <v/>
          </cell>
          <cell r="Q13787" t="str">
            <v/>
          </cell>
        </row>
        <row r="13788">
          <cell r="J13788" t="str">
            <v/>
          </cell>
          <cell r="O13788" t="str">
            <v/>
          </cell>
          <cell r="P13788" t="str">
            <v/>
          </cell>
          <cell r="Q13788" t="str">
            <v/>
          </cell>
        </row>
        <row r="13789">
          <cell r="J13789" t="str">
            <v/>
          </cell>
          <cell r="O13789" t="str">
            <v/>
          </cell>
          <cell r="P13789" t="str">
            <v/>
          </cell>
          <cell r="Q13789" t="str">
            <v/>
          </cell>
        </row>
        <row r="13790">
          <cell r="J13790" t="str">
            <v/>
          </cell>
          <cell r="O13790" t="str">
            <v/>
          </cell>
          <cell r="P13790" t="str">
            <v/>
          </cell>
          <cell r="Q13790" t="str">
            <v/>
          </cell>
        </row>
        <row r="13791">
          <cell r="J13791" t="str">
            <v/>
          </cell>
          <cell r="O13791" t="str">
            <v/>
          </cell>
          <cell r="P13791" t="str">
            <v/>
          </cell>
          <cell r="Q13791" t="str">
            <v/>
          </cell>
        </row>
        <row r="13792">
          <cell r="J13792" t="str">
            <v/>
          </cell>
          <cell r="O13792" t="str">
            <v/>
          </cell>
          <cell r="P13792" t="str">
            <v/>
          </cell>
          <cell r="Q13792" t="str">
            <v/>
          </cell>
        </row>
        <row r="13793">
          <cell r="J13793" t="str">
            <v/>
          </cell>
          <cell r="O13793" t="str">
            <v/>
          </cell>
          <cell r="P13793" t="str">
            <v/>
          </cell>
          <cell r="Q13793" t="str">
            <v/>
          </cell>
        </row>
        <row r="13794">
          <cell r="J13794" t="str">
            <v/>
          </cell>
          <cell r="O13794" t="str">
            <v/>
          </cell>
          <cell r="P13794" t="str">
            <v/>
          </cell>
          <cell r="Q13794" t="str">
            <v/>
          </cell>
        </row>
        <row r="13795">
          <cell r="J13795" t="str">
            <v/>
          </cell>
          <cell r="O13795" t="str">
            <v/>
          </cell>
          <cell r="P13795" t="str">
            <v/>
          </cell>
          <cell r="Q13795" t="str">
            <v/>
          </cell>
        </row>
        <row r="13796">
          <cell r="J13796" t="str">
            <v/>
          </cell>
          <cell r="O13796" t="str">
            <v/>
          </cell>
          <cell r="P13796" t="str">
            <v/>
          </cell>
          <cell r="Q13796" t="str">
            <v/>
          </cell>
        </row>
        <row r="13797">
          <cell r="J13797" t="str">
            <v/>
          </cell>
          <cell r="O13797" t="str">
            <v/>
          </cell>
          <cell r="P13797" t="str">
            <v/>
          </cell>
          <cell r="Q13797" t="str">
            <v/>
          </cell>
        </row>
        <row r="13798">
          <cell r="J13798" t="str">
            <v/>
          </cell>
          <cell r="O13798" t="str">
            <v/>
          </cell>
          <cell r="P13798" t="str">
            <v/>
          </cell>
          <cell r="Q13798" t="str">
            <v/>
          </cell>
        </row>
        <row r="13799">
          <cell r="J13799" t="str">
            <v/>
          </cell>
          <cell r="O13799" t="str">
            <v/>
          </cell>
          <cell r="P13799" t="str">
            <v/>
          </cell>
          <cell r="Q13799" t="str">
            <v/>
          </cell>
        </row>
        <row r="13800">
          <cell r="J13800" t="str">
            <v/>
          </cell>
          <cell r="O13800" t="str">
            <v/>
          </cell>
          <cell r="P13800" t="str">
            <v/>
          </cell>
          <cell r="Q13800" t="str">
            <v/>
          </cell>
        </row>
        <row r="13801">
          <cell r="J13801" t="str">
            <v/>
          </cell>
          <cell r="O13801" t="str">
            <v/>
          </cell>
          <cell r="P13801" t="str">
            <v/>
          </cell>
          <cell r="Q13801" t="str">
            <v/>
          </cell>
        </row>
        <row r="13802">
          <cell r="J13802" t="str">
            <v/>
          </cell>
          <cell r="O13802" t="str">
            <v/>
          </cell>
          <cell r="P13802" t="str">
            <v/>
          </cell>
          <cell r="Q13802" t="str">
            <v/>
          </cell>
        </row>
        <row r="13803">
          <cell r="J13803" t="str">
            <v/>
          </cell>
          <cell r="O13803" t="str">
            <v/>
          </cell>
          <cell r="P13803" t="str">
            <v/>
          </cell>
          <cell r="Q13803" t="str">
            <v/>
          </cell>
        </row>
        <row r="13804">
          <cell r="J13804" t="str">
            <v/>
          </cell>
          <cell r="O13804" t="str">
            <v/>
          </cell>
          <cell r="P13804" t="str">
            <v/>
          </cell>
          <cell r="Q13804" t="str">
            <v/>
          </cell>
        </row>
        <row r="13805">
          <cell r="J13805" t="str">
            <v/>
          </cell>
          <cell r="O13805" t="str">
            <v/>
          </cell>
          <cell r="P13805" t="str">
            <v/>
          </cell>
          <cell r="Q13805" t="str">
            <v/>
          </cell>
        </row>
        <row r="13806">
          <cell r="J13806" t="str">
            <v/>
          </cell>
          <cell r="O13806" t="str">
            <v/>
          </cell>
          <cell r="P13806" t="str">
            <v/>
          </cell>
          <cell r="Q13806" t="str">
            <v/>
          </cell>
        </row>
        <row r="13807">
          <cell r="J13807" t="str">
            <v/>
          </cell>
          <cell r="O13807" t="str">
            <v/>
          </cell>
          <cell r="P13807" t="str">
            <v/>
          </cell>
          <cell r="Q13807" t="str">
            <v/>
          </cell>
        </row>
        <row r="13808">
          <cell r="J13808" t="str">
            <v/>
          </cell>
          <cell r="O13808" t="str">
            <v/>
          </cell>
          <cell r="P13808" t="str">
            <v/>
          </cell>
          <cell r="Q13808" t="str">
            <v/>
          </cell>
        </row>
        <row r="13809">
          <cell r="J13809" t="str">
            <v/>
          </cell>
          <cell r="O13809" t="str">
            <v/>
          </cell>
          <cell r="P13809" t="str">
            <v/>
          </cell>
          <cell r="Q13809" t="str">
            <v/>
          </cell>
        </row>
        <row r="13810">
          <cell r="J13810" t="str">
            <v/>
          </cell>
          <cell r="O13810" t="str">
            <v/>
          </cell>
          <cell r="P13810" t="str">
            <v/>
          </cell>
          <cell r="Q13810" t="str">
            <v/>
          </cell>
        </row>
        <row r="13811">
          <cell r="J13811" t="str">
            <v/>
          </cell>
          <cell r="O13811" t="str">
            <v/>
          </cell>
          <cell r="P13811" t="str">
            <v/>
          </cell>
          <cell r="Q13811" t="str">
            <v/>
          </cell>
        </row>
        <row r="13812">
          <cell r="J13812" t="str">
            <v/>
          </cell>
          <cell r="O13812" t="str">
            <v/>
          </cell>
          <cell r="P13812" t="str">
            <v/>
          </cell>
          <cell r="Q13812" t="str">
            <v/>
          </cell>
        </row>
        <row r="13813">
          <cell r="J13813" t="str">
            <v/>
          </cell>
          <cell r="O13813" t="str">
            <v/>
          </cell>
          <cell r="P13813" t="str">
            <v/>
          </cell>
          <cell r="Q13813" t="str">
            <v/>
          </cell>
        </row>
        <row r="13814">
          <cell r="J13814" t="str">
            <v/>
          </cell>
          <cell r="O13814" t="str">
            <v/>
          </cell>
          <cell r="P13814" t="str">
            <v/>
          </cell>
          <cell r="Q13814" t="str">
            <v/>
          </cell>
        </row>
        <row r="13815">
          <cell r="J13815" t="str">
            <v/>
          </cell>
          <cell r="O13815" t="str">
            <v/>
          </cell>
          <cell r="P13815" t="str">
            <v/>
          </cell>
          <cell r="Q13815" t="str">
            <v/>
          </cell>
        </row>
        <row r="13816">
          <cell r="J13816" t="str">
            <v/>
          </cell>
          <cell r="O13816" t="str">
            <v/>
          </cell>
          <cell r="P13816" t="str">
            <v/>
          </cell>
          <cell r="Q13816" t="str">
            <v/>
          </cell>
        </row>
        <row r="13817">
          <cell r="J13817" t="str">
            <v/>
          </cell>
          <cell r="O13817" t="str">
            <v/>
          </cell>
          <cell r="P13817" t="str">
            <v/>
          </cell>
          <cell r="Q13817" t="str">
            <v/>
          </cell>
        </row>
        <row r="13818">
          <cell r="J13818" t="str">
            <v/>
          </cell>
          <cell r="O13818" t="str">
            <v/>
          </cell>
          <cell r="P13818" t="str">
            <v/>
          </cell>
          <cell r="Q13818" t="str">
            <v/>
          </cell>
        </row>
        <row r="13819">
          <cell r="J13819" t="str">
            <v/>
          </cell>
          <cell r="O13819" t="str">
            <v/>
          </cell>
          <cell r="P13819" t="str">
            <v/>
          </cell>
          <cell r="Q13819" t="str">
            <v/>
          </cell>
        </row>
        <row r="13820">
          <cell r="J13820" t="str">
            <v/>
          </cell>
          <cell r="O13820" t="str">
            <v/>
          </cell>
          <cell r="P13820" t="str">
            <v/>
          </cell>
          <cell r="Q13820" t="str">
            <v/>
          </cell>
        </row>
        <row r="13821">
          <cell r="J13821" t="str">
            <v/>
          </cell>
          <cell r="O13821" t="str">
            <v/>
          </cell>
          <cell r="P13821" t="str">
            <v/>
          </cell>
          <cell r="Q13821" t="str">
            <v/>
          </cell>
        </row>
        <row r="13822">
          <cell r="J13822" t="str">
            <v/>
          </cell>
          <cell r="O13822" t="str">
            <v/>
          </cell>
          <cell r="P13822" t="str">
            <v/>
          </cell>
          <cell r="Q13822" t="str">
            <v/>
          </cell>
        </row>
        <row r="13823">
          <cell r="J13823" t="str">
            <v/>
          </cell>
          <cell r="O13823" t="str">
            <v/>
          </cell>
          <cell r="P13823" t="str">
            <v/>
          </cell>
          <cell r="Q13823" t="str">
            <v/>
          </cell>
        </row>
        <row r="13824">
          <cell r="J13824" t="str">
            <v/>
          </cell>
          <cell r="O13824" t="str">
            <v/>
          </cell>
          <cell r="P13824" t="str">
            <v/>
          </cell>
          <cell r="Q13824" t="str">
            <v/>
          </cell>
        </row>
        <row r="13825">
          <cell r="J13825" t="str">
            <v/>
          </cell>
          <cell r="O13825" t="str">
            <v/>
          </cell>
          <cell r="P13825" t="str">
            <v/>
          </cell>
          <cell r="Q13825" t="str">
            <v/>
          </cell>
        </row>
        <row r="13826">
          <cell r="J13826" t="str">
            <v/>
          </cell>
          <cell r="O13826" t="str">
            <v/>
          </cell>
          <cell r="P13826" t="str">
            <v/>
          </cell>
          <cell r="Q13826" t="str">
            <v/>
          </cell>
        </row>
        <row r="13827">
          <cell r="J13827" t="str">
            <v/>
          </cell>
          <cell r="O13827" t="str">
            <v/>
          </cell>
          <cell r="P13827" t="str">
            <v/>
          </cell>
          <cell r="Q13827" t="str">
            <v/>
          </cell>
        </row>
        <row r="13828">
          <cell r="J13828" t="str">
            <v/>
          </cell>
          <cell r="O13828" t="str">
            <v/>
          </cell>
          <cell r="P13828" t="str">
            <v/>
          </cell>
          <cell r="Q13828" t="str">
            <v/>
          </cell>
        </row>
        <row r="13829">
          <cell r="J13829" t="str">
            <v/>
          </cell>
          <cell r="O13829" t="str">
            <v/>
          </cell>
          <cell r="P13829" t="str">
            <v/>
          </cell>
          <cell r="Q13829" t="str">
            <v/>
          </cell>
        </row>
        <row r="13830">
          <cell r="J13830" t="str">
            <v/>
          </cell>
          <cell r="O13830" t="str">
            <v/>
          </cell>
          <cell r="P13830" t="str">
            <v/>
          </cell>
          <cell r="Q13830" t="str">
            <v/>
          </cell>
        </row>
        <row r="13831">
          <cell r="J13831" t="str">
            <v/>
          </cell>
          <cell r="O13831" t="str">
            <v/>
          </cell>
          <cell r="P13831" t="str">
            <v/>
          </cell>
          <cell r="Q13831" t="str">
            <v/>
          </cell>
        </row>
        <row r="13832">
          <cell r="J13832" t="str">
            <v/>
          </cell>
          <cell r="O13832" t="str">
            <v/>
          </cell>
          <cell r="P13832" t="str">
            <v/>
          </cell>
          <cell r="Q13832" t="str">
            <v/>
          </cell>
        </row>
        <row r="13833">
          <cell r="J13833" t="str">
            <v/>
          </cell>
          <cell r="O13833" t="str">
            <v/>
          </cell>
          <cell r="P13833" t="str">
            <v/>
          </cell>
          <cell r="Q13833" t="str">
            <v/>
          </cell>
        </row>
        <row r="13834">
          <cell r="J13834" t="str">
            <v/>
          </cell>
          <cell r="O13834" t="str">
            <v/>
          </cell>
          <cell r="P13834" t="str">
            <v/>
          </cell>
          <cell r="Q13834" t="str">
            <v/>
          </cell>
        </row>
        <row r="13835">
          <cell r="J13835" t="str">
            <v/>
          </cell>
          <cell r="O13835" t="str">
            <v/>
          </cell>
          <cell r="P13835" t="str">
            <v/>
          </cell>
          <cell r="Q13835" t="str">
            <v/>
          </cell>
        </row>
        <row r="13836">
          <cell r="J13836" t="str">
            <v/>
          </cell>
          <cell r="O13836" t="str">
            <v/>
          </cell>
          <cell r="P13836" t="str">
            <v/>
          </cell>
          <cell r="Q13836" t="str">
            <v/>
          </cell>
        </row>
        <row r="13837">
          <cell r="J13837" t="str">
            <v/>
          </cell>
          <cell r="O13837" t="str">
            <v/>
          </cell>
          <cell r="P13837" t="str">
            <v/>
          </cell>
          <cell r="Q13837" t="str">
            <v/>
          </cell>
        </row>
        <row r="13838">
          <cell r="J13838" t="str">
            <v/>
          </cell>
          <cell r="O13838" t="str">
            <v/>
          </cell>
          <cell r="P13838" t="str">
            <v/>
          </cell>
          <cell r="Q13838" t="str">
            <v/>
          </cell>
        </row>
        <row r="13839">
          <cell r="J13839" t="str">
            <v/>
          </cell>
          <cell r="O13839" t="str">
            <v/>
          </cell>
          <cell r="P13839" t="str">
            <v/>
          </cell>
          <cell r="Q13839" t="str">
            <v/>
          </cell>
        </row>
        <row r="13840">
          <cell r="J13840" t="str">
            <v/>
          </cell>
          <cell r="O13840" t="str">
            <v/>
          </cell>
          <cell r="P13840" t="str">
            <v/>
          </cell>
          <cell r="Q13840" t="str">
            <v/>
          </cell>
        </row>
        <row r="13841">
          <cell r="J13841" t="str">
            <v/>
          </cell>
          <cell r="O13841" t="str">
            <v/>
          </cell>
          <cell r="P13841" t="str">
            <v/>
          </cell>
          <cell r="Q13841" t="str">
            <v/>
          </cell>
        </row>
        <row r="13842">
          <cell r="J13842" t="str">
            <v/>
          </cell>
          <cell r="O13842" t="str">
            <v/>
          </cell>
          <cell r="P13842" t="str">
            <v/>
          </cell>
          <cell r="Q13842" t="str">
            <v/>
          </cell>
        </row>
        <row r="13843">
          <cell r="J13843" t="str">
            <v/>
          </cell>
          <cell r="O13843" t="str">
            <v/>
          </cell>
          <cell r="P13843" t="str">
            <v/>
          </cell>
          <cell r="Q13843" t="str">
            <v/>
          </cell>
        </row>
        <row r="13844">
          <cell r="J13844" t="str">
            <v/>
          </cell>
          <cell r="O13844" t="str">
            <v/>
          </cell>
          <cell r="P13844" t="str">
            <v/>
          </cell>
          <cell r="Q13844" t="str">
            <v/>
          </cell>
        </row>
        <row r="13845">
          <cell r="J13845" t="str">
            <v/>
          </cell>
          <cell r="O13845" t="str">
            <v/>
          </cell>
          <cell r="P13845" t="str">
            <v/>
          </cell>
          <cell r="Q13845" t="str">
            <v/>
          </cell>
        </row>
        <row r="13846">
          <cell r="J13846" t="str">
            <v/>
          </cell>
          <cell r="O13846" t="str">
            <v/>
          </cell>
          <cell r="P13846" t="str">
            <v/>
          </cell>
          <cell r="Q13846" t="str">
            <v/>
          </cell>
        </row>
        <row r="13847">
          <cell r="J13847" t="str">
            <v/>
          </cell>
          <cell r="O13847" t="str">
            <v/>
          </cell>
          <cell r="P13847" t="str">
            <v/>
          </cell>
          <cell r="Q13847" t="str">
            <v/>
          </cell>
        </row>
        <row r="13848">
          <cell r="J13848" t="str">
            <v/>
          </cell>
          <cell r="O13848" t="str">
            <v/>
          </cell>
          <cell r="P13848" t="str">
            <v/>
          </cell>
          <cell r="Q13848" t="str">
            <v/>
          </cell>
        </row>
        <row r="13849">
          <cell r="J13849" t="str">
            <v/>
          </cell>
          <cell r="O13849" t="str">
            <v/>
          </cell>
          <cell r="P13849" t="str">
            <v/>
          </cell>
          <cell r="Q13849" t="str">
            <v/>
          </cell>
        </row>
        <row r="13850">
          <cell r="J13850" t="str">
            <v/>
          </cell>
          <cell r="O13850" t="str">
            <v/>
          </cell>
          <cell r="P13850" t="str">
            <v/>
          </cell>
          <cell r="Q13850" t="str">
            <v/>
          </cell>
        </row>
        <row r="13851">
          <cell r="J13851" t="str">
            <v/>
          </cell>
          <cell r="O13851" t="str">
            <v/>
          </cell>
          <cell r="P13851" t="str">
            <v/>
          </cell>
          <cell r="Q13851" t="str">
            <v/>
          </cell>
        </row>
        <row r="13852">
          <cell r="J13852" t="str">
            <v/>
          </cell>
          <cell r="O13852" t="str">
            <v/>
          </cell>
          <cell r="P13852" t="str">
            <v/>
          </cell>
          <cell r="Q13852" t="str">
            <v/>
          </cell>
        </row>
        <row r="13853">
          <cell r="J13853" t="str">
            <v/>
          </cell>
          <cell r="O13853" t="str">
            <v/>
          </cell>
          <cell r="P13853" t="str">
            <v/>
          </cell>
          <cell r="Q13853" t="str">
            <v/>
          </cell>
        </row>
        <row r="13854">
          <cell r="J13854" t="str">
            <v/>
          </cell>
          <cell r="O13854" t="str">
            <v/>
          </cell>
          <cell r="P13854" t="str">
            <v/>
          </cell>
          <cell r="Q13854" t="str">
            <v/>
          </cell>
        </row>
        <row r="13855">
          <cell r="J13855" t="str">
            <v/>
          </cell>
          <cell r="O13855" t="str">
            <v/>
          </cell>
          <cell r="P13855" t="str">
            <v/>
          </cell>
          <cell r="Q13855" t="str">
            <v/>
          </cell>
        </row>
        <row r="13856">
          <cell r="J13856" t="str">
            <v/>
          </cell>
          <cell r="O13856" t="str">
            <v/>
          </cell>
          <cell r="P13856" t="str">
            <v/>
          </cell>
          <cell r="Q13856" t="str">
            <v/>
          </cell>
        </row>
        <row r="13857">
          <cell r="J13857" t="str">
            <v/>
          </cell>
          <cell r="O13857" t="str">
            <v/>
          </cell>
          <cell r="P13857" t="str">
            <v/>
          </cell>
          <cell r="Q13857" t="str">
            <v/>
          </cell>
        </row>
        <row r="13858">
          <cell r="J13858" t="str">
            <v/>
          </cell>
          <cell r="O13858" t="str">
            <v/>
          </cell>
          <cell r="P13858" t="str">
            <v/>
          </cell>
          <cell r="Q13858" t="str">
            <v/>
          </cell>
        </row>
        <row r="13859">
          <cell r="J13859" t="str">
            <v/>
          </cell>
          <cell r="O13859" t="str">
            <v/>
          </cell>
          <cell r="P13859" t="str">
            <v/>
          </cell>
          <cell r="Q13859" t="str">
            <v/>
          </cell>
        </row>
        <row r="13860">
          <cell r="J13860" t="str">
            <v/>
          </cell>
          <cell r="O13860" t="str">
            <v/>
          </cell>
          <cell r="P13860" t="str">
            <v/>
          </cell>
          <cell r="Q13860" t="str">
            <v/>
          </cell>
        </row>
        <row r="13861">
          <cell r="J13861" t="str">
            <v/>
          </cell>
          <cell r="O13861" t="str">
            <v/>
          </cell>
          <cell r="P13861" t="str">
            <v/>
          </cell>
          <cell r="Q13861" t="str">
            <v/>
          </cell>
        </row>
        <row r="13862">
          <cell r="J13862" t="str">
            <v/>
          </cell>
          <cell r="O13862" t="str">
            <v/>
          </cell>
          <cell r="P13862" t="str">
            <v/>
          </cell>
          <cell r="Q13862" t="str">
            <v/>
          </cell>
        </row>
        <row r="13863">
          <cell r="J13863" t="str">
            <v/>
          </cell>
          <cell r="O13863" t="str">
            <v/>
          </cell>
          <cell r="P13863" t="str">
            <v/>
          </cell>
          <cell r="Q13863" t="str">
            <v/>
          </cell>
        </row>
        <row r="13864">
          <cell r="J13864" t="str">
            <v/>
          </cell>
          <cell r="O13864" t="str">
            <v/>
          </cell>
          <cell r="P13864" t="str">
            <v/>
          </cell>
          <cell r="Q13864" t="str">
            <v/>
          </cell>
        </row>
        <row r="13865">
          <cell r="J13865" t="str">
            <v/>
          </cell>
          <cell r="O13865" t="str">
            <v/>
          </cell>
          <cell r="P13865" t="str">
            <v/>
          </cell>
          <cell r="Q13865" t="str">
            <v/>
          </cell>
        </row>
        <row r="13866">
          <cell r="J13866" t="str">
            <v/>
          </cell>
          <cell r="O13866" t="str">
            <v/>
          </cell>
          <cell r="P13866" t="str">
            <v/>
          </cell>
          <cell r="Q13866" t="str">
            <v/>
          </cell>
        </row>
        <row r="13867">
          <cell r="J13867" t="str">
            <v/>
          </cell>
          <cell r="O13867" t="str">
            <v/>
          </cell>
          <cell r="P13867" t="str">
            <v/>
          </cell>
          <cell r="Q13867" t="str">
            <v/>
          </cell>
        </row>
        <row r="13868">
          <cell r="J13868" t="str">
            <v/>
          </cell>
          <cell r="O13868" t="str">
            <v/>
          </cell>
          <cell r="P13868" t="str">
            <v/>
          </cell>
          <cell r="Q13868" t="str">
            <v/>
          </cell>
        </row>
        <row r="13869">
          <cell r="J13869" t="str">
            <v/>
          </cell>
          <cell r="O13869" t="str">
            <v/>
          </cell>
          <cell r="P13869" t="str">
            <v/>
          </cell>
          <cell r="Q13869" t="str">
            <v/>
          </cell>
        </row>
        <row r="13870">
          <cell r="J13870" t="str">
            <v/>
          </cell>
          <cell r="O13870" t="str">
            <v/>
          </cell>
          <cell r="P13870" t="str">
            <v/>
          </cell>
          <cell r="Q13870" t="str">
            <v/>
          </cell>
        </row>
        <row r="13871">
          <cell r="J13871" t="str">
            <v/>
          </cell>
          <cell r="O13871" t="str">
            <v/>
          </cell>
          <cell r="P13871" t="str">
            <v/>
          </cell>
          <cell r="Q13871" t="str">
            <v/>
          </cell>
        </row>
        <row r="13872">
          <cell r="J13872" t="str">
            <v/>
          </cell>
          <cell r="O13872" t="str">
            <v/>
          </cell>
          <cell r="P13872" t="str">
            <v/>
          </cell>
          <cell r="Q13872" t="str">
            <v/>
          </cell>
        </row>
        <row r="13873">
          <cell r="J13873" t="str">
            <v/>
          </cell>
          <cell r="O13873" t="str">
            <v/>
          </cell>
          <cell r="P13873" t="str">
            <v/>
          </cell>
          <cell r="Q13873" t="str">
            <v/>
          </cell>
        </row>
        <row r="13874">
          <cell r="J13874" t="str">
            <v/>
          </cell>
          <cell r="O13874" t="str">
            <v/>
          </cell>
          <cell r="P13874" t="str">
            <v/>
          </cell>
          <cell r="Q13874" t="str">
            <v/>
          </cell>
        </row>
        <row r="13875">
          <cell r="J13875" t="str">
            <v/>
          </cell>
          <cell r="O13875" t="str">
            <v/>
          </cell>
          <cell r="P13875" t="str">
            <v/>
          </cell>
          <cell r="Q13875" t="str">
            <v/>
          </cell>
        </row>
        <row r="13876">
          <cell r="J13876" t="str">
            <v/>
          </cell>
          <cell r="O13876" t="str">
            <v/>
          </cell>
          <cell r="P13876" t="str">
            <v/>
          </cell>
          <cell r="Q13876" t="str">
            <v/>
          </cell>
        </row>
        <row r="13877">
          <cell r="J13877" t="str">
            <v/>
          </cell>
          <cell r="O13877" t="str">
            <v/>
          </cell>
          <cell r="P13877" t="str">
            <v/>
          </cell>
          <cell r="Q13877" t="str">
            <v/>
          </cell>
        </row>
        <row r="13878">
          <cell r="J13878" t="str">
            <v/>
          </cell>
          <cell r="O13878" t="str">
            <v/>
          </cell>
          <cell r="P13878" t="str">
            <v/>
          </cell>
          <cell r="Q13878" t="str">
            <v/>
          </cell>
        </row>
        <row r="13879">
          <cell r="J13879" t="str">
            <v/>
          </cell>
          <cell r="O13879" t="str">
            <v/>
          </cell>
          <cell r="P13879" t="str">
            <v/>
          </cell>
          <cell r="Q13879" t="str">
            <v/>
          </cell>
        </row>
        <row r="13880">
          <cell r="J13880" t="str">
            <v/>
          </cell>
          <cell r="O13880" t="str">
            <v/>
          </cell>
          <cell r="P13880" t="str">
            <v/>
          </cell>
          <cell r="Q13880" t="str">
            <v/>
          </cell>
        </row>
        <row r="13881">
          <cell r="J13881" t="str">
            <v/>
          </cell>
          <cell r="O13881" t="str">
            <v/>
          </cell>
          <cell r="P13881" t="str">
            <v/>
          </cell>
          <cell r="Q13881" t="str">
            <v/>
          </cell>
        </row>
        <row r="13882">
          <cell r="J13882" t="str">
            <v/>
          </cell>
          <cell r="O13882" t="str">
            <v/>
          </cell>
          <cell r="P13882" t="str">
            <v/>
          </cell>
          <cell r="Q13882" t="str">
            <v/>
          </cell>
        </row>
        <row r="13883">
          <cell r="J13883" t="str">
            <v/>
          </cell>
          <cell r="O13883" t="str">
            <v/>
          </cell>
          <cell r="P13883" t="str">
            <v/>
          </cell>
          <cell r="Q13883" t="str">
            <v/>
          </cell>
        </row>
        <row r="13884">
          <cell r="J13884" t="str">
            <v/>
          </cell>
          <cell r="O13884" t="str">
            <v/>
          </cell>
          <cell r="P13884" t="str">
            <v/>
          </cell>
          <cell r="Q13884" t="str">
            <v/>
          </cell>
        </row>
        <row r="13885">
          <cell r="J13885" t="str">
            <v/>
          </cell>
          <cell r="O13885" t="str">
            <v/>
          </cell>
          <cell r="P13885" t="str">
            <v/>
          </cell>
          <cell r="Q13885" t="str">
            <v/>
          </cell>
        </row>
        <row r="13886">
          <cell r="J13886" t="str">
            <v/>
          </cell>
          <cell r="O13886" t="str">
            <v/>
          </cell>
          <cell r="P13886" t="str">
            <v/>
          </cell>
          <cell r="Q13886" t="str">
            <v/>
          </cell>
        </row>
        <row r="13887">
          <cell r="J13887" t="str">
            <v/>
          </cell>
          <cell r="O13887" t="str">
            <v/>
          </cell>
          <cell r="P13887" t="str">
            <v/>
          </cell>
          <cell r="Q13887" t="str">
            <v/>
          </cell>
        </row>
        <row r="13888">
          <cell r="J13888" t="str">
            <v/>
          </cell>
          <cell r="O13888" t="str">
            <v/>
          </cell>
          <cell r="P13888" t="str">
            <v/>
          </cell>
          <cell r="Q13888" t="str">
            <v/>
          </cell>
        </row>
        <row r="13889">
          <cell r="J13889" t="str">
            <v/>
          </cell>
          <cell r="O13889" t="str">
            <v/>
          </cell>
          <cell r="P13889" t="str">
            <v/>
          </cell>
          <cell r="Q13889" t="str">
            <v/>
          </cell>
        </row>
        <row r="13890">
          <cell r="J13890" t="str">
            <v/>
          </cell>
          <cell r="O13890" t="str">
            <v/>
          </cell>
          <cell r="P13890" t="str">
            <v/>
          </cell>
          <cell r="Q13890" t="str">
            <v/>
          </cell>
        </row>
        <row r="13891">
          <cell r="J13891" t="str">
            <v/>
          </cell>
          <cell r="O13891" t="str">
            <v/>
          </cell>
          <cell r="P13891" t="str">
            <v/>
          </cell>
          <cell r="Q13891" t="str">
            <v/>
          </cell>
        </row>
        <row r="13892">
          <cell r="J13892" t="str">
            <v/>
          </cell>
          <cell r="O13892" t="str">
            <v/>
          </cell>
          <cell r="P13892" t="str">
            <v/>
          </cell>
          <cell r="Q13892" t="str">
            <v/>
          </cell>
        </row>
        <row r="13893">
          <cell r="J13893" t="str">
            <v/>
          </cell>
          <cell r="O13893" t="str">
            <v/>
          </cell>
          <cell r="P13893" t="str">
            <v/>
          </cell>
          <cell r="Q13893" t="str">
            <v/>
          </cell>
        </row>
        <row r="13894">
          <cell r="J13894" t="str">
            <v/>
          </cell>
          <cell r="O13894" t="str">
            <v/>
          </cell>
          <cell r="P13894" t="str">
            <v/>
          </cell>
          <cell r="Q13894" t="str">
            <v/>
          </cell>
        </row>
        <row r="13895">
          <cell r="J13895" t="str">
            <v/>
          </cell>
          <cell r="O13895" t="str">
            <v/>
          </cell>
          <cell r="P13895" t="str">
            <v/>
          </cell>
          <cell r="Q13895" t="str">
            <v/>
          </cell>
        </row>
        <row r="13896">
          <cell r="J13896" t="str">
            <v/>
          </cell>
          <cell r="O13896" t="str">
            <v/>
          </cell>
          <cell r="P13896" t="str">
            <v/>
          </cell>
          <cell r="Q13896" t="str">
            <v/>
          </cell>
        </row>
        <row r="13897">
          <cell r="J13897" t="str">
            <v/>
          </cell>
          <cell r="O13897" t="str">
            <v/>
          </cell>
          <cell r="P13897" t="str">
            <v/>
          </cell>
          <cell r="Q13897" t="str">
            <v/>
          </cell>
        </row>
        <row r="13898">
          <cell r="J13898" t="str">
            <v/>
          </cell>
          <cell r="O13898" t="str">
            <v/>
          </cell>
          <cell r="P13898" t="str">
            <v/>
          </cell>
          <cell r="Q13898" t="str">
            <v/>
          </cell>
        </row>
        <row r="13899">
          <cell r="J13899" t="str">
            <v/>
          </cell>
          <cell r="O13899" t="str">
            <v/>
          </cell>
          <cell r="P13899" t="str">
            <v/>
          </cell>
          <cell r="Q13899" t="str">
            <v/>
          </cell>
        </row>
        <row r="13900">
          <cell r="J13900" t="str">
            <v/>
          </cell>
          <cell r="O13900" t="str">
            <v/>
          </cell>
          <cell r="P13900" t="str">
            <v/>
          </cell>
          <cell r="Q13900" t="str">
            <v/>
          </cell>
        </row>
        <row r="13901">
          <cell r="J13901" t="str">
            <v/>
          </cell>
          <cell r="O13901" t="str">
            <v/>
          </cell>
          <cell r="P13901" t="str">
            <v/>
          </cell>
          <cell r="Q13901" t="str">
            <v/>
          </cell>
        </row>
        <row r="13902">
          <cell r="J13902" t="str">
            <v/>
          </cell>
          <cell r="O13902" t="str">
            <v/>
          </cell>
          <cell r="P13902" t="str">
            <v/>
          </cell>
          <cell r="Q13902" t="str">
            <v/>
          </cell>
        </row>
        <row r="13903">
          <cell r="J13903" t="str">
            <v/>
          </cell>
          <cell r="O13903" t="str">
            <v/>
          </cell>
          <cell r="P13903" t="str">
            <v/>
          </cell>
          <cell r="Q13903" t="str">
            <v/>
          </cell>
        </row>
        <row r="13904">
          <cell r="J13904" t="str">
            <v/>
          </cell>
          <cell r="O13904" t="str">
            <v/>
          </cell>
          <cell r="P13904" t="str">
            <v/>
          </cell>
          <cell r="Q13904" t="str">
            <v/>
          </cell>
        </row>
        <row r="13905">
          <cell r="J13905" t="str">
            <v/>
          </cell>
          <cell r="O13905" t="str">
            <v/>
          </cell>
          <cell r="P13905" t="str">
            <v/>
          </cell>
          <cell r="Q13905" t="str">
            <v/>
          </cell>
        </row>
        <row r="13906">
          <cell r="J13906" t="str">
            <v/>
          </cell>
          <cell r="O13906" t="str">
            <v/>
          </cell>
          <cell r="P13906" t="str">
            <v/>
          </cell>
          <cell r="Q13906" t="str">
            <v/>
          </cell>
        </row>
        <row r="13907">
          <cell r="J13907" t="str">
            <v/>
          </cell>
          <cell r="O13907" t="str">
            <v/>
          </cell>
          <cell r="P13907" t="str">
            <v/>
          </cell>
          <cell r="Q13907" t="str">
            <v/>
          </cell>
        </row>
        <row r="13908">
          <cell r="J13908" t="str">
            <v/>
          </cell>
          <cell r="O13908" t="str">
            <v/>
          </cell>
          <cell r="P13908" t="str">
            <v/>
          </cell>
          <cell r="Q13908" t="str">
            <v/>
          </cell>
        </row>
        <row r="13909">
          <cell r="J13909" t="str">
            <v/>
          </cell>
          <cell r="O13909" t="str">
            <v/>
          </cell>
          <cell r="P13909" t="str">
            <v/>
          </cell>
          <cell r="Q13909" t="str">
            <v/>
          </cell>
        </row>
        <row r="13910">
          <cell r="J13910" t="str">
            <v/>
          </cell>
          <cell r="O13910" t="str">
            <v/>
          </cell>
          <cell r="P13910" t="str">
            <v/>
          </cell>
          <cell r="Q13910" t="str">
            <v/>
          </cell>
        </row>
        <row r="13911">
          <cell r="J13911" t="str">
            <v/>
          </cell>
          <cell r="O13911" t="str">
            <v/>
          </cell>
          <cell r="P13911" t="str">
            <v/>
          </cell>
          <cell r="Q13911" t="str">
            <v/>
          </cell>
        </row>
        <row r="13912">
          <cell r="J13912" t="str">
            <v/>
          </cell>
          <cell r="O13912" t="str">
            <v/>
          </cell>
          <cell r="P13912" t="str">
            <v/>
          </cell>
          <cell r="Q13912" t="str">
            <v/>
          </cell>
        </row>
        <row r="13913">
          <cell r="J13913" t="str">
            <v/>
          </cell>
          <cell r="O13913" t="str">
            <v/>
          </cell>
          <cell r="P13913" t="str">
            <v/>
          </cell>
          <cell r="Q13913" t="str">
            <v/>
          </cell>
        </row>
        <row r="13914">
          <cell r="J13914" t="str">
            <v/>
          </cell>
          <cell r="O13914" t="str">
            <v/>
          </cell>
          <cell r="P13914" t="str">
            <v/>
          </cell>
          <cell r="Q13914" t="str">
            <v/>
          </cell>
        </row>
        <row r="13915">
          <cell r="J13915" t="str">
            <v/>
          </cell>
          <cell r="O13915" t="str">
            <v/>
          </cell>
          <cell r="P13915" t="str">
            <v/>
          </cell>
          <cell r="Q13915" t="str">
            <v/>
          </cell>
        </row>
        <row r="13916">
          <cell r="J13916" t="str">
            <v/>
          </cell>
          <cell r="O13916" t="str">
            <v/>
          </cell>
          <cell r="P13916" t="str">
            <v/>
          </cell>
          <cell r="Q13916" t="str">
            <v/>
          </cell>
        </row>
        <row r="13917">
          <cell r="J13917" t="str">
            <v/>
          </cell>
          <cell r="O13917" t="str">
            <v/>
          </cell>
          <cell r="P13917" t="str">
            <v/>
          </cell>
          <cell r="Q13917" t="str">
            <v/>
          </cell>
        </row>
        <row r="13918">
          <cell r="J13918" t="str">
            <v/>
          </cell>
          <cell r="O13918" t="str">
            <v/>
          </cell>
          <cell r="P13918" t="str">
            <v/>
          </cell>
          <cell r="Q13918" t="str">
            <v/>
          </cell>
        </row>
        <row r="13919">
          <cell r="J13919" t="str">
            <v/>
          </cell>
          <cell r="O13919" t="str">
            <v/>
          </cell>
          <cell r="P13919" t="str">
            <v/>
          </cell>
          <cell r="Q13919" t="str">
            <v/>
          </cell>
        </row>
        <row r="13920">
          <cell r="J13920" t="str">
            <v/>
          </cell>
          <cell r="O13920" t="str">
            <v/>
          </cell>
          <cell r="P13920" t="str">
            <v/>
          </cell>
          <cell r="Q13920" t="str">
            <v/>
          </cell>
        </row>
        <row r="13921">
          <cell r="J13921" t="str">
            <v/>
          </cell>
          <cell r="O13921" t="str">
            <v/>
          </cell>
          <cell r="P13921" t="str">
            <v/>
          </cell>
          <cell r="Q13921" t="str">
            <v/>
          </cell>
        </row>
        <row r="13922">
          <cell r="J13922" t="str">
            <v/>
          </cell>
          <cell r="O13922" t="str">
            <v/>
          </cell>
          <cell r="P13922" t="str">
            <v/>
          </cell>
          <cell r="Q13922" t="str">
            <v/>
          </cell>
        </row>
        <row r="13923">
          <cell r="J13923" t="str">
            <v/>
          </cell>
          <cell r="O13923" t="str">
            <v/>
          </cell>
          <cell r="P13923" t="str">
            <v/>
          </cell>
          <cell r="Q13923" t="str">
            <v/>
          </cell>
        </row>
        <row r="13924">
          <cell r="J13924" t="str">
            <v/>
          </cell>
          <cell r="O13924" t="str">
            <v/>
          </cell>
          <cell r="P13924" t="str">
            <v/>
          </cell>
          <cell r="Q13924" t="str">
            <v/>
          </cell>
        </row>
        <row r="13925">
          <cell r="J13925" t="str">
            <v/>
          </cell>
          <cell r="O13925" t="str">
            <v/>
          </cell>
          <cell r="P13925" t="str">
            <v/>
          </cell>
          <cell r="Q13925" t="str">
            <v/>
          </cell>
        </row>
        <row r="13926">
          <cell r="J13926" t="str">
            <v/>
          </cell>
          <cell r="O13926" t="str">
            <v/>
          </cell>
          <cell r="P13926" t="str">
            <v/>
          </cell>
          <cell r="Q13926" t="str">
            <v/>
          </cell>
        </row>
        <row r="13927">
          <cell r="J13927" t="str">
            <v/>
          </cell>
          <cell r="O13927" t="str">
            <v/>
          </cell>
          <cell r="P13927" t="str">
            <v/>
          </cell>
          <cell r="Q13927" t="str">
            <v/>
          </cell>
        </row>
        <row r="13928">
          <cell r="J13928" t="str">
            <v/>
          </cell>
          <cell r="O13928" t="str">
            <v/>
          </cell>
          <cell r="P13928" t="str">
            <v/>
          </cell>
          <cell r="Q13928" t="str">
            <v/>
          </cell>
        </row>
        <row r="13929">
          <cell r="J13929" t="str">
            <v/>
          </cell>
          <cell r="O13929" t="str">
            <v/>
          </cell>
          <cell r="P13929" t="str">
            <v/>
          </cell>
          <cell r="Q13929" t="str">
            <v/>
          </cell>
        </row>
        <row r="13930">
          <cell r="J13930" t="str">
            <v/>
          </cell>
          <cell r="O13930" t="str">
            <v/>
          </cell>
          <cell r="P13930" t="str">
            <v/>
          </cell>
          <cell r="Q13930" t="str">
            <v/>
          </cell>
        </row>
        <row r="13931">
          <cell r="J13931" t="str">
            <v/>
          </cell>
          <cell r="O13931" t="str">
            <v/>
          </cell>
          <cell r="P13931" t="str">
            <v/>
          </cell>
          <cell r="Q13931" t="str">
            <v/>
          </cell>
        </row>
        <row r="13932">
          <cell r="J13932" t="str">
            <v/>
          </cell>
          <cell r="O13932" t="str">
            <v/>
          </cell>
          <cell r="P13932" t="str">
            <v/>
          </cell>
          <cell r="Q13932" t="str">
            <v/>
          </cell>
        </row>
        <row r="13933">
          <cell r="J13933" t="str">
            <v/>
          </cell>
          <cell r="O13933" t="str">
            <v/>
          </cell>
          <cell r="P13933" t="str">
            <v/>
          </cell>
          <cell r="Q13933" t="str">
            <v/>
          </cell>
        </row>
        <row r="13934">
          <cell r="J13934" t="str">
            <v/>
          </cell>
          <cell r="O13934" t="str">
            <v/>
          </cell>
          <cell r="P13934" t="str">
            <v/>
          </cell>
          <cell r="Q13934" t="str">
            <v/>
          </cell>
        </row>
        <row r="13935">
          <cell r="J13935" t="str">
            <v/>
          </cell>
          <cell r="O13935" t="str">
            <v/>
          </cell>
          <cell r="P13935" t="str">
            <v/>
          </cell>
          <cell r="Q13935" t="str">
            <v/>
          </cell>
        </row>
        <row r="13936">
          <cell r="J13936" t="str">
            <v/>
          </cell>
          <cell r="O13936" t="str">
            <v/>
          </cell>
          <cell r="P13936" t="str">
            <v/>
          </cell>
          <cell r="Q13936" t="str">
            <v/>
          </cell>
        </row>
        <row r="13937">
          <cell r="J13937" t="str">
            <v/>
          </cell>
          <cell r="O13937" t="str">
            <v/>
          </cell>
          <cell r="P13937" t="str">
            <v/>
          </cell>
          <cell r="Q13937" t="str">
            <v/>
          </cell>
        </row>
        <row r="13938">
          <cell r="J13938" t="str">
            <v/>
          </cell>
          <cell r="O13938" t="str">
            <v/>
          </cell>
          <cell r="P13938" t="str">
            <v/>
          </cell>
          <cell r="Q13938" t="str">
            <v/>
          </cell>
        </row>
        <row r="13939">
          <cell r="J13939" t="str">
            <v/>
          </cell>
          <cell r="O13939" t="str">
            <v/>
          </cell>
          <cell r="P13939" t="str">
            <v/>
          </cell>
          <cell r="Q13939" t="str">
            <v/>
          </cell>
        </row>
        <row r="13940">
          <cell r="J13940" t="str">
            <v/>
          </cell>
          <cell r="O13940" t="str">
            <v/>
          </cell>
          <cell r="P13940" t="str">
            <v/>
          </cell>
          <cell r="Q13940" t="str">
            <v/>
          </cell>
        </row>
        <row r="13941">
          <cell r="J13941" t="str">
            <v/>
          </cell>
          <cell r="O13941" t="str">
            <v/>
          </cell>
          <cell r="P13941" t="str">
            <v/>
          </cell>
          <cell r="Q13941" t="str">
            <v/>
          </cell>
        </row>
        <row r="13942">
          <cell r="J13942" t="str">
            <v/>
          </cell>
          <cell r="O13942" t="str">
            <v/>
          </cell>
          <cell r="P13942" t="str">
            <v/>
          </cell>
          <cell r="Q13942" t="str">
            <v/>
          </cell>
        </row>
        <row r="13943">
          <cell r="J13943" t="str">
            <v/>
          </cell>
          <cell r="O13943" t="str">
            <v/>
          </cell>
          <cell r="P13943" t="str">
            <v/>
          </cell>
          <cell r="Q13943" t="str">
            <v/>
          </cell>
        </row>
        <row r="13944">
          <cell r="J13944" t="str">
            <v/>
          </cell>
          <cell r="O13944" t="str">
            <v/>
          </cell>
          <cell r="P13944" t="str">
            <v/>
          </cell>
          <cell r="Q13944" t="str">
            <v/>
          </cell>
        </row>
        <row r="13945">
          <cell r="J13945" t="str">
            <v/>
          </cell>
          <cell r="O13945" t="str">
            <v/>
          </cell>
          <cell r="P13945" t="str">
            <v/>
          </cell>
          <cell r="Q13945" t="str">
            <v/>
          </cell>
        </row>
        <row r="13946">
          <cell r="J13946" t="str">
            <v/>
          </cell>
          <cell r="O13946" t="str">
            <v/>
          </cell>
          <cell r="P13946" t="str">
            <v/>
          </cell>
          <cell r="Q13946" t="str">
            <v/>
          </cell>
        </row>
        <row r="13947">
          <cell r="J13947" t="str">
            <v/>
          </cell>
          <cell r="O13947" t="str">
            <v/>
          </cell>
          <cell r="P13947" t="str">
            <v/>
          </cell>
          <cell r="Q13947" t="str">
            <v/>
          </cell>
        </row>
        <row r="13948">
          <cell r="J13948" t="str">
            <v/>
          </cell>
          <cell r="O13948" t="str">
            <v/>
          </cell>
          <cell r="P13948" t="str">
            <v/>
          </cell>
          <cell r="Q13948" t="str">
            <v/>
          </cell>
        </row>
        <row r="13949">
          <cell r="J13949" t="str">
            <v/>
          </cell>
          <cell r="O13949" t="str">
            <v/>
          </cell>
          <cell r="P13949" t="str">
            <v/>
          </cell>
          <cell r="Q13949" t="str">
            <v/>
          </cell>
        </row>
        <row r="13950">
          <cell r="J13950" t="str">
            <v/>
          </cell>
          <cell r="O13950" t="str">
            <v/>
          </cell>
          <cell r="P13950" t="str">
            <v/>
          </cell>
          <cell r="Q13950" t="str">
            <v/>
          </cell>
        </row>
        <row r="13951">
          <cell r="J13951" t="str">
            <v/>
          </cell>
          <cell r="O13951" t="str">
            <v/>
          </cell>
          <cell r="P13951" t="str">
            <v/>
          </cell>
          <cell r="Q13951" t="str">
            <v/>
          </cell>
        </row>
        <row r="13952">
          <cell r="J13952" t="str">
            <v/>
          </cell>
          <cell r="O13952" t="str">
            <v/>
          </cell>
          <cell r="P13952" t="str">
            <v/>
          </cell>
          <cell r="Q13952" t="str">
            <v/>
          </cell>
        </row>
        <row r="13953">
          <cell r="J13953" t="str">
            <v/>
          </cell>
          <cell r="O13953" t="str">
            <v/>
          </cell>
          <cell r="P13953" t="str">
            <v/>
          </cell>
          <cell r="Q13953" t="str">
            <v/>
          </cell>
        </row>
        <row r="13954">
          <cell r="J13954" t="str">
            <v/>
          </cell>
          <cell r="O13954" t="str">
            <v/>
          </cell>
          <cell r="P13954" t="str">
            <v/>
          </cell>
          <cell r="Q13954" t="str">
            <v/>
          </cell>
        </row>
        <row r="13955">
          <cell r="J13955" t="str">
            <v/>
          </cell>
          <cell r="O13955" t="str">
            <v/>
          </cell>
          <cell r="P13955" t="str">
            <v/>
          </cell>
          <cell r="Q13955" t="str">
            <v/>
          </cell>
        </row>
        <row r="13956">
          <cell r="J13956" t="str">
            <v/>
          </cell>
          <cell r="O13956" t="str">
            <v/>
          </cell>
          <cell r="P13956" t="str">
            <v/>
          </cell>
          <cell r="Q13956" t="str">
            <v/>
          </cell>
        </row>
        <row r="13957">
          <cell r="J13957" t="str">
            <v/>
          </cell>
          <cell r="O13957" t="str">
            <v/>
          </cell>
          <cell r="P13957" t="str">
            <v/>
          </cell>
          <cell r="Q13957" t="str">
            <v/>
          </cell>
        </row>
        <row r="13958">
          <cell r="J13958" t="str">
            <v/>
          </cell>
          <cell r="O13958" t="str">
            <v/>
          </cell>
          <cell r="P13958" t="str">
            <v/>
          </cell>
          <cell r="Q13958" t="str">
            <v/>
          </cell>
        </row>
        <row r="13959">
          <cell r="J13959" t="str">
            <v/>
          </cell>
          <cell r="O13959" t="str">
            <v/>
          </cell>
          <cell r="P13959" t="str">
            <v/>
          </cell>
          <cell r="Q13959" t="str">
            <v/>
          </cell>
        </row>
        <row r="13960">
          <cell r="J13960" t="str">
            <v/>
          </cell>
          <cell r="O13960" t="str">
            <v/>
          </cell>
          <cell r="P13960" t="str">
            <v/>
          </cell>
          <cell r="Q13960" t="str">
            <v/>
          </cell>
        </row>
        <row r="13961">
          <cell r="J13961" t="str">
            <v/>
          </cell>
          <cell r="O13961" t="str">
            <v/>
          </cell>
          <cell r="P13961" t="str">
            <v/>
          </cell>
          <cell r="Q13961" t="str">
            <v/>
          </cell>
        </row>
        <row r="13962">
          <cell r="J13962" t="str">
            <v/>
          </cell>
          <cell r="O13962" t="str">
            <v/>
          </cell>
          <cell r="P13962" t="str">
            <v/>
          </cell>
          <cell r="Q13962" t="str">
            <v/>
          </cell>
        </row>
        <row r="13963">
          <cell r="J13963" t="str">
            <v/>
          </cell>
          <cell r="O13963" t="str">
            <v/>
          </cell>
          <cell r="P13963" t="str">
            <v/>
          </cell>
          <cell r="Q13963" t="str">
            <v/>
          </cell>
        </row>
        <row r="13964">
          <cell r="J13964" t="str">
            <v/>
          </cell>
          <cell r="O13964" t="str">
            <v/>
          </cell>
          <cell r="P13964" t="str">
            <v/>
          </cell>
          <cell r="Q13964" t="str">
            <v/>
          </cell>
        </row>
        <row r="13965">
          <cell r="J13965" t="str">
            <v/>
          </cell>
          <cell r="O13965" t="str">
            <v/>
          </cell>
          <cell r="P13965" t="str">
            <v/>
          </cell>
          <cell r="Q13965" t="str">
            <v/>
          </cell>
        </row>
        <row r="13966">
          <cell r="J13966" t="str">
            <v/>
          </cell>
          <cell r="O13966" t="str">
            <v/>
          </cell>
          <cell r="P13966" t="str">
            <v/>
          </cell>
          <cell r="Q13966" t="str">
            <v/>
          </cell>
        </row>
        <row r="13967">
          <cell r="J13967" t="str">
            <v/>
          </cell>
          <cell r="O13967" t="str">
            <v/>
          </cell>
          <cell r="P13967" t="str">
            <v/>
          </cell>
          <cell r="Q13967" t="str">
            <v/>
          </cell>
        </row>
        <row r="13968">
          <cell r="J13968" t="str">
            <v/>
          </cell>
          <cell r="O13968" t="str">
            <v/>
          </cell>
          <cell r="P13968" t="str">
            <v/>
          </cell>
          <cell r="Q13968" t="str">
            <v/>
          </cell>
        </row>
        <row r="13969">
          <cell r="J13969" t="str">
            <v/>
          </cell>
          <cell r="O13969" t="str">
            <v/>
          </cell>
          <cell r="P13969" t="str">
            <v/>
          </cell>
          <cell r="Q13969" t="str">
            <v/>
          </cell>
        </row>
        <row r="13970">
          <cell r="J13970" t="str">
            <v/>
          </cell>
          <cell r="O13970" t="str">
            <v/>
          </cell>
          <cell r="P13970" t="str">
            <v/>
          </cell>
          <cell r="Q13970" t="str">
            <v/>
          </cell>
        </row>
        <row r="13971">
          <cell r="J13971" t="str">
            <v/>
          </cell>
          <cell r="O13971" t="str">
            <v/>
          </cell>
          <cell r="P13971" t="str">
            <v/>
          </cell>
          <cell r="Q13971" t="str">
            <v/>
          </cell>
        </row>
        <row r="13972">
          <cell r="J13972" t="str">
            <v/>
          </cell>
          <cell r="O13972" t="str">
            <v/>
          </cell>
          <cell r="P13972" t="str">
            <v/>
          </cell>
          <cell r="Q13972" t="str">
            <v/>
          </cell>
        </row>
        <row r="13973">
          <cell r="J13973" t="str">
            <v/>
          </cell>
          <cell r="O13973" t="str">
            <v/>
          </cell>
          <cell r="P13973" t="str">
            <v/>
          </cell>
          <cell r="Q13973" t="str">
            <v/>
          </cell>
        </row>
        <row r="13974">
          <cell r="J13974" t="str">
            <v/>
          </cell>
          <cell r="O13974" t="str">
            <v/>
          </cell>
          <cell r="P13974" t="str">
            <v/>
          </cell>
          <cell r="Q13974" t="str">
            <v/>
          </cell>
        </row>
        <row r="13975">
          <cell r="J13975" t="str">
            <v/>
          </cell>
          <cell r="O13975" t="str">
            <v/>
          </cell>
          <cell r="P13975" t="str">
            <v/>
          </cell>
          <cell r="Q13975" t="str">
            <v/>
          </cell>
        </row>
        <row r="13976">
          <cell r="J13976" t="str">
            <v/>
          </cell>
          <cell r="O13976" t="str">
            <v/>
          </cell>
          <cell r="P13976" t="str">
            <v/>
          </cell>
          <cell r="Q13976" t="str">
            <v/>
          </cell>
        </row>
        <row r="13977">
          <cell r="J13977" t="str">
            <v/>
          </cell>
          <cell r="O13977" t="str">
            <v/>
          </cell>
          <cell r="P13977" t="str">
            <v/>
          </cell>
          <cell r="Q13977" t="str">
            <v/>
          </cell>
        </row>
        <row r="13978">
          <cell r="J13978" t="str">
            <v/>
          </cell>
          <cell r="O13978" t="str">
            <v/>
          </cell>
          <cell r="P13978" t="str">
            <v/>
          </cell>
          <cell r="Q13978" t="str">
            <v/>
          </cell>
        </row>
        <row r="13979">
          <cell r="J13979" t="str">
            <v/>
          </cell>
          <cell r="O13979" t="str">
            <v/>
          </cell>
          <cell r="P13979" t="str">
            <v/>
          </cell>
          <cell r="Q13979" t="str">
            <v/>
          </cell>
        </row>
        <row r="13980">
          <cell r="J13980" t="str">
            <v/>
          </cell>
          <cell r="O13980" t="str">
            <v/>
          </cell>
          <cell r="P13980" t="str">
            <v/>
          </cell>
          <cell r="Q13980" t="str">
            <v/>
          </cell>
        </row>
        <row r="13981">
          <cell r="J13981" t="str">
            <v/>
          </cell>
          <cell r="O13981" t="str">
            <v/>
          </cell>
          <cell r="P13981" t="str">
            <v/>
          </cell>
          <cell r="Q13981" t="str">
            <v/>
          </cell>
        </row>
        <row r="13982">
          <cell r="J13982" t="str">
            <v/>
          </cell>
          <cell r="O13982" t="str">
            <v/>
          </cell>
          <cell r="P13982" t="str">
            <v/>
          </cell>
          <cell r="Q13982" t="str">
            <v/>
          </cell>
        </row>
        <row r="13983">
          <cell r="J13983" t="str">
            <v/>
          </cell>
          <cell r="O13983" t="str">
            <v/>
          </cell>
          <cell r="P13983" t="str">
            <v/>
          </cell>
          <cell r="Q13983" t="str">
            <v/>
          </cell>
        </row>
        <row r="13984">
          <cell r="J13984" t="str">
            <v/>
          </cell>
          <cell r="O13984" t="str">
            <v/>
          </cell>
          <cell r="P13984" t="str">
            <v/>
          </cell>
          <cell r="Q13984" t="str">
            <v/>
          </cell>
        </row>
        <row r="13985">
          <cell r="J13985" t="str">
            <v/>
          </cell>
          <cell r="O13985" t="str">
            <v/>
          </cell>
          <cell r="P13985" t="str">
            <v/>
          </cell>
          <cell r="Q13985" t="str">
            <v/>
          </cell>
        </row>
        <row r="13986">
          <cell r="J13986" t="str">
            <v/>
          </cell>
          <cell r="O13986" t="str">
            <v/>
          </cell>
          <cell r="P13986" t="str">
            <v/>
          </cell>
          <cell r="Q13986" t="str">
            <v/>
          </cell>
        </row>
        <row r="13987">
          <cell r="J13987" t="str">
            <v/>
          </cell>
          <cell r="O13987" t="str">
            <v/>
          </cell>
          <cell r="P13987" t="str">
            <v/>
          </cell>
          <cell r="Q13987" t="str">
            <v/>
          </cell>
        </row>
        <row r="13988">
          <cell r="J13988" t="str">
            <v/>
          </cell>
          <cell r="O13988" t="str">
            <v/>
          </cell>
          <cell r="P13988" t="str">
            <v/>
          </cell>
          <cell r="Q13988" t="str">
            <v/>
          </cell>
        </row>
        <row r="13989">
          <cell r="J13989" t="str">
            <v/>
          </cell>
          <cell r="O13989" t="str">
            <v/>
          </cell>
          <cell r="P13989" t="str">
            <v/>
          </cell>
          <cell r="Q13989" t="str">
            <v/>
          </cell>
        </row>
        <row r="13990">
          <cell r="J13990" t="str">
            <v/>
          </cell>
          <cell r="O13990" t="str">
            <v/>
          </cell>
          <cell r="P13990" t="str">
            <v/>
          </cell>
          <cell r="Q13990" t="str">
            <v/>
          </cell>
        </row>
        <row r="13991">
          <cell r="J13991" t="str">
            <v/>
          </cell>
          <cell r="O13991" t="str">
            <v/>
          </cell>
          <cell r="P13991" t="str">
            <v/>
          </cell>
          <cell r="Q13991" t="str">
            <v/>
          </cell>
        </row>
        <row r="13992">
          <cell r="J13992" t="str">
            <v/>
          </cell>
          <cell r="O13992" t="str">
            <v/>
          </cell>
          <cell r="P13992" t="str">
            <v/>
          </cell>
          <cell r="Q13992" t="str">
            <v/>
          </cell>
        </row>
        <row r="13993">
          <cell r="J13993" t="str">
            <v/>
          </cell>
          <cell r="O13993" t="str">
            <v/>
          </cell>
          <cell r="P13993" t="str">
            <v/>
          </cell>
          <cell r="Q13993" t="str">
            <v/>
          </cell>
        </row>
        <row r="13994">
          <cell r="J13994" t="str">
            <v/>
          </cell>
          <cell r="O13994" t="str">
            <v/>
          </cell>
          <cell r="P13994" t="str">
            <v/>
          </cell>
          <cell r="Q13994" t="str">
            <v/>
          </cell>
        </row>
        <row r="13995">
          <cell r="J13995" t="str">
            <v/>
          </cell>
          <cell r="O13995" t="str">
            <v/>
          </cell>
          <cell r="P13995" t="str">
            <v/>
          </cell>
          <cell r="Q13995" t="str">
            <v/>
          </cell>
        </row>
        <row r="13996">
          <cell r="J13996" t="str">
            <v/>
          </cell>
          <cell r="O13996" t="str">
            <v/>
          </cell>
          <cell r="P13996" t="str">
            <v/>
          </cell>
          <cell r="Q13996" t="str">
            <v/>
          </cell>
        </row>
        <row r="13997">
          <cell r="J13997" t="str">
            <v/>
          </cell>
          <cell r="O13997" t="str">
            <v/>
          </cell>
          <cell r="P13997" t="str">
            <v/>
          </cell>
          <cell r="Q13997" t="str">
            <v/>
          </cell>
        </row>
        <row r="13998">
          <cell r="J13998" t="str">
            <v/>
          </cell>
          <cell r="O13998" t="str">
            <v/>
          </cell>
          <cell r="P13998" t="str">
            <v/>
          </cell>
          <cell r="Q13998" t="str">
            <v/>
          </cell>
        </row>
        <row r="13999">
          <cell r="J13999" t="str">
            <v/>
          </cell>
          <cell r="O13999" t="str">
            <v/>
          </cell>
          <cell r="P13999" t="str">
            <v/>
          </cell>
          <cell r="Q13999" t="str">
            <v/>
          </cell>
        </row>
        <row r="14000">
          <cell r="J14000" t="str">
            <v/>
          </cell>
          <cell r="O14000" t="str">
            <v/>
          </cell>
          <cell r="P14000" t="str">
            <v/>
          </cell>
          <cell r="Q14000" t="str">
            <v/>
          </cell>
        </row>
        <row r="14001">
          <cell r="J14001" t="str">
            <v/>
          </cell>
          <cell r="O14001" t="str">
            <v/>
          </cell>
          <cell r="P14001" t="str">
            <v/>
          </cell>
          <cell r="Q14001" t="str">
            <v/>
          </cell>
        </row>
        <row r="14002">
          <cell r="J14002" t="str">
            <v/>
          </cell>
          <cell r="O14002" t="str">
            <v/>
          </cell>
          <cell r="P14002" t="str">
            <v/>
          </cell>
          <cell r="Q14002" t="str">
            <v/>
          </cell>
        </row>
        <row r="14003">
          <cell r="J14003" t="str">
            <v/>
          </cell>
          <cell r="O14003" t="str">
            <v/>
          </cell>
          <cell r="P14003" t="str">
            <v/>
          </cell>
          <cell r="Q14003" t="str">
            <v/>
          </cell>
        </row>
        <row r="14004">
          <cell r="J14004" t="str">
            <v/>
          </cell>
          <cell r="O14004" t="str">
            <v/>
          </cell>
          <cell r="P14004" t="str">
            <v/>
          </cell>
          <cell r="Q14004" t="str">
            <v/>
          </cell>
        </row>
        <row r="14005">
          <cell r="J14005" t="str">
            <v/>
          </cell>
          <cell r="O14005" t="str">
            <v/>
          </cell>
          <cell r="P14005" t="str">
            <v/>
          </cell>
          <cell r="Q14005" t="str">
            <v/>
          </cell>
        </row>
        <row r="14006">
          <cell r="J14006" t="str">
            <v/>
          </cell>
          <cell r="O14006" t="str">
            <v/>
          </cell>
          <cell r="P14006" t="str">
            <v/>
          </cell>
          <cell r="Q14006" t="str">
            <v/>
          </cell>
        </row>
        <row r="14007">
          <cell r="J14007" t="str">
            <v/>
          </cell>
          <cell r="O14007" t="str">
            <v/>
          </cell>
          <cell r="P14007" t="str">
            <v/>
          </cell>
          <cell r="Q14007" t="str">
            <v/>
          </cell>
        </row>
        <row r="14008">
          <cell r="J14008" t="str">
            <v/>
          </cell>
          <cell r="O14008" t="str">
            <v/>
          </cell>
          <cell r="P14008" t="str">
            <v/>
          </cell>
          <cell r="Q14008" t="str">
            <v/>
          </cell>
        </row>
        <row r="14009">
          <cell r="J14009" t="str">
            <v/>
          </cell>
          <cell r="O14009" t="str">
            <v/>
          </cell>
          <cell r="P14009" t="str">
            <v/>
          </cell>
          <cell r="Q14009" t="str">
            <v/>
          </cell>
        </row>
        <row r="14010">
          <cell r="J14010" t="str">
            <v/>
          </cell>
          <cell r="O14010" t="str">
            <v/>
          </cell>
          <cell r="P14010" t="str">
            <v/>
          </cell>
          <cell r="Q14010" t="str">
            <v/>
          </cell>
        </row>
        <row r="14011">
          <cell r="J14011" t="str">
            <v/>
          </cell>
          <cell r="O14011" t="str">
            <v/>
          </cell>
          <cell r="P14011" t="str">
            <v/>
          </cell>
          <cell r="Q14011" t="str">
            <v/>
          </cell>
        </row>
        <row r="14012">
          <cell r="J14012" t="str">
            <v/>
          </cell>
          <cell r="O14012" t="str">
            <v/>
          </cell>
          <cell r="P14012" t="str">
            <v/>
          </cell>
          <cell r="Q14012" t="str">
            <v/>
          </cell>
        </row>
        <row r="14013">
          <cell r="J14013" t="str">
            <v/>
          </cell>
          <cell r="O14013" t="str">
            <v/>
          </cell>
          <cell r="P14013" t="str">
            <v/>
          </cell>
          <cell r="Q14013" t="str">
            <v/>
          </cell>
        </row>
        <row r="14014">
          <cell r="J14014" t="str">
            <v/>
          </cell>
          <cell r="O14014" t="str">
            <v/>
          </cell>
          <cell r="P14014" t="str">
            <v/>
          </cell>
          <cell r="Q14014" t="str">
            <v/>
          </cell>
        </row>
        <row r="14015">
          <cell r="J14015" t="str">
            <v/>
          </cell>
          <cell r="O14015" t="str">
            <v/>
          </cell>
          <cell r="P14015" t="str">
            <v/>
          </cell>
          <cell r="Q14015" t="str">
            <v/>
          </cell>
        </row>
        <row r="14016">
          <cell r="J14016" t="str">
            <v/>
          </cell>
          <cell r="O14016" t="str">
            <v/>
          </cell>
          <cell r="P14016" t="str">
            <v/>
          </cell>
          <cell r="Q14016" t="str">
            <v/>
          </cell>
        </row>
        <row r="14017">
          <cell r="J14017" t="str">
            <v/>
          </cell>
          <cell r="O14017" t="str">
            <v/>
          </cell>
          <cell r="P14017" t="str">
            <v/>
          </cell>
          <cell r="Q14017" t="str">
            <v/>
          </cell>
        </row>
        <row r="14018">
          <cell r="J14018" t="str">
            <v/>
          </cell>
          <cell r="O14018" t="str">
            <v/>
          </cell>
          <cell r="P14018" t="str">
            <v/>
          </cell>
          <cell r="Q14018" t="str">
            <v/>
          </cell>
        </row>
        <row r="14019">
          <cell r="J14019" t="str">
            <v/>
          </cell>
          <cell r="O14019" t="str">
            <v/>
          </cell>
          <cell r="P14019" t="str">
            <v/>
          </cell>
          <cell r="Q14019" t="str">
            <v/>
          </cell>
        </row>
        <row r="14020">
          <cell r="J14020" t="str">
            <v/>
          </cell>
          <cell r="O14020" t="str">
            <v/>
          </cell>
          <cell r="P14020" t="str">
            <v/>
          </cell>
          <cell r="Q14020" t="str">
            <v/>
          </cell>
        </row>
        <row r="14021">
          <cell r="J14021" t="str">
            <v/>
          </cell>
          <cell r="O14021" t="str">
            <v/>
          </cell>
          <cell r="P14021" t="str">
            <v/>
          </cell>
          <cell r="Q14021" t="str">
            <v/>
          </cell>
        </row>
        <row r="14022">
          <cell r="J14022" t="str">
            <v/>
          </cell>
          <cell r="O14022" t="str">
            <v/>
          </cell>
          <cell r="P14022" t="str">
            <v/>
          </cell>
          <cell r="Q14022" t="str">
            <v/>
          </cell>
        </row>
        <row r="14023">
          <cell r="J14023" t="str">
            <v/>
          </cell>
          <cell r="O14023" t="str">
            <v/>
          </cell>
          <cell r="P14023" t="str">
            <v/>
          </cell>
          <cell r="Q14023" t="str">
            <v/>
          </cell>
        </row>
        <row r="14024">
          <cell r="J14024" t="str">
            <v/>
          </cell>
          <cell r="O14024" t="str">
            <v/>
          </cell>
          <cell r="P14024" t="str">
            <v/>
          </cell>
          <cell r="Q14024" t="str">
            <v/>
          </cell>
        </row>
        <row r="14025">
          <cell r="J14025" t="str">
            <v/>
          </cell>
          <cell r="O14025" t="str">
            <v/>
          </cell>
          <cell r="P14025" t="str">
            <v/>
          </cell>
          <cell r="Q14025" t="str">
            <v/>
          </cell>
        </row>
        <row r="14026">
          <cell r="J14026" t="str">
            <v/>
          </cell>
          <cell r="O14026" t="str">
            <v/>
          </cell>
          <cell r="P14026" t="str">
            <v/>
          </cell>
          <cell r="Q14026" t="str">
            <v/>
          </cell>
        </row>
        <row r="14027">
          <cell r="J14027" t="str">
            <v/>
          </cell>
          <cell r="O14027" t="str">
            <v/>
          </cell>
          <cell r="P14027" t="str">
            <v/>
          </cell>
          <cell r="Q14027" t="str">
            <v/>
          </cell>
        </row>
        <row r="14028">
          <cell r="J14028" t="str">
            <v/>
          </cell>
          <cell r="O14028" t="str">
            <v/>
          </cell>
          <cell r="P14028" t="str">
            <v/>
          </cell>
          <cell r="Q14028" t="str">
            <v/>
          </cell>
        </row>
        <row r="14029">
          <cell r="J14029" t="str">
            <v/>
          </cell>
          <cell r="O14029" t="str">
            <v/>
          </cell>
          <cell r="P14029" t="str">
            <v/>
          </cell>
          <cell r="Q14029" t="str">
            <v/>
          </cell>
        </row>
        <row r="14030">
          <cell r="J14030" t="str">
            <v/>
          </cell>
          <cell r="O14030" t="str">
            <v/>
          </cell>
          <cell r="P14030" t="str">
            <v/>
          </cell>
          <cell r="Q14030" t="str">
            <v/>
          </cell>
        </row>
        <row r="14031">
          <cell r="J14031" t="str">
            <v/>
          </cell>
          <cell r="O14031" t="str">
            <v/>
          </cell>
          <cell r="P14031" t="str">
            <v/>
          </cell>
          <cell r="Q14031" t="str">
            <v/>
          </cell>
        </row>
        <row r="14032">
          <cell r="J14032" t="str">
            <v/>
          </cell>
          <cell r="O14032" t="str">
            <v/>
          </cell>
          <cell r="P14032" t="str">
            <v/>
          </cell>
          <cell r="Q14032" t="str">
            <v/>
          </cell>
        </row>
        <row r="14033">
          <cell r="J14033" t="str">
            <v/>
          </cell>
          <cell r="O14033" t="str">
            <v/>
          </cell>
          <cell r="P14033" t="str">
            <v/>
          </cell>
          <cell r="Q14033" t="str">
            <v/>
          </cell>
        </row>
        <row r="14034">
          <cell r="J14034" t="str">
            <v/>
          </cell>
          <cell r="O14034" t="str">
            <v/>
          </cell>
          <cell r="P14034" t="str">
            <v/>
          </cell>
          <cell r="Q14034" t="str">
            <v/>
          </cell>
        </row>
        <row r="14035">
          <cell r="J14035" t="str">
            <v/>
          </cell>
          <cell r="O14035" t="str">
            <v/>
          </cell>
          <cell r="P14035" t="str">
            <v/>
          </cell>
          <cell r="Q14035" t="str">
            <v/>
          </cell>
        </row>
        <row r="14036">
          <cell r="J14036" t="str">
            <v/>
          </cell>
          <cell r="O14036" t="str">
            <v/>
          </cell>
          <cell r="P14036" t="str">
            <v/>
          </cell>
          <cell r="Q14036" t="str">
            <v/>
          </cell>
        </row>
        <row r="14037">
          <cell r="J14037" t="str">
            <v/>
          </cell>
          <cell r="O14037" t="str">
            <v/>
          </cell>
          <cell r="P14037" t="str">
            <v/>
          </cell>
          <cell r="Q14037" t="str">
            <v/>
          </cell>
        </row>
        <row r="14038">
          <cell r="J14038" t="str">
            <v/>
          </cell>
          <cell r="O14038" t="str">
            <v/>
          </cell>
          <cell r="P14038" t="str">
            <v/>
          </cell>
          <cell r="Q14038" t="str">
            <v/>
          </cell>
        </row>
        <row r="14039">
          <cell r="J14039" t="str">
            <v/>
          </cell>
          <cell r="O14039" t="str">
            <v/>
          </cell>
          <cell r="P14039" t="str">
            <v/>
          </cell>
          <cell r="Q14039" t="str">
            <v/>
          </cell>
        </row>
        <row r="14040">
          <cell r="J14040" t="str">
            <v/>
          </cell>
          <cell r="O14040" t="str">
            <v/>
          </cell>
          <cell r="P14040" t="str">
            <v/>
          </cell>
          <cell r="Q14040" t="str">
            <v/>
          </cell>
        </row>
        <row r="14041">
          <cell r="J14041" t="str">
            <v/>
          </cell>
          <cell r="O14041" t="str">
            <v/>
          </cell>
          <cell r="P14041" t="str">
            <v/>
          </cell>
          <cell r="Q14041" t="str">
            <v/>
          </cell>
        </row>
        <row r="14042">
          <cell r="J14042" t="str">
            <v/>
          </cell>
          <cell r="O14042" t="str">
            <v/>
          </cell>
          <cell r="P14042" t="str">
            <v/>
          </cell>
          <cell r="Q14042" t="str">
            <v/>
          </cell>
        </row>
        <row r="14043">
          <cell r="J14043" t="str">
            <v/>
          </cell>
          <cell r="O14043" t="str">
            <v/>
          </cell>
          <cell r="P14043" t="str">
            <v/>
          </cell>
          <cell r="Q14043" t="str">
            <v/>
          </cell>
        </row>
        <row r="14044">
          <cell r="J14044" t="str">
            <v/>
          </cell>
          <cell r="O14044" t="str">
            <v/>
          </cell>
          <cell r="P14044" t="str">
            <v/>
          </cell>
          <cell r="Q14044" t="str">
            <v/>
          </cell>
        </row>
        <row r="14045">
          <cell r="J14045" t="str">
            <v/>
          </cell>
          <cell r="O14045" t="str">
            <v/>
          </cell>
          <cell r="P14045" t="str">
            <v/>
          </cell>
          <cell r="Q14045" t="str">
            <v/>
          </cell>
        </row>
        <row r="14046">
          <cell r="J14046" t="str">
            <v/>
          </cell>
          <cell r="O14046" t="str">
            <v/>
          </cell>
          <cell r="P14046" t="str">
            <v/>
          </cell>
          <cell r="Q14046" t="str">
            <v/>
          </cell>
        </row>
        <row r="14047">
          <cell r="J14047" t="str">
            <v/>
          </cell>
          <cell r="O14047" t="str">
            <v/>
          </cell>
          <cell r="P14047" t="str">
            <v/>
          </cell>
          <cell r="Q14047" t="str">
            <v/>
          </cell>
        </row>
        <row r="14048">
          <cell r="J14048" t="str">
            <v/>
          </cell>
          <cell r="O14048" t="str">
            <v/>
          </cell>
          <cell r="P14048" t="str">
            <v/>
          </cell>
          <cell r="Q14048" t="str">
            <v/>
          </cell>
        </row>
        <row r="14049">
          <cell r="J14049" t="str">
            <v/>
          </cell>
          <cell r="O14049" t="str">
            <v/>
          </cell>
          <cell r="P14049" t="str">
            <v/>
          </cell>
          <cell r="Q14049" t="str">
            <v/>
          </cell>
        </row>
        <row r="14050">
          <cell r="J14050" t="str">
            <v/>
          </cell>
          <cell r="O14050" t="str">
            <v/>
          </cell>
          <cell r="P14050" t="str">
            <v/>
          </cell>
          <cell r="Q14050" t="str">
            <v/>
          </cell>
        </row>
        <row r="14051">
          <cell r="J14051" t="str">
            <v/>
          </cell>
          <cell r="O14051" t="str">
            <v/>
          </cell>
          <cell r="P14051" t="str">
            <v/>
          </cell>
          <cell r="Q14051" t="str">
            <v/>
          </cell>
        </row>
        <row r="14052">
          <cell r="J14052" t="str">
            <v/>
          </cell>
          <cell r="O14052" t="str">
            <v/>
          </cell>
          <cell r="P14052" t="str">
            <v/>
          </cell>
          <cell r="Q14052" t="str">
            <v/>
          </cell>
        </row>
        <row r="14053">
          <cell r="J14053" t="str">
            <v/>
          </cell>
          <cell r="O14053" t="str">
            <v/>
          </cell>
          <cell r="P14053" t="str">
            <v/>
          </cell>
          <cell r="Q14053" t="str">
            <v/>
          </cell>
        </row>
        <row r="14054">
          <cell r="J14054" t="str">
            <v/>
          </cell>
          <cell r="O14054" t="str">
            <v/>
          </cell>
          <cell r="P14054" t="str">
            <v/>
          </cell>
          <cell r="Q14054" t="str">
            <v/>
          </cell>
        </row>
        <row r="14055">
          <cell r="J14055" t="str">
            <v/>
          </cell>
          <cell r="O14055" t="str">
            <v/>
          </cell>
          <cell r="P14055" t="str">
            <v/>
          </cell>
          <cell r="Q14055" t="str">
            <v/>
          </cell>
        </row>
        <row r="14056">
          <cell r="J14056" t="str">
            <v/>
          </cell>
          <cell r="O14056" t="str">
            <v/>
          </cell>
          <cell r="P14056" t="str">
            <v/>
          </cell>
          <cell r="Q14056" t="str">
            <v/>
          </cell>
        </row>
        <row r="14057">
          <cell r="J14057" t="str">
            <v/>
          </cell>
          <cell r="O14057" t="str">
            <v/>
          </cell>
          <cell r="P14057" t="str">
            <v/>
          </cell>
          <cell r="Q14057" t="str">
            <v/>
          </cell>
        </row>
        <row r="14058">
          <cell r="J14058" t="str">
            <v/>
          </cell>
          <cell r="O14058" t="str">
            <v/>
          </cell>
          <cell r="P14058" t="str">
            <v/>
          </cell>
          <cell r="Q14058" t="str">
            <v/>
          </cell>
        </row>
        <row r="14059">
          <cell r="J14059" t="str">
            <v/>
          </cell>
          <cell r="O14059" t="str">
            <v/>
          </cell>
          <cell r="P14059" t="str">
            <v/>
          </cell>
          <cell r="Q14059" t="str">
            <v/>
          </cell>
        </row>
        <row r="14060">
          <cell r="J14060" t="str">
            <v/>
          </cell>
          <cell r="O14060" t="str">
            <v/>
          </cell>
          <cell r="P14060" t="str">
            <v/>
          </cell>
          <cell r="Q14060" t="str">
            <v/>
          </cell>
        </row>
        <row r="14061">
          <cell r="J14061" t="str">
            <v/>
          </cell>
          <cell r="O14061" t="str">
            <v/>
          </cell>
          <cell r="P14061" t="str">
            <v/>
          </cell>
          <cell r="Q14061" t="str">
            <v/>
          </cell>
        </row>
        <row r="14062">
          <cell r="J14062" t="str">
            <v/>
          </cell>
          <cell r="O14062" t="str">
            <v/>
          </cell>
          <cell r="P14062" t="str">
            <v/>
          </cell>
          <cell r="Q14062" t="str">
            <v/>
          </cell>
        </row>
        <row r="14063">
          <cell r="J14063" t="str">
            <v/>
          </cell>
          <cell r="O14063" t="str">
            <v/>
          </cell>
          <cell r="P14063" t="str">
            <v/>
          </cell>
          <cell r="Q14063" t="str">
            <v/>
          </cell>
        </row>
        <row r="14064">
          <cell r="J14064" t="str">
            <v/>
          </cell>
          <cell r="O14064" t="str">
            <v/>
          </cell>
          <cell r="P14064" t="str">
            <v/>
          </cell>
          <cell r="Q14064" t="str">
            <v/>
          </cell>
        </row>
        <row r="14065">
          <cell r="J14065" t="str">
            <v/>
          </cell>
          <cell r="O14065" t="str">
            <v/>
          </cell>
          <cell r="P14065" t="str">
            <v/>
          </cell>
          <cell r="Q14065" t="str">
            <v/>
          </cell>
        </row>
        <row r="14066">
          <cell r="J14066" t="str">
            <v/>
          </cell>
          <cell r="O14066" t="str">
            <v/>
          </cell>
          <cell r="P14066" t="str">
            <v/>
          </cell>
          <cell r="Q14066" t="str">
            <v/>
          </cell>
        </row>
        <row r="14067">
          <cell r="J14067" t="str">
            <v/>
          </cell>
          <cell r="O14067" t="str">
            <v/>
          </cell>
          <cell r="P14067" t="str">
            <v/>
          </cell>
          <cell r="Q14067" t="str">
            <v/>
          </cell>
        </row>
        <row r="14068">
          <cell r="J14068" t="str">
            <v/>
          </cell>
          <cell r="O14068" t="str">
            <v/>
          </cell>
          <cell r="P14068" t="str">
            <v/>
          </cell>
          <cell r="Q14068" t="str">
            <v/>
          </cell>
        </row>
        <row r="14069">
          <cell r="J14069" t="str">
            <v/>
          </cell>
          <cell r="O14069" t="str">
            <v/>
          </cell>
          <cell r="P14069" t="str">
            <v/>
          </cell>
          <cell r="Q14069" t="str">
            <v/>
          </cell>
        </row>
        <row r="14070">
          <cell r="J14070" t="str">
            <v/>
          </cell>
          <cell r="O14070" t="str">
            <v/>
          </cell>
          <cell r="P14070" t="str">
            <v/>
          </cell>
          <cell r="Q14070" t="str">
            <v/>
          </cell>
        </row>
        <row r="14071">
          <cell r="J14071" t="str">
            <v/>
          </cell>
          <cell r="O14071" t="str">
            <v/>
          </cell>
          <cell r="P14071" t="str">
            <v/>
          </cell>
          <cell r="Q14071" t="str">
            <v/>
          </cell>
        </row>
        <row r="14072">
          <cell r="J14072" t="str">
            <v/>
          </cell>
          <cell r="O14072" t="str">
            <v/>
          </cell>
          <cell r="P14072" t="str">
            <v/>
          </cell>
          <cell r="Q14072" t="str">
            <v/>
          </cell>
        </row>
        <row r="14073">
          <cell r="J14073" t="str">
            <v/>
          </cell>
          <cell r="O14073" t="str">
            <v/>
          </cell>
          <cell r="P14073" t="str">
            <v/>
          </cell>
          <cell r="Q14073" t="str">
            <v/>
          </cell>
        </row>
        <row r="14074">
          <cell r="J14074" t="str">
            <v/>
          </cell>
          <cell r="O14074" t="str">
            <v/>
          </cell>
          <cell r="P14074" t="str">
            <v/>
          </cell>
          <cell r="Q14074" t="str">
            <v/>
          </cell>
        </row>
        <row r="14075">
          <cell r="J14075" t="str">
            <v/>
          </cell>
          <cell r="O14075" t="str">
            <v/>
          </cell>
          <cell r="P14075" t="str">
            <v/>
          </cell>
          <cell r="Q14075" t="str">
            <v/>
          </cell>
        </row>
        <row r="14076">
          <cell r="J14076" t="str">
            <v/>
          </cell>
          <cell r="O14076" t="str">
            <v/>
          </cell>
          <cell r="P14076" t="str">
            <v/>
          </cell>
          <cell r="Q14076" t="str">
            <v/>
          </cell>
        </row>
        <row r="14077">
          <cell r="J14077" t="str">
            <v/>
          </cell>
          <cell r="O14077" t="str">
            <v/>
          </cell>
          <cell r="P14077" t="str">
            <v/>
          </cell>
          <cell r="Q14077" t="str">
            <v/>
          </cell>
        </row>
        <row r="14078">
          <cell r="J14078" t="str">
            <v/>
          </cell>
          <cell r="O14078" t="str">
            <v/>
          </cell>
          <cell r="P14078" t="str">
            <v/>
          </cell>
          <cell r="Q14078" t="str">
            <v/>
          </cell>
        </row>
        <row r="14079">
          <cell r="J14079" t="str">
            <v/>
          </cell>
          <cell r="O14079" t="str">
            <v/>
          </cell>
          <cell r="P14079" t="str">
            <v/>
          </cell>
          <cell r="Q14079" t="str">
            <v/>
          </cell>
        </row>
        <row r="14080">
          <cell r="J14080" t="str">
            <v/>
          </cell>
          <cell r="O14080" t="str">
            <v/>
          </cell>
          <cell r="P14080" t="str">
            <v/>
          </cell>
          <cell r="Q14080" t="str">
            <v/>
          </cell>
        </row>
        <row r="14081">
          <cell r="J14081" t="str">
            <v/>
          </cell>
          <cell r="O14081" t="str">
            <v/>
          </cell>
          <cell r="P14081" t="str">
            <v/>
          </cell>
          <cell r="Q14081" t="str">
            <v/>
          </cell>
        </row>
        <row r="14082">
          <cell r="J14082" t="str">
            <v/>
          </cell>
          <cell r="O14082" t="str">
            <v/>
          </cell>
          <cell r="P14082" t="str">
            <v/>
          </cell>
          <cell r="Q14082" t="str">
            <v/>
          </cell>
        </row>
        <row r="14083">
          <cell r="J14083" t="str">
            <v/>
          </cell>
          <cell r="O14083" t="str">
            <v/>
          </cell>
          <cell r="P14083" t="str">
            <v/>
          </cell>
          <cell r="Q14083" t="str">
            <v/>
          </cell>
        </row>
        <row r="14084">
          <cell r="J14084" t="str">
            <v/>
          </cell>
          <cell r="O14084" t="str">
            <v/>
          </cell>
          <cell r="P14084" t="str">
            <v/>
          </cell>
          <cell r="Q14084" t="str">
            <v/>
          </cell>
        </row>
        <row r="14085">
          <cell r="J14085" t="str">
            <v/>
          </cell>
          <cell r="O14085" t="str">
            <v/>
          </cell>
          <cell r="P14085" t="str">
            <v/>
          </cell>
          <cell r="Q14085" t="str">
            <v/>
          </cell>
        </row>
        <row r="14086">
          <cell r="J14086" t="str">
            <v/>
          </cell>
          <cell r="O14086" t="str">
            <v/>
          </cell>
          <cell r="P14086" t="str">
            <v/>
          </cell>
          <cell r="Q14086" t="str">
            <v/>
          </cell>
        </row>
        <row r="14087">
          <cell r="J14087" t="str">
            <v/>
          </cell>
          <cell r="O14087" t="str">
            <v/>
          </cell>
          <cell r="P14087" t="str">
            <v/>
          </cell>
          <cell r="Q14087" t="str">
            <v/>
          </cell>
        </row>
        <row r="14088">
          <cell r="J14088" t="str">
            <v/>
          </cell>
          <cell r="O14088" t="str">
            <v/>
          </cell>
          <cell r="P14088" t="str">
            <v/>
          </cell>
          <cell r="Q14088" t="str">
            <v/>
          </cell>
        </row>
        <row r="14089">
          <cell r="J14089" t="str">
            <v/>
          </cell>
          <cell r="O14089" t="str">
            <v/>
          </cell>
          <cell r="P14089" t="str">
            <v/>
          </cell>
          <cell r="Q14089" t="str">
            <v/>
          </cell>
        </row>
        <row r="14090">
          <cell r="J14090" t="str">
            <v/>
          </cell>
          <cell r="O14090" t="str">
            <v/>
          </cell>
          <cell r="P14090" t="str">
            <v/>
          </cell>
          <cell r="Q14090" t="str">
            <v/>
          </cell>
        </row>
        <row r="14091">
          <cell r="J14091" t="str">
            <v/>
          </cell>
          <cell r="O14091" t="str">
            <v/>
          </cell>
          <cell r="P14091" t="str">
            <v/>
          </cell>
          <cell r="Q14091" t="str">
            <v/>
          </cell>
        </row>
        <row r="14092">
          <cell r="J14092" t="str">
            <v/>
          </cell>
          <cell r="O14092" t="str">
            <v/>
          </cell>
          <cell r="P14092" t="str">
            <v/>
          </cell>
          <cell r="Q14092" t="str">
            <v/>
          </cell>
        </row>
        <row r="14093">
          <cell r="J14093" t="str">
            <v/>
          </cell>
          <cell r="O14093" t="str">
            <v/>
          </cell>
          <cell r="P14093" t="str">
            <v/>
          </cell>
          <cell r="Q14093" t="str">
            <v/>
          </cell>
        </row>
        <row r="14094">
          <cell r="J14094" t="str">
            <v/>
          </cell>
          <cell r="O14094" t="str">
            <v/>
          </cell>
          <cell r="P14094" t="str">
            <v/>
          </cell>
          <cell r="Q14094" t="str">
            <v/>
          </cell>
        </row>
        <row r="14095">
          <cell r="J14095" t="str">
            <v/>
          </cell>
          <cell r="O14095" t="str">
            <v/>
          </cell>
          <cell r="P14095" t="str">
            <v/>
          </cell>
          <cell r="Q14095" t="str">
            <v/>
          </cell>
        </row>
        <row r="14096">
          <cell r="J14096" t="str">
            <v/>
          </cell>
          <cell r="O14096" t="str">
            <v/>
          </cell>
          <cell r="P14096" t="str">
            <v/>
          </cell>
          <cell r="Q14096" t="str">
            <v/>
          </cell>
        </row>
        <row r="14097">
          <cell r="J14097" t="str">
            <v/>
          </cell>
          <cell r="O14097" t="str">
            <v/>
          </cell>
          <cell r="P14097" t="str">
            <v/>
          </cell>
          <cell r="Q14097" t="str">
            <v/>
          </cell>
        </row>
        <row r="14098">
          <cell r="J14098" t="str">
            <v/>
          </cell>
          <cell r="O14098" t="str">
            <v/>
          </cell>
          <cell r="P14098" t="str">
            <v/>
          </cell>
          <cell r="Q14098" t="str">
            <v/>
          </cell>
        </row>
        <row r="14099">
          <cell r="J14099" t="str">
            <v/>
          </cell>
          <cell r="O14099" t="str">
            <v/>
          </cell>
          <cell r="P14099" t="str">
            <v/>
          </cell>
          <cell r="Q14099" t="str">
            <v/>
          </cell>
        </row>
        <row r="14100">
          <cell r="J14100" t="str">
            <v/>
          </cell>
          <cell r="O14100" t="str">
            <v/>
          </cell>
          <cell r="P14100" t="str">
            <v/>
          </cell>
          <cell r="Q14100" t="str">
            <v/>
          </cell>
        </row>
        <row r="14101">
          <cell r="J14101" t="str">
            <v/>
          </cell>
          <cell r="O14101" t="str">
            <v/>
          </cell>
          <cell r="P14101" t="str">
            <v/>
          </cell>
          <cell r="Q14101" t="str">
            <v/>
          </cell>
        </row>
        <row r="14102">
          <cell r="J14102" t="str">
            <v/>
          </cell>
          <cell r="O14102" t="str">
            <v/>
          </cell>
          <cell r="P14102" t="str">
            <v/>
          </cell>
          <cell r="Q14102" t="str">
            <v/>
          </cell>
        </row>
        <row r="14103">
          <cell r="J14103" t="str">
            <v/>
          </cell>
          <cell r="O14103" t="str">
            <v/>
          </cell>
          <cell r="P14103" t="str">
            <v/>
          </cell>
          <cell r="Q14103" t="str">
            <v/>
          </cell>
        </row>
        <row r="14104">
          <cell r="J14104" t="str">
            <v/>
          </cell>
          <cell r="O14104" t="str">
            <v/>
          </cell>
          <cell r="P14104" t="str">
            <v/>
          </cell>
          <cell r="Q14104" t="str">
            <v/>
          </cell>
        </row>
        <row r="14105">
          <cell r="J14105" t="str">
            <v/>
          </cell>
          <cell r="O14105" t="str">
            <v/>
          </cell>
          <cell r="P14105" t="str">
            <v/>
          </cell>
          <cell r="Q14105" t="str">
            <v/>
          </cell>
        </row>
        <row r="14106">
          <cell r="J14106" t="str">
            <v/>
          </cell>
          <cell r="O14106" t="str">
            <v/>
          </cell>
          <cell r="P14106" t="str">
            <v/>
          </cell>
          <cell r="Q14106" t="str">
            <v/>
          </cell>
        </row>
        <row r="14107">
          <cell r="J14107" t="str">
            <v/>
          </cell>
          <cell r="O14107" t="str">
            <v/>
          </cell>
          <cell r="P14107" t="str">
            <v/>
          </cell>
          <cell r="Q14107" t="str">
            <v/>
          </cell>
        </row>
        <row r="14108">
          <cell r="J14108" t="str">
            <v/>
          </cell>
          <cell r="O14108" t="str">
            <v/>
          </cell>
          <cell r="P14108" t="str">
            <v/>
          </cell>
          <cell r="Q14108" t="str">
            <v/>
          </cell>
        </row>
        <row r="14109">
          <cell r="J14109" t="str">
            <v/>
          </cell>
          <cell r="O14109" t="str">
            <v/>
          </cell>
          <cell r="P14109" t="str">
            <v/>
          </cell>
          <cell r="Q14109" t="str">
            <v/>
          </cell>
        </row>
        <row r="14110">
          <cell r="J14110" t="str">
            <v/>
          </cell>
          <cell r="O14110" t="str">
            <v/>
          </cell>
          <cell r="P14110" t="str">
            <v/>
          </cell>
          <cell r="Q14110" t="str">
            <v/>
          </cell>
        </row>
        <row r="14111">
          <cell r="J14111" t="str">
            <v/>
          </cell>
          <cell r="O14111" t="str">
            <v/>
          </cell>
          <cell r="P14111" t="str">
            <v/>
          </cell>
          <cell r="Q14111" t="str">
            <v/>
          </cell>
        </row>
        <row r="14112">
          <cell r="J14112" t="str">
            <v/>
          </cell>
          <cell r="O14112" t="str">
            <v/>
          </cell>
          <cell r="P14112" t="str">
            <v/>
          </cell>
          <cell r="Q14112" t="str">
            <v/>
          </cell>
        </row>
        <row r="14113">
          <cell r="J14113" t="str">
            <v/>
          </cell>
          <cell r="O14113" t="str">
            <v/>
          </cell>
          <cell r="P14113" t="str">
            <v/>
          </cell>
          <cell r="Q14113" t="str">
            <v/>
          </cell>
        </row>
        <row r="14114">
          <cell r="J14114" t="str">
            <v/>
          </cell>
          <cell r="O14114" t="str">
            <v/>
          </cell>
          <cell r="P14114" t="str">
            <v/>
          </cell>
          <cell r="Q14114" t="str">
            <v/>
          </cell>
        </row>
        <row r="14115">
          <cell r="J14115" t="str">
            <v/>
          </cell>
          <cell r="O14115" t="str">
            <v/>
          </cell>
          <cell r="P14115" t="str">
            <v/>
          </cell>
          <cell r="Q14115" t="str">
            <v/>
          </cell>
        </row>
        <row r="14116">
          <cell r="J14116" t="str">
            <v/>
          </cell>
          <cell r="O14116" t="str">
            <v/>
          </cell>
          <cell r="P14116" t="str">
            <v/>
          </cell>
          <cell r="Q14116" t="str">
            <v/>
          </cell>
        </row>
        <row r="14117">
          <cell r="J14117" t="str">
            <v/>
          </cell>
          <cell r="O14117" t="str">
            <v/>
          </cell>
          <cell r="P14117" t="str">
            <v/>
          </cell>
          <cell r="Q14117" t="str">
            <v/>
          </cell>
        </row>
        <row r="14118">
          <cell r="J14118" t="str">
            <v/>
          </cell>
          <cell r="O14118" t="str">
            <v/>
          </cell>
          <cell r="P14118" t="str">
            <v/>
          </cell>
          <cell r="Q14118" t="str">
            <v/>
          </cell>
        </row>
        <row r="14119">
          <cell r="J14119" t="str">
            <v/>
          </cell>
          <cell r="O14119" t="str">
            <v/>
          </cell>
          <cell r="P14119" t="str">
            <v/>
          </cell>
          <cell r="Q14119" t="str">
            <v/>
          </cell>
        </row>
        <row r="14120">
          <cell r="J14120" t="str">
            <v/>
          </cell>
          <cell r="O14120" t="str">
            <v/>
          </cell>
          <cell r="P14120" t="str">
            <v/>
          </cell>
          <cell r="Q14120" t="str">
            <v/>
          </cell>
        </row>
        <row r="14121">
          <cell r="J14121" t="str">
            <v/>
          </cell>
          <cell r="O14121" t="str">
            <v/>
          </cell>
          <cell r="P14121" t="str">
            <v/>
          </cell>
          <cell r="Q14121" t="str">
            <v/>
          </cell>
        </row>
        <row r="14122">
          <cell r="J14122" t="str">
            <v/>
          </cell>
          <cell r="O14122" t="str">
            <v/>
          </cell>
          <cell r="P14122" t="str">
            <v/>
          </cell>
          <cell r="Q14122" t="str">
            <v/>
          </cell>
        </row>
        <row r="14123">
          <cell r="J14123" t="str">
            <v/>
          </cell>
          <cell r="O14123" t="str">
            <v/>
          </cell>
          <cell r="P14123" t="str">
            <v/>
          </cell>
          <cell r="Q14123" t="str">
            <v/>
          </cell>
        </row>
        <row r="14124">
          <cell r="J14124" t="str">
            <v/>
          </cell>
          <cell r="O14124" t="str">
            <v/>
          </cell>
          <cell r="P14124" t="str">
            <v/>
          </cell>
          <cell r="Q14124" t="str">
            <v/>
          </cell>
        </row>
        <row r="14125">
          <cell r="J14125" t="str">
            <v/>
          </cell>
          <cell r="O14125" t="str">
            <v/>
          </cell>
          <cell r="P14125" t="str">
            <v/>
          </cell>
          <cell r="Q14125" t="str">
            <v/>
          </cell>
        </row>
        <row r="14126">
          <cell r="J14126" t="str">
            <v/>
          </cell>
          <cell r="O14126" t="str">
            <v/>
          </cell>
          <cell r="P14126" t="str">
            <v/>
          </cell>
          <cell r="Q14126" t="str">
            <v/>
          </cell>
        </row>
        <row r="14127">
          <cell r="J14127" t="str">
            <v/>
          </cell>
          <cell r="O14127" t="str">
            <v/>
          </cell>
          <cell r="P14127" t="str">
            <v/>
          </cell>
          <cell r="Q14127" t="str">
            <v/>
          </cell>
        </row>
        <row r="14128">
          <cell r="J14128" t="str">
            <v/>
          </cell>
          <cell r="O14128" t="str">
            <v/>
          </cell>
          <cell r="P14128" t="str">
            <v/>
          </cell>
          <cell r="Q14128" t="str">
            <v/>
          </cell>
        </row>
        <row r="14129">
          <cell r="J14129" t="str">
            <v/>
          </cell>
          <cell r="O14129" t="str">
            <v/>
          </cell>
          <cell r="P14129" t="str">
            <v/>
          </cell>
          <cell r="Q14129" t="str">
            <v/>
          </cell>
        </row>
        <row r="14130">
          <cell r="J14130" t="str">
            <v/>
          </cell>
          <cell r="O14130" t="str">
            <v/>
          </cell>
          <cell r="P14130" t="str">
            <v/>
          </cell>
          <cell r="Q14130" t="str">
            <v/>
          </cell>
        </row>
        <row r="14131">
          <cell r="J14131" t="str">
            <v/>
          </cell>
          <cell r="O14131" t="str">
            <v/>
          </cell>
          <cell r="P14131" t="str">
            <v/>
          </cell>
          <cell r="Q14131" t="str">
            <v/>
          </cell>
        </row>
        <row r="14132">
          <cell r="J14132" t="str">
            <v/>
          </cell>
          <cell r="O14132" t="str">
            <v/>
          </cell>
          <cell r="P14132" t="str">
            <v/>
          </cell>
          <cell r="Q14132" t="str">
            <v/>
          </cell>
        </row>
        <row r="14133">
          <cell r="J14133" t="str">
            <v/>
          </cell>
          <cell r="O14133" t="str">
            <v/>
          </cell>
          <cell r="P14133" t="str">
            <v/>
          </cell>
          <cell r="Q14133" t="str">
            <v/>
          </cell>
        </row>
        <row r="14134">
          <cell r="J14134" t="str">
            <v/>
          </cell>
          <cell r="O14134" t="str">
            <v/>
          </cell>
          <cell r="P14134" t="str">
            <v/>
          </cell>
          <cell r="Q14134" t="str">
            <v/>
          </cell>
        </row>
        <row r="14135">
          <cell r="J14135" t="str">
            <v/>
          </cell>
          <cell r="O14135" t="str">
            <v/>
          </cell>
          <cell r="P14135" t="str">
            <v/>
          </cell>
          <cell r="Q14135" t="str">
            <v/>
          </cell>
        </row>
        <row r="14136">
          <cell r="J14136" t="str">
            <v/>
          </cell>
          <cell r="O14136" t="str">
            <v/>
          </cell>
          <cell r="P14136" t="str">
            <v/>
          </cell>
          <cell r="Q14136" t="str">
            <v/>
          </cell>
        </row>
        <row r="14137">
          <cell r="J14137" t="str">
            <v/>
          </cell>
          <cell r="O14137" t="str">
            <v/>
          </cell>
          <cell r="P14137" t="str">
            <v/>
          </cell>
          <cell r="Q14137" t="str">
            <v/>
          </cell>
        </row>
        <row r="14138">
          <cell r="J14138" t="str">
            <v/>
          </cell>
          <cell r="O14138" t="str">
            <v/>
          </cell>
          <cell r="P14138" t="str">
            <v/>
          </cell>
          <cell r="Q14138" t="str">
            <v/>
          </cell>
        </row>
        <row r="14139">
          <cell r="J14139" t="str">
            <v/>
          </cell>
          <cell r="O14139" t="str">
            <v/>
          </cell>
          <cell r="P14139" t="str">
            <v/>
          </cell>
          <cell r="Q14139" t="str">
            <v/>
          </cell>
        </row>
        <row r="14140">
          <cell r="J14140" t="str">
            <v/>
          </cell>
          <cell r="O14140" t="str">
            <v/>
          </cell>
          <cell r="P14140" t="str">
            <v/>
          </cell>
          <cell r="Q14140" t="str">
            <v/>
          </cell>
        </row>
        <row r="14141">
          <cell r="J14141" t="str">
            <v/>
          </cell>
          <cell r="O14141" t="str">
            <v/>
          </cell>
          <cell r="P14141" t="str">
            <v/>
          </cell>
          <cell r="Q14141" t="str">
            <v/>
          </cell>
        </row>
        <row r="14142">
          <cell r="J14142" t="str">
            <v/>
          </cell>
          <cell r="O14142" t="str">
            <v/>
          </cell>
          <cell r="P14142" t="str">
            <v/>
          </cell>
          <cell r="Q14142" t="str">
            <v/>
          </cell>
        </row>
        <row r="14143">
          <cell r="J14143" t="str">
            <v/>
          </cell>
          <cell r="O14143" t="str">
            <v/>
          </cell>
          <cell r="P14143" t="str">
            <v/>
          </cell>
          <cell r="Q14143" t="str">
            <v/>
          </cell>
        </row>
        <row r="14144">
          <cell r="J14144" t="str">
            <v/>
          </cell>
          <cell r="O14144" t="str">
            <v/>
          </cell>
          <cell r="P14144" t="str">
            <v/>
          </cell>
          <cell r="Q14144" t="str">
            <v/>
          </cell>
        </row>
        <row r="14145">
          <cell r="J14145" t="str">
            <v/>
          </cell>
          <cell r="O14145" t="str">
            <v/>
          </cell>
          <cell r="P14145" t="str">
            <v/>
          </cell>
          <cell r="Q14145" t="str">
            <v/>
          </cell>
        </row>
        <row r="14146">
          <cell r="J14146" t="str">
            <v/>
          </cell>
          <cell r="O14146" t="str">
            <v/>
          </cell>
          <cell r="P14146" t="str">
            <v/>
          </cell>
          <cell r="Q14146" t="str">
            <v/>
          </cell>
        </row>
        <row r="14147">
          <cell r="J14147" t="str">
            <v/>
          </cell>
          <cell r="O14147" t="str">
            <v/>
          </cell>
          <cell r="P14147" t="str">
            <v/>
          </cell>
          <cell r="Q14147" t="str">
            <v/>
          </cell>
        </row>
        <row r="14148">
          <cell r="J14148" t="str">
            <v/>
          </cell>
          <cell r="O14148" t="str">
            <v/>
          </cell>
          <cell r="P14148" t="str">
            <v/>
          </cell>
          <cell r="Q14148" t="str">
            <v/>
          </cell>
        </row>
        <row r="14149">
          <cell r="J14149" t="str">
            <v/>
          </cell>
          <cell r="O14149" t="str">
            <v/>
          </cell>
          <cell r="P14149" t="str">
            <v/>
          </cell>
          <cell r="Q14149" t="str">
            <v/>
          </cell>
        </row>
        <row r="14150">
          <cell r="J14150" t="str">
            <v/>
          </cell>
          <cell r="O14150" t="str">
            <v/>
          </cell>
          <cell r="P14150" t="str">
            <v/>
          </cell>
          <cell r="Q14150" t="str">
            <v/>
          </cell>
        </row>
        <row r="14151">
          <cell r="J14151" t="str">
            <v/>
          </cell>
          <cell r="O14151" t="str">
            <v/>
          </cell>
          <cell r="P14151" t="str">
            <v/>
          </cell>
          <cell r="Q14151" t="str">
            <v/>
          </cell>
        </row>
        <row r="14152">
          <cell r="J14152" t="str">
            <v/>
          </cell>
          <cell r="O14152" t="str">
            <v/>
          </cell>
          <cell r="P14152" t="str">
            <v/>
          </cell>
          <cell r="Q14152" t="str">
            <v/>
          </cell>
        </row>
        <row r="14153">
          <cell r="J14153" t="str">
            <v/>
          </cell>
          <cell r="O14153" t="str">
            <v/>
          </cell>
          <cell r="P14153" t="str">
            <v/>
          </cell>
          <cell r="Q14153" t="str">
            <v/>
          </cell>
        </row>
        <row r="14154">
          <cell r="J14154" t="str">
            <v/>
          </cell>
          <cell r="O14154" t="str">
            <v/>
          </cell>
          <cell r="P14154" t="str">
            <v/>
          </cell>
          <cell r="Q14154" t="str">
            <v/>
          </cell>
        </row>
        <row r="14155">
          <cell r="J14155" t="str">
            <v/>
          </cell>
          <cell r="O14155" t="str">
            <v/>
          </cell>
          <cell r="P14155" t="str">
            <v/>
          </cell>
          <cell r="Q14155" t="str">
            <v/>
          </cell>
        </row>
        <row r="14156">
          <cell r="J14156" t="str">
            <v/>
          </cell>
          <cell r="O14156" t="str">
            <v/>
          </cell>
          <cell r="P14156" t="str">
            <v/>
          </cell>
          <cell r="Q14156" t="str">
            <v/>
          </cell>
        </row>
        <row r="14157">
          <cell r="J14157" t="str">
            <v/>
          </cell>
          <cell r="O14157" t="str">
            <v/>
          </cell>
          <cell r="P14157" t="str">
            <v/>
          </cell>
          <cell r="Q14157" t="str">
            <v/>
          </cell>
        </row>
        <row r="14158">
          <cell r="J14158" t="str">
            <v/>
          </cell>
          <cell r="O14158" t="str">
            <v/>
          </cell>
          <cell r="P14158" t="str">
            <v/>
          </cell>
          <cell r="Q14158" t="str">
            <v/>
          </cell>
        </row>
        <row r="14159">
          <cell r="J14159" t="str">
            <v/>
          </cell>
          <cell r="O14159" t="str">
            <v/>
          </cell>
          <cell r="P14159" t="str">
            <v/>
          </cell>
          <cell r="Q14159" t="str">
            <v/>
          </cell>
        </row>
        <row r="14160">
          <cell r="J14160" t="str">
            <v/>
          </cell>
          <cell r="O14160" t="str">
            <v/>
          </cell>
          <cell r="P14160" t="str">
            <v/>
          </cell>
          <cell r="Q14160" t="str">
            <v/>
          </cell>
        </row>
        <row r="14161">
          <cell r="J14161" t="str">
            <v/>
          </cell>
          <cell r="O14161" t="str">
            <v/>
          </cell>
          <cell r="P14161" t="str">
            <v/>
          </cell>
          <cell r="Q14161" t="str">
            <v/>
          </cell>
        </row>
        <row r="14162">
          <cell r="J14162" t="str">
            <v/>
          </cell>
          <cell r="O14162" t="str">
            <v/>
          </cell>
          <cell r="P14162" t="str">
            <v/>
          </cell>
          <cell r="Q14162" t="str">
            <v/>
          </cell>
        </row>
        <row r="14163">
          <cell r="J14163" t="str">
            <v/>
          </cell>
          <cell r="O14163" t="str">
            <v/>
          </cell>
          <cell r="P14163" t="str">
            <v/>
          </cell>
          <cell r="Q14163" t="str">
            <v/>
          </cell>
        </row>
        <row r="14164">
          <cell r="J14164" t="str">
            <v/>
          </cell>
          <cell r="O14164" t="str">
            <v/>
          </cell>
          <cell r="P14164" t="str">
            <v/>
          </cell>
          <cell r="Q14164" t="str">
            <v/>
          </cell>
        </row>
        <row r="14165">
          <cell r="J14165" t="str">
            <v/>
          </cell>
          <cell r="O14165" t="str">
            <v/>
          </cell>
          <cell r="P14165" t="str">
            <v/>
          </cell>
          <cell r="Q14165" t="str">
            <v/>
          </cell>
        </row>
        <row r="14166">
          <cell r="J14166" t="str">
            <v/>
          </cell>
          <cell r="O14166" t="str">
            <v/>
          </cell>
          <cell r="P14166" t="str">
            <v/>
          </cell>
          <cell r="Q14166" t="str">
            <v/>
          </cell>
        </row>
        <row r="14167">
          <cell r="J14167" t="str">
            <v/>
          </cell>
          <cell r="O14167" t="str">
            <v/>
          </cell>
          <cell r="P14167" t="str">
            <v/>
          </cell>
          <cell r="Q14167" t="str">
            <v/>
          </cell>
        </row>
        <row r="14168">
          <cell r="J14168" t="str">
            <v/>
          </cell>
          <cell r="O14168" t="str">
            <v/>
          </cell>
          <cell r="P14168" t="str">
            <v/>
          </cell>
          <cell r="Q14168" t="str">
            <v/>
          </cell>
        </row>
        <row r="14169">
          <cell r="J14169" t="str">
            <v/>
          </cell>
          <cell r="O14169" t="str">
            <v/>
          </cell>
          <cell r="P14169" t="str">
            <v/>
          </cell>
          <cell r="Q14169" t="str">
            <v/>
          </cell>
        </row>
        <row r="14170">
          <cell r="J14170" t="str">
            <v/>
          </cell>
          <cell r="O14170" t="str">
            <v/>
          </cell>
          <cell r="P14170" t="str">
            <v/>
          </cell>
          <cell r="Q14170" t="str">
            <v/>
          </cell>
        </row>
        <row r="14171">
          <cell r="J14171" t="str">
            <v/>
          </cell>
          <cell r="O14171" t="str">
            <v/>
          </cell>
          <cell r="P14171" t="str">
            <v/>
          </cell>
          <cell r="Q14171" t="str">
            <v/>
          </cell>
        </row>
        <row r="14172">
          <cell r="J14172" t="str">
            <v/>
          </cell>
          <cell r="O14172" t="str">
            <v/>
          </cell>
          <cell r="P14172" t="str">
            <v/>
          </cell>
          <cell r="Q14172" t="str">
            <v/>
          </cell>
        </row>
        <row r="14173">
          <cell r="J14173" t="str">
            <v/>
          </cell>
          <cell r="O14173" t="str">
            <v/>
          </cell>
          <cell r="P14173" t="str">
            <v/>
          </cell>
          <cell r="Q14173" t="str">
            <v/>
          </cell>
        </row>
        <row r="14174">
          <cell r="J14174" t="str">
            <v/>
          </cell>
          <cell r="O14174" t="str">
            <v/>
          </cell>
          <cell r="P14174" t="str">
            <v/>
          </cell>
          <cell r="Q14174" t="str">
            <v/>
          </cell>
        </row>
        <row r="14175">
          <cell r="J14175" t="str">
            <v/>
          </cell>
          <cell r="O14175" t="str">
            <v/>
          </cell>
          <cell r="P14175" t="str">
            <v/>
          </cell>
          <cell r="Q14175" t="str">
            <v/>
          </cell>
        </row>
        <row r="14176">
          <cell r="J14176" t="str">
            <v/>
          </cell>
          <cell r="O14176" t="str">
            <v/>
          </cell>
          <cell r="P14176" t="str">
            <v/>
          </cell>
          <cell r="Q14176" t="str">
            <v/>
          </cell>
        </row>
        <row r="14177">
          <cell r="J14177" t="str">
            <v/>
          </cell>
          <cell r="O14177" t="str">
            <v/>
          </cell>
          <cell r="P14177" t="str">
            <v/>
          </cell>
          <cell r="Q14177" t="str">
            <v/>
          </cell>
        </row>
        <row r="14178">
          <cell r="J14178" t="str">
            <v/>
          </cell>
          <cell r="O14178" t="str">
            <v/>
          </cell>
          <cell r="P14178" t="str">
            <v/>
          </cell>
          <cell r="Q14178" t="str">
            <v/>
          </cell>
        </row>
        <row r="14179">
          <cell r="J14179" t="str">
            <v/>
          </cell>
          <cell r="O14179" t="str">
            <v/>
          </cell>
          <cell r="P14179" t="str">
            <v/>
          </cell>
          <cell r="Q14179" t="str">
            <v/>
          </cell>
        </row>
        <row r="14180">
          <cell r="J14180" t="str">
            <v/>
          </cell>
          <cell r="O14180" t="str">
            <v/>
          </cell>
          <cell r="P14180" t="str">
            <v/>
          </cell>
          <cell r="Q14180" t="str">
            <v/>
          </cell>
        </row>
        <row r="14181">
          <cell r="J14181" t="str">
            <v/>
          </cell>
          <cell r="O14181" t="str">
            <v/>
          </cell>
          <cell r="P14181" t="str">
            <v/>
          </cell>
          <cell r="Q14181" t="str">
            <v/>
          </cell>
        </row>
        <row r="14182">
          <cell r="J14182" t="str">
            <v/>
          </cell>
          <cell r="O14182" t="str">
            <v/>
          </cell>
          <cell r="P14182" t="str">
            <v/>
          </cell>
          <cell r="Q14182" t="str">
            <v/>
          </cell>
        </row>
        <row r="14183">
          <cell r="J14183" t="str">
            <v/>
          </cell>
          <cell r="O14183" t="str">
            <v/>
          </cell>
          <cell r="P14183" t="str">
            <v/>
          </cell>
          <cell r="Q14183" t="str">
            <v/>
          </cell>
        </row>
        <row r="14184">
          <cell r="J14184" t="str">
            <v/>
          </cell>
          <cell r="O14184" t="str">
            <v/>
          </cell>
          <cell r="P14184" t="str">
            <v/>
          </cell>
          <cell r="Q14184" t="str">
            <v/>
          </cell>
        </row>
        <row r="14185">
          <cell r="J14185" t="str">
            <v/>
          </cell>
          <cell r="O14185" t="str">
            <v/>
          </cell>
          <cell r="P14185" t="str">
            <v/>
          </cell>
          <cell r="Q14185" t="str">
            <v/>
          </cell>
        </row>
        <row r="14186">
          <cell r="J14186" t="str">
            <v/>
          </cell>
          <cell r="O14186" t="str">
            <v/>
          </cell>
          <cell r="P14186" t="str">
            <v/>
          </cell>
          <cell r="Q14186" t="str">
            <v/>
          </cell>
        </row>
        <row r="14187">
          <cell r="J14187" t="str">
            <v/>
          </cell>
          <cell r="O14187" t="str">
            <v/>
          </cell>
          <cell r="P14187" t="str">
            <v/>
          </cell>
          <cell r="Q14187" t="str">
            <v/>
          </cell>
        </row>
        <row r="14188">
          <cell r="J14188" t="str">
            <v/>
          </cell>
          <cell r="O14188" t="str">
            <v/>
          </cell>
          <cell r="P14188" t="str">
            <v/>
          </cell>
          <cell r="Q14188" t="str">
            <v/>
          </cell>
        </row>
        <row r="14189">
          <cell r="J14189" t="str">
            <v/>
          </cell>
          <cell r="O14189" t="str">
            <v/>
          </cell>
          <cell r="P14189" t="str">
            <v/>
          </cell>
          <cell r="Q14189" t="str">
            <v/>
          </cell>
        </row>
        <row r="14190">
          <cell r="J14190" t="str">
            <v/>
          </cell>
          <cell r="O14190" t="str">
            <v/>
          </cell>
          <cell r="P14190" t="str">
            <v/>
          </cell>
          <cell r="Q14190" t="str">
            <v/>
          </cell>
        </row>
        <row r="14191">
          <cell r="J14191" t="str">
            <v/>
          </cell>
          <cell r="O14191" t="str">
            <v/>
          </cell>
          <cell r="P14191" t="str">
            <v/>
          </cell>
          <cell r="Q14191" t="str">
            <v/>
          </cell>
        </row>
        <row r="14192">
          <cell r="J14192" t="str">
            <v/>
          </cell>
          <cell r="O14192" t="str">
            <v/>
          </cell>
          <cell r="P14192" t="str">
            <v/>
          </cell>
          <cell r="Q14192" t="str">
            <v/>
          </cell>
        </row>
        <row r="14193">
          <cell r="J14193" t="str">
            <v/>
          </cell>
          <cell r="O14193" t="str">
            <v/>
          </cell>
          <cell r="P14193" t="str">
            <v/>
          </cell>
          <cell r="Q14193" t="str">
            <v/>
          </cell>
        </row>
        <row r="14194">
          <cell r="J14194" t="str">
            <v/>
          </cell>
          <cell r="O14194" t="str">
            <v/>
          </cell>
          <cell r="P14194" t="str">
            <v/>
          </cell>
          <cell r="Q14194" t="str">
            <v/>
          </cell>
        </row>
        <row r="14195">
          <cell r="J14195" t="str">
            <v/>
          </cell>
          <cell r="O14195" t="str">
            <v/>
          </cell>
          <cell r="P14195" t="str">
            <v/>
          </cell>
          <cell r="Q14195" t="str">
            <v/>
          </cell>
        </row>
        <row r="14196">
          <cell r="J14196" t="str">
            <v/>
          </cell>
          <cell r="O14196" t="str">
            <v/>
          </cell>
          <cell r="P14196" t="str">
            <v/>
          </cell>
          <cell r="Q14196" t="str">
            <v/>
          </cell>
        </row>
        <row r="14197">
          <cell r="J14197" t="str">
            <v/>
          </cell>
          <cell r="O14197" t="str">
            <v/>
          </cell>
          <cell r="P14197" t="str">
            <v/>
          </cell>
          <cell r="Q14197" t="str">
            <v/>
          </cell>
        </row>
        <row r="14198">
          <cell r="J14198" t="str">
            <v/>
          </cell>
          <cell r="O14198" t="str">
            <v/>
          </cell>
          <cell r="P14198" t="str">
            <v/>
          </cell>
          <cell r="Q14198" t="str">
            <v/>
          </cell>
        </row>
        <row r="14199">
          <cell r="J14199" t="str">
            <v/>
          </cell>
          <cell r="O14199" t="str">
            <v/>
          </cell>
          <cell r="P14199" t="str">
            <v/>
          </cell>
          <cell r="Q14199" t="str">
            <v/>
          </cell>
        </row>
        <row r="14200">
          <cell r="J14200" t="str">
            <v/>
          </cell>
          <cell r="O14200" t="str">
            <v/>
          </cell>
          <cell r="P14200" t="str">
            <v/>
          </cell>
          <cell r="Q14200" t="str">
            <v/>
          </cell>
        </row>
        <row r="14201">
          <cell r="J14201" t="str">
            <v/>
          </cell>
          <cell r="O14201" t="str">
            <v/>
          </cell>
          <cell r="P14201" t="str">
            <v/>
          </cell>
          <cell r="Q14201" t="str">
            <v/>
          </cell>
        </row>
        <row r="14202">
          <cell r="J14202" t="str">
            <v/>
          </cell>
          <cell r="O14202" t="str">
            <v/>
          </cell>
          <cell r="P14202" t="str">
            <v/>
          </cell>
          <cell r="Q14202" t="str">
            <v/>
          </cell>
        </row>
        <row r="14203">
          <cell r="J14203" t="str">
            <v/>
          </cell>
          <cell r="O14203" t="str">
            <v/>
          </cell>
          <cell r="P14203" t="str">
            <v/>
          </cell>
          <cell r="Q14203" t="str">
            <v/>
          </cell>
        </row>
        <row r="14204">
          <cell r="J14204" t="str">
            <v/>
          </cell>
          <cell r="O14204" t="str">
            <v/>
          </cell>
          <cell r="P14204" t="str">
            <v/>
          </cell>
          <cell r="Q14204" t="str">
            <v/>
          </cell>
        </row>
        <row r="14205">
          <cell r="J14205" t="str">
            <v/>
          </cell>
          <cell r="O14205" t="str">
            <v/>
          </cell>
          <cell r="P14205" t="str">
            <v/>
          </cell>
          <cell r="Q14205" t="str">
            <v/>
          </cell>
        </row>
        <row r="14206">
          <cell r="J14206" t="str">
            <v/>
          </cell>
          <cell r="O14206" t="str">
            <v/>
          </cell>
          <cell r="P14206" t="str">
            <v/>
          </cell>
          <cell r="Q14206" t="str">
            <v/>
          </cell>
        </row>
        <row r="14207">
          <cell r="J14207" t="str">
            <v/>
          </cell>
          <cell r="O14207" t="str">
            <v/>
          </cell>
          <cell r="P14207" t="str">
            <v/>
          </cell>
          <cell r="Q14207" t="str">
            <v/>
          </cell>
        </row>
        <row r="14208">
          <cell r="J14208" t="str">
            <v/>
          </cell>
          <cell r="O14208" t="str">
            <v/>
          </cell>
          <cell r="P14208" t="str">
            <v/>
          </cell>
          <cell r="Q14208" t="str">
            <v/>
          </cell>
        </row>
        <row r="14209">
          <cell r="J14209" t="str">
            <v/>
          </cell>
          <cell r="O14209" t="str">
            <v/>
          </cell>
          <cell r="P14209" t="str">
            <v/>
          </cell>
          <cell r="Q14209" t="str">
            <v/>
          </cell>
        </row>
        <row r="14210">
          <cell r="J14210" t="str">
            <v/>
          </cell>
          <cell r="O14210" t="str">
            <v/>
          </cell>
          <cell r="P14210" t="str">
            <v/>
          </cell>
          <cell r="Q14210" t="str">
            <v/>
          </cell>
        </row>
        <row r="14211">
          <cell r="J14211" t="str">
            <v/>
          </cell>
          <cell r="O14211" t="str">
            <v/>
          </cell>
          <cell r="P14211" t="str">
            <v/>
          </cell>
          <cell r="Q14211" t="str">
            <v/>
          </cell>
        </row>
        <row r="14212">
          <cell r="J14212" t="str">
            <v/>
          </cell>
          <cell r="O14212" t="str">
            <v/>
          </cell>
          <cell r="P14212" t="str">
            <v/>
          </cell>
          <cell r="Q14212" t="str">
            <v/>
          </cell>
        </row>
        <row r="14213">
          <cell r="J14213" t="str">
            <v/>
          </cell>
          <cell r="O14213" t="str">
            <v/>
          </cell>
          <cell r="P14213" t="str">
            <v/>
          </cell>
          <cell r="Q14213" t="str">
            <v/>
          </cell>
        </row>
        <row r="14214">
          <cell r="J14214" t="str">
            <v/>
          </cell>
          <cell r="O14214" t="str">
            <v/>
          </cell>
          <cell r="P14214" t="str">
            <v/>
          </cell>
          <cell r="Q14214" t="str">
            <v/>
          </cell>
        </row>
        <row r="14215">
          <cell r="J14215" t="str">
            <v/>
          </cell>
          <cell r="O14215" t="str">
            <v/>
          </cell>
          <cell r="P14215" t="str">
            <v/>
          </cell>
          <cell r="Q14215" t="str">
            <v/>
          </cell>
        </row>
        <row r="14216">
          <cell r="J14216" t="str">
            <v/>
          </cell>
          <cell r="O14216" t="str">
            <v/>
          </cell>
          <cell r="P14216" t="str">
            <v/>
          </cell>
          <cell r="Q14216" t="str">
            <v/>
          </cell>
        </row>
        <row r="14217">
          <cell r="J14217" t="str">
            <v/>
          </cell>
          <cell r="O14217" t="str">
            <v/>
          </cell>
          <cell r="P14217" t="str">
            <v/>
          </cell>
          <cell r="Q14217" t="str">
            <v/>
          </cell>
        </row>
        <row r="14218">
          <cell r="J14218" t="str">
            <v/>
          </cell>
          <cell r="O14218" t="str">
            <v/>
          </cell>
          <cell r="P14218" t="str">
            <v/>
          </cell>
          <cell r="Q14218" t="str">
            <v/>
          </cell>
        </row>
        <row r="14219">
          <cell r="J14219" t="str">
            <v/>
          </cell>
          <cell r="O14219" t="str">
            <v/>
          </cell>
          <cell r="P14219" t="str">
            <v/>
          </cell>
          <cell r="Q14219" t="str">
            <v/>
          </cell>
        </row>
        <row r="14220">
          <cell r="J14220" t="str">
            <v/>
          </cell>
          <cell r="O14220" t="str">
            <v/>
          </cell>
          <cell r="P14220" t="str">
            <v/>
          </cell>
          <cell r="Q14220" t="str">
            <v/>
          </cell>
        </row>
        <row r="14221">
          <cell r="J14221" t="str">
            <v/>
          </cell>
          <cell r="O14221" t="str">
            <v/>
          </cell>
          <cell r="P14221" t="str">
            <v/>
          </cell>
          <cell r="Q14221" t="str">
            <v/>
          </cell>
        </row>
        <row r="14222">
          <cell r="J14222" t="str">
            <v/>
          </cell>
          <cell r="O14222" t="str">
            <v/>
          </cell>
          <cell r="P14222" t="str">
            <v/>
          </cell>
          <cell r="Q14222" t="str">
            <v/>
          </cell>
        </row>
        <row r="14223">
          <cell r="J14223" t="str">
            <v/>
          </cell>
          <cell r="O14223" t="str">
            <v/>
          </cell>
          <cell r="P14223" t="str">
            <v/>
          </cell>
          <cell r="Q14223" t="str">
            <v/>
          </cell>
        </row>
        <row r="14224">
          <cell r="J14224" t="str">
            <v/>
          </cell>
          <cell r="O14224" t="str">
            <v/>
          </cell>
          <cell r="P14224" t="str">
            <v/>
          </cell>
          <cell r="Q14224" t="str">
            <v/>
          </cell>
        </row>
        <row r="14225">
          <cell r="J14225" t="str">
            <v/>
          </cell>
          <cell r="O14225" t="str">
            <v/>
          </cell>
          <cell r="P14225" t="str">
            <v/>
          </cell>
          <cell r="Q14225" t="str">
            <v/>
          </cell>
        </row>
        <row r="14226">
          <cell r="J14226" t="str">
            <v/>
          </cell>
          <cell r="O14226" t="str">
            <v/>
          </cell>
          <cell r="P14226" t="str">
            <v/>
          </cell>
          <cell r="Q14226" t="str">
            <v/>
          </cell>
        </row>
        <row r="14227">
          <cell r="J14227" t="str">
            <v/>
          </cell>
          <cell r="O14227" t="str">
            <v/>
          </cell>
          <cell r="P14227" t="str">
            <v/>
          </cell>
          <cell r="Q14227" t="str">
            <v/>
          </cell>
        </row>
        <row r="14228">
          <cell r="J14228" t="str">
            <v/>
          </cell>
          <cell r="O14228" t="str">
            <v/>
          </cell>
          <cell r="P14228" t="str">
            <v/>
          </cell>
          <cell r="Q14228" t="str">
            <v/>
          </cell>
        </row>
        <row r="14229">
          <cell r="J14229" t="str">
            <v/>
          </cell>
          <cell r="O14229" t="str">
            <v/>
          </cell>
          <cell r="P14229" t="str">
            <v/>
          </cell>
          <cell r="Q14229" t="str">
            <v/>
          </cell>
        </row>
        <row r="14230">
          <cell r="J14230" t="str">
            <v/>
          </cell>
          <cell r="O14230" t="str">
            <v/>
          </cell>
          <cell r="P14230" t="str">
            <v/>
          </cell>
          <cell r="Q14230" t="str">
            <v/>
          </cell>
        </row>
        <row r="14231">
          <cell r="J14231" t="str">
            <v/>
          </cell>
          <cell r="O14231" t="str">
            <v/>
          </cell>
          <cell r="P14231" t="str">
            <v/>
          </cell>
          <cell r="Q14231" t="str">
            <v/>
          </cell>
        </row>
        <row r="14232">
          <cell r="J14232" t="str">
            <v/>
          </cell>
          <cell r="O14232" t="str">
            <v/>
          </cell>
          <cell r="P14232" t="str">
            <v/>
          </cell>
          <cell r="Q14232" t="str">
            <v/>
          </cell>
        </row>
        <row r="14233">
          <cell r="J14233" t="str">
            <v/>
          </cell>
          <cell r="O14233" t="str">
            <v/>
          </cell>
          <cell r="P14233" t="str">
            <v/>
          </cell>
          <cell r="Q14233" t="str">
            <v/>
          </cell>
        </row>
        <row r="14234">
          <cell r="J14234" t="str">
            <v/>
          </cell>
          <cell r="O14234" t="str">
            <v/>
          </cell>
          <cell r="P14234" t="str">
            <v/>
          </cell>
          <cell r="Q14234" t="str">
            <v/>
          </cell>
        </row>
        <row r="14235">
          <cell r="J14235" t="str">
            <v/>
          </cell>
          <cell r="O14235" t="str">
            <v/>
          </cell>
          <cell r="P14235" t="str">
            <v/>
          </cell>
          <cell r="Q14235" t="str">
            <v/>
          </cell>
        </row>
        <row r="14236">
          <cell r="J14236" t="str">
            <v/>
          </cell>
          <cell r="O14236" t="str">
            <v/>
          </cell>
          <cell r="P14236" t="str">
            <v/>
          </cell>
          <cell r="Q14236" t="str">
            <v/>
          </cell>
        </row>
        <row r="14237">
          <cell r="J14237" t="str">
            <v/>
          </cell>
          <cell r="O14237" t="str">
            <v/>
          </cell>
          <cell r="P14237" t="str">
            <v/>
          </cell>
          <cell r="Q14237" t="str">
            <v/>
          </cell>
        </row>
        <row r="14238">
          <cell r="J14238" t="str">
            <v/>
          </cell>
          <cell r="O14238" t="str">
            <v/>
          </cell>
          <cell r="P14238" t="str">
            <v/>
          </cell>
          <cell r="Q14238" t="str">
            <v/>
          </cell>
        </row>
        <row r="14239">
          <cell r="J14239" t="str">
            <v/>
          </cell>
          <cell r="O14239" t="str">
            <v/>
          </cell>
          <cell r="P14239" t="str">
            <v/>
          </cell>
          <cell r="Q14239" t="str">
            <v/>
          </cell>
        </row>
        <row r="14240">
          <cell r="J14240" t="str">
            <v/>
          </cell>
          <cell r="O14240" t="str">
            <v/>
          </cell>
          <cell r="P14240" t="str">
            <v/>
          </cell>
          <cell r="Q14240" t="str">
            <v/>
          </cell>
        </row>
        <row r="14241">
          <cell r="J14241" t="str">
            <v/>
          </cell>
          <cell r="O14241" t="str">
            <v/>
          </cell>
          <cell r="P14241" t="str">
            <v/>
          </cell>
          <cell r="Q14241" t="str">
            <v/>
          </cell>
        </row>
        <row r="14242">
          <cell r="J14242" t="str">
            <v/>
          </cell>
          <cell r="O14242" t="str">
            <v/>
          </cell>
          <cell r="P14242" t="str">
            <v/>
          </cell>
          <cell r="Q14242" t="str">
            <v/>
          </cell>
        </row>
        <row r="14243">
          <cell r="J14243" t="str">
            <v/>
          </cell>
          <cell r="O14243" t="str">
            <v/>
          </cell>
          <cell r="P14243" t="str">
            <v/>
          </cell>
          <cell r="Q14243" t="str">
            <v/>
          </cell>
        </row>
        <row r="14244">
          <cell r="J14244" t="str">
            <v/>
          </cell>
          <cell r="O14244" t="str">
            <v/>
          </cell>
          <cell r="P14244" t="str">
            <v/>
          </cell>
          <cell r="Q14244" t="str">
            <v/>
          </cell>
        </row>
        <row r="14245">
          <cell r="J14245" t="str">
            <v/>
          </cell>
          <cell r="O14245" t="str">
            <v/>
          </cell>
          <cell r="P14245" t="str">
            <v/>
          </cell>
          <cell r="Q14245" t="str">
            <v/>
          </cell>
        </row>
        <row r="14246">
          <cell r="J14246" t="str">
            <v/>
          </cell>
          <cell r="O14246" t="str">
            <v/>
          </cell>
          <cell r="P14246" t="str">
            <v/>
          </cell>
          <cell r="Q14246" t="str">
            <v/>
          </cell>
        </row>
        <row r="14247">
          <cell r="J14247" t="str">
            <v/>
          </cell>
          <cell r="O14247" t="str">
            <v/>
          </cell>
          <cell r="P14247" t="str">
            <v/>
          </cell>
          <cell r="Q14247" t="str">
            <v/>
          </cell>
        </row>
        <row r="14248">
          <cell r="J14248" t="str">
            <v/>
          </cell>
          <cell r="O14248" t="str">
            <v/>
          </cell>
          <cell r="P14248" t="str">
            <v/>
          </cell>
          <cell r="Q14248" t="str">
            <v/>
          </cell>
        </row>
        <row r="14249">
          <cell r="J14249" t="str">
            <v/>
          </cell>
          <cell r="O14249" t="str">
            <v/>
          </cell>
          <cell r="P14249" t="str">
            <v/>
          </cell>
          <cell r="Q14249" t="str">
            <v/>
          </cell>
        </row>
        <row r="14250">
          <cell r="J14250" t="str">
            <v/>
          </cell>
          <cell r="O14250" t="str">
            <v/>
          </cell>
          <cell r="P14250" t="str">
            <v/>
          </cell>
          <cell r="Q14250" t="str">
            <v/>
          </cell>
        </row>
        <row r="14251">
          <cell r="J14251" t="str">
            <v/>
          </cell>
          <cell r="O14251" t="str">
            <v/>
          </cell>
          <cell r="P14251" t="str">
            <v/>
          </cell>
          <cell r="Q14251" t="str">
            <v/>
          </cell>
        </row>
        <row r="14252">
          <cell r="J14252" t="str">
            <v/>
          </cell>
          <cell r="O14252" t="str">
            <v/>
          </cell>
          <cell r="P14252" t="str">
            <v/>
          </cell>
          <cell r="Q14252" t="str">
            <v/>
          </cell>
        </row>
        <row r="14253">
          <cell r="J14253" t="str">
            <v/>
          </cell>
          <cell r="O14253" t="str">
            <v/>
          </cell>
          <cell r="P14253" t="str">
            <v/>
          </cell>
          <cell r="Q14253" t="str">
            <v/>
          </cell>
        </row>
        <row r="14254">
          <cell r="J14254" t="str">
            <v/>
          </cell>
          <cell r="O14254" t="str">
            <v/>
          </cell>
          <cell r="P14254" t="str">
            <v/>
          </cell>
          <cell r="Q14254" t="str">
            <v/>
          </cell>
        </row>
        <row r="14255">
          <cell r="J14255" t="str">
            <v/>
          </cell>
          <cell r="O14255" t="str">
            <v/>
          </cell>
          <cell r="P14255" t="str">
            <v/>
          </cell>
          <cell r="Q14255" t="str">
            <v/>
          </cell>
        </row>
        <row r="14256">
          <cell r="J14256" t="str">
            <v/>
          </cell>
          <cell r="O14256" t="str">
            <v/>
          </cell>
          <cell r="P14256" t="str">
            <v/>
          </cell>
          <cell r="Q14256" t="str">
            <v/>
          </cell>
        </row>
        <row r="14257">
          <cell r="J14257" t="str">
            <v/>
          </cell>
          <cell r="O14257" t="str">
            <v/>
          </cell>
          <cell r="P14257" t="str">
            <v/>
          </cell>
          <cell r="Q14257" t="str">
            <v/>
          </cell>
        </row>
        <row r="14258">
          <cell r="J14258" t="str">
            <v/>
          </cell>
          <cell r="O14258" t="str">
            <v/>
          </cell>
          <cell r="P14258" t="str">
            <v/>
          </cell>
          <cell r="Q14258" t="str">
            <v/>
          </cell>
        </row>
        <row r="14259">
          <cell r="J14259" t="str">
            <v/>
          </cell>
          <cell r="O14259" t="str">
            <v/>
          </cell>
          <cell r="P14259" t="str">
            <v/>
          </cell>
          <cell r="Q14259" t="str">
            <v/>
          </cell>
        </row>
        <row r="14260">
          <cell r="J14260" t="str">
            <v/>
          </cell>
          <cell r="O14260" t="str">
            <v/>
          </cell>
          <cell r="P14260" t="str">
            <v/>
          </cell>
          <cell r="Q14260" t="str">
            <v/>
          </cell>
        </row>
        <row r="14261">
          <cell r="J14261" t="str">
            <v/>
          </cell>
          <cell r="O14261" t="str">
            <v/>
          </cell>
          <cell r="P14261" t="str">
            <v/>
          </cell>
          <cell r="Q14261" t="str">
            <v/>
          </cell>
        </row>
        <row r="14262">
          <cell r="J14262" t="str">
            <v/>
          </cell>
          <cell r="O14262" t="str">
            <v/>
          </cell>
          <cell r="P14262" t="str">
            <v/>
          </cell>
          <cell r="Q14262" t="str">
            <v/>
          </cell>
        </row>
        <row r="14263">
          <cell r="J14263" t="str">
            <v/>
          </cell>
          <cell r="O14263" t="str">
            <v/>
          </cell>
          <cell r="P14263" t="str">
            <v/>
          </cell>
          <cell r="Q14263" t="str">
            <v/>
          </cell>
        </row>
        <row r="14264">
          <cell r="J14264" t="str">
            <v/>
          </cell>
          <cell r="O14264" t="str">
            <v/>
          </cell>
          <cell r="P14264" t="str">
            <v/>
          </cell>
          <cell r="Q14264" t="str">
            <v/>
          </cell>
        </row>
        <row r="14265">
          <cell r="J14265" t="str">
            <v/>
          </cell>
          <cell r="O14265" t="str">
            <v/>
          </cell>
          <cell r="P14265" t="str">
            <v/>
          </cell>
          <cell r="Q14265" t="str">
            <v/>
          </cell>
        </row>
        <row r="14266">
          <cell r="J14266" t="str">
            <v/>
          </cell>
          <cell r="O14266" t="str">
            <v/>
          </cell>
          <cell r="P14266" t="str">
            <v/>
          </cell>
          <cell r="Q14266" t="str">
            <v/>
          </cell>
        </row>
        <row r="14267">
          <cell r="J14267" t="str">
            <v/>
          </cell>
          <cell r="O14267" t="str">
            <v/>
          </cell>
          <cell r="P14267" t="str">
            <v/>
          </cell>
          <cell r="Q14267" t="str">
            <v/>
          </cell>
        </row>
        <row r="14268">
          <cell r="J14268" t="str">
            <v/>
          </cell>
          <cell r="O14268" t="str">
            <v/>
          </cell>
          <cell r="P14268" t="str">
            <v/>
          </cell>
          <cell r="Q14268" t="str">
            <v/>
          </cell>
        </row>
        <row r="14269">
          <cell r="J14269" t="str">
            <v/>
          </cell>
          <cell r="O14269" t="str">
            <v/>
          </cell>
          <cell r="P14269" t="str">
            <v/>
          </cell>
          <cell r="Q14269" t="str">
            <v/>
          </cell>
        </row>
        <row r="14270">
          <cell r="J14270" t="str">
            <v/>
          </cell>
          <cell r="O14270" t="str">
            <v/>
          </cell>
          <cell r="P14270" t="str">
            <v/>
          </cell>
          <cell r="Q14270" t="str">
            <v/>
          </cell>
        </row>
        <row r="14271">
          <cell r="J14271" t="str">
            <v/>
          </cell>
          <cell r="O14271" t="str">
            <v/>
          </cell>
          <cell r="P14271" t="str">
            <v/>
          </cell>
          <cell r="Q14271" t="str">
            <v/>
          </cell>
        </row>
        <row r="14272">
          <cell r="J14272" t="str">
            <v/>
          </cell>
          <cell r="O14272" t="str">
            <v/>
          </cell>
          <cell r="P14272" t="str">
            <v/>
          </cell>
          <cell r="Q14272" t="str">
            <v/>
          </cell>
        </row>
        <row r="14273">
          <cell r="J14273" t="str">
            <v/>
          </cell>
          <cell r="O14273" t="str">
            <v/>
          </cell>
          <cell r="P14273" t="str">
            <v/>
          </cell>
          <cell r="Q14273" t="str">
            <v/>
          </cell>
        </row>
        <row r="14274">
          <cell r="J14274" t="str">
            <v/>
          </cell>
          <cell r="O14274" t="str">
            <v/>
          </cell>
          <cell r="P14274" t="str">
            <v/>
          </cell>
          <cell r="Q14274" t="str">
            <v/>
          </cell>
        </row>
        <row r="14275">
          <cell r="J14275" t="str">
            <v/>
          </cell>
          <cell r="O14275" t="str">
            <v/>
          </cell>
          <cell r="P14275" t="str">
            <v/>
          </cell>
          <cell r="Q14275" t="str">
            <v/>
          </cell>
        </row>
        <row r="14276">
          <cell r="J14276" t="str">
            <v/>
          </cell>
          <cell r="O14276" t="str">
            <v/>
          </cell>
          <cell r="P14276" t="str">
            <v/>
          </cell>
          <cell r="Q14276" t="str">
            <v/>
          </cell>
        </row>
        <row r="14277">
          <cell r="J14277" t="str">
            <v/>
          </cell>
          <cell r="O14277" t="str">
            <v/>
          </cell>
          <cell r="P14277" t="str">
            <v/>
          </cell>
          <cell r="Q14277" t="str">
            <v/>
          </cell>
        </row>
        <row r="14278">
          <cell r="J14278" t="str">
            <v/>
          </cell>
          <cell r="O14278" t="str">
            <v/>
          </cell>
          <cell r="P14278" t="str">
            <v/>
          </cell>
          <cell r="Q14278" t="str">
            <v/>
          </cell>
        </row>
        <row r="14279">
          <cell r="J14279" t="str">
            <v/>
          </cell>
          <cell r="O14279" t="str">
            <v/>
          </cell>
          <cell r="P14279" t="str">
            <v/>
          </cell>
          <cell r="Q14279" t="str">
            <v/>
          </cell>
        </row>
        <row r="14280">
          <cell r="J14280" t="str">
            <v/>
          </cell>
          <cell r="O14280" t="str">
            <v/>
          </cell>
          <cell r="P14280" t="str">
            <v/>
          </cell>
          <cell r="Q14280" t="str">
            <v/>
          </cell>
        </row>
        <row r="14281">
          <cell r="J14281" t="str">
            <v/>
          </cell>
          <cell r="O14281" t="str">
            <v/>
          </cell>
          <cell r="P14281" t="str">
            <v/>
          </cell>
          <cell r="Q14281" t="str">
            <v/>
          </cell>
        </row>
        <row r="14282">
          <cell r="J14282" t="str">
            <v/>
          </cell>
          <cell r="O14282" t="str">
            <v/>
          </cell>
          <cell r="P14282" t="str">
            <v/>
          </cell>
          <cell r="Q14282" t="str">
            <v/>
          </cell>
        </row>
        <row r="14283">
          <cell r="J14283" t="str">
            <v/>
          </cell>
          <cell r="O14283" t="str">
            <v/>
          </cell>
          <cell r="P14283" t="str">
            <v/>
          </cell>
          <cell r="Q14283" t="str">
            <v/>
          </cell>
        </row>
        <row r="14284">
          <cell r="J14284" t="str">
            <v/>
          </cell>
          <cell r="O14284" t="str">
            <v/>
          </cell>
          <cell r="P14284" t="str">
            <v/>
          </cell>
          <cell r="Q14284" t="str">
            <v/>
          </cell>
        </row>
        <row r="14285">
          <cell r="J14285" t="str">
            <v/>
          </cell>
          <cell r="O14285" t="str">
            <v/>
          </cell>
          <cell r="P14285" t="str">
            <v/>
          </cell>
          <cell r="Q14285" t="str">
            <v/>
          </cell>
        </row>
        <row r="14286">
          <cell r="J14286" t="str">
            <v/>
          </cell>
          <cell r="O14286" t="str">
            <v/>
          </cell>
          <cell r="P14286" t="str">
            <v/>
          </cell>
          <cell r="Q14286" t="str">
            <v/>
          </cell>
        </row>
        <row r="14287">
          <cell r="J14287" t="str">
            <v/>
          </cell>
          <cell r="O14287" t="str">
            <v/>
          </cell>
          <cell r="P14287" t="str">
            <v/>
          </cell>
          <cell r="Q14287" t="str">
            <v/>
          </cell>
        </row>
        <row r="14288">
          <cell r="J14288" t="str">
            <v/>
          </cell>
          <cell r="O14288" t="str">
            <v/>
          </cell>
          <cell r="P14288" t="str">
            <v/>
          </cell>
          <cell r="Q14288" t="str">
            <v/>
          </cell>
        </row>
        <row r="14289">
          <cell r="J14289" t="str">
            <v/>
          </cell>
          <cell r="O14289" t="str">
            <v/>
          </cell>
          <cell r="P14289" t="str">
            <v/>
          </cell>
          <cell r="Q14289" t="str">
            <v/>
          </cell>
        </row>
        <row r="14290">
          <cell r="J14290" t="str">
            <v/>
          </cell>
          <cell r="O14290" t="str">
            <v/>
          </cell>
          <cell r="P14290" t="str">
            <v/>
          </cell>
          <cell r="Q14290" t="str">
            <v/>
          </cell>
        </row>
        <row r="14291">
          <cell r="J14291" t="str">
            <v/>
          </cell>
          <cell r="O14291" t="str">
            <v/>
          </cell>
          <cell r="P14291" t="str">
            <v/>
          </cell>
          <cell r="Q14291" t="str">
            <v/>
          </cell>
        </row>
        <row r="14292">
          <cell r="J14292" t="str">
            <v/>
          </cell>
          <cell r="O14292" t="str">
            <v/>
          </cell>
          <cell r="P14292" t="str">
            <v/>
          </cell>
          <cell r="Q14292" t="str">
            <v/>
          </cell>
        </row>
        <row r="14293">
          <cell r="J14293" t="str">
            <v/>
          </cell>
          <cell r="O14293" t="str">
            <v/>
          </cell>
          <cell r="P14293" t="str">
            <v/>
          </cell>
          <cell r="Q14293" t="str">
            <v/>
          </cell>
        </row>
        <row r="14294">
          <cell r="J14294" t="str">
            <v/>
          </cell>
          <cell r="O14294" t="str">
            <v/>
          </cell>
          <cell r="P14294" t="str">
            <v/>
          </cell>
          <cell r="Q14294" t="str">
            <v/>
          </cell>
        </row>
        <row r="14295">
          <cell r="J14295" t="str">
            <v/>
          </cell>
          <cell r="O14295" t="str">
            <v/>
          </cell>
          <cell r="P14295" t="str">
            <v/>
          </cell>
          <cell r="Q14295" t="str">
            <v/>
          </cell>
        </row>
        <row r="14296">
          <cell r="J14296" t="str">
            <v/>
          </cell>
          <cell r="O14296" t="str">
            <v/>
          </cell>
          <cell r="P14296" t="str">
            <v/>
          </cell>
          <cell r="Q14296" t="str">
            <v/>
          </cell>
        </row>
        <row r="14297">
          <cell r="J14297" t="str">
            <v/>
          </cell>
          <cell r="O14297" t="str">
            <v/>
          </cell>
          <cell r="P14297" t="str">
            <v/>
          </cell>
          <cell r="Q14297" t="str">
            <v/>
          </cell>
        </row>
        <row r="14298">
          <cell r="J14298" t="str">
            <v/>
          </cell>
          <cell r="O14298" t="str">
            <v/>
          </cell>
          <cell r="P14298" t="str">
            <v/>
          </cell>
          <cell r="Q14298" t="str">
            <v/>
          </cell>
        </row>
        <row r="14299">
          <cell r="J14299" t="str">
            <v/>
          </cell>
          <cell r="O14299" t="str">
            <v/>
          </cell>
          <cell r="P14299" t="str">
            <v/>
          </cell>
          <cell r="Q14299" t="str">
            <v/>
          </cell>
        </row>
        <row r="14300">
          <cell r="J14300" t="str">
            <v/>
          </cell>
          <cell r="O14300" t="str">
            <v/>
          </cell>
          <cell r="P14300" t="str">
            <v/>
          </cell>
          <cell r="Q14300" t="str">
            <v/>
          </cell>
        </row>
        <row r="14301">
          <cell r="J14301" t="str">
            <v/>
          </cell>
          <cell r="O14301" t="str">
            <v/>
          </cell>
          <cell r="P14301" t="str">
            <v/>
          </cell>
          <cell r="Q14301" t="str">
            <v/>
          </cell>
        </row>
        <row r="14302">
          <cell r="J14302" t="str">
            <v/>
          </cell>
          <cell r="O14302" t="str">
            <v/>
          </cell>
          <cell r="P14302" t="str">
            <v/>
          </cell>
          <cell r="Q14302" t="str">
            <v/>
          </cell>
        </row>
        <row r="14303">
          <cell r="J14303" t="str">
            <v/>
          </cell>
          <cell r="O14303" t="str">
            <v/>
          </cell>
          <cell r="P14303" t="str">
            <v/>
          </cell>
          <cell r="Q14303" t="str">
            <v/>
          </cell>
        </row>
        <row r="14304">
          <cell r="J14304" t="str">
            <v/>
          </cell>
          <cell r="O14304" t="str">
            <v/>
          </cell>
          <cell r="P14304" t="str">
            <v/>
          </cell>
          <cell r="Q14304" t="str">
            <v/>
          </cell>
        </row>
        <row r="14305">
          <cell r="J14305" t="str">
            <v/>
          </cell>
          <cell r="O14305" t="str">
            <v/>
          </cell>
          <cell r="P14305" t="str">
            <v/>
          </cell>
          <cell r="Q14305" t="str">
            <v/>
          </cell>
        </row>
        <row r="14306">
          <cell r="J14306" t="str">
            <v/>
          </cell>
          <cell r="O14306" t="str">
            <v/>
          </cell>
          <cell r="P14306" t="str">
            <v/>
          </cell>
          <cell r="Q14306" t="str">
            <v/>
          </cell>
        </row>
        <row r="14307">
          <cell r="J14307" t="str">
            <v/>
          </cell>
          <cell r="O14307" t="str">
            <v/>
          </cell>
          <cell r="P14307" t="str">
            <v/>
          </cell>
          <cell r="Q14307" t="str">
            <v/>
          </cell>
        </row>
        <row r="14308">
          <cell r="J14308" t="str">
            <v/>
          </cell>
          <cell r="O14308" t="str">
            <v/>
          </cell>
          <cell r="P14308" t="str">
            <v/>
          </cell>
          <cell r="Q14308" t="str">
            <v/>
          </cell>
        </row>
        <row r="14309">
          <cell r="J14309" t="str">
            <v/>
          </cell>
          <cell r="O14309" t="str">
            <v/>
          </cell>
          <cell r="P14309" t="str">
            <v/>
          </cell>
          <cell r="Q14309" t="str">
            <v/>
          </cell>
        </row>
        <row r="14310">
          <cell r="J14310" t="str">
            <v/>
          </cell>
          <cell r="O14310" t="str">
            <v/>
          </cell>
          <cell r="P14310" t="str">
            <v/>
          </cell>
          <cell r="Q14310" t="str">
            <v/>
          </cell>
        </row>
        <row r="14311">
          <cell r="J14311" t="str">
            <v/>
          </cell>
          <cell r="O14311" t="str">
            <v/>
          </cell>
          <cell r="P14311" t="str">
            <v/>
          </cell>
          <cell r="Q14311" t="str">
            <v/>
          </cell>
        </row>
        <row r="14312">
          <cell r="J14312" t="str">
            <v/>
          </cell>
          <cell r="O14312" t="str">
            <v/>
          </cell>
          <cell r="P14312" t="str">
            <v/>
          </cell>
          <cell r="Q14312" t="str">
            <v/>
          </cell>
        </row>
        <row r="14313">
          <cell r="J14313" t="str">
            <v/>
          </cell>
          <cell r="O14313" t="str">
            <v/>
          </cell>
          <cell r="P14313" t="str">
            <v/>
          </cell>
          <cell r="Q14313" t="str">
            <v/>
          </cell>
        </row>
        <row r="14314">
          <cell r="J14314" t="str">
            <v/>
          </cell>
          <cell r="O14314" t="str">
            <v/>
          </cell>
          <cell r="P14314" t="str">
            <v/>
          </cell>
          <cell r="Q14314" t="str">
            <v/>
          </cell>
        </row>
        <row r="14315">
          <cell r="J14315" t="str">
            <v/>
          </cell>
          <cell r="O14315" t="str">
            <v/>
          </cell>
          <cell r="P14315" t="str">
            <v/>
          </cell>
          <cell r="Q14315" t="str">
            <v/>
          </cell>
        </row>
        <row r="14316">
          <cell r="J14316" t="str">
            <v/>
          </cell>
          <cell r="O14316" t="str">
            <v/>
          </cell>
          <cell r="P14316" t="str">
            <v/>
          </cell>
          <cell r="Q14316" t="str">
            <v/>
          </cell>
        </row>
        <row r="14317">
          <cell r="J14317" t="str">
            <v/>
          </cell>
          <cell r="O14317" t="str">
            <v/>
          </cell>
          <cell r="P14317" t="str">
            <v/>
          </cell>
          <cell r="Q14317" t="str">
            <v/>
          </cell>
        </row>
        <row r="14318">
          <cell r="J14318" t="str">
            <v/>
          </cell>
          <cell r="O14318" t="str">
            <v/>
          </cell>
          <cell r="P14318" t="str">
            <v/>
          </cell>
          <cell r="Q14318" t="str">
            <v/>
          </cell>
        </row>
        <row r="14319">
          <cell r="J14319" t="str">
            <v/>
          </cell>
          <cell r="O14319" t="str">
            <v/>
          </cell>
          <cell r="P14319" t="str">
            <v/>
          </cell>
          <cell r="Q14319" t="str">
            <v/>
          </cell>
        </row>
        <row r="14320">
          <cell r="J14320" t="str">
            <v/>
          </cell>
          <cell r="O14320" t="str">
            <v/>
          </cell>
          <cell r="P14320" t="str">
            <v/>
          </cell>
          <cell r="Q14320" t="str">
            <v/>
          </cell>
        </row>
        <row r="14321">
          <cell r="J14321" t="str">
            <v/>
          </cell>
          <cell r="O14321" t="str">
            <v/>
          </cell>
          <cell r="P14321" t="str">
            <v/>
          </cell>
          <cell r="Q14321" t="str">
            <v/>
          </cell>
        </row>
        <row r="14322">
          <cell r="J14322" t="str">
            <v/>
          </cell>
          <cell r="O14322" t="str">
            <v/>
          </cell>
          <cell r="P14322" t="str">
            <v/>
          </cell>
          <cell r="Q14322" t="str">
            <v/>
          </cell>
        </row>
        <row r="14323">
          <cell r="J14323" t="str">
            <v/>
          </cell>
          <cell r="O14323" t="str">
            <v/>
          </cell>
          <cell r="P14323" t="str">
            <v/>
          </cell>
          <cell r="Q14323" t="str">
            <v/>
          </cell>
        </row>
        <row r="14324">
          <cell r="J14324" t="str">
            <v/>
          </cell>
          <cell r="O14324" t="str">
            <v/>
          </cell>
          <cell r="P14324" t="str">
            <v/>
          </cell>
          <cell r="Q14324" t="str">
            <v/>
          </cell>
        </row>
        <row r="14325">
          <cell r="J14325" t="str">
            <v/>
          </cell>
          <cell r="O14325" t="str">
            <v/>
          </cell>
          <cell r="P14325" t="str">
            <v/>
          </cell>
          <cell r="Q14325" t="str">
            <v/>
          </cell>
        </row>
        <row r="14326">
          <cell r="J14326" t="str">
            <v/>
          </cell>
          <cell r="O14326" t="str">
            <v/>
          </cell>
          <cell r="P14326" t="str">
            <v/>
          </cell>
          <cell r="Q14326" t="str">
            <v/>
          </cell>
        </row>
        <row r="14327">
          <cell r="J14327" t="str">
            <v/>
          </cell>
          <cell r="O14327" t="str">
            <v/>
          </cell>
          <cell r="P14327" t="str">
            <v/>
          </cell>
          <cell r="Q14327" t="str">
            <v/>
          </cell>
        </row>
        <row r="14328">
          <cell r="J14328" t="str">
            <v/>
          </cell>
          <cell r="O14328" t="str">
            <v/>
          </cell>
          <cell r="P14328" t="str">
            <v/>
          </cell>
          <cell r="Q14328" t="str">
            <v/>
          </cell>
        </row>
        <row r="14329">
          <cell r="J14329" t="str">
            <v/>
          </cell>
          <cell r="O14329" t="str">
            <v/>
          </cell>
          <cell r="P14329" t="str">
            <v/>
          </cell>
          <cell r="Q14329" t="str">
            <v/>
          </cell>
        </row>
        <row r="14330">
          <cell r="J14330" t="str">
            <v/>
          </cell>
          <cell r="O14330" t="str">
            <v/>
          </cell>
          <cell r="P14330" t="str">
            <v/>
          </cell>
          <cell r="Q14330" t="str">
            <v/>
          </cell>
        </row>
        <row r="14331">
          <cell r="J14331" t="str">
            <v/>
          </cell>
          <cell r="O14331" t="str">
            <v/>
          </cell>
          <cell r="P14331" t="str">
            <v/>
          </cell>
          <cell r="Q14331" t="str">
            <v/>
          </cell>
        </row>
        <row r="14332">
          <cell r="J14332" t="str">
            <v/>
          </cell>
          <cell r="O14332" t="str">
            <v/>
          </cell>
          <cell r="P14332" t="str">
            <v/>
          </cell>
          <cell r="Q14332" t="str">
            <v/>
          </cell>
        </row>
        <row r="14333">
          <cell r="J14333" t="str">
            <v/>
          </cell>
          <cell r="O14333" t="str">
            <v/>
          </cell>
          <cell r="P14333" t="str">
            <v/>
          </cell>
          <cell r="Q14333" t="str">
            <v/>
          </cell>
        </row>
        <row r="14334">
          <cell r="J14334" t="str">
            <v/>
          </cell>
          <cell r="O14334" t="str">
            <v/>
          </cell>
          <cell r="P14334" t="str">
            <v/>
          </cell>
          <cell r="Q14334" t="str">
            <v/>
          </cell>
        </row>
        <row r="14335">
          <cell r="J14335" t="str">
            <v/>
          </cell>
          <cell r="O14335" t="str">
            <v/>
          </cell>
          <cell r="P14335" t="str">
            <v/>
          </cell>
          <cell r="Q14335" t="str">
            <v/>
          </cell>
        </row>
        <row r="14336">
          <cell r="J14336" t="str">
            <v/>
          </cell>
          <cell r="O14336" t="str">
            <v/>
          </cell>
          <cell r="P14336" t="str">
            <v/>
          </cell>
          <cell r="Q14336" t="str">
            <v/>
          </cell>
        </row>
        <row r="14337">
          <cell r="J14337" t="str">
            <v/>
          </cell>
          <cell r="O14337" t="str">
            <v/>
          </cell>
          <cell r="P14337" t="str">
            <v/>
          </cell>
          <cell r="Q14337" t="str">
            <v/>
          </cell>
        </row>
        <row r="14338">
          <cell r="J14338" t="str">
            <v/>
          </cell>
          <cell r="O14338" t="str">
            <v/>
          </cell>
          <cell r="P14338" t="str">
            <v/>
          </cell>
          <cell r="Q14338" t="str">
            <v/>
          </cell>
        </row>
        <row r="14339">
          <cell r="J14339" t="str">
            <v/>
          </cell>
          <cell r="O14339" t="str">
            <v/>
          </cell>
          <cell r="P14339" t="str">
            <v/>
          </cell>
          <cell r="Q14339" t="str">
            <v/>
          </cell>
        </row>
        <row r="14340">
          <cell r="J14340" t="str">
            <v/>
          </cell>
          <cell r="O14340" t="str">
            <v/>
          </cell>
          <cell r="P14340" t="str">
            <v/>
          </cell>
          <cell r="Q14340" t="str">
            <v/>
          </cell>
        </row>
        <row r="14341">
          <cell r="J14341" t="str">
            <v/>
          </cell>
          <cell r="O14341" t="str">
            <v/>
          </cell>
          <cell r="P14341" t="str">
            <v/>
          </cell>
          <cell r="Q14341" t="str">
            <v/>
          </cell>
        </row>
        <row r="14342">
          <cell r="J14342" t="str">
            <v/>
          </cell>
          <cell r="O14342" t="str">
            <v/>
          </cell>
          <cell r="P14342" t="str">
            <v/>
          </cell>
          <cell r="Q14342" t="str">
            <v/>
          </cell>
        </row>
        <row r="14343">
          <cell r="J14343" t="str">
            <v/>
          </cell>
          <cell r="O14343" t="str">
            <v/>
          </cell>
          <cell r="P14343" t="str">
            <v/>
          </cell>
          <cell r="Q14343" t="str">
            <v/>
          </cell>
        </row>
        <row r="14344">
          <cell r="J14344" t="str">
            <v/>
          </cell>
          <cell r="O14344" t="str">
            <v/>
          </cell>
          <cell r="P14344" t="str">
            <v/>
          </cell>
          <cell r="Q14344" t="str">
            <v/>
          </cell>
        </row>
        <row r="14345">
          <cell r="J14345" t="str">
            <v/>
          </cell>
          <cell r="O14345" t="str">
            <v/>
          </cell>
          <cell r="P14345" t="str">
            <v/>
          </cell>
          <cell r="Q14345" t="str">
            <v/>
          </cell>
        </row>
        <row r="14346">
          <cell r="J14346" t="str">
            <v/>
          </cell>
          <cell r="O14346" t="str">
            <v/>
          </cell>
          <cell r="P14346" t="str">
            <v/>
          </cell>
          <cell r="Q14346" t="str">
            <v/>
          </cell>
        </row>
        <row r="14347">
          <cell r="J14347" t="str">
            <v/>
          </cell>
          <cell r="O14347" t="str">
            <v/>
          </cell>
          <cell r="P14347" t="str">
            <v/>
          </cell>
          <cell r="Q14347" t="str">
            <v/>
          </cell>
        </row>
        <row r="14348">
          <cell r="J14348" t="str">
            <v/>
          </cell>
          <cell r="O14348" t="str">
            <v/>
          </cell>
          <cell r="P14348" t="str">
            <v/>
          </cell>
          <cell r="Q14348" t="str">
            <v/>
          </cell>
        </row>
        <row r="14349">
          <cell r="J14349" t="str">
            <v/>
          </cell>
          <cell r="O14349" t="str">
            <v/>
          </cell>
          <cell r="P14349" t="str">
            <v/>
          </cell>
          <cell r="Q14349" t="str">
            <v/>
          </cell>
        </row>
        <row r="14350">
          <cell r="J14350" t="str">
            <v/>
          </cell>
          <cell r="O14350" t="str">
            <v/>
          </cell>
          <cell r="P14350" t="str">
            <v/>
          </cell>
          <cell r="Q14350" t="str">
            <v/>
          </cell>
        </row>
        <row r="14351">
          <cell r="J14351" t="str">
            <v/>
          </cell>
          <cell r="O14351" t="str">
            <v/>
          </cell>
          <cell r="P14351" t="str">
            <v/>
          </cell>
          <cell r="Q14351" t="str">
            <v/>
          </cell>
        </row>
        <row r="14352">
          <cell r="J14352" t="str">
            <v/>
          </cell>
          <cell r="O14352" t="str">
            <v/>
          </cell>
          <cell r="P14352" t="str">
            <v/>
          </cell>
          <cell r="Q14352" t="str">
            <v/>
          </cell>
        </row>
        <row r="14353">
          <cell r="J14353" t="str">
            <v/>
          </cell>
          <cell r="O14353" t="str">
            <v/>
          </cell>
          <cell r="P14353" t="str">
            <v/>
          </cell>
          <cell r="Q14353" t="str">
            <v/>
          </cell>
        </row>
        <row r="14354">
          <cell r="J14354" t="str">
            <v/>
          </cell>
          <cell r="O14354" t="str">
            <v/>
          </cell>
          <cell r="P14354" t="str">
            <v/>
          </cell>
          <cell r="Q14354" t="str">
            <v/>
          </cell>
        </row>
        <row r="14355">
          <cell r="J14355" t="str">
            <v/>
          </cell>
          <cell r="O14355" t="str">
            <v/>
          </cell>
          <cell r="P14355" t="str">
            <v/>
          </cell>
          <cell r="Q14355" t="str">
            <v/>
          </cell>
        </row>
        <row r="14356">
          <cell r="J14356" t="str">
            <v/>
          </cell>
          <cell r="O14356" t="str">
            <v/>
          </cell>
          <cell r="P14356" t="str">
            <v/>
          </cell>
          <cell r="Q14356" t="str">
            <v/>
          </cell>
        </row>
        <row r="14357">
          <cell r="J14357" t="str">
            <v/>
          </cell>
          <cell r="O14357" t="str">
            <v/>
          </cell>
          <cell r="P14357" t="str">
            <v/>
          </cell>
          <cell r="Q14357" t="str">
            <v/>
          </cell>
        </row>
        <row r="14358">
          <cell r="J14358" t="str">
            <v/>
          </cell>
          <cell r="O14358" t="str">
            <v/>
          </cell>
          <cell r="P14358" t="str">
            <v/>
          </cell>
          <cell r="Q14358" t="str">
            <v/>
          </cell>
        </row>
        <row r="14359">
          <cell r="J14359" t="str">
            <v/>
          </cell>
          <cell r="O14359" t="str">
            <v/>
          </cell>
          <cell r="P14359" t="str">
            <v/>
          </cell>
          <cell r="Q14359" t="str">
            <v/>
          </cell>
        </row>
        <row r="14360">
          <cell r="J14360" t="str">
            <v/>
          </cell>
          <cell r="O14360" t="str">
            <v/>
          </cell>
          <cell r="P14360" t="str">
            <v/>
          </cell>
          <cell r="Q14360" t="str">
            <v/>
          </cell>
        </row>
        <row r="14361">
          <cell r="J14361" t="str">
            <v/>
          </cell>
          <cell r="O14361" t="str">
            <v/>
          </cell>
          <cell r="P14361" t="str">
            <v/>
          </cell>
          <cell r="Q14361" t="str">
            <v/>
          </cell>
        </row>
        <row r="14362">
          <cell r="J14362" t="str">
            <v/>
          </cell>
          <cell r="O14362" t="str">
            <v/>
          </cell>
          <cell r="P14362" t="str">
            <v/>
          </cell>
          <cell r="Q14362" t="str">
            <v/>
          </cell>
        </row>
        <row r="14363">
          <cell r="J14363" t="str">
            <v/>
          </cell>
          <cell r="O14363" t="str">
            <v/>
          </cell>
          <cell r="P14363" t="str">
            <v/>
          </cell>
          <cell r="Q14363" t="str">
            <v/>
          </cell>
        </row>
        <row r="14364">
          <cell r="J14364" t="str">
            <v/>
          </cell>
          <cell r="O14364" t="str">
            <v/>
          </cell>
          <cell r="P14364" t="str">
            <v/>
          </cell>
          <cell r="Q14364" t="str">
            <v/>
          </cell>
        </row>
        <row r="14365">
          <cell r="J14365" t="str">
            <v/>
          </cell>
          <cell r="O14365" t="str">
            <v/>
          </cell>
          <cell r="P14365" t="str">
            <v/>
          </cell>
          <cell r="Q14365" t="str">
            <v/>
          </cell>
        </row>
        <row r="14366">
          <cell r="J14366" t="str">
            <v/>
          </cell>
          <cell r="O14366" t="str">
            <v/>
          </cell>
          <cell r="P14366" t="str">
            <v/>
          </cell>
          <cell r="Q14366" t="str">
            <v/>
          </cell>
        </row>
        <row r="14367">
          <cell r="J14367" t="str">
            <v/>
          </cell>
          <cell r="O14367" t="str">
            <v/>
          </cell>
          <cell r="P14367" t="str">
            <v/>
          </cell>
          <cell r="Q14367" t="str">
            <v/>
          </cell>
        </row>
        <row r="14368">
          <cell r="J14368" t="str">
            <v/>
          </cell>
          <cell r="O14368" t="str">
            <v/>
          </cell>
          <cell r="P14368" t="str">
            <v/>
          </cell>
          <cell r="Q14368" t="str">
            <v/>
          </cell>
        </row>
        <row r="14369">
          <cell r="J14369" t="str">
            <v/>
          </cell>
          <cell r="O14369" t="str">
            <v/>
          </cell>
          <cell r="P14369" t="str">
            <v/>
          </cell>
          <cell r="Q14369" t="str">
            <v/>
          </cell>
        </row>
        <row r="14370">
          <cell r="J14370" t="str">
            <v/>
          </cell>
          <cell r="O14370" t="str">
            <v/>
          </cell>
          <cell r="P14370" t="str">
            <v/>
          </cell>
          <cell r="Q14370" t="str">
            <v/>
          </cell>
        </row>
        <row r="14371">
          <cell r="J14371" t="str">
            <v/>
          </cell>
          <cell r="O14371" t="str">
            <v/>
          </cell>
          <cell r="P14371" t="str">
            <v/>
          </cell>
          <cell r="Q14371" t="str">
            <v/>
          </cell>
        </row>
        <row r="14372">
          <cell r="J14372" t="str">
            <v/>
          </cell>
          <cell r="O14372" t="str">
            <v/>
          </cell>
          <cell r="P14372" t="str">
            <v/>
          </cell>
          <cell r="Q14372" t="str">
            <v/>
          </cell>
        </row>
        <row r="14373">
          <cell r="J14373" t="str">
            <v/>
          </cell>
          <cell r="O14373" t="str">
            <v/>
          </cell>
          <cell r="P14373" t="str">
            <v/>
          </cell>
          <cell r="Q14373" t="str">
            <v/>
          </cell>
        </row>
        <row r="14374">
          <cell r="J14374" t="str">
            <v/>
          </cell>
          <cell r="O14374" t="str">
            <v/>
          </cell>
          <cell r="P14374" t="str">
            <v/>
          </cell>
          <cell r="Q14374" t="str">
            <v/>
          </cell>
        </row>
        <row r="14375">
          <cell r="J14375" t="str">
            <v/>
          </cell>
          <cell r="O14375" t="str">
            <v/>
          </cell>
          <cell r="P14375" t="str">
            <v/>
          </cell>
          <cell r="Q14375" t="str">
            <v/>
          </cell>
        </row>
        <row r="14376">
          <cell r="J14376" t="str">
            <v/>
          </cell>
          <cell r="O14376" t="str">
            <v/>
          </cell>
          <cell r="P14376" t="str">
            <v/>
          </cell>
          <cell r="Q14376" t="str">
            <v/>
          </cell>
        </row>
        <row r="14377">
          <cell r="J14377" t="str">
            <v/>
          </cell>
          <cell r="O14377" t="str">
            <v/>
          </cell>
          <cell r="P14377" t="str">
            <v/>
          </cell>
          <cell r="Q14377" t="str">
            <v/>
          </cell>
        </row>
        <row r="14378">
          <cell r="J14378" t="str">
            <v/>
          </cell>
          <cell r="O14378" t="str">
            <v/>
          </cell>
          <cell r="P14378" t="str">
            <v/>
          </cell>
          <cell r="Q14378" t="str">
            <v/>
          </cell>
        </row>
        <row r="14379">
          <cell r="J14379" t="str">
            <v/>
          </cell>
          <cell r="O14379" t="str">
            <v/>
          </cell>
          <cell r="P14379" t="str">
            <v/>
          </cell>
          <cell r="Q14379" t="str">
            <v/>
          </cell>
        </row>
        <row r="14380">
          <cell r="J14380" t="str">
            <v/>
          </cell>
          <cell r="O14380" t="str">
            <v/>
          </cell>
          <cell r="P14380" t="str">
            <v/>
          </cell>
          <cell r="Q14380" t="str">
            <v/>
          </cell>
        </row>
        <row r="14381">
          <cell r="J14381" t="str">
            <v/>
          </cell>
          <cell r="O14381" t="str">
            <v/>
          </cell>
          <cell r="P14381" t="str">
            <v/>
          </cell>
          <cell r="Q14381" t="str">
            <v/>
          </cell>
        </row>
        <row r="14382">
          <cell r="J14382" t="str">
            <v/>
          </cell>
          <cell r="O14382" t="str">
            <v/>
          </cell>
          <cell r="P14382" t="str">
            <v/>
          </cell>
          <cell r="Q14382" t="str">
            <v/>
          </cell>
        </row>
        <row r="14383">
          <cell r="J14383" t="str">
            <v/>
          </cell>
          <cell r="O14383" t="str">
            <v/>
          </cell>
          <cell r="P14383" t="str">
            <v/>
          </cell>
          <cell r="Q14383" t="str">
            <v/>
          </cell>
        </row>
        <row r="14384">
          <cell r="J14384" t="str">
            <v/>
          </cell>
          <cell r="O14384" t="str">
            <v/>
          </cell>
          <cell r="P14384" t="str">
            <v/>
          </cell>
          <cell r="Q14384" t="str">
            <v/>
          </cell>
        </row>
        <row r="14385">
          <cell r="J14385" t="str">
            <v/>
          </cell>
          <cell r="O14385" t="str">
            <v/>
          </cell>
          <cell r="P14385" t="str">
            <v/>
          </cell>
          <cell r="Q14385" t="str">
            <v/>
          </cell>
        </row>
        <row r="14386">
          <cell r="J14386" t="str">
            <v/>
          </cell>
          <cell r="O14386" t="str">
            <v/>
          </cell>
          <cell r="P14386" t="str">
            <v/>
          </cell>
          <cell r="Q14386" t="str">
            <v/>
          </cell>
        </row>
        <row r="14387">
          <cell r="J14387" t="str">
            <v/>
          </cell>
          <cell r="O14387" t="str">
            <v/>
          </cell>
          <cell r="P14387" t="str">
            <v/>
          </cell>
          <cell r="Q14387" t="str">
            <v/>
          </cell>
        </row>
        <row r="14388">
          <cell r="J14388" t="str">
            <v/>
          </cell>
          <cell r="O14388" t="str">
            <v/>
          </cell>
          <cell r="P14388" t="str">
            <v/>
          </cell>
          <cell r="Q14388" t="str">
            <v/>
          </cell>
        </row>
        <row r="14389">
          <cell r="J14389" t="str">
            <v/>
          </cell>
          <cell r="O14389" t="str">
            <v/>
          </cell>
          <cell r="P14389" t="str">
            <v/>
          </cell>
          <cell r="Q14389" t="str">
            <v/>
          </cell>
        </row>
        <row r="14390">
          <cell r="J14390" t="str">
            <v/>
          </cell>
          <cell r="O14390" t="str">
            <v/>
          </cell>
          <cell r="P14390" t="str">
            <v/>
          </cell>
          <cell r="Q14390" t="str">
            <v/>
          </cell>
        </row>
        <row r="14391">
          <cell r="J14391" t="str">
            <v/>
          </cell>
          <cell r="O14391" t="str">
            <v/>
          </cell>
          <cell r="P14391" t="str">
            <v/>
          </cell>
          <cell r="Q14391" t="str">
            <v/>
          </cell>
        </row>
        <row r="14392">
          <cell r="J14392" t="str">
            <v/>
          </cell>
          <cell r="O14392" t="str">
            <v/>
          </cell>
          <cell r="P14392" t="str">
            <v/>
          </cell>
          <cell r="Q14392" t="str">
            <v/>
          </cell>
        </row>
        <row r="14393">
          <cell r="J14393" t="str">
            <v/>
          </cell>
          <cell r="O14393" t="str">
            <v/>
          </cell>
          <cell r="P14393" t="str">
            <v/>
          </cell>
          <cell r="Q14393" t="str">
            <v/>
          </cell>
        </row>
        <row r="14394">
          <cell r="J14394" t="str">
            <v/>
          </cell>
          <cell r="O14394" t="str">
            <v/>
          </cell>
          <cell r="P14394" t="str">
            <v/>
          </cell>
          <cell r="Q14394" t="str">
            <v/>
          </cell>
        </row>
        <row r="14395">
          <cell r="J14395" t="str">
            <v/>
          </cell>
          <cell r="O14395" t="str">
            <v/>
          </cell>
          <cell r="P14395" t="str">
            <v/>
          </cell>
          <cell r="Q14395" t="str">
            <v/>
          </cell>
        </row>
        <row r="14396">
          <cell r="J14396" t="str">
            <v/>
          </cell>
          <cell r="O14396" t="str">
            <v/>
          </cell>
          <cell r="P14396" t="str">
            <v/>
          </cell>
          <cell r="Q14396" t="str">
            <v/>
          </cell>
        </row>
        <row r="14397">
          <cell r="J14397" t="str">
            <v/>
          </cell>
          <cell r="O14397" t="str">
            <v/>
          </cell>
          <cell r="P14397" t="str">
            <v/>
          </cell>
          <cell r="Q14397" t="str">
            <v/>
          </cell>
        </row>
        <row r="14398">
          <cell r="J14398" t="str">
            <v/>
          </cell>
          <cell r="O14398" t="str">
            <v/>
          </cell>
          <cell r="P14398" t="str">
            <v/>
          </cell>
          <cell r="Q14398" t="str">
            <v/>
          </cell>
        </row>
        <row r="14399">
          <cell r="J14399" t="str">
            <v/>
          </cell>
          <cell r="O14399" t="str">
            <v/>
          </cell>
          <cell r="P14399" t="str">
            <v/>
          </cell>
          <cell r="Q14399" t="str">
            <v/>
          </cell>
        </row>
        <row r="14400">
          <cell r="J14400" t="str">
            <v/>
          </cell>
          <cell r="O14400" t="str">
            <v/>
          </cell>
          <cell r="P14400" t="str">
            <v/>
          </cell>
          <cell r="Q14400" t="str">
            <v/>
          </cell>
        </row>
        <row r="14401">
          <cell r="J14401" t="str">
            <v/>
          </cell>
          <cell r="O14401" t="str">
            <v/>
          </cell>
          <cell r="P14401" t="str">
            <v/>
          </cell>
          <cell r="Q14401" t="str">
            <v/>
          </cell>
        </row>
        <row r="14402">
          <cell r="J14402" t="str">
            <v/>
          </cell>
          <cell r="O14402" t="str">
            <v/>
          </cell>
          <cell r="P14402" t="str">
            <v/>
          </cell>
          <cell r="Q14402" t="str">
            <v/>
          </cell>
        </row>
        <row r="14403">
          <cell r="J14403" t="str">
            <v/>
          </cell>
          <cell r="O14403" t="str">
            <v/>
          </cell>
          <cell r="P14403" t="str">
            <v/>
          </cell>
          <cell r="Q14403" t="str">
            <v/>
          </cell>
        </row>
        <row r="14404">
          <cell r="J14404" t="str">
            <v/>
          </cell>
          <cell r="O14404" t="str">
            <v/>
          </cell>
          <cell r="P14404" t="str">
            <v/>
          </cell>
          <cell r="Q14404" t="str">
            <v/>
          </cell>
        </row>
        <row r="14405">
          <cell r="J14405" t="str">
            <v/>
          </cell>
          <cell r="O14405" t="str">
            <v/>
          </cell>
          <cell r="P14405" t="str">
            <v/>
          </cell>
          <cell r="Q14405" t="str">
            <v/>
          </cell>
        </row>
        <row r="14406">
          <cell r="J14406" t="str">
            <v/>
          </cell>
          <cell r="O14406" t="str">
            <v/>
          </cell>
          <cell r="P14406" t="str">
            <v/>
          </cell>
          <cell r="Q14406" t="str">
            <v/>
          </cell>
        </row>
        <row r="14407">
          <cell r="J14407" t="str">
            <v/>
          </cell>
          <cell r="O14407" t="str">
            <v/>
          </cell>
          <cell r="P14407" t="str">
            <v/>
          </cell>
          <cell r="Q14407" t="str">
            <v/>
          </cell>
        </row>
        <row r="14408">
          <cell r="J14408" t="str">
            <v/>
          </cell>
          <cell r="O14408" t="str">
            <v/>
          </cell>
          <cell r="P14408" t="str">
            <v/>
          </cell>
          <cell r="Q14408" t="str">
            <v/>
          </cell>
        </row>
        <row r="14409">
          <cell r="J14409" t="str">
            <v/>
          </cell>
          <cell r="O14409" t="str">
            <v/>
          </cell>
          <cell r="P14409" t="str">
            <v/>
          </cell>
          <cell r="Q14409" t="str">
            <v/>
          </cell>
        </row>
        <row r="14410">
          <cell r="J14410" t="str">
            <v/>
          </cell>
          <cell r="O14410" t="str">
            <v/>
          </cell>
          <cell r="P14410" t="str">
            <v/>
          </cell>
          <cell r="Q14410" t="str">
            <v/>
          </cell>
        </row>
        <row r="14411">
          <cell r="J14411" t="str">
            <v/>
          </cell>
          <cell r="O14411" t="str">
            <v/>
          </cell>
          <cell r="P14411" t="str">
            <v/>
          </cell>
          <cell r="Q14411" t="str">
            <v/>
          </cell>
        </row>
        <row r="14412">
          <cell r="J14412" t="str">
            <v/>
          </cell>
          <cell r="O14412" t="str">
            <v/>
          </cell>
          <cell r="P14412" t="str">
            <v/>
          </cell>
          <cell r="Q14412" t="str">
            <v/>
          </cell>
        </row>
        <row r="14413">
          <cell r="J14413" t="str">
            <v/>
          </cell>
          <cell r="O14413" t="str">
            <v/>
          </cell>
          <cell r="P14413" t="str">
            <v/>
          </cell>
          <cell r="Q14413" t="str">
            <v/>
          </cell>
        </row>
        <row r="14414">
          <cell r="J14414" t="str">
            <v/>
          </cell>
          <cell r="O14414" t="str">
            <v/>
          </cell>
          <cell r="P14414" t="str">
            <v/>
          </cell>
          <cell r="Q14414" t="str">
            <v/>
          </cell>
        </row>
        <row r="14415">
          <cell r="J14415" t="str">
            <v/>
          </cell>
          <cell r="O14415" t="str">
            <v/>
          </cell>
          <cell r="P14415" t="str">
            <v/>
          </cell>
          <cell r="Q14415" t="str">
            <v/>
          </cell>
        </row>
        <row r="14416">
          <cell r="J14416" t="str">
            <v/>
          </cell>
          <cell r="O14416" t="str">
            <v/>
          </cell>
          <cell r="P14416" t="str">
            <v/>
          </cell>
          <cell r="Q14416" t="str">
            <v/>
          </cell>
        </row>
        <row r="14417">
          <cell r="J14417" t="str">
            <v/>
          </cell>
          <cell r="O14417" t="str">
            <v/>
          </cell>
          <cell r="P14417" t="str">
            <v/>
          </cell>
          <cell r="Q14417" t="str">
            <v/>
          </cell>
        </row>
        <row r="14418">
          <cell r="J14418" t="str">
            <v/>
          </cell>
          <cell r="O14418" t="str">
            <v/>
          </cell>
          <cell r="P14418" t="str">
            <v/>
          </cell>
          <cell r="Q14418" t="str">
            <v/>
          </cell>
        </row>
        <row r="14419">
          <cell r="J14419" t="str">
            <v/>
          </cell>
          <cell r="O14419" t="str">
            <v/>
          </cell>
          <cell r="P14419" t="str">
            <v/>
          </cell>
          <cell r="Q14419" t="str">
            <v/>
          </cell>
        </row>
        <row r="14420">
          <cell r="J14420" t="str">
            <v/>
          </cell>
          <cell r="O14420" t="str">
            <v/>
          </cell>
          <cell r="P14420" t="str">
            <v/>
          </cell>
          <cell r="Q14420" t="str">
            <v/>
          </cell>
        </row>
        <row r="14421">
          <cell r="J14421" t="str">
            <v/>
          </cell>
          <cell r="O14421" t="str">
            <v/>
          </cell>
          <cell r="P14421" t="str">
            <v/>
          </cell>
          <cell r="Q14421" t="str">
            <v/>
          </cell>
        </row>
        <row r="14422">
          <cell r="J14422" t="str">
            <v/>
          </cell>
          <cell r="O14422" t="str">
            <v/>
          </cell>
          <cell r="P14422" t="str">
            <v/>
          </cell>
          <cell r="Q14422" t="str">
            <v/>
          </cell>
        </row>
        <row r="14423">
          <cell r="J14423" t="str">
            <v/>
          </cell>
          <cell r="O14423" t="str">
            <v/>
          </cell>
          <cell r="P14423" t="str">
            <v/>
          </cell>
          <cell r="Q14423" t="str">
            <v/>
          </cell>
        </row>
        <row r="14424">
          <cell r="J14424" t="str">
            <v/>
          </cell>
          <cell r="O14424" t="str">
            <v/>
          </cell>
          <cell r="P14424" t="str">
            <v/>
          </cell>
          <cell r="Q14424" t="str">
            <v/>
          </cell>
        </row>
        <row r="14425">
          <cell r="J14425" t="str">
            <v/>
          </cell>
          <cell r="O14425" t="str">
            <v/>
          </cell>
          <cell r="P14425" t="str">
            <v/>
          </cell>
          <cell r="Q14425" t="str">
            <v/>
          </cell>
        </row>
        <row r="14426">
          <cell r="J14426" t="str">
            <v/>
          </cell>
          <cell r="O14426" t="str">
            <v/>
          </cell>
          <cell r="P14426" t="str">
            <v/>
          </cell>
          <cell r="Q14426" t="str">
            <v/>
          </cell>
        </row>
        <row r="14427">
          <cell r="J14427" t="str">
            <v/>
          </cell>
          <cell r="O14427" t="str">
            <v/>
          </cell>
          <cell r="P14427" t="str">
            <v/>
          </cell>
          <cell r="Q14427" t="str">
            <v/>
          </cell>
        </row>
        <row r="14428">
          <cell r="J14428" t="str">
            <v/>
          </cell>
          <cell r="O14428" t="str">
            <v/>
          </cell>
          <cell r="P14428" t="str">
            <v/>
          </cell>
          <cell r="Q14428" t="str">
            <v/>
          </cell>
        </row>
        <row r="14429">
          <cell r="J14429" t="str">
            <v/>
          </cell>
          <cell r="O14429" t="str">
            <v/>
          </cell>
          <cell r="P14429" t="str">
            <v/>
          </cell>
          <cell r="Q14429" t="str">
            <v/>
          </cell>
        </row>
        <row r="14430">
          <cell r="J14430" t="str">
            <v/>
          </cell>
          <cell r="O14430" t="str">
            <v/>
          </cell>
          <cell r="P14430" t="str">
            <v/>
          </cell>
          <cell r="Q14430" t="str">
            <v/>
          </cell>
        </row>
        <row r="14431">
          <cell r="J14431" t="str">
            <v/>
          </cell>
          <cell r="O14431" t="str">
            <v/>
          </cell>
          <cell r="P14431" t="str">
            <v/>
          </cell>
          <cell r="Q14431" t="str">
            <v/>
          </cell>
        </row>
        <row r="14432">
          <cell r="J14432" t="str">
            <v/>
          </cell>
          <cell r="O14432" t="str">
            <v/>
          </cell>
          <cell r="P14432" t="str">
            <v/>
          </cell>
          <cell r="Q14432" t="str">
            <v/>
          </cell>
        </row>
        <row r="14433">
          <cell r="J14433" t="str">
            <v/>
          </cell>
          <cell r="O14433" t="str">
            <v/>
          </cell>
          <cell r="P14433" t="str">
            <v/>
          </cell>
          <cell r="Q14433" t="str">
            <v/>
          </cell>
        </row>
        <row r="14434">
          <cell r="J14434" t="str">
            <v/>
          </cell>
          <cell r="O14434" t="str">
            <v/>
          </cell>
          <cell r="P14434" t="str">
            <v/>
          </cell>
          <cell r="Q14434" t="str">
            <v/>
          </cell>
        </row>
        <row r="14435">
          <cell r="J14435" t="str">
            <v/>
          </cell>
          <cell r="O14435" t="str">
            <v/>
          </cell>
          <cell r="P14435" t="str">
            <v/>
          </cell>
          <cell r="Q14435" t="str">
            <v/>
          </cell>
        </row>
        <row r="14436">
          <cell r="J14436" t="str">
            <v/>
          </cell>
          <cell r="O14436" t="str">
            <v/>
          </cell>
          <cell r="P14436" t="str">
            <v/>
          </cell>
          <cell r="Q14436" t="str">
            <v/>
          </cell>
        </row>
        <row r="14437">
          <cell r="J14437" t="str">
            <v/>
          </cell>
          <cell r="O14437" t="str">
            <v/>
          </cell>
          <cell r="P14437" t="str">
            <v/>
          </cell>
          <cell r="Q14437" t="str">
            <v/>
          </cell>
        </row>
        <row r="14438">
          <cell r="J14438" t="str">
            <v/>
          </cell>
          <cell r="O14438" t="str">
            <v/>
          </cell>
          <cell r="P14438" t="str">
            <v/>
          </cell>
          <cell r="Q14438" t="str">
            <v/>
          </cell>
        </row>
        <row r="14439">
          <cell r="J14439" t="str">
            <v/>
          </cell>
          <cell r="O14439" t="str">
            <v/>
          </cell>
          <cell r="P14439" t="str">
            <v/>
          </cell>
          <cell r="Q14439" t="str">
            <v/>
          </cell>
        </row>
        <row r="14440">
          <cell r="J14440" t="str">
            <v/>
          </cell>
          <cell r="O14440" t="str">
            <v/>
          </cell>
          <cell r="P14440" t="str">
            <v/>
          </cell>
          <cell r="Q14440" t="str">
            <v/>
          </cell>
        </row>
        <row r="14441">
          <cell r="J14441" t="str">
            <v/>
          </cell>
          <cell r="O14441" t="str">
            <v/>
          </cell>
          <cell r="P14441" t="str">
            <v/>
          </cell>
          <cell r="Q14441" t="str">
            <v/>
          </cell>
        </row>
        <row r="14442">
          <cell r="J14442" t="str">
            <v/>
          </cell>
          <cell r="O14442" t="str">
            <v/>
          </cell>
          <cell r="P14442" t="str">
            <v/>
          </cell>
          <cell r="Q14442" t="str">
            <v/>
          </cell>
        </row>
        <row r="14443">
          <cell r="J14443" t="str">
            <v/>
          </cell>
          <cell r="O14443" t="str">
            <v/>
          </cell>
          <cell r="P14443" t="str">
            <v/>
          </cell>
          <cell r="Q14443" t="str">
            <v/>
          </cell>
        </row>
        <row r="14444">
          <cell r="J14444" t="str">
            <v/>
          </cell>
          <cell r="O14444" t="str">
            <v/>
          </cell>
          <cell r="P14444" t="str">
            <v/>
          </cell>
          <cell r="Q14444" t="str">
            <v/>
          </cell>
        </row>
        <row r="14445">
          <cell r="J14445" t="str">
            <v/>
          </cell>
          <cell r="O14445" t="str">
            <v/>
          </cell>
          <cell r="P14445" t="str">
            <v/>
          </cell>
          <cell r="Q14445" t="str">
            <v/>
          </cell>
        </row>
        <row r="14446">
          <cell r="J14446" t="str">
            <v/>
          </cell>
          <cell r="O14446" t="str">
            <v/>
          </cell>
          <cell r="P14446" t="str">
            <v/>
          </cell>
          <cell r="Q14446" t="str">
            <v/>
          </cell>
        </row>
        <row r="14447">
          <cell r="J14447" t="str">
            <v/>
          </cell>
          <cell r="O14447" t="str">
            <v/>
          </cell>
          <cell r="P14447" t="str">
            <v/>
          </cell>
          <cell r="Q14447" t="str">
            <v/>
          </cell>
        </row>
        <row r="14448">
          <cell r="J14448" t="str">
            <v/>
          </cell>
          <cell r="O14448" t="str">
            <v/>
          </cell>
          <cell r="P14448" t="str">
            <v/>
          </cell>
          <cell r="Q14448" t="str">
            <v/>
          </cell>
        </row>
        <row r="14449">
          <cell r="J14449" t="str">
            <v/>
          </cell>
          <cell r="O14449" t="str">
            <v/>
          </cell>
          <cell r="P14449" t="str">
            <v/>
          </cell>
          <cell r="Q14449" t="str">
            <v/>
          </cell>
        </row>
        <row r="14450">
          <cell r="J14450" t="str">
            <v/>
          </cell>
          <cell r="O14450" t="str">
            <v/>
          </cell>
          <cell r="P14450" t="str">
            <v/>
          </cell>
          <cell r="Q14450" t="str">
            <v/>
          </cell>
        </row>
        <row r="14451">
          <cell r="J14451" t="str">
            <v/>
          </cell>
          <cell r="O14451" t="str">
            <v/>
          </cell>
          <cell r="P14451" t="str">
            <v/>
          </cell>
          <cell r="Q14451" t="str">
            <v/>
          </cell>
        </row>
        <row r="14452">
          <cell r="J14452" t="str">
            <v/>
          </cell>
          <cell r="O14452" t="str">
            <v/>
          </cell>
          <cell r="P14452" t="str">
            <v/>
          </cell>
          <cell r="Q14452" t="str">
            <v/>
          </cell>
        </row>
        <row r="14453">
          <cell r="J14453" t="str">
            <v/>
          </cell>
          <cell r="O14453" t="str">
            <v/>
          </cell>
          <cell r="P14453" t="str">
            <v/>
          </cell>
          <cell r="Q14453" t="str">
            <v/>
          </cell>
        </row>
        <row r="14454">
          <cell r="J14454" t="str">
            <v/>
          </cell>
          <cell r="O14454" t="str">
            <v/>
          </cell>
          <cell r="P14454" t="str">
            <v/>
          </cell>
          <cell r="Q14454" t="str">
            <v/>
          </cell>
        </row>
        <row r="14455">
          <cell r="J14455" t="str">
            <v/>
          </cell>
          <cell r="O14455" t="str">
            <v/>
          </cell>
          <cell r="P14455" t="str">
            <v/>
          </cell>
          <cell r="Q14455" t="str">
            <v/>
          </cell>
        </row>
        <row r="14456">
          <cell r="J14456" t="str">
            <v/>
          </cell>
          <cell r="O14456" t="str">
            <v/>
          </cell>
          <cell r="P14456" t="str">
            <v/>
          </cell>
          <cell r="Q14456" t="str">
            <v/>
          </cell>
        </row>
        <row r="14457">
          <cell r="J14457" t="str">
            <v/>
          </cell>
          <cell r="O14457" t="str">
            <v/>
          </cell>
          <cell r="P14457" t="str">
            <v/>
          </cell>
          <cell r="Q14457" t="str">
            <v/>
          </cell>
        </row>
        <row r="14458">
          <cell r="J14458" t="str">
            <v/>
          </cell>
          <cell r="O14458" t="str">
            <v/>
          </cell>
          <cell r="P14458" t="str">
            <v/>
          </cell>
          <cell r="Q14458" t="str">
            <v/>
          </cell>
        </row>
        <row r="14459">
          <cell r="J14459" t="str">
            <v/>
          </cell>
          <cell r="O14459" t="str">
            <v/>
          </cell>
          <cell r="P14459" t="str">
            <v/>
          </cell>
          <cell r="Q14459" t="str">
            <v/>
          </cell>
        </row>
        <row r="14460">
          <cell r="J14460" t="str">
            <v/>
          </cell>
          <cell r="O14460" t="str">
            <v/>
          </cell>
          <cell r="P14460" t="str">
            <v/>
          </cell>
          <cell r="Q14460" t="str">
            <v/>
          </cell>
        </row>
        <row r="14461">
          <cell r="J14461" t="str">
            <v/>
          </cell>
          <cell r="O14461" t="str">
            <v/>
          </cell>
          <cell r="P14461" t="str">
            <v/>
          </cell>
          <cell r="Q14461" t="str">
            <v/>
          </cell>
        </row>
        <row r="14462">
          <cell r="J14462" t="str">
            <v/>
          </cell>
          <cell r="O14462" t="str">
            <v/>
          </cell>
          <cell r="P14462" t="str">
            <v/>
          </cell>
          <cell r="Q14462" t="str">
            <v/>
          </cell>
        </row>
        <row r="14463">
          <cell r="J14463" t="str">
            <v/>
          </cell>
          <cell r="O14463" t="str">
            <v/>
          </cell>
          <cell r="P14463" t="str">
            <v/>
          </cell>
          <cell r="Q14463" t="str">
            <v/>
          </cell>
        </row>
        <row r="14464">
          <cell r="J14464" t="str">
            <v/>
          </cell>
          <cell r="O14464" t="str">
            <v/>
          </cell>
          <cell r="P14464" t="str">
            <v/>
          </cell>
          <cell r="Q14464" t="str">
            <v/>
          </cell>
        </row>
        <row r="14465">
          <cell r="J14465" t="str">
            <v/>
          </cell>
          <cell r="O14465" t="str">
            <v/>
          </cell>
          <cell r="P14465" t="str">
            <v/>
          </cell>
          <cell r="Q14465" t="str">
            <v/>
          </cell>
        </row>
        <row r="14466">
          <cell r="J14466" t="str">
            <v/>
          </cell>
          <cell r="O14466" t="str">
            <v/>
          </cell>
          <cell r="P14466" t="str">
            <v/>
          </cell>
          <cell r="Q14466" t="str">
            <v/>
          </cell>
        </row>
        <row r="14467">
          <cell r="J14467" t="str">
            <v/>
          </cell>
          <cell r="O14467" t="str">
            <v/>
          </cell>
          <cell r="P14467" t="str">
            <v/>
          </cell>
          <cell r="Q14467" t="str">
            <v/>
          </cell>
        </row>
        <row r="14468">
          <cell r="J14468" t="str">
            <v/>
          </cell>
          <cell r="O14468" t="str">
            <v/>
          </cell>
          <cell r="P14468" t="str">
            <v/>
          </cell>
          <cell r="Q14468" t="str">
            <v/>
          </cell>
        </row>
        <row r="14469">
          <cell r="J14469" t="str">
            <v/>
          </cell>
          <cell r="O14469" t="str">
            <v/>
          </cell>
          <cell r="P14469" t="str">
            <v/>
          </cell>
          <cell r="Q14469" t="str">
            <v/>
          </cell>
        </row>
        <row r="14470">
          <cell r="J14470" t="str">
            <v/>
          </cell>
          <cell r="O14470" t="str">
            <v/>
          </cell>
          <cell r="P14470" t="str">
            <v/>
          </cell>
          <cell r="Q14470" t="str">
            <v/>
          </cell>
        </row>
        <row r="14471">
          <cell r="J14471" t="str">
            <v/>
          </cell>
          <cell r="O14471" t="str">
            <v/>
          </cell>
          <cell r="P14471" t="str">
            <v/>
          </cell>
          <cell r="Q14471" t="str">
            <v/>
          </cell>
        </row>
        <row r="14472">
          <cell r="J14472" t="str">
            <v/>
          </cell>
          <cell r="O14472" t="str">
            <v/>
          </cell>
          <cell r="P14472" t="str">
            <v/>
          </cell>
          <cell r="Q14472" t="str">
            <v/>
          </cell>
        </row>
        <row r="14473">
          <cell r="J14473" t="str">
            <v/>
          </cell>
          <cell r="O14473" t="str">
            <v/>
          </cell>
          <cell r="P14473" t="str">
            <v/>
          </cell>
          <cell r="Q14473" t="str">
            <v/>
          </cell>
        </row>
        <row r="14474">
          <cell r="J14474" t="str">
            <v/>
          </cell>
          <cell r="O14474" t="str">
            <v/>
          </cell>
          <cell r="P14474" t="str">
            <v/>
          </cell>
          <cell r="Q14474" t="str">
            <v/>
          </cell>
        </row>
        <row r="14475">
          <cell r="J14475" t="str">
            <v/>
          </cell>
          <cell r="O14475" t="str">
            <v/>
          </cell>
          <cell r="P14475" t="str">
            <v/>
          </cell>
          <cell r="Q14475" t="str">
            <v/>
          </cell>
        </row>
        <row r="14476">
          <cell r="J14476" t="str">
            <v/>
          </cell>
          <cell r="O14476" t="str">
            <v/>
          </cell>
          <cell r="P14476" t="str">
            <v/>
          </cell>
          <cell r="Q14476" t="str">
            <v/>
          </cell>
        </row>
        <row r="14477">
          <cell r="J14477" t="str">
            <v/>
          </cell>
          <cell r="O14477" t="str">
            <v/>
          </cell>
          <cell r="P14477" t="str">
            <v/>
          </cell>
          <cell r="Q14477" t="str">
            <v/>
          </cell>
        </row>
        <row r="14478">
          <cell r="J14478" t="str">
            <v/>
          </cell>
          <cell r="O14478" t="str">
            <v/>
          </cell>
          <cell r="P14478" t="str">
            <v/>
          </cell>
          <cell r="Q14478" t="str">
            <v/>
          </cell>
        </row>
        <row r="14479">
          <cell r="J14479" t="str">
            <v/>
          </cell>
          <cell r="O14479" t="str">
            <v/>
          </cell>
          <cell r="P14479" t="str">
            <v/>
          </cell>
          <cell r="Q14479" t="str">
            <v/>
          </cell>
        </row>
        <row r="14480">
          <cell r="J14480" t="str">
            <v/>
          </cell>
          <cell r="O14480" t="str">
            <v/>
          </cell>
          <cell r="P14480" t="str">
            <v/>
          </cell>
          <cell r="Q14480" t="str">
            <v/>
          </cell>
        </row>
        <row r="14481">
          <cell r="J14481" t="str">
            <v/>
          </cell>
          <cell r="O14481" t="str">
            <v/>
          </cell>
          <cell r="P14481" t="str">
            <v/>
          </cell>
          <cell r="Q14481" t="str">
            <v/>
          </cell>
        </row>
        <row r="14482">
          <cell r="J14482" t="str">
            <v/>
          </cell>
          <cell r="O14482" t="str">
            <v/>
          </cell>
          <cell r="P14482" t="str">
            <v/>
          </cell>
          <cell r="Q14482" t="str">
            <v/>
          </cell>
        </row>
        <row r="14483">
          <cell r="J14483" t="str">
            <v/>
          </cell>
          <cell r="O14483" t="str">
            <v/>
          </cell>
          <cell r="P14483" t="str">
            <v/>
          </cell>
          <cell r="Q14483" t="str">
            <v/>
          </cell>
        </row>
        <row r="14484">
          <cell r="J14484" t="str">
            <v/>
          </cell>
          <cell r="O14484" t="str">
            <v/>
          </cell>
          <cell r="P14484" t="str">
            <v/>
          </cell>
          <cell r="Q14484" t="str">
            <v/>
          </cell>
        </row>
        <row r="14485">
          <cell r="J14485" t="str">
            <v/>
          </cell>
          <cell r="O14485" t="str">
            <v/>
          </cell>
          <cell r="P14485" t="str">
            <v/>
          </cell>
          <cell r="Q14485" t="str">
            <v/>
          </cell>
        </row>
        <row r="14486">
          <cell r="J14486" t="str">
            <v/>
          </cell>
          <cell r="O14486" t="str">
            <v/>
          </cell>
          <cell r="P14486" t="str">
            <v/>
          </cell>
          <cell r="Q14486" t="str">
            <v/>
          </cell>
        </row>
        <row r="14487">
          <cell r="J14487" t="str">
            <v/>
          </cell>
          <cell r="O14487" t="str">
            <v/>
          </cell>
          <cell r="P14487" t="str">
            <v/>
          </cell>
          <cell r="Q14487" t="str">
            <v/>
          </cell>
        </row>
        <row r="14488">
          <cell r="J14488" t="str">
            <v/>
          </cell>
          <cell r="O14488" t="str">
            <v/>
          </cell>
          <cell r="P14488" t="str">
            <v/>
          </cell>
          <cell r="Q14488" t="str">
            <v/>
          </cell>
        </row>
        <row r="14489">
          <cell r="J14489" t="str">
            <v/>
          </cell>
          <cell r="O14489" t="str">
            <v/>
          </cell>
          <cell r="P14489" t="str">
            <v/>
          </cell>
          <cell r="Q14489" t="str">
            <v/>
          </cell>
        </row>
        <row r="14490">
          <cell r="J14490" t="str">
            <v/>
          </cell>
          <cell r="O14490" t="str">
            <v/>
          </cell>
          <cell r="P14490" t="str">
            <v/>
          </cell>
          <cell r="Q14490" t="str">
            <v/>
          </cell>
        </row>
        <row r="14491">
          <cell r="J14491" t="str">
            <v/>
          </cell>
          <cell r="O14491" t="str">
            <v/>
          </cell>
          <cell r="P14491" t="str">
            <v/>
          </cell>
          <cell r="Q14491" t="str">
            <v/>
          </cell>
        </row>
        <row r="14492">
          <cell r="J14492" t="str">
            <v/>
          </cell>
          <cell r="O14492" t="str">
            <v/>
          </cell>
          <cell r="P14492" t="str">
            <v/>
          </cell>
          <cell r="Q14492" t="str">
            <v/>
          </cell>
        </row>
        <row r="14493">
          <cell r="J14493" t="str">
            <v/>
          </cell>
          <cell r="O14493" t="str">
            <v/>
          </cell>
          <cell r="P14493" t="str">
            <v/>
          </cell>
          <cell r="Q14493" t="str">
            <v/>
          </cell>
        </row>
        <row r="14494">
          <cell r="J14494" t="str">
            <v/>
          </cell>
          <cell r="O14494" t="str">
            <v/>
          </cell>
          <cell r="P14494" t="str">
            <v/>
          </cell>
          <cell r="Q14494" t="str">
            <v/>
          </cell>
        </row>
        <row r="14495">
          <cell r="J14495" t="str">
            <v/>
          </cell>
          <cell r="O14495" t="str">
            <v/>
          </cell>
          <cell r="P14495" t="str">
            <v/>
          </cell>
          <cell r="Q14495" t="str">
            <v/>
          </cell>
        </row>
        <row r="14496">
          <cell r="J14496" t="str">
            <v/>
          </cell>
          <cell r="O14496" t="str">
            <v/>
          </cell>
          <cell r="P14496" t="str">
            <v/>
          </cell>
          <cell r="Q14496" t="str">
            <v/>
          </cell>
        </row>
        <row r="14497">
          <cell r="J14497" t="str">
            <v/>
          </cell>
          <cell r="O14497" t="str">
            <v/>
          </cell>
          <cell r="P14497" t="str">
            <v/>
          </cell>
          <cell r="Q14497" t="str">
            <v/>
          </cell>
        </row>
        <row r="14498">
          <cell r="J14498" t="str">
            <v/>
          </cell>
          <cell r="O14498" t="str">
            <v/>
          </cell>
          <cell r="P14498" t="str">
            <v/>
          </cell>
          <cell r="Q14498" t="str">
            <v/>
          </cell>
        </row>
        <row r="14499">
          <cell r="J14499" t="str">
            <v/>
          </cell>
          <cell r="O14499" t="str">
            <v/>
          </cell>
          <cell r="P14499" t="str">
            <v/>
          </cell>
          <cell r="Q14499" t="str">
            <v/>
          </cell>
        </row>
        <row r="14500">
          <cell r="J14500" t="str">
            <v/>
          </cell>
          <cell r="O14500" t="str">
            <v/>
          </cell>
          <cell r="P14500" t="str">
            <v/>
          </cell>
          <cell r="Q14500" t="str">
            <v/>
          </cell>
        </row>
        <row r="14501">
          <cell r="J14501" t="str">
            <v/>
          </cell>
          <cell r="O14501" t="str">
            <v/>
          </cell>
          <cell r="P14501" t="str">
            <v/>
          </cell>
          <cell r="Q14501" t="str">
            <v/>
          </cell>
        </row>
        <row r="14502">
          <cell r="J14502" t="str">
            <v/>
          </cell>
          <cell r="O14502" t="str">
            <v/>
          </cell>
          <cell r="P14502" t="str">
            <v/>
          </cell>
          <cell r="Q14502" t="str">
            <v/>
          </cell>
        </row>
        <row r="14503">
          <cell r="J14503" t="str">
            <v/>
          </cell>
          <cell r="O14503" t="str">
            <v/>
          </cell>
          <cell r="P14503" t="str">
            <v/>
          </cell>
          <cell r="Q14503" t="str">
            <v/>
          </cell>
        </row>
        <row r="14504">
          <cell r="J14504" t="str">
            <v/>
          </cell>
          <cell r="O14504" t="str">
            <v/>
          </cell>
          <cell r="P14504" t="str">
            <v/>
          </cell>
          <cell r="Q14504" t="str">
            <v/>
          </cell>
        </row>
        <row r="14505">
          <cell r="J14505" t="str">
            <v/>
          </cell>
          <cell r="O14505" t="str">
            <v/>
          </cell>
          <cell r="P14505" t="str">
            <v/>
          </cell>
          <cell r="Q14505" t="str">
            <v/>
          </cell>
        </row>
        <row r="14506">
          <cell r="J14506" t="str">
            <v/>
          </cell>
          <cell r="O14506" t="str">
            <v/>
          </cell>
          <cell r="P14506" t="str">
            <v/>
          </cell>
          <cell r="Q14506" t="str">
            <v/>
          </cell>
        </row>
        <row r="14507">
          <cell r="J14507" t="str">
            <v/>
          </cell>
          <cell r="O14507" t="str">
            <v/>
          </cell>
          <cell r="P14507" t="str">
            <v/>
          </cell>
          <cell r="Q14507" t="str">
            <v/>
          </cell>
        </row>
        <row r="14508">
          <cell r="J14508" t="str">
            <v/>
          </cell>
          <cell r="O14508" t="str">
            <v/>
          </cell>
          <cell r="P14508" t="str">
            <v/>
          </cell>
          <cell r="Q14508" t="str">
            <v/>
          </cell>
        </row>
        <row r="14509">
          <cell r="J14509" t="str">
            <v/>
          </cell>
          <cell r="O14509" t="str">
            <v/>
          </cell>
          <cell r="P14509" t="str">
            <v/>
          </cell>
          <cell r="Q14509" t="str">
            <v/>
          </cell>
        </row>
        <row r="14510">
          <cell r="J14510" t="str">
            <v/>
          </cell>
          <cell r="O14510" t="str">
            <v/>
          </cell>
          <cell r="P14510" t="str">
            <v/>
          </cell>
          <cell r="Q14510" t="str">
            <v/>
          </cell>
        </row>
        <row r="14511">
          <cell r="J14511" t="str">
            <v/>
          </cell>
          <cell r="O14511" t="str">
            <v/>
          </cell>
          <cell r="P14511" t="str">
            <v/>
          </cell>
          <cell r="Q14511" t="str">
            <v/>
          </cell>
        </row>
        <row r="14512">
          <cell r="J14512" t="str">
            <v/>
          </cell>
          <cell r="O14512" t="str">
            <v/>
          </cell>
          <cell r="P14512" t="str">
            <v/>
          </cell>
          <cell r="Q14512" t="str">
            <v/>
          </cell>
        </row>
        <row r="14513">
          <cell r="J14513" t="str">
            <v/>
          </cell>
          <cell r="O14513" t="str">
            <v/>
          </cell>
          <cell r="P14513" t="str">
            <v/>
          </cell>
          <cell r="Q14513" t="str">
            <v/>
          </cell>
        </row>
        <row r="14514">
          <cell r="J14514" t="str">
            <v/>
          </cell>
          <cell r="O14514" t="str">
            <v/>
          </cell>
          <cell r="P14514" t="str">
            <v/>
          </cell>
          <cell r="Q14514" t="str">
            <v/>
          </cell>
        </row>
        <row r="14515">
          <cell r="J14515" t="str">
            <v/>
          </cell>
          <cell r="O14515" t="str">
            <v/>
          </cell>
          <cell r="P14515" t="str">
            <v/>
          </cell>
          <cell r="Q14515" t="str">
            <v/>
          </cell>
        </row>
        <row r="14516">
          <cell r="J14516" t="str">
            <v/>
          </cell>
          <cell r="O14516" t="str">
            <v/>
          </cell>
          <cell r="P14516" t="str">
            <v/>
          </cell>
          <cell r="Q14516" t="str">
            <v/>
          </cell>
        </row>
        <row r="14517">
          <cell r="J14517" t="str">
            <v/>
          </cell>
          <cell r="O14517" t="str">
            <v/>
          </cell>
          <cell r="P14517" t="str">
            <v/>
          </cell>
          <cell r="Q14517" t="str">
            <v/>
          </cell>
        </row>
        <row r="14518">
          <cell r="J14518" t="str">
            <v/>
          </cell>
          <cell r="O14518" t="str">
            <v/>
          </cell>
          <cell r="P14518" t="str">
            <v/>
          </cell>
          <cell r="Q14518" t="str">
            <v/>
          </cell>
        </row>
        <row r="14519">
          <cell r="J14519" t="str">
            <v/>
          </cell>
          <cell r="O14519" t="str">
            <v/>
          </cell>
          <cell r="P14519" t="str">
            <v/>
          </cell>
          <cell r="Q14519" t="str">
            <v/>
          </cell>
        </row>
        <row r="14520">
          <cell r="J14520" t="str">
            <v/>
          </cell>
          <cell r="O14520" t="str">
            <v/>
          </cell>
          <cell r="P14520" t="str">
            <v/>
          </cell>
          <cell r="Q14520" t="str">
            <v/>
          </cell>
        </row>
        <row r="14521">
          <cell r="J14521" t="str">
            <v/>
          </cell>
          <cell r="O14521" t="str">
            <v/>
          </cell>
          <cell r="P14521" t="str">
            <v/>
          </cell>
          <cell r="Q14521" t="str">
            <v/>
          </cell>
        </row>
        <row r="14522">
          <cell r="J14522" t="str">
            <v/>
          </cell>
          <cell r="O14522" t="str">
            <v/>
          </cell>
          <cell r="P14522" t="str">
            <v/>
          </cell>
          <cell r="Q14522" t="str">
            <v/>
          </cell>
        </row>
        <row r="14523">
          <cell r="J14523" t="str">
            <v/>
          </cell>
          <cell r="O14523" t="str">
            <v/>
          </cell>
          <cell r="P14523" t="str">
            <v/>
          </cell>
          <cell r="Q14523" t="str">
            <v/>
          </cell>
        </row>
        <row r="14524">
          <cell r="J14524" t="str">
            <v/>
          </cell>
          <cell r="O14524" t="str">
            <v/>
          </cell>
          <cell r="P14524" t="str">
            <v/>
          </cell>
          <cell r="Q14524" t="str">
            <v/>
          </cell>
        </row>
        <row r="14525">
          <cell r="J14525" t="str">
            <v/>
          </cell>
          <cell r="O14525" t="str">
            <v/>
          </cell>
          <cell r="P14525" t="str">
            <v/>
          </cell>
          <cell r="Q14525" t="str">
            <v/>
          </cell>
        </row>
        <row r="14526">
          <cell r="J14526" t="str">
            <v/>
          </cell>
          <cell r="O14526" t="str">
            <v/>
          </cell>
          <cell r="P14526" t="str">
            <v/>
          </cell>
          <cell r="Q14526" t="str">
            <v/>
          </cell>
        </row>
        <row r="14527">
          <cell r="J14527" t="str">
            <v/>
          </cell>
          <cell r="O14527" t="str">
            <v/>
          </cell>
          <cell r="P14527" t="str">
            <v/>
          </cell>
          <cell r="Q14527" t="str">
            <v/>
          </cell>
        </row>
        <row r="14528">
          <cell r="J14528" t="str">
            <v/>
          </cell>
          <cell r="O14528" t="str">
            <v/>
          </cell>
          <cell r="P14528" t="str">
            <v/>
          </cell>
          <cell r="Q14528" t="str">
            <v/>
          </cell>
        </row>
        <row r="14529">
          <cell r="J14529" t="str">
            <v/>
          </cell>
          <cell r="O14529" t="str">
            <v/>
          </cell>
          <cell r="P14529" t="str">
            <v/>
          </cell>
          <cell r="Q14529" t="str">
            <v/>
          </cell>
        </row>
        <row r="14530">
          <cell r="J14530" t="str">
            <v/>
          </cell>
          <cell r="O14530" t="str">
            <v/>
          </cell>
          <cell r="P14530" t="str">
            <v/>
          </cell>
          <cell r="Q14530" t="str">
            <v/>
          </cell>
        </row>
        <row r="14531">
          <cell r="J14531" t="str">
            <v/>
          </cell>
          <cell r="O14531" t="str">
            <v/>
          </cell>
          <cell r="P14531" t="str">
            <v/>
          </cell>
          <cell r="Q14531" t="str">
            <v/>
          </cell>
        </row>
        <row r="14532">
          <cell r="J14532" t="str">
            <v/>
          </cell>
          <cell r="O14532" t="str">
            <v/>
          </cell>
          <cell r="P14532" t="str">
            <v/>
          </cell>
          <cell r="Q14532" t="str">
            <v/>
          </cell>
        </row>
        <row r="14533">
          <cell r="J14533" t="str">
            <v/>
          </cell>
          <cell r="O14533" t="str">
            <v/>
          </cell>
          <cell r="P14533" t="str">
            <v/>
          </cell>
          <cell r="Q14533" t="str">
            <v/>
          </cell>
        </row>
        <row r="14534">
          <cell r="J14534" t="str">
            <v/>
          </cell>
          <cell r="O14534" t="str">
            <v/>
          </cell>
          <cell r="P14534" t="str">
            <v/>
          </cell>
          <cell r="Q14534" t="str">
            <v/>
          </cell>
        </row>
        <row r="14535">
          <cell r="J14535" t="str">
            <v/>
          </cell>
          <cell r="O14535" t="str">
            <v/>
          </cell>
          <cell r="P14535" t="str">
            <v/>
          </cell>
          <cell r="Q14535" t="str">
            <v/>
          </cell>
        </row>
        <row r="14536">
          <cell r="J14536" t="str">
            <v/>
          </cell>
          <cell r="O14536" t="str">
            <v/>
          </cell>
          <cell r="P14536" t="str">
            <v/>
          </cell>
          <cell r="Q14536" t="str">
            <v/>
          </cell>
        </row>
        <row r="14537">
          <cell r="J14537" t="str">
            <v/>
          </cell>
          <cell r="O14537" t="str">
            <v/>
          </cell>
          <cell r="P14537" t="str">
            <v/>
          </cell>
          <cell r="Q14537" t="str">
            <v/>
          </cell>
        </row>
        <row r="14538">
          <cell r="J14538" t="str">
            <v/>
          </cell>
          <cell r="O14538" t="str">
            <v/>
          </cell>
          <cell r="P14538" t="str">
            <v/>
          </cell>
          <cell r="Q14538" t="str">
            <v/>
          </cell>
        </row>
        <row r="14539">
          <cell r="J14539" t="str">
            <v/>
          </cell>
          <cell r="O14539" t="str">
            <v/>
          </cell>
          <cell r="P14539" t="str">
            <v/>
          </cell>
          <cell r="Q14539" t="str">
            <v/>
          </cell>
        </row>
        <row r="14540">
          <cell r="J14540" t="str">
            <v/>
          </cell>
          <cell r="O14540" t="str">
            <v/>
          </cell>
          <cell r="P14540" t="str">
            <v/>
          </cell>
          <cell r="Q14540" t="str">
            <v/>
          </cell>
        </row>
        <row r="14541">
          <cell r="J14541" t="str">
            <v/>
          </cell>
          <cell r="O14541" t="str">
            <v/>
          </cell>
          <cell r="P14541" t="str">
            <v/>
          </cell>
          <cell r="Q14541" t="str">
            <v/>
          </cell>
        </row>
        <row r="14542">
          <cell r="J14542" t="str">
            <v/>
          </cell>
          <cell r="O14542" t="str">
            <v/>
          </cell>
          <cell r="P14542" t="str">
            <v/>
          </cell>
          <cell r="Q14542" t="str">
            <v/>
          </cell>
        </row>
        <row r="14543">
          <cell r="J14543" t="str">
            <v/>
          </cell>
          <cell r="O14543" t="str">
            <v/>
          </cell>
          <cell r="P14543" t="str">
            <v/>
          </cell>
          <cell r="Q14543" t="str">
            <v/>
          </cell>
        </row>
        <row r="14544">
          <cell r="J14544" t="str">
            <v/>
          </cell>
          <cell r="O14544" t="str">
            <v/>
          </cell>
          <cell r="P14544" t="str">
            <v/>
          </cell>
          <cell r="Q14544" t="str">
            <v/>
          </cell>
        </row>
        <row r="14545">
          <cell r="J14545" t="str">
            <v/>
          </cell>
          <cell r="O14545" t="str">
            <v/>
          </cell>
          <cell r="P14545" t="str">
            <v/>
          </cell>
          <cell r="Q14545" t="str">
            <v/>
          </cell>
        </row>
        <row r="14546">
          <cell r="J14546" t="str">
            <v/>
          </cell>
          <cell r="O14546" t="str">
            <v/>
          </cell>
          <cell r="P14546" t="str">
            <v/>
          </cell>
          <cell r="Q14546" t="str">
            <v/>
          </cell>
        </row>
        <row r="14547">
          <cell r="J14547" t="str">
            <v/>
          </cell>
          <cell r="O14547" t="str">
            <v/>
          </cell>
          <cell r="P14547" t="str">
            <v/>
          </cell>
          <cell r="Q14547" t="str">
            <v/>
          </cell>
        </row>
        <row r="14548">
          <cell r="J14548" t="str">
            <v/>
          </cell>
          <cell r="O14548" t="str">
            <v/>
          </cell>
          <cell r="P14548" t="str">
            <v/>
          </cell>
          <cell r="Q14548" t="str">
            <v/>
          </cell>
        </row>
        <row r="14549">
          <cell r="J14549" t="str">
            <v/>
          </cell>
          <cell r="O14549" t="str">
            <v/>
          </cell>
          <cell r="P14549" t="str">
            <v/>
          </cell>
          <cell r="Q14549" t="str">
            <v/>
          </cell>
        </row>
        <row r="14550">
          <cell r="J14550" t="str">
            <v/>
          </cell>
          <cell r="O14550" t="str">
            <v/>
          </cell>
          <cell r="P14550" t="str">
            <v/>
          </cell>
          <cell r="Q14550" t="str">
            <v/>
          </cell>
        </row>
        <row r="14551">
          <cell r="J14551" t="str">
            <v/>
          </cell>
          <cell r="O14551" t="str">
            <v/>
          </cell>
          <cell r="P14551" t="str">
            <v/>
          </cell>
          <cell r="Q14551" t="str">
            <v/>
          </cell>
        </row>
        <row r="14552">
          <cell r="J14552" t="str">
            <v/>
          </cell>
          <cell r="O14552" t="str">
            <v/>
          </cell>
          <cell r="P14552" t="str">
            <v/>
          </cell>
          <cell r="Q14552" t="str">
            <v/>
          </cell>
        </row>
        <row r="14553">
          <cell r="J14553" t="str">
            <v/>
          </cell>
          <cell r="O14553" t="str">
            <v/>
          </cell>
          <cell r="P14553" t="str">
            <v/>
          </cell>
          <cell r="Q14553" t="str">
            <v/>
          </cell>
        </row>
        <row r="14554">
          <cell r="J14554" t="str">
            <v/>
          </cell>
          <cell r="O14554" t="str">
            <v/>
          </cell>
          <cell r="P14554" t="str">
            <v/>
          </cell>
          <cell r="Q14554" t="str">
            <v/>
          </cell>
        </row>
        <row r="14555">
          <cell r="J14555" t="str">
            <v/>
          </cell>
          <cell r="O14555" t="str">
            <v/>
          </cell>
          <cell r="P14555" t="str">
            <v/>
          </cell>
          <cell r="Q14555" t="str">
            <v/>
          </cell>
        </row>
        <row r="14556">
          <cell r="J14556" t="str">
            <v/>
          </cell>
          <cell r="O14556" t="str">
            <v/>
          </cell>
          <cell r="P14556" t="str">
            <v/>
          </cell>
          <cell r="Q14556" t="str">
            <v/>
          </cell>
        </row>
        <row r="14557">
          <cell r="J14557" t="str">
            <v/>
          </cell>
          <cell r="O14557" t="str">
            <v/>
          </cell>
          <cell r="P14557" t="str">
            <v/>
          </cell>
          <cell r="Q14557" t="str">
            <v/>
          </cell>
        </row>
        <row r="14558">
          <cell r="J14558" t="str">
            <v/>
          </cell>
          <cell r="O14558" t="str">
            <v/>
          </cell>
          <cell r="P14558" t="str">
            <v/>
          </cell>
          <cell r="Q14558" t="str">
            <v/>
          </cell>
        </row>
        <row r="14559">
          <cell r="J14559" t="str">
            <v/>
          </cell>
          <cell r="O14559" t="str">
            <v/>
          </cell>
          <cell r="P14559" t="str">
            <v/>
          </cell>
          <cell r="Q14559" t="str">
            <v/>
          </cell>
        </row>
        <row r="14560">
          <cell r="J14560" t="str">
            <v/>
          </cell>
          <cell r="O14560" t="str">
            <v/>
          </cell>
          <cell r="P14560" t="str">
            <v/>
          </cell>
          <cell r="Q14560" t="str">
            <v/>
          </cell>
        </row>
        <row r="14561">
          <cell r="J14561" t="str">
            <v/>
          </cell>
          <cell r="O14561" t="str">
            <v/>
          </cell>
          <cell r="P14561" t="str">
            <v/>
          </cell>
          <cell r="Q14561" t="str">
            <v/>
          </cell>
        </row>
        <row r="14562">
          <cell r="J14562" t="str">
            <v/>
          </cell>
          <cell r="O14562" t="str">
            <v/>
          </cell>
          <cell r="P14562" t="str">
            <v/>
          </cell>
          <cell r="Q14562" t="str">
            <v/>
          </cell>
        </row>
        <row r="14563">
          <cell r="J14563" t="str">
            <v/>
          </cell>
          <cell r="O14563" t="str">
            <v/>
          </cell>
          <cell r="P14563" t="str">
            <v/>
          </cell>
          <cell r="Q14563" t="str">
            <v/>
          </cell>
        </row>
        <row r="14564">
          <cell r="J14564" t="str">
            <v/>
          </cell>
          <cell r="O14564" t="str">
            <v/>
          </cell>
          <cell r="P14564" t="str">
            <v/>
          </cell>
          <cell r="Q14564" t="str">
            <v/>
          </cell>
        </row>
        <row r="14565">
          <cell r="J14565" t="str">
            <v/>
          </cell>
          <cell r="O14565" t="str">
            <v/>
          </cell>
          <cell r="P14565" t="str">
            <v/>
          </cell>
          <cell r="Q14565" t="str">
            <v/>
          </cell>
        </row>
        <row r="14566">
          <cell r="J14566" t="str">
            <v/>
          </cell>
          <cell r="O14566" t="str">
            <v/>
          </cell>
          <cell r="P14566" t="str">
            <v/>
          </cell>
          <cell r="Q14566" t="str">
            <v/>
          </cell>
        </row>
        <row r="14567">
          <cell r="J14567" t="str">
            <v/>
          </cell>
          <cell r="O14567" t="str">
            <v/>
          </cell>
          <cell r="P14567" t="str">
            <v/>
          </cell>
          <cell r="Q14567" t="str">
            <v/>
          </cell>
        </row>
        <row r="14568">
          <cell r="J14568" t="str">
            <v/>
          </cell>
          <cell r="O14568" t="str">
            <v/>
          </cell>
          <cell r="P14568" t="str">
            <v/>
          </cell>
          <cell r="Q14568" t="str">
            <v/>
          </cell>
        </row>
        <row r="14569">
          <cell r="J14569" t="str">
            <v/>
          </cell>
          <cell r="O14569" t="str">
            <v/>
          </cell>
          <cell r="P14569" t="str">
            <v/>
          </cell>
          <cell r="Q14569" t="str">
            <v/>
          </cell>
        </row>
        <row r="14570">
          <cell r="J14570" t="str">
            <v/>
          </cell>
          <cell r="O14570" t="str">
            <v/>
          </cell>
          <cell r="P14570" t="str">
            <v/>
          </cell>
          <cell r="Q14570" t="str">
            <v/>
          </cell>
        </row>
        <row r="14571">
          <cell r="J14571" t="str">
            <v/>
          </cell>
          <cell r="O14571" t="str">
            <v/>
          </cell>
          <cell r="P14571" t="str">
            <v/>
          </cell>
          <cell r="Q14571" t="str">
            <v/>
          </cell>
        </row>
        <row r="14572">
          <cell r="J14572" t="str">
            <v/>
          </cell>
          <cell r="O14572" t="str">
            <v/>
          </cell>
          <cell r="P14572" t="str">
            <v/>
          </cell>
          <cell r="Q14572" t="str">
            <v/>
          </cell>
        </row>
        <row r="14573">
          <cell r="J14573" t="str">
            <v/>
          </cell>
          <cell r="O14573" t="str">
            <v/>
          </cell>
          <cell r="P14573" t="str">
            <v/>
          </cell>
          <cell r="Q14573" t="str">
            <v/>
          </cell>
        </row>
        <row r="14574">
          <cell r="J14574" t="str">
            <v/>
          </cell>
          <cell r="O14574" t="str">
            <v/>
          </cell>
          <cell r="P14574" t="str">
            <v/>
          </cell>
          <cell r="Q14574" t="str">
            <v/>
          </cell>
        </row>
        <row r="14575">
          <cell r="J14575" t="str">
            <v/>
          </cell>
          <cell r="O14575" t="str">
            <v/>
          </cell>
          <cell r="P14575" t="str">
            <v/>
          </cell>
          <cell r="Q14575" t="str">
            <v/>
          </cell>
        </row>
        <row r="14576">
          <cell r="J14576" t="str">
            <v/>
          </cell>
          <cell r="O14576" t="str">
            <v/>
          </cell>
          <cell r="P14576" t="str">
            <v/>
          </cell>
          <cell r="Q14576" t="str">
            <v/>
          </cell>
        </row>
        <row r="14577">
          <cell r="J14577" t="str">
            <v/>
          </cell>
          <cell r="O14577" t="str">
            <v/>
          </cell>
          <cell r="P14577" t="str">
            <v/>
          </cell>
          <cell r="Q14577" t="str">
            <v/>
          </cell>
        </row>
        <row r="14578">
          <cell r="J14578" t="str">
            <v/>
          </cell>
          <cell r="O14578" t="str">
            <v/>
          </cell>
          <cell r="P14578" t="str">
            <v/>
          </cell>
          <cell r="Q14578" t="str">
            <v/>
          </cell>
        </row>
        <row r="14579">
          <cell r="J14579" t="str">
            <v/>
          </cell>
          <cell r="O14579" t="str">
            <v/>
          </cell>
          <cell r="P14579" t="str">
            <v/>
          </cell>
          <cell r="Q14579" t="str">
            <v/>
          </cell>
        </row>
        <row r="14580">
          <cell r="J14580" t="str">
            <v/>
          </cell>
          <cell r="O14580" t="str">
            <v/>
          </cell>
          <cell r="P14580" t="str">
            <v/>
          </cell>
          <cell r="Q14580" t="str">
            <v/>
          </cell>
        </row>
        <row r="14581">
          <cell r="J14581" t="str">
            <v/>
          </cell>
          <cell r="O14581" t="str">
            <v/>
          </cell>
          <cell r="P14581" t="str">
            <v/>
          </cell>
          <cell r="Q14581" t="str">
            <v/>
          </cell>
        </row>
        <row r="14582">
          <cell r="J14582" t="str">
            <v/>
          </cell>
          <cell r="O14582" t="str">
            <v/>
          </cell>
          <cell r="P14582" t="str">
            <v/>
          </cell>
          <cell r="Q14582" t="str">
            <v/>
          </cell>
        </row>
        <row r="14583">
          <cell r="J14583" t="str">
            <v/>
          </cell>
          <cell r="O14583" t="str">
            <v/>
          </cell>
          <cell r="P14583" t="str">
            <v/>
          </cell>
          <cell r="Q14583" t="str">
            <v/>
          </cell>
        </row>
        <row r="14584">
          <cell r="J14584" t="str">
            <v/>
          </cell>
          <cell r="O14584" t="str">
            <v/>
          </cell>
          <cell r="P14584" t="str">
            <v/>
          </cell>
          <cell r="Q14584" t="str">
            <v/>
          </cell>
        </row>
        <row r="14585">
          <cell r="J14585" t="str">
            <v/>
          </cell>
          <cell r="O14585" t="str">
            <v/>
          </cell>
          <cell r="P14585" t="str">
            <v/>
          </cell>
          <cell r="Q14585" t="str">
            <v/>
          </cell>
        </row>
        <row r="14586">
          <cell r="J14586" t="str">
            <v/>
          </cell>
          <cell r="O14586" t="str">
            <v/>
          </cell>
          <cell r="P14586" t="str">
            <v/>
          </cell>
          <cell r="Q14586" t="str">
            <v/>
          </cell>
        </row>
        <row r="14587">
          <cell r="J14587" t="str">
            <v/>
          </cell>
          <cell r="O14587" t="str">
            <v/>
          </cell>
          <cell r="P14587" t="str">
            <v/>
          </cell>
          <cell r="Q14587" t="str">
            <v/>
          </cell>
        </row>
        <row r="14588">
          <cell r="J14588" t="str">
            <v/>
          </cell>
          <cell r="O14588" t="str">
            <v/>
          </cell>
          <cell r="P14588" t="str">
            <v/>
          </cell>
          <cell r="Q14588" t="str">
            <v/>
          </cell>
        </row>
        <row r="14589">
          <cell r="J14589" t="str">
            <v/>
          </cell>
          <cell r="O14589" t="str">
            <v/>
          </cell>
          <cell r="P14589" t="str">
            <v/>
          </cell>
          <cell r="Q14589" t="str">
            <v/>
          </cell>
        </row>
        <row r="14590">
          <cell r="J14590" t="str">
            <v/>
          </cell>
          <cell r="O14590" t="str">
            <v/>
          </cell>
          <cell r="P14590" t="str">
            <v/>
          </cell>
          <cell r="Q14590" t="str">
            <v/>
          </cell>
        </row>
        <row r="14591">
          <cell r="J14591" t="str">
            <v/>
          </cell>
          <cell r="O14591" t="str">
            <v/>
          </cell>
          <cell r="P14591" t="str">
            <v/>
          </cell>
          <cell r="Q14591" t="str">
            <v/>
          </cell>
        </row>
        <row r="14592">
          <cell r="J14592" t="str">
            <v/>
          </cell>
          <cell r="O14592" t="str">
            <v/>
          </cell>
          <cell r="P14592" t="str">
            <v/>
          </cell>
          <cell r="Q14592" t="str">
            <v/>
          </cell>
        </row>
        <row r="14593">
          <cell r="J14593" t="str">
            <v/>
          </cell>
          <cell r="O14593" t="str">
            <v/>
          </cell>
          <cell r="P14593" t="str">
            <v/>
          </cell>
          <cell r="Q14593" t="str">
            <v/>
          </cell>
        </row>
        <row r="14594">
          <cell r="J14594" t="str">
            <v/>
          </cell>
          <cell r="O14594" t="str">
            <v/>
          </cell>
          <cell r="P14594" t="str">
            <v/>
          </cell>
          <cell r="Q14594" t="str">
            <v/>
          </cell>
        </row>
        <row r="14595">
          <cell r="J14595" t="str">
            <v/>
          </cell>
          <cell r="O14595" t="str">
            <v/>
          </cell>
          <cell r="P14595" t="str">
            <v/>
          </cell>
          <cell r="Q14595" t="str">
            <v/>
          </cell>
        </row>
        <row r="14596">
          <cell r="J14596" t="str">
            <v/>
          </cell>
          <cell r="O14596" t="str">
            <v/>
          </cell>
          <cell r="P14596" t="str">
            <v/>
          </cell>
          <cell r="Q14596" t="str">
            <v/>
          </cell>
        </row>
        <row r="14597">
          <cell r="J14597" t="str">
            <v/>
          </cell>
          <cell r="O14597" t="str">
            <v/>
          </cell>
          <cell r="P14597" t="str">
            <v/>
          </cell>
          <cell r="Q14597" t="str">
            <v/>
          </cell>
        </row>
        <row r="14598">
          <cell r="J14598" t="str">
            <v/>
          </cell>
          <cell r="O14598" t="str">
            <v/>
          </cell>
          <cell r="P14598" t="str">
            <v/>
          </cell>
          <cell r="Q14598" t="str">
            <v/>
          </cell>
        </row>
        <row r="14599">
          <cell r="J14599" t="str">
            <v/>
          </cell>
          <cell r="O14599" t="str">
            <v/>
          </cell>
          <cell r="P14599" t="str">
            <v/>
          </cell>
          <cell r="Q14599" t="str">
            <v/>
          </cell>
        </row>
        <row r="14600">
          <cell r="J14600" t="str">
            <v/>
          </cell>
          <cell r="O14600" t="str">
            <v/>
          </cell>
          <cell r="P14600" t="str">
            <v/>
          </cell>
          <cell r="Q14600" t="str">
            <v/>
          </cell>
        </row>
        <row r="14601">
          <cell r="J14601" t="str">
            <v/>
          </cell>
          <cell r="O14601" t="str">
            <v/>
          </cell>
          <cell r="P14601" t="str">
            <v/>
          </cell>
          <cell r="Q14601" t="str">
            <v/>
          </cell>
        </row>
        <row r="14602">
          <cell r="J14602" t="str">
            <v/>
          </cell>
          <cell r="O14602" t="str">
            <v/>
          </cell>
          <cell r="P14602" t="str">
            <v/>
          </cell>
          <cell r="Q14602" t="str">
            <v/>
          </cell>
        </row>
        <row r="14603">
          <cell r="J14603" t="str">
            <v/>
          </cell>
          <cell r="O14603" t="str">
            <v/>
          </cell>
          <cell r="P14603" t="str">
            <v/>
          </cell>
          <cell r="Q14603" t="str">
            <v/>
          </cell>
        </row>
        <row r="14604">
          <cell r="J14604" t="str">
            <v/>
          </cell>
          <cell r="O14604" t="str">
            <v/>
          </cell>
          <cell r="P14604" t="str">
            <v/>
          </cell>
          <cell r="Q14604" t="str">
            <v/>
          </cell>
        </row>
        <row r="14605">
          <cell r="J14605" t="str">
            <v/>
          </cell>
          <cell r="O14605" t="str">
            <v/>
          </cell>
          <cell r="P14605" t="str">
            <v/>
          </cell>
          <cell r="Q14605" t="str">
            <v/>
          </cell>
        </row>
        <row r="14606">
          <cell r="J14606" t="str">
            <v/>
          </cell>
          <cell r="O14606" t="str">
            <v/>
          </cell>
          <cell r="P14606" t="str">
            <v/>
          </cell>
          <cell r="Q14606" t="str">
            <v/>
          </cell>
        </row>
        <row r="14607">
          <cell r="J14607" t="str">
            <v/>
          </cell>
          <cell r="O14607" t="str">
            <v/>
          </cell>
          <cell r="P14607" t="str">
            <v/>
          </cell>
          <cell r="Q14607" t="str">
            <v/>
          </cell>
        </row>
        <row r="14608">
          <cell r="J14608" t="str">
            <v/>
          </cell>
          <cell r="O14608" t="str">
            <v/>
          </cell>
          <cell r="P14608" t="str">
            <v/>
          </cell>
          <cell r="Q14608" t="str">
            <v/>
          </cell>
        </row>
        <row r="14609">
          <cell r="J14609" t="str">
            <v/>
          </cell>
          <cell r="O14609" t="str">
            <v/>
          </cell>
          <cell r="P14609" t="str">
            <v/>
          </cell>
          <cell r="Q14609" t="str">
            <v/>
          </cell>
        </row>
        <row r="14610">
          <cell r="J14610" t="str">
            <v/>
          </cell>
          <cell r="O14610" t="str">
            <v/>
          </cell>
          <cell r="P14610" t="str">
            <v/>
          </cell>
          <cell r="Q14610" t="str">
            <v/>
          </cell>
        </row>
        <row r="14611">
          <cell r="J14611" t="str">
            <v/>
          </cell>
          <cell r="O14611" t="str">
            <v/>
          </cell>
          <cell r="P14611" t="str">
            <v/>
          </cell>
          <cell r="Q14611" t="str">
            <v/>
          </cell>
        </row>
        <row r="14612">
          <cell r="J14612" t="str">
            <v/>
          </cell>
          <cell r="O14612" t="str">
            <v/>
          </cell>
          <cell r="P14612" t="str">
            <v/>
          </cell>
          <cell r="Q14612" t="str">
            <v/>
          </cell>
        </row>
        <row r="14613">
          <cell r="J14613" t="str">
            <v/>
          </cell>
          <cell r="O14613" t="str">
            <v/>
          </cell>
          <cell r="P14613" t="str">
            <v/>
          </cell>
          <cell r="Q14613" t="str">
            <v/>
          </cell>
        </row>
        <row r="14614">
          <cell r="J14614" t="str">
            <v/>
          </cell>
          <cell r="O14614" t="str">
            <v/>
          </cell>
          <cell r="P14614" t="str">
            <v/>
          </cell>
          <cell r="Q14614" t="str">
            <v/>
          </cell>
        </row>
        <row r="14615">
          <cell r="J14615" t="str">
            <v/>
          </cell>
          <cell r="O14615" t="str">
            <v/>
          </cell>
          <cell r="P14615" t="str">
            <v/>
          </cell>
          <cell r="Q14615" t="str">
            <v/>
          </cell>
        </row>
        <row r="14616">
          <cell r="J14616" t="str">
            <v/>
          </cell>
          <cell r="O14616" t="str">
            <v/>
          </cell>
          <cell r="P14616" t="str">
            <v/>
          </cell>
          <cell r="Q14616" t="str">
            <v/>
          </cell>
        </row>
        <row r="14617">
          <cell r="J14617" t="str">
            <v/>
          </cell>
          <cell r="O14617" t="str">
            <v/>
          </cell>
          <cell r="P14617" t="str">
            <v/>
          </cell>
          <cell r="Q14617" t="str">
            <v/>
          </cell>
        </row>
        <row r="14618">
          <cell r="J14618" t="str">
            <v/>
          </cell>
          <cell r="O14618" t="str">
            <v/>
          </cell>
          <cell r="P14618" t="str">
            <v/>
          </cell>
          <cell r="Q14618" t="str">
            <v/>
          </cell>
        </row>
        <row r="14619">
          <cell r="J14619" t="str">
            <v/>
          </cell>
          <cell r="O14619" t="str">
            <v/>
          </cell>
          <cell r="P14619" t="str">
            <v/>
          </cell>
          <cell r="Q14619" t="str">
            <v/>
          </cell>
        </row>
        <row r="14620">
          <cell r="J14620" t="str">
            <v/>
          </cell>
          <cell r="O14620" t="str">
            <v/>
          </cell>
          <cell r="P14620" t="str">
            <v/>
          </cell>
          <cell r="Q14620" t="str">
            <v/>
          </cell>
        </row>
        <row r="14621">
          <cell r="J14621" t="str">
            <v/>
          </cell>
          <cell r="O14621" t="str">
            <v/>
          </cell>
          <cell r="P14621" t="str">
            <v/>
          </cell>
          <cell r="Q14621" t="str">
            <v/>
          </cell>
        </row>
        <row r="14622">
          <cell r="J14622" t="str">
            <v/>
          </cell>
          <cell r="O14622" t="str">
            <v/>
          </cell>
          <cell r="P14622" t="str">
            <v/>
          </cell>
          <cell r="Q14622" t="str">
            <v/>
          </cell>
        </row>
        <row r="14623">
          <cell r="J14623" t="str">
            <v/>
          </cell>
          <cell r="O14623" t="str">
            <v/>
          </cell>
          <cell r="P14623" t="str">
            <v/>
          </cell>
          <cell r="Q14623" t="str">
            <v/>
          </cell>
        </row>
        <row r="14624">
          <cell r="J14624" t="str">
            <v/>
          </cell>
          <cell r="O14624" t="str">
            <v/>
          </cell>
          <cell r="P14624" t="str">
            <v/>
          </cell>
          <cell r="Q14624" t="str">
            <v/>
          </cell>
        </row>
        <row r="14625">
          <cell r="J14625" t="str">
            <v/>
          </cell>
          <cell r="O14625" t="str">
            <v/>
          </cell>
          <cell r="P14625" t="str">
            <v/>
          </cell>
          <cell r="Q14625" t="str">
            <v/>
          </cell>
        </row>
        <row r="14626">
          <cell r="J14626" t="str">
            <v/>
          </cell>
          <cell r="O14626" t="str">
            <v/>
          </cell>
          <cell r="P14626" t="str">
            <v/>
          </cell>
          <cell r="Q14626" t="str">
            <v/>
          </cell>
        </row>
        <row r="14627">
          <cell r="J14627" t="str">
            <v/>
          </cell>
          <cell r="O14627" t="str">
            <v/>
          </cell>
          <cell r="P14627" t="str">
            <v/>
          </cell>
          <cell r="Q14627" t="str">
            <v/>
          </cell>
        </row>
        <row r="14628">
          <cell r="J14628" t="str">
            <v/>
          </cell>
          <cell r="O14628" t="str">
            <v/>
          </cell>
          <cell r="P14628" t="str">
            <v/>
          </cell>
          <cell r="Q14628" t="str">
            <v/>
          </cell>
        </row>
        <row r="14629">
          <cell r="J14629" t="str">
            <v/>
          </cell>
          <cell r="O14629" t="str">
            <v/>
          </cell>
          <cell r="P14629" t="str">
            <v/>
          </cell>
          <cell r="Q14629" t="str">
            <v/>
          </cell>
        </row>
        <row r="14630">
          <cell r="J14630" t="str">
            <v/>
          </cell>
          <cell r="O14630" t="str">
            <v/>
          </cell>
          <cell r="P14630" t="str">
            <v/>
          </cell>
          <cell r="Q14630" t="str">
            <v/>
          </cell>
        </row>
        <row r="14631">
          <cell r="J14631" t="str">
            <v/>
          </cell>
          <cell r="O14631" t="str">
            <v/>
          </cell>
          <cell r="P14631" t="str">
            <v/>
          </cell>
          <cell r="Q14631" t="str">
            <v/>
          </cell>
        </row>
        <row r="14632">
          <cell r="J14632" t="str">
            <v/>
          </cell>
          <cell r="O14632" t="str">
            <v/>
          </cell>
          <cell r="P14632" t="str">
            <v/>
          </cell>
          <cell r="Q14632" t="str">
            <v/>
          </cell>
        </row>
        <row r="14633">
          <cell r="J14633" t="str">
            <v/>
          </cell>
          <cell r="O14633" t="str">
            <v/>
          </cell>
          <cell r="P14633" t="str">
            <v/>
          </cell>
          <cell r="Q14633" t="str">
            <v/>
          </cell>
        </row>
        <row r="14634">
          <cell r="J14634" t="str">
            <v/>
          </cell>
          <cell r="O14634" t="str">
            <v/>
          </cell>
          <cell r="P14634" t="str">
            <v/>
          </cell>
          <cell r="Q14634" t="str">
            <v/>
          </cell>
        </row>
        <row r="14635">
          <cell r="J14635" t="str">
            <v/>
          </cell>
          <cell r="O14635" t="str">
            <v/>
          </cell>
          <cell r="P14635" t="str">
            <v/>
          </cell>
          <cell r="Q14635" t="str">
            <v/>
          </cell>
        </row>
        <row r="14636">
          <cell r="J14636" t="str">
            <v/>
          </cell>
          <cell r="O14636" t="str">
            <v/>
          </cell>
          <cell r="P14636" t="str">
            <v/>
          </cell>
          <cell r="Q14636" t="str">
            <v/>
          </cell>
        </row>
        <row r="14637">
          <cell r="J14637" t="str">
            <v/>
          </cell>
          <cell r="O14637" t="str">
            <v/>
          </cell>
          <cell r="P14637" t="str">
            <v/>
          </cell>
          <cell r="Q14637" t="str">
            <v/>
          </cell>
        </row>
        <row r="14638">
          <cell r="J14638" t="str">
            <v/>
          </cell>
          <cell r="O14638" t="str">
            <v/>
          </cell>
          <cell r="P14638" t="str">
            <v/>
          </cell>
          <cell r="Q14638" t="str">
            <v/>
          </cell>
        </row>
        <row r="14639">
          <cell r="J14639" t="str">
            <v/>
          </cell>
          <cell r="O14639" t="str">
            <v/>
          </cell>
          <cell r="P14639" t="str">
            <v/>
          </cell>
          <cell r="Q14639" t="str">
            <v/>
          </cell>
        </row>
        <row r="14640">
          <cell r="J14640" t="str">
            <v/>
          </cell>
          <cell r="O14640" t="str">
            <v/>
          </cell>
          <cell r="P14640" t="str">
            <v/>
          </cell>
          <cell r="Q14640" t="str">
            <v/>
          </cell>
        </row>
        <row r="14641">
          <cell r="J14641" t="str">
            <v/>
          </cell>
          <cell r="O14641" t="str">
            <v/>
          </cell>
          <cell r="P14641" t="str">
            <v/>
          </cell>
          <cell r="Q14641" t="str">
            <v/>
          </cell>
        </row>
        <row r="14642">
          <cell r="J14642" t="str">
            <v/>
          </cell>
          <cell r="O14642" t="str">
            <v/>
          </cell>
          <cell r="P14642" t="str">
            <v/>
          </cell>
          <cell r="Q14642" t="str">
            <v/>
          </cell>
        </row>
        <row r="14643">
          <cell r="J14643" t="str">
            <v/>
          </cell>
          <cell r="O14643" t="str">
            <v/>
          </cell>
          <cell r="P14643" t="str">
            <v/>
          </cell>
          <cell r="Q14643" t="str">
            <v/>
          </cell>
        </row>
        <row r="14644">
          <cell r="J14644" t="str">
            <v/>
          </cell>
          <cell r="O14644" t="str">
            <v/>
          </cell>
          <cell r="P14644" t="str">
            <v/>
          </cell>
          <cell r="Q14644" t="str">
            <v/>
          </cell>
        </row>
        <row r="14645">
          <cell r="J14645" t="str">
            <v/>
          </cell>
          <cell r="O14645" t="str">
            <v/>
          </cell>
          <cell r="P14645" t="str">
            <v/>
          </cell>
          <cell r="Q14645" t="str">
            <v/>
          </cell>
        </row>
        <row r="14646">
          <cell r="J14646" t="str">
            <v/>
          </cell>
          <cell r="O14646" t="str">
            <v/>
          </cell>
          <cell r="P14646" t="str">
            <v/>
          </cell>
          <cell r="Q14646" t="str">
            <v/>
          </cell>
        </row>
        <row r="14647">
          <cell r="J14647" t="str">
            <v/>
          </cell>
          <cell r="O14647" t="str">
            <v/>
          </cell>
          <cell r="P14647" t="str">
            <v/>
          </cell>
          <cell r="Q14647" t="str">
            <v/>
          </cell>
        </row>
        <row r="14648">
          <cell r="J14648" t="str">
            <v/>
          </cell>
          <cell r="O14648" t="str">
            <v/>
          </cell>
          <cell r="P14648" t="str">
            <v/>
          </cell>
          <cell r="Q14648" t="str">
            <v/>
          </cell>
        </row>
        <row r="14649">
          <cell r="J14649" t="str">
            <v/>
          </cell>
          <cell r="O14649" t="str">
            <v/>
          </cell>
          <cell r="P14649" t="str">
            <v/>
          </cell>
          <cell r="Q14649" t="str">
            <v/>
          </cell>
        </row>
        <row r="14650">
          <cell r="J14650" t="str">
            <v/>
          </cell>
          <cell r="O14650" t="str">
            <v/>
          </cell>
          <cell r="P14650" t="str">
            <v/>
          </cell>
          <cell r="Q14650" t="str">
            <v/>
          </cell>
        </row>
        <row r="14651">
          <cell r="J14651" t="str">
            <v/>
          </cell>
          <cell r="O14651" t="str">
            <v/>
          </cell>
          <cell r="P14651" t="str">
            <v/>
          </cell>
          <cell r="Q14651" t="str">
            <v/>
          </cell>
        </row>
        <row r="14652">
          <cell r="J14652" t="str">
            <v/>
          </cell>
          <cell r="O14652" t="str">
            <v/>
          </cell>
          <cell r="P14652" t="str">
            <v/>
          </cell>
          <cell r="Q14652" t="str">
            <v/>
          </cell>
        </row>
        <row r="14653">
          <cell r="J14653" t="str">
            <v/>
          </cell>
          <cell r="O14653" t="str">
            <v/>
          </cell>
          <cell r="P14653" t="str">
            <v/>
          </cell>
          <cell r="Q14653" t="str">
            <v/>
          </cell>
        </row>
        <row r="14654">
          <cell r="J14654" t="str">
            <v/>
          </cell>
          <cell r="O14654" t="str">
            <v/>
          </cell>
          <cell r="P14654" t="str">
            <v/>
          </cell>
          <cell r="Q14654" t="str">
            <v/>
          </cell>
        </row>
        <row r="14655">
          <cell r="J14655" t="str">
            <v/>
          </cell>
          <cell r="O14655" t="str">
            <v/>
          </cell>
          <cell r="P14655" t="str">
            <v/>
          </cell>
          <cell r="Q14655" t="str">
            <v/>
          </cell>
        </row>
        <row r="14656">
          <cell r="J14656" t="str">
            <v/>
          </cell>
          <cell r="O14656" t="str">
            <v/>
          </cell>
          <cell r="P14656" t="str">
            <v/>
          </cell>
          <cell r="Q14656" t="str">
            <v/>
          </cell>
        </row>
        <row r="14657">
          <cell r="J14657" t="str">
            <v/>
          </cell>
          <cell r="O14657" t="str">
            <v/>
          </cell>
          <cell r="P14657" t="str">
            <v/>
          </cell>
          <cell r="Q14657" t="str">
            <v/>
          </cell>
        </row>
        <row r="14658">
          <cell r="J14658" t="str">
            <v/>
          </cell>
          <cell r="O14658" t="str">
            <v/>
          </cell>
          <cell r="P14658" t="str">
            <v/>
          </cell>
          <cell r="Q14658" t="str">
            <v/>
          </cell>
        </row>
        <row r="14659">
          <cell r="J14659" t="str">
            <v/>
          </cell>
          <cell r="O14659" t="str">
            <v/>
          </cell>
          <cell r="P14659" t="str">
            <v/>
          </cell>
          <cell r="Q14659" t="str">
            <v/>
          </cell>
        </row>
        <row r="14660">
          <cell r="J14660" t="str">
            <v/>
          </cell>
          <cell r="O14660" t="str">
            <v/>
          </cell>
          <cell r="P14660" t="str">
            <v/>
          </cell>
          <cell r="Q14660" t="str">
            <v/>
          </cell>
        </row>
        <row r="14661">
          <cell r="J14661" t="str">
            <v/>
          </cell>
          <cell r="O14661" t="str">
            <v/>
          </cell>
          <cell r="P14661" t="str">
            <v/>
          </cell>
          <cell r="Q14661" t="str">
            <v/>
          </cell>
        </row>
        <row r="14662">
          <cell r="J14662" t="str">
            <v/>
          </cell>
          <cell r="O14662" t="str">
            <v/>
          </cell>
          <cell r="P14662" t="str">
            <v/>
          </cell>
          <cell r="Q14662" t="str">
            <v/>
          </cell>
        </row>
        <row r="14663">
          <cell r="J14663" t="str">
            <v/>
          </cell>
          <cell r="O14663" t="str">
            <v/>
          </cell>
          <cell r="P14663" t="str">
            <v/>
          </cell>
          <cell r="Q14663" t="str">
            <v/>
          </cell>
        </row>
        <row r="14664">
          <cell r="J14664" t="str">
            <v/>
          </cell>
          <cell r="O14664" t="str">
            <v/>
          </cell>
          <cell r="P14664" t="str">
            <v/>
          </cell>
          <cell r="Q14664" t="str">
            <v/>
          </cell>
        </row>
        <row r="14665">
          <cell r="J14665" t="str">
            <v/>
          </cell>
          <cell r="O14665" t="str">
            <v/>
          </cell>
          <cell r="P14665" t="str">
            <v/>
          </cell>
          <cell r="Q14665" t="str">
            <v/>
          </cell>
        </row>
        <row r="14666">
          <cell r="J14666" t="str">
            <v/>
          </cell>
          <cell r="O14666" t="str">
            <v/>
          </cell>
          <cell r="P14666" t="str">
            <v/>
          </cell>
          <cell r="Q14666" t="str">
            <v/>
          </cell>
        </row>
        <row r="14667">
          <cell r="J14667" t="str">
            <v/>
          </cell>
          <cell r="O14667" t="str">
            <v/>
          </cell>
          <cell r="P14667" t="str">
            <v/>
          </cell>
          <cell r="Q14667" t="str">
            <v/>
          </cell>
        </row>
        <row r="14668">
          <cell r="J14668" t="str">
            <v/>
          </cell>
          <cell r="O14668" t="str">
            <v/>
          </cell>
          <cell r="P14668" t="str">
            <v/>
          </cell>
          <cell r="Q14668" t="str">
            <v/>
          </cell>
        </row>
        <row r="14669">
          <cell r="J14669" t="str">
            <v/>
          </cell>
          <cell r="O14669" t="str">
            <v/>
          </cell>
          <cell r="P14669" t="str">
            <v/>
          </cell>
          <cell r="Q14669" t="str">
            <v/>
          </cell>
        </row>
        <row r="14670">
          <cell r="J14670" t="str">
            <v/>
          </cell>
          <cell r="O14670" t="str">
            <v/>
          </cell>
          <cell r="P14670" t="str">
            <v/>
          </cell>
          <cell r="Q14670" t="str">
            <v/>
          </cell>
        </row>
        <row r="14671">
          <cell r="J14671" t="str">
            <v/>
          </cell>
          <cell r="O14671" t="str">
            <v/>
          </cell>
          <cell r="P14671" t="str">
            <v/>
          </cell>
          <cell r="Q14671" t="str">
            <v/>
          </cell>
        </row>
        <row r="14672">
          <cell r="J14672" t="str">
            <v/>
          </cell>
          <cell r="O14672" t="str">
            <v/>
          </cell>
          <cell r="P14672" t="str">
            <v/>
          </cell>
          <cell r="Q14672" t="str">
            <v/>
          </cell>
        </row>
        <row r="14673">
          <cell r="J14673" t="str">
            <v/>
          </cell>
          <cell r="O14673" t="str">
            <v/>
          </cell>
          <cell r="P14673" t="str">
            <v/>
          </cell>
          <cell r="Q14673" t="str">
            <v/>
          </cell>
        </row>
        <row r="14674">
          <cell r="J14674" t="str">
            <v/>
          </cell>
          <cell r="O14674" t="str">
            <v/>
          </cell>
          <cell r="P14674" t="str">
            <v/>
          </cell>
          <cell r="Q14674" t="str">
            <v/>
          </cell>
        </row>
        <row r="14675">
          <cell r="J14675" t="str">
            <v/>
          </cell>
          <cell r="O14675" t="str">
            <v/>
          </cell>
          <cell r="P14675" t="str">
            <v/>
          </cell>
          <cell r="Q14675" t="str">
            <v/>
          </cell>
        </row>
        <row r="14676">
          <cell r="J14676" t="str">
            <v/>
          </cell>
          <cell r="O14676" t="str">
            <v/>
          </cell>
          <cell r="P14676" t="str">
            <v/>
          </cell>
          <cell r="Q14676" t="str">
            <v/>
          </cell>
        </row>
        <row r="14677">
          <cell r="J14677" t="str">
            <v/>
          </cell>
          <cell r="O14677" t="str">
            <v/>
          </cell>
          <cell r="P14677" t="str">
            <v/>
          </cell>
          <cell r="Q14677" t="str">
            <v/>
          </cell>
        </row>
        <row r="14678">
          <cell r="J14678" t="str">
            <v/>
          </cell>
          <cell r="O14678" t="str">
            <v/>
          </cell>
          <cell r="P14678" t="str">
            <v/>
          </cell>
          <cell r="Q14678" t="str">
            <v/>
          </cell>
        </row>
        <row r="14679">
          <cell r="J14679" t="str">
            <v/>
          </cell>
          <cell r="O14679" t="str">
            <v/>
          </cell>
          <cell r="P14679" t="str">
            <v/>
          </cell>
          <cell r="Q14679" t="str">
            <v/>
          </cell>
        </row>
        <row r="14680">
          <cell r="J14680" t="str">
            <v/>
          </cell>
          <cell r="O14680" t="str">
            <v/>
          </cell>
          <cell r="P14680" t="str">
            <v/>
          </cell>
          <cell r="Q14680" t="str">
            <v/>
          </cell>
        </row>
        <row r="14681">
          <cell r="J14681" t="str">
            <v/>
          </cell>
          <cell r="O14681" t="str">
            <v/>
          </cell>
          <cell r="P14681" t="str">
            <v/>
          </cell>
          <cell r="Q14681" t="str">
            <v/>
          </cell>
        </row>
        <row r="14682">
          <cell r="J14682" t="str">
            <v/>
          </cell>
          <cell r="O14682" t="str">
            <v/>
          </cell>
          <cell r="P14682" t="str">
            <v/>
          </cell>
          <cell r="Q14682" t="str">
            <v/>
          </cell>
        </row>
        <row r="14683">
          <cell r="J14683" t="str">
            <v/>
          </cell>
          <cell r="O14683" t="str">
            <v/>
          </cell>
          <cell r="P14683" t="str">
            <v/>
          </cell>
          <cell r="Q14683" t="str">
            <v/>
          </cell>
        </row>
        <row r="14684">
          <cell r="J14684" t="str">
            <v/>
          </cell>
          <cell r="O14684" t="str">
            <v/>
          </cell>
          <cell r="P14684" t="str">
            <v/>
          </cell>
          <cell r="Q14684" t="str">
            <v/>
          </cell>
        </row>
        <row r="14685">
          <cell r="J14685" t="str">
            <v/>
          </cell>
          <cell r="O14685" t="str">
            <v/>
          </cell>
          <cell r="P14685" t="str">
            <v/>
          </cell>
          <cell r="Q14685" t="str">
            <v/>
          </cell>
        </row>
        <row r="14686">
          <cell r="J14686" t="str">
            <v/>
          </cell>
          <cell r="O14686" t="str">
            <v/>
          </cell>
          <cell r="P14686" t="str">
            <v/>
          </cell>
          <cell r="Q14686" t="str">
            <v/>
          </cell>
        </row>
        <row r="14687">
          <cell r="J14687" t="str">
            <v/>
          </cell>
          <cell r="O14687" t="str">
            <v/>
          </cell>
          <cell r="P14687" t="str">
            <v/>
          </cell>
          <cell r="Q14687" t="str">
            <v/>
          </cell>
        </row>
        <row r="14688">
          <cell r="J14688" t="str">
            <v/>
          </cell>
          <cell r="O14688" t="str">
            <v/>
          </cell>
          <cell r="P14688" t="str">
            <v/>
          </cell>
          <cell r="Q14688" t="str">
            <v/>
          </cell>
        </row>
        <row r="14689">
          <cell r="J14689" t="str">
            <v/>
          </cell>
          <cell r="O14689" t="str">
            <v/>
          </cell>
          <cell r="P14689" t="str">
            <v/>
          </cell>
          <cell r="Q14689" t="str">
            <v/>
          </cell>
        </row>
        <row r="14690">
          <cell r="J14690" t="str">
            <v/>
          </cell>
          <cell r="O14690" t="str">
            <v/>
          </cell>
          <cell r="P14690" t="str">
            <v/>
          </cell>
          <cell r="Q14690" t="str">
            <v/>
          </cell>
        </row>
        <row r="14691">
          <cell r="J14691" t="str">
            <v/>
          </cell>
          <cell r="O14691" t="str">
            <v/>
          </cell>
          <cell r="P14691" t="str">
            <v/>
          </cell>
          <cell r="Q14691" t="str">
            <v/>
          </cell>
        </row>
        <row r="14692">
          <cell r="J14692" t="str">
            <v/>
          </cell>
          <cell r="O14692" t="str">
            <v/>
          </cell>
          <cell r="P14692" t="str">
            <v/>
          </cell>
          <cell r="Q14692" t="str">
            <v/>
          </cell>
        </row>
        <row r="14693">
          <cell r="J14693" t="str">
            <v/>
          </cell>
          <cell r="O14693" t="str">
            <v/>
          </cell>
          <cell r="P14693" t="str">
            <v/>
          </cell>
          <cell r="Q14693" t="str">
            <v/>
          </cell>
        </row>
        <row r="14694">
          <cell r="J14694" t="str">
            <v/>
          </cell>
          <cell r="O14694" t="str">
            <v/>
          </cell>
          <cell r="P14694" t="str">
            <v/>
          </cell>
          <cell r="Q14694" t="str">
            <v/>
          </cell>
        </row>
        <row r="14695">
          <cell r="J14695" t="str">
            <v/>
          </cell>
          <cell r="O14695" t="str">
            <v/>
          </cell>
          <cell r="P14695" t="str">
            <v/>
          </cell>
          <cell r="Q14695" t="str">
            <v/>
          </cell>
        </row>
        <row r="14696">
          <cell r="J14696" t="str">
            <v/>
          </cell>
          <cell r="O14696" t="str">
            <v/>
          </cell>
          <cell r="P14696" t="str">
            <v/>
          </cell>
          <cell r="Q14696" t="str">
            <v/>
          </cell>
        </row>
        <row r="14697">
          <cell r="J14697" t="str">
            <v/>
          </cell>
          <cell r="O14697" t="str">
            <v/>
          </cell>
          <cell r="P14697" t="str">
            <v/>
          </cell>
          <cell r="Q14697" t="str">
            <v/>
          </cell>
        </row>
        <row r="14698">
          <cell r="J14698" t="str">
            <v/>
          </cell>
          <cell r="O14698" t="str">
            <v/>
          </cell>
          <cell r="P14698" t="str">
            <v/>
          </cell>
          <cell r="Q14698" t="str">
            <v/>
          </cell>
        </row>
        <row r="14699">
          <cell r="J14699" t="str">
            <v/>
          </cell>
          <cell r="O14699" t="str">
            <v/>
          </cell>
          <cell r="P14699" t="str">
            <v/>
          </cell>
          <cell r="Q14699" t="str">
            <v/>
          </cell>
        </row>
        <row r="14700">
          <cell r="J14700" t="str">
            <v/>
          </cell>
          <cell r="O14700" t="str">
            <v/>
          </cell>
          <cell r="P14700" t="str">
            <v/>
          </cell>
          <cell r="Q14700" t="str">
            <v/>
          </cell>
        </row>
        <row r="14701">
          <cell r="J14701" t="str">
            <v/>
          </cell>
          <cell r="O14701" t="str">
            <v/>
          </cell>
          <cell r="P14701" t="str">
            <v/>
          </cell>
          <cell r="Q14701" t="str">
            <v/>
          </cell>
        </row>
        <row r="14702">
          <cell r="J14702" t="str">
            <v/>
          </cell>
          <cell r="O14702" t="str">
            <v/>
          </cell>
          <cell r="P14702" t="str">
            <v/>
          </cell>
          <cell r="Q14702" t="str">
            <v/>
          </cell>
        </row>
        <row r="14703">
          <cell r="J14703" t="str">
            <v/>
          </cell>
          <cell r="O14703" t="str">
            <v/>
          </cell>
          <cell r="P14703" t="str">
            <v/>
          </cell>
          <cell r="Q14703" t="str">
            <v/>
          </cell>
        </row>
        <row r="14704">
          <cell r="J14704" t="str">
            <v/>
          </cell>
          <cell r="O14704" t="str">
            <v/>
          </cell>
          <cell r="P14704" t="str">
            <v/>
          </cell>
          <cell r="Q14704" t="str">
            <v/>
          </cell>
        </row>
        <row r="14705">
          <cell r="J14705" t="str">
            <v/>
          </cell>
          <cell r="O14705" t="str">
            <v/>
          </cell>
          <cell r="P14705" t="str">
            <v/>
          </cell>
          <cell r="Q14705" t="str">
            <v/>
          </cell>
        </row>
        <row r="14706">
          <cell r="J14706" t="str">
            <v/>
          </cell>
          <cell r="O14706" t="str">
            <v/>
          </cell>
          <cell r="P14706" t="str">
            <v/>
          </cell>
          <cell r="Q14706" t="str">
            <v/>
          </cell>
        </row>
        <row r="14707">
          <cell r="J14707" t="str">
            <v/>
          </cell>
          <cell r="O14707" t="str">
            <v/>
          </cell>
          <cell r="P14707" t="str">
            <v/>
          </cell>
          <cell r="Q14707" t="str">
            <v/>
          </cell>
        </row>
        <row r="14708">
          <cell r="J14708" t="str">
            <v/>
          </cell>
          <cell r="O14708" t="str">
            <v/>
          </cell>
          <cell r="P14708" t="str">
            <v/>
          </cell>
          <cell r="Q14708" t="str">
            <v/>
          </cell>
        </row>
        <row r="14709">
          <cell r="J14709" t="str">
            <v/>
          </cell>
          <cell r="O14709" t="str">
            <v/>
          </cell>
          <cell r="P14709" t="str">
            <v/>
          </cell>
          <cell r="Q14709" t="str">
            <v/>
          </cell>
        </row>
        <row r="14710">
          <cell r="J14710" t="str">
            <v/>
          </cell>
          <cell r="O14710" t="str">
            <v/>
          </cell>
          <cell r="P14710" t="str">
            <v/>
          </cell>
          <cell r="Q14710" t="str">
            <v/>
          </cell>
        </row>
        <row r="14711">
          <cell r="J14711" t="str">
            <v/>
          </cell>
          <cell r="O14711" t="str">
            <v/>
          </cell>
          <cell r="P14711" t="str">
            <v/>
          </cell>
          <cell r="Q14711" t="str">
            <v/>
          </cell>
        </row>
        <row r="14712">
          <cell r="J14712" t="str">
            <v/>
          </cell>
          <cell r="O14712" t="str">
            <v/>
          </cell>
          <cell r="P14712" t="str">
            <v/>
          </cell>
          <cell r="Q14712" t="str">
            <v/>
          </cell>
        </row>
        <row r="14713">
          <cell r="J14713" t="str">
            <v/>
          </cell>
          <cell r="O14713" t="str">
            <v/>
          </cell>
          <cell r="P14713" t="str">
            <v/>
          </cell>
          <cell r="Q14713" t="str">
            <v/>
          </cell>
        </row>
        <row r="14714">
          <cell r="J14714" t="str">
            <v/>
          </cell>
          <cell r="O14714" t="str">
            <v/>
          </cell>
          <cell r="P14714" t="str">
            <v/>
          </cell>
          <cell r="Q14714" t="str">
            <v/>
          </cell>
        </row>
        <row r="14715">
          <cell r="J14715" t="str">
            <v/>
          </cell>
          <cell r="O14715" t="str">
            <v/>
          </cell>
          <cell r="P14715" t="str">
            <v/>
          </cell>
          <cell r="Q14715" t="str">
            <v/>
          </cell>
        </row>
        <row r="14716">
          <cell r="J14716" t="str">
            <v/>
          </cell>
          <cell r="O14716" t="str">
            <v/>
          </cell>
          <cell r="P14716" t="str">
            <v/>
          </cell>
          <cell r="Q14716" t="str">
            <v/>
          </cell>
        </row>
        <row r="14717">
          <cell r="J14717" t="str">
            <v/>
          </cell>
          <cell r="O14717" t="str">
            <v/>
          </cell>
          <cell r="P14717" t="str">
            <v/>
          </cell>
          <cell r="Q14717" t="str">
            <v/>
          </cell>
        </row>
        <row r="14718">
          <cell r="J14718" t="str">
            <v/>
          </cell>
          <cell r="O14718" t="str">
            <v/>
          </cell>
          <cell r="P14718" t="str">
            <v/>
          </cell>
          <cell r="Q14718" t="str">
            <v/>
          </cell>
        </row>
        <row r="14719">
          <cell r="J14719" t="str">
            <v/>
          </cell>
          <cell r="O14719" t="str">
            <v/>
          </cell>
          <cell r="P14719" t="str">
            <v/>
          </cell>
          <cell r="Q14719" t="str">
            <v/>
          </cell>
        </row>
        <row r="14720">
          <cell r="J14720" t="str">
            <v/>
          </cell>
          <cell r="O14720" t="str">
            <v/>
          </cell>
          <cell r="P14720" t="str">
            <v/>
          </cell>
          <cell r="Q14720" t="str">
            <v/>
          </cell>
        </row>
        <row r="14721">
          <cell r="J14721" t="str">
            <v/>
          </cell>
          <cell r="O14721" t="str">
            <v/>
          </cell>
          <cell r="P14721" t="str">
            <v/>
          </cell>
          <cell r="Q14721" t="str">
            <v/>
          </cell>
        </row>
        <row r="14722">
          <cell r="J14722" t="str">
            <v/>
          </cell>
          <cell r="O14722" t="str">
            <v/>
          </cell>
          <cell r="P14722" t="str">
            <v/>
          </cell>
          <cell r="Q14722" t="str">
            <v/>
          </cell>
        </row>
        <row r="14723">
          <cell r="J14723" t="str">
            <v/>
          </cell>
          <cell r="O14723" t="str">
            <v/>
          </cell>
          <cell r="P14723" t="str">
            <v/>
          </cell>
          <cell r="Q14723" t="str">
            <v/>
          </cell>
        </row>
        <row r="14724">
          <cell r="J14724" t="str">
            <v/>
          </cell>
          <cell r="O14724" t="str">
            <v/>
          </cell>
          <cell r="P14724" t="str">
            <v/>
          </cell>
          <cell r="Q14724" t="str">
            <v/>
          </cell>
        </row>
        <row r="14725">
          <cell r="J14725" t="str">
            <v/>
          </cell>
          <cell r="O14725" t="str">
            <v/>
          </cell>
          <cell r="P14725" t="str">
            <v/>
          </cell>
          <cell r="Q14725" t="str">
            <v/>
          </cell>
        </row>
        <row r="14726">
          <cell r="J14726" t="str">
            <v/>
          </cell>
          <cell r="O14726" t="str">
            <v/>
          </cell>
          <cell r="P14726" t="str">
            <v/>
          </cell>
          <cell r="Q14726" t="str">
            <v/>
          </cell>
        </row>
        <row r="14727">
          <cell r="J14727" t="str">
            <v/>
          </cell>
          <cell r="O14727" t="str">
            <v/>
          </cell>
          <cell r="P14727" t="str">
            <v/>
          </cell>
          <cell r="Q14727" t="str">
            <v/>
          </cell>
        </row>
        <row r="14728">
          <cell r="J14728" t="str">
            <v/>
          </cell>
          <cell r="O14728" t="str">
            <v/>
          </cell>
          <cell r="P14728" t="str">
            <v/>
          </cell>
          <cell r="Q14728" t="str">
            <v/>
          </cell>
        </row>
        <row r="14729">
          <cell r="J14729" t="str">
            <v/>
          </cell>
          <cell r="O14729" t="str">
            <v/>
          </cell>
          <cell r="P14729" t="str">
            <v/>
          </cell>
          <cell r="Q14729" t="str">
            <v/>
          </cell>
        </row>
        <row r="14730">
          <cell r="J14730" t="str">
            <v/>
          </cell>
          <cell r="O14730" t="str">
            <v/>
          </cell>
          <cell r="P14730" t="str">
            <v/>
          </cell>
          <cell r="Q14730" t="str">
            <v/>
          </cell>
        </row>
        <row r="14731">
          <cell r="J14731" t="str">
            <v/>
          </cell>
          <cell r="O14731" t="str">
            <v/>
          </cell>
          <cell r="P14731" t="str">
            <v/>
          </cell>
          <cell r="Q14731" t="str">
            <v/>
          </cell>
        </row>
        <row r="14732">
          <cell r="J14732" t="str">
            <v/>
          </cell>
          <cell r="O14732" t="str">
            <v/>
          </cell>
          <cell r="P14732" t="str">
            <v/>
          </cell>
          <cell r="Q14732" t="str">
            <v/>
          </cell>
        </row>
        <row r="14733">
          <cell r="J14733" t="str">
            <v/>
          </cell>
          <cell r="O14733" t="str">
            <v/>
          </cell>
          <cell r="P14733" t="str">
            <v/>
          </cell>
          <cell r="Q14733" t="str">
            <v/>
          </cell>
        </row>
        <row r="14734">
          <cell r="J14734" t="str">
            <v/>
          </cell>
          <cell r="O14734" t="str">
            <v/>
          </cell>
          <cell r="P14734" t="str">
            <v/>
          </cell>
          <cell r="Q14734" t="str">
            <v/>
          </cell>
        </row>
        <row r="14735">
          <cell r="J14735" t="str">
            <v/>
          </cell>
          <cell r="O14735" t="str">
            <v/>
          </cell>
          <cell r="P14735" t="str">
            <v/>
          </cell>
          <cell r="Q14735" t="str">
            <v/>
          </cell>
        </row>
        <row r="14736">
          <cell r="J14736" t="str">
            <v/>
          </cell>
          <cell r="O14736" t="str">
            <v/>
          </cell>
          <cell r="P14736" t="str">
            <v/>
          </cell>
          <cell r="Q14736" t="str">
            <v/>
          </cell>
        </row>
        <row r="14737">
          <cell r="J14737" t="str">
            <v/>
          </cell>
          <cell r="O14737" t="str">
            <v/>
          </cell>
          <cell r="P14737" t="str">
            <v/>
          </cell>
          <cell r="Q14737" t="str">
            <v/>
          </cell>
        </row>
        <row r="14738">
          <cell r="J14738" t="str">
            <v/>
          </cell>
          <cell r="O14738" t="str">
            <v/>
          </cell>
          <cell r="P14738" t="str">
            <v/>
          </cell>
          <cell r="Q14738" t="str">
            <v/>
          </cell>
        </row>
        <row r="14739">
          <cell r="J14739" t="str">
            <v/>
          </cell>
          <cell r="O14739" t="str">
            <v/>
          </cell>
          <cell r="P14739" t="str">
            <v/>
          </cell>
          <cell r="Q14739" t="str">
            <v/>
          </cell>
        </row>
        <row r="14740">
          <cell r="J14740" t="str">
            <v/>
          </cell>
          <cell r="O14740" t="str">
            <v/>
          </cell>
          <cell r="P14740" t="str">
            <v/>
          </cell>
          <cell r="Q14740" t="str">
            <v/>
          </cell>
        </row>
        <row r="14741">
          <cell r="J14741" t="str">
            <v/>
          </cell>
          <cell r="O14741" t="str">
            <v/>
          </cell>
          <cell r="P14741" t="str">
            <v/>
          </cell>
          <cell r="Q14741" t="str">
            <v/>
          </cell>
        </row>
        <row r="14742">
          <cell r="J14742" t="str">
            <v/>
          </cell>
          <cell r="O14742" t="str">
            <v/>
          </cell>
          <cell r="P14742" t="str">
            <v/>
          </cell>
          <cell r="Q14742" t="str">
            <v/>
          </cell>
        </row>
        <row r="14743">
          <cell r="J14743" t="str">
            <v/>
          </cell>
          <cell r="O14743" t="str">
            <v/>
          </cell>
          <cell r="P14743" t="str">
            <v/>
          </cell>
          <cell r="Q14743" t="str">
            <v/>
          </cell>
        </row>
        <row r="14744">
          <cell r="J14744" t="str">
            <v/>
          </cell>
          <cell r="O14744" t="str">
            <v/>
          </cell>
          <cell r="P14744" t="str">
            <v/>
          </cell>
          <cell r="Q14744" t="str">
            <v/>
          </cell>
        </row>
        <row r="14745">
          <cell r="J14745" t="str">
            <v/>
          </cell>
          <cell r="O14745" t="str">
            <v/>
          </cell>
          <cell r="P14745" t="str">
            <v/>
          </cell>
          <cell r="Q14745" t="str">
            <v/>
          </cell>
        </row>
        <row r="14746">
          <cell r="J14746" t="str">
            <v/>
          </cell>
          <cell r="O14746" t="str">
            <v/>
          </cell>
          <cell r="P14746" t="str">
            <v/>
          </cell>
          <cell r="Q14746" t="str">
            <v/>
          </cell>
        </row>
        <row r="14747">
          <cell r="J14747" t="str">
            <v/>
          </cell>
          <cell r="O14747" t="str">
            <v/>
          </cell>
          <cell r="P14747" t="str">
            <v/>
          </cell>
          <cell r="Q14747" t="str">
            <v/>
          </cell>
        </row>
        <row r="14748">
          <cell r="J14748" t="str">
            <v/>
          </cell>
          <cell r="O14748" t="str">
            <v/>
          </cell>
          <cell r="P14748" t="str">
            <v/>
          </cell>
          <cell r="Q14748" t="str">
            <v/>
          </cell>
        </row>
        <row r="14749">
          <cell r="J14749" t="str">
            <v/>
          </cell>
          <cell r="O14749" t="str">
            <v/>
          </cell>
          <cell r="P14749" t="str">
            <v/>
          </cell>
          <cell r="Q14749" t="str">
            <v/>
          </cell>
        </row>
        <row r="14750">
          <cell r="J14750" t="str">
            <v/>
          </cell>
          <cell r="O14750" t="str">
            <v/>
          </cell>
          <cell r="P14750" t="str">
            <v/>
          </cell>
          <cell r="Q14750" t="str">
            <v/>
          </cell>
        </row>
        <row r="14751">
          <cell r="J14751" t="str">
            <v/>
          </cell>
          <cell r="O14751" t="str">
            <v/>
          </cell>
          <cell r="P14751" t="str">
            <v/>
          </cell>
          <cell r="Q14751" t="str">
            <v/>
          </cell>
        </row>
        <row r="14752">
          <cell r="J14752" t="str">
            <v/>
          </cell>
          <cell r="O14752" t="str">
            <v/>
          </cell>
          <cell r="P14752" t="str">
            <v/>
          </cell>
          <cell r="Q14752" t="str">
            <v/>
          </cell>
        </row>
        <row r="14753">
          <cell r="J14753" t="str">
            <v/>
          </cell>
          <cell r="O14753" t="str">
            <v/>
          </cell>
          <cell r="P14753" t="str">
            <v/>
          </cell>
          <cell r="Q14753" t="str">
            <v/>
          </cell>
        </row>
        <row r="14754">
          <cell r="J14754" t="str">
            <v/>
          </cell>
          <cell r="O14754" t="str">
            <v/>
          </cell>
          <cell r="P14754" t="str">
            <v/>
          </cell>
          <cell r="Q14754" t="str">
            <v/>
          </cell>
        </row>
        <row r="14755">
          <cell r="J14755" t="str">
            <v/>
          </cell>
          <cell r="O14755" t="str">
            <v/>
          </cell>
          <cell r="P14755" t="str">
            <v/>
          </cell>
          <cell r="Q14755" t="str">
            <v/>
          </cell>
        </row>
        <row r="14756">
          <cell r="J14756" t="str">
            <v/>
          </cell>
          <cell r="O14756" t="str">
            <v/>
          </cell>
          <cell r="P14756" t="str">
            <v/>
          </cell>
          <cell r="Q14756" t="str">
            <v/>
          </cell>
        </row>
        <row r="14757">
          <cell r="J14757" t="str">
            <v/>
          </cell>
          <cell r="O14757" t="str">
            <v/>
          </cell>
          <cell r="P14757" t="str">
            <v/>
          </cell>
          <cell r="Q14757" t="str">
            <v/>
          </cell>
        </row>
        <row r="14758">
          <cell r="J14758" t="str">
            <v/>
          </cell>
          <cell r="O14758" t="str">
            <v/>
          </cell>
          <cell r="P14758" t="str">
            <v/>
          </cell>
          <cell r="Q14758" t="str">
            <v/>
          </cell>
        </row>
        <row r="14759">
          <cell r="J14759" t="str">
            <v/>
          </cell>
          <cell r="O14759" t="str">
            <v/>
          </cell>
          <cell r="P14759" t="str">
            <v/>
          </cell>
          <cell r="Q14759" t="str">
            <v/>
          </cell>
        </row>
        <row r="14760">
          <cell r="J14760" t="str">
            <v/>
          </cell>
          <cell r="O14760" t="str">
            <v/>
          </cell>
          <cell r="P14760" t="str">
            <v/>
          </cell>
          <cell r="Q14760" t="str">
            <v/>
          </cell>
        </row>
        <row r="14761">
          <cell r="J14761" t="str">
            <v/>
          </cell>
          <cell r="O14761" t="str">
            <v/>
          </cell>
          <cell r="P14761" t="str">
            <v/>
          </cell>
          <cell r="Q14761" t="str">
            <v/>
          </cell>
        </row>
        <row r="14762">
          <cell r="J14762" t="str">
            <v/>
          </cell>
          <cell r="O14762" t="str">
            <v/>
          </cell>
          <cell r="P14762" t="str">
            <v/>
          </cell>
          <cell r="Q14762" t="str">
            <v/>
          </cell>
        </row>
        <row r="14763">
          <cell r="J14763" t="str">
            <v/>
          </cell>
          <cell r="O14763" t="str">
            <v/>
          </cell>
          <cell r="P14763" t="str">
            <v/>
          </cell>
          <cell r="Q14763" t="str">
            <v/>
          </cell>
        </row>
        <row r="14764">
          <cell r="J14764" t="str">
            <v/>
          </cell>
          <cell r="O14764" t="str">
            <v/>
          </cell>
          <cell r="P14764" t="str">
            <v/>
          </cell>
          <cell r="Q14764" t="str">
            <v/>
          </cell>
        </row>
        <row r="14765">
          <cell r="J14765" t="str">
            <v/>
          </cell>
          <cell r="O14765" t="str">
            <v/>
          </cell>
          <cell r="P14765" t="str">
            <v/>
          </cell>
          <cell r="Q14765" t="str">
            <v/>
          </cell>
        </row>
        <row r="14766">
          <cell r="J14766" t="str">
            <v/>
          </cell>
          <cell r="O14766" t="str">
            <v/>
          </cell>
          <cell r="P14766" t="str">
            <v/>
          </cell>
          <cell r="Q14766" t="str">
            <v/>
          </cell>
        </row>
        <row r="14767">
          <cell r="J14767" t="str">
            <v/>
          </cell>
          <cell r="O14767" t="str">
            <v/>
          </cell>
          <cell r="P14767" t="str">
            <v/>
          </cell>
          <cell r="Q14767" t="str">
            <v/>
          </cell>
        </row>
        <row r="14768">
          <cell r="J14768" t="str">
            <v/>
          </cell>
          <cell r="O14768" t="str">
            <v/>
          </cell>
          <cell r="P14768" t="str">
            <v/>
          </cell>
          <cell r="Q14768" t="str">
            <v/>
          </cell>
        </row>
        <row r="14769">
          <cell r="J14769" t="str">
            <v/>
          </cell>
          <cell r="O14769" t="str">
            <v/>
          </cell>
          <cell r="P14769" t="str">
            <v/>
          </cell>
          <cell r="Q14769" t="str">
            <v/>
          </cell>
        </row>
        <row r="14770">
          <cell r="J14770" t="str">
            <v/>
          </cell>
          <cell r="O14770" t="str">
            <v/>
          </cell>
          <cell r="P14770" t="str">
            <v/>
          </cell>
          <cell r="Q14770" t="str">
            <v/>
          </cell>
        </row>
        <row r="14771">
          <cell r="J14771" t="str">
            <v/>
          </cell>
          <cell r="O14771" t="str">
            <v/>
          </cell>
          <cell r="P14771" t="str">
            <v/>
          </cell>
          <cell r="Q14771" t="str">
            <v/>
          </cell>
        </row>
        <row r="14772">
          <cell r="J14772" t="str">
            <v/>
          </cell>
          <cell r="O14772" t="str">
            <v/>
          </cell>
          <cell r="P14772" t="str">
            <v/>
          </cell>
          <cell r="Q14772" t="str">
            <v/>
          </cell>
        </row>
        <row r="14773">
          <cell r="J14773" t="str">
            <v/>
          </cell>
          <cell r="O14773" t="str">
            <v/>
          </cell>
          <cell r="P14773" t="str">
            <v/>
          </cell>
          <cell r="Q14773" t="str">
            <v/>
          </cell>
        </row>
        <row r="14774">
          <cell r="J14774" t="str">
            <v/>
          </cell>
          <cell r="O14774" t="str">
            <v/>
          </cell>
          <cell r="P14774" t="str">
            <v/>
          </cell>
          <cell r="Q14774" t="str">
            <v/>
          </cell>
        </row>
        <row r="14775">
          <cell r="J14775" t="str">
            <v/>
          </cell>
          <cell r="O14775" t="str">
            <v/>
          </cell>
          <cell r="P14775" t="str">
            <v/>
          </cell>
          <cell r="Q14775" t="str">
            <v/>
          </cell>
        </row>
        <row r="14776">
          <cell r="J14776" t="str">
            <v/>
          </cell>
          <cell r="O14776" t="str">
            <v/>
          </cell>
          <cell r="P14776" t="str">
            <v/>
          </cell>
          <cell r="Q14776" t="str">
            <v/>
          </cell>
        </row>
        <row r="14777">
          <cell r="J14777" t="str">
            <v/>
          </cell>
          <cell r="O14777" t="str">
            <v/>
          </cell>
          <cell r="P14777" t="str">
            <v/>
          </cell>
          <cell r="Q14777" t="str">
            <v/>
          </cell>
        </row>
        <row r="14778">
          <cell r="J14778" t="str">
            <v/>
          </cell>
          <cell r="O14778" t="str">
            <v/>
          </cell>
          <cell r="P14778" t="str">
            <v/>
          </cell>
          <cell r="Q14778" t="str">
            <v/>
          </cell>
        </row>
        <row r="14779">
          <cell r="J14779" t="str">
            <v/>
          </cell>
          <cell r="O14779" t="str">
            <v/>
          </cell>
          <cell r="P14779" t="str">
            <v/>
          </cell>
          <cell r="Q14779" t="str">
            <v/>
          </cell>
        </row>
        <row r="14780">
          <cell r="J14780" t="str">
            <v/>
          </cell>
          <cell r="O14780" t="str">
            <v/>
          </cell>
          <cell r="P14780" t="str">
            <v/>
          </cell>
          <cell r="Q14780" t="str">
            <v/>
          </cell>
        </row>
        <row r="14781">
          <cell r="J14781" t="str">
            <v/>
          </cell>
          <cell r="O14781" t="str">
            <v/>
          </cell>
          <cell r="P14781" t="str">
            <v/>
          </cell>
          <cell r="Q14781" t="str">
            <v/>
          </cell>
        </row>
        <row r="14782">
          <cell r="J14782" t="str">
            <v/>
          </cell>
          <cell r="O14782" t="str">
            <v/>
          </cell>
          <cell r="P14782" t="str">
            <v/>
          </cell>
          <cell r="Q14782" t="str">
            <v/>
          </cell>
        </row>
        <row r="14783">
          <cell r="J14783" t="str">
            <v/>
          </cell>
          <cell r="O14783" t="str">
            <v/>
          </cell>
          <cell r="P14783" t="str">
            <v/>
          </cell>
          <cell r="Q14783" t="str">
            <v/>
          </cell>
        </row>
        <row r="14784">
          <cell r="J14784" t="str">
            <v/>
          </cell>
          <cell r="O14784" t="str">
            <v/>
          </cell>
          <cell r="P14784" t="str">
            <v/>
          </cell>
          <cell r="Q14784" t="str">
            <v/>
          </cell>
        </row>
        <row r="14785">
          <cell r="J14785" t="str">
            <v/>
          </cell>
          <cell r="O14785" t="str">
            <v/>
          </cell>
          <cell r="P14785" t="str">
            <v/>
          </cell>
          <cell r="Q14785" t="str">
            <v/>
          </cell>
        </row>
        <row r="14786">
          <cell r="J14786" t="str">
            <v/>
          </cell>
          <cell r="O14786" t="str">
            <v/>
          </cell>
          <cell r="P14786" t="str">
            <v/>
          </cell>
          <cell r="Q14786" t="str">
            <v/>
          </cell>
        </row>
        <row r="14787">
          <cell r="J14787" t="str">
            <v/>
          </cell>
          <cell r="O14787" t="str">
            <v/>
          </cell>
          <cell r="P14787" t="str">
            <v/>
          </cell>
          <cell r="Q14787" t="str">
            <v/>
          </cell>
        </row>
        <row r="14788">
          <cell r="J14788" t="str">
            <v/>
          </cell>
          <cell r="O14788" t="str">
            <v/>
          </cell>
          <cell r="P14788" t="str">
            <v/>
          </cell>
          <cell r="Q14788" t="str">
            <v/>
          </cell>
        </row>
        <row r="14789">
          <cell r="J14789" t="str">
            <v/>
          </cell>
          <cell r="O14789" t="str">
            <v/>
          </cell>
          <cell r="P14789" t="str">
            <v/>
          </cell>
          <cell r="Q14789" t="str">
            <v/>
          </cell>
        </row>
        <row r="14790">
          <cell r="J14790" t="str">
            <v/>
          </cell>
          <cell r="O14790" t="str">
            <v/>
          </cell>
          <cell r="P14790" t="str">
            <v/>
          </cell>
          <cell r="Q14790" t="str">
            <v/>
          </cell>
        </row>
        <row r="14791">
          <cell r="J14791" t="str">
            <v/>
          </cell>
          <cell r="O14791" t="str">
            <v/>
          </cell>
          <cell r="P14791" t="str">
            <v/>
          </cell>
          <cell r="Q14791" t="str">
            <v/>
          </cell>
        </row>
        <row r="14792">
          <cell r="J14792" t="str">
            <v/>
          </cell>
          <cell r="O14792" t="str">
            <v/>
          </cell>
          <cell r="P14792" t="str">
            <v/>
          </cell>
          <cell r="Q14792" t="str">
            <v/>
          </cell>
        </row>
        <row r="14793">
          <cell r="J14793" t="str">
            <v/>
          </cell>
          <cell r="O14793" t="str">
            <v/>
          </cell>
          <cell r="P14793" t="str">
            <v/>
          </cell>
          <cell r="Q14793" t="str">
            <v/>
          </cell>
        </row>
        <row r="14794">
          <cell r="J14794" t="str">
            <v/>
          </cell>
          <cell r="O14794" t="str">
            <v/>
          </cell>
          <cell r="P14794" t="str">
            <v/>
          </cell>
          <cell r="Q14794" t="str">
            <v/>
          </cell>
        </row>
        <row r="14795">
          <cell r="J14795" t="str">
            <v/>
          </cell>
          <cell r="O14795" t="str">
            <v/>
          </cell>
          <cell r="P14795" t="str">
            <v/>
          </cell>
          <cell r="Q14795" t="str">
            <v/>
          </cell>
        </row>
        <row r="14796">
          <cell r="J14796" t="str">
            <v/>
          </cell>
          <cell r="O14796" t="str">
            <v/>
          </cell>
          <cell r="P14796" t="str">
            <v/>
          </cell>
          <cell r="Q14796" t="str">
            <v/>
          </cell>
        </row>
        <row r="14797">
          <cell r="J14797" t="str">
            <v/>
          </cell>
          <cell r="O14797" t="str">
            <v/>
          </cell>
          <cell r="P14797" t="str">
            <v/>
          </cell>
          <cell r="Q14797" t="str">
            <v/>
          </cell>
        </row>
        <row r="14798">
          <cell r="J14798" t="str">
            <v/>
          </cell>
          <cell r="O14798" t="str">
            <v/>
          </cell>
          <cell r="P14798" t="str">
            <v/>
          </cell>
          <cell r="Q14798" t="str">
            <v/>
          </cell>
        </row>
        <row r="14799">
          <cell r="J14799" t="str">
            <v/>
          </cell>
          <cell r="O14799" t="str">
            <v/>
          </cell>
          <cell r="P14799" t="str">
            <v/>
          </cell>
          <cell r="Q14799" t="str">
            <v/>
          </cell>
        </row>
        <row r="14800">
          <cell r="J14800" t="str">
            <v/>
          </cell>
          <cell r="O14800" t="str">
            <v/>
          </cell>
          <cell r="P14800" t="str">
            <v/>
          </cell>
          <cell r="Q14800" t="str">
            <v/>
          </cell>
        </row>
        <row r="14801">
          <cell r="J14801" t="str">
            <v/>
          </cell>
          <cell r="O14801" t="str">
            <v/>
          </cell>
          <cell r="P14801" t="str">
            <v/>
          </cell>
          <cell r="Q14801" t="str">
            <v/>
          </cell>
        </row>
        <row r="14802">
          <cell r="J14802" t="str">
            <v/>
          </cell>
          <cell r="O14802" t="str">
            <v/>
          </cell>
          <cell r="P14802" t="str">
            <v/>
          </cell>
          <cell r="Q14802" t="str">
            <v/>
          </cell>
        </row>
        <row r="14803">
          <cell r="J14803" t="str">
            <v/>
          </cell>
          <cell r="O14803" t="str">
            <v/>
          </cell>
          <cell r="P14803" t="str">
            <v/>
          </cell>
          <cell r="Q14803" t="str">
            <v/>
          </cell>
        </row>
        <row r="14804">
          <cell r="J14804" t="str">
            <v/>
          </cell>
          <cell r="O14804" t="str">
            <v/>
          </cell>
          <cell r="P14804" t="str">
            <v/>
          </cell>
          <cell r="Q14804" t="str">
            <v/>
          </cell>
        </row>
        <row r="14805">
          <cell r="J14805" t="str">
            <v/>
          </cell>
          <cell r="O14805" t="str">
            <v/>
          </cell>
          <cell r="P14805" t="str">
            <v/>
          </cell>
          <cell r="Q14805" t="str">
            <v/>
          </cell>
        </row>
        <row r="14806">
          <cell r="J14806" t="str">
            <v/>
          </cell>
          <cell r="O14806" t="str">
            <v/>
          </cell>
          <cell r="P14806" t="str">
            <v/>
          </cell>
          <cell r="Q14806" t="str">
            <v/>
          </cell>
        </row>
        <row r="14807">
          <cell r="J14807" t="str">
            <v/>
          </cell>
          <cell r="O14807" t="str">
            <v/>
          </cell>
          <cell r="P14807" t="str">
            <v/>
          </cell>
          <cell r="Q14807" t="str">
            <v/>
          </cell>
        </row>
        <row r="14808">
          <cell r="J14808" t="str">
            <v/>
          </cell>
          <cell r="O14808" t="str">
            <v/>
          </cell>
          <cell r="P14808" t="str">
            <v/>
          </cell>
          <cell r="Q14808" t="str">
            <v/>
          </cell>
        </row>
        <row r="14809">
          <cell r="J14809" t="str">
            <v/>
          </cell>
          <cell r="O14809" t="str">
            <v/>
          </cell>
          <cell r="P14809" t="str">
            <v/>
          </cell>
          <cell r="Q14809" t="str">
            <v/>
          </cell>
        </row>
        <row r="14810">
          <cell r="J14810" t="str">
            <v/>
          </cell>
          <cell r="O14810" t="str">
            <v/>
          </cell>
          <cell r="P14810" t="str">
            <v/>
          </cell>
          <cell r="Q14810" t="str">
            <v/>
          </cell>
        </row>
        <row r="14811">
          <cell r="J14811" t="str">
            <v/>
          </cell>
          <cell r="O14811" t="str">
            <v/>
          </cell>
          <cell r="P14811" t="str">
            <v/>
          </cell>
          <cell r="Q14811" t="str">
            <v/>
          </cell>
        </row>
        <row r="14812">
          <cell r="J14812" t="str">
            <v/>
          </cell>
          <cell r="O14812" t="str">
            <v/>
          </cell>
          <cell r="P14812" t="str">
            <v/>
          </cell>
          <cell r="Q14812" t="str">
            <v/>
          </cell>
        </row>
        <row r="14813">
          <cell r="J14813" t="str">
            <v/>
          </cell>
          <cell r="O14813" t="str">
            <v/>
          </cell>
          <cell r="P14813" t="str">
            <v/>
          </cell>
          <cell r="Q14813" t="str">
            <v/>
          </cell>
        </row>
        <row r="14814">
          <cell r="J14814" t="str">
            <v/>
          </cell>
          <cell r="O14814" t="str">
            <v/>
          </cell>
          <cell r="P14814" t="str">
            <v/>
          </cell>
          <cell r="Q14814" t="str">
            <v/>
          </cell>
        </row>
        <row r="14815">
          <cell r="J14815" t="str">
            <v/>
          </cell>
          <cell r="O14815" t="str">
            <v/>
          </cell>
          <cell r="P14815" t="str">
            <v/>
          </cell>
          <cell r="Q14815" t="str">
            <v/>
          </cell>
        </row>
        <row r="14816">
          <cell r="J14816" t="str">
            <v/>
          </cell>
          <cell r="O14816" t="str">
            <v/>
          </cell>
          <cell r="P14816" t="str">
            <v/>
          </cell>
          <cell r="Q14816" t="str">
            <v/>
          </cell>
        </row>
        <row r="14817">
          <cell r="J14817" t="str">
            <v/>
          </cell>
          <cell r="O14817" t="str">
            <v/>
          </cell>
          <cell r="P14817" t="str">
            <v/>
          </cell>
          <cell r="Q14817" t="str">
            <v/>
          </cell>
        </row>
        <row r="14818">
          <cell r="J14818" t="str">
            <v/>
          </cell>
          <cell r="O14818" t="str">
            <v/>
          </cell>
          <cell r="P14818" t="str">
            <v/>
          </cell>
          <cell r="Q14818" t="str">
            <v/>
          </cell>
        </row>
        <row r="14819">
          <cell r="J14819" t="str">
            <v/>
          </cell>
          <cell r="O14819" t="str">
            <v/>
          </cell>
          <cell r="P14819" t="str">
            <v/>
          </cell>
          <cell r="Q14819" t="str">
            <v/>
          </cell>
        </row>
        <row r="14820">
          <cell r="J14820" t="str">
            <v/>
          </cell>
          <cell r="O14820" t="str">
            <v/>
          </cell>
          <cell r="P14820" t="str">
            <v/>
          </cell>
          <cell r="Q14820" t="str">
            <v/>
          </cell>
        </row>
        <row r="14821">
          <cell r="J14821" t="str">
            <v/>
          </cell>
          <cell r="O14821" t="str">
            <v/>
          </cell>
          <cell r="P14821" t="str">
            <v/>
          </cell>
          <cell r="Q14821" t="str">
            <v/>
          </cell>
        </row>
        <row r="14822">
          <cell r="J14822" t="str">
            <v/>
          </cell>
          <cell r="O14822" t="str">
            <v/>
          </cell>
          <cell r="P14822" t="str">
            <v/>
          </cell>
          <cell r="Q14822" t="str">
            <v/>
          </cell>
        </row>
        <row r="14823">
          <cell r="J14823" t="str">
            <v/>
          </cell>
          <cell r="O14823" t="str">
            <v/>
          </cell>
          <cell r="P14823" t="str">
            <v/>
          </cell>
          <cell r="Q14823" t="str">
            <v/>
          </cell>
        </row>
        <row r="14824">
          <cell r="J14824" t="str">
            <v/>
          </cell>
          <cell r="O14824" t="str">
            <v/>
          </cell>
          <cell r="P14824" t="str">
            <v/>
          </cell>
          <cell r="Q14824" t="str">
            <v/>
          </cell>
        </row>
        <row r="14825">
          <cell r="J14825" t="str">
            <v/>
          </cell>
          <cell r="O14825" t="str">
            <v/>
          </cell>
          <cell r="P14825" t="str">
            <v/>
          </cell>
          <cell r="Q14825" t="str">
            <v/>
          </cell>
        </row>
        <row r="14826">
          <cell r="J14826" t="str">
            <v/>
          </cell>
          <cell r="O14826" t="str">
            <v/>
          </cell>
          <cell r="P14826" t="str">
            <v/>
          </cell>
          <cell r="Q14826" t="str">
            <v/>
          </cell>
        </row>
        <row r="14827">
          <cell r="J14827" t="str">
            <v/>
          </cell>
          <cell r="O14827" t="str">
            <v/>
          </cell>
          <cell r="P14827" t="str">
            <v/>
          </cell>
          <cell r="Q14827" t="str">
            <v/>
          </cell>
        </row>
        <row r="14828">
          <cell r="J14828" t="str">
            <v/>
          </cell>
          <cell r="O14828" t="str">
            <v/>
          </cell>
          <cell r="P14828" t="str">
            <v/>
          </cell>
          <cell r="Q14828" t="str">
            <v/>
          </cell>
        </row>
        <row r="14829">
          <cell r="J14829" t="str">
            <v/>
          </cell>
          <cell r="O14829" t="str">
            <v/>
          </cell>
          <cell r="P14829" t="str">
            <v/>
          </cell>
          <cell r="Q14829" t="str">
            <v/>
          </cell>
        </row>
        <row r="14830">
          <cell r="J14830" t="str">
            <v/>
          </cell>
          <cell r="O14830" t="str">
            <v/>
          </cell>
          <cell r="P14830" t="str">
            <v/>
          </cell>
          <cell r="Q14830" t="str">
            <v/>
          </cell>
        </row>
        <row r="14831">
          <cell r="J14831" t="str">
            <v/>
          </cell>
          <cell r="O14831" t="str">
            <v/>
          </cell>
          <cell r="P14831" t="str">
            <v/>
          </cell>
          <cell r="Q14831" t="str">
            <v/>
          </cell>
        </row>
        <row r="14832">
          <cell r="J14832" t="str">
            <v/>
          </cell>
          <cell r="O14832" t="str">
            <v/>
          </cell>
          <cell r="P14832" t="str">
            <v/>
          </cell>
          <cell r="Q14832" t="str">
            <v/>
          </cell>
        </row>
        <row r="14833">
          <cell r="J14833" t="str">
            <v/>
          </cell>
          <cell r="O14833" t="str">
            <v/>
          </cell>
          <cell r="P14833" t="str">
            <v/>
          </cell>
          <cell r="Q14833" t="str">
            <v/>
          </cell>
        </row>
        <row r="14834">
          <cell r="J14834" t="str">
            <v/>
          </cell>
          <cell r="O14834" t="str">
            <v/>
          </cell>
          <cell r="P14834" t="str">
            <v/>
          </cell>
          <cell r="Q14834" t="str">
            <v/>
          </cell>
        </row>
        <row r="14835">
          <cell r="J14835" t="str">
            <v/>
          </cell>
          <cell r="O14835" t="str">
            <v/>
          </cell>
          <cell r="P14835" t="str">
            <v/>
          </cell>
          <cell r="Q14835" t="str">
            <v/>
          </cell>
        </row>
        <row r="14836">
          <cell r="J14836" t="str">
            <v/>
          </cell>
          <cell r="O14836" t="str">
            <v/>
          </cell>
          <cell r="P14836" t="str">
            <v/>
          </cell>
          <cell r="Q14836" t="str">
            <v/>
          </cell>
        </row>
        <row r="14837">
          <cell r="J14837" t="str">
            <v/>
          </cell>
          <cell r="O14837" t="str">
            <v/>
          </cell>
          <cell r="P14837" t="str">
            <v/>
          </cell>
          <cell r="Q14837" t="str">
            <v/>
          </cell>
        </row>
        <row r="14838">
          <cell r="J14838" t="str">
            <v/>
          </cell>
          <cell r="O14838" t="str">
            <v/>
          </cell>
          <cell r="P14838" t="str">
            <v/>
          </cell>
          <cell r="Q14838" t="str">
            <v/>
          </cell>
        </row>
        <row r="14839">
          <cell r="J14839" t="str">
            <v/>
          </cell>
          <cell r="O14839" t="str">
            <v/>
          </cell>
          <cell r="P14839" t="str">
            <v/>
          </cell>
          <cell r="Q14839" t="str">
            <v/>
          </cell>
        </row>
        <row r="14840">
          <cell r="J14840" t="str">
            <v/>
          </cell>
          <cell r="O14840" t="str">
            <v/>
          </cell>
          <cell r="P14840" t="str">
            <v/>
          </cell>
          <cell r="Q14840" t="str">
            <v/>
          </cell>
        </row>
        <row r="14841">
          <cell r="J14841" t="str">
            <v/>
          </cell>
          <cell r="O14841" t="str">
            <v/>
          </cell>
          <cell r="P14841" t="str">
            <v/>
          </cell>
          <cell r="Q14841" t="str">
            <v/>
          </cell>
        </row>
        <row r="14842">
          <cell r="J14842" t="str">
            <v/>
          </cell>
          <cell r="O14842" t="str">
            <v/>
          </cell>
          <cell r="P14842" t="str">
            <v/>
          </cell>
          <cell r="Q14842" t="str">
            <v/>
          </cell>
        </row>
        <row r="14843">
          <cell r="J14843" t="str">
            <v/>
          </cell>
          <cell r="O14843" t="str">
            <v/>
          </cell>
          <cell r="P14843" t="str">
            <v/>
          </cell>
          <cell r="Q14843" t="str">
            <v/>
          </cell>
        </row>
        <row r="14844">
          <cell r="J14844" t="str">
            <v/>
          </cell>
          <cell r="O14844" t="str">
            <v/>
          </cell>
          <cell r="P14844" t="str">
            <v/>
          </cell>
          <cell r="Q14844" t="str">
            <v/>
          </cell>
        </row>
        <row r="14845">
          <cell r="J14845" t="str">
            <v/>
          </cell>
          <cell r="O14845" t="str">
            <v/>
          </cell>
          <cell r="P14845" t="str">
            <v/>
          </cell>
          <cell r="Q14845" t="str">
            <v/>
          </cell>
        </row>
        <row r="14846">
          <cell r="J14846" t="str">
            <v/>
          </cell>
          <cell r="O14846" t="str">
            <v/>
          </cell>
          <cell r="P14846" t="str">
            <v/>
          </cell>
          <cell r="Q14846" t="str">
            <v/>
          </cell>
        </row>
        <row r="14847">
          <cell r="J14847" t="str">
            <v/>
          </cell>
          <cell r="O14847" t="str">
            <v/>
          </cell>
          <cell r="P14847" t="str">
            <v/>
          </cell>
          <cell r="Q14847" t="str">
            <v/>
          </cell>
        </row>
        <row r="14848">
          <cell r="J14848" t="str">
            <v/>
          </cell>
          <cell r="O14848" t="str">
            <v/>
          </cell>
          <cell r="P14848" t="str">
            <v/>
          </cell>
          <cell r="Q14848" t="str">
            <v/>
          </cell>
        </row>
        <row r="14849">
          <cell r="J14849" t="str">
            <v/>
          </cell>
          <cell r="O14849" t="str">
            <v/>
          </cell>
          <cell r="P14849" t="str">
            <v/>
          </cell>
          <cell r="Q14849" t="str">
            <v/>
          </cell>
        </row>
        <row r="14850">
          <cell r="J14850" t="str">
            <v/>
          </cell>
          <cell r="O14850" t="str">
            <v/>
          </cell>
          <cell r="P14850" t="str">
            <v/>
          </cell>
          <cell r="Q14850" t="str">
            <v/>
          </cell>
        </row>
        <row r="14851">
          <cell r="J14851" t="str">
            <v/>
          </cell>
          <cell r="O14851" t="str">
            <v/>
          </cell>
          <cell r="P14851" t="str">
            <v/>
          </cell>
          <cell r="Q14851" t="str">
            <v/>
          </cell>
        </row>
        <row r="14852">
          <cell r="J14852" t="str">
            <v/>
          </cell>
          <cell r="O14852" t="str">
            <v/>
          </cell>
          <cell r="P14852" t="str">
            <v/>
          </cell>
          <cell r="Q14852" t="str">
            <v/>
          </cell>
        </row>
        <row r="14853">
          <cell r="J14853" t="str">
            <v/>
          </cell>
          <cell r="O14853" t="str">
            <v/>
          </cell>
          <cell r="P14853" t="str">
            <v/>
          </cell>
          <cell r="Q14853" t="str">
            <v/>
          </cell>
        </row>
        <row r="14854">
          <cell r="J14854" t="str">
            <v/>
          </cell>
          <cell r="O14854" t="str">
            <v/>
          </cell>
          <cell r="P14854" t="str">
            <v/>
          </cell>
          <cell r="Q14854" t="str">
            <v/>
          </cell>
        </row>
        <row r="14855">
          <cell r="J14855" t="str">
            <v/>
          </cell>
          <cell r="O14855" t="str">
            <v/>
          </cell>
          <cell r="P14855" t="str">
            <v/>
          </cell>
          <cell r="Q14855" t="str">
            <v/>
          </cell>
        </row>
        <row r="14856">
          <cell r="J14856" t="str">
            <v/>
          </cell>
          <cell r="O14856" t="str">
            <v/>
          </cell>
          <cell r="P14856" t="str">
            <v/>
          </cell>
          <cell r="Q14856" t="str">
            <v/>
          </cell>
        </row>
        <row r="14857">
          <cell r="J14857" t="str">
            <v/>
          </cell>
          <cell r="O14857" t="str">
            <v/>
          </cell>
          <cell r="P14857" t="str">
            <v/>
          </cell>
          <cell r="Q14857" t="str">
            <v/>
          </cell>
        </row>
        <row r="14858">
          <cell r="J14858" t="str">
            <v/>
          </cell>
          <cell r="O14858" t="str">
            <v/>
          </cell>
          <cell r="P14858" t="str">
            <v/>
          </cell>
          <cell r="Q14858" t="str">
            <v/>
          </cell>
        </row>
        <row r="14859">
          <cell r="J14859" t="str">
            <v/>
          </cell>
          <cell r="O14859" t="str">
            <v/>
          </cell>
          <cell r="P14859" t="str">
            <v/>
          </cell>
          <cell r="Q14859" t="str">
            <v/>
          </cell>
        </row>
        <row r="14860">
          <cell r="J14860" t="str">
            <v/>
          </cell>
          <cell r="O14860" t="str">
            <v/>
          </cell>
          <cell r="P14860" t="str">
            <v/>
          </cell>
          <cell r="Q14860" t="str">
            <v/>
          </cell>
        </row>
        <row r="14861">
          <cell r="J14861" t="str">
            <v/>
          </cell>
          <cell r="O14861" t="str">
            <v/>
          </cell>
          <cell r="P14861" t="str">
            <v/>
          </cell>
          <cell r="Q14861" t="str">
            <v/>
          </cell>
        </row>
        <row r="14862">
          <cell r="J14862" t="str">
            <v/>
          </cell>
          <cell r="O14862" t="str">
            <v/>
          </cell>
          <cell r="P14862" t="str">
            <v/>
          </cell>
          <cell r="Q14862" t="str">
            <v/>
          </cell>
        </row>
        <row r="14863">
          <cell r="J14863" t="str">
            <v/>
          </cell>
          <cell r="O14863" t="str">
            <v/>
          </cell>
          <cell r="P14863" t="str">
            <v/>
          </cell>
          <cell r="Q14863" t="str">
            <v/>
          </cell>
        </row>
        <row r="14864">
          <cell r="J14864" t="str">
            <v/>
          </cell>
          <cell r="O14864" t="str">
            <v/>
          </cell>
          <cell r="P14864" t="str">
            <v/>
          </cell>
          <cell r="Q14864" t="str">
            <v/>
          </cell>
        </row>
        <row r="14865">
          <cell r="J14865" t="str">
            <v/>
          </cell>
          <cell r="O14865" t="str">
            <v/>
          </cell>
          <cell r="P14865" t="str">
            <v/>
          </cell>
          <cell r="Q14865" t="str">
            <v/>
          </cell>
        </row>
        <row r="14866">
          <cell r="J14866" t="str">
            <v/>
          </cell>
          <cell r="O14866" t="str">
            <v/>
          </cell>
          <cell r="P14866" t="str">
            <v/>
          </cell>
          <cell r="Q14866" t="str">
            <v/>
          </cell>
        </row>
        <row r="14867">
          <cell r="J14867" t="str">
            <v/>
          </cell>
          <cell r="O14867" t="str">
            <v/>
          </cell>
          <cell r="P14867" t="str">
            <v/>
          </cell>
          <cell r="Q14867" t="str">
            <v/>
          </cell>
        </row>
        <row r="14868">
          <cell r="J14868" t="str">
            <v/>
          </cell>
          <cell r="O14868" t="str">
            <v/>
          </cell>
          <cell r="P14868" t="str">
            <v/>
          </cell>
          <cell r="Q14868" t="str">
            <v/>
          </cell>
        </row>
        <row r="14869">
          <cell r="J14869" t="str">
            <v/>
          </cell>
          <cell r="O14869" t="str">
            <v/>
          </cell>
          <cell r="P14869" t="str">
            <v/>
          </cell>
          <cell r="Q14869" t="str">
            <v/>
          </cell>
        </row>
        <row r="14870">
          <cell r="J14870" t="str">
            <v/>
          </cell>
          <cell r="O14870" t="str">
            <v/>
          </cell>
          <cell r="P14870" t="str">
            <v/>
          </cell>
          <cell r="Q14870" t="str">
            <v/>
          </cell>
        </row>
        <row r="14871">
          <cell r="J14871" t="str">
            <v/>
          </cell>
          <cell r="O14871" t="str">
            <v/>
          </cell>
          <cell r="P14871" t="str">
            <v/>
          </cell>
          <cell r="Q14871" t="str">
            <v/>
          </cell>
        </row>
        <row r="14872">
          <cell r="J14872" t="str">
            <v/>
          </cell>
          <cell r="O14872" t="str">
            <v/>
          </cell>
          <cell r="P14872" t="str">
            <v/>
          </cell>
          <cell r="Q14872" t="str">
            <v/>
          </cell>
        </row>
        <row r="14873">
          <cell r="J14873" t="str">
            <v/>
          </cell>
          <cell r="O14873" t="str">
            <v/>
          </cell>
          <cell r="P14873" t="str">
            <v/>
          </cell>
          <cell r="Q14873" t="str">
            <v/>
          </cell>
        </row>
        <row r="14874">
          <cell r="J14874" t="str">
            <v/>
          </cell>
          <cell r="O14874" t="str">
            <v/>
          </cell>
          <cell r="P14874" t="str">
            <v/>
          </cell>
          <cell r="Q14874" t="str">
            <v/>
          </cell>
        </row>
        <row r="14875">
          <cell r="J14875" t="str">
            <v/>
          </cell>
          <cell r="O14875" t="str">
            <v/>
          </cell>
          <cell r="P14875" t="str">
            <v/>
          </cell>
          <cell r="Q14875" t="str">
            <v/>
          </cell>
        </row>
        <row r="14876">
          <cell r="J14876" t="str">
            <v/>
          </cell>
          <cell r="O14876" t="str">
            <v/>
          </cell>
          <cell r="P14876" t="str">
            <v/>
          </cell>
          <cell r="Q14876" t="str">
            <v/>
          </cell>
        </row>
        <row r="14877">
          <cell r="J14877" t="str">
            <v/>
          </cell>
          <cell r="O14877" t="str">
            <v/>
          </cell>
          <cell r="P14877" t="str">
            <v/>
          </cell>
          <cell r="Q14877" t="str">
            <v/>
          </cell>
        </row>
        <row r="14878">
          <cell r="J14878" t="str">
            <v/>
          </cell>
          <cell r="O14878" t="str">
            <v/>
          </cell>
          <cell r="P14878" t="str">
            <v/>
          </cell>
          <cell r="Q14878" t="str">
            <v/>
          </cell>
        </row>
        <row r="14879">
          <cell r="J14879" t="str">
            <v/>
          </cell>
          <cell r="O14879" t="str">
            <v/>
          </cell>
          <cell r="P14879" t="str">
            <v/>
          </cell>
          <cell r="Q14879" t="str">
            <v/>
          </cell>
        </row>
        <row r="14880">
          <cell r="J14880" t="str">
            <v/>
          </cell>
          <cell r="O14880" t="str">
            <v/>
          </cell>
          <cell r="P14880" t="str">
            <v/>
          </cell>
          <cell r="Q14880" t="str">
            <v/>
          </cell>
        </row>
        <row r="14881">
          <cell r="J14881" t="str">
            <v/>
          </cell>
          <cell r="O14881" t="str">
            <v/>
          </cell>
          <cell r="P14881" t="str">
            <v/>
          </cell>
          <cell r="Q14881" t="str">
            <v/>
          </cell>
        </row>
        <row r="14882">
          <cell r="J14882" t="str">
            <v/>
          </cell>
          <cell r="O14882" t="str">
            <v/>
          </cell>
          <cell r="P14882" t="str">
            <v/>
          </cell>
          <cell r="Q14882" t="str">
            <v/>
          </cell>
        </row>
        <row r="14883">
          <cell r="J14883" t="str">
            <v/>
          </cell>
          <cell r="O14883" t="str">
            <v/>
          </cell>
          <cell r="P14883" t="str">
            <v/>
          </cell>
          <cell r="Q14883" t="str">
            <v/>
          </cell>
        </row>
        <row r="14884">
          <cell r="J14884" t="str">
            <v/>
          </cell>
          <cell r="O14884" t="str">
            <v/>
          </cell>
          <cell r="P14884" t="str">
            <v/>
          </cell>
          <cell r="Q14884" t="str">
            <v/>
          </cell>
        </row>
        <row r="14885">
          <cell r="J14885" t="str">
            <v/>
          </cell>
          <cell r="O14885" t="str">
            <v/>
          </cell>
          <cell r="P14885" t="str">
            <v/>
          </cell>
          <cell r="Q14885" t="str">
            <v/>
          </cell>
        </row>
        <row r="14886">
          <cell r="J14886" t="str">
            <v/>
          </cell>
          <cell r="O14886" t="str">
            <v/>
          </cell>
          <cell r="P14886" t="str">
            <v/>
          </cell>
          <cell r="Q14886" t="str">
            <v/>
          </cell>
        </row>
        <row r="14887">
          <cell r="J14887" t="str">
            <v/>
          </cell>
          <cell r="O14887" t="str">
            <v/>
          </cell>
          <cell r="P14887" t="str">
            <v/>
          </cell>
          <cell r="Q14887" t="str">
            <v/>
          </cell>
        </row>
        <row r="14888">
          <cell r="J14888" t="str">
            <v/>
          </cell>
          <cell r="O14888" t="str">
            <v/>
          </cell>
          <cell r="P14888" t="str">
            <v/>
          </cell>
          <cell r="Q14888" t="str">
            <v/>
          </cell>
        </row>
        <row r="14889">
          <cell r="J14889" t="str">
            <v/>
          </cell>
          <cell r="O14889" t="str">
            <v/>
          </cell>
          <cell r="P14889" t="str">
            <v/>
          </cell>
          <cell r="Q14889" t="str">
            <v/>
          </cell>
        </row>
        <row r="14890">
          <cell r="J14890" t="str">
            <v/>
          </cell>
          <cell r="O14890" t="str">
            <v/>
          </cell>
          <cell r="P14890" t="str">
            <v/>
          </cell>
          <cell r="Q14890" t="str">
            <v/>
          </cell>
        </row>
        <row r="14891">
          <cell r="J14891" t="str">
            <v/>
          </cell>
          <cell r="O14891" t="str">
            <v/>
          </cell>
          <cell r="P14891" t="str">
            <v/>
          </cell>
          <cell r="Q14891" t="str">
            <v/>
          </cell>
        </row>
        <row r="14892">
          <cell r="J14892" t="str">
            <v/>
          </cell>
          <cell r="O14892" t="str">
            <v/>
          </cell>
          <cell r="P14892" t="str">
            <v/>
          </cell>
          <cell r="Q14892" t="str">
            <v/>
          </cell>
        </row>
        <row r="14893">
          <cell r="J14893" t="str">
            <v/>
          </cell>
          <cell r="O14893" t="str">
            <v/>
          </cell>
          <cell r="P14893" t="str">
            <v/>
          </cell>
          <cell r="Q14893" t="str">
            <v/>
          </cell>
        </row>
        <row r="14894">
          <cell r="J14894" t="str">
            <v/>
          </cell>
          <cell r="O14894" t="str">
            <v/>
          </cell>
          <cell r="P14894" t="str">
            <v/>
          </cell>
          <cell r="Q14894" t="str">
            <v/>
          </cell>
        </row>
        <row r="14895">
          <cell r="J14895" t="str">
            <v/>
          </cell>
          <cell r="O14895" t="str">
            <v/>
          </cell>
          <cell r="P14895" t="str">
            <v/>
          </cell>
          <cell r="Q14895" t="str">
            <v/>
          </cell>
        </row>
        <row r="14896">
          <cell r="J14896" t="str">
            <v/>
          </cell>
          <cell r="O14896" t="str">
            <v/>
          </cell>
          <cell r="P14896" t="str">
            <v/>
          </cell>
          <cell r="Q14896" t="str">
            <v/>
          </cell>
        </row>
        <row r="14897">
          <cell r="J14897" t="str">
            <v/>
          </cell>
          <cell r="O14897" t="str">
            <v/>
          </cell>
          <cell r="P14897" t="str">
            <v/>
          </cell>
          <cell r="Q14897" t="str">
            <v/>
          </cell>
        </row>
        <row r="14898">
          <cell r="J14898" t="str">
            <v/>
          </cell>
          <cell r="O14898" t="str">
            <v/>
          </cell>
          <cell r="P14898" t="str">
            <v/>
          </cell>
          <cell r="Q14898" t="str">
            <v/>
          </cell>
        </row>
        <row r="14899">
          <cell r="J14899" t="str">
            <v/>
          </cell>
          <cell r="O14899" t="str">
            <v/>
          </cell>
          <cell r="P14899" t="str">
            <v/>
          </cell>
          <cell r="Q14899" t="str">
            <v/>
          </cell>
        </row>
        <row r="14900">
          <cell r="J14900" t="str">
            <v/>
          </cell>
          <cell r="O14900" t="str">
            <v/>
          </cell>
          <cell r="P14900" t="str">
            <v/>
          </cell>
          <cell r="Q14900" t="str">
            <v/>
          </cell>
        </row>
        <row r="14901">
          <cell r="J14901" t="str">
            <v/>
          </cell>
          <cell r="O14901" t="str">
            <v/>
          </cell>
          <cell r="P14901" t="str">
            <v/>
          </cell>
          <cell r="Q14901" t="str">
            <v/>
          </cell>
        </row>
        <row r="14902">
          <cell r="J14902" t="str">
            <v/>
          </cell>
          <cell r="O14902" t="str">
            <v/>
          </cell>
          <cell r="P14902" t="str">
            <v/>
          </cell>
          <cell r="Q14902" t="str">
            <v/>
          </cell>
        </row>
        <row r="14903">
          <cell r="J14903" t="str">
            <v/>
          </cell>
          <cell r="O14903" t="str">
            <v/>
          </cell>
          <cell r="P14903" t="str">
            <v/>
          </cell>
          <cell r="Q14903" t="str">
            <v/>
          </cell>
        </row>
        <row r="14904">
          <cell r="J14904" t="str">
            <v/>
          </cell>
          <cell r="O14904" t="str">
            <v/>
          </cell>
          <cell r="P14904" t="str">
            <v/>
          </cell>
          <cell r="Q14904" t="str">
            <v/>
          </cell>
        </row>
        <row r="14905">
          <cell r="J14905" t="str">
            <v/>
          </cell>
          <cell r="O14905" t="str">
            <v/>
          </cell>
          <cell r="P14905" t="str">
            <v/>
          </cell>
          <cell r="Q14905" t="str">
            <v/>
          </cell>
        </row>
        <row r="14906">
          <cell r="J14906" t="str">
            <v/>
          </cell>
          <cell r="O14906" t="str">
            <v/>
          </cell>
          <cell r="P14906" t="str">
            <v/>
          </cell>
          <cell r="Q14906" t="str">
            <v/>
          </cell>
        </row>
        <row r="14907">
          <cell r="J14907" t="str">
            <v/>
          </cell>
          <cell r="O14907" t="str">
            <v/>
          </cell>
          <cell r="P14907" t="str">
            <v/>
          </cell>
          <cell r="Q14907" t="str">
            <v/>
          </cell>
        </row>
        <row r="14908">
          <cell r="J14908" t="str">
            <v/>
          </cell>
          <cell r="O14908" t="str">
            <v/>
          </cell>
          <cell r="P14908" t="str">
            <v/>
          </cell>
          <cell r="Q14908" t="str">
            <v/>
          </cell>
        </row>
        <row r="14909">
          <cell r="J14909" t="str">
            <v/>
          </cell>
          <cell r="O14909" t="str">
            <v/>
          </cell>
          <cell r="P14909" t="str">
            <v/>
          </cell>
          <cell r="Q14909" t="str">
            <v/>
          </cell>
        </row>
        <row r="14910">
          <cell r="J14910" t="str">
            <v/>
          </cell>
          <cell r="O14910" t="str">
            <v/>
          </cell>
          <cell r="P14910" t="str">
            <v/>
          </cell>
          <cell r="Q14910" t="str">
            <v/>
          </cell>
        </row>
        <row r="14911">
          <cell r="J14911" t="str">
            <v/>
          </cell>
          <cell r="O14911" t="str">
            <v/>
          </cell>
          <cell r="P14911" t="str">
            <v/>
          </cell>
          <cell r="Q14911" t="str">
            <v/>
          </cell>
        </row>
        <row r="14912">
          <cell r="J14912" t="str">
            <v/>
          </cell>
          <cell r="O14912" t="str">
            <v/>
          </cell>
          <cell r="P14912" t="str">
            <v/>
          </cell>
          <cell r="Q14912" t="str">
            <v/>
          </cell>
        </row>
        <row r="14913">
          <cell r="J14913" t="str">
            <v/>
          </cell>
          <cell r="O14913" t="str">
            <v/>
          </cell>
          <cell r="P14913" t="str">
            <v/>
          </cell>
          <cell r="Q14913" t="str">
            <v/>
          </cell>
        </row>
        <row r="14914">
          <cell r="J14914" t="str">
            <v/>
          </cell>
          <cell r="O14914" t="str">
            <v/>
          </cell>
          <cell r="P14914" t="str">
            <v/>
          </cell>
          <cell r="Q14914" t="str">
            <v/>
          </cell>
        </row>
        <row r="14915">
          <cell r="J14915" t="str">
            <v/>
          </cell>
          <cell r="O14915" t="str">
            <v/>
          </cell>
          <cell r="P14915" t="str">
            <v/>
          </cell>
          <cell r="Q14915" t="str">
            <v/>
          </cell>
        </row>
        <row r="14916">
          <cell r="J14916" t="str">
            <v/>
          </cell>
          <cell r="O14916" t="str">
            <v/>
          </cell>
          <cell r="P14916" t="str">
            <v/>
          </cell>
          <cell r="Q14916" t="str">
            <v/>
          </cell>
        </row>
        <row r="14917">
          <cell r="J14917" t="str">
            <v/>
          </cell>
          <cell r="O14917" t="str">
            <v/>
          </cell>
          <cell r="P14917" t="str">
            <v/>
          </cell>
          <cell r="Q14917" t="str">
            <v/>
          </cell>
        </row>
        <row r="14918">
          <cell r="J14918" t="str">
            <v/>
          </cell>
          <cell r="O14918" t="str">
            <v/>
          </cell>
          <cell r="P14918" t="str">
            <v/>
          </cell>
          <cell r="Q14918" t="str">
            <v/>
          </cell>
        </row>
        <row r="14919">
          <cell r="J14919" t="str">
            <v/>
          </cell>
          <cell r="O14919" t="str">
            <v/>
          </cell>
          <cell r="P14919" t="str">
            <v/>
          </cell>
          <cell r="Q14919" t="str">
            <v/>
          </cell>
        </row>
        <row r="14920">
          <cell r="J14920" t="str">
            <v/>
          </cell>
          <cell r="O14920" t="str">
            <v/>
          </cell>
          <cell r="P14920" t="str">
            <v/>
          </cell>
          <cell r="Q14920" t="str">
            <v/>
          </cell>
        </row>
        <row r="14921">
          <cell r="J14921" t="str">
            <v/>
          </cell>
          <cell r="O14921" t="str">
            <v/>
          </cell>
          <cell r="P14921" t="str">
            <v/>
          </cell>
          <cell r="Q14921" t="str">
            <v/>
          </cell>
        </row>
        <row r="14922">
          <cell r="J14922" t="str">
            <v/>
          </cell>
          <cell r="O14922" t="str">
            <v/>
          </cell>
          <cell r="P14922" t="str">
            <v/>
          </cell>
          <cell r="Q14922" t="str">
            <v/>
          </cell>
        </row>
        <row r="14923">
          <cell r="J14923" t="str">
            <v/>
          </cell>
          <cell r="O14923" t="str">
            <v/>
          </cell>
          <cell r="P14923" t="str">
            <v/>
          </cell>
          <cell r="Q14923" t="str">
            <v/>
          </cell>
        </row>
        <row r="14924">
          <cell r="J14924" t="str">
            <v/>
          </cell>
          <cell r="O14924" t="str">
            <v/>
          </cell>
          <cell r="P14924" t="str">
            <v/>
          </cell>
          <cell r="Q14924" t="str">
            <v/>
          </cell>
        </row>
        <row r="14925">
          <cell r="J14925" t="str">
            <v/>
          </cell>
          <cell r="O14925" t="str">
            <v/>
          </cell>
          <cell r="P14925" t="str">
            <v/>
          </cell>
          <cell r="Q14925" t="str">
            <v/>
          </cell>
        </row>
        <row r="14926">
          <cell r="J14926" t="str">
            <v/>
          </cell>
          <cell r="O14926" t="str">
            <v/>
          </cell>
          <cell r="P14926" t="str">
            <v/>
          </cell>
          <cell r="Q14926" t="str">
            <v/>
          </cell>
        </row>
        <row r="14927">
          <cell r="J14927" t="str">
            <v/>
          </cell>
          <cell r="O14927" t="str">
            <v/>
          </cell>
          <cell r="P14927" t="str">
            <v/>
          </cell>
          <cell r="Q14927" t="str">
            <v/>
          </cell>
        </row>
        <row r="14928">
          <cell r="J14928" t="str">
            <v/>
          </cell>
          <cell r="O14928" t="str">
            <v/>
          </cell>
          <cell r="P14928" t="str">
            <v/>
          </cell>
          <cell r="Q14928" t="str">
            <v/>
          </cell>
        </row>
        <row r="14929">
          <cell r="J14929" t="str">
            <v/>
          </cell>
          <cell r="O14929" t="str">
            <v/>
          </cell>
          <cell r="P14929" t="str">
            <v/>
          </cell>
          <cell r="Q14929" t="str">
            <v/>
          </cell>
        </row>
        <row r="14930">
          <cell r="J14930" t="str">
            <v/>
          </cell>
          <cell r="O14930" t="str">
            <v/>
          </cell>
          <cell r="P14930" t="str">
            <v/>
          </cell>
          <cell r="Q14930" t="str">
            <v/>
          </cell>
        </row>
        <row r="14931">
          <cell r="J14931" t="str">
            <v/>
          </cell>
          <cell r="O14931" t="str">
            <v/>
          </cell>
          <cell r="P14931" t="str">
            <v/>
          </cell>
          <cell r="Q14931" t="str">
            <v/>
          </cell>
        </row>
        <row r="14932">
          <cell r="J14932" t="str">
            <v/>
          </cell>
          <cell r="O14932" t="str">
            <v/>
          </cell>
          <cell r="P14932" t="str">
            <v/>
          </cell>
          <cell r="Q14932" t="str">
            <v/>
          </cell>
        </row>
        <row r="14933">
          <cell r="J14933" t="str">
            <v/>
          </cell>
          <cell r="O14933" t="str">
            <v/>
          </cell>
          <cell r="P14933" t="str">
            <v/>
          </cell>
          <cell r="Q14933" t="str">
            <v/>
          </cell>
        </row>
        <row r="14934">
          <cell r="J14934" t="str">
            <v/>
          </cell>
          <cell r="O14934" t="str">
            <v/>
          </cell>
          <cell r="P14934" t="str">
            <v/>
          </cell>
          <cell r="Q14934" t="str">
            <v/>
          </cell>
        </row>
        <row r="14935">
          <cell r="J14935" t="str">
            <v/>
          </cell>
          <cell r="O14935" t="str">
            <v/>
          </cell>
          <cell r="P14935" t="str">
            <v/>
          </cell>
          <cell r="Q14935" t="str">
            <v/>
          </cell>
        </row>
        <row r="14936">
          <cell r="J14936" t="str">
            <v/>
          </cell>
          <cell r="O14936" t="str">
            <v/>
          </cell>
          <cell r="P14936" t="str">
            <v/>
          </cell>
          <cell r="Q14936" t="str">
            <v/>
          </cell>
        </row>
        <row r="14937">
          <cell r="J14937" t="str">
            <v/>
          </cell>
          <cell r="O14937" t="str">
            <v/>
          </cell>
          <cell r="P14937" t="str">
            <v/>
          </cell>
          <cell r="Q14937" t="str">
            <v/>
          </cell>
        </row>
        <row r="14938">
          <cell r="J14938" t="str">
            <v/>
          </cell>
          <cell r="O14938" t="str">
            <v/>
          </cell>
          <cell r="P14938" t="str">
            <v/>
          </cell>
          <cell r="Q14938" t="str">
            <v/>
          </cell>
        </row>
        <row r="14939">
          <cell r="J14939" t="str">
            <v/>
          </cell>
          <cell r="O14939" t="str">
            <v/>
          </cell>
          <cell r="P14939" t="str">
            <v/>
          </cell>
          <cell r="Q14939" t="str">
            <v/>
          </cell>
        </row>
        <row r="14940">
          <cell r="J14940" t="str">
            <v/>
          </cell>
          <cell r="O14940" t="str">
            <v/>
          </cell>
          <cell r="P14940" t="str">
            <v/>
          </cell>
          <cell r="Q14940" t="str">
            <v/>
          </cell>
        </row>
        <row r="14941">
          <cell r="J14941" t="str">
            <v/>
          </cell>
          <cell r="O14941" t="str">
            <v/>
          </cell>
          <cell r="P14941" t="str">
            <v/>
          </cell>
          <cell r="Q14941" t="str">
            <v/>
          </cell>
        </row>
        <row r="14942">
          <cell r="J14942" t="str">
            <v/>
          </cell>
          <cell r="O14942" t="str">
            <v/>
          </cell>
          <cell r="P14942" t="str">
            <v/>
          </cell>
          <cell r="Q14942" t="str">
            <v/>
          </cell>
        </row>
        <row r="14943">
          <cell r="J14943" t="str">
            <v/>
          </cell>
          <cell r="O14943" t="str">
            <v/>
          </cell>
          <cell r="P14943" t="str">
            <v/>
          </cell>
          <cell r="Q14943" t="str">
            <v/>
          </cell>
        </row>
        <row r="14944">
          <cell r="J14944" t="str">
            <v/>
          </cell>
          <cell r="O14944" t="str">
            <v/>
          </cell>
          <cell r="P14944" t="str">
            <v/>
          </cell>
          <cell r="Q14944" t="str">
            <v/>
          </cell>
        </row>
        <row r="14945">
          <cell r="J14945" t="str">
            <v/>
          </cell>
          <cell r="O14945" t="str">
            <v/>
          </cell>
          <cell r="P14945" t="str">
            <v/>
          </cell>
          <cell r="Q14945" t="str">
            <v/>
          </cell>
        </row>
        <row r="14946">
          <cell r="J14946" t="str">
            <v/>
          </cell>
          <cell r="O14946" t="str">
            <v/>
          </cell>
          <cell r="P14946" t="str">
            <v/>
          </cell>
          <cell r="Q14946" t="str">
            <v/>
          </cell>
        </row>
        <row r="14947">
          <cell r="J14947" t="str">
            <v/>
          </cell>
          <cell r="O14947" t="str">
            <v/>
          </cell>
          <cell r="P14947" t="str">
            <v/>
          </cell>
          <cell r="Q14947" t="str">
            <v/>
          </cell>
        </row>
        <row r="14948">
          <cell r="J14948" t="str">
            <v/>
          </cell>
          <cell r="O14948" t="str">
            <v/>
          </cell>
          <cell r="P14948" t="str">
            <v/>
          </cell>
          <cell r="Q14948" t="str">
            <v/>
          </cell>
        </row>
        <row r="14949">
          <cell r="J14949" t="str">
            <v/>
          </cell>
          <cell r="O14949" t="str">
            <v/>
          </cell>
          <cell r="P14949" t="str">
            <v/>
          </cell>
          <cell r="Q14949" t="str">
            <v/>
          </cell>
        </row>
        <row r="14950">
          <cell r="J14950" t="str">
            <v/>
          </cell>
          <cell r="O14950" t="str">
            <v/>
          </cell>
          <cell r="P14950" t="str">
            <v/>
          </cell>
          <cell r="Q14950" t="str">
            <v/>
          </cell>
        </row>
        <row r="14951">
          <cell r="J14951" t="str">
            <v/>
          </cell>
          <cell r="O14951" t="str">
            <v/>
          </cell>
          <cell r="P14951" t="str">
            <v/>
          </cell>
          <cell r="Q14951" t="str">
            <v/>
          </cell>
        </row>
        <row r="14952">
          <cell r="J14952" t="str">
            <v/>
          </cell>
          <cell r="O14952" t="str">
            <v/>
          </cell>
          <cell r="P14952" t="str">
            <v/>
          </cell>
          <cell r="Q14952" t="str">
            <v/>
          </cell>
        </row>
        <row r="14953">
          <cell r="J14953" t="str">
            <v/>
          </cell>
          <cell r="O14953" t="str">
            <v/>
          </cell>
          <cell r="P14953" t="str">
            <v/>
          </cell>
          <cell r="Q14953" t="str">
            <v/>
          </cell>
        </row>
        <row r="14954">
          <cell r="J14954" t="str">
            <v/>
          </cell>
          <cell r="O14954" t="str">
            <v/>
          </cell>
          <cell r="P14954" t="str">
            <v/>
          </cell>
          <cell r="Q14954" t="str">
            <v/>
          </cell>
        </row>
        <row r="14955">
          <cell r="J14955" t="str">
            <v/>
          </cell>
          <cell r="O14955" t="str">
            <v/>
          </cell>
          <cell r="P14955" t="str">
            <v/>
          </cell>
          <cell r="Q14955" t="str">
            <v/>
          </cell>
        </row>
        <row r="14956">
          <cell r="J14956" t="str">
            <v/>
          </cell>
          <cell r="O14956" t="str">
            <v/>
          </cell>
          <cell r="P14956" t="str">
            <v/>
          </cell>
          <cell r="Q14956" t="str">
            <v/>
          </cell>
        </row>
        <row r="14957">
          <cell r="J14957" t="str">
            <v/>
          </cell>
          <cell r="O14957" t="str">
            <v/>
          </cell>
          <cell r="P14957" t="str">
            <v/>
          </cell>
          <cell r="Q14957" t="str">
            <v/>
          </cell>
        </row>
        <row r="14958">
          <cell r="J14958" t="str">
            <v/>
          </cell>
          <cell r="O14958" t="str">
            <v/>
          </cell>
          <cell r="P14958" t="str">
            <v/>
          </cell>
          <cell r="Q14958" t="str">
            <v/>
          </cell>
        </row>
        <row r="14959">
          <cell r="J14959" t="str">
            <v/>
          </cell>
          <cell r="O14959" t="str">
            <v/>
          </cell>
          <cell r="P14959" t="str">
            <v/>
          </cell>
          <cell r="Q14959" t="str">
            <v/>
          </cell>
        </row>
        <row r="14960">
          <cell r="J14960" t="str">
            <v/>
          </cell>
          <cell r="O14960" t="str">
            <v/>
          </cell>
          <cell r="P14960" t="str">
            <v/>
          </cell>
          <cell r="Q14960" t="str">
            <v/>
          </cell>
        </row>
        <row r="14961">
          <cell r="J14961" t="str">
            <v/>
          </cell>
          <cell r="O14961" t="str">
            <v/>
          </cell>
          <cell r="P14961" t="str">
            <v/>
          </cell>
          <cell r="Q14961" t="str">
            <v/>
          </cell>
        </row>
        <row r="14962">
          <cell r="J14962" t="str">
            <v/>
          </cell>
          <cell r="O14962" t="str">
            <v/>
          </cell>
          <cell r="P14962" t="str">
            <v/>
          </cell>
          <cell r="Q14962" t="str">
            <v/>
          </cell>
        </row>
        <row r="14963">
          <cell r="J14963" t="str">
            <v/>
          </cell>
          <cell r="O14963" t="str">
            <v/>
          </cell>
          <cell r="P14963" t="str">
            <v/>
          </cell>
          <cell r="Q14963" t="str">
            <v/>
          </cell>
        </row>
        <row r="14964">
          <cell r="J14964" t="str">
            <v/>
          </cell>
          <cell r="O14964" t="str">
            <v/>
          </cell>
          <cell r="P14964" t="str">
            <v/>
          </cell>
          <cell r="Q14964" t="str">
            <v/>
          </cell>
        </row>
        <row r="14965">
          <cell r="J14965" t="str">
            <v/>
          </cell>
          <cell r="O14965" t="str">
            <v/>
          </cell>
          <cell r="P14965" t="str">
            <v/>
          </cell>
          <cell r="Q14965" t="str">
            <v/>
          </cell>
        </row>
        <row r="14966">
          <cell r="J14966" t="str">
            <v/>
          </cell>
          <cell r="O14966" t="str">
            <v/>
          </cell>
          <cell r="P14966" t="str">
            <v/>
          </cell>
          <cell r="Q14966" t="str">
            <v/>
          </cell>
        </row>
        <row r="14967">
          <cell r="J14967" t="str">
            <v/>
          </cell>
          <cell r="O14967" t="str">
            <v/>
          </cell>
          <cell r="P14967" t="str">
            <v/>
          </cell>
          <cell r="Q14967" t="str">
            <v/>
          </cell>
        </row>
        <row r="14968">
          <cell r="J14968" t="str">
            <v/>
          </cell>
          <cell r="O14968" t="str">
            <v/>
          </cell>
          <cell r="P14968" t="str">
            <v/>
          </cell>
          <cell r="Q14968" t="str">
            <v/>
          </cell>
        </row>
        <row r="14969">
          <cell r="J14969" t="str">
            <v/>
          </cell>
          <cell r="O14969" t="str">
            <v/>
          </cell>
          <cell r="P14969" t="str">
            <v/>
          </cell>
          <cell r="Q14969" t="str">
            <v/>
          </cell>
        </row>
        <row r="14970">
          <cell r="J14970" t="str">
            <v/>
          </cell>
          <cell r="O14970" t="str">
            <v/>
          </cell>
          <cell r="P14970" t="str">
            <v/>
          </cell>
          <cell r="Q14970" t="str">
            <v/>
          </cell>
        </row>
        <row r="14971">
          <cell r="J14971" t="str">
            <v/>
          </cell>
          <cell r="O14971" t="str">
            <v/>
          </cell>
          <cell r="P14971" t="str">
            <v/>
          </cell>
          <cell r="Q14971" t="str">
            <v/>
          </cell>
        </row>
        <row r="14972">
          <cell r="J14972" t="str">
            <v/>
          </cell>
          <cell r="O14972" t="str">
            <v/>
          </cell>
          <cell r="P14972" t="str">
            <v/>
          </cell>
          <cell r="Q14972" t="str">
            <v/>
          </cell>
        </row>
        <row r="14973">
          <cell r="J14973" t="str">
            <v/>
          </cell>
          <cell r="O14973" t="str">
            <v/>
          </cell>
          <cell r="P14973" t="str">
            <v/>
          </cell>
          <cell r="Q14973" t="str">
            <v/>
          </cell>
        </row>
        <row r="14974">
          <cell r="J14974" t="str">
            <v/>
          </cell>
          <cell r="O14974" t="str">
            <v/>
          </cell>
          <cell r="P14974" t="str">
            <v/>
          </cell>
          <cell r="Q14974" t="str">
            <v/>
          </cell>
        </row>
        <row r="14975">
          <cell r="J14975" t="str">
            <v/>
          </cell>
          <cell r="O14975" t="str">
            <v/>
          </cell>
          <cell r="P14975" t="str">
            <v/>
          </cell>
          <cell r="Q14975" t="str">
            <v/>
          </cell>
        </row>
        <row r="14976">
          <cell r="J14976" t="str">
            <v/>
          </cell>
          <cell r="O14976" t="str">
            <v/>
          </cell>
          <cell r="P14976" t="str">
            <v/>
          </cell>
          <cell r="Q14976" t="str">
            <v/>
          </cell>
        </row>
        <row r="14977">
          <cell r="J14977" t="str">
            <v/>
          </cell>
          <cell r="O14977" t="str">
            <v/>
          </cell>
          <cell r="P14977" t="str">
            <v/>
          </cell>
          <cell r="Q14977" t="str">
            <v/>
          </cell>
        </row>
        <row r="14978">
          <cell r="J14978" t="str">
            <v/>
          </cell>
          <cell r="O14978" t="str">
            <v/>
          </cell>
          <cell r="P14978" t="str">
            <v/>
          </cell>
          <cell r="Q14978" t="str">
            <v/>
          </cell>
        </row>
        <row r="14979">
          <cell r="J14979" t="str">
            <v/>
          </cell>
          <cell r="O14979" t="str">
            <v/>
          </cell>
          <cell r="P14979" t="str">
            <v/>
          </cell>
          <cell r="Q14979" t="str">
            <v/>
          </cell>
        </row>
        <row r="14980">
          <cell r="J14980" t="str">
            <v/>
          </cell>
          <cell r="O14980" t="str">
            <v/>
          </cell>
          <cell r="P14980" t="str">
            <v/>
          </cell>
          <cell r="Q14980" t="str">
            <v/>
          </cell>
        </row>
        <row r="14981">
          <cell r="J14981" t="str">
            <v/>
          </cell>
          <cell r="O14981" t="str">
            <v/>
          </cell>
          <cell r="P14981" t="str">
            <v/>
          </cell>
          <cell r="Q14981" t="str">
            <v/>
          </cell>
        </row>
        <row r="14982">
          <cell r="J14982" t="str">
            <v/>
          </cell>
          <cell r="O14982" t="str">
            <v/>
          </cell>
          <cell r="P14982" t="str">
            <v/>
          </cell>
          <cell r="Q14982" t="str">
            <v/>
          </cell>
        </row>
        <row r="14983">
          <cell r="J14983" t="str">
            <v/>
          </cell>
          <cell r="O14983" t="str">
            <v/>
          </cell>
          <cell r="P14983" t="str">
            <v/>
          </cell>
          <cell r="Q14983" t="str">
            <v/>
          </cell>
        </row>
        <row r="14984">
          <cell r="J14984" t="str">
            <v/>
          </cell>
          <cell r="O14984" t="str">
            <v/>
          </cell>
          <cell r="P14984" t="str">
            <v/>
          </cell>
          <cell r="Q14984" t="str">
            <v/>
          </cell>
        </row>
        <row r="14985">
          <cell r="J14985" t="str">
            <v/>
          </cell>
          <cell r="O14985" t="str">
            <v/>
          </cell>
          <cell r="P14985" t="str">
            <v/>
          </cell>
          <cell r="Q14985" t="str">
            <v/>
          </cell>
        </row>
        <row r="14986">
          <cell r="J14986" t="str">
            <v/>
          </cell>
          <cell r="O14986" t="str">
            <v/>
          </cell>
          <cell r="P14986" t="str">
            <v/>
          </cell>
          <cell r="Q14986" t="str">
            <v/>
          </cell>
        </row>
        <row r="14987">
          <cell r="J14987" t="str">
            <v/>
          </cell>
          <cell r="O14987" t="str">
            <v/>
          </cell>
          <cell r="P14987" t="str">
            <v/>
          </cell>
          <cell r="Q14987" t="str">
            <v/>
          </cell>
        </row>
        <row r="14988">
          <cell r="J14988" t="str">
            <v/>
          </cell>
          <cell r="O14988" t="str">
            <v/>
          </cell>
          <cell r="P14988" t="str">
            <v/>
          </cell>
          <cell r="Q14988" t="str">
            <v/>
          </cell>
        </row>
        <row r="14989">
          <cell r="J14989" t="str">
            <v/>
          </cell>
          <cell r="O14989" t="str">
            <v/>
          </cell>
          <cell r="P14989" t="str">
            <v/>
          </cell>
          <cell r="Q14989" t="str">
            <v/>
          </cell>
        </row>
        <row r="14990">
          <cell r="J14990" t="str">
            <v/>
          </cell>
          <cell r="O14990" t="str">
            <v/>
          </cell>
          <cell r="P14990" t="str">
            <v/>
          </cell>
          <cell r="Q14990" t="str">
            <v/>
          </cell>
        </row>
        <row r="14991">
          <cell r="J14991" t="str">
            <v/>
          </cell>
          <cell r="O14991" t="str">
            <v/>
          </cell>
          <cell r="P14991" t="str">
            <v/>
          </cell>
          <cell r="Q14991" t="str">
            <v/>
          </cell>
        </row>
        <row r="14992">
          <cell r="J14992" t="str">
            <v/>
          </cell>
          <cell r="O14992" t="str">
            <v/>
          </cell>
          <cell r="P14992" t="str">
            <v/>
          </cell>
          <cell r="Q14992" t="str">
            <v/>
          </cell>
        </row>
        <row r="14993">
          <cell r="J14993" t="str">
            <v/>
          </cell>
          <cell r="O14993" t="str">
            <v/>
          </cell>
          <cell r="P14993" t="str">
            <v/>
          </cell>
          <cell r="Q14993" t="str">
            <v/>
          </cell>
        </row>
        <row r="14994">
          <cell r="J14994" t="str">
            <v/>
          </cell>
          <cell r="O14994" t="str">
            <v/>
          </cell>
          <cell r="P14994" t="str">
            <v/>
          </cell>
          <cell r="Q14994" t="str">
            <v/>
          </cell>
        </row>
        <row r="14995">
          <cell r="J14995" t="str">
            <v/>
          </cell>
          <cell r="O14995" t="str">
            <v/>
          </cell>
          <cell r="P14995" t="str">
            <v/>
          </cell>
          <cell r="Q14995" t="str">
            <v/>
          </cell>
        </row>
        <row r="14996">
          <cell r="J14996" t="str">
            <v/>
          </cell>
          <cell r="O14996" t="str">
            <v/>
          </cell>
          <cell r="P14996" t="str">
            <v/>
          </cell>
          <cell r="Q14996" t="str">
            <v/>
          </cell>
        </row>
        <row r="14997">
          <cell r="J14997" t="str">
            <v/>
          </cell>
          <cell r="O14997" t="str">
            <v/>
          </cell>
          <cell r="P14997" t="str">
            <v/>
          </cell>
          <cell r="Q14997" t="str">
            <v/>
          </cell>
        </row>
        <row r="14998">
          <cell r="J14998" t="str">
            <v/>
          </cell>
          <cell r="O14998" t="str">
            <v/>
          </cell>
          <cell r="P14998" t="str">
            <v/>
          </cell>
          <cell r="Q14998" t="str">
            <v/>
          </cell>
        </row>
        <row r="14999">
          <cell r="J14999" t="str">
            <v/>
          </cell>
          <cell r="O14999" t="str">
            <v/>
          </cell>
          <cell r="P14999" t="str">
            <v/>
          </cell>
          <cell r="Q14999" t="str">
            <v/>
          </cell>
        </row>
        <row r="15000">
          <cell r="J15000" t="str">
            <v/>
          </cell>
          <cell r="O15000" t="str">
            <v/>
          </cell>
          <cell r="P15000" t="str">
            <v/>
          </cell>
          <cell r="Q15000" t="str">
            <v/>
          </cell>
        </row>
        <row r="15001">
          <cell r="J15001" t="str">
            <v/>
          </cell>
          <cell r="O15001" t="str">
            <v/>
          </cell>
          <cell r="P15001" t="str">
            <v/>
          </cell>
          <cell r="Q15001" t="str">
            <v/>
          </cell>
        </row>
        <row r="15002">
          <cell r="J15002" t="str">
            <v/>
          </cell>
          <cell r="O15002" t="str">
            <v/>
          </cell>
          <cell r="P15002" t="str">
            <v/>
          </cell>
          <cell r="Q15002" t="str">
            <v/>
          </cell>
        </row>
        <row r="15003">
          <cell r="J15003" t="str">
            <v/>
          </cell>
          <cell r="O15003" t="str">
            <v/>
          </cell>
          <cell r="P15003" t="str">
            <v/>
          </cell>
          <cell r="Q15003" t="str">
            <v/>
          </cell>
        </row>
        <row r="15004">
          <cell r="J15004" t="str">
            <v/>
          </cell>
          <cell r="O15004" t="str">
            <v/>
          </cell>
          <cell r="P15004" t="str">
            <v/>
          </cell>
          <cell r="Q15004" t="str">
            <v/>
          </cell>
        </row>
        <row r="15005">
          <cell r="J15005" t="str">
            <v/>
          </cell>
          <cell r="O15005" t="str">
            <v/>
          </cell>
          <cell r="P15005" t="str">
            <v/>
          </cell>
          <cell r="Q15005" t="str">
            <v/>
          </cell>
        </row>
        <row r="15006">
          <cell r="J15006" t="str">
            <v/>
          </cell>
          <cell r="O15006" t="str">
            <v/>
          </cell>
          <cell r="P15006" t="str">
            <v/>
          </cell>
          <cell r="Q15006" t="str">
            <v/>
          </cell>
        </row>
        <row r="15007">
          <cell r="J15007" t="str">
            <v/>
          </cell>
          <cell r="O15007" t="str">
            <v/>
          </cell>
          <cell r="P15007" t="str">
            <v/>
          </cell>
          <cell r="Q15007" t="str">
            <v/>
          </cell>
        </row>
        <row r="15008">
          <cell r="J15008" t="str">
            <v/>
          </cell>
          <cell r="O15008" t="str">
            <v/>
          </cell>
          <cell r="P15008" t="str">
            <v/>
          </cell>
          <cell r="Q15008" t="str">
            <v/>
          </cell>
        </row>
        <row r="15009">
          <cell r="J15009" t="str">
            <v/>
          </cell>
          <cell r="O15009" t="str">
            <v/>
          </cell>
          <cell r="P15009" t="str">
            <v/>
          </cell>
          <cell r="Q15009" t="str">
            <v/>
          </cell>
        </row>
        <row r="15010">
          <cell r="J15010" t="str">
            <v/>
          </cell>
          <cell r="O15010" t="str">
            <v/>
          </cell>
          <cell r="P15010" t="str">
            <v/>
          </cell>
          <cell r="Q15010" t="str">
            <v/>
          </cell>
        </row>
        <row r="15011">
          <cell r="J15011" t="str">
            <v/>
          </cell>
          <cell r="O15011" t="str">
            <v/>
          </cell>
          <cell r="P15011" t="str">
            <v/>
          </cell>
          <cell r="Q15011" t="str">
            <v/>
          </cell>
        </row>
        <row r="15012">
          <cell r="J15012" t="str">
            <v/>
          </cell>
          <cell r="O15012" t="str">
            <v/>
          </cell>
          <cell r="P15012" t="str">
            <v/>
          </cell>
          <cell r="Q15012" t="str">
            <v/>
          </cell>
        </row>
        <row r="15013">
          <cell r="J15013" t="str">
            <v/>
          </cell>
          <cell r="O15013" t="str">
            <v/>
          </cell>
          <cell r="P15013" t="str">
            <v/>
          </cell>
          <cell r="Q15013" t="str">
            <v/>
          </cell>
        </row>
        <row r="15014">
          <cell r="J15014" t="str">
            <v/>
          </cell>
          <cell r="O15014" t="str">
            <v/>
          </cell>
          <cell r="P15014" t="str">
            <v/>
          </cell>
          <cell r="Q15014" t="str">
            <v/>
          </cell>
        </row>
        <row r="15015">
          <cell r="J15015" t="str">
            <v/>
          </cell>
          <cell r="O15015" t="str">
            <v/>
          </cell>
          <cell r="P15015" t="str">
            <v/>
          </cell>
          <cell r="Q15015" t="str">
            <v/>
          </cell>
        </row>
        <row r="15016">
          <cell r="J15016" t="str">
            <v/>
          </cell>
          <cell r="O15016" t="str">
            <v/>
          </cell>
          <cell r="P15016" t="str">
            <v/>
          </cell>
          <cell r="Q15016" t="str">
            <v/>
          </cell>
        </row>
        <row r="15017">
          <cell r="J15017" t="str">
            <v/>
          </cell>
          <cell r="O15017" t="str">
            <v/>
          </cell>
          <cell r="P15017" t="str">
            <v/>
          </cell>
          <cell r="Q15017" t="str">
            <v/>
          </cell>
        </row>
        <row r="15018">
          <cell r="J15018" t="str">
            <v/>
          </cell>
          <cell r="O15018" t="str">
            <v/>
          </cell>
          <cell r="P15018" t="str">
            <v/>
          </cell>
          <cell r="Q15018" t="str">
            <v/>
          </cell>
        </row>
        <row r="15019">
          <cell r="J15019" t="str">
            <v/>
          </cell>
          <cell r="O15019" t="str">
            <v/>
          </cell>
          <cell r="P15019" t="str">
            <v/>
          </cell>
          <cell r="Q15019" t="str">
            <v/>
          </cell>
        </row>
        <row r="15020">
          <cell r="J15020" t="str">
            <v/>
          </cell>
          <cell r="O15020" t="str">
            <v/>
          </cell>
          <cell r="P15020" t="str">
            <v/>
          </cell>
          <cell r="Q15020" t="str">
            <v/>
          </cell>
        </row>
        <row r="15021">
          <cell r="J15021" t="str">
            <v/>
          </cell>
          <cell r="O15021" t="str">
            <v/>
          </cell>
          <cell r="P15021" t="str">
            <v/>
          </cell>
          <cell r="Q15021" t="str">
            <v/>
          </cell>
        </row>
        <row r="15022">
          <cell r="J15022" t="str">
            <v/>
          </cell>
          <cell r="O15022" t="str">
            <v/>
          </cell>
          <cell r="P15022" t="str">
            <v/>
          </cell>
          <cell r="Q15022" t="str">
            <v/>
          </cell>
        </row>
        <row r="15023">
          <cell r="J15023" t="str">
            <v/>
          </cell>
          <cell r="O15023" t="str">
            <v/>
          </cell>
          <cell r="P15023" t="str">
            <v/>
          </cell>
          <cell r="Q15023" t="str">
            <v/>
          </cell>
        </row>
        <row r="15024">
          <cell r="J15024" t="str">
            <v/>
          </cell>
          <cell r="O15024" t="str">
            <v/>
          </cell>
          <cell r="P15024" t="str">
            <v/>
          </cell>
          <cell r="Q15024" t="str">
            <v/>
          </cell>
        </row>
        <row r="15025">
          <cell r="J15025" t="str">
            <v/>
          </cell>
          <cell r="O15025" t="str">
            <v/>
          </cell>
          <cell r="P15025" t="str">
            <v/>
          </cell>
          <cell r="Q15025" t="str">
            <v/>
          </cell>
        </row>
        <row r="15026">
          <cell r="J15026" t="str">
            <v/>
          </cell>
          <cell r="O15026" t="str">
            <v/>
          </cell>
          <cell r="P15026" t="str">
            <v/>
          </cell>
          <cell r="Q15026" t="str">
            <v/>
          </cell>
        </row>
        <row r="15027">
          <cell r="J15027" t="str">
            <v/>
          </cell>
          <cell r="O15027" t="str">
            <v/>
          </cell>
          <cell r="P15027" t="str">
            <v/>
          </cell>
          <cell r="Q15027" t="str">
            <v/>
          </cell>
        </row>
        <row r="15028">
          <cell r="J15028" t="str">
            <v/>
          </cell>
          <cell r="O15028" t="str">
            <v/>
          </cell>
          <cell r="P15028" t="str">
            <v/>
          </cell>
          <cell r="Q15028" t="str">
            <v/>
          </cell>
        </row>
        <row r="15029">
          <cell r="J15029" t="str">
            <v/>
          </cell>
          <cell r="O15029" t="str">
            <v/>
          </cell>
          <cell r="P15029" t="str">
            <v/>
          </cell>
          <cell r="Q15029" t="str">
            <v/>
          </cell>
        </row>
        <row r="15030">
          <cell r="J15030" t="str">
            <v/>
          </cell>
          <cell r="O15030" t="str">
            <v/>
          </cell>
          <cell r="P15030" t="str">
            <v/>
          </cell>
          <cell r="Q15030" t="str">
            <v/>
          </cell>
        </row>
        <row r="15031">
          <cell r="J15031" t="str">
            <v/>
          </cell>
          <cell r="O15031" t="str">
            <v/>
          </cell>
          <cell r="P15031" t="str">
            <v/>
          </cell>
          <cell r="Q15031" t="str">
            <v/>
          </cell>
        </row>
        <row r="15032">
          <cell r="J15032" t="str">
            <v/>
          </cell>
          <cell r="O15032" t="str">
            <v/>
          </cell>
          <cell r="P15032" t="str">
            <v/>
          </cell>
          <cell r="Q15032" t="str">
            <v/>
          </cell>
        </row>
        <row r="15033">
          <cell r="J15033" t="str">
            <v/>
          </cell>
          <cell r="O15033" t="str">
            <v/>
          </cell>
          <cell r="P15033" t="str">
            <v/>
          </cell>
          <cell r="Q15033" t="str">
            <v/>
          </cell>
        </row>
        <row r="15034">
          <cell r="J15034" t="str">
            <v/>
          </cell>
          <cell r="O15034" t="str">
            <v/>
          </cell>
          <cell r="P15034" t="str">
            <v/>
          </cell>
          <cell r="Q15034" t="str">
            <v/>
          </cell>
        </row>
        <row r="15035">
          <cell r="J15035" t="str">
            <v/>
          </cell>
          <cell r="O15035" t="str">
            <v/>
          </cell>
          <cell r="P15035" t="str">
            <v/>
          </cell>
          <cell r="Q15035" t="str">
            <v/>
          </cell>
        </row>
        <row r="15036">
          <cell r="J15036" t="str">
            <v/>
          </cell>
          <cell r="O15036" t="str">
            <v/>
          </cell>
          <cell r="P15036" t="str">
            <v/>
          </cell>
          <cell r="Q15036" t="str">
            <v/>
          </cell>
        </row>
        <row r="15037">
          <cell r="J15037" t="str">
            <v/>
          </cell>
          <cell r="O15037" t="str">
            <v/>
          </cell>
          <cell r="P15037" t="str">
            <v/>
          </cell>
          <cell r="Q15037" t="str">
            <v/>
          </cell>
        </row>
        <row r="15038">
          <cell r="J15038" t="str">
            <v/>
          </cell>
          <cell r="O15038" t="str">
            <v/>
          </cell>
          <cell r="P15038" t="str">
            <v/>
          </cell>
          <cell r="Q15038" t="str">
            <v/>
          </cell>
        </row>
        <row r="15039">
          <cell r="J15039" t="str">
            <v/>
          </cell>
          <cell r="O15039" t="str">
            <v/>
          </cell>
          <cell r="P15039" t="str">
            <v/>
          </cell>
          <cell r="Q15039" t="str">
            <v/>
          </cell>
        </row>
        <row r="15040">
          <cell r="J15040" t="str">
            <v/>
          </cell>
          <cell r="O15040" t="str">
            <v/>
          </cell>
          <cell r="P15040" t="str">
            <v/>
          </cell>
          <cell r="Q15040" t="str">
            <v/>
          </cell>
        </row>
        <row r="15041">
          <cell r="J15041" t="str">
            <v/>
          </cell>
          <cell r="O15041" t="str">
            <v/>
          </cell>
          <cell r="P15041" t="str">
            <v/>
          </cell>
          <cell r="Q15041" t="str">
            <v/>
          </cell>
        </row>
        <row r="15042">
          <cell r="J15042" t="str">
            <v/>
          </cell>
          <cell r="O15042" t="str">
            <v/>
          </cell>
          <cell r="P15042" t="str">
            <v/>
          </cell>
          <cell r="Q15042" t="str">
            <v/>
          </cell>
        </row>
        <row r="15043">
          <cell r="J15043" t="str">
            <v/>
          </cell>
          <cell r="O15043" t="str">
            <v/>
          </cell>
          <cell r="P15043" t="str">
            <v/>
          </cell>
          <cell r="Q15043" t="str">
            <v/>
          </cell>
        </row>
        <row r="15044">
          <cell r="J15044" t="str">
            <v/>
          </cell>
          <cell r="O15044" t="str">
            <v/>
          </cell>
          <cell r="P15044" t="str">
            <v/>
          </cell>
          <cell r="Q15044" t="str">
            <v/>
          </cell>
        </row>
        <row r="15045">
          <cell r="J15045" t="str">
            <v/>
          </cell>
          <cell r="O15045" t="str">
            <v/>
          </cell>
          <cell r="P15045" t="str">
            <v/>
          </cell>
          <cell r="Q15045" t="str">
            <v/>
          </cell>
        </row>
        <row r="15046">
          <cell r="J15046" t="str">
            <v/>
          </cell>
          <cell r="O15046" t="str">
            <v/>
          </cell>
          <cell r="P15046" t="str">
            <v/>
          </cell>
          <cell r="Q15046" t="str">
            <v/>
          </cell>
        </row>
        <row r="15047">
          <cell r="J15047" t="str">
            <v/>
          </cell>
          <cell r="O15047" t="str">
            <v/>
          </cell>
          <cell r="P15047" t="str">
            <v/>
          </cell>
          <cell r="Q15047" t="str">
            <v/>
          </cell>
        </row>
        <row r="15048">
          <cell r="J15048" t="str">
            <v/>
          </cell>
          <cell r="O15048" t="str">
            <v/>
          </cell>
          <cell r="P15048" t="str">
            <v/>
          </cell>
          <cell r="Q15048" t="str">
            <v/>
          </cell>
        </row>
        <row r="15049">
          <cell r="J15049" t="str">
            <v/>
          </cell>
          <cell r="O15049" t="str">
            <v/>
          </cell>
          <cell r="P15049" t="str">
            <v/>
          </cell>
          <cell r="Q15049" t="str">
            <v/>
          </cell>
        </row>
        <row r="15050">
          <cell r="J15050" t="str">
            <v/>
          </cell>
          <cell r="O15050" t="str">
            <v/>
          </cell>
          <cell r="P15050" t="str">
            <v/>
          </cell>
          <cell r="Q15050" t="str">
            <v/>
          </cell>
        </row>
        <row r="15051">
          <cell r="J15051" t="str">
            <v/>
          </cell>
          <cell r="O15051" t="str">
            <v/>
          </cell>
          <cell r="P15051" t="str">
            <v/>
          </cell>
          <cell r="Q15051" t="str">
            <v/>
          </cell>
        </row>
        <row r="15052">
          <cell r="J15052" t="str">
            <v/>
          </cell>
          <cell r="O15052" t="str">
            <v/>
          </cell>
          <cell r="P15052" t="str">
            <v/>
          </cell>
          <cell r="Q15052" t="str">
            <v/>
          </cell>
        </row>
        <row r="15053">
          <cell r="J15053" t="str">
            <v/>
          </cell>
          <cell r="O15053" t="str">
            <v/>
          </cell>
          <cell r="P15053" t="str">
            <v/>
          </cell>
          <cell r="Q15053" t="str">
            <v/>
          </cell>
        </row>
        <row r="15054">
          <cell r="J15054" t="str">
            <v/>
          </cell>
          <cell r="O15054" t="str">
            <v/>
          </cell>
          <cell r="P15054" t="str">
            <v/>
          </cell>
          <cell r="Q15054" t="str">
            <v/>
          </cell>
        </row>
        <row r="15055">
          <cell r="J15055" t="str">
            <v/>
          </cell>
          <cell r="O15055" t="str">
            <v/>
          </cell>
          <cell r="P15055" t="str">
            <v/>
          </cell>
          <cell r="Q15055" t="str">
            <v/>
          </cell>
        </row>
        <row r="15056">
          <cell r="J15056" t="str">
            <v/>
          </cell>
          <cell r="O15056" t="str">
            <v/>
          </cell>
          <cell r="P15056" t="str">
            <v/>
          </cell>
          <cell r="Q15056" t="str">
            <v/>
          </cell>
        </row>
        <row r="15057">
          <cell r="J15057" t="str">
            <v/>
          </cell>
          <cell r="O15057" t="str">
            <v/>
          </cell>
          <cell r="P15057" t="str">
            <v/>
          </cell>
          <cell r="Q15057" t="str">
            <v/>
          </cell>
        </row>
        <row r="15058">
          <cell r="J15058" t="str">
            <v/>
          </cell>
          <cell r="O15058" t="str">
            <v/>
          </cell>
          <cell r="P15058" t="str">
            <v/>
          </cell>
          <cell r="Q15058" t="str">
            <v/>
          </cell>
        </row>
        <row r="15059">
          <cell r="J15059" t="str">
            <v/>
          </cell>
          <cell r="O15059" t="str">
            <v/>
          </cell>
          <cell r="P15059" t="str">
            <v/>
          </cell>
          <cell r="Q15059" t="str">
            <v/>
          </cell>
        </row>
        <row r="15060">
          <cell r="J15060" t="str">
            <v/>
          </cell>
          <cell r="O15060" t="str">
            <v/>
          </cell>
          <cell r="P15060" t="str">
            <v/>
          </cell>
          <cell r="Q15060" t="str">
            <v/>
          </cell>
        </row>
        <row r="15061">
          <cell r="J15061" t="str">
            <v/>
          </cell>
          <cell r="O15061" t="str">
            <v/>
          </cell>
          <cell r="P15061" t="str">
            <v/>
          </cell>
          <cell r="Q15061" t="str">
            <v/>
          </cell>
        </row>
        <row r="15062">
          <cell r="J15062" t="str">
            <v/>
          </cell>
          <cell r="O15062" t="str">
            <v/>
          </cell>
          <cell r="P15062" t="str">
            <v/>
          </cell>
          <cell r="Q15062" t="str">
            <v/>
          </cell>
        </row>
        <row r="15063">
          <cell r="J15063" t="str">
            <v/>
          </cell>
          <cell r="O15063" t="str">
            <v/>
          </cell>
          <cell r="P15063" t="str">
            <v/>
          </cell>
          <cell r="Q15063" t="str">
            <v/>
          </cell>
        </row>
        <row r="15064">
          <cell r="J15064" t="str">
            <v/>
          </cell>
          <cell r="O15064" t="str">
            <v/>
          </cell>
          <cell r="P15064" t="str">
            <v/>
          </cell>
          <cell r="Q15064" t="str">
            <v/>
          </cell>
        </row>
        <row r="15065">
          <cell r="J15065" t="str">
            <v/>
          </cell>
          <cell r="O15065" t="str">
            <v/>
          </cell>
          <cell r="P15065" t="str">
            <v/>
          </cell>
          <cell r="Q15065" t="str">
            <v/>
          </cell>
        </row>
        <row r="15066">
          <cell r="J15066" t="str">
            <v/>
          </cell>
          <cell r="O15066" t="str">
            <v/>
          </cell>
          <cell r="P15066" t="str">
            <v/>
          </cell>
          <cell r="Q15066" t="str">
            <v/>
          </cell>
        </row>
        <row r="15067">
          <cell r="J15067" t="str">
            <v/>
          </cell>
          <cell r="O15067" t="str">
            <v/>
          </cell>
          <cell r="P15067" t="str">
            <v/>
          </cell>
          <cell r="Q15067" t="str">
            <v/>
          </cell>
        </row>
        <row r="15068">
          <cell r="J15068" t="str">
            <v/>
          </cell>
          <cell r="O15068" t="str">
            <v/>
          </cell>
          <cell r="P15068" t="str">
            <v/>
          </cell>
          <cell r="Q15068" t="str">
            <v/>
          </cell>
        </row>
        <row r="15069">
          <cell r="J15069" t="str">
            <v/>
          </cell>
          <cell r="O15069" t="str">
            <v/>
          </cell>
          <cell r="P15069" t="str">
            <v/>
          </cell>
          <cell r="Q15069" t="str">
            <v/>
          </cell>
        </row>
        <row r="15070">
          <cell r="J15070" t="str">
            <v/>
          </cell>
          <cell r="O15070" t="str">
            <v/>
          </cell>
          <cell r="P15070" t="str">
            <v/>
          </cell>
          <cell r="Q15070" t="str">
            <v/>
          </cell>
        </row>
        <row r="15071">
          <cell r="J15071" t="str">
            <v/>
          </cell>
          <cell r="O15071" t="str">
            <v/>
          </cell>
          <cell r="P15071" t="str">
            <v/>
          </cell>
          <cell r="Q15071" t="str">
            <v/>
          </cell>
        </row>
        <row r="15072">
          <cell r="J15072" t="str">
            <v/>
          </cell>
          <cell r="O15072" t="str">
            <v/>
          </cell>
          <cell r="P15072" t="str">
            <v/>
          </cell>
          <cell r="Q15072" t="str">
            <v/>
          </cell>
        </row>
        <row r="15073">
          <cell r="J15073" t="str">
            <v/>
          </cell>
          <cell r="O15073" t="str">
            <v/>
          </cell>
          <cell r="P15073" t="str">
            <v/>
          </cell>
          <cell r="Q15073" t="str">
            <v/>
          </cell>
        </row>
        <row r="15074">
          <cell r="J15074" t="str">
            <v/>
          </cell>
          <cell r="O15074" t="str">
            <v/>
          </cell>
          <cell r="P15074" t="str">
            <v/>
          </cell>
          <cell r="Q15074" t="str">
            <v/>
          </cell>
        </row>
        <row r="15075">
          <cell r="J15075" t="str">
            <v/>
          </cell>
          <cell r="O15075" t="str">
            <v/>
          </cell>
          <cell r="P15075" t="str">
            <v/>
          </cell>
          <cell r="Q15075" t="str">
            <v/>
          </cell>
        </row>
        <row r="15076">
          <cell r="J15076" t="str">
            <v/>
          </cell>
          <cell r="O15076" t="str">
            <v/>
          </cell>
          <cell r="P15076" t="str">
            <v/>
          </cell>
          <cell r="Q15076" t="str">
            <v/>
          </cell>
        </row>
        <row r="15077">
          <cell r="J15077" t="str">
            <v/>
          </cell>
          <cell r="O15077" t="str">
            <v/>
          </cell>
          <cell r="P15077" t="str">
            <v/>
          </cell>
          <cell r="Q15077" t="str">
            <v/>
          </cell>
        </row>
        <row r="15078">
          <cell r="J15078" t="str">
            <v/>
          </cell>
          <cell r="O15078" t="str">
            <v/>
          </cell>
          <cell r="P15078" t="str">
            <v/>
          </cell>
          <cell r="Q15078" t="str">
            <v/>
          </cell>
        </row>
        <row r="15079">
          <cell r="J15079" t="str">
            <v/>
          </cell>
          <cell r="O15079" t="str">
            <v/>
          </cell>
          <cell r="P15079" t="str">
            <v/>
          </cell>
          <cell r="Q15079" t="str">
            <v/>
          </cell>
        </row>
        <row r="15080">
          <cell r="J15080" t="str">
            <v/>
          </cell>
          <cell r="O15080" t="str">
            <v/>
          </cell>
          <cell r="P15080" t="str">
            <v/>
          </cell>
          <cell r="Q15080" t="str">
            <v/>
          </cell>
        </row>
        <row r="15081">
          <cell r="J15081" t="str">
            <v/>
          </cell>
          <cell r="O15081" t="str">
            <v/>
          </cell>
          <cell r="P15081" t="str">
            <v/>
          </cell>
          <cell r="Q15081" t="str">
            <v/>
          </cell>
        </row>
        <row r="15082">
          <cell r="J15082" t="str">
            <v/>
          </cell>
          <cell r="O15082" t="str">
            <v/>
          </cell>
          <cell r="P15082" t="str">
            <v/>
          </cell>
          <cell r="Q15082" t="str">
            <v/>
          </cell>
        </row>
        <row r="15083">
          <cell r="J15083" t="str">
            <v/>
          </cell>
          <cell r="O15083" t="str">
            <v/>
          </cell>
          <cell r="P15083" t="str">
            <v/>
          </cell>
          <cell r="Q15083" t="str">
            <v/>
          </cell>
        </row>
        <row r="15084">
          <cell r="J15084" t="str">
            <v/>
          </cell>
          <cell r="O15084" t="str">
            <v/>
          </cell>
          <cell r="P15084" t="str">
            <v/>
          </cell>
          <cell r="Q15084" t="str">
            <v/>
          </cell>
        </row>
        <row r="15085">
          <cell r="J15085" t="str">
            <v/>
          </cell>
          <cell r="O15085" t="str">
            <v/>
          </cell>
          <cell r="P15085" t="str">
            <v/>
          </cell>
          <cell r="Q15085" t="str">
            <v/>
          </cell>
        </row>
        <row r="15086">
          <cell r="J15086" t="str">
            <v/>
          </cell>
          <cell r="O15086" t="str">
            <v/>
          </cell>
          <cell r="P15086" t="str">
            <v/>
          </cell>
          <cell r="Q15086" t="str">
            <v/>
          </cell>
        </row>
        <row r="15087">
          <cell r="J15087" t="str">
            <v/>
          </cell>
          <cell r="O15087" t="str">
            <v/>
          </cell>
          <cell r="P15087" t="str">
            <v/>
          </cell>
          <cell r="Q15087" t="str">
            <v/>
          </cell>
        </row>
        <row r="15088">
          <cell r="J15088" t="str">
            <v/>
          </cell>
          <cell r="O15088" t="str">
            <v/>
          </cell>
          <cell r="P15088" t="str">
            <v/>
          </cell>
          <cell r="Q15088" t="str">
            <v/>
          </cell>
        </row>
        <row r="15089">
          <cell r="J15089" t="str">
            <v/>
          </cell>
          <cell r="O15089" t="str">
            <v/>
          </cell>
          <cell r="P15089" t="str">
            <v/>
          </cell>
          <cell r="Q15089" t="str">
            <v/>
          </cell>
        </row>
        <row r="15090">
          <cell r="J15090" t="str">
            <v/>
          </cell>
          <cell r="O15090" t="str">
            <v/>
          </cell>
          <cell r="P15090" t="str">
            <v/>
          </cell>
          <cell r="Q15090" t="str">
            <v/>
          </cell>
        </row>
        <row r="15091">
          <cell r="J15091" t="str">
            <v/>
          </cell>
          <cell r="O15091" t="str">
            <v/>
          </cell>
          <cell r="P15091" t="str">
            <v/>
          </cell>
          <cell r="Q15091" t="str">
            <v/>
          </cell>
        </row>
        <row r="15092">
          <cell r="J15092" t="str">
            <v/>
          </cell>
          <cell r="O15092" t="str">
            <v/>
          </cell>
          <cell r="P15092" t="str">
            <v/>
          </cell>
          <cell r="Q15092" t="str">
            <v/>
          </cell>
        </row>
        <row r="15093">
          <cell r="J15093" t="str">
            <v/>
          </cell>
          <cell r="O15093" t="str">
            <v/>
          </cell>
          <cell r="P15093" t="str">
            <v/>
          </cell>
          <cell r="Q15093" t="str">
            <v/>
          </cell>
        </row>
        <row r="15094">
          <cell r="J15094" t="str">
            <v/>
          </cell>
          <cell r="O15094" t="str">
            <v/>
          </cell>
          <cell r="P15094" t="str">
            <v/>
          </cell>
          <cell r="Q15094" t="str">
            <v/>
          </cell>
        </row>
        <row r="15095">
          <cell r="J15095" t="str">
            <v/>
          </cell>
          <cell r="O15095" t="str">
            <v/>
          </cell>
          <cell r="P15095" t="str">
            <v/>
          </cell>
          <cell r="Q15095" t="str">
            <v/>
          </cell>
        </row>
        <row r="15096">
          <cell r="J15096" t="str">
            <v/>
          </cell>
          <cell r="O15096" t="str">
            <v/>
          </cell>
          <cell r="P15096" t="str">
            <v/>
          </cell>
          <cell r="Q15096" t="str">
            <v/>
          </cell>
        </row>
        <row r="15097">
          <cell r="J15097" t="str">
            <v/>
          </cell>
          <cell r="O15097" t="str">
            <v/>
          </cell>
          <cell r="P15097" t="str">
            <v/>
          </cell>
          <cell r="Q15097" t="str">
            <v/>
          </cell>
        </row>
        <row r="15098">
          <cell r="J15098" t="str">
            <v/>
          </cell>
          <cell r="O15098" t="str">
            <v/>
          </cell>
          <cell r="P15098" t="str">
            <v/>
          </cell>
          <cell r="Q15098" t="str">
            <v/>
          </cell>
        </row>
        <row r="15099">
          <cell r="J15099" t="str">
            <v/>
          </cell>
          <cell r="O15099" t="str">
            <v/>
          </cell>
          <cell r="P15099" t="str">
            <v/>
          </cell>
          <cell r="Q15099" t="str">
            <v/>
          </cell>
        </row>
        <row r="15100">
          <cell r="J15100" t="str">
            <v/>
          </cell>
          <cell r="O15100" t="str">
            <v/>
          </cell>
          <cell r="P15100" t="str">
            <v/>
          </cell>
          <cell r="Q15100" t="str">
            <v/>
          </cell>
        </row>
        <row r="15101">
          <cell r="J15101" t="str">
            <v/>
          </cell>
          <cell r="O15101" t="str">
            <v/>
          </cell>
          <cell r="P15101" t="str">
            <v/>
          </cell>
          <cell r="Q15101" t="str">
            <v/>
          </cell>
        </row>
        <row r="15102">
          <cell r="J15102" t="str">
            <v/>
          </cell>
          <cell r="O15102" t="str">
            <v/>
          </cell>
          <cell r="P15102" t="str">
            <v/>
          </cell>
          <cell r="Q15102" t="str">
            <v/>
          </cell>
        </row>
        <row r="15103">
          <cell r="J15103" t="str">
            <v/>
          </cell>
          <cell r="O15103" t="str">
            <v/>
          </cell>
          <cell r="P15103" t="str">
            <v/>
          </cell>
          <cell r="Q15103" t="str">
            <v/>
          </cell>
        </row>
        <row r="15104">
          <cell r="J15104" t="str">
            <v/>
          </cell>
          <cell r="O15104" t="str">
            <v/>
          </cell>
          <cell r="P15104" t="str">
            <v/>
          </cell>
          <cell r="Q15104" t="str">
            <v/>
          </cell>
        </row>
        <row r="15105">
          <cell r="J15105" t="str">
            <v/>
          </cell>
          <cell r="O15105" t="str">
            <v/>
          </cell>
          <cell r="P15105" t="str">
            <v/>
          </cell>
          <cell r="Q15105" t="str">
            <v/>
          </cell>
        </row>
        <row r="15106">
          <cell r="J15106" t="str">
            <v/>
          </cell>
          <cell r="O15106" t="str">
            <v/>
          </cell>
          <cell r="P15106" t="str">
            <v/>
          </cell>
          <cell r="Q15106" t="str">
            <v/>
          </cell>
        </row>
        <row r="15107">
          <cell r="J15107" t="str">
            <v/>
          </cell>
          <cell r="O15107" t="str">
            <v/>
          </cell>
          <cell r="P15107" t="str">
            <v/>
          </cell>
          <cell r="Q15107" t="str">
            <v/>
          </cell>
        </row>
        <row r="15108">
          <cell r="J15108" t="str">
            <v/>
          </cell>
          <cell r="O15108" t="str">
            <v/>
          </cell>
          <cell r="P15108" t="str">
            <v/>
          </cell>
          <cell r="Q15108" t="str">
            <v/>
          </cell>
        </row>
        <row r="15109">
          <cell r="J15109" t="str">
            <v/>
          </cell>
          <cell r="O15109" t="str">
            <v/>
          </cell>
          <cell r="P15109" t="str">
            <v/>
          </cell>
          <cell r="Q15109" t="str">
            <v/>
          </cell>
        </row>
        <row r="15110">
          <cell r="J15110" t="str">
            <v/>
          </cell>
          <cell r="O15110" t="str">
            <v/>
          </cell>
          <cell r="P15110" t="str">
            <v/>
          </cell>
          <cell r="Q15110" t="str">
            <v/>
          </cell>
        </row>
        <row r="15111">
          <cell r="J15111" t="str">
            <v/>
          </cell>
          <cell r="O15111" t="str">
            <v/>
          </cell>
          <cell r="P15111" t="str">
            <v/>
          </cell>
          <cell r="Q15111" t="str">
            <v/>
          </cell>
        </row>
        <row r="15112">
          <cell r="J15112" t="str">
            <v/>
          </cell>
          <cell r="O15112" t="str">
            <v/>
          </cell>
          <cell r="P15112" t="str">
            <v/>
          </cell>
          <cell r="Q15112" t="str">
            <v/>
          </cell>
        </row>
        <row r="15113">
          <cell r="J15113" t="str">
            <v/>
          </cell>
          <cell r="O15113" t="str">
            <v/>
          </cell>
          <cell r="P15113" t="str">
            <v/>
          </cell>
          <cell r="Q15113" t="str">
            <v/>
          </cell>
        </row>
        <row r="15114">
          <cell r="J15114" t="str">
            <v/>
          </cell>
          <cell r="O15114" t="str">
            <v/>
          </cell>
          <cell r="P15114" t="str">
            <v/>
          </cell>
          <cell r="Q15114" t="str">
            <v/>
          </cell>
        </row>
        <row r="15115">
          <cell r="J15115" t="str">
            <v/>
          </cell>
          <cell r="O15115" t="str">
            <v/>
          </cell>
          <cell r="P15115" t="str">
            <v/>
          </cell>
          <cell r="Q15115" t="str">
            <v/>
          </cell>
        </row>
        <row r="15116">
          <cell r="J15116" t="str">
            <v/>
          </cell>
          <cell r="O15116" t="str">
            <v/>
          </cell>
          <cell r="P15116" t="str">
            <v/>
          </cell>
          <cell r="Q15116" t="str">
            <v/>
          </cell>
        </row>
        <row r="15117">
          <cell r="J15117" t="str">
            <v/>
          </cell>
          <cell r="O15117" t="str">
            <v/>
          </cell>
          <cell r="P15117" t="str">
            <v/>
          </cell>
          <cell r="Q15117" t="str">
            <v/>
          </cell>
        </row>
        <row r="15118">
          <cell r="J15118" t="str">
            <v/>
          </cell>
          <cell r="O15118" t="str">
            <v/>
          </cell>
          <cell r="P15118" t="str">
            <v/>
          </cell>
          <cell r="Q15118" t="str">
            <v/>
          </cell>
        </row>
        <row r="15119">
          <cell r="J15119" t="str">
            <v/>
          </cell>
          <cell r="O15119" t="str">
            <v/>
          </cell>
          <cell r="P15119" t="str">
            <v/>
          </cell>
          <cell r="Q15119" t="str">
            <v/>
          </cell>
        </row>
        <row r="15120">
          <cell r="J15120" t="str">
            <v/>
          </cell>
          <cell r="O15120" t="str">
            <v/>
          </cell>
          <cell r="P15120" t="str">
            <v/>
          </cell>
          <cell r="Q15120" t="str">
            <v/>
          </cell>
        </row>
        <row r="15121">
          <cell r="J15121" t="str">
            <v/>
          </cell>
          <cell r="O15121" t="str">
            <v/>
          </cell>
          <cell r="P15121" t="str">
            <v/>
          </cell>
          <cell r="Q15121" t="str">
            <v/>
          </cell>
        </row>
        <row r="15122">
          <cell r="J15122" t="str">
            <v/>
          </cell>
          <cell r="O15122" t="str">
            <v/>
          </cell>
          <cell r="P15122" t="str">
            <v/>
          </cell>
          <cell r="Q15122" t="str">
            <v/>
          </cell>
        </row>
        <row r="15123">
          <cell r="J15123" t="str">
            <v/>
          </cell>
          <cell r="O15123" t="str">
            <v/>
          </cell>
          <cell r="P15123" t="str">
            <v/>
          </cell>
          <cell r="Q15123" t="str">
            <v/>
          </cell>
        </row>
        <row r="15124">
          <cell r="J15124" t="str">
            <v/>
          </cell>
          <cell r="O15124" t="str">
            <v/>
          </cell>
          <cell r="P15124" t="str">
            <v/>
          </cell>
          <cell r="Q15124" t="str">
            <v/>
          </cell>
        </row>
        <row r="15125">
          <cell r="J15125" t="str">
            <v/>
          </cell>
          <cell r="O15125" t="str">
            <v/>
          </cell>
          <cell r="P15125" t="str">
            <v/>
          </cell>
          <cell r="Q15125" t="str">
            <v/>
          </cell>
        </row>
        <row r="15126">
          <cell r="J15126" t="str">
            <v/>
          </cell>
          <cell r="O15126" t="str">
            <v/>
          </cell>
          <cell r="P15126" t="str">
            <v/>
          </cell>
          <cell r="Q15126" t="str">
            <v/>
          </cell>
        </row>
        <row r="15127">
          <cell r="J15127" t="str">
            <v/>
          </cell>
          <cell r="O15127" t="str">
            <v/>
          </cell>
          <cell r="P15127" t="str">
            <v/>
          </cell>
          <cell r="Q15127" t="str">
            <v/>
          </cell>
        </row>
        <row r="15128">
          <cell r="J15128" t="str">
            <v/>
          </cell>
          <cell r="O15128" t="str">
            <v/>
          </cell>
          <cell r="P15128" t="str">
            <v/>
          </cell>
          <cell r="Q15128" t="str">
            <v/>
          </cell>
        </row>
        <row r="15129">
          <cell r="J15129" t="str">
            <v/>
          </cell>
          <cell r="O15129" t="str">
            <v/>
          </cell>
          <cell r="P15129" t="str">
            <v/>
          </cell>
          <cell r="Q15129" t="str">
            <v/>
          </cell>
        </row>
        <row r="15130">
          <cell r="J15130" t="str">
            <v/>
          </cell>
          <cell r="O15130" t="str">
            <v/>
          </cell>
          <cell r="P15130" t="str">
            <v/>
          </cell>
          <cell r="Q15130" t="str">
            <v/>
          </cell>
        </row>
        <row r="15131">
          <cell r="J15131" t="str">
            <v/>
          </cell>
          <cell r="O15131" t="str">
            <v/>
          </cell>
          <cell r="P15131" t="str">
            <v/>
          </cell>
          <cell r="Q15131" t="str">
            <v/>
          </cell>
        </row>
        <row r="15132">
          <cell r="J15132" t="str">
            <v/>
          </cell>
          <cell r="O15132" t="str">
            <v/>
          </cell>
          <cell r="P15132" t="str">
            <v/>
          </cell>
          <cell r="Q15132" t="str">
            <v/>
          </cell>
        </row>
        <row r="15133">
          <cell r="J15133" t="str">
            <v/>
          </cell>
          <cell r="O15133" t="str">
            <v/>
          </cell>
          <cell r="P15133" t="str">
            <v/>
          </cell>
          <cell r="Q15133" t="str">
            <v/>
          </cell>
        </row>
        <row r="15134">
          <cell r="J15134" t="str">
            <v/>
          </cell>
          <cell r="O15134" t="str">
            <v/>
          </cell>
          <cell r="P15134" t="str">
            <v/>
          </cell>
          <cell r="Q15134" t="str">
            <v/>
          </cell>
        </row>
        <row r="15135">
          <cell r="J15135" t="str">
            <v/>
          </cell>
          <cell r="O15135" t="str">
            <v/>
          </cell>
          <cell r="P15135" t="str">
            <v/>
          </cell>
          <cell r="Q15135" t="str">
            <v/>
          </cell>
        </row>
        <row r="15136">
          <cell r="J15136" t="str">
            <v/>
          </cell>
          <cell r="O15136" t="str">
            <v/>
          </cell>
          <cell r="P15136" t="str">
            <v/>
          </cell>
          <cell r="Q15136" t="str">
            <v/>
          </cell>
        </row>
        <row r="15137">
          <cell r="J15137" t="str">
            <v/>
          </cell>
          <cell r="O15137" t="str">
            <v/>
          </cell>
          <cell r="P15137" t="str">
            <v/>
          </cell>
          <cell r="Q15137" t="str">
            <v/>
          </cell>
        </row>
        <row r="15138">
          <cell r="J15138" t="str">
            <v/>
          </cell>
          <cell r="O15138" t="str">
            <v/>
          </cell>
          <cell r="P15138" t="str">
            <v/>
          </cell>
          <cell r="Q15138" t="str">
            <v/>
          </cell>
        </row>
        <row r="15139">
          <cell r="J15139" t="str">
            <v/>
          </cell>
          <cell r="O15139" t="str">
            <v/>
          </cell>
          <cell r="P15139" t="str">
            <v/>
          </cell>
          <cell r="Q15139" t="str">
            <v/>
          </cell>
        </row>
        <row r="15140">
          <cell r="J15140" t="str">
            <v/>
          </cell>
          <cell r="O15140" t="str">
            <v/>
          </cell>
          <cell r="P15140" t="str">
            <v/>
          </cell>
          <cell r="Q15140" t="str">
            <v/>
          </cell>
        </row>
        <row r="15141">
          <cell r="J15141" t="str">
            <v/>
          </cell>
          <cell r="O15141" t="str">
            <v/>
          </cell>
          <cell r="P15141" t="str">
            <v/>
          </cell>
          <cell r="Q15141" t="str">
            <v/>
          </cell>
        </row>
        <row r="15142">
          <cell r="J15142" t="str">
            <v/>
          </cell>
          <cell r="O15142" t="str">
            <v/>
          </cell>
          <cell r="P15142" t="str">
            <v/>
          </cell>
          <cell r="Q15142" t="str">
            <v/>
          </cell>
        </row>
        <row r="15143">
          <cell r="J15143" t="str">
            <v/>
          </cell>
          <cell r="O15143" t="str">
            <v/>
          </cell>
          <cell r="P15143" t="str">
            <v/>
          </cell>
          <cell r="Q15143" t="str">
            <v/>
          </cell>
        </row>
        <row r="15144">
          <cell r="J15144" t="str">
            <v/>
          </cell>
          <cell r="O15144" t="str">
            <v/>
          </cell>
          <cell r="P15144" t="str">
            <v/>
          </cell>
          <cell r="Q15144" t="str">
            <v/>
          </cell>
        </row>
        <row r="15145">
          <cell r="J15145" t="str">
            <v/>
          </cell>
          <cell r="O15145" t="str">
            <v/>
          </cell>
          <cell r="P15145" t="str">
            <v/>
          </cell>
          <cell r="Q15145" t="str">
            <v/>
          </cell>
        </row>
        <row r="15146">
          <cell r="J15146" t="str">
            <v/>
          </cell>
          <cell r="O15146" t="str">
            <v/>
          </cell>
          <cell r="P15146" t="str">
            <v/>
          </cell>
          <cell r="Q15146" t="str">
            <v/>
          </cell>
        </row>
        <row r="15147">
          <cell r="J15147" t="str">
            <v/>
          </cell>
          <cell r="O15147" t="str">
            <v/>
          </cell>
          <cell r="P15147" t="str">
            <v/>
          </cell>
          <cell r="Q15147" t="str">
            <v/>
          </cell>
        </row>
        <row r="15148">
          <cell r="J15148" t="str">
            <v/>
          </cell>
          <cell r="O15148" t="str">
            <v/>
          </cell>
          <cell r="P15148" t="str">
            <v/>
          </cell>
          <cell r="Q15148" t="str">
            <v/>
          </cell>
        </row>
        <row r="15149">
          <cell r="J15149" t="str">
            <v/>
          </cell>
          <cell r="O15149" t="str">
            <v/>
          </cell>
          <cell r="P15149" t="str">
            <v/>
          </cell>
          <cell r="Q15149" t="str">
            <v/>
          </cell>
        </row>
        <row r="15150">
          <cell r="J15150" t="str">
            <v/>
          </cell>
          <cell r="O15150" t="str">
            <v/>
          </cell>
          <cell r="P15150" t="str">
            <v/>
          </cell>
          <cell r="Q15150" t="str">
            <v/>
          </cell>
        </row>
        <row r="15151">
          <cell r="J15151" t="str">
            <v/>
          </cell>
          <cell r="O15151" t="str">
            <v/>
          </cell>
          <cell r="P15151" t="str">
            <v/>
          </cell>
          <cell r="Q15151" t="str">
            <v/>
          </cell>
        </row>
        <row r="15152">
          <cell r="J15152" t="str">
            <v/>
          </cell>
          <cell r="O15152" t="str">
            <v/>
          </cell>
          <cell r="P15152" t="str">
            <v/>
          </cell>
          <cell r="Q15152" t="str">
            <v/>
          </cell>
        </row>
        <row r="15153">
          <cell r="J15153" t="str">
            <v/>
          </cell>
          <cell r="O15153" t="str">
            <v/>
          </cell>
          <cell r="P15153" t="str">
            <v/>
          </cell>
          <cell r="Q15153" t="str">
            <v/>
          </cell>
        </row>
        <row r="15154">
          <cell r="J15154" t="str">
            <v/>
          </cell>
          <cell r="O15154" t="str">
            <v/>
          </cell>
          <cell r="P15154" t="str">
            <v/>
          </cell>
          <cell r="Q15154" t="str">
            <v/>
          </cell>
        </row>
        <row r="15155">
          <cell r="J15155" t="str">
            <v/>
          </cell>
          <cell r="O15155" t="str">
            <v/>
          </cell>
          <cell r="P15155" t="str">
            <v/>
          </cell>
          <cell r="Q15155" t="str">
            <v/>
          </cell>
        </row>
        <row r="15156">
          <cell r="J15156" t="str">
            <v/>
          </cell>
          <cell r="O15156" t="str">
            <v/>
          </cell>
          <cell r="P15156" t="str">
            <v/>
          </cell>
          <cell r="Q15156" t="str">
            <v/>
          </cell>
        </row>
        <row r="15157">
          <cell r="J15157" t="str">
            <v/>
          </cell>
          <cell r="O15157" t="str">
            <v/>
          </cell>
          <cell r="P15157" t="str">
            <v/>
          </cell>
          <cell r="Q15157" t="str">
            <v/>
          </cell>
        </row>
        <row r="15158">
          <cell r="J15158" t="str">
            <v/>
          </cell>
          <cell r="O15158" t="str">
            <v/>
          </cell>
          <cell r="P15158" t="str">
            <v/>
          </cell>
          <cell r="Q15158" t="str">
            <v/>
          </cell>
        </row>
        <row r="15159">
          <cell r="J15159" t="str">
            <v/>
          </cell>
          <cell r="O15159" t="str">
            <v/>
          </cell>
          <cell r="P15159" t="str">
            <v/>
          </cell>
          <cell r="Q15159" t="str">
            <v/>
          </cell>
        </row>
        <row r="15160">
          <cell r="J15160" t="str">
            <v/>
          </cell>
          <cell r="O15160" t="str">
            <v/>
          </cell>
          <cell r="P15160" t="str">
            <v/>
          </cell>
          <cell r="Q15160" t="str">
            <v/>
          </cell>
        </row>
        <row r="15161">
          <cell r="J15161" t="str">
            <v/>
          </cell>
          <cell r="O15161" t="str">
            <v/>
          </cell>
          <cell r="P15161" t="str">
            <v/>
          </cell>
          <cell r="Q15161" t="str">
            <v/>
          </cell>
        </row>
        <row r="15162">
          <cell r="J15162" t="str">
            <v/>
          </cell>
          <cell r="O15162" t="str">
            <v/>
          </cell>
          <cell r="P15162" t="str">
            <v/>
          </cell>
          <cell r="Q15162" t="str">
            <v/>
          </cell>
        </row>
        <row r="15163">
          <cell r="J15163" t="str">
            <v/>
          </cell>
          <cell r="O15163" t="str">
            <v/>
          </cell>
          <cell r="P15163" t="str">
            <v/>
          </cell>
          <cell r="Q15163" t="str">
            <v/>
          </cell>
        </row>
        <row r="15164">
          <cell r="J15164" t="str">
            <v/>
          </cell>
          <cell r="O15164" t="str">
            <v/>
          </cell>
          <cell r="P15164" t="str">
            <v/>
          </cell>
          <cell r="Q15164" t="str">
            <v/>
          </cell>
        </row>
        <row r="15165">
          <cell r="J15165" t="str">
            <v/>
          </cell>
          <cell r="O15165" t="str">
            <v/>
          </cell>
          <cell r="P15165" t="str">
            <v/>
          </cell>
          <cell r="Q15165" t="str">
            <v/>
          </cell>
        </row>
        <row r="15166">
          <cell r="J15166" t="str">
            <v/>
          </cell>
          <cell r="O15166" t="str">
            <v/>
          </cell>
          <cell r="P15166" t="str">
            <v/>
          </cell>
          <cell r="Q15166" t="str">
            <v/>
          </cell>
        </row>
        <row r="15167">
          <cell r="J15167" t="str">
            <v/>
          </cell>
          <cell r="O15167" t="str">
            <v/>
          </cell>
          <cell r="P15167" t="str">
            <v/>
          </cell>
          <cell r="Q15167" t="str">
            <v/>
          </cell>
        </row>
        <row r="15168">
          <cell r="J15168" t="str">
            <v/>
          </cell>
          <cell r="O15168" t="str">
            <v/>
          </cell>
          <cell r="P15168" t="str">
            <v/>
          </cell>
          <cell r="Q15168" t="str">
            <v/>
          </cell>
        </row>
        <row r="15169">
          <cell r="J15169" t="str">
            <v/>
          </cell>
          <cell r="O15169" t="str">
            <v/>
          </cell>
          <cell r="P15169" t="str">
            <v/>
          </cell>
          <cell r="Q15169" t="str">
            <v/>
          </cell>
        </row>
        <row r="15170">
          <cell r="J15170" t="str">
            <v/>
          </cell>
          <cell r="O15170" t="str">
            <v/>
          </cell>
          <cell r="P15170" t="str">
            <v/>
          </cell>
          <cell r="Q15170" t="str">
            <v/>
          </cell>
        </row>
        <row r="15171">
          <cell r="J15171" t="str">
            <v/>
          </cell>
          <cell r="O15171" t="str">
            <v/>
          </cell>
          <cell r="P15171" t="str">
            <v/>
          </cell>
          <cell r="Q15171" t="str">
            <v/>
          </cell>
        </row>
        <row r="15172">
          <cell r="J15172" t="str">
            <v/>
          </cell>
          <cell r="O15172" t="str">
            <v/>
          </cell>
          <cell r="P15172" t="str">
            <v/>
          </cell>
          <cell r="Q15172" t="str">
            <v/>
          </cell>
        </row>
        <row r="15173">
          <cell r="J15173" t="str">
            <v/>
          </cell>
          <cell r="O15173" t="str">
            <v/>
          </cell>
          <cell r="P15173" t="str">
            <v/>
          </cell>
          <cell r="Q15173" t="str">
            <v/>
          </cell>
        </row>
        <row r="15174">
          <cell r="J15174" t="str">
            <v/>
          </cell>
          <cell r="O15174" t="str">
            <v/>
          </cell>
          <cell r="P15174" t="str">
            <v/>
          </cell>
          <cell r="Q15174" t="str">
            <v/>
          </cell>
        </row>
        <row r="15175">
          <cell r="J15175" t="str">
            <v/>
          </cell>
          <cell r="O15175" t="str">
            <v/>
          </cell>
          <cell r="P15175" t="str">
            <v/>
          </cell>
          <cell r="Q15175" t="str">
            <v/>
          </cell>
        </row>
        <row r="15176">
          <cell r="J15176" t="str">
            <v/>
          </cell>
          <cell r="O15176" t="str">
            <v/>
          </cell>
          <cell r="P15176" t="str">
            <v/>
          </cell>
          <cell r="Q15176" t="str">
            <v/>
          </cell>
        </row>
        <row r="15177">
          <cell r="J15177" t="str">
            <v/>
          </cell>
          <cell r="O15177" t="str">
            <v/>
          </cell>
          <cell r="P15177" t="str">
            <v/>
          </cell>
          <cell r="Q15177" t="str">
            <v/>
          </cell>
        </row>
        <row r="15178">
          <cell r="J15178" t="str">
            <v/>
          </cell>
          <cell r="O15178" t="str">
            <v/>
          </cell>
          <cell r="P15178" t="str">
            <v/>
          </cell>
          <cell r="Q15178" t="str">
            <v/>
          </cell>
        </row>
        <row r="15179">
          <cell r="J15179" t="str">
            <v/>
          </cell>
          <cell r="O15179" t="str">
            <v/>
          </cell>
          <cell r="P15179" t="str">
            <v/>
          </cell>
          <cell r="Q15179" t="str">
            <v/>
          </cell>
        </row>
        <row r="15180">
          <cell r="J15180" t="str">
            <v/>
          </cell>
          <cell r="O15180" t="str">
            <v/>
          </cell>
          <cell r="P15180" t="str">
            <v/>
          </cell>
          <cell r="Q15180" t="str">
            <v/>
          </cell>
        </row>
        <row r="15181">
          <cell r="J15181" t="str">
            <v/>
          </cell>
          <cell r="O15181" t="str">
            <v/>
          </cell>
          <cell r="P15181" t="str">
            <v/>
          </cell>
          <cell r="Q15181" t="str">
            <v/>
          </cell>
        </row>
        <row r="15182">
          <cell r="J15182" t="str">
            <v/>
          </cell>
          <cell r="O15182" t="str">
            <v/>
          </cell>
          <cell r="P15182" t="str">
            <v/>
          </cell>
          <cell r="Q15182" t="str">
            <v/>
          </cell>
        </row>
        <row r="15183">
          <cell r="J15183" t="str">
            <v/>
          </cell>
          <cell r="O15183" t="str">
            <v/>
          </cell>
          <cell r="P15183" t="str">
            <v/>
          </cell>
          <cell r="Q15183" t="str">
            <v/>
          </cell>
        </row>
        <row r="15184">
          <cell r="J15184" t="str">
            <v/>
          </cell>
          <cell r="O15184" t="str">
            <v/>
          </cell>
          <cell r="P15184" t="str">
            <v/>
          </cell>
          <cell r="Q15184" t="str">
            <v/>
          </cell>
        </row>
        <row r="15185">
          <cell r="J15185" t="str">
            <v/>
          </cell>
          <cell r="O15185" t="str">
            <v/>
          </cell>
          <cell r="P15185" t="str">
            <v/>
          </cell>
          <cell r="Q15185" t="str">
            <v/>
          </cell>
        </row>
        <row r="15186">
          <cell r="J15186" t="str">
            <v/>
          </cell>
          <cell r="O15186" t="str">
            <v/>
          </cell>
          <cell r="P15186" t="str">
            <v/>
          </cell>
          <cell r="Q15186" t="str">
            <v/>
          </cell>
        </row>
        <row r="15187">
          <cell r="J15187" t="str">
            <v/>
          </cell>
          <cell r="O15187" t="str">
            <v/>
          </cell>
          <cell r="P15187" t="str">
            <v/>
          </cell>
          <cell r="Q15187" t="str">
            <v/>
          </cell>
        </row>
        <row r="15188">
          <cell r="J15188" t="str">
            <v/>
          </cell>
          <cell r="O15188" t="str">
            <v/>
          </cell>
          <cell r="P15188" t="str">
            <v/>
          </cell>
          <cell r="Q15188" t="str">
            <v/>
          </cell>
        </row>
        <row r="15189">
          <cell r="J15189" t="str">
            <v/>
          </cell>
          <cell r="O15189" t="str">
            <v/>
          </cell>
          <cell r="P15189" t="str">
            <v/>
          </cell>
          <cell r="Q15189" t="str">
            <v/>
          </cell>
        </row>
        <row r="15190">
          <cell r="J15190" t="str">
            <v/>
          </cell>
          <cell r="O15190" t="str">
            <v/>
          </cell>
          <cell r="P15190" t="str">
            <v/>
          </cell>
          <cell r="Q15190" t="str">
            <v/>
          </cell>
        </row>
        <row r="15191">
          <cell r="J15191" t="str">
            <v/>
          </cell>
          <cell r="O15191" t="str">
            <v/>
          </cell>
          <cell r="P15191" t="str">
            <v/>
          </cell>
          <cell r="Q15191" t="str">
            <v/>
          </cell>
        </row>
        <row r="15192">
          <cell r="J15192" t="str">
            <v/>
          </cell>
          <cell r="O15192" t="str">
            <v/>
          </cell>
          <cell r="P15192" t="str">
            <v/>
          </cell>
          <cell r="Q15192" t="str">
            <v/>
          </cell>
        </row>
        <row r="15193">
          <cell r="J15193" t="str">
            <v/>
          </cell>
          <cell r="O15193" t="str">
            <v/>
          </cell>
          <cell r="P15193" t="str">
            <v/>
          </cell>
          <cell r="Q15193" t="str">
            <v/>
          </cell>
        </row>
        <row r="15194">
          <cell r="J15194" t="str">
            <v/>
          </cell>
          <cell r="O15194" t="str">
            <v/>
          </cell>
          <cell r="P15194" t="str">
            <v/>
          </cell>
          <cell r="Q15194" t="str">
            <v/>
          </cell>
        </row>
        <row r="15195">
          <cell r="J15195" t="str">
            <v/>
          </cell>
          <cell r="O15195" t="str">
            <v/>
          </cell>
          <cell r="P15195" t="str">
            <v/>
          </cell>
          <cell r="Q15195" t="str">
            <v/>
          </cell>
        </row>
        <row r="15196">
          <cell r="J15196" t="str">
            <v/>
          </cell>
          <cell r="O15196" t="str">
            <v/>
          </cell>
          <cell r="P15196" t="str">
            <v/>
          </cell>
          <cell r="Q15196" t="str">
            <v/>
          </cell>
        </row>
        <row r="15197">
          <cell r="J15197" t="str">
            <v/>
          </cell>
          <cell r="O15197" t="str">
            <v/>
          </cell>
          <cell r="P15197" t="str">
            <v/>
          </cell>
          <cell r="Q15197" t="str">
            <v/>
          </cell>
        </row>
        <row r="15198">
          <cell r="J15198" t="str">
            <v/>
          </cell>
          <cell r="O15198" t="str">
            <v/>
          </cell>
          <cell r="P15198" t="str">
            <v/>
          </cell>
          <cell r="Q15198" t="str">
            <v/>
          </cell>
        </row>
        <row r="15199">
          <cell r="J15199" t="str">
            <v/>
          </cell>
          <cell r="O15199" t="str">
            <v/>
          </cell>
          <cell r="P15199" t="str">
            <v/>
          </cell>
          <cell r="Q15199" t="str">
            <v/>
          </cell>
        </row>
        <row r="15200">
          <cell r="J15200" t="str">
            <v/>
          </cell>
          <cell r="O15200" t="str">
            <v/>
          </cell>
          <cell r="P15200" t="str">
            <v/>
          </cell>
          <cell r="Q15200" t="str">
            <v/>
          </cell>
        </row>
        <row r="15201">
          <cell r="J15201" t="str">
            <v/>
          </cell>
          <cell r="O15201" t="str">
            <v/>
          </cell>
          <cell r="P15201" t="str">
            <v/>
          </cell>
          <cell r="Q15201" t="str">
            <v/>
          </cell>
        </row>
        <row r="15202">
          <cell r="J15202" t="str">
            <v/>
          </cell>
          <cell r="O15202" t="str">
            <v/>
          </cell>
          <cell r="P15202" t="str">
            <v/>
          </cell>
          <cell r="Q15202" t="str">
            <v/>
          </cell>
        </row>
        <row r="15203">
          <cell r="J15203" t="str">
            <v/>
          </cell>
          <cell r="O15203" t="str">
            <v/>
          </cell>
          <cell r="P15203" t="str">
            <v/>
          </cell>
          <cell r="Q15203" t="str">
            <v/>
          </cell>
        </row>
        <row r="15204">
          <cell r="J15204" t="str">
            <v/>
          </cell>
          <cell r="O15204" t="str">
            <v/>
          </cell>
          <cell r="P15204" t="str">
            <v/>
          </cell>
          <cell r="Q15204" t="str">
            <v/>
          </cell>
        </row>
        <row r="15205">
          <cell r="J15205" t="str">
            <v/>
          </cell>
          <cell r="O15205" t="str">
            <v/>
          </cell>
          <cell r="P15205" t="str">
            <v/>
          </cell>
          <cell r="Q15205" t="str">
            <v/>
          </cell>
        </row>
        <row r="15206">
          <cell r="J15206" t="str">
            <v/>
          </cell>
          <cell r="O15206" t="str">
            <v/>
          </cell>
          <cell r="P15206" t="str">
            <v/>
          </cell>
          <cell r="Q15206" t="str">
            <v/>
          </cell>
        </row>
        <row r="15207">
          <cell r="J15207" t="str">
            <v/>
          </cell>
          <cell r="O15207" t="str">
            <v/>
          </cell>
          <cell r="P15207" t="str">
            <v/>
          </cell>
          <cell r="Q15207" t="str">
            <v/>
          </cell>
        </row>
        <row r="15208">
          <cell r="J15208" t="str">
            <v/>
          </cell>
          <cell r="O15208" t="str">
            <v/>
          </cell>
          <cell r="P15208" t="str">
            <v/>
          </cell>
          <cell r="Q15208" t="str">
            <v/>
          </cell>
        </row>
        <row r="15209">
          <cell r="J15209" t="str">
            <v/>
          </cell>
          <cell r="O15209" t="str">
            <v/>
          </cell>
          <cell r="P15209" t="str">
            <v/>
          </cell>
          <cell r="Q15209" t="str">
            <v/>
          </cell>
        </row>
        <row r="15210">
          <cell r="J15210" t="str">
            <v/>
          </cell>
          <cell r="O15210" t="str">
            <v/>
          </cell>
          <cell r="P15210" t="str">
            <v/>
          </cell>
          <cell r="Q15210" t="str">
            <v/>
          </cell>
        </row>
        <row r="15211">
          <cell r="J15211" t="str">
            <v/>
          </cell>
          <cell r="O15211" t="str">
            <v/>
          </cell>
          <cell r="P15211" t="str">
            <v/>
          </cell>
          <cell r="Q15211" t="str">
            <v/>
          </cell>
        </row>
        <row r="15212">
          <cell r="J15212" t="str">
            <v/>
          </cell>
          <cell r="O15212" t="str">
            <v/>
          </cell>
          <cell r="P15212" t="str">
            <v/>
          </cell>
          <cell r="Q15212" t="str">
            <v/>
          </cell>
        </row>
        <row r="15213">
          <cell r="J15213" t="str">
            <v/>
          </cell>
          <cell r="O15213" t="str">
            <v/>
          </cell>
          <cell r="P15213" t="str">
            <v/>
          </cell>
          <cell r="Q15213" t="str">
            <v/>
          </cell>
        </row>
        <row r="15214">
          <cell r="J15214" t="str">
            <v/>
          </cell>
          <cell r="O15214" t="str">
            <v/>
          </cell>
          <cell r="P15214" t="str">
            <v/>
          </cell>
          <cell r="Q15214" t="str">
            <v/>
          </cell>
        </row>
        <row r="15215">
          <cell r="J15215" t="str">
            <v/>
          </cell>
          <cell r="O15215" t="str">
            <v/>
          </cell>
          <cell r="P15215" t="str">
            <v/>
          </cell>
          <cell r="Q15215" t="str">
            <v/>
          </cell>
        </row>
        <row r="15216">
          <cell r="J15216" t="str">
            <v/>
          </cell>
          <cell r="O15216" t="str">
            <v/>
          </cell>
          <cell r="P15216" t="str">
            <v/>
          </cell>
          <cell r="Q15216" t="str">
            <v/>
          </cell>
        </row>
        <row r="15217">
          <cell r="J15217" t="str">
            <v/>
          </cell>
          <cell r="O15217" t="str">
            <v/>
          </cell>
          <cell r="P15217" t="str">
            <v/>
          </cell>
          <cell r="Q15217" t="str">
            <v/>
          </cell>
        </row>
        <row r="15218">
          <cell r="J15218" t="str">
            <v/>
          </cell>
          <cell r="O15218" t="str">
            <v/>
          </cell>
          <cell r="P15218" t="str">
            <v/>
          </cell>
          <cell r="Q15218" t="str">
            <v/>
          </cell>
        </row>
        <row r="15219">
          <cell r="J15219" t="str">
            <v/>
          </cell>
          <cell r="O15219" t="str">
            <v/>
          </cell>
          <cell r="P15219" t="str">
            <v/>
          </cell>
          <cell r="Q15219" t="str">
            <v/>
          </cell>
        </row>
        <row r="15220">
          <cell r="J15220" t="str">
            <v/>
          </cell>
          <cell r="O15220" t="str">
            <v/>
          </cell>
          <cell r="P15220" t="str">
            <v/>
          </cell>
          <cell r="Q15220" t="str">
            <v/>
          </cell>
        </row>
        <row r="15221">
          <cell r="J15221" t="str">
            <v/>
          </cell>
          <cell r="O15221" t="str">
            <v/>
          </cell>
          <cell r="P15221" t="str">
            <v/>
          </cell>
          <cell r="Q15221" t="str">
            <v/>
          </cell>
        </row>
        <row r="15222">
          <cell r="J15222" t="str">
            <v/>
          </cell>
          <cell r="O15222" t="str">
            <v/>
          </cell>
          <cell r="P15222" t="str">
            <v/>
          </cell>
          <cell r="Q15222" t="str">
            <v/>
          </cell>
        </row>
        <row r="15223">
          <cell r="J15223" t="str">
            <v/>
          </cell>
          <cell r="O15223" t="str">
            <v/>
          </cell>
          <cell r="P15223" t="str">
            <v/>
          </cell>
          <cell r="Q15223" t="str">
            <v/>
          </cell>
        </row>
        <row r="15224">
          <cell r="J15224" t="str">
            <v/>
          </cell>
          <cell r="O15224" t="str">
            <v/>
          </cell>
          <cell r="P15224" t="str">
            <v/>
          </cell>
          <cell r="Q15224" t="str">
            <v/>
          </cell>
        </row>
        <row r="15225">
          <cell r="J15225" t="str">
            <v/>
          </cell>
          <cell r="O15225" t="str">
            <v/>
          </cell>
          <cell r="P15225" t="str">
            <v/>
          </cell>
          <cell r="Q15225" t="str">
            <v/>
          </cell>
        </row>
        <row r="15226">
          <cell r="J15226" t="str">
            <v/>
          </cell>
          <cell r="O15226" t="str">
            <v/>
          </cell>
          <cell r="P15226" t="str">
            <v/>
          </cell>
          <cell r="Q15226" t="str">
            <v/>
          </cell>
        </row>
        <row r="15227">
          <cell r="J15227" t="str">
            <v/>
          </cell>
          <cell r="O15227" t="str">
            <v/>
          </cell>
          <cell r="P15227" t="str">
            <v/>
          </cell>
          <cell r="Q15227" t="str">
            <v/>
          </cell>
        </row>
        <row r="15228">
          <cell r="J15228" t="str">
            <v/>
          </cell>
          <cell r="O15228" t="str">
            <v/>
          </cell>
          <cell r="P15228" t="str">
            <v/>
          </cell>
          <cell r="Q15228" t="str">
            <v/>
          </cell>
        </row>
        <row r="15229">
          <cell r="J15229" t="str">
            <v/>
          </cell>
          <cell r="O15229" t="str">
            <v/>
          </cell>
          <cell r="P15229" t="str">
            <v/>
          </cell>
          <cell r="Q15229" t="str">
            <v/>
          </cell>
        </row>
        <row r="15230">
          <cell r="J15230" t="str">
            <v/>
          </cell>
          <cell r="O15230" t="str">
            <v/>
          </cell>
          <cell r="P15230" t="str">
            <v/>
          </cell>
          <cell r="Q15230" t="str">
            <v/>
          </cell>
        </row>
        <row r="15231">
          <cell r="J15231" t="str">
            <v/>
          </cell>
          <cell r="O15231" t="str">
            <v/>
          </cell>
          <cell r="P15231" t="str">
            <v/>
          </cell>
          <cell r="Q15231" t="str">
            <v/>
          </cell>
        </row>
        <row r="15232">
          <cell r="J15232" t="str">
            <v/>
          </cell>
          <cell r="O15232" t="str">
            <v/>
          </cell>
          <cell r="P15232" t="str">
            <v/>
          </cell>
          <cell r="Q15232" t="str">
            <v/>
          </cell>
        </row>
        <row r="15233">
          <cell r="J15233" t="str">
            <v/>
          </cell>
          <cell r="O15233" t="str">
            <v/>
          </cell>
          <cell r="P15233" t="str">
            <v/>
          </cell>
          <cell r="Q15233" t="str">
            <v/>
          </cell>
        </row>
        <row r="15234">
          <cell r="J15234" t="str">
            <v/>
          </cell>
          <cell r="O15234" t="str">
            <v/>
          </cell>
          <cell r="P15234" t="str">
            <v/>
          </cell>
          <cell r="Q15234" t="str">
            <v/>
          </cell>
        </row>
        <row r="15235">
          <cell r="J15235" t="str">
            <v/>
          </cell>
          <cell r="O15235" t="str">
            <v/>
          </cell>
          <cell r="P15235" t="str">
            <v/>
          </cell>
          <cell r="Q15235" t="str">
            <v/>
          </cell>
        </row>
        <row r="15236">
          <cell r="J15236" t="str">
            <v/>
          </cell>
          <cell r="O15236" t="str">
            <v/>
          </cell>
          <cell r="P15236" t="str">
            <v/>
          </cell>
          <cell r="Q15236" t="str">
            <v/>
          </cell>
        </row>
        <row r="15237">
          <cell r="J15237" t="str">
            <v/>
          </cell>
          <cell r="O15237" t="str">
            <v/>
          </cell>
          <cell r="P15237" t="str">
            <v/>
          </cell>
          <cell r="Q15237" t="str">
            <v/>
          </cell>
        </row>
        <row r="15238">
          <cell r="J15238" t="str">
            <v/>
          </cell>
          <cell r="O15238" t="str">
            <v/>
          </cell>
          <cell r="P15238" t="str">
            <v/>
          </cell>
          <cell r="Q15238" t="str">
            <v/>
          </cell>
        </row>
        <row r="15239">
          <cell r="J15239" t="str">
            <v/>
          </cell>
          <cell r="O15239" t="str">
            <v/>
          </cell>
          <cell r="P15239" t="str">
            <v/>
          </cell>
          <cell r="Q15239" t="str">
            <v/>
          </cell>
        </row>
        <row r="15240">
          <cell r="J15240" t="str">
            <v/>
          </cell>
          <cell r="O15240" t="str">
            <v/>
          </cell>
          <cell r="P15240" t="str">
            <v/>
          </cell>
          <cell r="Q15240" t="str">
            <v/>
          </cell>
        </row>
        <row r="15241">
          <cell r="J15241" t="str">
            <v/>
          </cell>
          <cell r="O15241" t="str">
            <v/>
          </cell>
          <cell r="P15241" t="str">
            <v/>
          </cell>
          <cell r="Q15241" t="str">
            <v/>
          </cell>
        </row>
        <row r="15242">
          <cell r="J15242" t="str">
            <v/>
          </cell>
          <cell r="O15242" t="str">
            <v/>
          </cell>
          <cell r="P15242" t="str">
            <v/>
          </cell>
          <cell r="Q15242" t="str">
            <v/>
          </cell>
        </row>
        <row r="15243">
          <cell r="J15243" t="str">
            <v/>
          </cell>
          <cell r="O15243" t="str">
            <v/>
          </cell>
          <cell r="P15243" t="str">
            <v/>
          </cell>
          <cell r="Q15243" t="str">
            <v/>
          </cell>
        </row>
        <row r="15244">
          <cell r="J15244" t="str">
            <v/>
          </cell>
          <cell r="O15244" t="str">
            <v/>
          </cell>
          <cell r="P15244" t="str">
            <v/>
          </cell>
          <cell r="Q15244" t="str">
            <v/>
          </cell>
        </row>
        <row r="15245">
          <cell r="J15245" t="str">
            <v/>
          </cell>
          <cell r="O15245" t="str">
            <v/>
          </cell>
          <cell r="P15245" t="str">
            <v/>
          </cell>
          <cell r="Q15245" t="str">
            <v/>
          </cell>
        </row>
        <row r="15246">
          <cell r="J15246" t="str">
            <v/>
          </cell>
          <cell r="O15246" t="str">
            <v/>
          </cell>
          <cell r="P15246" t="str">
            <v/>
          </cell>
          <cell r="Q15246" t="str">
            <v/>
          </cell>
        </row>
        <row r="15247">
          <cell r="J15247" t="str">
            <v/>
          </cell>
          <cell r="O15247" t="str">
            <v/>
          </cell>
          <cell r="P15247" t="str">
            <v/>
          </cell>
          <cell r="Q15247" t="str">
            <v/>
          </cell>
        </row>
        <row r="15248">
          <cell r="J15248" t="str">
            <v/>
          </cell>
          <cell r="O15248" t="str">
            <v/>
          </cell>
          <cell r="P15248" t="str">
            <v/>
          </cell>
          <cell r="Q15248" t="str">
            <v/>
          </cell>
        </row>
        <row r="15249">
          <cell r="J15249" t="str">
            <v/>
          </cell>
          <cell r="O15249" t="str">
            <v/>
          </cell>
          <cell r="P15249" t="str">
            <v/>
          </cell>
          <cell r="Q15249" t="str">
            <v/>
          </cell>
        </row>
        <row r="15250">
          <cell r="J15250" t="str">
            <v/>
          </cell>
          <cell r="O15250" t="str">
            <v/>
          </cell>
          <cell r="P15250" t="str">
            <v/>
          </cell>
          <cell r="Q15250" t="str">
            <v/>
          </cell>
        </row>
        <row r="15251">
          <cell r="J15251" t="str">
            <v/>
          </cell>
          <cell r="O15251" t="str">
            <v/>
          </cell>
          <cell r="P15251" t="str">
            <v/>
          </cell>
          <cell r="Q15251" t="str">
            <v/>
          </cell>
        </row>
        <row r="15252">
          <cell r="J15252" t="str">
            <v/>
          </cell>
          <cell r="O15252" t="str">
            <v/>
          </cell>
          <cell r="P15252" t="str">
            <v/>
          </cell>
          <cell r="Q15252" t="str">
            <v/>
          </cell>
        </row>
        <row r="15253">
          <cell r="J15253" t="str">
            <v/>
          </cell>
          <cell r="O15253" t="str">
            <v/>
          </cell>
          <cell r="P15253" t="str">
            <v/>
          </cell>
          <cell r="Q15253" t="str">
            <v/>
          </cell>
        </row>
        <row r="15254">
          <cell r="J15254" t="str">
            <v/>
          </cell>
          <cell r="O15254" t="str">
            <v/>
          </cell>
          <cell r="P15254" t="str">
            <v/>
          </cell>
          <cell r="Q15254" t="str">
            <v/>
          </cell>
        </row>
        <row r="15255">
          <cell r="J15255" t="str">
            <v/>
          </cell>
          <cell r="O15255" t="str">
            <v/>
          </cell>
          <cell r="P15255" t="str">
            <v/>
          </cell>
          <cell r="Q15255" t="str">
            <v/>
          </cell>
        </row>
        <row r="15256">
          <cell r="J15256" t="str">
            <v/>
          </cell>
          <cell r="O15256" t="str">
            <v/>
          </cell>
          <cell r="P15256" t="str">
            <v/>
          </cell>
          <cell r="Q15256" t="str">
            <v/>
          </cell>
        </row>
        <row r="15257">
          <cell r="J15257" t="str">
            <v/>
          </cell>
          <cell r="O15257" t="str">
            <v/>
          </cell>
          <cell r="P15257" t="str">
            <v/>
          </cell>
          <cell r="Q15257" t="str">
            <v/>
          </cell>
        </row>
        <row r="15258">
          <cell r="J15258" t="str">
            <v/>
          </cell>
          <cell r="O15258" t="str">
            <v/>
          </cell>
          <cell r="P15258" t="str">
            <v/>
          </cell>
          <cell r="Q15258" t="str">
            <v/>
          </cell>
        </row>
        <row r="15259">
          <cell r="J15259" t="str">
            <v/>
          </cell>
          <cell r="O15259" t="str">
            <v/>
          </cell>
          <cell r="P15259" t="str">
            <v/>
          </cell>
          <cell r="Q15259" t="str">
            <v/>
          </cell>
        </row>
        <row r="15260">
          <cell r="J15260" t="str">
            <v/>
          </cell>
          <cell r="O15260" t="str">
            <v/>
          </cell>
          <cell r="P15260" t="str">
            <v/>
          </cell>
          <cell r="Q15260" t="str">
            <v/>
          </cell>
        </row>
        <row r="15261">
          <cell r="J15261" t="str">
            <v/>
          </cell>
          <cell r="O15261" t="str">
            <v/>
          </cell>
          <cell r="P15261" t="str">
            <v/>
          </cell>
          <cell r="Q15261" t="str">
            <v/>
          </cell>
        </row>
        <row r="15262">
          <cell r="J15262" t="str">
            <v/>
          </cell>
          <cell r="O15262" t="str">
            <v/>
          </cell>
          <cell r="P15262" t="str">
            <v/>
          </cell>
          <cell r="Q15262" t="str">
            <v/>
          </cell>
        </row>
        <row r="15263">
          <cell r="J15263" t="str">
            <v/>
          </cell>
          <cell r="O15263" t="str">
            <v/>
          </cell>
          <cell r="P15263" t="str">
            <v/>
          </cell>
          <cell r="Q15263" t="str">
            <v/>
          </cell>
        </row>
        <row r="15264">
          <cell r="J15264" t="str">
            <v/>
          </cell>
          <cell r="O15264" t="str">
            <v/>
          </cell>
          <cell r="P15264" t="str">
            <v/>
          </cell>
          <cell r="Q15264" t="str">
            <v/>
          </cell>
        </row>
        <row r="15265">
          <cell r="J15265" t="str">
            <v/>
          </cell>
          <cell r="O15265" t="str">
            <v/>
          </cell>
          <cell r="P15265" t="str">
            <v/>
          </cell>
          <cell r="Q15265" t="str">
            <v/>
          </cell>
        </row>
        <row r="15266">
          <cell r="J15266" t="str">
            <v/>
          </cell>
          <cell r="O15266" t="str">
            <v/>
          </cell>
          <cell r="P15266" t="str">
            <v/>
          </cell>
          <cell r="Q15266" t="str">
            <v/>
          </cell>
        </row>
        <row r="15267">
          <cell r="J15267" t="str">
            <v/>
          </cell>
          <cell r="O15267" t="str">
            <v/>
          </cell>
          <cell r="P15267" t="str">
            <v/>
          </cell>
          <cell r="Q15267" t="str">
            <v/>
          </cell>
        </row>
        <row r="15268">
          <cell r="J15268" t="str">
            <v/>
          </cell>
          <cell r="O15268" t="str">
            <v/>
          </cell>
          <cell r="P15268" t="str">
            <v/>
          </cell>
          <cell r="Q15268" t="str">
            <v/>
          </cell>
        </row>
        <row r="15269">
          <cell r="J15269" t="str">
            <v/>
          </cell>
          <cell r="O15269" t="str">
            <v/>
          </cell>
          <cell r="P15269" t="str">
            <v/>
          </cell>
          <cell r="Q15269" t="str">
            <v/>
          </cell>
        </row>
        <row r="15270">
          <cell r="J15270" t="str">
            <v/>
          </cell>
          <cell r="O15270" t="str">
            <v/>
          </cell>
          <cell r="P15270" t="str">
            <v/>
          </cell>
          <cell r="Q15270" t="str">
            <v/>
          </cell>
        </row>
        <row r="15271">
          <cell r="J15271" t="str">
            <v/>
          </cell>
          <cell r="O15271" t="str">
            <v/>
          </cell>
          <cell r="P15271" t="str">
            <v/>
          </cell>
          <cell r="Q15271" t="str">
            <v/>
          </cell>
        </row>
        <row r="15272">
          <cell r="J15272" t="str">
            <v/>
          </cell>
          <cell r="O15272" t="str">
            <v/>
          </cell>
          <cell r="P15272" t="str">
            <v/>
          </cell>
          <cell r="Q15272" t="str">
            <v/>
          </cell>
        </row>
        <row r="15273">
          <cell r="J15273" t="str">
            <v/>
          </cell>
          <cell r="O15273" t="str">
            <v/>
          </cell>
          <cell r="P15273" t="str">
            <v/>
          </cell>
          <cell r="Q15273" t="str">
            <v/>
          </cell>
        </row>
        <row r="15274">
          <cell r="J15274" t="str">
            <v/>
          </cell>
          <cell r="O15274" t="str">
            <v/>
          </cell>
          <cell r="P15274" t="str">
            <v/>
          </cell>
          <cell r="Q15274" t="str">
            <v/>
          </cell>
        </row>
        <row r="15275">
          <cell r="J15275" t="str">
            <v/>
          </cell>
          <cell r="O15275" t="str">
            <v/>
          </cell>
          <cell r="P15275" t="str">
            <v/>
          </cell>
          <cell r="Q15275" t="str">
            <v/>
          </cell>
        </row>
        <row r="15276">
          <cell r="J15276" t="str">
            <v/>
          </cell>
          <cell r="O15276" t="str">
            <v/>
          </cell>
          <cell r="P15276" t="str">
            <v/>
          </cell>
          <cell r="Q15276" t="str">
            <v/>
          </cell>
        </row>
        <row r="15277">
          <cell r="J15277" t="str">
            <v/>
          </cell>
          <cell r="O15277" t="str">
            <v/>
          </cell>
          <cell r="P15277" t="str">
            <v/>
          </cell>
          <cell r="Q15277" t="str">
            <v/>
          </cell>
        </row>
        <row r="15278">
          <cell r="J15278" t="str">
            <v/>
          </cell>
          <cell r="O15278" t="str">
            <v/>
          </cell>
          <cell r="P15278" t="str">
            <v/>
          </cell>
          <cell r="Q15278" t="str">
            <v/>
          </cell>
        </row>
        <row r="15279">
          <cell r="J15279" t="str">
            <v/>
          </cell>
          <cell r="O15279" t="str">
            <v/>
          </cell>
          <cell r="P15279" t="str">
            <v/>
          </cell>
          <cell r="Q15279" t="str">
            <v/>
          </cell>
        </row>
        <row r="15280">
          <cell r="J15280" t="str">
            <v/>
          </cell>
          <cell r="O15280" t="str">
            <v/>
          </cell>
          <cell r="P15280" t="str">
            <v/>
          </cell>
          <cell r="Q15280" t="str">
            <v/>
          </cell>
        </row>
        <row r="15281">
          <cell r="J15281" t="str">
            <v/>
          </cell>
          <cell r="O15281" t="str">
            <v/>
          </cell>
          <cell r="P15281" t="str">
            <v/>
          </cell>
          <cell r="Q15281" t="str">
            <v/>
          </cell>
        </row>
        <row r="15282">
          <cell r="J15282" t="str">
            <v/>
          </cell>
          <cell r="O15282" t="str">
            <v/>
          </cell>
          <cell r="P15282" t="str">
            <v/>
          </cell>
          <cell r="Q15282" t="str">
            <v/>
          </cell>
        </row>
        <row r="15283">
          <cell r="J15283" t="str">
            <v/>
          </cell>
          <cell r="O15283" t="str">
            <v/>
          </cell>
          <cell r="P15283" t="str">
            <v/>
          </cell>
          <cell r="Q15283" t="str">
            <v/>
          </cell>
        </row>
        <row r="15284">
          <cell r="J15284" t="str">
            <v/>
          </cell>
          <cell r="O15284" t="str">
            <v/>
          </cell>
          <cell r="P15284" t="str">
            <v/>
          </cell>
          <cell r="Q15284" t="str">
            <v/>
          </cell>
        </row>
        <row r="15285">
          <cell r="J15285" t="str">
            <v/>
          </cell>
          <cell r="O15285" t="str">
            <v/>
          </cell>
          <cell r="P15285" t="str">
            <v/>
          </cell>
          <cell r="Q15285" t="str">
            <v/>
          </cell>
        </row>
        <row r="15286">
          <cell r="J15286" t="str">
            <v/>
          </cell>
          <cell r="O15286" t="str">
            <v/>
          </cell>
          <cell r="P15286" t="str">
            <v/>
          </cell>
          <cell r="Q15286" t="str">
            <v/>
          </cell>
        </row>
        <row r="15287">
          <cell r="J15287" t="str">
            <v/>
          </cell>
          <cell r="O15287" t="str">
            <v/>
          </cell>
          <cell r="P15287" t="str">
            <v/>
          </cell>
          <cell r="Q15287" t="str">
            <v/>
          </cell>
        </row>
        <row r="15288">
          <cell r="J15288" t="str">
            <v/>
          </cell>
          <cell r="O15288" t="str">
            <v/>
          </cell>
          <cell r="P15288" t="str">
            <v/>
          </cell>
          <cell r="Q15288" t="str">
            <v/>
          </cell>
        </row>
        <row r="15289">
          <cell r="J15289" t="str">
            <v/>
          </cell>
          <cell r="O15289" t="str">
            <v/>
          </cell>
          <cell r="P15289" t="str">
            <v/>
          </cell>
          <cell r="Q15289" t="str">
            <v/>
          </cell>
        </row>
        <row r="15290">
          <cell r="J15290" t="str">
            <v/>
          </cell>
          <cell r="O15290" t="str">
            <v/>
          </cell>
          <cell r="P15290" t="str">
            <v/>
          </cell>
          <cell r="Q15290" t="str">
            <v/>
          </cell>
        </row>
        <row r="15291">
          <cell r="J15291" t="str">
            <v/>
          </cell>
          <cell r="O15291" t="str">
            <v/>
          </cell>
          <cell r="P15291" t="str">
            <v/>
          </cell>
          <cell r="Q15291" t="str">
            <v/>
          </cell>
        </row>
        <row r="15292">
          <cell r="J15292" t="str">
            <v/>
          </cell>
          <cell r="O15292" t="str">
            <v/>
          </cell>
          <cell r="P15292" t="str">
            <v/>
          </cell>
          <cell r="Q15292" t="str">
            <v/>
          </cell>
        </row>
        <row r="15293">
          <cell r="J15293" t="str">
            <v/>
          </cell>
          <cell r="O15293" t="str">
            <v/>
          </cell>
          <cell r="P15293" t="str">
            <v/>
          </cell>
          <cell r="Q15293" t="str">
            <v/>
          </cell>
        </row>
        <row r="15294">
          <cell r="J15294" t="str">
            <v/>
          </cell>
          <cell r="O15294" t="str">
            <v/>
          </cell>
          <cell r="P15294" t="str">
            <v/>
          </cell>
          <cell r="Q15294" t="str">
            <v/>
          </cell>
        </row>
        <row r="15295">
          <cell r="J15295" t="str">
            <v/>
          </cell>
          <cell r="O15295" t="str">
            <v/>
          </cell>
          <cell r="P15295" t="str">
            <v/>
          </cell>
          <cell r="Q15295" t="str">
            <v/>
          </cell>
        </row>
        <row r="15296">
          <cell r="J15296" t="str">
            <v/>
          </cell>
          <cell r="O15296" t="str">
            <v/>
          </cell>
          <cell r="P15296" t="str">
            <v/>
          </cell>
          <cell r="Q15296" t="str">
            <v/>
          </cell>
        </row>
        <row r="15297">
          <cell r="J15297" t="str">
            <v/>
          </cell>
          <cell r="O15297" t="str">
            <v/>
          </cell>
          <cell r="P15297" t="str">
            <v/>
          </cell>
          <cell r="Q15297" t="str">
            <v/>
          </cell>
        </row>
        <row r="15298">
          <cell r="J15298" t="str">
            <v/>
          </cell>
          <cell r="O15298" t="str">
            <v/>
          </cell>
          <cell r="P15298" t="str">
            <v/>
          </cell>
          <cell r="Q15298" t="str">
            <v/>
          </cell>
        </row>
        <row r="15299">
          <cell r="J15299" t="str">
            <v/>
          </cell>
          <cell r="O15299" t="str">
            <v/>
          </cell>
          <cell r="P15299" t="str">
            <v/>
          </cell>
          <cell r="Q15299" t="str">
            <v/>
          </cell>
        </row>
        <row r="15300">
          <cell r="J15300" t="str">
            <v/>
          </cell>
          <cell r="O15300" t="str">
            <v/>
          </cell>
          <cell r="P15300" t="str">
            <v/>
          </cell>
          <cell r="Q15300" t="str">
            <v/>
          </cell>
        </row>
        <row r="15301">
          <cell r="J15301" t="str">
            <v/>
          </cell>
          <cell r="O15301" t="str">
            <v/>
          </cell>
          <cell r="P15301" t="str">
            <v/>
          </cell>
          <cell r="Q15301" t="str">
            <v/>
          </cell>
        </row>
        <row r="15302">
          <cell r="J15302" t="str">
            <v/>
          </cell>
          <cell r="O15302" t="str">
            <v/>
          </cell>
          <cell r="P15302" t="str">
            <v/>
          </cell>
          <cell r="Q15302" t="str">
            <v/>
          </cell>
        </row>
        <row r="15303">
          <cell r="J15303" t="str">
            <v/>
          </cell>
          <cell r="O15303" t="str">
            <v/>
          </cell>
          <cell r="P15303" t="str">
            <v/>
          </cell>
          <cell r="Q15303" t="str">
            <v/>
          </cell>
        </row>
        <row r="15304">
          <cell r="J15304" t="str">
            <v/>
          </cell>
          <cell r="O15304" t="str">
            <v/>
          </cell>
          <cell r="P15304" t="str">
            <v/>
          </cell>
          <cell r="Q15304" t="str">
            <v/>
          </cell>
        </row>
        <row r="15305">
          <cell r="J15305" t="str">
            <v/>
          </cell>
          <cell r="O15305" t="str">
            <v/>
          </cell>
          <cell r="P15305" t="str">
            <v/>
          </cell>
          <cell r="Q15305" t="str">
            <v/>
          </cell>
        </row>
        <row r="15306">
          <cell r="J15306" t="str">
            <v/>
          </cell>
          <cell r="O15306" t="str">
            <v/>
          </cell>
          <cell r="P15306" t="str">
            <v/>
          </cell>
          <cell r="Q15306" t="str">
            <v/>
          </cell>
        </row>
        <row r="15307">
          <cell r="J15307" t="str">
            <v/>
          </cell>
          <cell r="O15307" t="str">
            <v/>
          </cell>
          <cell r="P15307" t="str">
            <v/>
          </cell>
          <cell r="Q15307" t="str">
            <v/>
          </cell>
        </row>
        <row r="15308">
          <cell r="J15308" t="str">
            <v/>
          </cell>
          <cell r="O15308" t="str">
            <v/>
          </cell>
          <cell r="P15308" t="str">
            <v/>
          </cell>
          <cell r="Q15308" t="str">
            <v/>
          </cell>
        </row>
        <row r="15309">
          <cell r="J15309" t="str">
            <v/>
          </cell>
          <cell r="O15309" t="str">
            <v/>
          </cell>
          <cell r="P15309" t="str">
            <v/>
          </cell>
          <cell r="Q15309" t="str">
            <v/>
          </cell>
        </row>
        <row r="15310">
          <cell r="J15310" t="str">
            <v/>
          </cell>
          <cell r="O15310" t="str">
            <v/>
          </cell>
          <cell r="P15310" t="str">
            <v/>
          </cell>
          <cell r="Q15310" t="str">
            <v/>
          </cell>
        </row>
        <row r="15311">
          <cell r="J15311" t="str">
            <v/>
          </cell>
          <cell r="O15311" t="str">
            <v/>
          </cell>
          <cell r="P15311" t="str">
            <v/>
          </cell>
          <cell r="Q15311" t="str">
            <v/>
          </cell>
        </row>
        <row r="15312">
          <cell r="J15312" t="str">
            <v/>
          </cell>
          <cell r="O15312" t="str">
            <v/>
          </cell>
          <cell r="P15312" t="str">
            <v/>
          </cell>
          <cell r="Q15312" t="str">
            <v/>
          </cell>
        </row>
        <row r="15313">
          <cell r="J15313" t="str">
            <v/>
          </cell>
          <cell r="O15313" t="str">
            <v/>
          </cell>
          <cell r="P15313" t="str">
            <v/>
          </cell>
          <cell r="Q15313" t="str">
            <v/>
          </cell>
        </row>
        <row r="15314">
          <cell r="J15314" t="str">
            <v/>
          </cell>
          <cell r="O15314" t="str">
            <v/>
          </cell>
          <cell r="P15314" t="str">
            <v/>
          </cell>
          <cell r="Q15314" t="str">
            <v/>
          </cell>
        </row>
        <row r="15315">
          <cell r="J15315" t="str">
            <v/>
          </cell>
          <cell r="O15315" t="str">
            <v/>
          </cell>
          <cell r="P15315" t="str">
            <v/>
          </cell>
          <cell r="Q15315" t="str">
            <v/>
          </cell>
        </row>
        <row r="15316">
          <cell r="J15316" t="str">
            <v/>
          </cell>
          <cell r="O15316" t="str">
            <v/>
          </cell>
          <cell r="P15316" t="str">
            <v/>
          </cell>
          <cell r="Q15316" t="str">
            <v/>
          </cell>
        </row>
        <row r="15317">
          <cell r="J15317" t="str">
            <v/>
          </cell>
          <cell r="O15317" t="str">
            <v/>
          </cell>
          <cell r="P15317" t="str">
            <v/>
          </cell>
          <cell r="Q15317" t="str">
            <v/>
          </cell>
        </row>
        <row r="15318">
          <cell r="J15318" t="str">
            <v/>
          </cell>
          <cell r="O15318" t="str">
            <v/>
          </cell>
          <cell r="P15318" t="str">
            <v/>
          </cell>
          <cell r="Q15318" t="str">
            <v/>
          </cell>
        </row>
        <row r="15319">
          <cell r="J15319" t="str">
            <v/>
          </cell>
          <cell r="O15319" t="str">
            <v/>
          </cell>
          <cell r="P15319" t="str">
            <v/>
          </cell>
          <cell r="Q15319" t="str">
            <v/>
          </cell>
        </row>
        <row r="15320">
          <cell r="J15320" t="str">
            <v/>
          </cell>
          <cell r="O15320" t="str">
            <v/>
          </cell>
          <cell r="P15320" t="str">
            <v/>
          </cell>
          <cell r="Q15320" t="str">
            <v/>
          </cell>
        </row>
        <row r="15321">
          <cell r="J15321" t="str">
            <v/>
          </cell>
          <cell r="O15321" t="str">
            <v/>
          </cell>
          <cell r="P15321" t="str">
            <v/>
          </cell>
          <cell r="Q15321" t="str">
            <v/>
          </cell>
        </row>
        <row r="15322">
          <cell r="J15322" t="str">
            <v/>
          </cell>
          <cell r="O15322" t="str">
            <v/>
          </cell>
          <cell r="P15322" t="str">
            <v/>
          </cell>
          <cell r="Q15322" t="str">
            <v/>
          </cell>
        </row>
        <row r="15323">
          <cell r="J15323" t="str">
            <v/>
          </cell>
          <cell r="O15323" t="str">
            <v/>
          </cell>
          <cell r="P15323" t="str">
            <v/>
          </cell>
          <cell r="Q15323" t="str">
            <v/>
          </cell>
        </row>
        <row r="15324">
          <cell r="J15324" t="str">
            <v/>
          </cell>
          <cell r="O15324" t="str">
            <v/>
          </cell>
          <cell r="P15324" t="str">
            <v/>
          </cell>
          <cell r="Q15324" t="str">
            <v/>
          </cell>
        </row>
        <row r="15325">
          <cell r="J15325" t="str">
            <v/>
          </cell>
          <cell r="O15325" t="str">
            <v/>
          </cell>
          <cell r="P15325" t="str">
            <v/>
          </cell>
          <cell r="Q15325" t="str">
            <v/>
          </cell>
        </row>
        <row r="15326">
          <cell r="J15326" t="str">
            <v/>
          </cell>
          <cell r="O15326" t="str">
            <v/>
          </cell>
          <cell r="P15326" t="str">
            <v/>
          </cell>
          <cell r="Q15326" t="str">
            <v/>
          </cell>
        </row>
        <row r="15327">
          <cell r="J15327" t="str">
            <v/>
          </cell>
          <cell r="O15327" t="str">
            <v/>
          </cell>
          <cell r="P15327" t="str">
            <v/>
          </cell>
          <cell r="Q15327" t="str">
            <v/>
          </cell>
        </row>
        <row r="15328">
          <cell r="J15328" t="str">
            <v/>
          </cell>
          <cell r="O15328" t="str">
            <v/>
          </cell>
          <cell r="P15328" t="str">
            <v/>
          </cell>
          <cell r="Q15328" t="str">
            <v/>
          </cell>
        </row>
        <row r="15329">
          <cell r="J15329" t="str">
            <v/>
          </cell>
          <cell r="O15329" t="str">
            <v/>
          </cell>
          <cell r="P15329" t="str">
            <v/>
          </cell>
          <cell r="Q15329" t="str">
            <v/>
          </cell>
        </row>
        <row r="15330">
          <cell r="J15330" t="str">
            <v/>
          </cell>
          <cell r="O15330" t="str">
            <v/>
          </cell>
          <cell r="P15330" t="str">
            <v/>
          </cell>
          <cell r="Q15330" t="str">
            <v/>
          </cell>
        </row>
        <row r="15331">
          <cell r="J15331" t="str">
            <v/>
          </cell>
          <cell r="O15331" t="str">
            <v/>
          </cell>
          <cell r="P15331" t="str">
            <v/>
          </cell>
          <cell r="Q15331" t="str">
            <v/>
          </cell>
        </row>
        <row r="15332">
          <cell r="J15332" t="str">
            <v/>
          </cell>
          <cell r="O15332" t="str">
            <v/>
          </cell>
          <cell r="P15332" t="str">
            <v/>
          </cell>
          <cell r="Q15332" t="str">
            <v/>
          </cell>
        </row>
        <row r="15333">
          <cell r="J15333" t="str">
            <v/>
          </cell>
          <cell r="O15333" t="str">
            <v/>
          </cell>
          <cell r="P15333" t="str">
            <v/>
          </cell>
          <cell r="Q15333" t="str">
            <v/>
          </cell>
        </row>
        <row r="15334">
          <cell r="J15334" t="str">
            <v/>
          </cell>
          <cell r="O15334" t="str">
            <v/>
          </cell>
          <cell r="P15334" t="str">
            <v/>
          </cell>
          <cell r="Q15334" t="str">
            <v/>
          </cell>
        </row>
        <row r="15335">
          <cell r="J15335" t="str">
            <v/>
          </cell>
          <cell r="O15335" t="str">
            <v/>
          </cell>
          <cell r="P15335" t="str">
            <v/>
          </cell>
          <cell r="Q15335" t="str">
            <v/>
          </cell>
        </row>
        <row r="15336">
          <cell r="J15336" t="str">
            <v/>
          </cell>
          <cell r="O15336" t="str">
            <v/>
          </cell>
          <cell r="P15336" t="str">
            <v/>
          </cell>
          <cell r="Q15336" t="str">
            <v/>
          </cell>
        </row>
        <row r="15337">
          <cell r="J15337" t="str">
            <v/>
          </cell>
          <cell r="O15337" t="str">
            <v/>
          </cell>
          <cell r="P15337" t="str">
            <v/>
          </cell>
          <cell r="Q15337" t="str">
            <v/>
          </cell>
        </row>
        <row r="15338">
          <cell r="J15338" t="str">
            <v/>
          </cell>
          <cell r="O15338" t="str">
            <v/>
          </cell>
          <cell r="P15338" t="str">
            <v/>
          </cell>
          <cell r="Q15338" t="str">
            <v/>
          </cell>
        </row>
        <row r="15339">
          <cell r="J15339" t="str">
            <v/>
          </cell>
          <cell r="O15339" t="str">
            <v/>
          </cell>
          <cell r="P15339" t="str">
            <v/>
          </cell>
          <cell r="Q15339" t="str">
            <v/>
          </cell>
        </row>
        <row r="15340">
          <cell r="J15340" t="str">
            <v/>
          </cell>
          <cell r="O15340" t="str">
            <v/>
          </cell>
          <cell r="P15340" t="str">
            <v/>
          </cell>
          <cell r="Q15340" t="str">
            <v/>
          </cell>
        </row>
        <row r="15341">
          <cell r="J15341" t="str">
            <v/>
          </cell>
          <cell r="O15341" t="str">
            <v/>
          </cell>
          <cell r="P15341" t="str">
            <v/>
          </cell>
          <cell r="Q15341" t="str">
            <v/>
          </cell>
        </row>
        <row r="15342">
          <cell r="J15342" t="str">
            <v/>
          </cell>
          <cell r="O15342" t="str">
            <v/>
          </cell>
          <cell r="P15342" t="str">
            <v/>
          </cell>
          <cell r="Q15342" t="str">
            <v/>
          </cell>
        </row>
        <row r="15343">
          <cell r="J15343" t="str">
            <v/>
          </cell>
          <cell r="O15343" t="str">
            <v/>
          </cell>
          <cell r="P15343" t="str">
            <v/>
          </cell>
          <cell r="Q15343" t="str">
            <v/>
          </cell>
        </row>
        <row r="15344">
          <cell r="J15344" t="str">
            <v/>
          </cell>
          <cell r="O15344" t="str">
            <v/>
          </cell>
          <cell r="P15344" t="str">
            <v/>
          </cell>
          <cell r="Q15344" t="str">
            <v/>
          </cell>
        </row>
        <row r="15345">
          <cell r="J15345" t="str">
            <v/>
          </cell>
          <cell r="O15345" t="str">
            <v/>
          </cell>
          <cell r="P15345" t="str">
            <v/>
          </cell>
          <cell r="Q15345" t="str">
            <v/>
          </cell>
        </row>
        <row r="15346">
          <cell r="J15346" t="str">
            <v/>
          </cell>
          <cell r="O15346" t="str">
            <v/>
          </cell>
          <cell r="P15346" t="str">
            <v/>
          </cell>
          <cell r="Q15346" t="str">
            <v/>
          </cell>
        </row>
        <row r="15347">
          <cell r="J15347" t="str">
            <v/>
          </cell>
          <cell r="O15347" t="str">
            <v/>
          </cell>
          <cell r="P15347" t="str">
            <v/>
          </cell>
          <cell r="Q15347" t="str">
            <v/>
          </cell>
        </row>
        <row r="15348">
          <cell r="J15348" t="str">
            <v/>
          </cell>
          <cell r="O15348" t="str">
            <v/>
          </cell>
          <cell r="P15348" t="str">
            <v/>
          </cell>
          <cell r="Q15348" t="str">
            <v/>
          </cell>
        </row>
        <row r="15349">
          <cell r="J15349" t="str">
            <v/>
          </cell>
          <cell r="O15349" t="str">
            <v/>
          </cell>
          <cell r="P15349" t="str">
            <v/>
          </cell>
          <cell r="Q15349" t="str">
            <v/>
          </cell>
        </row>
        <row r="15350">
          <cell r="J15350" t="str">
            <v/>
          </cell>
          <cell r="O15350" t="str">
            <v/>
          </cell>
          <cell r="P15350" t="str">
            <v/>
          </cell>
          <cell r="Q15350" t="str">
            <v/>
          </cell>
        </row>
        <row r="15351">
          <cell r="J15351" t="str">
            <v/>
          </cell>
          <cell r="O15351" t="str">
            <v/>
          </cell>
          <cell r="P15351" t="str">
            <v/>
          </cell>
          <cell r="Q15351" t="str">
            <v/>
          </cell>
        </row>
        <row r="15352">
          <cell r="J15352" t="str">
            <v/>
          </cell>
          <cell r="O15352" t="str">
            <v/>
          </cell>
          <cell r="P15352" t="str">
            <v/>
          </cell>
          <cell r="Q15352" t="str">
            <v/>
          </cell>
        </row>
        <row r="15353">
          <cell r="J15353" t="str">
            <v/>
          </cell>
          <cell r="O15353" t="str">
            <v/>
          </cell>
          <cell r="P15353" t="str">
            <v/>
          </cell>
          <cell r="Q15353" t="str">
            <v/>
          </cell>
        </row>
        <row r="15354">
          <cell r="J15354" t="str">
            <v/>
          </cell>
          <cell r="O15354" t="str">
            <v/>
          </cell>
          <cell r="P15354" t="str">
            <v/>
          </cell>
          <cell r="Q15354" t="str">
            <v/>
          </cell>
        </row>
        <row r="15355">
          <cell r="J15355" t="str">
            <v/>
          </cell>
          <cell r="O15355" t="str">
            <v/>
          </cell>
          <cell r="P15355" t="str">
            <v/>
          </cell>
          <cell r="Q15355" t="str">
            <v/>
          </cell>
        </row>
        <row r="15356">
          <cell r="J15356" t="str">
            <v/>
          </cell>
          <cell r="O15356" t="str">
            <v/>
          </cell>
          <cell r="P15356" t="str">
            <v/>
          </cell>
          <cell r="Q15356" t="str">
            <v/>
          </cell>
        </row>
        <row r="15357">
          <cell r="J15357" t="str">
            <v/>
          </cell>
          <cell r="O15357" t="str">
            <v/>
          </cell>
          <cell r="P15357" t="str">
            <v/>
          </cell>
          <cell r="Q15357" t="str">
            <v/>
          </cell>
        </row>
        <row r="15358">
          <cell r="J15358" t="str">
            <v/>
          </cell>
          <cell r="O15358" t="str">
            <v/>
          </cell>
          <cell r="P15358" t="str">
            <v/>
          </cell>
          <cell r="Q15358" t="str">
            <v/>
          </cell>
        </row>
        <row r="15359">
          <cell r="J15359" t="str">
            <v/>
          </cell>
          <cell r="O15359" t="str">
            <v/>
          </cell>
          <cell r="P15359" t="str">
            <v/>
          </cell>
          <cell r="Q15359" t="str">
            <v/>
          </cell>
        </row>
        <row r="15360">
          <cell r="J15360" t="str">
            <v/>
          </cell>
          <cell r="O15360" t="str">
            <v/>
          </cell>
          <cell r="P15360" t="str">
            <v/>
          </cell>
          <cell r="Q15360" t="str">
            <v/>
          </cell>
        </row>
        <row r="15361">
          <cell r="J15361" t="str">
            <v/>
          </cell>
          <cell r="O15361" t="str">
            <v/>
          </cell>
          <cell r="P15361" t="str">
            <v/>
          </cell>
          <cell r="Q15361" t="str">
            <v/>
          </cell>
        </row>
        <row r="15362">
          <cell r="J15362" t="str">
            <v/>
          </cell>
          <cell r="O15362" t="str">
            <v/>
          </cell>
          <cell r="P15362" t="str">
            <v/>
          </cell>
          <cell r="Q15362" t="str">
            <v/>
          </cell>
        </row>
        <row r="15363">
          <cell r="J15363" t="str">
            <v/>
          </cell>
          <cell r="O15363" t="str">
            <v/>
          </cell>
          <cell r="P15363" t="str">
            <v/>
          </cell>
          <cell r="Q15363" t="str">
            <v/>
          </cell>
        </row>
        <row r="15364">
          <cell r="J15364" t="str">
            <v/>
          </cell>
          <cell r="O15364" t="str">
            <v/>
          </cell>
          <cell r="P15364" t="str">
            <v/>
          </cell>
          <cell r="Q15364" t="str">
            <v/>
          </cell>
        </row>
        <row r="15365">
          <cell r="J15365" t="str">
            <v/>
          </cell>
          <cell r="O15365" t="str">
            <v/>
          </cell>
          <cell r="P15365" t="str">
            <v/>
          </cell>
          <cell r="Q15365" t="str">
            <v/>
          </cell>
        </row>
        <row r="15366">
          <cell r="J15366" t="str">
            <v/>
          </cell>
          <cell r="O15366" t="str">
            <v/>
          </cell>
          <cell r="P15366" t="str">
            <v/>
          </cell>
          <cell r="Q15366" t="str">
            <v/>
          </cell>
        </row>
        <row r="15367">
          <cell r="J15367" t="str">
            <v/>
          </cell>
          <cell r="O15367" t="str">
            <v/>
          </cell>
          <cell r="P15367" t="str">
            <v/>
          </cell>
          <cell r="Q15367" t="str">
            <v/>
          </cell>
        </row>
        <row r="15368">
          <cell r="J15368" t="str">
            <v/>
          </cell>
          <cell r="O15368" t="str">
            <v/>
          </cell>
          <cell r="P15368" t="str">
            <v/>
          </cell>
          <cell r="Q15368" t="str">
            <v/>
          </cell>
        </row>
        <row r="15369">
          <cell r="J15369" t="str">
            <v/>
          </cell>
          <cell r="O15369" t="str">
            <v/>
          </cell>
          <cell r="P15369" t="str">
            <v/>
          </cell>
          <cell r="Q15369" t="str">
            <v/>
          </cell>
        </row>
        <row r="15370">
          <cell r="J15370" t="str">
            <v/>
          </cell>
          <cell r="O15370" t="str">
            <v/>
          </cell>
          <cell r="P15370" t="str">
            <v/>
          </cell>
          <cell r="Q15370" t="str">
            <v/>
          </cell>
        </row>
        <row r="15371">
          <cell r="J15371" t="str">
            <v/>
          </cell>
          <cell r="O15371" t="str">
            <v/>
          </cell>
          <cell r="P15371" t="str">
            <v/>
          </cell>
          <cell r="Q15371" t="str">
            <v/>
          </cell>
        </row>
        <row r="15372">
          <cell r="J15372" t="str">
            <v/>
          </cell>
          <cell r="O15372" t="str">
            <v/>
          </cell>
          <cell r="P15372" t="str">
            <v/>
          </cell>
          <cell r="Q15372" t="str">
            <v/>
          </cell>
        </row>
        <row r="15373">
          <cell r="J15373" t="str">
            <v/>
          </cell>
          <cell r="O15373" t="str">
            <v/>
          </cell>
          <cell r="P15373" t="str">
            <v/>
          </cell>
          <cell r="Q15373" t="str">
            <v/>
          </cell>
        </row>
        <row r="15374">
          <cell r="J15374" t="str">
            <v/>
          </cell>
          <cell r="O15374" t="str">
            <v/>
          </cell>
          <cell r="P15374" t="str">
            <v/>
          </cell>
          <cell r="Q15374" t="str">
            <v/>
          </cell>
        </row>
        <row r="15375">
          <cell r="J15375" t="str">
            <v/>
          </cell>
          <cell r="O15375" t="str">
            <v/>
          </cell>
          <cell r="P15375" t="str">
            <v/>
          </cell>
          <cell r="Q15375" t="str">
            <v/>
          </cell>
        </row>
        <row r="15376">
          <cell r="J15376" t="str">
            <v/>
          </cell>
          <cell r="O15376" t="str">
            <v/>
          </cell>
          <cell r="P15376" t="str">
            <v/>
          </cell>
          <cell r="Q15376" t="str">
            <v/>
          </cell>
        </row>
        <row r="15377">
          <cell r="J15377" t="str">
            <v/>
          </cell>
          <cell r="O15377" t="str">
            <v/>
          </cell>
          <cell r="P15377" t="str">
            <v/>
          </cell>
          <cell r="Q15377" t="str">
            <v/>
          </cell>
        </row>
        <row r="15378">
          <cell r="J15378" t="str">
            <v/>
          </cell>
          <cell r="O15378" t="str">
            <v/>
          </cell>
          <cell r="P15378" t="str">
            <v/>
          </cell>
          <cell r="Q15378" t="str">
            <v/>
          </cell>
        </row>
        <row r="15379">
          <cell r="J15379" t="str">
            <v/>
          </cell>
          <cell r="O15379" t="str">
            <v/>
          </cell>
          <cell r="P15379" t="str">
            <v/>
          </cell>
          <cell r="Q15379" t="str">
            <v/>
          </cell>
        </row>
        <row r="15380">
          <cell r="J15380" t="str">
            <v/>
          </cell>
          <cell r="O15380" t="str">
            <v/>
          </cell>
          <cell r="P15380" t="str">
            <v/>
          </cell>
          <cell r="Q15380" t="str">
            <v/>
          </cell>
        </row>
        <row r="15381">
          <cell r="J15381" t="str">
            <v/>
          </cell>
          <cell r="O15381" t="str">
            <v/>
          </cell>
          <cell r="P15381" t="str">
            <v/>
          </cell>
          <cell r="Q15381" t="str">
            <v/>
          </cell>
        </row>
        <row r="15382">
          <cell r="J15382" t="str">
            <v/>
          </cell>
          <cell r="O15382" t="str">
            <v/>
          </cell>
          <cell r="P15382" t="str">
            <v/>
          </cell>
          <cell r="Q15382" t="str">
            <v/>
          </cell>
        </row>
        <row r="15383">
          <cell r="J15383" t="str">
            <v/>
          </cell>
          <cell r="O15383" t="str">
            <v/>
          </cell>
          <cell r="P15383" t="str">
            <v/>
          </cell>
          <cell r="Q15383" t="str">
            <v/>
          </cell>
        </row>
        <row r="15384">
          <cell r="J15384" t="str">
            <v/>
          </cell>
          <cell r="O15384" t="str">
            <v/>
          </cell>
          <cell r="P15384" t="str">
            <v/>
          </cell>
          <cell r="Q15384" t="str">
            <v/>
          </cell>
        </row>
        <row r="15385">
          <cell r="J15385" t="str">
            <v/>
          </cell>
          <cell r="O15385" t="str">
            <v/>
          </cell>
          <cell r="P15385" t="str">
            <v/>
          </cell>
          <cell r="Q15385" t="str">
            <v/>
          </cell>
        </row>
        <row r="15386">
          <cell r="J15386" t="str">
            <v/>
          </cell>
          <cell r="O15386" t="str">
            <v/>
          </cell>
          <cell r="P15386" t="str">
            <v/>
          </cell>
          <cell r="Q15386" t="str">
            <v/>
          </cell>
        </row>
        <row r="15387">
          <cell r="J15387" t="str">
            <v/>
          </cell>
          <cell r="O15387" t="str">
            <v/>
          </cell>
          <cell r="P15387" t="str">
            <v/>
          </cell>
          <cell r="Q15387" t="str">
            <v/>
          </cell>
        </row>
        <row r="15388">
          <cell r="J15388" t="str">
            <v/>
          </cell>
          <cell r="O15388" t="str">
            <v/>
          </cell>
          <cell r="P15388" t="str">
            <v/>
          </cell>
          <cell r="Q15388" t="str">
            <v/>
          </cell>
        </row>
        <row r="15389">
          <cell r="J15389" t="str">
            <v/>
          </cell>
          <cell r="O15389" t="str">
            <v/>
          </cell>
          <cell r="P15389" t="str">
            <v/>
          </cell>
          <cell r="Q15389" t="str">
            <v/>
          </cell>
        </row>
        <row r="15390">
          <cell r="J15390" t="str">
            <v/>
          </cell>
          <cell r="O15390" t="str">
            <v/>
          </cell>
          <cell r="P15390" t="str">
            <v/>
          </cell>
          <cell r="Q15390" t="str">
            <v/>
          </cell>
        </row>
        <row r="15391">
          <cell r="J15391" t="str">
            <v/>
          </cell>
          <cell r="O15391" t="str">
            <v/>
          </cell>
          <cell r="P15391" t="str">
            <v/>
          </cell>
          <cell r="Q15391" t="str">
            <v/>
          </cell>
        </row>
        <row r="15392">
          <cell r="J15392" t="str">
            <v/>
          </cell>
          <cell r="O15392" t="str">
            <v/>
          </cell>
          <cell r="P15392" t="str">
            <v/>
          </cell>
          <cell r="Q15392" t="str">
            <v/>
          </cell>
        </row>
        <row r="15393">
          <cell r="J15393" t="str">
            <v/>
          </cell>
          <cell r="O15393" t="str">
            <v/>
          </cell>
          <cell r="P15393" t="str">
            <v/>
          </cell>
          <cell r="Q15393" t="str">
            <v/>
          </cell>
        </row>
        <row r="15394">
          <cell r="J15394" t="str">
            <v/>
          </cell>
          <cell r="O15394" t="str">
            <v/>
          </cell>
          <cell r="P15394" t="str">
            <v/>
          </cell>
          <cell r="Q15394" t="str">
            <v/>
          </cell>
        </row>
        <row r="15395">
          <cell r="J15395" t="str">
            <v/>
          </cell>
          <cell r="O15395" t="str">
            <v/>
          </cell>
          <cell r="P15395" t="str">
            <v/>
          </cell>
          <cell r="Q15395" t="str">
            <v/>
          </cell>
        </row>
        <row r="15396">
          <cell r="J15396" t="str">
            <v/>
          </cell>
          <cell r="O15396" t="str">
            <v/>
          </cell>
          <cell r="P15396" t="str">
            <v/>
          </cell>
          <cell r="Q15396" t="str">
            <v/>
          </cell>
        </row>
        <row r="15397">
          <cell r="J15397" t="str">
            <v/>
          </cell>
          <cell r="O15397" t="str">
            <v/>
          </cell>
          <cell r="P15397" t="str">
            <v/>
          </cell>
          <cell r="Q15397" t="str">
            <v/>
          </cell>
        </row>
        <row r="15398">
          <cell r="J15398" t="str">
            <v/>
          </cell>
          <cell r="O15398" t="str">
            <v/>
          </cell>
          <cell r="P15398" t="str">
            <v/>
          </cell>
          <cell r="Q15398" t="str">
            <v/>
          </cell>
        </row>
        <row r="15399">
          <cell r="J15399" t="str">
            <v/>
          </cell>
          <cell r="O15399" t="str">
            <v/>
          </cell>
          <cell r="P15399" t="str">
            <v/>
          </cell>
          <cell r="Q15399" t="str">
            <v/>
          </cell>
        </row>
        <row r="15400">
          <cell r="J15400" t="str">
            <v/>
          </cell>
          <cell r="O15400" t="str">
            <v/>
          </cell>
          <cell r="P15400" t="str">
            <v/>
          </cell>
          <cell r="Q15400" t="str">
            <v/>
          </cell>
        </row>
        <row r="15401">
          <cell r="J15401" t="str">
            <v/>
          </cell>
          <cell r="O15401" t="str">
            <v/>
          </cell>
          <cell r="P15401" t="str">
            <v/>
          </cell>
          <cell r="Q15401" t="str">
            <v/>
          </cell>
        </row>
        <row r="15402">
          <cell r="J15402" t="str">
            <v/>
          </cell>
          <cell r="O15402" t="str">
            <v/>
          </cell>
          <cell r="P15402" t="str">
            <v/>
          </cell>
          <cell r="Q15402" t="str">
            <v/>
          </cell>
        </row>
        <row r="15403">
          <cell r="J15403" t="str">
            <v/>
          </cell>
          <cell r="O15403" t="str">
            <v/>
          </cell>
          <cell r="P15403" t="str">
            <v/>
          </cell>
          <cell r="Q15403" t="str">
            <v/>
          </cell>
        </row>
        <row r="15404">
          <cell r="J15404" t="str">
            <v/>
          </cell>
          <cell r="O15404" t="str">
            <v/>
          </cell>
          <cell r="P15404" t="str">
            <v/>
          </cell>
          <cell r="Q15404" t="str">
            <v/>
          </cell>
        </row>
        <row r="15405">
          <cell r="J15405" t="str">
            <v/>
          </cell>
          <cell r="O15405" t="str">
            <v/>
          </cell>
          <cell r="P15405" t="str">
            <v/>
          </cell>
          <cell r="Q15405" t="str">
            <v/>
          </cell>
        </row>
        <row r="15406">
          <cell r="J15406" t="str">
            <v/>
          </cell>
          <cell r="O15406" t="str">
            <v/>
          </cell>
          <cell r="P15406" t="str">
            <v/>
          </cell>
          <cell r="Q15406" t="str">
            <v/>
          </cell>
        </row>
        <row r="15407">
          <cell r="J15407" t="str">
            <v/>
          </cell>
          <cell r="O15407" t="str">
            <v/>
          </cell>
          <cell r="P15407" t="str">
            <v/>
          </cell>
          <cell r="Q15407" t="str">
            <v/>
          </cell>
        </row>
        <row r="15408">
          <cell r="J15408" t="str">
            <v/>
          </cell>
          <cell r="O15408" t="str">
            <v/>
          </cell>
          <cell r="P15408" t="str">
            <v/>
          </cell>
          <cell r="Q15408" t="str">
            <v/>
          </cell>
        </row>
        <row r="15409">
          <cell r="J15409" t="str">
            <v/>
          </cell>
          <cell r="O15409" t="str">
            <v/>
          </cell>
          <cell r="P15409" t="str">
            <v/>
          </cell>
          <cell r="Q15409" t="str">
            <v/>
          </cell>
        </row>
        <row r="15410">
          <cell r="J15410" t="str">
            <v/>
          </cell>
          <cell r="O15410" t="str">
            <v/>
          </cell>
          <cell r="P15410" t="str">
            <v/>
          </cell>
          <cell r="Q15410" t="str">
            <v/>
          </cell>
        </row>
        <row r="15411">
          <cell r="J15411" t="str">
            <v/>
          </cell>
          <cell r="O15411" t="str">
            <v/>
          </cell>
          <cell r="P15411" t="str">
            <v/>
          </cell>
          <cell r="Q15411" t="str">
            <v/>
          </cell>
        </row>
        <row r="15412">
          <cell r="J15412" t="str">
            <v/>
          </cell>
          <cell r="O15412" t="str">
            <v/>
          </cell>
          <cell r="P15412" t="str">
            <v/>
          </cell>
          <cell r="Q15412" t="str">
            <v/>
          </cell>
        </row>
        <row r="15413">
          <cell r="J15413" t="str">
            <v/>
          </cell>
          <cell r="O15413" t="str">
            <v/>
          </cell>
          <cell r="P15413" t="str">
            <v/>
          </cell>
          <cell r="Q15413" t="str">
            <v/>
          </cell>
        </row>
        <row r="15414">
          <cell r="J15414" t="str">
            <v/>
          </cell>
          <cell r="O15414" t="str">
            <v/>
          </cell>
          <cell r="P15414" t="str">
            <v/>
          </cell>
          <cell r="Q15414" t="str">
            <v/>
          </cell>
        </row>
        <row r="15415">
          <cell r="J15415" t="str">
            <v/>
          </cell>
          <cell r="O15415" t="str">
            <v/>
          </cell>
          <cell r="P15415" t="str">
            <v/>
          </cell>
          <cell r="Q15415" t="str">
            <v/>
          </cell>
        </row>
        <row r="15416">
          <cell r="J15416" t="str">
            <v/>
          </cell>
          <cell r="O15416" t="str">
            <v/>
          </cell>
          <cell r="P15416" t="str">
            <v/>
          </cell>
          <cell r="Q15416" t="str">
            <v/>
          </cell>
        </row>
        <row r="15417">
          <cell r="J15417" t="str">
            <v/>
          </cell>
          <cell r="O15417" t="str">
            <v/>
          </cell>
          <cell r="P15417" t="str">
            <v/>
          </cell>
          <cell r="Q15417" t="str">
            <v/>
          </cell>
        </row>
        <row r="15418">
          <cell r="J15418" t="str">
            <v/>
          </cell>
          <cell r="O15418" t="str">
            <v/>
          </cell>
          <cell r="P15418" t="str">
            <v/>
          </cell>
          <cell r="Q15418" t="str">
            <v/>
          </cell>
        </row>
        <row r="15419">
          <cell r="J15419" t="str">
            <v/>
          </cell>
          <cell r="O15419" t="str">
            <v/>
          </cell>
          <cell r="P15419" t="str">
            <v/>
          </cell>
          <cell r="Q15419" t="str">
            <v/>
          </cell>
        </row>
        <row r="15420">
          <cell r="J15420" t="str">
            <v/>
          </cell>
          <cell r="O15420" t="str">
            <v/>
          </cell>
          <cell r="P15420" t="str">
            <v/>
          </cell>
          <cell r="Q15420" t="str">
            <v/>
          </cell>
        </row>
        <row r="15421">
          <cell r="J15421" t="str">
            <v/>
          </cell>
          <cell r="O15421" t="str">
            <v/>
          </cell>
          <cell r="P15421" t="str">
            <v/>
          </cell>
          <cell r="Q15421" t="str">
            <v/>
          </cell>
        </row>
        <row r="15422">
          <cell r="J15422" t="str">
            <v/>
          </cell>
          <cell r="O15422" t="str">
            <v/>
          </cell>
          <cell r="P15422" t="str">
            <v/>
          </cell>
          <cell r="Q15422" t="str">
            <v/>
          </cell>
        </row>
        <row r="15423">
          <cell r="J15423" t="str">
            <v/>
          </cell>
          <cell r="O15423" t="str">
            <v/>
          </cell>
          <cell r="P15423" t="str">
            <v/>
          </cell>
          <cell r="Q15423" t="str">
            <v/>
          </cell>
        </row>
        <row r="15424">
          <cell r="J15424" t="str">
            <v/>
          </cell>
          <cell r="O15424" t="str">
            <v/>
          </cell>
          <cell r="P15424" t="str">
            <v/>
          </cell>
          <cell r="Q15424" t="str">
            <v/>
          </cell>
        </row>
        <row r="15425">
          <cell r="J15425" t="str">
            <v/>
          </cell>
          <cell r="O15425" t="str">
            <v/>
          </cell>
          <cell r="P15425" t="str">
            <v/>
          </cell>
          <cell r="Q15425" t="str">
            <v/>
          </cell>
        </row>
        <row r="15426">
          <cell r="J15426" t="str">
            <v/>
          </cell>
          <cell r="O15426" t="str">
            <v/>
          </cell>
          <cell r="P15426" t="str">
            <v/>
          </cell>
          <cell r="Q15426" t="str">
            <v/>
          </cell>
        </row>
        <row r="15427">
          <cell r="J15427" t="str">
            <v/>
          </cell>
          <cell r="O15427" t="str">
            <v/>
          </cell>
          <cell r="P15427" t="str">
            <v/>
          </cell>
          <cell r="Q15427" t="str">
            <v/>
          </cell>
        </row>
        <row r="15428">
          <cell r="J15428" t="str">
            <v/>
          </cell>
          <cell r="O15428" t="str">
            <v/>
          </cell>
          <cell r="P15428" t="str">
            <v/>
          </cell>
          <cell r="Q15428" t="str">
            <v/>
          </cell>
        </row>
        <row r="15429">
          <cell r="J15429" t="str">
            <v/>
          </cell>
          <cell r="O15429" t="str">
            <v/>
          </cell>
          <cell r="P15429" t="str">
            <v/>
          </cell>
          <cell r="Q15429" t="str">
            <v/>
          </cell>
        </row>
        <row r="15430">
          <cell r="J15430" t="str">
            <v/>
          </cell>
          <cell r="O15430" t="str">
            <v/>
          </cell>
          <cell r="P15430" t="str">
            <v/>
          </cell>
          <cell r="Q15430" t="str">
            <v/>
          </cell>
        </row>
        <row r="15431">
          <cell r="J15431" t="str">
            <v/>
          </cell>
          <cell r="O15431" t="str">
            <v/>
          </cell>
          <cell r="P15431" t="str">
            <v/>
          </cell>
          <cell r="Q15431" t="str">
            <v/>
          </cell>
        </row>
        <row r="15432">
          <cell r="J15432" t="str">
            <v/>
          </cell>
          <cell r="O15432" t="str">
            <v/>
          </cell>
          <cell r="P15432" t="str">
            <v/>
          </cell>
          <cell r="Q15432" t="str">
            <v/>
          </cell>
        </row>
        <row r="15433">
          <cell r="J15433" t="str">
            <v/>
          </cell>
          <cell r="O15433" t="str">
            <v/>
          </cell>
          <cell r="P15433" t="str">
            <v/>
          </cell>
          <cell r="Q15433" t="str">
            <v/>
          </cell>
        </row>
        <row r="15434">
          <cell r="J15434" t="str">
            <v/>
          </cell>
          <cell r="O15434" t="str">
            <v/>
          </cell>
          <cell r="P15434" t="str">
            <v/>
          </cell>
          <cell r="Q15434" t="str">
            <v/>
          </cell>
        </row>
        <row r="15435">
          <cell r="J15435" t="str">
            <v/>
          </cell>
          <cell r="O15435" t="str">
            <v/>
          </cell>
          <cell r="P15435" t="str">
            <v/>
          </cell>
          <cell r="Q15435" t="str">
            <v/>
          </cell>
        </row>
        <row r="15436">
          <cell r="J15436" t="str">
            <v/>
          </cell>
          <cell r="O15436" t="str">
            <v/>
          </cell>
          <cell r="P15436" t="str">
            <v/>
          </cell>
          <cell r="Q15436" t="str">
            <v/>
          </cell>
        </row>
        <row r="15437">
          <cell r="J15437" t="str">
            <v/>
          </cell>
          <cell r="O15437" t="str">
            <v/>
          </cell>
          <cell r="P15437" t="str">
            <v/>
          </cell>
          <cell r="Q15437" t="str">
            <v/>
          </cell>
        </row>
        <row r="15438">
          <cell r="J15438" t="str">
            <v/>
          </cell>
          <cell r="O15438" t="str">
            <v/>
          </cell>
          <cell r="P15438" t="str">
            <v/>
          </cell>
          <cell r="Q15438" t="str">
            <v/>
          </cell>
        </row>
        <row r="15439">
          <cell r="J15439" t="str">
            <v/>
          </cell>
          <cell r="O15439" t="str">
            <v/>
          </cell>
          <cell r="P15439" t="str">
            <v/>
          </cell>
          <cell r="Q15439" t="str">
            <v/>
          </cell>
        </row>
        <row r="15440">
          <cell r="J15440" t="str">
            <v/>
          </cell>
          <cell r="O15440" t="str">
            <v/>
          </cell>
          <cell r="P15440" t="str">
            <v/>
          </cell>
          <cell r="Q15440" t="str">
            <v/>
          </cell>
        </row>
        <row r="15441">
          <cell r="J15441" t="str">
            <v/>
          </cell>
          <cell r="O15441" t="str">
            <v/>
          </cell>
          <cell r="P15441" t="str">
            <v/>
          </cell>
          <cell r="Q15441" t="str">
            <v/>
          </cell>
        </row>
        <row r="15442">
          <cell r="J15442" t="str">
            <v/>
          </cell>
          <cell r="O15442" t="str">
            <v/>
          </cell>
          <cell r="P15442" t="str">
            <v/>
          </cell>
          <cell r="Q15442" t="str">
            <v/>
          </cell>
        </row>
        <row r="15443">
          <cell r="J15443" t="str">
            <v/>
          </cell>
          <cell r="O15443" t="str">
            <v/>
          </cell>
          <cell r="P15443" t="str">
            <v/>
          </cell>
          <cell r="Q15443" t="str">
            <v/>
          </cell>
        </row>
        <row r="15444">
          <cell r="J15444" t="str">
            <v/>
          </cell>
          <cell r="O15444" t="str">
            <v/>
          </cell>
          <cell r="P15444" t="str">
            <v/>
          </cell>
          <cell r="Q15444" t="str">
            <v/>
          </cell>
        </row>
        <row r="15445">
          <cell r="J15445" t="str">
            <v/>
          </cell>
          <cell r="O15445" t="str">
            <v/>
          </cell>
          <cell r="P15445" t="str">
            <v/>
          </cell>
          <cell r="Q15445" t="str">
            <v/>
          </cell>
        </row>
        <row r="15446">
          <cell r="J15446" t="str">
            <v/>
          </cell>
          <cell r="O15446" t="str">
            <v/>
          </cell>
          <cell r="P15446" t="str">
            <v/>
          </cell>
          <cell r="Q15446" t="str">
            <v/>
          </cell>
        </row>
        <row r="15447">
          <cell r="J15447" t="str">
            <v/>
          </cell>
          <cell r="O15447" t="str">
            <v/>
          </cell>
          <cell r="P15447" t="str">
            <v/>
          </cell>
          <cell r="Q15447" t="str">
            <v/>
          </cell>
        </row>
        <row r="15448">
          <cell r="J15448" t="str">
            <v/>
          </cell>
          <cell r="O15448" t="str">
            <v/>
          </cell>
          <cell r="P15448" t="str">
            <v/>
          </cell>
          <cell r="Q15448" t="str">
            <v/>
          </cell>
        </row>
        <row r="15449">
          <cell r="J15449" t="str">
            <v/>
          </cell>
          <cell r="O15449" t="str">
            <v/>
          </cell>
          <cell r="P15449" t="str">
            <v/>
          </cell>
          <cell r="Q15449" t="str">
            <v/>
          </cell>
        </row>
        <row r="15450">
          <cell r="J15450" t="str">
            <v/>
          </cell>
          <cell r="O15450" t="str">
            <v/>
          </cell>
          <cell r="P15450" t="str">
            <v/>
          </cell>
          <cell r="Q15450" t="str">
            <v/>
          </cell>
        </row>
        <row r="15451">
          <cell r="J15451" t="str">
            <v/>
          </cell>
          <cell r="O15451" t="str">
            <v/>
          </cell>
          <cell r="P15451" t="str">
            <v/>
          </cell>
          <cell r="Q15451" t="str">
            <v/>
          </cell>
        </row>
        <row r="15452">
          <cell r="J15452" t="str">
            <v/>
          </cell>
          <cell r="O15452" t="str">
            <v/>
          </cell>
          <cell r="P15452" t="str">
            <v/>
          </cell>
          <cell r="Q15452" t="str">
            <v/>
          </cell>
        </row>
        <row r="15453">
          <cell r="J15453" t="str">
            <v/>
          </cell>
          <cell r="O15453" t="str">
            <v/>
          </cell>
          <cell r="P15453" t="str">
            <v/>
          </cell>
          <cell r="Q15453" t="str">
            <v/>
          </cell>
        </row>
        <row r="15454">
          <cell r="J15454" t="str">
            <v/>
          </cell>
          <cell r="O15454" t="str">
            <v/>
          </cell>
          <cell r="P15454" t="str">
            <v/>
          </cell>
          <cell r="Q15454" t="str">
            <v/>
          </cell>
        </row>
        <row r="15455">
          <cell r="J15455" t="str">
            <v/>
          </cell>
          <cell r="O15455" t="str">
            <v/>
          </cell>
          <cell r="P15455" t="str">
            <v/>
          </cell>
          <cell r="Q15455" t="str">
            <v/>
          </cell>
        </row>
        <row r="15456">
          <cell r="J15456" t="str">
            <v/>
          </cell>
          <cell r="O15456" t="str">
            <v/>
          </cell>
          <cell r="P15456" t="str">
            <v/>
          </cell>
          <cell r="Q15456" t="str">
            <v/>
          </cell>
        </row>
        <row r="15457">
          <cell r="J15457" t="str">
            <v/>
          </cell>
          <cell r="O15457" t="str">
            <v/>
          </cell>
          <cell r="P15457" t="str">
            <v/>
          </cell>
          <cell r="Q15457" t="str">
            <v/>
          </cell>
        </row>
        <row r="15458">
          <cell r="J15458" t="str">
            <v/>
          </cell>
          <cell r="O15458" t="str">
            <v/>
          </cell>
          <cell r="P15458" t="str">
            <v/>
          </cell>
          <cell r="Q15458" t="str">
            <v/>
          </cell>
        </row>
        <row r="15459">
          <cell r="J15459" t="str">
            <v/>
          </cell>
          <cell r="O15459" t="str">
            <v/>
          </cell>
          <cell r="P15459" t="str">
            <v/>
          </cell>
          <cell r="Q15459" t="str">
            <v/>
          </cell>
        </row>
        <row r="15460">
          <cell r="J15460" t="str">
            <v/>
          </cell>
          <cell r="O15460" t="str">
            <v/>
          </cell>
          <cell r="P15460" t="str">
            <v/>
          </cell>
          <cell r="Q15460" t="str">
            <v/>
          </cell>
        </row>
        <row r="15461">
          <cell r="J15461" t="str">
            <v/>
          </cell>
          <cell r="O15461" t="str">
            <v/>
          </cell>
          <cell r="P15461" t="str">
            <v/>
          </cell>
          <cell r="Q15461" t="str">
            <v/>
          </cell>
        </row>
        <row r="15462">
          <cell r="J15462" t="str">
            <v/>
          </cell>
          <cell r="O15462" t="str">
            <v/>
          </cell>
          <cell r="P15462" t="str">
            <v/>
          </cell>
          <cell r="Q15462" t="str">
            <v/>
          </cell>
        </row>
        <row r="15463">
          <cell r="J15463" t="str">
            <v/>
          </cell>
          <cell r="O15463" t="str">
            <v/>
          </cell>
          <cell r="P15463" t="str">
            <v/>
          </cell>
          <cell r="Q15463" t="str">
            <v/>
          </cell>
        </row>
        <row r="15464">
          <cell r="J15464" t="str">
            <v/>
          </cell>
          <cell r="O15464" t="str">
            <v/>
          </cell>
          <cell r="P15464" t="str">
            <v/>
          </cell>
          <cell r="Q15464" t="str">
            <v/>
          </cell>
        </row>
        <row r="15465">
          <cell r="J15465" t="str">
            <v/>
          </cell>
          <cell r="O15465" t="str">
            <v/>
          </cell>
          <cell r="P15465" t="str">
            <v/>
          </cell>
          <cell r="Q15465" t="str">
            <v/>
          </cell>
        </row>
        <row r="15466">
          <cell r="J15466" t="str">
            <v/>
          </cell>
          <cell r="O15466" t="str">
            <v/>
          </cell>
          <cell r="P15466" t="str">
            <v/>
          </cell>
          <cell r="Q15466" t="str">
            <v/>
          </cell>
        </row>
        <row r="15467">
          <cell r="J15467" t="str">
            <v/>
          </cell>
          <cell r="O15467" t="str">
            <v/>
          </cell>
          <cell r="P15467" t="str">
            <v/>
          </cell>
          <cell r="Q15467" t="str">
            <v/>
          </cell>
        </row>
        <row r="15468">
          <cell r="J15468" t="str">
            <v/>
          </cell>
          <cell r="O15468" t="str">
            <v/>
          </cell>
          <cell r="P15468" t="str">
            <v/>
          </cell>
          <cell r="Q15468" t="str">
            <v/>
          </cell>
        </row>
        <row r="15469">
          <cell r="J15469" t="str">
            <v/>
          </cell>
          <cell r="O15469" t="str">
            <v/>
          </cell>
          <cell r="P15469" t="str">
            <v/>
          </cell>
          <cell r="Q15469" t="str">
            <v/>
          </cell>
        </row>
        <row r="15470">
          <cell r="J15470" t="str">
            <v/>
          </cell>
          <cell r="O15470" t="str">
            <v/>
          </cell>
          <cell r="P15470" t="str">
            <v/>
          </cell>
          <cell r="Q15470" t="str">
            <v/>
          </cell>
        </row>
        <row r="15471">
          <cell r="J15471" t="str">
            <v/>
          </cell>
          <cell r="O15471" t="str">
            <v/>
          </cell>
          <cell r="P15471" t="str">
            <v/>
          </cell>
          <cell r="Q15471" t="str">
            <v/>
          </cell>
        </row>
        <row r="15472">
          <cell r="J15472" t="str">
            <v/>
          </cell>
          <cell r="O15472" t="str">
            <v/>
          </cell>
          <cell r="P15472" t="str">
            <v/>
          </cell>
          <cell r="Q15472" t="str">
            <v/>
          </cell>
        </row>
        <row r="15473">
          <cell r="J15473" t="str">
            <v/>
          </cell>
          <cell r="O15473" t="str">
            <v/>
          </cell>
          <cell r="P15473" t="str">
            <v/>
          </cell>
          <cell r="Q15473" t="str">
            <v/>
          </cell>
        </row>
        <row r="15474">
          <cell r="J15474" t="str">
            <v/>
          </cell>
          <cell r="O15474" t="str">
            <v/>
          </cell>
          <cell r="P15474" t="str">
            <v/>
          </cell>
          <cell r="Q15474" t="str">
            <v/>
          </cell>
        </row>
        <row r="15475">
          <cell r="J15475" t="str">
            <v/>
          </cell>
          <cell r="O15475" t="str">
            <v/>
          </cell>
          <cell r="P15475" t="str">
            <v/>
          </cell>
          <cell r="Q15475" t="str">
            <v/>
          </cell>
        </row>
        <row r="15476">
          <cell r="J15476" t="str">
            <v/>
          </cell>
          <cell r="O15476" t="str">
            <v/>
          </cell>
          <cell r="P15476" t="str">
            <v/>
          </cell>
          <cell r="Q15476" t="str">
            <v/>
          </cell>
        </row>
        <row r="15477">
          <cell r="J15477" t="str">
            <v/>
          </cell>
          <cell r="O15477" t="str">
            <v/>
          </cell>
          <cell r="P15477" t="str">
            <v/>
          </cell>
          <cell r="Q15477" t="str">
            <v/>
          </cell>
        </row>
        <row r="15478">
          <cell r="J15478" t="str">
            <v/>
          </cell>
          <cell r="O15478" t="str">
            <v/>
          </cell>
          <cell r="P15478" t="str">
            <v/>
          </cell>
          <cell r="Q15478" t="str">
            <v/>
          </cell>
        </row>
        <row r="15479">
          <cell r="J15479" t="str">
            <v/>
          </cell>
          <cell r="O15479" t="str">
            <v/>
          </cell>
          <cell r="P15479" t="str">
            <v/>
          </cell>
          <cell r="Q15479" t="str">
            <v/>
          </cell>
        </row>
        <row r="15480">
          <cell r="J15480" t="str">
            <v/>
          </cell>
          <cell r="O15480" t="str">
            <v/>
          </cell>
          <cell r="P15480" t="str">
            <v/>
          </cell>
          <cell r="Q15480" t="str">
            <v/>
          </cell>
        </row>
        <row r="15481">
          <cell r="J15481" t="str">
            <v/>
          </cell>
          <cell r="O15481" t="str">
            <v/>
          </cell>
          <cell r="P15481" t="str">
            <v/>
          </cell>
          <cell r="Q15481" t="str">
            <v/>
          </cell>
        </row>
        <row r="15482">
          <cell r="J15482" t="str">
            <v/>
          </cell>
          <cell r="O15482" t="str">
            <v/>
          </cell>
          <cell r="P15482" t="str">
            <v/>
          </cell>
          <cell r="Q15482" t="str">
            <v/>
          </cell>
        </row>
        <row r="15483">
          <cell r="J15483" t="str">
            <v/>
          </cell>
          <cell r="O15483" t="str">
            <v/>
          </cell>
          <cell r="P15483" t="str">
            <v/>
          </cell>
          <cell r="Q15483" t="str">
            <v/>
          </cell>
        </row>
        <row r="15484">
          <cell r="J15484" t="str">
            <v/>
          </cell>
          <cell r="O15484" t="str">
            <v/>
          </cell>
          <cell r="P15484" t="str">
            <v/>
          </cell>
          <cell r="Q15484" t="str">
            <v/>
          </cell>
        </row>
        <row r="15485">
          <cell r="J15485" t="str">
            <v/>
          </cell>
          <cell r="O15485" t="str">
            <v/>
          </cell>
          <cell r="P15485" t="str">
            <v/>
          </cell>
          <cell r="Q15485" t="str">
            <v/>
          </cell>
        </row>
        <row r="15486">
          <cell r="J15486" t="str">
            <v/>
          </cell>
          <cell r="O15486" t="str">
            <v/>
          </cell>
          <cell r="P15486" t="str">
            <v/>
          </cell>
          <cell r="Q15486" t="str">
            <v/>
          </cell>
        </row>
        <row r="15487">
          <cell r="J15487" t="str">
            <v/>
          </cell>
          <cell r="O15487" t="str">
            <v/>
          </cell>
          <cell r="P15487" t="str">
            <v/>
          </cell>
          <cell r="Q15487" t="str">
            <v/>
          </cell>
        </row>
        <row r="15488">
          <cell r="J15488" t="str">
            <v/>
          </cell>
          <cell r="O15488" t="str">
            <v/>
          </cell>
          <cell r="P15488" t="str">
            <v/>
          </cell>
          <cell r="Q15488" t="str">
            <v/>
          </cell>
        </row>
        <row r="15489">
          <cell r="J15489" t="str">
            <v/>
          </cell>
          <cell r="O15489" t="str">
            <v/>
          </cell>
          <cell r="P15489" t="str">
            <v/>
          </cell>
          <cell r="Q15489" t="str">
            <v/>
          </cell>
        </row>
        <row r="15490">
          <cell r="J15490" t="str">
            <v/>
          </cell>
          <cell r="O15490" t="str">
            <v/>
          </cell>
          <cell r="P15490" t="str">
            <v/>
          </cell>
          <cell r="Q15490" t="str">
            <v/>
          </cell>
        </row>
        <row r="15491">
          <cell r="J15491" t="str">
            <v/>
          </cell>
          <cell r="O15491" t="str">
            <v/>
          </cell>
          <cell r="P15491" t="str">
            <v/>
          </cell>
          <cell r="Q15491" t="str">
            <v/>
          </cell>
        </row>
        <row r="15492">
          <cell r="J15492" t="str">
            <v/>
          </cell>
          <cell r="O15492" t="str">
            <v/>
          </cell>
          <cell r="P15492" t="str">
            <v/>
          </cell>
          <cell r="Q15492" t="str">
            <v/>
          </cell>
        </row>
        <row r="15493">
          <cell r="J15493" t="str">
            <v/>
          </cell>
          <cell r="O15493" t="str">
            <v/>
          </cell>
          <cell r="P15493" t="str">
            <v/>
          </cell>
          <cell r="Q15493" t="str">
            <v/>
          </cell>
        </row>
        <row r="15494">
          <cell r="J15494" t="str">
            <v/>
          </cell>
          <cell r="O15494" t="str">
            <v/>
          </cell>
          <cell r="P15494" t="str">
            <v/>
          </cell>
          <cell r="Q15494" t="str">
            <v/>
          </cell>
        </row>
        <row r="15495">
          <cell r="J15495" t="str">
            <v/>
          </cell>
          <cell r="O15495" t="str">
            <v/>
          </cell>
          <cell r="P15495" t="str">
            <v/>
          </cell>
          <cell r="Q15495" t="str">
            <v/>
          </cell>
        </row>
        <row r="15496">
          <cell r="J15496" t="str">
            <v/>
          </cell>
          <cell r="O15496" t="str">
            <v/>
          </cell>
          <cell r="P15496" t="str">
            <v/>
          </cell>
          <cell r="Q15496" t="str">
            <v/>
          </cell>
        </row>
        <row r="15497">
          <cell r="J15497" t="str">
            <v/>
          </cell>
          <cell r="O15497" t="str">
            <v/>
          </cell>
          <cell r="P15497" t="str">
            <v/>
          </cell>
          <cell r="Q15497" t="str">
            <v/>
          </cell>
        </row>
        <row r="15498">
          <cell r="J15498" t="str">
            <v/>
          </cell>
          <cell r="O15498" t="str">
            <v/>
          </cell>
          <cell r="P15498" t="str">
            <v/>
          </cell>
          <cell r="Q15498" t="str">
            <v/>
          </cell>
        </row>
        <row r="15499">
          <cell r="J15499" t="str">
            <v/>
          </cell>
          <cell r="O15499" t="str">
            <v/>
          </cell>
          <cell r="P15499" t="str">
            <v/>
          </cell>
          <cell r="Q15499" t="str">
            <v/>
          </cell>
        </row>
        <row r="15500">
          <cell r="J15500" t="str">
            <v/>
          </cell>
          <cell r="O15500" t="str">
            <v/>
          </cell>
          <cell r="P15500" t="str">
            <v/>
          </cell>
          <cell r="Q15500" t="str">
            <v/>
          </cell>
        </row>
        <row r="15501">
          <cell r="J15501" t="str">
            <v/>
          </cell>
          <cell r="O15501" t="str">
            <v/>
          </cell>
          <cell r="P15501" t="str">
            <v/>
          </cell>
          <cell r="Q15501" t="str">
            <v/>
          </cell>
        </row>
        <row r="15502">
          <cell r="J15502" t="str">
            <v/>
          </cell>
          <cell r="O15502" t="str">
            <v/>
          </cell>
          <cell r="P15502" t="str">
            <v/>
          </cell>
          <cell r="Q15502" t="str">
            <v/>
          </cell>
        </row>
        <row r="15503">
          <cell r="J15503" t="str">
            <v/>
          </cell>
          <cell r="O15503" t="str">
            <v/>
          </cell>
          <cell r="P15503" t="str">
            <v/>
          </cell>
          <cell r="Q15503" t="str">
            <v/>
          </cell>
        </row>
        <row r="15504">
          <cell r="J15504" t="str">
            <v/>
          </cell>
          <cell r="O15504" t="str">
            <v/>
          </cell>
          <cell r="P15504" t="str">
            <v/>
          </cell>
          <cell r="Q15504" t="str">
            <v/>
          </cell>
        </row>
        <row r="15505">
          <cell r="J15505" t="str">
            <v/>
          </cell>
          <cell r="O15505" t="str">
            <v/>
          </cell>
          <cell r="P15505" t="str">
            <v/>
          </cell>
          <cell r="Q15505" t="str">
            <v/>
          </cell>
        </row>
        <row r="15506">
          <cell r="J15506" t="str">
            <v/>
          </cell>
          <cell r="O15506" t="str">
            <v/>
          </cell>
          <cell r="P15506" t="str">
            <v/>
          </cell>
          <cell r="Q15506" t="str">
            <v/>
          </cell>
        </row>
        <row r="15507">
          <cell r="J15507" t="str">
            <v/>
          </cell>
          <cell r="O15507" t="str">
            <v/>
          </cell>
          <cell r="P15507" t="str">
            <v/>
          </cell>
          <cell r="Q15507" t="str">
            <v/>
          </cell>
        </row>
        <row r="15508">
          <cell r="J15508" t="str">
            <v/>
          </cell>
          <cell r="O15508" t="str">
            <v/>
          </cell>
          <cell r="P15508" t="str">
            <v/>
          </cell>
          <cell r="Q15508" t="str">
            <v/>
          </cell>
        </row>
        <row r="15509">
          <cell r="J15509" t="str">
            <v/>
          </cell>
          <cell r="O15509" t="str">
            <v/>
          </cell>
          <cell r="P15509" t="str">
            <v/>
          </cell>
          <cell r="Q15509" t="str">
            <v/>
          </cell>
        </row>
        <row r="15510">
          <cell r="J15510" t="str">
            <v/>
          </cell>
          <cell r="O15510" t="str">
            <v/>
          </cell>
          <cell r="P15510" t="str">
            <v/>
          </cell>
          <cell r="Q15510" t="str">
            <v/>
          </cell>
        </row>
        <row r="15511">
          <cell r="J15511" t="str">
            <v/>
          </cell>
          <cell r="O15511" t="str">
            <v/>
          </cell>
          <cell r="P15511" t="str">
            <v/>
          </cell>
          <cell r="Q15511" t="str">
            <v/>
          </cell>
        </row>
        <row r="15512">
          <cell r="J15512" t="str">
            <v/>
          </cell>
          <cell r="O15512" t="str">
            <v/>
          </cell>
          <cell r="P15512" t="str">
            <v/>
          </cell>
          <cell r="Q15512" t="str">
            <v/>
          </cell>
        </row>
        <row r="15513">
          <cell r="J15513" t="str">
            <v/>
          </cell>
          <cell r="O15513" t="str">
            <v/>
          </cell>
          <cell r="P15513" t="str">
            <v/>
          </cell>
          <cell r="Q15513" t="str">
            <v/>
          </cell>
        </row>
        <row r="15514">
          <cell r="J15514" t="str">
            <v/>
          </cell>
          <cell r="O15514" t="str">
            <v/>
          </cell>
          <cell r="P15514" t="str">
            <v/>
          </cell>
          <cell r="Q15514" t="str">
            <v/>
          </cell>
        </row>
        <row r="15515">
          <cell r="J15515" t="str">
            <v/>
          </cell>
          <cell r="O15515" t="str">
            <v/>
          </cell>
          <cell r="P15515" t="str">
            <v/>
          </cell>
          <cell r="Q15515" t="str">
            <v/>
          </cell>
        </row>
        <row r="15516">
          <cell r="J15516" t="str">
            <v/>
          </cell>
          <cell r="O15516" t="str">
            <v/>
          </cell>
          <cell r="P15516" t="str">
            <v/>
          </cell>
          <cell r="Q15516" t="str">
            <v/>
          </cell>
        </row>
        <row r="15517">
          <cell r="J15517" t="str">
            <v/>
          </cell>
          <cell r="O15517" t="str">
            <v/>
          </cell>
          <cell r="P15517" t="str">
            <v/>
          </cell>
          <cell r="Q15517" t="str">
            <v/>
          </cell>
        </row>
        <row r="15518">
          <cell r="J15518" t="str">
            <v/>
          </cell>
          <cell r="O15518" t="str">
            <v/>
          </cell>
          <cell r="P15518" t="str">
            <v/>
          </cell>
          <cell r="Q15518" t="str">
            <v/>
          </cell>
        </row>
        <row r="15519">
          <cell r="J15519" t="str">
            <v/>
          </cell>
          <cell r="O15519" t="str">
            <v/>
          </cell>
          <cell r="P15519" t="str">
            <v/>
          </cell>
          <cell r="Q15519" t="str">
            <v/>
          </cell>
        </row>
        <row r="15520">
          <cell r="J15520" t="str">
            <v/>
          </cell>
          <cell r="O15520" t="str">
            <v/>
          </cell>
          <cell r="P15520" t="str">
            <v/>
          </cell>
          <cell r="Q15520" t="str">
            <v/>
          </cell>
        </row>
        <row r="15521">
          <cell r="J15521" t="str">
            <v/>
          </cell>
          <cell r="O15521" t="str">
            <v/>
          </cell>
          <cell r="P15521" t="str">
            <v/>
          </cell>
          <cell r="Q15521" t="str">
            <v/>
          </cell>
        </row>
        <row r="15522">
          <cell r="J15522" t="str">
            <v/>
          </cell>
          <cell r="O15522" t="str">
            <v/>
          </cell>
          <cell r="P15522" t="str">
            <v/>
          </cell>
          <cell r="Q15522" t="str">
            <v/>
          </cell>
        </row>
        <row r="15523">
          <cell r="J15523" t="str">
            <v/>
          </cell>
          <cell r="O15523" t="str">
            <v/>
          </cell>
          <cell r="P15523" t="str">
            <v/>
          </cell>
          <cell r="Q15523" t="str">
            <v/>
          </cell>
        </row>
        <row r="15524">
          <cell r="J15524" t="str">
            <v/>
          </cell>
          <cell r="O15524" t="str">
            <v/>
          </cell>
          <cell r="P15524" t="str">
            <v/>
          </cell>
          <cell r="Q15524" t="str">
            <v/>
          </cell>
        </row>
        <row r="15525">
          <cell r="J15525" t="str">
            <v/>
          </cell>
          <cell r="O15525" t="str">
            <v/>
          </cell>
          <cell r="P15525" t="str">
            <v/>
          </cell>
          <cell r="Q15525" t="str">
            <v/>
          </cell>
        </row>
        <row r="15526">
          <cell r="J15526" t="str">
            <v/>
          </cell>
          <cell r="O15526" t="str">
            <v/>
          </cell>
          <cell r="P15526" t="str">
            <v/>
          </cell>
          <cell r="Q15526" t="str">
            <v/>
          </cell>
        </row>
        <row r="15527">
          <cell r="J15527" t="str">
            <v/>
          </cell>
          <cell r="O15527" t="str">
            <v/>
          </cell>
          <cell r="P15527" t="str">
            <v/>
          </cell>
          <cell r="Q15527" t="str">
            <v/>
          </cell>
        </row>
        <row r="15528">
          <cell r="J15528" t="str">
            <v/>
          </cell>
          <cell r="O15528" t="str">
            <v/>
          </cell>
          <cell r="P15528" t="str">
            <v/>
          </cell>
          <cell r="Q15528" t="str">
            <v/>
          </cell>
        </row>
        <row r="15529">
          <cell r="J15529" t="str">
            <v/>
          </cell>
          <cell r="O15529" t="str">
            <v/>
          </cell>
          <cell r="P15529" t="str">
            <v/>
          </cell>
          <cell r="Q15529" t="str">
            <v/>
          </cell>
        </row>
        <row r="15530">
          <cell r="J15530" t="str">
            <v/>
          </cell>
          <cell r="O15530" t="str">
            <v/>
          </cell>
          <cell r="P15530" t="str">
            <v/>
          </cell>
          <cell r="Q15530" t="str">
            <v/>
          </cell>
        </row>
        <row r="15531">
          <cell r="J15531" t="str">
            <v/>
          </cell>
          <cell r="O15531" t="str">
            <v/>
          </cell>
          <cell r="P15531" t="str">
            <v/>
          </cell>
          <cell r="Q15531" t="str">
            <v/>
          </cell>
        </row>
        <row r="15532">
          <cell r="J15532" t="str">
            <v/>
          </cell>
          <cell r="O15532" t="str">
            <v/>
          </cell>
          <cell r="P15532" t="str">
            <v/>
          </cell>
          <cell r="Q15532" t="str">
            <v/>
          </cell>
        </row>
        <row r="15533">
          <cell r="J15533" t="str">
            <v/>
          </cell>
          <cell r="O15533" t="str">
            <v/>
          </cell>
          <cell r="P15533" t="str">
            <v/>
          </cell>
          <cell r="Q15533" t="str">
            <v/>
          </cell>
        </row>
        <row r="15534">
          <cell r="J15534" t="str">
            <v/>
          </cell>
          <cell r="O15534" t="str">
            <v/>
          </cell>
          <cell r="P15534" t="str">
            <v/>
          </cell>
          <cell r="Q15534" t="str">
            <v/>
          </cell>
        </row>
        <row r="15535">
          <cell r="J15535" t="str">
            <v/>
          </cell>
          <cell r="O15535" t="str">
            <v/>
          </cell>
          <cell r="P15535" t="str">
            <v/>
          </cell>
          <cell r="Q15535" t="str">
            <v/>
          </cell>
        </row>
        <row r="15536">
          <cell r="J15536" t="str">
            <v/>
          </cell>
          <cell r="O15536" t="str">
            <v/>
          </cell>
          <cell r="P15536" t="str">
            <v/>
          </cell>
          <cell r="Q15536" t="str">
            <v/>
          </cell>
        </row>
        <row r="15537">
          <cell r="J15537" t="str">
            <v/>
          </cell>
          <cell r="O15537" t="str">
            <v/>
          </cell>
          <cell r="P15537" t="str">
            <v/>
          </cell>
          <cell r="Q15537" t="str">
            <v/>
          </cell>
        </row>
        <row r="15538">
          <cell r="J15538" t="str">
            <v/>
          </cell>
          <cell r="O15538" t="str">
            <v/>
          </cell>
          <cell r="P15538" t="str">
            <v/>
          </cell>
          <cell r="Q15538" t="str">
            <v/>
          </cell>
        </row>
        <row r="15539">
          <cell r="J15539" t="str">
            <v/>
          </cell>
          <cell r="O15539" t="str">
            <v/>
          </cell>
          <cell r="P15539" t="str">
            <v/>
          </cell>
          <cell r="Q15539" t="str">
            <v/>
          </cell>
        </row>
        <row r="15540">
          <cell r="J15540" t="str">
            <v/>
          </cell>
          <cell r="O15540" t="str">
            <v/>
          </cell>
          <cell r="P15540" t="str">
            <v/>
          </cell>
          <cell r="Q15540" t="str">
            <v/>
          </cell>
        </row>
        <row r="15541">
          <cell r="J15541" t="str">
            <v/>
          </cell>
          <cell r="O15541" t="str">
            <v/>
          </cell>
          <cell r="P15541" t="str">
            <v/>
          </cell>
          <cell r="Q15541" t="str">
            <v/>
          </cell>
        </row>
        <row r="15542">
          <cell r="J15542" t="str">
            <v/>
          </cell>
          <cell r="O15542" t="str">
            <v/>
          </cell>
          <cell r="P15542" t="str">
            <v/>
          </cell>
          <cell r="Q15542" t="str">
            <v/>
          </cell>
        </row>
        <row r="15543">
          <cell r="J15543" t="str">
            <v/>
          </cell>
          <cell r="O15543" t="str">
            <v/>
          </cell>
          <cell r="P15543" t="str">
            <v/>
          </cell>
          <cell r="Q15543" t="str">
            <v/>
          </cell>
        </row>
        <row r="15544">
          <cell r="J15544" t="str">
            <v/>
          </cell>
          <cell r="O15544" t="str">
            <v/>
          </cell>
          <cell r="P15544" t="str">
            <v/>
          </cell>
          <cell r="Q15544" t="str">
            <v/>
          </cell>
        </row>
        <row r="15545">
          <cell r="J15545" t="str">
            <v/>
          </cell>
          <cell r="O15545" t="str">
            <v/>
          </cell>
          <cell r="P15545" t="str">
            <v/>
          </cell>
          <cell r="Q15545" t="str">
            <v/>
          </cell>
        </row>
        <row r="15546">
          <cell r="J15546" t="str">
            <v/>
          </cell>
          <cell r="O15546" t="str">
            <v/>
          </cell>
          <cell r="P15546" t="str">
            <v/>
          </cell>
          <cell r="Q15546" t="str">
            <v/>
          </cell>
        </row>
        <row r="15547">
          <cell r="J15547" t="str">
            <v/>
          </cell>
          <cell r="O15547" t="str">
            <v/>
          </cell>
          <cell r="P15547" t="str">
            <v/>
          </cell>
          <cell r="Q15547" t="str">
            <v/>
          </cell>
        </row>
        <row r="15548">
          <cell r="J15548" t="str">
            <v/>
          </cell>
          <cell r="O15548" t="str">
            <v/>
          </cell>
          <cell r="P15548" t="str">
            <v/>
          </cell>
          <cell r="Q15548" t="str">
            <v/>
          </cell>
        </row>
        <row r="15549">
          <cell r="J15549" t="str">
            <v/>
          </cell>
          <cell r="O15549" t="str">
            <v/>
          </cell>
          <cell r="P15549" t="str">
            <v/>
          </cell>
          <cell r="Q15549" t="str">
            <v/>
          </cell>
        </row>
        <row r="15550">
          <cell r="J15550" t="str">
            <v/>
          </cell>
          <cell r="O15550" t="str">
            <v/>
          </cell>
          <cell r="P15550" t="str">
            <v/>
          </cell>
          <cell r="Q15550" t="str">
            <v/>
          </cell>
        </row>
        <row r="15551">
          <cell r="J15551" t="str">
            <v/>
          </cell>
          <cell r="O15551" t="str">
            <v/>
          </cell>
          <cell r="P15551" t="str">
            <v/>
          </cell>
          <cell r="Q15551" t="str">
            <v/>
          </cell>
        </row>
        <row r="15552">
          <cell r="J15552" t="str">
            <v/>
          </cell>
          <cell r="O15552" t="str">
            <v/>
          </cell>
          <cell r="P15552" t="str">
            <v/>
          </cell>
          <cell r="Q15552" t="str">
            <v/>
          </cell>
        </row>
        <row r="15553">
          <cell r="J15553" t="str">
            <v/>
          </cell>
          <cell r="O15553" t="str">
            <v/>
          </cell>
          <cell r="P15553" t="str">
            <v/>
          </cell>
          <cell r="Q15553" t="str">
            <v/>
          </cell>
        </row>
        <row r="15554">
          <cell r="J15554" t="str">
            <v/>
          </cell>
          <cell r="O15554" t="str">
            <v/>
          </cell>
          <cell r="P15554" t="str">
            <v/>
          </cell>
          <cell r="Q15554" t="str">
            <v/>
          </cell>
        </row>
        <row r="15555">
          <cell r="J15555" t="str">
            <v/>
          </cell>
          <cell r="O15555" t="str">
            <v/>
          </cell>
          <cell r="P15555" t="str">
            <v/>
          </cell>
          <cell r="Q15555" t="str">
            <v/>
          </cell>
        </row>
        <row r="15556">
          <cell r="J15556" t="str">
            <v/>
          </cell>
          <cell r="O15556" t="str">
            <v/>
          </cell>
          <cell r="P15556" t="str">
            <v/>
          </cell>
          <cell r="Q15556" t="str">
            <v/>
          </cell>
        </row>
        <row r="15557">
          <cell r="J15557" t="str">
            <v/>
          </cell>
          <cell r="O15557" t="str">
            <v/>
          </cell>
          <cell r="P15557" t="str">
            <v/>
          </cell>
          <cell r="Q15557" t="str">
            <v/>
          </cell>
        </row>
        <row r="15558">
          <cell r="J15558" t="str">
            <v/>
          </cell>
          <cell r="O15558" t="str">
            <v/>
          </cell>
          <cell r="P15558" t="str">
            <v/>
          </cell>
          <cell r="Q15558" t="str">
            <v/>
          </cell>
        </row>
        <row r="15559">
          <cell r="J15559" t="str">
            <v/>
          </cell>
          <cell r="O15559" t="str">
            <v/>
          </cell>
          <cell r="P15559" t="str">
            <v/>
          </cell>
          <cell r="Q15559" t="str">
            <v/>
          </cell>
        </row>
        <row r="15560">
          <cell r="J15560" t="str">
            <v/>
          </cell>
          <cell r="O15560" t="str">
            <v/>
          </cell>
          <cell r="P15560" t="str">
            <v/>
          </cell>
          <cell r="Q15560" t="str">
            <v/>
          </cell>
        </row>
        <row r="15561">
          <cell r="J15561" t="str">
            <v/>
          </cell>
          <cell r="O15561" t="str">
            <v/>
          </cell>
          <cell r="P15561" t="str">
            <v/>
          </cell>
          <cell r="Q15561" t="str">
            <v/>
          </cell>
        </row>
        <row r="15562">
          <cell r="J15562" t="str">
            <v/>
          </cell>
          <cell r="O15562" t="str">
            <v/>
          </cell>
          <cell r="P15562" t="str">
            <v/>
          </cell>
          <cell r="Q15562" t="str">
            <v/>
          </cell>
        </row>
        <row r="15563">
          <cell r="J15563" t="str">
            <v/>
          </cell>
          <cell r="O15563" t="str">
            <v/>
          </cell>
          <cell r="P15563" t="str">
            <v/>
          </cell>
          <cell r="Q15563" t="str">
            <v/>
          </cell>
        </row>
        <row r="15564">
          <cell r="J15564" t="str">
            <v/>
          </cell>
          <cell r="O15564" t="str">
            <v/>
          </cell>
          <cell r="P15564" t="str">
            <v/>
          </cell>
          <cell r="Q15564" t="str">
            <v/>
          </cell>
        </row>
        <row r="15565">
          <cell r="J15565" t="str">
            <v/>
          </cell>
          <cell r="O15565" t="str">
            <v/>
          </cell>
          <cell r="P15565" t="str">
            <v/>
          </cell>
          <cell r="Q15565" t="str">
            <v/>
          </cell>
        </row>
        <row r="15566">
          <cell r="J15566" t="str">
            <v/>
          </cell>
          <cell r="O15566" t="str">
            <v/>
          </cell>
          <cell r="P15566" t="str">
            <v/>
          </cell>
          <cell r="Q15566" t="str">
            <v/>
          </cell>
        </row>
        <row r="15567">
          <cell r="J15567" t="str">
            <v/>
          </cell>
          <cell r="O15567" t="str">
            <v/>
          </cell>
          <cell r="P15567" t="str">
            <v/>
          </cell>
          <cell r="Q15567" t="str">
            <v/>
          </cell>
        </row>
        <row r="15568">
          <cell r="J15568" t="str">
            <v/>
          </cell>
          <cell r="O15568" t="str">
            <v/>
          </cell>
          <cell r="P15568" t="str">
            <v/>
          </cell>
          <cell r="Q15568" t="str">
            <v/>
          </cell>
        </row>
        <row r="15569">
          <cell r="J15569" t="str">
            <v/>
          </cell>
          <cell r="O15569" t="str">
            <v/>
          </cell>
          <cell r="P15569" t="str">
            <v/>
          </cell>
          <cell r="Q15569" t="str">
            <v/>
          </cell>
        </row>
        <row r="15570">
          <cell r="J15570" t="str">
            <v/>
          </cell>
          <cell r="O15570" t="str">
            <v/>
          </cell>
          <cell r="P15570" t="str">
            <v/>
          </cell>
          <cell r="Q15570" t="str">
            <v/>
          </cell>
        </row>
        <row r="15571">
          <cell r="J15571" t="str">
            <v/>
          </cell>
          <cell r="O15571" t="str">
            <v/>
          </cell>
          <cell r="P15571" t="str">
            <v/>
          </cell>
          <cell r="Q15571" t="str">
            <v/>
          </cell>
        </row>
        <row r="15572">
          <cell r="J15572" t="str">
            <v/>
          </cell>
          <cell r="O15572" t="str">
            <v/>
          </cell>
          <cell r="P15572" t="str">
            <v/>
          </cell>
          <cell r="Q15572" t="str">
            <v/>
          </cell>
        </row>
        <row r="15573">
          <cell r="J15573" t="str">
            <v/>
          </cell>
          <cell r="O15573" t="str">
            <v/>
          </cell>
          <cell r="P15573" t="str">
            <v/>
          </cell>
          <cell r="Q15573" t="str">
            <v/>
          </cell>
        </row>
        <row r="15574">
          <cell r="J15574" t="str">
            <v/>
          </cell>
          <cell r="O15574" t="str">
            <v/>
          </cell>
          <cell r="P15574" t="str">
            <v/>
          </cell>
          <cell r="Q15574" t="str">
            <v/>
          </cell>
        </row>
        <row r="15575">
          <cell r="J15575" t="str">
            <v/>
          </cell>
          <cell r="O15575" t="str">
            <v/>
          </cell>
          <cell r="P15575" t="str">
            <v/>
          </cell>
          <cell r="Q15575" t="str">
            <v/>
          </cell>
        </row>
        <row r="15576">
          <cell r="J15576" t="str">
            <v/>
          </cell>
          <cell r="O15576" t="str">
            <v/>
          </cell>
          <cell r="P15576" t="str">
            <v/>
          </cell>
          <cell r="Q15576" t="str">
            <v/>
          </cell>
        </row>
        <row r="15577">
          <cell r="J15577" t="str">
            <v/>
          </cell>
          <cell r="O15577" t="str">
            <v/>
          </cell>
          <cell r="P15577" t="str">
            <v/>
          </cell>
          <cell r="Q15577" t="str">
            <v/>
          </cell>
        </row>
        <row r="15578">
          <cell r="J15578" t="str">
            <v/>
          </cell>
          <cell r="O15578" t="str">
            <v/>
          </cell>
          <cell r="P15578" t="str">
            <v/>
          </cell>
          <cell r="Q15578" t="str">
            <v/>
          </cell>
        </row>
        <row r="15579">
          <cell r="J15579" t="str">
            <v/>
          </cell>
          <cell r="O15579" t="str">
            <v/>
          </cell>
          <cell r="P15579" t="str">
            <v/>
          </cell>
          <cell r="Q15579" t="str">
            <v/>
          </cell>
        </row>
        <row r="15580">
          <cell r="J15580" t="str">
            <v/>
          </cell>
          <cell r="O15580" t="str">
            <v/>
          </cell>
          <cell r="P15580" t="str">
            <v/>
          </cell>
          <cell r="Q15580" t="str">
            <v/>
          </cell>
        </row>
        <row r="15581">
          <cell r="J15581" t="str">
            <v/>
          </cell>
          <cell r="O15581" t="str">
            <v/>
          </cell>
          <cell r="P15581" t="str">
            <v/>
          </cell>
          <cell r="Q15581" t="str">
            <v/>
          </cell>
        </row>
        <row r="15582">
          <cell r="J15582" t="str">
            <v/>
          </cell>
          <cell r="O15582" t="str">
            <v/>
          </cell>
          <cell r="P15582" t="str">
            <v/>
          </cell>
          <cell r="Q15582" t="str">
            <v/>
          </cell>
        </row>
        <row r="15583">
          <cell r="J15583" t="str">
            <v/>
          </cell>
          <cell r="O15583" t="str">
            <v/>
          </cell>
          <cell r="P15583" t="str">
            <v/>
          </cell>
          <cell r="Q15583" t="str">
            <v/>
          </cell>
        </row>
        <row r="15584">
          <cell r="J15584" t="str">
            <v/>
          </cell>
          <cell r="O15584" t="str">
            <v/>
          </cell>
          <cell r="P15584" t="str">
            <v/>
          </cell>
          <cell r="Q15584" t="str">
            <v/>
          </cell>
        </row>
        <row r="15585">
          <cell r="J15585" t="str">
            <v/>
          </cell>
          <cell r="O15585" t="str">
            <v/>
          </cell>
          <cell r="P15585" t="str">
            <v/>
          </cell>
          <cell r="Q15585" t="str">
            <v/>
          </cell>
        </row>
        <row r="15586">
          <cell r="J15586" t="str">
            <v/>
          </cell>
          <cell r="O15586" t="str">
            <v/>
          </cell>
          <cell r="P15586" t="str">
            <v/>
          </cell>
          <cell r="Q15586" t="str">
            <v/>
          </cell>
        </row>
        <row r="15587">
          <cell r="J15587" t="str">
            <v/>
          </cell>
          <cell r="O15587" t="str">
            <v/>
          </cell>
          <cell r="P15587" t="str">
            <v/>
          </cell>
          <cell r="Q15587" t="str">
            <v/>
          </cell>
        </row>
        <row r="15588">
          <cell r="J15588" t="str">
            <v/>
          </cell>
          <cell r="O15588" t="str">
            <v/>
          </cell>
          <cell r="P15588" t="str">
            <v/>
          </cell>
          <cell r="Q15588" t="str">
            <v/>
          </cell>
        </row>
        <row r="15589">
          <cell r="J15589" t="str">
            <v/>
          </cell>
          <cell r="O15589" t="str">
            <v/>
          </cell>
          <cell r="P15589" t="str">
            <v/>
          </cell>
          <cell r="Q15589" t="str">
            <v/>
          </cell>
        </row>
        <row r="15590">
          <cell r="J15590" t="str">
            <v/>
          </cell>
          <cell r="O15590" t="str">
            <v/>
          </cell>
          <cell r="P15590" t="str">
            <v/>
          </cell>
          <cell r="Q15590" t="str">
            <v/>
          </cell>
        </row>
        <row r="15591">
          <cell r="J15591" t="str">
            <v/>
          </cell>
          <cell r="O15591" t="str">
            <v/>
          </cell>
          <cell r="P15591" t="str">
            <v/>
          </cell>
          <cell r="Q15591" t="str">
            <v/>
          </cell>
        </row>
        <row r="15592">
          <cell r="J15592" t="str">
            <v/>
          </cell>
          <cell r="O15592" t="str">
            <v/>
          </cell>
          <cell r="P15592" t="str">
            <v/>
          </cell>
          <cell r="Q15592" t="str">
            <v/>
          </cell>
        </row>
        <row r="15593">
          <cell r="J15593" t="str">
            <v/>
          </cell>
          <cell r="O15593" t="str">
            <v/>
          </cell>
          <cell r="P15593" t="str">
            <v/>
          </cell>
          <cell r="Q15593" t="str">
            <v/>
          </cell>
        </row>
        <row r="15594">
          <cell r="J15594" t="str">
            <v/>
          </cell>
          <cell r="O15594" t="str">
            <v/>
          </cell>
          <cell r="P15594" t="str">
            <v/>
          </cell>
          <cell r="Q15594" t="str">
            <v/>
          </cell>
        </row>
        <row r="15595">
          <cell r="J15595" t="str">
            <v/>
          </cell>
          <cell r="O15595" t="str">
            <v/>
          </cell>
          <cell r="P15595" t="str">
            <v/>
          </cell>
          <cell r="Q15595" t="str">
            <v/>
          </cell>
        </row>
        <row r="15596">
          <cell r="J15596" t="str">
            <v/>
          </cell>
          <cell r="O15596" t="str">
            <v/>
          </cell>
          <cell r="P15596" t="str">
            <v/>
          </cell>
          <cell r="Q15596" t="str">
            <v/>
          </cell>
        </row>
        <row r="15597">
          <cell r="J15597" t="str">
            <v/>
          </cell>
          <cell r="O15597" t="str">
            <v/>
          </cell>
          <cell r="P15597" t="str">
            <v/>
          </cell>
          <cell r="Q15597" t="str">
            <v/>
          </cell>
        </row>
        <row r="15598">
          <cell r="J15598" t="str">
            <v/>
          </cell>
          <cell r="O15598" t="str">
            <v/>
          </cell>
          <cell r="P15598" t="str">
            <v/>
          </cell>
          <cell r="Q15598" t="str">
            <v/>
          </cell>
        </row>
        <row r="15599">
          <cell r="J15599" t="str">
            <v/>
          </cell>
          <cell r="O15599" t="str">
            <v/>
          </cell>
          <cell r="P15599" t="str">
            <v/>
          </cell>
          <cell r="Q15599" t="str">
            <v/>
          </cell>
        </row>
        <row r="15600">
          <cell r="J15600" t="str">
            <v/>
          </cell>
          <cell r="O15600" t="str">
            <v/>
          </cell>
          <cell r="P15600" t="str">
            <v/>
          </cell>
          <cell r="Q15600" t="str">
            <v/>
          </cell>
        </row>
        <row r="15601">
          <cell r="J15601" t="str">
            <v/>
          </cell>
          <cell r="O15601" t="str">
            <v/>
          </cell>
          <cell r="P15601" t="str">
            <v/>
          </cell>
          <cell r="Q15601" t="str">
            <v/>
          </cell>
        </row>
        <row r="15602">
          <cell r="J15602" t="str">
            <v/>
          </cell>
          <cell r="O15602" t="str">
            <v/>
          </cell>
          <cell r="P15602" t="str">
            <v/>
          </cell>
          <cell r="Q15602" t="str">
            <v/>
          </cell>
        </row>
        <row r="15603">
          <cell r="J15603" t="str">
            <v/>
          </cell>
          <cell r="O15603" t="str">
            <v/>
          </cell>
          <cell r="P15603" t="str">
            <v/>
          </cell>
          <cell r="Q15603" t="str">
            <v/>
          </cell>
        </row>
        <row r="15604">
          <cell r="J15604" t="str">
            <v/>
          </cell>
          <cell r="O15604" t="str">
            <v/>
          </cell>
          <cell r="P15604" t="str">
            <v/>
          </cell>
          <cell r="Q15604" t="str">
            <v/>
          </cell>
        </row>
        <row r="15605">
          <cell r="J15605" t="str">
            <v/>
          </cell>
          <cell r="O15605" t="str">
            <v/>
          </cell>
          <cell r="P15605" t="str">
            <v/>
          </cell>
          <cell r="Q15605" t="str">
            <v/>
          </cell>
        </row>
        <row r="15606">
          <cell r="J15606" t="str">
            <v/>
          </cell>
          <cell r="O15606" t="str">
            <v/>
          </cell>
          <cell r="P15606" t="str">
            <v/>
          </cell>
          <cell r="Q15606" t="str">
            <v/>
          </cell>
        </row>
        <row r="15607">
          <cell r="J15607" t="str">
            <v/>
          </cell>
          <cell r="O15607" t="str">
            <v/>
          </cell>
          <cell r="P15607" t="str">
            <v/>
          </cell>
          <cell r="Q15607" t="str">
            <v/>
          </cell>
        </row>
        <row r="15608">
          <cell r="J15608" t="str">
            <v/>
          </cell>
          <cell r="O15608" t="str">
            <v/>
          </cell>
          <cell r="P15608" t="str">
            <v/>
          </cell>
          <cell r="Q15608" t="str">
            <v/>
          </cell>
        </row>
        <row r="15609">
          <cell r="J15609" t="str">
            <v/>
          </cell>
          <cell r="O15609" t="str">
            <v/>
          </cell>
          <cell r="P15609" t="str">
            <v/>
          </cell>
          <cell r="Q15609" t="str">
            <v/>
          </cell>
        </row>
        <row r="15610">
          <cell r="J15610" t="str">
            <v/>
          </cell>
          <cell r="O15610" t="str">
            <v/>
          </cell>
          <cell r="P15610" t="str">
            <v/>
          </cell>
          <cell r="Q15610" t="str">
            <v/>
          </cell>
        </row>
        <row r="15611">
          <cell r="J15611" t="str">
            <v/>
          </cell>
          <cell r="O15611" t="str">
            <v/>
          </cell>
          <cell r="P15611" t="str">
            <v/>
          </cell>
          <cell r="Q15611" t="str">
            <v/>
          </cell>
        </row>
        <row r="15612">
          <cell r="J15612" t="str">
            <v/>
          </cell>
          <cell r="O15612" t="str">
            <v/>
          </cell>
          <cell r="P15612" t="str">
            <v/>
          </cell>
          <cell r="Q15612" t="str">
            <v/>
          </cell>
        </row>
        <row r="15613">
          <cell r="J15613" t="str">
            <v/>
          </cell>
          <cell r="O15613" t="str">
            <v/>
          </cell>
          <cell r="P15613" t="str">
            <v/>
          </cell>
          <cell r="Q15613" t="str">
            <v/>
          </cell>
        </row>
        <row r="15614">
          <cell r="J15614" t="str">
            <v/>
          </cell>
          <cell r="O15614" t="str">
            <v/>
          </cell>
          <cell r="P15614" t="str">
            <v/>
          </cell>
          <cell r="Q15614" t="str">
            <v/>
          </cell>
        </row>
        <row r="15615">
          <cell r="J15615" t="str">
            <v/>
          </cell>
          <cell r="O15615" t="str">
            <v/>
          </cell>
          <cell r="P15615" t="str">
            <v/>
          </cell>
          <cell r="Q15615" t="str">
            <v/>
          </cell>
        </row>
        <row r="15616">
          <cell r="J15616" t="str">
            <v/>
          </cell>
          <cell r="O15616" t="str">
            <v/>
          </cell>
          <cell r="P15616" t="str">
            <v/>
          </cell>
          <cell r="Q15616" t="str">
            <v/>
          </cell>
        </row>
        <row r="15617">
          <cell r="J15617" t="str">
            <v/>
          </cell>
          <cell r="O15617" t="str">
            <v/>
          </cell>
          <cell r="P15617" t="str">
            <v/>
          </cell>
          <cell r="Q15617" t="str">
            <v/>
          </cell>
        </row>
        <row r="15618">
          <cell r="J15618" t="str">
            <v/>
          </cell>
          <cell r="O15618" t="str">
            <v/>
          </cell>
          <cell r="P15618" t="str">
            <v/>
          </cell>
          <cell r="Q15618" t="str">
            <v/>
          </cell>
        </row>
        <row r="15619">
          <cell r="J15619" t="str">
            <v/>
          </cell>
          <cell r="O15619" t="str">
            <v/>
          </cell>
          <cell r="P15619" t="str">
            <v/>
          </cell>
          <cell r="Q15619" t="str">
            <v/>
          </cell>
        </row>
        <row r="15620">
          <cell r="J15620" t="str">
            <v/>
          </cell>
          <cell r="O15620" t="str">
            <v/>
          </cell>
          <cell r="P15620" t="str">
            <v/>
          </cell>
          <cell r="Q15620" t="str">
            <v/>
          </cell>
        </row>
        <row r="15621">
          <cell r="J15621" t="str">
            <v/>
          </cell>
          <cell r="O15621" t="str">
            <v/>
          </cell>
          <cell r="P15621" t="str">
            <v/>
          </cell>
          <cell r="Q15621" t="str">
            <v/>
          </cell>
        </row>
        <row r="15622">
          <cell r="J15622" t="str">
            <v/>
          </cell>
          <cell r="O15622" t="str">
            <v/>
          </cell>
          <cell r="P15622" t="str">
            <v/>
          </cell>
          <cell r="Q15622" t="str">
            <v/>
          </cell>
        </row>
        <row r="15623">
          <cell r="J15623" t="str">
            <v/>
          </cell>
          <cell r="O15623" t="str">
            <v/>
          </cell>
          <cell r="P15623" t="str">
            <v/>
          </cell>
          <cell r="Q15623" t="str">
            <v/>
          </cell>
        </row>
        <row r="15624">
          <cell r="J15624" t="str">
            <v/>
          </cell>
          <cell r="O15624" t="str">
            <v/>
          </cell>
          <cell r="P15624" t="str">
            <v/>
          </cell>
          <cell r="Q15624" t="str">
            <v/>
          </cell>
        </row>
        <row r="15625">
          <cell r="J15625" t="str">
            <v/>
          </cell>
          <cell r="O15625" t="str">
            <v/>
          </cell>
          <cell r="P15625" t="str">
            <v/>
          </cell>
          <cell r="Q15625" t="str">
            <v/>
          </cell>
        </row>
        <row r="15626">
          <cell r="J15626" t="str">
            <v/>
          </cell>
          <cell r="O15626" t="str">
            <v/>
          </cell>
          <cell r="P15626" t="str">
            <v/>
          </cell>
          <cell r="Q15626" t="str">
            <v/>
          </cell>
        </row>
        <row r="15627">
          <cell r="J15627" t="str">
            <v/>
          </cell>
          <cell r="O15627" t="str">
            <v/>
          </cell>
          <cell r="P15627" t="str">
            <v/>
          </cell>
          <cell r="Q15627" t="str">
            <v/>
          </cell>
        </row>
        <row r="15628">
          <cell r="J15628" t="str">
            <v/>
          </cell>
          <cell r="O15628" t="str">
            <v/>
          </cell>
          <cell r="P15628" t="str">
            <v/>
          </cell>
          <cell r="Q15628" t="str">
            <v/>
          </cell>
        </row>
        <row r="15629">
          <cell r="J15629" t="str">
            <v/>
          </cell>
          <cell r="O15629" t="str">
            <v/>
          </cell>
          <cell r="P15629" t="str">
            <v/>
          </cell>
          <cell r="Q15629" t="str">
            <v/>
          </cell>
        </row>
        <row r="15630">
          <cell r="J15630" t="str">
            <v/>
          </cell>
          <cell r="O15630" t="str">
            <v/>
          </cell>
          <cell r="P15630" t="str">
            <v/>
          </cell>
          <cell r="Q15630" t="str">
            <v/>
          </cell>
        </row>
        <row r="15631">
          <cell r="J15631" t="str">
            <v/>
          </cell>
          <cell r="O15631" t="str">
            <v/>
          </cell>
          <cell r="P15631" t="str">
            <v/>
          </cell>
          <cell r="Q15631" t="str">
            <v/>
          </cell>
        </row>
        <row r="15632">
          <cell r="J15632" t="str">
            <v/>
          </cell>
          <cell r="O15632" t="str">
            <v/>
          </cell>
          <cell r="P15632" t="str">
            <v/>
          </cell>
          <cell r="Q15632" t="str">
            <v/>
          </cell>
        </row>
        <row r="15633">
          <cell r="J15633" t="str">
            <v/>
          </cell>
          <cell r="O15633" t="str">
            <v/>
          </cell>
          <cell r="P15633" t="str">
            <v/>
          </cell>
          <cell r="Q15633" t="str">
            <v/>
          </cell>
        </row>
        <row r="15634">
          <cell r="J15634" t="str">
            <v/>
          </cell>
          <cell r="O15634" t="str">
            <v/>
          </cell>
          <cell r="P15634" t="str">
            <v/>
          </cell>
          <cell r="Q15634" t="str">
            <v/>
          </cell>
        </row>
        <row r="15635">
          <cell r="J15635" t="str">
            <v/>
          </cell>
          <cell r="O15635" t="str">
            <v/>
          </cell>
          <cell r="P15635" t="str">
            <v/>
          </cell>
          <cell r="Q15635" t="str">
            <v/>
          </cell>
        </row>
        <row r="15636">
          <cell r="J15636" t="str">
            <v/>
          </cell>
          <cell r="O15636" t="str">
            <v/>
          </cell>
          <cell r="P15636" t="str">
            <v/>
          </cell>
          <cell r="Q15636" t="str">
            <v/>
          </cell>
        </row>
        <row r="15637">
          <cell r="J15637" t="str">
            <v/>
          </cell>
          <cell r="O15637" t="str">
            <v/>
          </cell>
          <cell r="P15637" t="str">
            <v/>
          </cell>
          <cell r="Q15637" t="str">
            <v/>
          </cell>
        </row>
        <row r="15638">
          <cell r="J15638" t="str">
            <v/>
          </cell>
          <cell r="O15638" t="str">
            <v/>
          </cell>
          <cell r="P15638" t="str">
            <v/>
          </cell>
          <cell r="Q15638" t="str">
            <v/>
          </cell>
        </row>
        <row r="15639">
          <cell r="J15639" t="str">
            <v/>
          </cell>
          <cell r="O15639" t="str">
            <v/>
          </cell>
          <cell r="P15639" t="str">
            <v/>
          </cell>
          <cell r="Q15639" t="str">
            <v/>
          </cell>
        </row>
        <row r="15640">
          <cell r="J15640" t="str">
            <v/>
          </cell>
          <cell r="O15640" t="str">
            <v/>
          </cell>
          <cell r="P15640" t="str">
            <v/>
          </cell>
          <cell r="Q15640" t="str">
            <v/>
          </cell>
        </row>
        <row r="15641">
          <cell r="J15641" t="str">
            <v/>
          </cell>
          <cell r="O15641" t="str">
            <v/>
          </cell>
          <cell r="P15641" t="str">
            <v/>
          </cell>
          <cell r="Q15641" t="str">
            <v/>
          </cell>
        </row>
        <row r="15642">
          <cell r="J15642" t="str">
            <v/>
          </cell>
          <cell r="O15642" t="str">
            <v/>
          </cell>
          <cell r="P15642" t="str">
            <v/>
          </cell>
          <cell r="Q15642" t="str">
            <v/>
          </cell>
        </row>
        <row r="15643">
          <cell r="J15643" t="str">
            <v/>
          </cell>
          <cell r="O15643" t="str">
            <v/>
          </cell>
          <cell r="P15643" t="str">
            <v/>
          </cell>
          <cell r="Q15643" t="str">
            <v/>
          </cell>
        </row>
        <row r="15644">
          <cell r="J15644" t="str">
            <v/>
          </cell>
          <cell r="O15644" t="str">
            <v/>
          </cell>
          <cell r="P15644" t="str">
            <v/>
          </cell>
          <cell r="Q15644" t="str">
            <v/>
          </cell>
        </row>
        <row r="15645">
          <cell r="J15645" t="str">
            <v/>
          </cell>
          <cell r="O15645" t="str">
            <v/>
          </cell>
          <cell r="P15645" t="str">
            <v/>
          </cell>
          <cell r="Q15645" t="str">
            <v/>
          </cell>
        </row>
        <row r="15646">
          <cell r="J15646" t="str">
            <v/>
          </cell>
          <cell r="O15646" t="str">
            <v/>
          </cell>
          <cell r="P15646" t="str">
            <v/>
          </cell>
          <cell r="Q15646" t="str">
            <v/>
          </cell>
        </row>
        <row r="15647">
          <cell r="J15647" t="str">
            <v/>
          </cell>
          <cell r="O15647" t="str">
            <v/>
          </cell>
          <cell r="P15647" t="str">
            <v/>
          </cell>
          <cell r="Q15647" t="str">
            <v/>
          </cell>
        </row>
        <row r="15648">
          <cell r="J15648" t="str">
            <v/>
          </cell>
          <cell r="O15648" t="str">
            <v/>
          </cell>
          <cell r="P15648" t="str">
            <v/>
          </cell>
          <cell r="Q15648" t="str">
            <v/>
          </cell>
        </row>
        <row r="15649">
          <cell r="J15649" t="str">
            <v/>
          </cell>
          <cell r="O15649" t="str">
            <v/>
          </cell>
          <cell r="P15649" t="str">
            <v/>
          </cell>
          <cell r="Q15649" t="str">
            <v/>
          </cell>
        </row>
        <row r="15650">
          <cell r="J15650" t="str">
            <v/>
          </cell>
          <cell r="O15650" t="str">
            <v/>
          </cell>
          <cell r="P15650" t="str">
            <v/>
          </cell>
          <cell r="Q15650" t="str">
            <v/>
          </cell>
        </row>
        <row r="15651">
          <cell r="J15651" t="str">
            <v/>
          </cell>
          <cell r="O15651" t="str">
            <v/>
          </cell>
          <cell r="P15651" t="str">
            <v/>
          </cell>
          <cell r="Q15651" t="str">
            <v/>
          </cell>
        </row>
        <row r="15652">
          <cell r="J15652" t="str">
            <v/>
          </cell>
          <cell r="O15652" t="str">
            <v/>
          </cell>
          <cell r="P15652" t="str">
            <v/>
          </cell>
          <cell r="Q15652" t="str">
            <v/>
          </cell>
        </row>
        <row r="15653">
          <cell r="J15653" t="str">
            <v/>
          </cell>
          <cell r="O15653" t="str">
            <v/>
          </cell>
          <cell r="P15653" t="str">
            <v/>
          </cell>
          <cell r="Q15653" t="str">
            <v/>
          </cell>
        </row>
        <row r="15654">
          <cell r="J15654" t="str">
            <v/>
          </cell>
          <cell r="O15654" t="str">
            <v/>
          </cell>
          <cell r="P15654" t="str">
            <v/>
          </cell>
          <cell r="Q15654" t="str">
            <v/>
          </cell>
        </row>
        <row r="15655">
          <cell r="J15655" t="str">
            <v/>
          </cell>
          <cell r="O15655" t="str">
            <v/>
          </cell>
          <cell r="P15655" t="str">
            <v/>
          </cell>
          <cell r="Q15655" t="str">
            <v/>
          </cell>
        </row>
        <row r="15656">
          <cell r="J15656" t="str">
            <v/>
          </cell>
          <cell r="O15656" t="str">
            <v/>
          </cell>
          <cell r="P15656" t="str">
            <v/>
          </cell>
          <cell r="Q15656" t="str">
            <v/>
          </cell>
        </row>
        <row r="15657">
          <cell r="J15657" t="str">
            <v/>
          </cell>
          <cell r="O15657" t="str">
            <v/>
          </cell>
          <cell r="P15657" t="str">
            <v/>
          </cell>
          <cell r="Q15657" t="str">
            <v/>
          </cell>
        </row>
        <row r="15658">
          <cell r="J15658" t="str">
            <v/>
          </cell>
          <cell r="O15658" t="str">
            <v/>
          </cell>
          <cell r="P15658" t="str">
            <v/>
          </cell>
          <cell r="Q15658" t="str">
            <v/>
          </cell>
        </row>
        <row r="15659">
          <cell r="J15659" t="str">
            <v/>
          </cell>
          <cell r="O15659" t="str">
            <v/>
          </cell>
          <cell r="P15659" t="str">
            <v/>
          </cell>
          <cell r="Q15659" t="str">
            <v/>
          </cell>
        </row>
        <row r="15660">
          <cell r="J15660" t="str">
            <v/>
          </cell>
          <cell r="O15660" t="str">
            <v/>
          </cell>
          <cell r="P15660" t="str">
            <v/>
          </cell>
          <cell r="Q15660" t="str">
            <v/>
          </cell>
        </row>
        <row r="15661">
          <cell r="J15661" t="str">
            <v/>
          </cell>
          <cell r="O15661" t="str">
            <v/>
          </cell>
          <cell r="P15661" t="str">
            <v/>
          </cell>
          <cell r="Q15661" t="str">
            <v/>
          </cell>
        </row>
        <row r="15662">
          <cell r="J15662" t="str">
            <v/>
          </cell>
          <cell r="O15662" t="str">
            <v/>
          </cell>
          <cell r="P15662" t="str">
            <v/>
          </cell>
          <cell r="Q15662" t="str">
            <v/>
          </cell>
        </row>
        <row r="15663">
          <cell r="J15663" t="str">
            <v/>
          </cell>
          <cell r="O15663" t="str">
            <v/>
          </cell>
          <cell r="P15663" t="str">
            <v/>
          </cell>
          <cell r="Q15663" t="str">
            <v/>
          </cell>
        </row>
        <row r="15664">
          <cell r="J15664" t="str">
            <v/>
          </cell>
          <cell r="O15664" t="str">
            <v/>
          </cell>
          <cell r="P15664" t="str">
            <v/>
          </cell>
          <cell r="Q15664" t="str">
            <v/>
          </cell>
        </row>
        <row r="15665">
          <cell r="J15665" t="str">
            <v/>
          </cell>
          <cell r="O15665" t="str">
            <v/>
          </cell>
          <cell r="P15665" t="str">
            <v/>
          </cell>
          <cell r="Q15665" t="str">
            <v/>
          </cell>
        </row>
        <row r="15666">
          <cell r="J15666" t="str">
            <v/>
          </cell>
          <cell r="O15666" t="str">
            <v/>
          </cell>
          <cell r="P15666" t="str">
            <v/>
          </cell>
          <cell r="Q15666" t="str">
            <v/>
          </cell>
        </row>
        <row r="15667">
          <cell r="J15667" t="str">
            <v/>
          </cell>
          <cell r="O15667" t="str">
            <v/>
          </cell>
          <cell r="P15667" t="str">
            <v/>
          </cell>
          <cell r="Q15667" t="str">
            <v/>
          </cell>
        </row>
        <row r="15668">
          <cell r="J15668" t="str">
            <v/>
          </cell>
          <cell r="O15668" t="str">
            <v/>
          </cell>
          <cell r="P15668" t="str">
            <v/>
          </cell>
          <cell r="Q15668" t="str">
            <v/>
          </cell>
        </row>
        <row r="15669">
          <cell r="J15669" t="str">
            <v/>
          </cell>
          <cell r="O15669" t="str">
            <v/>
          </cell>
          <cell r="P15669" t="str">
            <v/>
          </cell>
          <cell r="Q15669" t="str">
            <v/>
          </cell>
        </row>
        <row r="15670">
          <cell r="J15670" t="str">
            <v/>
          </cell>
          <cell r="O15670" t="str">
            <v/>
          </cell>
          <cell r="P15670" t="str">
            <v/>
          </cell>
          <cell r="Q15670" t="str">
            <v/>
          </cell>
        </row>
        <row r="15671">
          <cell r="J15671" t="str">
            <v/>
          </cell>
          <cell r="O15671" t="str">
            <v/>
          </cell>
          <cell r="P15671" t="str">
            <v/>
          </cell>
          <cell r="Q15671" t="str">
            <v/>
          </cell>
        </row>
        <row r="15672">
          <cell r="J15672" t="str">
            <v/>
          </cell>
          <cell r="O15672" t="str">
            <v/>
          </cell>
          <cell r="P15672" t="str">
            <v/>
          </cell>
          <cell r="Q15672" t="str">
            <v/>
          </cell>
        </row>
        <row r="15673">
          <cell r="J15673" t="str">
            <v/>
          </cell>
          <cell r="O15673" t="str">
            <v/>
          </cell>
          <cell r="P15673" t="str">
            <v/>
          </cell>
          <cell r="Q15673" t="str">
            <v/>
          </cell>
        </row>
        <row r="15674">
          <cell r="J15674" t="str">
            <v/>
          </cell>
          <cell r="O15674" t="str">
            <v/>
          </cell>
          <cell r="P15674" t="str">
            <v/>
          </cell>
          <cell r="Q15674" t="str">
            <v/>
          </cell>
        </row>
        <row r="15675">
          <cell r="J15675" t="str">
            <v/>
          </cell>
          <cell r="O15675" t="str">
            <v/>
          </cell>
          <cell r="P15675" t="str">
            <v/>
          </cell>
          <cell r="Q15675" t="str">
            <v/>
          </cell>
        </row>
        <row r="15676">
          <cell r="J15676" t="str">
            <v/>
          </cell>
          <cell r="O15676" t="str">
            <v/>
          </cell>
          <cell r="P15676" t="str">
            <v/>
          </cell>
          <cell r="Q15676" t="str">
            <v/>
          </cell>
        </row>
        <row r="15677">
          <cell r="J15677" t="str">
            <v/>
          </cell>
          <cell r="O15677" t="str">
            <v/>
          </cell>
          <cell r="P15677" t="str">
            <v/>
          </cell>
          <cell r="Q15677" t="str">
            <v/>
          </cell>
        </row>
        <row r="15678">
          <cell r="J15678" t="str">
            <v/>
          </cell>
          <cell r="O15678" t="str">
            <v/>
          </cell>
          <cell r="P15678" t="str">
            <v/>
          </cell>
          <cell r="Q15678" t="str">
            <v/>
          </cell>
        </row>
        <row r="15679">
          <cell r="J15679" t="str">
            <v/>
          </cell>
          <cell r="O15679" t="str">
            <v/>
          </cell>
          <cell r="P15679" t="str">
            <v/>
          </cell>
          <cell r="Q15679" t="str">
            <v/>
          </cell>
        </row>
        <row r="15680">
          <cell r="J15680" t="str">
            <v/>
          </cell>
          <cell r="O15680" t="str">
            <v/>
          </cell>
          <cell r="P15680" t="str">
            <v/>
          </cell>
          <cell r="Q15680" t="str">
            <v/>
          </cell>
        </row>
        <row r="15681">
          <cell r="J15681" t="str">
            <v/>
          </cell>
          <cell r="O15681" t="str">
            <v/>
          </cell>
          <cell r="P15681" t="str">
            <v/>
          </cell>
          <cell r="Q15681" t="str">
            <v/>
          </cell>
        </row>
        <row r="15682">
          <cell r="J15682" t="str">
            <v/>
          </cell>
          <cell r="O15682" t="str">
            <v/>
          </cell>
          <cell r="P15682" t="str">
            <v/>
          </cell>
          <cell r="Q15682" t="str">
            <v/>
          </cell>
        </row>
        <row r="15683">
          <cell r="J15683" t="str">
            <v/>
          </cell>
          <cell r="O15683" t="str">
            <v/>
          </cell>
          <cell r="P15683" t="str">
            <v/>
          </cell>
          <cell r="Q15683" t="str">
            <v/>
          </cell>
        </row>
        <row r="15684">
          <cell r="J15684" t="str">
            <v/>
          </cell>
          <cell r="O15684" t="str">
            <v/>
          </cell>
          <cell r="P15684" t="str">
            <v/>
          </cell>
          <cell r="Q15684" t="str">
            <v/>
          </cell>
        </row>
        <row r="15685">
          <cell r="J15685" t="str">
            <v/>
          </cell>
          <cell r="O15685" t="str">
            <v/>
          </cell>
          <cell r="P15685" t="str">
            <v/>
          </cell>
          <cell r="Q15685" t="str">
            <v/>
          </cell>
        </row>
        <row r="15686">
          <cell r="J15686" t="str">
            <v/>
          </cell>
          <cell r="O15686" t="str">
            <v/>
          </cell>
          <cell r="P15686" t="str">
            <v/>
          </cell>
          <cell r="Q15686" t="str">
            <v/>
          </cell>
        </row>
        <row r="15687">
          <cell r="J15687" t="str">
            <v/>
          </cell>
          <cell r="O15687" t="str">
            <v/>
          </cell>
          <cell r="P15687" t="str">
            <v/>
          </cell>
          <cell r="Q15687" t="str">
            <v/>
          </cell>
        </row>
        <row r="15688">
          <cell r="J15688" t="str">
            <v/>
          </cell>
          <cell r="O15688" t="str">
            <v/>
          </cell>
          <cell r="P15688" t="str">
            <v/>
          </cell>
          <cell r="Q15688" t="str">
            <v/>
          </cell>
        </row>
        <row r="15689">
          <cell r="J15689" t="str">
            <v/>
          </cell>
          <cell r="O15689" t="str">
            <v/>
          </cell>
          <cell r="P15689" t="str">
            <v/>
          </cell>
          <cell r="Q15689" t="str">
            <v/>
          </cell>
        </row>
        <row r="15690">
          <cell r="J15690" t="str">
            <v/>
          </cell>
          <cell r="O15690" t="str">
            <v/>
          </cell>
          <cell r="P15690" t="str">
            <v/>
          </cell>
          <cell r="Q15690" t="str">
            <v/>
          </cell>
        </row>
        <row r="15691">
          <cell r="J15691" t="str">
            <v/>
          </cell>
          <cell r="O15691" t="str">
            <v/>
          </cell>
          <cell r="P15691" t="str">
            <v/>
          </cell>
          <cell r="Q15691" t="str">
            <v/>
          </cell>
        </row>
        <row r="15692">
          <cell r="J15692" t="str">
            <v/>
          </cell>
          <cell r="O15692" t="str">
            <v/>
          </cell>
          <cell r="P15692" t="str">
            <v/>
          </cell>
          <cell r="Q15692" t="str">
            <v/>
          </cell>
        </row>
        <row r="15693">
          <cell r="J15693" t="str">
            <v/>
          </cell>
          <cell r="O15693" t="str">
            <v/>
          </cell>
          <cell r="P15693" t="str">
            <v/>
          </cell>
          <cell r="Q15693" t="str">
            <v/>
          </cell>
        </row>
        <row r="15694">
          <cell r="J15694" t="str">
            <v/>
          </cell>
          <cell r="O15694" t="str">
            <v/>
          </cell>
          <cell r="P15694" t="str">
            <v/>
          </cell>
          <cell r="Q15694" t="str">
            <v/>
          </cell>
        </row>
        <row r="15695">
          <cell r="J15695" t="str">
            <v/>
          </cell>
          <cell r="O15695" t="str">
            <v/>
          </cell>
          <cell r="P15695" t="str">
            <v/>
          </cell>
          <cell r="Q15695" t="str">
            <v/>
          </cell>
        </row>
        <row r="15696">
          <cell r="J15696" t="str">
            <v/>
          </cell>
          <cell r="O15696" t="str">
            <v/>
          </cell>
          <cell r="P15696" t="str">
            <v/>
          </cell>
          <cell r="Q15696" t="str">
            <v/>
          </cell>
        </row>
        <row r="15697">
          <cell r="J15697" t="str">
            <v/>
          </cell>
          <cell r="O15697" t="str">
            <v/>
          </cell>
          <cell r="P15697" t="str">
            <v/>
          </cell>
          <cell r="Q15697" t="str">
            <v/>
          </cell>
        </row>
        <row r="15698">
          <cell r="J15698" t="str">
            <v/>
          </cell>
          <cell r="O15698" t="str">
            <v/>
          </cell>
          <cell r="P15698" t="str">
            <v/>
          </cell>
          <cell r="Q15698" t="str">
            <v/>
          </cell>
        </row>
        <row r="15699">
          <cell r="J15699" t="str">
            <v/>
          </cell>
          <cell r="O15699" t="str">
            <v/>
          </cell>
          <cell r="P15699" t="str">
            <v/>
          </cell>
          <cell r="Q15699" t="str">
            <v/>
          </cell>
        </row>
        <row r="15700">
          <cell r="J15700" t="str">
            <v/>
          </cell>
          <cell r="O15700" t="str">
            <v/>
          </cell>
          <cell r="P15700" t="str">
            <v/>
          </cell>
          <cell r="Q15700" t="str">
            <v/>
          </cell>
        </row>
        <row r="15701">
          <cell r="J15701" t="str">
            <v/>
          </cell>
          <cell r="O15701" t="str">
            <v/>
          </cell>
          <cell r="P15701" t="str">
            <v/>
          </cell>
          <cell r="Q15701" t="str">
            <v/>
          </cell>
        </row>
        <row r="15702">
          <cell r="J15702" t="str">
            <v/>
          </cell>
          <cell r="O15702" t="str">
            <v/>
          </cell>
          <cell r="P15702" t="str">
            <v/>
          </cell>
          <cell r="Q15702" t="str">
            <v/>
          </cell>
        </row>
        <row r="15703">
          <cell r="J15703" t="str">
            <v/>
          </cell>
          <cell r="O15703" t="str">
            <v/>
          </cell>
          <cell r="P15703" t="str">
            <v/>
          </cell>
          <cell r="Q15703" t="str">
            <v/>
          </cell>
        </row>
        <row r="15704">
          <cell r="J15704" t="str">
            <v/>
          </cell>
          <cell r="O15704" t="str">
            <v/>
          </cell>
          <cell r="P15704" t="str">
            <v/>
          </cell>
          <cell r="Q15704" t="str">
            <v/>
          </cell>
        </row>
        <row r="15705">
          <cell r="J15705" t="str">
            <v/>
          </cell>
          <cell r="O15705" t="str">
            <v/>
          </cell>
          <cell r="P15705" t="str">
            <v/>
          </cell>
          <cell r="Q15705" t="str">
            <v/>
          </cell>
        </row>
        <row r="15706">
          <cell r="J15706" t="str">
            <v/>
          </cell>
          <cell r="O15706" t="str">
            <v/>
          </cell>
          <cell r="P15706" t="str">
            <v/>
          </cell>
          <cell r="Q15706" t="str">
            <v/>
          </cell>
        </row>
        <row r="15707">
          <cell r="J15707" t="str">
            <v/>
          </cell>
          <cell r="O15707" t="str">
            <v/>
          </cell>
          <cell r="P15707" t="str">
            <v/>
          </cell>
          <cell r="Q15707" t="str">
            <v/>
          </cell>
        </row>
        <row r="15708">
          <cell r="J15708" t="str">
            <v/>
          </cell>
          <cell r="O15708" t="str">
            <v/>
          </cell>
          <cell r="P15708" t="str">
            <v/>
          </cell>
          <cell r="Q15708" t="str">
            <v/>
          </cell>
        </row>
        <row r="15709">
          <cell r="J15709" t="str">
            <v/>
          </cell>
          <cell r="O15709" t="str">
            <v/>
          </cell>
          <cell r="P15709" t="str">
            <v/>
          </cell>
          <cell r="Q15709" t="str">
            <v/>
          </cell>
        </row>
        <row r="15710">
          <cell r="J15710" t="str">
            <v/>
          </cell>
          <cell r="O15710" t="str">
            <v/>
          </cell>
          <cell r="P15710" t="str">
            <v/>
          </cell>
          <cell r="Q15710" t="str">
            <v/>
          </cell>
        </row>
        <row r="15711">
          <cell r="J15711" t="str">
            <v/>
          </cell>
          <cell r="O15711" t="str">
            <v/>
          </cell>
          <cell r="P15711" t="str">
            <v/>
          </cell>
          <cell r="Q15711" t="str">
            <v/>
          </cell>
        </row>
        <row r="15712">
          <cell r="J15712" t="str">
            <v/>
          </cell>
          <cell r="O15712" t="str">
            <v/>
          </cell>
          <cell r="P15712" t="str">
            <v/>
          </cell>
          <cell r="Q15712" t="str">
            <v/>
          </cell>
        </row>
        <row r="15713">
          <cell r="J15713" t="str">
            <v/>
          </cell>
          <cell r="O15713" t="str">
            <v/>
          </cell>
          <cell r="P15713" t="str">
            <v/>
          </cell>
          <cell r="Q15713" t="str">
            <v/>
          </cell>
        </row>
        <row r="15714">
          <cell r="J15714" t="str">
            <v/>
          </cell>
          <cell r="O15714" t="str">
            <v/>
          </cell>
          <cell r="P15714" t="str">
            <v/>
          </cell>
          <cell r="Q15714" t="str">
            <v/>
          </cell>
        </row>
        <row r="15715">
          <cell r="J15715" t="str">
            <v/>
          </cell>
          <cell r="O15715" t="str">
            <v/>
          </cell>
          <cell r="P15715" t="str">
            <v/>
          </cell>
          <cell r="Q15715" t="str">
            <v/>
          </cell>
        </row>
        <row r="15716">
          <cell r="J15716" t="str">
            <v/>
          </cell>
          <cell r="O15716" t="str">
            <v/>
          </cell>
          <cell r="P15716" t="str">
            <v/>
          </cell>
          <cell r="Q15716" t="str">
            <v/>
          </cell>
        </row>
        <row r="15717">
          <cell r="J15717" t="str">
            <v/>
          </cell>
          <cell r="O15717" t="str">
            <v/>
          </cell>
          <cell r="P15717" t="str">
            <v/>
          </cell>
          <cell r="Q15717" t="str">
            <v/>
          </cell>
        </row>
        <row r="15718">
          <cell r="J15718" t="str">
            <v/>
          </cell>
          <cell r="O15718" t="str">
            <v/>
          </cell>
          <cell r="P15718" t="str">
            <v/>
          </cell>
          <cell r="Q15718" t="str">
            <v/>
          </cell>
        </row>
        <row r="15719">
          <cell r="J15719" t="str">
            <v/>
          </cell>
          <cell r="O15719" t="str">
            <v/>
          </cell>
          <cell r="P15719" t="str">
            <v/>
          </cell>
          <cell r="Q15719" t="str">
            <v/>
          </cell>
        </row>
        <row r="15720">
          <cell r="J15720" t="str">
            <v/>
          </cell>
          <cell r="O15720" t="str">
            <v/>
          </cell>
          <cell r="P15720" t="str">
            <v/>
          </cell>
          <cell r="Q15720" t="str">
            <v/>
          </cell>
        </row>
        <row r="15721">
          <cell r="J15721" t="str">
            <v/>
          </cell>
          <cell r="O15721" t="str">
            <v/>
          </cell>
          <cell r="P15721" t="str">
            <v/>
          </cell>
          <cell r="Q15721" t="str">
            <v/>
          </cell>
        </row>
        <row r="15722">
          <cell r="J15722" t="str">
            <v/>
          </cell>
          <cell r="O15722" t="str">
            <v/>
          </cell>
          <cell r="P15722" t="str">
            <v/>
          </cell>
          <cell r="Q15722" t="str">
            <v/>
          </cell>
        </row>
        <row r="15723">
          <cell r="J15723" t="str">
            <v/>
          </cell>
          <cell r="O15723" t="str">
            <v/>
          </cell>
          <cell r="P15723" t="str">
            <v/>
          </cell>
          <cell r="Q15723" t="str">
            <v/>
          </cell>
        </row>
        <row r="15724">
          <cell r="J15724" t="str">
            <v/>
          </cell>
          <cell r="O15724" t="str">
            <v/>
          </cell>
          <cell r="P15724" t="str">
            <v/>
          </cell>
          <cell r="Q15724" t="str">
            <v/>
          </cell>
        </row>
        <row r="15725">
          <cell r="J15725" t="str">
            <v/>
          </cell>
          <cell r="O15725" t="str">
            <v/>
          </cell>
          <cell r="P15725" t="str">
            <v/>
          </cell>
          <cell r="Q15725" t="str">
            <v/>
          </cell>
        </row>
        <row r="15726">
          <cell r="J15726" t="str">
            <v/>
          </cell>
          <cell r="O15726" t="str">
            <v/>
          </cell>
          <cell r="P15726" t="str">
            <v/>
          </cell>
          <cell r="Q15726" t="str">
            <v/>
          </cell>
        </row>
        <row r="15727">
          <cell r="J15727" t="str">
            <v/>
          </cell>
          <cell r="O15727" t="str">
            <v/>
          </cell>
          <cell r="P15727" t="str">
            <v/>
          </cell>
          <cell r="Q15727" t="str">
            <v/>
          </cell>
        </row>
        <row r="15728">
          <cell r="J15728" t="str">
            <v/>
          </cell>
          <cell r="O15728" t="str">
            <v/>
          </cell>
          <cell r="P15728" t="str">
            <v/>
          </cell>
          <cell r="Q15728" t="str">
            <v/>
          </cell>
        </row>
        <row r="15729">
          <cell r="J15729" t="str">
            <v/>
          </cell>
          <cell r="O15729" t="str">
            <v/>
          </cell>
          <cell r="P15729" t="str">
            <v/>
          </cell>
          <cell r="Q15729" t="str">
            <v/>
          </cell>
        </row>
        <row r="15730">
          <cell r="J15730" t="str">
            <v/>
          </cell>
          <cell r="O15730" t="str">
            <v/>
          </cell>
          <cell r="P15730" t="str">
            <v/>
          </cell>
          <cell r="Q15730" t="str">
            <v/>
          </cell>
        </row>
        <row r="15731">
          <cell r="J15731" t="str">
            <v/>
          </cell>
          <cell r="O15731" t="str">
            <v/>
          </cell>
          <cell r="P15731" t="str">
            <v/>
          </cell>
          <cell r="Q15731" t="str">
            <v/>
          </cell>
        </row>
        <row r="15732">
          <cell r="J15732" t="str">
            <v/>
          </cell>
          <cell r="O15732" t="str">
            <v/>
          </cell>
          <cell r="P15732" t="str">
            <v/>
          </cell>
          <cell r="Q15732" t="str">
            <v/>
          </cell>
        </row>
        <row r="15733">
          <cell r="J15733" t="str">
            <v/>
          </cell>
          <cell r="O15733" t="str">
            <v/>
          </cell>
          <cell r="P15733" t="str">
            <v/>
          </cell>
          <cell r="Q15733" t="str">
            <v/>
          </cell>
        </row>
        <row r="15734">
          <cell r="J15734" t="str">
            <v/>
          </cell>
          <cell r="O15734" t="str">
            <v/>
          </cell>
          <cell r="P15734" t="str">
            <v/>
          </cell>
          <cell r="Q15734" t="str">
            <v/>
          </cell>
        </row>
        <row r="15735">
          <cell r="J15735" t="str">
            <v/>
          </cell>
          <cell r="O15735" t="str">
            <v/>
          </cell>
          <cell r="P15735" t="str">
            <v/>
          </cell>
          <cell r="Q15735" t="str">
            <v/>
          </cell>
        </row>
        <row r="15736">
          <cell r="J15736" t="str">
            <v/>
          </cell>
          <cell r="O15736" t="str">
            <v/>
          </cell>
          <cell r="P15736" t="str">
            <v/>
          </cell>
          <cell r="Q15736" t="str">
            <v/>
          </cell>
        </row>
        <row r="15737">
          <cell r="J15737" t="str">
            <v/>
          </cell>
          <cell r="O15737" t="str">
            <v/>
          </cell>
          <cell r="P15737" t="str">
            <v/>
          </cell>
          <cell r="Q15737" t="str">
            <v/>
          </cell>
        </row>
        <row r="15738">
          <cell r="J15738" t="str">
            <v/>
          </cell>
          <cell r="O15738" t="str">
            <v/>
          </cell>
          <cell r="P15738" t="str">
            <v/>
          </cell>
          <cell r="Q15738" t="str">
            <v/>
          </cell>
        </row>
        <row r="15739">
          <cell r="J15739" t="str">
            <v/>
          </cell>
          <cell r="O15739" t="str">
            <v/>
          </cell>
          <cell r="P15739" t="str">
            <v/>
          </cell>
          <cell r="Q15739" t="str">
            <v/>
          </cell>
        </row>
        <row r="15740">
          <cell r="J15740" t="str">
            <v/>
          </cell>
          <cell r="O15740" t="str">
            <v/>
          </cell>
          <cell r="P15740" t="str">
            <v/>
          </cell>
          <cell r="Q15740" t="str">
            <v/>
          </cell>
        </row>
        <row r="15741">
          <cell r="J15741" t="str">
            <v/>
          </cell>
          <cell r="O15741" t="str">
            <v/>
          </cell>
          <cell r="P15741" t="str">
            <v/>
          </cell>
          <cell r="Q15741" t="str">
            <v/>
          </cell>
        </row>
        <row r="15742">
          <cell r="J15742" t="str">
            <v/>
          </cell>
          <cell r="O15742" t="str">
            <v/>
          </cell>
          <cell r="P15742" t="str">
            <v/>
          </cell>
          <cell r="Q15742" t="str">
            <v/>
          </cell>
        </row>
        <row r="15743">
          <cell r="J15743" t="str">
            <v/>
          </cell>
          <cell r="O15743" t="str">
            <v/>
          </cell>
          <cell r="P15743" t="str">
            <v/>
          </cell>
          <cell r="Q15743" t="str">
            <v/>
          </cell>
        </row>
        <row r="15744">
          <cell r="J15744" t="str">
            <v/>
          </cell>
          <cell r="O15744" t="str">
            <v/>
          </cell>
          <cell r="P15744" t="str">
            <v/>
          </cell>
          <cell r="Q15744" t="str">
            <v/>
          </cell>
        </row>
        <row r="15745">
          <cell r="J15745" t="str">
            <v/>
          </cell>
          <cell r="O15745" t="str">
            <v/>
          </cell>
          <cell r="P15745" t="str">
            <v/>
          </cell>
          <cell r="Q15745" t="str">
            <v/>
          </cell>
        </row>
        <row r="15746">
          <cell r="J15746" t="str">
            <v/>
          </cell>
          <cell r="O15746" t="str">
            <v/>
          </cell>
          <cell r="P15746" t="str">
            <v/>
          </cell>
          <cell r="Q15746" t="str">
            <v/>
          </cell>
        </row>
        <row r="15747">
          <cell r="J15747" t="str">
            <v/>
          </cell>
          <cell r="O15747" t="str">
            <v/>
          </cell>
          <cell r="P15747" t="str">
            <v/>
          </cell>
          <cell r="Q15747" t="str">
            <v/>
          </cell>
        </row>
        <row r="15748">
          <cell r="J15748" t="str">
            <v/>
          </cell>
          <cell r="O15748" t="str">
            <v/>
          </cell>
          <cell r="P15748" t="str">
            <v/>
          </cell>
          <cell r="Q15748" t="str">
            <v/>
          </cell>
        </row>
        <row r="15749">
          <cell r="J15749" t="str">
            <v/>
          </cell>
          <cell r="O15749" t="str">
            <v/>
          </cell>
          <cell r="P15749" t="str">
            <v/>
          </cell>
          <cell r="Q15749" t="str">
            <v/>
          </cell>
        </row>
        <row r="15750">
          <cell r="J15750" t="str">
            <v/>
          </cell>
          <cell r="O15750" t="str">
            <v/>
          </cell>
          <cell r="P15750" t="str">
            <v/>
          </cell>
          <cell r="Q15750" t="str">
            <v/>
          </cell>
        </row>
        <row r="15751">
          <cell r="J15751" t="str">
            <v/>
          </cell>
          <cell r="O15751" t="str">
            <v/>
          </cell>
          <cell r="P15751" t="str">
            <v/>
          </cell>
          <cell r="Q15751" t="str">
            <v/>
          </cell>
        </row>
        <row r="15752">
          <cell r="J15752" t="str">
            <v/>
          </cell>
          <cell r="O15752" t="str">
            <v/>
          </cell>
          <cell r="P15752" t="str">
            <v/>
          </cell>
          <cell r="Q15752" t="str">
            <v/>
          </cell>
        </row>
        <row r="15753">
          <cell r="J15753" t="str">
            <v/>
          </cell>
          <cell r="O15753" t="str">
            <v/>
          </cell>
          <cell r="P15753" t="str">
            <v/>
          </cell>
          <cell r="Q15753" t="str">
            <v/>
          </cell>
        </row>
        <row r="15754">
          <cell r="J15754" t="str">
            <v/>
          </cell>
          <cell r="O15754" t="str">
            <v/>
          </cell>
          <cell r="P15754" t="str">
            <v/>
          </cell>
          <cell r="Q15754" t="str">
            <v/>
          </cell>
        </row>
        <row r="15755">
          <cell r="J15755" t="str">
            <v/>
          </cell>
          <cell r="O15755" t="str">
            <v/>
          </cell>
          <cell r="P15755" t="str">
            <v/>
          </cell>
          <cell r="Q15755" t="str">
            <v/>
          </cell>
        </row>
        <row r="15756">
          <cell r="J15756" t="str">
            <v/>
          </cell>
          <cell r="O15756" t="str">
            <v/>
          </cell>
          <cell r="P15756" t="str">
            <v/>
          </cell>
          <cell r="Q15756" t="str">
            <v/>
          </cell>
        </row>
        <row r="15757">
          <cell r="J15757" t="str">
            <v/>
          </cell>
          <cell r="O15757" t="str">
            <v/>
          </cell>
          <cell r="P15757" t="str">
            <v/>
          </cell>
          <cell r="Q15757" t="str">
            <v/>
          </cell>
        </row>
        <row r="15758">
          <cell r="J15758" t="str">
            <v/>
          </cell>
          <cell r="O15758" t="str">
            <v/>
          </cell>
          <cell r="P15758" t="str">
            <v/>
          </cell>
          <cell r="Q15758" t="str">
            <v/>
          </cell>
        </row>
        <row r="15759">
          <cell r="J15759" t="str">
            <v/>
          </cell>
          <cell r="O15759" t="str">
            <v/>
          </cell>
          <cell r="P15759" t="str">
            <v/>
          </cell>
          <cell r="Q15759" t="str">
            <v/>
          </cell>
        </row>
        <row r="15760">
          <cell r="J15760" t="str">
            <v/>
          </cell>
          <cell r="O15760" t="str">
            <v/>
          </cell>
          <cell r="P15760" t="str">
            <v/>
          </cell>
          <cell r="Q15760" t="str">
            <v/>
          </cell>
        </row>
        <row r="15761">
          <cell r="J15761" t="str">
            <v/>
          </cell>
          <cell r="O15761" t="str">
            <v/>
          </cell>
          <cell r="P15761" t="str">
            <v/>
          </cell>
          <cell r="Q15761" t="str">
            <v/>
          </cell>
        </row>
        <row r="15762">
          <cell r="J15762" t="str">
            <v/>
          </cell>
          <cell r="O15762" t="str">
            <v/>
          </cell>
          <cell r="P15762" t="str">
            <v/>
          </cell>
          <cell r="Q15762" t="str">
            <v/>
          </cell>
        </row>
        <row r="15763">
          <cell r="J15763" t="str">
            <v/>
          </cell>
          <cell r="O15763" t="str">
            <v/>
          </cell>
          <cell r="P15763" t="str">
            <v/>
          </cell>
          <cell r="Q15763" t="str">
            <v/>
          </cell>
        </row>
        <row r="15764">
          <cell r="J15764" t="str">
            <v/>
          </cell>
          <cell r="O15764" t="str">
            <v/>
          </cell>
          <cell r="P15764" t="str">
            <v/>
          </cell>
          <cell r="Q15764" t="str">
            <v/>
          </cell>
        </row>
        <row r="15765">
          <cell r="J15765" t="str">
            <v/>
          </cell>
          <cell r="O15765" t="str">
            <v/>
          </cell>
          <cell r="P15765" t="str">
            <v/>
          </cell>
          <cell r="Q15765" t="str">
            <v/>
          </cell>
        </row>
        <row r="15766">
          <cell r="J15766" t="str">
            <v/>
          </cell>
          <cell r="O15766" t="str">
            <v/>
          </cell>
          <cell r="P15766" t="str">
            <v/>
          </cell>
          <cell r="Q15766" t="str">
            <v/>
          </cell>
        </row>
        <row r="15767">
          <cell r="J15767" t="str">
            <v/>
          </cell>
          <cell r="O15767" t="str">
            <v/>
          </cell>
          <cell r="P15767" t="str">
            <v/>
          </cell>
          <cell r="Q15767" t="str">
            <v/>
          </cell>
        </row>
        <row r="15768">
          <cell r="J15768" t="str">
            <v/>
          </cell>
          <cell r="O15768" t="str">
            <v/>
          </cell>
          <cell r="P15768" t="str">
            <v/>
          </cell>
          <cell r="Q15768" t="str">
            <v/>
          </cell>
        </row>
        <row r="15769">
          <cell r="J15769" t="str">
            <v/>
          </cell>
          <cell r="O15769" t="str">
            <v/>
          </cell>
          <cell r="P15769" t="str">
            <v/>
          </cell>
          <cell r="Q15769" t="str">
            <v/>
          </cell>
        </row>
        <row r="15770">
          <cell r="J15770" t="str">
            <v/>
          </cell>
          <cell r="O15770" t="str">
            <v/>
          </cell>
          <cell r="P15770" t="str">
            <v/>
          </cell>
          <cell r="Q15770" t="str">
            <v/>
          </cell>
        </row>
        <row r="15771">
          <cell r="J15771" t="str">
            <v/>
          </cell>
          <cell r="O15771" t="str">
            <v/>
          </cell>
          <cell r="P15771" t="str">
            <v/>
          </cell>
          <cell r="Q15771" t="str">
            <v/>
          </cell>
        </row>
        <row r="15772">
          <cell r="J15772" t="str">
            <v/>
          </cell>
          <cell r="O15772" t="str">
            <v/>
          </cell>
          <cell r="P15772" t="str">
            <v/>
          </cell>
          <cell r="Q15772" t="str">
            <v/>
          </cell>
        </row>
        <row r="15773">
          <cell r="J15773" t="str">
            <v/>
          </cell>
          <cell r="O15773" t="str">
            <v/>
          </cell>
          <cell r="P15773" t="str">
            <v/>
          </cell>
          <cell r="Q15773" t="str">
            <v/>
          </cell>
        </row>
        <row r="15774">
          <cell r="J15774" t="str">
            <v/>
          </cell>
          <cell r="O15774" t="str">
            <v/>
          </cell>
          <cell r="P15774" t="str">
            <v/>
          </cell>
          <cell r="Q15774" t="str">
            <v/>
          </cell>
        </row>
        <row r="15775">
          <cell r="J15775" t="str">
            <v/>
          </cell>
          <cell r="O15775" t="str">
            <v/>
          </cell>
          <cell r="P15775" t="str">
            <v/>
          </cell>
          <cell r="Q15775" t="str">
            <v/>
          </cell>
        </row>
        <row r="15776">
          <cell r="J15776" t="str">
            <v/>
          </cell>
          <cell r="O15776" t="str">
            <v/>
          </cell>
          <cell r="P15776" t="str">
            <v/>
          </cell>
          <cell r="Q15776" t="str">
            <v/>
          </cell>
        </row>
        <row r="15777">
          <cell r="J15777" t="str">
            <v/>
          </cell>
          <cell r="O15777" t="str">
            <v/>
          </cell>
          <cell r="P15777" t="str">
            <v/>
          </cell>
          <cell r="Q15777" t="str">
            <v/>
          </cell>
        </row>
        <row r="15778">
          <cell r="J15778" t="str">
            <v/>
          </cell>
          <cell r="O15778" t="str">
            <v/>
          </cell>
          <cell r="P15778" t="str">
            <v/>
          </cell>
          <cell r="Q15778" t="str">
            <v/>
          </cell>
        </row>
        <row r="15779">
          <cell r="J15779" t="str">
            <v/>
          </cell>
          <cell r="O15779" t="str">
            <v/>
          </cell>
          <cell r="P15779" t="str">
            <v/>
          </cell>
          <cell r="Q15779" t="str">
            <v/>
          </cell>
        </row>
        <row r="15780">
          <cell r="J15780" t="str">
            <v/>
          </cell>
          <cell r="O15780" t="str">
            <v/>
          </cell>
          <cell r="P15780" t="str">
            <v/>
          </cell>
          <cell r="Q15780" t="str">
            <v/>
          </cell>
        </row>
        <row r="15781">
          <cell r="J15781" t="str">
            <v/>
          </cell>
          <cell r="O15781" t="str">
            <v/>
          </cell>
          <cell r="P15781" t="str">
            <v/>
          </cell>
          <cell r="Q15781" t="str">
            <v/>
          </cell>
        </row>
        <row r="15782">
          <cell r="J15782" t="str">
            <v/>
          </cell>
          <cell r="O15782" t="str">
            <v/>
          </cell>
          <cell r="P15782" t="str">
            <v/>
          </cell>
          <cell r="Q15782" t="str">
            <v/>
          </cell>
        </row>
        <row r="15783">
          <cell r="J15783" t="str">
            <v/>
          </cell>
          <cell r="O15783" t="str">
            <v/>
          </cell>
          <cell r="P15783" t="str">
            <v/>
          </cell>
          <cell r="Q15783" t="str">
            <v/>
          </cell>
        </row>
        <row r="15784">
          <cell r="J15784" t="str">
            <v/>
          </cell>
          <cell r="O15784" t="str">
            <v/>
          </cell>
          <cell r="P15784" t="str">
            <v/>
          </cell>
          <cell r="Q15784" t="str">
            <v/>
          </cell>
        </row>
        <row r="15785">
          <cell r="J15785" t="str">
            <v/>
          </cell>
          <cell r="O15785" t="str">
            <v/>
          </cell>
          <cell r="P15785" t="str">
            <v/>
          </cell>
          <cell r="Q15785" t="str">
            <v/>
          </cell>
        </row>
        <row r="15786">
          <cell r="J15786" t="str">
            <v/>
          </cell>
          <cell r="O15786" t="str">
            <v/>
          </cell>
          <cell r="P15786" t="str">
            <v/>
          </cell>
          <cell r="Q15786" t="str">
            <v/>
          </cell>
        </row>
        <row r="15787">
          <cell r="J15787" t="str">
            <v/>
          </cell>
          <cell r="O15787" t="str">
            <v/>
          </cell>
          <cell r="P15787" t="str">
            <v/>
          </cell>
          <cell r="Q15787" t="str">
            <v/>
          </cell>
        </row>
        <row r="15788">
          <cell r="J15788" t="str">
            <v/>
          </cell>
          <cell r="O15788" t="str">
            <v/>
          </cell>
          <cell r="P15788" t="str">
            <v/>
          </cell>
          <cell r="Q15788" t="str">
            <v/>
          </cell>
        </row>
        <row r="15789">
          <cell r="J15789" t="str">
            <v/>
          </cell>
          <cell r="O15789" t="str">
            <v/>
          </cell>
          <cell r="P15789" t="str">
            <v/>
          </cell>
          <cell r="Q15789" t="str">
            <v/>
          </cell>
        </row>
        <row r="15790">
          <cell r="J15790" t="str">
            <v/>
          </cell>
          <cell r="O15790" t="str">
            <v/>
          </cell>
          <cell r="P15790" t="str">
            <v/>
          </cell>
          <cell r="Q15790" t="str">
            <v/>
          </cell>
        </row>
        <row r="15791">
          <cell r="J15791" t="str">
            <v/>
          </cell>
          <cell r="O15791" t="str">
            <v/>
          </cell>
          <cell r="P15791" t="str">
            <v/>
          </cell>
          <cell r="Q15791" t="str">
            <v/>
          </cell>
        </row>
        <row r="15792">
          <cell r="J15792" t="str">
            <v/>
          </cell>
          <cell r="O15792" t="str">
            <v/>
          </cell>
          <cell r="P15792" t="str">
            <v/>
          </cell>
          <cell r="Q15792" t="str">
            <v/>
          </cell>
        </row>
        <row r="15793">
          <cell r="J15793" t="str">
            <v/>
          </cell>
          <cell r="O15793" t="str">
            <v/>
          </cell>
          <cell r="P15793" t="str">
            <v/>
          </cell>
          <cell r="Q15793" t="str">
            <v/>
          </cell>
        </row>
        <row r="15794">
          <cell r="J15794" t="str">
            <v/>
          </cell>
          <cell r="O15794" t="str">
            <v/>
          </cell>
          <cell r="P15794" t="str">
            <v/>
          </cell>
          <cell r="Q15794" t="str">
            <v/>
          </cell>
        </row>
        <row r="15795">
          <cell r="J15795" t="str">
            <v/>
          </cell>
          <cell r="O15795" t="str">
            <v/>
          </cell>
          <cell r="P15795" t="str">
            <v/>
          </cell>
          <cell r="Q15795" t="str">
            <v/>
          </cell>
        </row>
        <row r="15796">
          <cell r="J15796" t="str">
            <v/>
          </cell>
          <cell r="O15796" t="str">
            <v/>
          </cell>
          <cell r="P15796" t="str">
            <v/>
          </cell>
          <cell r="Q15796" t="str">
            <v/>
          </cell>
        </row>
        <row r="15797">
          <cell r="J15797" t="str">
            <v/>
          </cell>
          <cell r="O15797" t="str">
            <v/>
          </cell>
          <cell r="P15797" t="str">
            <v/>
          </cell>
          <cell r="Q15797" t="str">
            <v/>
          </cell>
        </row>
        <row r="15798">
          <cell r="J15798" t="str">
            <v/>
          </cell>
          <cell r="O15798" t="str">
            <v/>
          </cell>
          <cell r="P15798" t="str">
            <v/>
          </cell>
          <cell r="Q15798" t="str">
            <v/>
          </cell>
        </row>
        <row r="15799">
          <cell r="J15799" t="str">
            <v/>
          </cell>
          <cell r="O15799" t="str">
            <v/>
          </cell>
          <cell r="P15799" t="str">
            <v/>
          </cell>
          <cell r="Q15799" t="str">
            <v/>
          </cell>
        </row>
        <row r="15800">
          <cell r="J15800" t="str">
            <v/>
          </cell>
          <cell r="O15800" t="str">
            <v/>
          </cell>
          <cell r="P15800" t="str">
            <v/>
          </cell>
          <cell r="Q15800" t="str">
            <v/>
          </cell>
        </row>
        <row r="15801">
          <cell r="J15801" t="str">
            <v/>
          </cell>
          <cell r="O15801" t="str">
            <v/>
          </cell>
          <cell r="P15801" t="str">
            <v/>
          </cell>
          <cell r="Q15801" t="str">
            <v/>
          </cell>
        </row>
        <row r="15802">
          <cell r="J15802" t="str">
            <v/>
          </cell>
          <cell r="O15802" t="str">
            <v/>
          </cell>
          <cell r="P15802" t="str">
            <v/>
          </cell>
          <cell r="Q15802" t="str">
            <v/>
          </cell>
        </row>
        <row r="15803">
          <cell r="J15803" t="str">
            <v/>
          </cell>
          <cell r="O15803" t="str">
            <v/>
          </cell>
          <cell r="P15803" t="str">
            <v/>
          </cell>
          <cell r="Q15803" t="str">
            <v/>
          </cell>
        </row>
        <row r="15804">
          <cell r="J15804" t="str">
            <v/>
          </cell>
          <cell r="O15804" t="str">
            <v/>
          </cell>
          <cell r="P15804" t="str">
            <v/>
          </cell>
          <cell r="Q15804" t="str">
            <v/>
          </cell>
        </row>
        <row r="15805">
          <cell r="J15805" t="str">
            <v/>
          </cell>
          <cell r="O15805" t="str">
            <v/>
          </cell>
          <cell r="P15805" t="str">
            <v/>
          </cell>
          <cell r="Q15805" t="str">
            <v/>
          </cell>
        </row>
        <row r="15806">
          <cell r="J15806" t="str">
            <v/>
          </cell>
          <cell r="O15806" t="str">
            <v/>
          </cell>
          <cell r="P15806" t="str">
            <v/>
          </cell>
          <cell r="Q15806" t="str">
            <v/>
          </cell>
        </row>
        <row r="15807">
          <cell r="J15807" t="str">
            <v/>
          </cell>
          <cell r="O15807" t="str">
            <v/>
          </cell>
          <cell r="P15807" t="str">
            <v/>
          </cell>
          <cell r="Q15807" t="str">
            <v/>
          </cell>
        </row>
        <row r="15808">
          <cell r="J15808" t="str">
            <v/>
          </cell>
          <cell r="O15808" t="str">
            <v/>
          </cell>
          <cell r="P15808" t="str">
            <v/>
          </cell>
          <cell r="Q15808" t="str">
            <v/>
          </cell>
        </row>
        <row r="15809">
          <cell r="J15809" t="str">
            <v/>
          </cell>
          <cell r="O15809" t="str">
            <v/>
          </cell>
          <cell r="P15809" t="str">
            <v/>
          </cell>
          <cell r="Q15809" t="str">
            <v/>
          </cell>
        </row>
        <row r="15810">
          <cell r="J15810" t="str">
            <v/>
          </cell>
          <cell r="O15810" t="str">
            <v/>
          </cell>
          <cell r="P15810" t="str">
            <v/>
          </cell>
          <cell r="Q15810" t="str">
            <v/>
          </cell>
        </row>
        <row r="15811">
          <cell r="J15811" t="str">
            <v/>
          </cell>
          <cell r="O15811" t="str">
            <v/>
          </cell>
          <cell r="P15811" t="str">
            <v/>
          </cell>
          <cell r="Q15811" t="str">
            <v/>
          </cell>
        </row>
        <row r="15812">
          <cell r="J15812" t="str">
            <v/>
          </cell>
          <cell r="O15812" t="str">
            <v/>
          </cell>
          <cell r="P15812" t="str">
            <v/>
          </cell>
          <cell r="Q15812" t="str">
            <v/>
          </cell>
        </row>
        <row r="15813">
          <cell r="J15813" t="str">
            <v/>
          </cell>
          <cell r="O15813" t="str">
            <v/>
          </cell>
          <cell r="P15813" t="str">
            <v/>
          </cell>
          <cell r="Q15813" t="str">
            <v/>
          </cell>
        </row>
        <row r="15814">
          <cell r="J15814" t="str">
            <v/>
          </cell>
          <cell r="O15814" t="str">
            <v/>
          </cell>
          <cell r="P15814" t="str">
            <v/>
          </cell>
          <cell r="Q15814" t="str">
            <v/>
          </cell>
        </row>
        <row r="15815">
          <cell r="J15815" t="str">
            <v/>
          </cell>
          <cell r="O15815" t="str">
            <v/>
          </cell>
          <cell r="P15815" t="str">
            <v/>
          </cell>
          <cell r="Q15815" t="str">
            <v/>
          </cell>
        </row>
        <row r="15816">
          <cell r="J15816" t="str">
            <v/>
          </cell>
          <cell r="O15816" t="str">
            <v/>
          </cell>
          <cell r="P15816" t="str">
            <v/>
          </cell>
          <cell r="Q15816" t="str">
            <v/>
          </cell>
        </row>
        <row r="15817">
          <cell r="J15817" t="str">
            <v/>
          </cell>
          <cell r="O15817" t="str">
            <v/>
          </cell>
          <cell r="P15817" t="str">
            <v/>
          </cell>
          <cell r="Q15817" t="str">
            <v/>
          </cell>
        </row>
        <row r="15818">
          <cell r="J15818" t="str">
            <v/>
          </cell>
          <cell r="O15818" t="str">
            <v/>
          </cell>
          <cell r="P15818" t="str">
            <v/>
          </cell>
          <cell r="Q15818" t="str">
            <v/>
          </cell>
        </row>
        <row r="15819">
          <cell r="J15819" t="str">
            <v/>
          </cell>
          <cell r="O15819" t="str">
            <v/>
          </cell>
          <cell r="P15819" t="str">
            <v/>
          </cell>
          <cell r="Q15819" t="str">
            <v/>
          </cell>
        </row>
        <row r="15820">
          <cell r="J15820" t="str">
            <v/>
          </cell>
          <cell r="O15820" t="str">
            <v/>
          </cell>
          <cell r="P15820" t="str">
            <v/>
          </cell>
          <cell r="Q15820" t="str">
            <v/>
          </cell>
        </row>
        <row r="15821">
          <cell r="J15821" t="str">
            <v/>
          </cell>
          <cell r="O15821" t="str">
            <v/>
          </cell>
          <cell r="P15821" t="str">
            <v/>
          </cell>
          <cell r="Q15821" t="str">
            <v/>
          </cell>
        </row>
        <row r="15822">
          <cell r="J15822" t="str">
            <v/>
          </cell>
          <cell r="O15822" t="str">
            <v/>
          </cell>
          <cell r="P15822" t="str">
            <v/>
          </cell>
          <cell r="Q15822" t="str">
            <v/>
          </cell>
        </row>
        <row r="15823">
          <cell r="J15823" t="str">
            <v/>
          </cell>
          <cell r="O15823" t="str">
            <v/>
          </cell>
          <cell r="P15823" t="str">
            <v/>
          </cell>
          <cell r="Q15823" t="str">
            <v/>
          </cell>
        </row>
        <row r="15824">
          <cell r="J15824" t="str">
            <v/>
          </cell>
          <cell r="O15824" t="str">
            <v/>
          </cell>
          <cell r="P15824" t="str">
            <v/>
          </cell>
          <cell r="Q15824" t="str">
            <v/>
          </cell>
        </row>
        <row r="15825">
          <cell r="J15825" t="str">
            <v/>
          </cell>
          <cell r="O15825" t="str">
            <v/>
          </cell>
          <cell r="P15825" t="str">
            <v/>
          </cell>
          <cell r="Q15825" t="str">
            <v/>
          </cell>
        </row>
        <row r="15826">
          <cell r="J15826" t="str">
            <v/>
          </cell>
          <cell r="O15826" t="str">
            <v/>
          </cell>
          <cell r="P15826" t="str">
            <v/>
          </cell>
          <cell r="Q15826" t="str">
            <v/>
          </cell>
        </row>
        <row r="15827">
          <cell r="J15827" t="str">
            <v/>
          </cell>
          <cell r="O15827" t="str">
            <v/>
          </cell>
          <cell r="P15827" t="str">
            <v/>
          </cell>
          <cell r="Q15827" t="str">
            <v/>
          </cell>
        </row>
        <row r="15828">
          <cell r="J15828" t="str">
            <v/>
          </cell>
          <cell r="O15828" t="str">
            <v/>
          </cell>
          <cell r="P15828" t="str">
            <v/>
          </cell>
          <cell r="Q15828" t="str">
            <v/>
          </cell>
        </row>
        <row r="15829">
          <cell r="J15829" t="str">
            <v/>
          </cell>
          <cell r="O15829" t="str">
            <v/>
          </cell>
          <cell r="P15829" t="str">
            <v/>
          </cell>
          <cell r="Q15829" t="str">
            <v/>
          </cell>
        </row>
        <row r="15830">
          <cell r="J15830" t="str">
            <v/>
          </cell>
          <cell r="O15830" t="str">
            <v/>
          </cell>
          <cell r="P15830" t="str">
            <v/>
          </cell>
          <cell r="Q15830" t="str">
            <v/>
          </cell>
        </row>
        <row r="15831">
          <cell r="J15831" t="str">
            <v/>
          </cell>
          <cell r="O15831" t="str">
            <v/>
          </cell>
          <cell r="P15831" t="str">
            <v/>
          </cell>
          <cell r="Q15831" t="str">
            <v/>
          </cell>
        </row>
        <row r="15832">
          <cell r="J15832" t="str">
            <v/>
          </cell>
          <cell r="O15832" t="str">
            <v/>
          </cell>
          <cell r="P15832" t="str">
            <v/>
          </cell>
          <cell r="Q15832" t="str">
            <v/>
          </cell>
        </row>
        <row r="15833">
          <cell r="J15833" t="str">
            <v/>
          </cell>
          <cell r="O15833" t="str">
            <v/>
          </cell>
          <cell r="P15833" t="str">
            <v/>
          </cell>
          <cell r="Q15833" t="str">
            <v/>
          </cell>
        </row>
        <row r="15834">
          <cell r="J15834" t="str">
            <v/>
          </cell>
          <cell r="O15834" t="str">
            <v/>
          </cell>
          <cell r="P15834" t="str">
            <v/>
          </cell>
          <cell r="Q15834" t="str">
            <v/>
          </cell>
        </row>
        <row r="15835">
          <cell r="J15835" t="str">
            <v/>
          </cell>
          <cell r="O15835" t="str">
            <v/>
          </cell>
          <cell r="P15835" t="str">
            <v/>
          </cell>
          <cell r="Q15835" t="str">
            <v/>
          </cell>
        </row>
        <row r="15836">
          <cell r="J15836" t="str">
            <v/>
          </cell>
          <cell r="O15836" t="str">
            <v/>
          </cell>
          <cell r="P15836" t="str">
            <v/>
          </cell>
          <cell r="Q15836" t="str">
            <v/>
          </cell>
        </row>
        <row r="15837">
          <cell r="J15837" t="str">
            <v/>
          </cell>
          <cell r="O15837" t="str">
            <v/>
          </cell>
          <cell r="P15837" t="str">
            <v/>
          </cell>
          <cell r="Q15837" t="str">
            <v/>
          </cell>
        </row>
        <row r="15838">
          <cell r="J15838" t="str">
            <v/>
          </cell>
          <cell r="O15838" t="str">
            <v/>
          </cell>
          <cell r="P15838" t="str">
            <v/>
          </cell>
          <cell r="Q15838" t="str">
            <v/>
          </cell>
        </row>
        <row r="15839">
          <cell r="J15839" t="str">
            <v/>
          </cell>
          <cell r="O15839" t="str">
            <v/>
          </cell>
          <cell r="P15839" t="str">
            <v/>
          </cell>
          <cell r="Q15839" t="str">
            <v/>
          </cell>
        </row>
        <row r="15840">
          <cell r="J15840" t="str">
            <v/>
          </cell>
          <cell r="O15840" t="str">
            <v/>
          </cell>
          <cell r="P15840" t="str">
            <v/>
          </cell>
          <cell r="Q15840" t="str">
            <v/>
          </cell>
        </row>
        <row r="15841">
          <cell r="J15841" t="str">
            <v/>
          </cell>
          <cell r="O15841" t="str">
            <v/>
          </cell>
          <cell r="P15841" t="str">
            <v/>
          </cell>
          <cell r="Q15841" t="str">
            <v/>
          </cell>
        </row>
        <row r="15842">
          <cell r="J15842" t="str">
            <v/>
          </cell>
          <cell r="O15842" t="str">
            <v/>
          </cell>
          <cell r="P15842" t="str">
            <v/>
          </cell>
          <cell r="Q15842" t="str">
            <v/>
          </cell>
        </row>
        <row r="15843">
          <cell r="J15843" t="str">
            <v/>
          </cell>
          <cell r="O15843" t="str">
            <v/>
          </cell>
          <cell r="P15843" t="str">
            <v/>
          </cell>
          <cell r="Q15843" t="str">
            <v/>
          </cell>
        </row>
        <row r="15844">
          <cell r="J15844" t="str">
            <v/>
          </cell>
          <cell r="O15844" t="str">
            <v/>
          </cell>
          <cell r="P15844" t="str">
            <v/>
          </cell>
          <cell r="Q15844" t="str">
            <v/>
          </cell>
        </row>
        <row r="15845">
          <cell r="J15845" t="str">
            <v/>
          </cell>
          <cell r="O15845" t="str">
            <v/>
          </cell>
          <cell r="P15845" t="str">
            <v/>
          </cell>
          <cell r="Q15845" t="str">
            <v/>
          </cell>
        </row>
        <row r="15846">
          <cell r="J15846" t="str">
            <v/>
          </cell>
          <cell r="O15846" t="str">
            <v/>
          </cell>
          <cell r="P15846" t="str">
            <v/>
          </cell>
          <cell r="Q15846" t="str">
            <v/>
          </cell>
        </row>
        <row r="15847">
          <cell r="J15847" t="str">
            <v/>
          </cell>
          <cell r="O15847" t="str">
            <v/>
          </cell>
          <cell r="P15847" t="str">
            <v/>
          </cell>
          <cell r="Q15847" t="str">
            <v/>
          </cell>
        </row>
        <row r="15848">
          <cell r="J15848" t="str">
            <v/>
          </cell>
          <cell r="O15848" t="str">
            <v/>
          </cell>
          <cell r="P15848" t="str">
            <v/>
          </cell>
          <cell r="Q15848" t="str">
            <v/>
          </cell>
        </row>
        <row r="15849">
          <cell r="J15849" t="str">
            <v/>
          </cell>
          <cell r="O15849" t="str">
            <v/>
          </cell>
          <cell r="P15849" t="str">
            <v/>
          </cell>
          <cell r="Q15849" t="str">
            <v/>
          </cell>
        </row>
        <row r="15850">
          <cell r="J15850" t="str">
            <v/>
          </cell>
          <cell r="O15850" t="str">
            <v/>
          </cell>
          <cell r="P15850" t="str">
            <v/>
          </cell>
          <cell r="Q15850" t="str">
            <v/>
          </cell>
        </row>
        <row r="15851">
          <cell r="J15851" t="str">
            <v/>
          </cell>
          <cell r="O15851" t="str">
            <v/>
          </cell>
          <cell r="P15851" t="str">
            <v/>
          </cell>
          <cell r="Q15851" t="str">
            <v/>
          </cell>
        </row>
        <row r="15852">
          <cell r="J15852" t="str">
            <v/>
          </cell>
          <cell r="O15852" t="str">
            <v/>
          </cell>
          <cell r="P15852" t="str">
            <v/>
          </cell>
          <cell r="Q15852" t="str">
            <v/>
          </cell>
        </row>
        <row r="15853">
          <cell r="J15853" t="str">
            <v/>
          </cell>
          <cell r="O15853" t="str">
            <v/>
          </cell>
          <cell r="P15853" t="str">
            <v/>
          </cell>
          <cell r="Q15853" t="str">
            <v/>
          </cell>
        </row>
        <row r="15854">
          <cell r="J15854" t="str">
            <v/>
          </cell>
          <cell r="O15854" t="str">
            <v/>
          </cell>
          <cell r="P15854" t="str">
            <v/>
          </cell>
          <cell r="Q15854" t="str">
            <v/>
          </cell>
        </row>
        <row r="15855">
          <cell r="J15855" t="str">
            <v/>
          </cell>
          <cell r="O15855" t="str">
            <v/>
          </cell>
          <cell r="P15855" t="str">
            <v/>
          </cell>
          <cell r="Q15855" t="str">
            <v/>
          </cell>
        </row>
        <row r="15856">
          <cell r="J15856" t="str">
            <v/>
          </cell>
          <cell r="O15856" t="str">
            <v/>
          </cell>
          <cell r="P15856" t="str">
            <v/>
          </cell>
          <cell r="Q15856" t="str">
            <v/>
          </cell>
        </row>
        <row r="15857">
          <cell r="J15857" t="str">
            <v/>
          </cell>
          <cell r="O15857" t="str">
            <v/>
          </cell>
          <cell r="P15857" t="str">
            <v/>
          </cell>
          <cell r="Q15857" t="str">
            <v/>
          </cell>
        </row>
        <row r="15858">
          <cell r="J15858" t="str">
            <v/>
          </cell>
          <cell r="O15858" t="str">
            <v/>
          </cell>
          <cell r="P15858" t="str">
            <v/>
          </cell>
          <cell r="Q15858" t="str">
            <v/>
          </cell>
        </row>
        <row r="15859">
          <cell r="J15859" t="str">
            <v/>
          </cell>
          <cell r="O15859" t="str">
            <v/>
          </cell>
          <cell r="P15859" t="str">
            <v/>
          </cell>
          <cell r="Q15859" t="str">
            <v/>
          </cell>
        </row>
        <row r="15860">
          <cell r="J15860" t="str">
            <v/>
          </cell>
          <cell r="O15860" t="str">
            <v/>
          </cell>
          <cell r="P15860" t="str">
            <v/>
          </cell>
          <cell r="Q15860" t="str">
            <v/>
          </cell>
        </row>
        <row r="15861">
          <cell r="J15861" t="str">
            <v/>
          </cell>
          <cell r="O15861" t="str">
            <v/>
          </cell>
          <cell r="P15861" t="str">
            <v/>
          </cell>
          <cell r="Q15861" t="str">
            <v/>
          </cell>
        </row>
        <row r="15862">
          <cell r="J15862" t="str">
            <v/>
          </cell>
          <cell r="O15862" t="str">
            <v/>
          </cell>
          <cell r="P15862" t="str">
            <v/>
          </cell>
          <cell r="Q15862" t="str">
            <v/>
          </cell>
        </row>
        <row r="15863">
          <cell r="J15863" t="str">
            <v/>
          </cell>
          <cell r="O15863" t="str">
            <v/>
          </cell>
          <cell r="P15863" t="str">
            <v/>
          </cell>
          <cell r="Q15863" t="str">
            <v/>
          </cell>
        </row>
        <row r="15864">
          <cell r="J15864" t="str">
            <v/>
          </cell>
          <cell r="O15864" t="str">
            <v/>
          </cell>
          <cell r="P15864" t="str">
            <v/>
          </cell>
          <cell r="Q15864" t="str">
            <v/>
          </cell>
        </row>
        <row r="15865">
          <cell r="J15865" t="str">
            <v/>
          </cell>
          <cell r="O15865" t="str">
            <v/>
          </cell>
          <cell r="P15865" t="str">
            <v/>
          </cell>
          <cell r="Q15865" t="str">
            <v/>
          </cell>
        </row>
        <row r="15866">
          <cell r="J15866" t="str">
            <v/>
          </cell>
          <cell r="O15866" t="str">
            <v/>
          </cell>
          <cell r="P15866" t="str">
            <v/>
          </cell>
          <cell r="Q15866" t="str">
            <v/>
          </cell>
        </row>
        <row r="15867">
          <cell r="J15867" t="str">
            <v/>
          </cell>
          <cell r="O15867" t="str">
            <v/>
          </cell>
          <cell r="P15867" t="str">
            <v/>
          </cell>
          <cell r="Q15867" t="str">
            <v/>
          </cell>
        </row>
        <row r="15868">
          <cell r="J15868" t="str">
            <v/>
          </cell>
          <cell r="O15868" t="str">
            <v/>
          </cell>
          <cell r="P15868" t="str">
            <v/>
          </cell>
          <cell r="Q15868" t="str">
            <v/>
          </cell>
        </row>
        <row r="15869">
          <cell r="J15869" t="str">
            <v/>
          </cell>
          <cell r="O15869" t="str">
            <v/>
          </cell>
          <cell r="P15869" t="str">
            <v/>
          </cell>
          <cell r="Q15869" t="str">
            <v/>
          </cell>
        </row>
        <row r="15870">
          <cell r="J15870" t="str">
            <v/>
          </cell>
          <cell r="O15870" t="str">
            <v/>
          </cell>
          <cell r="P15870" t="str">
            <v/>
          </cell>
          <cell r="Q15870" t="str">
            <v/>
          </cell>
        </row>
        <row r="15871">
          <cell r="J15871" t="str">
            <v/>
          </cell>
          <cell r="O15871" t="str">
            <v/>
          </cell>
          <cell r="P15871" t="str">
            <v/>
          </cell>
          <cell r="Q15871" t="str">
            <v/>
          </cell>
        </row>
        <row r="15872">
          <cell r="J15872" t="str">
            <v/>
          </cell>
          <cell r="O15872" t="str">
            <v/>
          </cell>
          <cell r="P15872" t="str">
            <v/>
          </cell>
          <cell r="Q15872" t="str">
            <v/>
          </cell>
        </row>
        <row r="15873">
          <cell r="J15873" t="str">
            <v/>
          </cell>
          <cell r="O15873" t="str">
            <v/>
          </cell>
          <cell r="P15873" t="str">
            <v/>
          </cell>
          <cell r="Q15873" t="str">
            <v/>
          </cell>
        </row>
        <row r="15874">
          <cell r="J15874" t="str">
            <v/>
          </cell>
          <cell r="O15874" t="str">
            <v/>
          </cell>
          <cell r="P15874" t="str">
            <v/>
          </cell>
          <cell r="Q15874" t="str">
            <v/>
          </cell>
        </row>
        <row r="15875">
          <cell r="J15875" t="str">
            <v/>
          </cell>
          <cell r="O15875" t="str">
            <v/>
          </cell>
          <cell r="P15875" t="str">
            <v/>
          </cell>
          <cell r="Q15875" t="str">
            <v/>
          </cell>
        </row>
        <row r="15876">
          <cell r="J15876" t="str">
            <v/>
          </cell>
          <cell r="O15876" t="str">
            <v/>
          </cell>
          <cell r="P15876" t="str">
            <v/>
          </cell>
          <cell r="Q15876" t="str">
            <v/>
          </cell>
        </row>
        <row r="15877">
          <cell r="J15877" t="str">
            <v/>
          </cell>
          <cell r="O15877" t="str">
            <v/>
          </cell>
          <cell r="P15877" t="str">
            <v/>
          </cell>
          <cell r="Q15877" t="str">
            <v/>
          </cell>
        </row>
        <row r="15878">
          <cell r="J15878" t="str">
            <v/>
          </cell>
          <cell r="O15878" t="str">
            <v/>
          </cell>
          <cell r="P15878" t="str">
            <v/>
          </cell>
          <cell r="Q15878" t="str">
            <v/>
          </cell>
        </row>
        <row r="15879">
          <cell r="J15879" t="str">
            <v/>
          </cell>
          <cell r="O15879" t="str">
            <v/>
          </cell>
          <cell r="P15879" t="str">
            <v/>
          </cell>
          <cell r="Q15879" t="str">
            <v/>
          </cell>
        </row>
        <row r="15880">
          <cell r="J15880" t="str">
            <v/>
          </cell>
          <cell r="O15880" t="str">
            <v/>
          </cell>
          <cell r="P15880" t="str">
            <v/>
          </cell>
          <cell r="Q15880" t="str">
            <v/>
          </cell>
        </row>
        <row r="15881">
          <cell r="J15881" t="str">
            <v/>
          </cell>
          <cell r="O15881" t="str">
            <v/>
          </cell>
          <cell r="P15881" t="str">
            <v/>
          </cell>
          <cell r="Q15881" t="str">
            <v/>
          </cell>
        </row>
        <row r="15882">
          <cell r="J15882" t="str">
            <v/>
          </cell>
          <cell r="O15882" t="str">
            <v/>
          </cell>
          <cell r="P15882" t="str">
            <v/>
          </cell>
          <cell r="Q15882" t="str">
            <v/>
          </cell>
        </row>
        <row r="15883">
          <cell r="J15883" t="str">
            <v/>
          </cell>
          <cell r="O15883" t="str">
            <v/>
          </cell>
          <cell r="P15883" t="str">
            <v/>
          </cell>
          <cell r="Q15883" t="str">
            <v/>
          </cell>
        </row>
        <row r="15884">
          <cell r="J15884" t="str">
            <v/>
          </cell>
          <cell r="O15884" t="str">
            <v/>
          </cell>
          <cell r="P15884" t="str">
            <v/>
          </cell>
          <cell r="Q15884" t="str">
            <v/>
          </cell>
        </row>
        <row r="15885">
          <cell r="J15885" t="str">
            <v/>
          </cell>
          <cell r="O15885" t="str">
            <v/>
          </cell>
          <cell r="P15885" t="str">
            <v/>
          </cell>
          <cell r="Q15885" t="str">
            <v/>
          </cell>
        </row>
        <row r="15886">
          <cell r="J15886" t="str">
            <v/>
          </cell>
          <cell r="O15886" t="str">
            <v/>
          </cell>
          <cell r="P15886" t="str">
            <v/>
          </cell>
          <cell r="Q15886" t="str">
            <v/>
          </cell>
        </row>
        <row r="15887">
          <cell r="J15887" t="str">
            <v/>
          </cell>
          <cell r="O15887" t="str">
            <v/>
          </cell>
          <cell r="P15887" t="str">
            <v/>
          </cell>
          <cell r="Q15887" t="str">
            <v/>
          </cell>
        </row>
        <row r="15888">
          <cell r="J15888" t="str">
            <v/>
          </cell>
          <cell r="O15888" t="str">
            <v/>
          </cell>
          <cell r="P15888" t="str">
            <v/>
          </cell>
          <cell r="Q15888" t="str">
            <v/>
          </cell>
        </row>
        <row r="15889">
          <cell r="J15889" t="str">
            <v/>
          </cell>
          <cell r="O15889" t="str">
            <v/>
          </cell>
          <cell r="P15889" t="str">
            <v/>
          </cell>
          <cell r="Q15889" t="str">
            <v/>
          </cell>
        </row>
        <row r="15890">
          <cell r="J15890" t="str">
            <v/>
          </cell>
          <cell r="O15890" t="str">
            <v/>
          </cell>
          <cell r="P15890" t="str">
            <v/>
          </cell>
          <cell r="Q15890" t="str">
            <v/>
          </cell>
        </row>
        <row r="15891">
          <cell r="J15891" t="str">
            <v/>
          </cell>
          <cell r="O15891" t="str">
            <v/>
          </cell>
          <cell r="P15891" t="str">
            <v/>
          </cell>
          <cell r="Q15891" t="str">
            <v/>
          </cell>
        </row>
        <row r="15892">
          <cell r="J15892" t="str">
            <v/>
          </cell>
          <cell r="O15892" t="str">
            <v/>
          </cell>
          <cell r="P15892" t="str">
            <v/>
          </cell>
          <cell r="Q15892" t="str">
            <v/>
          </cell>
        </row>
        <row r="15893">
          <cell r="J15893" t="str">
            <v/>
          </cell>
          <cell r="O15893" t="str">
            <v/>
          </cell>
          <cell r="P15893" t="str">
            <v/>
          </cell>
          <cell r="Q15893" t="str">
            <v/>
          </cell>
        </row>
        <row r="15894">
          <cell r="J15894" t="str">
            <v/>
          </cell>
          <cell r="O15894" t="str">
            <v/>
          </cell>
          <cell r="P15894" t="str">
            <v/>
          </cell>
          <cell r="Q15894" t="str">
            <v/>
          </cell>
        </row>
        <row r="15895">
          <cell r="J15895" t="str">
            <v/>
          </cell>
          <cell r="O15895" t="str">
            <v/>
          </cell>
          <cell r="P15895" t="str">
            <v/>
          </cell>
          <cell r="Q15895" t="str">
            <v/>
          </cell>
        </row>
        <row r="15896">
          <cell r="J15896" t="str">
            <v/>
          </cell>
          <cell r="O15896" t="str">
            <v/>
          </cell>
          <cell r="P15896" t="str">
            <v/>
          </cell>
          <cell r="Q15896" t="str">
            <v/>
          </cell>
        </row>
        <row r="15897">
          <cell r="J15897" t="str">
            <v/>
          </cell>
          <cell r="O15897" t="str">
            <v/>
          </cell>
          <cell r="P15897" t="str">
            <v/>
          </cell>
          <cell r="Q15897" t="str">
            <v/>
          </cell>
        </row>
        <row r="15898">
          <cell r="J15898" t="str">
            <v/>
          </cell>
          <cell r="O15898" t="str">
            <v/>
          </cell>
          <cell r="P15898" t="str">
            <v/>
          </cell>
          <cell r="Q15898" t="str">
            <v/>
          </cell>
        </row>
        <row r="15899">
          <cell r="J15899" t="str">
            <v/>
          </cell>
          <cell r="O15899" t="str">
            <v/>
          </cell>
          <cell r="P15899" t="str">
            <v/>
          </cell>
          <cell r="Q15899" t="str">
            <v/>
          </cell>
        </row>
        <row r="15900">
          <cell r="J15900" t="str">
            <v/>
          </cell>
          <cell r="O15900" t="str">
            <v/>
          </cell>
          <cell r="P15900" t="str">
            <v/>
          </cell>
          <cell r="Q15900" t="str">
            <v/>
          </cell>
        </row>
        <row r="15901">
          <cell r="J15901" t="str">
            <v/>
          </cell>
          <cell r="O15901" t="str">
            <v/>
          </cell>
          <cell r="P15901" t="str">
            <v/>
          </cell>
          <cell r="Q15901" t="str">
            <v/>
          </cell>
        </row>
        <row r="15902">
          <cell r="J15902" t="str">
            <v/>
          </cell>
          <cell r="O15902" t="str">
            <v/>
          </cell>
          <cell r="P15902" t="str">
            <v/>
          </cell>
          <cell r="Q15902" t="str">
            <v/>
          </cell>
        </row>
        <row r="15903">
          <cell r="J15903" t="str">
            <v/>
          </cell>
          <cell r="O15903" t="str">
            <v/>
          </cell>
          <cell r="P15903" t="str">
            <v/>
          </cell>
          <cell r="Q15903" t="str">
            <v/>
          </cell>
        </row>
        <row r="15904">
          <cell r="J15904" t="str">
            <v/>
          </cell>
          <cell r="O15904" t="str">
            <v/>
          </cell>
          <cell r="P15904" t="str">
            <v/>
          </cell>
          <cell r="Q15904" t="str">
            <v/>
          </cell>
        </row>
        <row r="15905">
          <cell r="J15905" t="str">
            <v/>
          </cell>
          <cell r="O15905" t="str">
            <v/>
          </cell>
          <cell r="P15905" t="str">
            <v/>
          </cell>
          <cell r="Q15905" t="str">
            <v/>
          </cell>
        </row>
        <row r="15906">
          <cell r="J15906" t="str">
            <v/>
          </cell>
          <cell r="O15906" t="str">
            <v/>
          </cell>
          <cell r="P15906" t="str">
            <v/>
          </cell>
          <cell r="Q15906" t="str">
            <v/>
          </cell>
        </row>
        <row r="15907">
          <cell r="J15907" t="str">
            <v/>
          </cell>
          <cell r="O15907" t="str">
            <v/>
          </cell>
          <cell r="P15907" t="str">
            <v/>
          </cell>
          <cell r="Q15907" t="str">
            <v/>
          </cell>
        </row>
        <row r="15908">
          <cell r="J15908" t="str">
            <v/>
          </cell>
          <cell r="O15908" t="str">
            <v/>
          </cell>
          <cell r="P15908" t="str">
            <v/>
          </cell>
          <cell r="Q15908" t="str">
            <v/>
          </cell>
        </row>
        <row r="15909">
          <cell r="J15909" t="str">
            <v/>
          </cell>
          <cell r="O15909" t="str">
            <v/>
          </cell>
          <cell r="P15909" t="str">
            <v/>
          </cell>
          <cell r="Q15909" t="str">
            <v/>
          </cell>
        </row>
        <row r="15910">
          <cell r="J15910" t="str">
            <v/>
          </cell>
          <cell r="O15910" t="str">
            <v/>
          </cell>
          <cell r="P15910" t="str">
            <v/>
          </cell>
          <cell r="Q15910" t="str">
            <v/>
          </cell>
        </row>
        <row r="15911">
          <cell r="J15911" t="str">
            <v/>
          </cell>
          <cell r="O15911" t="str">
            <v/>
          </cell>
          <cell r="P15911" t="str">
            <v/>
          </cell>
          <cell r="Q15911" t="str">
            <v/>
          </cell>
        </row>
        <row r="15912">
          <cell r="J15912" t="str">
            <v/>
          </cell>
          <cell r="O15912" t="str">
            <v/>
          </cell>
          <cell r="P15912" t="str">
            <v/>
          </cell>
          <cell r="Q15912" t="str">
            <v/>
          </cell>
        </row>
        <row r="15913">
          <cell r="J15913" t="str">
            <v/>
          </cell>
          <cell r="O15913" t="str">
            <v/>
          </cell>
          <cell r="P15913" t="str">
            <v/>
          </cell>
          <cell r="Q15913" t="str">
            <v/>
          </cell>
        </row>
        <row r="15914">
          <cell r="J15914" t="str">
            <v/>
          </cell>
          <cell r="O15914" t="str">
            <v/>
          </cell>
          <cell r="P15914" t="str">
            <v/>
          </cell>
          <cell r="Q15914" t="str">
            <v/>
          </cell>
        </row>
        <row r="15915">
          <cell r="J15915" t="str">
            <v/>
          </cell>
          <cell r="O15915" t="str">
            <v/>
          </cell>
          <cell r="P15915" t="str">
            <v/>
          </cell>
          <cell r="Q15915" t="str">
            <v/>
          </cell>
        </row>
        <row r="15916">
          <cell r="J15916" t="str">
            <v/>
          </cell>
          <cell r="O15916" t="str">
            <v/>
          </cell>
          <cell r="P15916" t="str">
            <v/>
          </cell>
          <cell r="Q15916" t="str">
            <v/>
          </cell>
        </row>
        <row r="15917">
          <cell r="J15917" t="str">
            <v/>
          </cell>
          <cell r="O15917" t="str">
            <v/>
          </cell>
          <cell r="P15917" t="str">
            <v/>
          </cell>
          <cell r="Q15917" t="str">
            <v/>
          </cell>
        </row>
        <row r="15918">
          <cell r="J15918" t="str">
            <v/>
          </cell>
          <cell r="O15918" t="str">
            <v/>
          </cell>
          <cell r="P15918" t="str">
            <v/>
          </cell>
          <cell r="Q15918" t="str">
            <v/>
          </cell>
        </row>
        <row r="15919">
          <cell r="J15919" t="str">
            <v/>
          </cell>
          <cell r="O15919" t="str">
            <v/>
          </cell>
          <cell r="P15919" t="str">
            <v/>
          </cell>
          <cell r="Q15919" t="str">
            <v/>
          </cell>
        </row>
        <row r="15920">
          <cell r="J15920" t="str">
            <v/>
          </cell>
          <cell r="O15920" t="str">
            <v/>
          </cell>
          <cell r="P15920" t="str">
            <v/>
          </cell>
          <cell r="Q15920" t="str">
            <v/>
          </cell>
        </row>
        <row r="15921">
          <cell r="J15921" t="str">
            <v/>
          </cell>
          <cell r="O15921" t="str">
            <v/>
          </cell>
          <cell r="P15921" t="str">
            <v/>
          </cell>
          <cell r="Q15921" t="str">
            <v/>
          </cell>
        </row>
        <row r="15922">
          <cell r="J15922" t="str">
            <v/>
          </cell>
          <cell r="O15922" t="str">
            <v/>
          </cell>
          <cell r="P15922" t="str">
            <v/>
          </cell>
          <cell r="Q15922" t="str">
            <v/>
          </cell>
        </row>
        <row r="15923">
          <cell r="J15923" t="str">
            <v/>
          </cell>
          <cell r="O15923" t="str">
            <v/>
          </cell>
          <cell r="P15923" t="str">
            <v/>
          </cell>
          <cell r="Q15923" t="str">
            <v/>
          </cell>
        </row>
        <row r="15924">
          <cell r="J15924" t="str">
            <v/>
          </cell>
          <cell r="O15924" t="str">
            <v/>
          </cell>
          <cell r="P15924" t="str">
            <v/>
          </cell>
          <cell r="Q15924" t="str">
            <v/>
          </cell>
        </row>
        <row r="15925">
          <cell r="J15925" t="str">
            <v/>
          </cell>
          <cell r="O15925" t="str">
            <v/>
          </cell>
          <cell r="P15925" t="str">
            <v/>
          </cell>
          <cell r="Q15925" t="str">
            <v/>
          </cell>
        </row>
        <row r="15926">
          <cell r="J15926" t="str">
            <v/>
          </cell>
          <cell r="O15926" t="str">
            <v/>
          </cell>
          <cell r="P15926" t="str">
            <v/>
          </cell>
          <cell r="Q15926" t="str">
            <v/>
          </cell>
        </row>
        <row r="15927">
          <cell r="J15927" t="str">
            <v/>
          </cell>
          <cell r="O15927" t="str">
            <v/>
          </cell>
          <cell r="P15927" t="str">
            <v/>
          </cell>
          <cell r="Q15927" t="str">
            <v/>
          </cell>
        </row>
        <row r="15928">
          <cell r="J15928" t="str">
            <v/>
          </cell>
          <cell r="O15928" t="str">
            <v/>
          </cell>
          <cell r="P15928" t="str">
            <v/>
          </cell>
          <cell r="Q15928" t="str">
            <v/>
          </cell>
        </row>
        <row r="15929">
          <cell r="J15929" t="str">
            <v/>
          </cell>
          <cell r="O15929" t="str">
            <v/>
          </cell>
          <cell r="P15929" t="str">
            <v/>
          </cell>
          <cell r="Q15929" t="str">
            <v/>
          </cell>
        </row>
        <row r="15930">
          <cell r="J15930" t="str">
            <v/>
          </cell>
          <cell r="O15930" t="str">
            <v/>
          </cell>
          <cell r="P15930" t="str">
            <v/>
          </cell>
          <cell r="Q15930" t="str">
            <v/>
          </cell>
        </row>
        <row r="15931">
          <cell r="J15931" t="str">
            <v/>
          </cell>
          <cell r="O15931" t="str">
            <v/>
          </cell>
          <cell r="P15931" t="str">
            <v/>
          </cell>
          <cell r="Q15931" t="str">
            <v/>
          </cell>
        </row>
        <row r="15932">
          <cell r="J15932" t="str">
            <v/>
          </cell>
          <cell r="O15932" t="str">
            <v/>
          </cell>
          <cell r="P15932" t="str">
            <v/>
          </cell>
          <cell r="Q15932" t="str">
            <v/>
          </cell>
        </row>
        <row r="15933">
          <cell r="J15933" t="str">
            <v/>
          </cell>
          <cell r="O15933" t="str">
            <v/>
          </cell>
          <cell r="P15933" t="str">
            <v/>
          </cell>
          <cell r="Q15933" t="str">
            <v/>
          </cell>
        </row>
        <row r="15934">
          <cell r="J15934" t="str">
            <v/>
          </cell>
          <cell r="O15934" t="str">
            <v/>
          </cell>
          <cell r="P15934" t="str">
            <v/>
          </cell>
          <cell r="Q15934" t="str">
            <v/>
          </cell>
        </row>
        <row r="15935">
          <cell r="J15935" t="str">
            <v/>
          </cell>
          <cell r="O15935" t="str">
            <v/>
          </cell>
          <cell r="P15935" t="str">
            <v/>
          </cell>
          <cell r="Q15935" t="str">
            <v/>
          </cell>
        </row>
        <row r="15936">
          <cell r="J15936" t="str">
            <v/>
          </cell>
          <cell r="O15936" t="str">
            <v/>
          </cell>
          <cell r="P15936" t="str">
            <v/>
          </cell>
          <cell r="Q15936" t="str">
            <v/>
          </cell>
        </row>
        <row r="15937">
          <cell r="J15937" t="str">
            <v/>
          </cell>
          <cell r="O15937" t="str">
            <v/>
          </cell>
          <cell r="P15937" t="str">
            <v/>
          </cell>
          <cell r="Q15937" t="str">
            <v/>
          </cell>
        </row>
        <row r="15938">
          <cell r="J15938" t="str">
            <v/>
          </cell>
          <cell r="O15938" t="str">
            <v/>
          </cell>
          <cell r="P15938" t="str">
            <v/>
          </cell>
          <cell r="Q15938" t="str">
            <v/>
          </cell>
        </row>
        <row r="15939">
          <cell r="J15939" t="str">
            <v/>
          </cell>
          <cell r="O15939" t="str">
            <v/>
          </cell>
          <cell r="P15939" t="str">
            <v/>
          </cell>
          <cell r="Q15939" t="str">
            <v/>
          </cell>
        </row>
        <row r="15940">
          <cell r="J15940" t="str">
            <v/>
          </cell>
          <cell r="O15940" t="str">
            <v/>
          </cell>
          <cell r="P15940" t="str">
            <v/>
          </cell>
          <cell r="Q15940" t="str">
            <v/>
          </cell>
        </row>
        <row r="15941">
          <cell r="J15941" t="str">
            <v/>
          </cell>
          <cell r="O15941" t="str">
            <v/>
          </cell>
          <cell r="P15941" t="str">
            <v/>
          </cell>
          <cell r="Q15941" t="str">
            <v/>
          </cell>
        </row>
        <row r="15942">
          <cell r="J15942" t="str">
            <v/>
          </cell>
          <cell r="O15942" t="str">
            <v/>
          </cell>
          <cell r="P15942" t="str">
            <v/>
          </cell>
          <cell r="Q15942" t="str">
            <v/>
          </cell>
        </row>
        <row r="15943">
          <cell r="J15943" t="str">
            <v/>
          </cell>
          <cell r="O15943" t="str">
            <v/>
          </cell>
          <cell r="P15943" t="str">
            <v/>
          </cell>
          <cell r="Q15943" t="str">
            <v/>
          </cell>
        </row>
        <row r="15944">
          <cell r="J15944" t="str">
            <v/>
          </cell>
          <cell r="O15944" t="str">
            <v/>
          </cell>
          <cell r="P15944" t="str">
            <v/>
          </cell>
          <cell r="Q15944" t="str">
            <v/>
          </cell>
        </row>
        <row r="15945">
          <cell r="J15945" t="str">
            <v/>
          </cell>
          <cell r="O15945" t="str">
            <v/>
          </cell>
          <cell r="P15945" t="str">
            <v/>
          </cell>
          <cell r="Q15945" t="str">
            <v/>
          </cell>
        </row>
        <row r="15946">
          <cell r="J15946" t="str">
            <v/>
          </cell>
          <cell r="O15946" t="str">
            <v/>
          </cell>
          <cell r="P15946" t="str">
            <v/>
          </cell>
          <cell r="Q15946" t="str">
            <v/>
          </cell>
        </row>
        <row r="15947">
          <cell r="J15947" t="str">
            <v/>
          </cell>
          <cell r="O15947" t="str">
            <v/>
          </cell>
          <cell r="P15947" t="str">
            <v/>
          </cell>
          <cell r="Q15947" t="str">
            <v/>
          </cell>
        </row>
        <row r="15948">
          <cell r="J15948" t="str">
            <v/>
          </cell>
          <cell r="O15948" t="str">
            <v/>
          </cell>
          <cell r="P15948" t="str">
            <v/>
          </cell>
          <cell r="Q15948" t="str">
            <v/>
          </cell>
        </row>
        <row r="15949">
          <cell r="J15949" t="str">
            <v/>
          </cell>
          <cell r="O15949" t="str">
            <v/>
          </cell>
          <cell r="P15949" t="str">
            <v/>
          </cell>
          <cell r="Q15949" t="str">
            <v/>
          </cell>
        </row>
        <row r="15950">
          <cell r="J15950" t="str">
            <v/>
          </cell>
          <cell r="O15950" t="str">
            <v/>
          </cell>
          <cell r="P15950" t="str">
            <v/>
          </cell>
          <cell r="Q15950" t="str">
            <v/>
          </cell>
        </row>
        <row r="15951">
          <cell r="J15951" t="str">
            <v/>
          </cell>
          <cell r="O15951" t="str">
            <v/>
          </cell>
          <cell r="P15951" t="str">
            <v/>
          </cell>
          <cell r="Q15951" t="str">
            <v/>
          </cell>
        </row>
        <row r="15952">
          <cell r="J15952" t="str">
            <v/>
          </cell>
          <cell r="O15952" t="str">
            <v/>
          </cell>
          <cell r="P15952" t="str">
            <v/>
          </cell>
          <cell r="Q15952" t="str">
            <v/>
          </cell>
        </row>
        <row r="15953">
          <cell r="J15953" t="str">
            <v/>
          </cell>
          <cell r="O15953" t="str">
            <v/>
          </cell>
          <cell r="P15953" t="str">
            <v/>
          </cell>
          <cell r="Q15953" t="str">
            <v/>
          </cell>
        </row>
        <row r="15954">
          <cell r="J15954" t="str">
            <v/>
          </cell>
          <cell r="O15954" t="str">
            <v/>
          </cell>
          <cell r="P15954" t="str">
            <v/>
          </cell>
          <cell r="Q15954" t="str">
            <v/>
          </cell>
        </row>
        <row r="15955">
          <cell r="J15955" t="str">
            <v/>
          </cell>
          <cell r="O15955" t="str">
            <v/>
          </cell>
          <cell r="P15955" t="str">
            <v/>
          </cell>
          <cell r="Q15955" t="str">
            <v/>
          </cell>
        </row>
        <row r="15956">
          <cell r="J15956" t="str">
            <v/>
          </cell>
          <cell r="O15956" t="str">
            <v/>
          </cell>
          <cell r="P15956" t="str">
            <v/>
          </cell>
          <cell r="Q15956" t="str">
            <v/>
          </cell>
        </row>
        <row r="15957">
          <cell r="J15957" t="str">
            <v/>
          </cell>
          <cell r="O15957" t="str">
            <v/>
          </cell>
          <cell r="P15957" t="str">
            <v/>
          </cell>
          <cell r="Q15957" t="str">
            <v/>
          </cell>
        </row>
        <row r="15958">
          <cell r="J15958" t="str">
            <v/>
          </cell>
          <cell r="O15958" t="str">
            <v/>
          </cell>
          <cell r="P15958" t="str">
            <v/>
          </cell>
          <cell r="Q15958" t="str">
            <v/>
          </cell>
        </row>
        <row r="15959">
          <cell r="J15959" t="str">
            <v/>
          </cell>
          <cell r="O15959" t="str">
            <v/>
          </cell>
          <cell r="P15959" t="str">
            <v/>
          </cell>
          <cell r="Q15959" t="str">
            <v/>
          </cell>
        </row>
        <row r="15960">
          <cell r="J15960" t="str">
            <v/>
          </cell>
          <cell r="O15960" t="str">
            <v/>
          </cell>
          <cell r="P15960" t="str">
            <v/>
          </cell>
          <cell r="Q15960" t="str">
            <v/>
          </cell>
        </row>
        <row r="15961">
          <cell r="J15961" t="str">
            <v/>
          </cell>
          <cell r="O15961" t="str">
            <v/>
          </cell>
          <cell r="P15961" t="str">
            <v/>
          </cell>
          <cell r="Q15961" t="str">
            <v/>
          </cell>
        </row>
        <row r="15962">
          <cell r="J15962" t="str">
            <v/>
          </cell>
          <cell r="O15962" t="str">
            <v/>
          </cell>
          <cell r="P15962" t="str">
            <v/>
          </cell>
          <cell r="Q15962" t="str">
            <v/>
          </cell>
        </row>
        <row r="15963">
          <cell r="J15963" t="str">
            <v/>
          </cell>
          <cell r="O15963" t="str">
            <v/>
          </cell>
          <cell r="P15963" t="str">
            <v/>
          </cell>
          <cell r="Q15963" t="str">
            <v/>
          </cell>
        </row>
        <row r="15964">
          <cell r="J15964" t="str">
            <v/>
          </cell>
          <cell r="O15964" t="str">
            <v/>
          </cell>
          <cell r="P15964" t="str">
            <v/>
          </cell>
          <cell r="Q15964" t="str">
            <v/>
          </cell>
        </row>
        <row r="15965">
          <cell r="J15965" t="str">
            <v/>
          </cell>
          <cell r="O15965" t="str">
            <v/>
          </cell>
          <cell r="P15965" t="str">
            <v/>
          </cell>
          <cell r="Q15965" t="str">
            <v/>
          </cell>
        </row>
        <row r="15966">
          <cell r="J15966" t="str">
            <v/>
          </cell>
          <cell r="O15966" t="str">
            <v/>
          </cell>
          <cell r="P15966" t="str">
            <v/>
          </cell>
          <cell r="Q15966" t="str">
            <v/>
          </cell>
        </row>
        <row r="15967">
          <cell r="J15967" t="str">
            <v/>
          </cell>
          <cell r="O15967" t="str">
            <v/>
          </cell>
          <cell r="P15967" t="str">
            <v/>
          </cell>
          <cell r="Q15967" t="str">
            <v/>
          </cell>
        </row>
        <row r="15968">
          <cell r="J15968" t="str">
            <v/>
          </cell>
          <cell r="O15968" t="str">
            <v/>
          </cell>
          <cell r="P15968" t="str">
            <v/>
          </cell>
          <cell r="Q15968" t="str">
            <v/>
          </cell>
        </row>
        <row r="15969">
          <cell r="J15969" t="str">
            <v/>
          </cell>
          <cell r="O15969" t="str">
            <v/>
          </cell>
          <cell r="P15969" t="str">
            <v/>
          </cell>
          <cell r="Q15969" t="str">
            <v/>
          </cell>
        </row>
        <row r="15970">
          <cell r="J15970" t="str">
            <v/>
          </cell>
          <cell r="O15970" t="str">
            <v/>
          </cell>
          <cell r="P15970" t="str">
            <v/>
          </cell>
          <cell r="Q15970" t="str">
            <v/>
          </cell>
        </row>
        <row r="15971">
          <cell r="J15971" t="str">
            <v/>
          </cell>
          <cell r="O15971" t="str">
            <v/>
          </cell>
          <cell r="P15971" t="str">
            <v/>
          </cell>
          <cell r="Q15971" t="str">
            <v/>
          </cell>
        </row>
        <row r="15972">
          <cell r="J15972" t="str">
            <v/>
          </cell>
          <cell r="O15972" t="str">
            <v/>
          </cell>
          <cell r="P15972" t="str">
            <v/>
          </cell>
          <cell r="Q15972" t="str">
            <v/>
          </cell>
        </row>
        <row r="15973">
          <cell r="J15973" t="str">
            <v/>
          </cell>
          <cell r="O15973" t="str">
            <v/>
          </cell>
          <cell r="P15973" t="str">
            <v/>
          </cell>
          <cell r="Q15973" t="str">
            <v/>
          </cell>
        </row>
        <row r="15974">
          <cell r="J15974" t="str">
            <v/>
          </cell>
          <cell r="O15974" t="str">
            <v/>
          </cell>
          <cell r="P15974" t="str">
            <v/>
          </cell>
          <cell r="Q15974" t="str">
            <v/>
          </cell>
        </row>
        <row r="15975">
          <cell r="J15975" t="str">
            <v/>
          </cell>
          <cell r="O15975" t="str">
            <v/>
          </cell>
          <cell r="P15975" t="str">
            <v/>
          </cell>
          <cell r="Q15975" t="str">
            <v/>
          </cell>
        </row>
        <row r="15976">
          <cell r="J15976" t="str">
            <v/>
          </cell>
          <cell r="O15976" t="str">
            <v/>
          </cell>
          <cell r="P15976" t="str">
            <v/>
          </cell>
          <cell r="Q15976" t="str">
            <v/>
          </cell>
        </row>
        <row r="15977">
          <cell r="J15977" t="str">
            <v/>
          </cell>
          <cell r="O15977" t="str">
            <v/>
          </cell>
          <cell r="P15977" t="str">
            <v/>
          </cell>
          <cell r="Q15977" t="str">
            <v/>
          </cell>
        </row>
        <row r="15978">
          <cell r="J15978" t="str">
            <v/>
          </cell>
          <cell r="O15978" t="str">
            <v/>
          </cell>
          <cell r="P15978" t="str">
            <v/>
          </cell>
          <cell r="Q15978" t="str">
            <v/>
          </cell>
        </row>
        <row r="15979">
          <cell r="J15979" t="str">
            <v/>
          </cell>
          <cell r="O15979" t="str">
            <v/>
          </cell>
          <cell r="P15979" t="str">
            <v/>
          </cell>
          <cell r="Q15979" t="str">
            <v/>
          </cell>
        </row>
        <row r="15980">
          <cell r="J15980" t="str">
            <v/>
          </cell>
          <cell r="O15980" t="str">
            <v/>
          </cell>
          <cell r="P15980" t="str">
            <v/>
          </cell>
          <cell r="Q15980" t="str">
            <v/>
          </cell>
        </row>
        <row r="15981">
          <cell r="J15981" t="str">
            <v/>
          </cell>
          <cell r="O15981" t="str">
            <v/>
          </cell>
          <cell r="P15981" t="str">
            <v/>
          </cell>
          <cell r="Q15981" t="str">
            <v/>
          </cell>
        </row>
        <row r="15982">
          <cell r="J15982" t="str">
            <v/>
          </cell>
          <cell r="O15982" t="str">
            <v/>
          </cell>
          <cell r="P15982" t="str">
            <v/>
          </cell>
          <cell r="Q15982" t="str">
            <v/>
          </cell>
        </row>
        <row r="15983">
          <cell r="J15983" t="str">
            <v/>
          </cell>
          <cell r="O15983" t="str">
            <v/>
          </cell>
          <cell r="P15983" t="str">
            <v/>
          </cell>
          <cell r="Q15983" t="str">
            <v/>
          </cell>
        </row>
        <row r="15984">
          <cell r="J15984" t="str">
            <v/>
          </cell>
          <cell r="O15984" t="str">
            <v/>
          </cell>
          <cell r="P15984" t="str">
            <v/>
          </cell>
          <cell r="Q15984" t="str">
            <v/>
          </cell>
        </row>
        <row r="15985">
          <cell r="J15985" t="str">
            <v/>
          </cell>
          <cell r="O15985" t="str">
            <v/>
          </cell>
          <cell r="P15985" t="str">
            <v/>
          </cell>
          <cell r="Q15985" t="str">
            <v/>
          </cell>
        </row>
        <row r="15986">
          <cell r="J15986" t="str">
            <v/>
          </cell>
          <cell r="O15986" t="str">
            <v/>
          </cell>
          <cell r="P15986" t="str">
            <v/>
          </cell>
          <cell r="Q15986" t="str">
            <v/>
          </cell>
        </row>
        <row r="15987">
          <cell r="J15987" t="str">
            <v/>
          </cell>
          <cell r="O15987" t="str">
            <v/>
          </cell>
          <cell r="P15987" t="str">
            <v/>
          </cell>
          <cell r="Q15987" t="str">
            <v/>
          </cell>
        </row>
        <row r="15988">
          <cell r="J15988" t="str">
            <v/>
          </cell>
          <cell r="O15988" t="str">
            <v/>
          </cell>
          <cell r="P15988" t="str">
            <v/>
          </cell>
          <cell r="Q15988" t="str">
            <v/>
          </cell>
        </row>
        <row r="15989">
          <cell r="J15989" t="str">
            <v/>
          </cell>
          <cell r="O15989" t="str">
            <v/>
          </cell>
          <cell r="P15989" t="str">
            <v/>
          </cell>
          <cell r="Q15989" t="str">
            <v/>
          </cell>
        </row>
        <row r="15990">
          <cell r="J15990" t="str">
            <v/>
          </cell>
          <cell r="O15990" t="str">
            <v/>
          </cell>
          <cell r="P15990" t="str">
            <v/>
          </cell>
          <cell r="Q15990" t="str">
            <v/>
          </cell>
        </row>
        <row r="15991">
          <cell r="J15991" t="str">
            <v/>
          </cell>
          <cell r="O15991" t="str">
            <v/>
          </cell>
          <cell r="P15991" t="str">
            <v/>
          </cell>
          <cell r="Q15991" t="str">
            <v/>
          </cell>
        </row>
        <row r="15992">
          <cell r="J15992" t="str">
            <v/>
          </cell>
          <cell r="O15992" t="str">
            <v/>
          </cell>
          <cell r="P15992" t="str">
            <v/>
          </cell>
          <cell r="Q15992" t="str">
            <v/>
          </cell>
        </row>
        <row r="15993">
          <cell r="J15993" t="str">
            <v/>
          </cell>
          <cell r="O15993" t="str">
            <v/>
          </cell>
          <cell r="P15993" t="str">
            <v/>
          </cell>
          <cell r="Q15993" t="str">
            <v/>
          </cell>
        </row>
        <row r="15994">
          <cell r="J15994" t="str">
            <v/>
          </cell>
          <cell r="O15994" t="str">
            <v/>
          </cell>
          <cell r="P15994" t="str">
            <v/>
          </cell>
          <cell r="Q15994" t="str">
            <v/>
          </cell>
        </row>
        <row r="15995">
          <cell r="J15995" t="str">
            <v/>
          </cell>
          <cell r="O15995" t="str">
            <v/>
          </cell>
          <cell r="P15995" t="str">
            <v/>
          </cell>
          <cell r="Q15995" t="str">
            <v/>
          </cell>
        </row>
        <row r="15996">
          <cell r="J15996" t="str">
            <v/>
          </cell>
          <cell r="O15996" t="str">
            <v/>
          </cell>
          <cell r="P15996" t="str">
            <v/>
          </cell>
          <cell r="Q15996" t="str">
            <v/>
          </cell>
        </row>
        <row r="15997">
          <cell r="J15997" t="str">
            <v/>
          </cell>
          <cell r="O15997" t="str">
            <v/>
          </cell>
          <cell r="P15997" t="str">
            <v/>
          </cell>
          <cell r="Q15997" t="str">
            <v/>
          </cell>
        </row>
        <row r="15998">
          <cell r="J15998" t="str">
            <v/>
          </cell>
          <cell r="O15998" t="str">
            <v/>
          </cell>
          <cell r="P15998" t="str">
            <v/>
          </cell>
          <cell r="Q15998" t="str">
            <v/>
          </cell>
        </row>
        <row r="15999">
          <cell r="J15999" t="str">
            <v/>
          </cell>
          <cell r="O15999" t="str">
            <v/>
          </cell>
          <cell r="P15999" t="str">
            <v/>
          </cell>
          <cell r="Q15999" t="str">
            <v/>
          </cell>
        </row>
        <row r="16000">
          <cell r="J16000" t="str">
            <v/>
          </cell>
          <cell r="O16000" t="str">
            <v/>
          </cell>
          <cell r="P16000" t="str">
            <v/>
          </cell>
          <cell r="Q16000" t="str">
            <v/>
          </cell>
        </row>
        <row r="16001">
          <cell r="J16001" t="str">
            <v/>
          </cell>
          <cell r="O16001" t="str">
            <v/>
          </cell>
          <cell r="P16001" t="str">
            <v/>
          </cell>
          <cell r="Q16001" t="str">
            <v/>
          </cell>
        </row>
        <row r="16002">
          <cell r="J16002" t="str">
            <v/>
          </cell>
          <cell r="O16002" t="str">
            <v/>
          </cell>
          <cell r="P16002" t="str">
            <v/>
          </cell>
          <cell r="Q16002" t="str">
            <v/>
          </cell>
        </row>
        <row r="16003">
          <cell r="J16003" t="str">
            <v/>
          </cell>
          <cell r="O16003" t="str">
            <v/>
          </cell>
          <cell r="P16003" t="str">
            <v/>
          </cell>
          <cell r="Q16003" t="str">
            <v/>
          </cell>
        </row>
        <row r="16004">
          <cell r="J16004" t="str">
            <v/>
          </cell>
          <cell r="O16004" t="str">
            <v/>
          </cell>
          <cell r="P16004" t="str">
            <v/>
          </cell>
          <cell r="Q16004" t="str">
            <v/>
          </cell>
        </row>
        <row r="16005">
          <cell r="J16005" t="str">
            <v/>
          </cell>
          <cell r="O16005" t="str">
            <v/>
          </cell>
          <cell r="P16005" t="str">
            <v/>
          </cell>
          <cell r="Q16005" t="str">
            <v/>
          </cell>
        </row>
        <row r="16006">
          <cell r="J16006" t="str">
            <v/>
          </cell>
          <cell r="O16006" t="str">
            <v/>
          </cell>
          <cell r="P16006" t="str">
            <v/>
          </cell>
          <cell r="Q16006" t="str">
            <v/>
          </cell>
        </row>
        <row r="16007">
          <cell r="J16007" t="str">
            <v/>
          </cell>
          <cell r="O16007" t="str">
            <v/>
          </cell>
          <cell r="P16007" t="str">
            <v/>
          </cell>
          <cell r="Q16007" t="str">
            <v/>
          </cell>
        </row>
        <row r="16008">
          <cell r="J16008" t="str">
            <v/>
          </cell>
          <cell r="O16008" t="str">
            <v/>
          </cell>
          <cell r="P16008" t="str">
            <v/>
          </cell>
          <cell r="Q16008" t="str">
            <v/>
          </cell>
        </row>
        <row r="16009">
          <cell r="J16009" t="str">
            <v/>
          </cell>
          <cell r="O16009" t="str">
            <v/>
          </cell>
          <cell r="P16009" t="str">
            <v/>
          </cell>
          <cell r="Q16009" t="str">
            <v/>
          </cell>
        </row>
        <row r="16010">
          <cell r="J16010" t="str">
            <v/>
          </cell>
          <cell r="O16010" t="str">
            <v/>
          </cell>
          <cell r="P16010" t="str">
            <v/>
          </cell>
          <cell r="Q16010" t="str">
            <v/>
          </cell>
        </row>
        <row r="16011">
          <cell r="J16011" t="str">
            <v/>
          </cell>
          <cell r="O16011" t="str">
            <v/>
          </cell>
          <cell r="P16011" t="str">
            <v/>
          </cell>
          <cell r="Q16011" t="str">
            <v/>
          </cell>
        </row>
        <row r="16012">
          <cell r="J16012" t="str">
            <v/>
          </cell>
          <cell r="O16012" t="str">
            <v/>
          </cell>
          <cell r="P16012" t="str">
            <v/>
          </cell>
          <cell r="Q16012" t="str">
            <v/>
          </cell>
        </row>
        <row r="16013">
          <cell r="J16013" t="str">
            <v/>
          </cell>
          <cell r="O16013" t="str">
            <v/>
          </cell>
          <cell r="P16013" t="str">
            <v/>
          </cell>
          <cell r="Q16013" t="str">
            <v/>
          </cell>
        </row>
        <row r="16014">
          <cell r="J16014" t="str">
            <v/>
          </cell>
          <cell r="O16014" t="str">
            <v/>
          </cell>
          <cell r="P16014" t="str">
            <v/>
          </cell>
          <cell r="Q16014" t="str">
            <v/>
          </cell>
        </row>
        <row r="16015">
          <cell r="J16015" t="str">
            <v/>
          </cell>
          <cell r="O16015" t="str">
            <v/>
          </cell>
          <cell r="P16015" t="str">
            <v/>
          </cell>
          <cell r="Q16015" t="str">
            <v/>
          </cell>
        </row>
        <row r="16016">
          <cell r="J16016" t="str">
            <v/>
          </cell>
          <cell r="O16016" t="str">
            <v/>
          </cell>
          <cell r="P16016" t="str">
            <v/>
          </cell>
          <cell r="Q16016" t="str">
            <v/>
          </cell>
        </row>
        <row r="16017">
          <cell r="J16017" t="str">
            <v/>
          </cell>
          <cell r="O16017" t="str">
            <v/>
          </cell>
          <cell r="P16017" t="str">
            <v/>
          </cell>
          <cell r="Q16017" t="str">
            <v/>
          </cell>
        </row>
        <row r="16018">
          <cell r="J16018" t="str">
            <v/>
          </cell>
          <cell r="O16018" t="str">
            <v/>
          </cell>
          <cell r="P16018" t="str">
            <v/>
          </cell>
          <cell r="Q16018" t="str">
            <v/>
          </cell>
        </row>
        <row r="16019">
          <cell r="J16019" t="str">
            <v/>
          </cell>
          <cell r="O16019" t="str">
            <v/>
          </cell>
          <cell r="P16019" t="str">
            <v/>
          </cell>
          <cell r="Q16019" t="str">
            <v/>
          </cell>
        </row>
        <row r="16020">
          <cell r="J16020" t="str">
            <v/>
          </cell>
          <cell r="O16020" t="str">
            <v/>
          </cell>
          <cell r="P16020" t="str">
            <v/>
          </cell>
          <cell r="Q16020" t="str">
            <v/>
          </cell>
        </row>
        <row r="16021">
          <cell r="J16021" t="str">
            <v/>
          </cell>
          <cell r="O16021" t="str">
            <v/>
          </cell>
          <cell r="P16021" t="str">
            <v/>
          </cell>
          <cell r="Q16021" t="str">
            <v/>
          </cell>
        </row>
        <row r="16022">
          <cell r="J16022" t="str">
            <v/>
          </cell>
          <cell r="O16022" t="str">
            <v/>
          </cell>
          <cell r="P16022" t="str">
            <v/>
          </cell>
          <cell r="Q16022" t="str">
            <v/>
          </cell>
        </row>
        <row r="16023">
          <cell r="J16023" t="str">
            <v/>
          </cell>
          <cell r="O16023" t="str">
            <v/>
          </cell>
          <cell r="P16023" t="str">
            <v/>
          </cell>
          <cell r="Q16023" t="str">
            <v/>
          </cell>
        </row>
        <row r="16024">
          <cell r="J16024" t="str">
            <v/>
          </cell>
          <cell r="O16024" t="str">
            <v/>
          </cell>
          <cell r="P16024" t="str">
            <v/>
          </cell>
          <cell r="Q16024" t="str">
            <v/>
          </cell>
        </row>
        <row r="16025">
          <cell r="J16025" t="str">
            <v/>
          </cell>
          <cell r="O16025" t="str">
            <v/>
          </cell>
          <cell r="P16025" t="str">
            <v/>
          </cell>
          <cell r="Q16025" t="str">
            <v/>
          </cell>
        </row>
        <row r="16026">
          <cell r="J16026" t="str">
            <v/>
          </cell>
          <cell r="O16026" t="str">
            <v/>
          </cell>
          <cell r="P16026" t="str">
            <v/>
          </cell>
          <cell r="Q16026" t="str">
            <v/>
          </cell>
        </row>
        <row r="16027">
          <cell r="J16027" t="str">
            <v/>
          </cell>
          <cell r="O16027" t="str">
            <v/>
          </cell>
          <cell r="P16027" t="str">
            <v/>
          </cell>
          <cell r="Q16027" t="str">
            <v/>
          </cell>
        </row>
        <row r="16028">
          <cell r="J16028" t="str">
            <v/>
          </cell>
          <cell r="O16028" t="str">
            <v/>
          </cell>
          <cell r="P16028" t="str">
            <v/>
          </cell>
          <cell r="Q16028" t="str">
            <v/>
          </cell>
        </row>
        <row r="16029">
          <cell r="J16029" t="str">
            <v/>
          </cell>
          <cell r="O16029" t="str">
            <v/>
          </cell>
          <cell r="P16029" t="str">
            <v/>
          </cell>
          <cell r="Q16029" t="str">
            <v/>
          </cell>
        </row>
        <row r="16030">
          <cell r="J16030" t="str">
            <v/>
          </cell>
          <cell r="O16030" t="str">
            <v/>
          </cell>
          <cell r="P16030" t="str">
            <v/>
          </cell>
          <cell r="Q16030" t="str">
            <v/>
          </cell>
        </row>
        <row r="16031">
          <cell r="J16031" t="str">
            <v/>
          </cell>
          <cell r="O16031" t="str">
            <v/>
          </cell>
          <cell r="P16031" t="str">
            <v/>
          </cell>
          <cell r="Q16031" t="str">
            <v/>
          </cell>
        </row>
        <row r="16032">
          <cell r="J16032" t="str">
            <v/>
          </cell>
          <cell r="O16032" t="str">
            <v/>
          </cell>
          <cell r="P16032" t="str">
            <v/>
          </cell>
          <cell r="Q16032" t="str">
            <v/>
          </cell>
        </row>
        <row r="16033">
          <cell r="J16033" t="str">
            <v/>
          </cell>
          <cell r="O16033" t="str">
            <v/>
          </cell>
          <cell r="P16033" t="str">
            <v/>
          </cell>
          <cell r="Q16033" t="str">
            <v/>
          </cell>
        </row>
        <row r="16034">
          <cell r="J16034" t="str">
            <v/>
          </cell>
          <cell r="O16034" t="str">
            <v/>
          </cell>
          <cell r="P16034" t="str">
            <v/>
          </cell>
          <cell r="Q16034" t="str">
            <v/>
          </cell>
        </row>
        <row r="16035">
          <cell r="J16035" t="str">
            <v/>
          </cell>
          <cell r="O16035" t="str">
            <v/>
          </cell>
          <cell r="P16035" t="str">
            <v/>
          </cell>
          <cell r="Q16035" t="str">
            <v/>
          </cell>
        </row>
        <row r="16036">
          <cell r="J16036" t="str">
            <v/>
          </cell>
          <cell r="O16036" t="str">
            <v/>
          </cell>
          <cell r="P16036" t="str">
            <v/>
          </cell>
          <cell r="Q16036" t="str">
            <v/>
          </cell>
        </row>
        <row r="16037">
          <cell r="J16037" t="str">
            <v/>
          </cell>
          <cell r="O16037" t="str">
            <v/>
          </cell>
          <cell r="P16037" t="str">
            <v/>
          </cell>
          <cell r="Q16037" t="str">
            <v/>
          </cell>
        </row>
        <row r="16038">
          <cell r="J16038" t="str">
            <v/>
          </cell>
          <cell r="O16038" t="str">
            <v/>
          </cell>
          <cell r="P16038" t="str">
            <v/>
          </cell>
          <cell r="Q16038" t="str">
            <v/>
          </cell>
        </row>
        <row r="16039">
          <cell r="J16039" t="str">
            <v/>
          </cell>
          <cell r="O16039" t="str">
            <v/>
          </cell>
          <cell r="P16039" t="str">
            <v/>
          </cell>
          <cell r="Q16039" t="str">
            <v/>
          </cell>
        </row>
        <row r="16040">
          <cell r="J16040" t="str">
            <v/>
          </cell>
          <cell r="O16040" t="str">
            <v/>
          </cell>
          <cell r="P16040" t="str">
            <v/>
          </cell>
          <cell r="Q16040" t="str">
            <v/>
          </cell>
        </row>
        <row r="16041">
          <cell r="J16041" t="str">
            <v/>
          </cell>
          <cell r="O16041" t="str">
            <v/>
          </cell>
          <cell r="P16041" t="str">
            <v/>
          </cell>
          <cell r="Q16041" t="str">
            <v/>
          </cell>
        </row>
        <row r="16042">
          <cell r="J16042" t="str">
            <v/>
          </cell>
          <cell r="O16042" t="str">
            <v/>
          </cell>
          <cell r="P16042" t="str">
            <v/>
          </cell>
          <cell r="Q16042" t="str">
            <v/>
          </cell>
        </row>
        <row r="16043">
          <cell r="J16043" t="str">
            <v/>
          </cell>
          <cell r="O16043" t="str">
            <v/>
          </cell>
          <cell r="P16043" t="str">
            <v/>
          </cell>
          <cell r="Q16043" t="str">
            <v/>
          </cell>
        </row>
        <row r="16044">
          <cell r="J16044" t="str">
            <v/>
          </cell>
          <cell r="O16044" t="str">
            <v/>
          </cell>
          <cell r="P16044" t="str">
            <v/>
          </cell>
          <cell r="Q16044" t="str">
            <v/>
          </cell>
        </row>
        <row r="16045">
          <cell r="J16045" t="str">
            <v/>
          </cell>
          <cell r="O16045" t="str">
            <v/>
          </cell>
          <cell r="P16045" t="str">
            <v/>
          </cell>
          <cell r="Q16045" t="str">
            <v/>
          </cell>
        </row>
        <row r="16046">
          <cell r="J16046" t="str">
            <v/>
          </cell>
          <cell r="O16046" t="str">
            <v/>
          </cell>
          <cell r="P16046" t="str">
            <v/>
          </cell>
          <cell r="Q16046" t="str">
            <v/>
          </cell>
        </row>
        <row r="16047">
          <cell r="J16047" t="str">
            <v/>
          </cell>
          <cell r="O16047" t="str">
            <v/>
          </cell>
          <cell r="P16047" t="str">
            <v/>
          </cell>
          <cell r="Q16047" t="str">
            <v/>
          </cell>
        </row>
        <row r="16048">
          <cell r="J16048" t="str">
            <v/>
          </cell>
          <cell r="O16048" t="str">
            <v/>
          </cell>
          <cell r="P16048" t="str">
            <v/>
          </cell>
          <cell r="Q16048" t="str">
            <v/>
          </cell>
        </row>
        <row r="16049">
          <cell r="J16049" t="str">
            <v/>
          </cell>
          <cell r="O16049" t="str">
            <v/>
          </cell>
          <cell r="P16049" t="str">
            <v/>
          </cell>
          <cell r="Q16049" t="str">
            <v/>
          </cell>
        </row>
        <row r="16050">
          <cell r="J16050" t="str">
            <v/>
          </cell>
          <cell r="O16050" t="str">
            <v/>
          </cell>
          <cell r="P16050" t="str">
            <v/>
          </cell>
          <cell r="Q16050" t="str">
            <v/>
          </cell>
        </row>
        <row r="16051">
          <cell r="J16051" t="str">
            <v/>
          </cell>
          <cell r="O16051" t="str">
            <v/>
          </cell>
          <cell r="P16051" t="str">
            <v/>
          </cell>
          <cell r="Q16051" t="str">
            <v/>
          </cell>
        </row>
        <row r="16052">
          <cell r="J16052" t="str">
            <v/>
          </cell>
          <cell r="O16052" t="str">
            <v/>
          </cell>
          <cell r="P16052" t="str">
            <v/>
          </cell>
          <cell r="Q16052" t="str">
            <v/>
          </cell>
        </row>
        <row r="16053">
          <cell r="J16053" t="str">
            <v/>
          </cell>
          <cell r="O16053" t="str">
            <v/>
          </cell>
          <cell r="P16053" t="str">
            <v/>
          </cell>
          <cell r="Q16053" t="str">
            <v/>
          </cell>
        </row>
        <row r="16054">
          <cell r="J16054" t="str">
            <v/>
          </cell>
          <cell r="O16054" t="str">
            <v/>
          </cell>
          <cell r="P16054" t="str">
            <v/>
          </cell>
          <cell r="Q16054" t="str">
            <v/>
          </cell>
        </row>
        <row r="16055">
          <cell r="J16055" t="str">
            <v/>
          </cell>
          <cell r="O16055" t="str">
            <v/>
          </cell>
          <cell r="P16055" t="str">
            <v/>
          </cell>
          <cell r="Q16055" t="str">
            <v/>
          </cell>
        </row>
        <row r="16056">
          <cell r="J16056" t="str">
            <v/>
          </cell>
          <cell r="O16056" t="str">
            <v/>
          </cell>
          <cell r="P16056" t="str">
            <v/>
          </cell>
          <cell r="Q16056" t="str">
            <v/>
          </cell>
        </row>
        <row r="16057">
          <cell r="J16057" t="str">
            <v/>
          </cell>
          <cell r="O16057" t="str">
            <v/>
          </cell>
          <cell r="P16057" t="str">
            <v/>
          </cell>
          <cell r="Q16057" t="str">
            <v/>
          </cell>
        </row>
        <row r="16058">
          <cell r="J16058" t="str">
            <v/>
          </cell>
          <cell r="O16058" t="str">
            <v/>
          </cell>
          <cell r="P16058" t="str">
            <v/>
          </cell>
          <cell r="Q16058" t="str">
            <v/>
          </cell>
        </row>
        <row r="16059">
          <cell r="J16059" t="str">
            <v/>
          </cell>
          <cell r="O16059" t="str">
            <v/>
          </cell>
          <cell r="P16059" t="str">
            <v/>
          </cell>
          <cell r="Q16059" t="str">
            <v/>
          </cell>
        </row>
        <row r="16060">
          <cell r="J16060" t="str">
            <v/>
          </cell>
          <cell r="O16060" t="str">
            <v/>
          </cell>
          <cell r="P16060" t="str">
            <v/>
          </cell>
          <cell r="Q16060" t="str">
            <v/>
          </cell>
        </row>
        <row r="16061">
          <cell r="J16061" t="str">
            <v/>
          </cell>
          <cell r="O16061" t="str">
            <v/>
          </cell>
          <cell r="P16061" t="str">
            <v/>
          </cell>
          <cell r="Q16061" t="str">
            <v/>
          </cell>
        </row>
        <row r="16062">
          <cell r="J16062" t="str">
            <v/>
          </cell>
          <cell r="O16062" t="str">
            <v/>
          </cell>
          <cell r="P16062" t="str">
            <v/>
          </cell>
          <cell r="Q16062" t="str">
            <v/>
          </cell>
        </row>
        <row r="16063">
          <cell r="J16063" t="str">
            <v/>
          </cell>
          <cell r="O16063" t="str">
            <v/>
          </cell>
          <cell r="P16063" t="str">
            <v/>
          </cell>
          <cell r="Q16063" t="str">
            <v/>
          </cell>
        </row>
        <row r="16064">
          <cell r="J16064" t="str">
            <v/>
          </cell>
          <cell r="O16064" t="str">
            <v/>
          </cell>
          <cell r="P16064" t="str">
            <v/>
          </cell>
          <cell r="Q16064" t="str">
            <v/>
          </cell>
        </row>
        <row r="16065">
          <cell r="J16065" t="str">
            <v/>
          </cell>
          <cell r="O16065" t="str">
            <v/>
          </cell>
          <cell r="P16065" t="str">
            <v/>
          </cell>
          <cell r="Q16065" t="str">
            <v/>
          </cell>
        </row>
        <row r="16066">
          <cell r="J16066" t="str">
            <v/>
          </cell>
          <cell r="O16066" t="str">
            <v/>
          </cell>
          <cell r="P16066" t="str">
            <v/>
          </cell>
          <cell r="Q16066" t="str">
            <v/>
          </cell>
        </row>
        <row r="16067">
          <cell r="J16067" t="str">
            <v/>
          </cell>
          <cell r="O16067" t="str">
            <v/>
          </cell>
          <cell r="P16067" t="str">
            <v/>
          </cell>
          <cell r="Q16067" t="str">
            <v/>
          </cell>
        </row>
        <row r="16068">
          <cell r="J16068" t="str">
            <v/>
          </cell>
          <cell r="O16068" t="str">
            <v/>
          </cell>
          <cell r="P16068" t="str">
            <v/>
          </cell>
          <cell r="Q16068" t="str">
            <v/>
          </cell>
        </row>
        <row r="16069">
          <cell r="J16069" t="str">
            <v/>
          </cell>
          <cell r="O16069" t="str">
            <v/>
          </cell>
          <cell r="P16069" t="str">
            <v/>
          </cell>
          <cell r="Q16069" t="str">
            <v/>
          </cell>
        </row>
        <row r="16070">
          <cell r="J16070" t="str">
            <v/>
          </cell>
          <cell r="O16070" t="str">
            <v/>
          </cell>
          <cell r="P16070" t="str">
            <v/>
          </cell>
          <cell r="Q16070" t="str">
            <v/>
          </cell>
        </row>
        <row r="16071">
          <cell r="J16071" t="str">
            <v/>
          </cell>
          <cell r="O16071" t="str">
            <v/>
          </cell>
          <cell r="P16071" t="str">
            <v/>
          </cell>
          <cell r="Q16071" t="str">
            <v/>
          </cell>
        </row>
        <row r="16072">
          <cell r="J16072" t="str">
            <v/>
          </cell>
          <cell r="O16072" t="str">
            <v/>
          </cell>
          <cell r="P16072" t="str">
            <v/>
          </cell>
          <cell r="Q16072" t="str">
            <v/>
          </cell>
        </row>
        <row r="16073">
          <cell r="J16073" t="str">
            <v/>
          </cell>
          <cell r="O16073" t="str">
            <v/>
          </cell>
          <cell r="P16073" t="str">
            <v/>
          </cell>
          <cell r="Q16073" t="str">
            <v/>
          </cell>
        </row>
        <row r="16074">
          <cell r="J16074" t="str">
            <v/>
          </cell>
          <cell r="O16074" t="str">
            <v/>
          </cell>
          <cell r="P16074" t="str">
            <v/>
          </cell>
          <cell r="Q16074" t="str">
            <v/>
          </cell>
        </row>
        <row r="16075">
          <cell r="J16075" t="str">
            <v/>
          </cell>
          <cell r="O16075" t="str">
            <v/>
          </cell>
          <cell r="P16075" t="str">
            <v/>
          </cell>
          <cell r="Q16075" t="str">
            <v/>
          </cell>
        </row>
        <row r="16076">
          <cell r="J16076" t="str">
            <v/>
          </cell>
          <cell r="O16076" t="str">
            <v/>
          </cell>
          <cell r="P16076" t="str">
            <v/>
          </cell>
          <cell r="Q16076" t="str">
            <v/>
          </cell>
        </row>
        <row r="16077">
          <cell r="J16077" t="str">
            <v/>
          </cell>
          <cell r="O16077" t="str">
            <v/>
          </cell>
          <cell r="P16077" t="str">
            <v/>
          </cell>
          <cell r="Q16077" t="str">
            <v/>
          </cell>
        </row>
        <row r="16078">
          <cell r="J16078" t="str">
            <v/>
          </cell>
          <cell r="O16078" t="str">
            <v/>
          </cell>
          <cell r="P16078" t="str">
            <v/>
          </cell>
          <cell r="Q16078" t="str">
            <v/>
          </cell>
        </row>
        <row r="16079">
          <cell r="J16079" t="str">
            <v/>
          </cell>
          <cell r="O16079" t="str">
            <v/>
          </cell>
          <cell r="P16079" t="str">
            <v/>
          </cell>
          <cell r="Q16079" t="str">
            <v/>
          </cell>
        </row>
        <row r="16080">
          <cell r="J16080" t="str">
            <v/>
          </cell>
          <cell r="O16080" t="str">
            <v/>
          </cell>
          <cell r="P16080" t="str">
            <v/>
          </cell>
          <cell r="Q16080" t="str">
            <v/>
          </cell>
        </row>
        <row r="16081">
          <cell r="J16081" t="str">
            <v/>
          </cell>
          <cell r="O16081" t="str">
            <v/>
          </cell>
          <cell r="P16081" t="str">
            <v/>
          </cell>
          <cell r="Q16081" t="str">
            <v/>
          </cell>
        </row>
        <row r="16082">
          <cell r="J16082" t="str">
            <v/>
          </cell>
          <cell r="O16082" t="str">
            <v/>
          </cell>
          <cell r="P16082" t="str">
            <v/>
          </cell>
          <cell r="Q16082" t="str">
            <v/>
          </cell>
        </row>
        <row r="16083">
          <cell r="J16083" t="str">
            <v/>
          </cell>
          <cell r="O16083" t="str">
            <v/>
          </cell>
          <cell r="P16083" t="str">
            <v/>
          </cell>
          <cell r="Q16083" t="str">
            <v/>
          </cell>
        </row>
        <row r="16084">
          <cell r="J16084" t="str">
            <v/>
          </cell>
          <cell r="O16084" t="str">
            <v/>
          </cell>
          <cell r="P16084" t="str">
            <v/>
          </cell>
          <cell r="Q16084" t="str">
            <v/>
          </cell>
        </row>
        <row r="16085">
          <cell r="J16085" t="str">
            <v/>
          </cell>
          <cell r="O16085" t="str">
            <v/>
          </cell>
          <cell r="P16085" t="str">
            <v/>
          </cell>
          <cell r="Q16085" t="str">
            <v/>
          </cell>
        </row>
        <row r="16086">
          <cell r="J16086" t="str">
            <v/>
          </cell>
          <cell r="O16086" t="str">
            <v/>
          </cell>
          <cell r="P16086" t="str">
            <v/>
          </cell>
          <cell r="Q16086" t="str">
            <v/>
          </cell>
        </row>
        <row r="16087">
          <cell r="J16087" t="str">
            <v/>
          </cell>
          <cell r="O16087" t="str">
            <v/>
          </cell>
          <cell r="P16087" t="str">
            <v/>
          </cell>
          <cell r="Q16087" t="str">
            <v/>
          </cell>
        </row>
        <row r="16088">
          <cell r="J16088" t="str">
            <v/>
          </cell>
          <cell r="O16088" t="str">
            <v/>
          </cell>
          <cell r="P16088" t="str">
            <v/>
          </cell>
          <cell r="Q16088" t="str">
            <v/>
          </cell>
        </row>
        <row r="16089">
          <cell r="J16089" t="str">
            <v/>
          </cell>
          <cell r="O16089" t="str">
            <v/>
          </cell>
          <cell r="P16089" t="str">
            <v/>
          </cell>
          <cell r="Q16089" t="str">
            <v/>
          </cell>
        </row>
        <row r="16090">
          <cell r="J16090" t="str">
            <v/>
          </cell>
          <cell r="O16090" t="str">
            <v/>
          </cell>
          <cell r="P16090" t="str">
            <v/>
          </cell>
          <cell r="Q16090" t="str">
            <v/>
          </cell>
        </row>
        <row r="16091">
          <cell r="J16091" t="str">
            <v/>
          </cell>
          <cell r="O16091" t="str">
            <v/>
          </cell>
          <cell r="P16091" t="str">
            <v/>
          </cell>
          <cell r="Q16091" t="str">
            <v/>
          </cell>
        </row>
        <row r="16092">
          <cell r="J16092" t="str">
            <v/>
          </cell>
          <cell r="O16092" t="str">
            <v/>
          </cell>
          <cell r="P16092" t="str">
            <v/>
          </cell>
          <cell r="Q16092" t="str">
            <v/>
          </cell>
        </row>
        <row r="16093">
          <cell r="J16093" t="str">
            <v/>
          </cell>
          <cell r="O16093" t="str">
            <v/>
          </cell>
          <cell r="P16093" t="str">
            <v/>
          </cell>
          <cell r="Q16093" t="str">
            <v/>
          </cell>
        </row>
        <row r="16094">
          <cell r="J16094" t="str">
            <v/>
          </cell>
          <cell r="O16094" t="str">
            <v/>
          </cell>
          <cell r="P16094" t="str">
            <v/>
          </cell>
          <cell r="Q16094" t="str">
            <v/>
          </cell>
        </row>
        <row r="16095">
          <cell r="J16095" t="str">
            <v/>
          </cell>
          <cell r="O16095" t="str">
            <v/>
          </cell>
          <cell r="P16095" t="str">
            <v/>
          </cell>
          <cell r="Q16095" t="str">
            <v/>
          </cell>
        </row>
        <row r="16096">
          <cell r="J16096" t="str">
            <v/>
          </cell>
          <cell r="O16096" t="str">
            <v/>
          </cell>
          <cell r="P16096" t="str">
            <v/>
          </cell>
          <cell r="Q16096" t="str">
            <v/>
          </cell>
        </row>
        <row r="16097">
          <cell r="J16097" t="str">
            <v/>
          </cell>
          <cell r="O16097" t="str">
            <v/>
          </cell>
          <cell r="P16097" t="str">
            <v/>
          </cell>
          <cell r="Q16097" t="str">
            <v/>
          </cell>
        </row>
        <row r="16098">
          <cell r="J16098" t="str">
            <v/>
          </cell>
          <cell r="O16098" t="str">
            <v/>
          </cell>
          <cell r="P16098" t="str">
            <v/>
          </cell>
          <cell r="Q16098" t="str">
            <v/>
          </cell>
        </row>
        <row r="16099">
          <cell r="J16099" t="str">
            <v/>
          </cell>
          <cell r="O16099" t="str">
            <v/>
          </cell>
          <cell r="P16099" t="str">
            <v/>
          </cell>
          <cell r="Q16099" t="str">
            <v/>
          </cell>
        </row>
        <row r="16100">
          <cell r="J16100" t="str">
            <v/>
          </cell>
          <cell r="O16100" t="str">
            <v/>
          </cell>
          <cell r="P16100" t="str">
            <v/>
          </cell>
          <cell r="Q16100" t="str">
            <v/>
          </cell>
        </row>
        <row r="16101">
          <cell r="J16101" t="str">
            <v/>
          </cell>
          <cell r="O16101" t="str">
            <v/>
          </cell>
          <cell r="P16101" t="str">
            <v/>
          </cell>
          <cell r="Q16101" t="str">
            <v/>
          </cell>
        </row>
        <row r="16102">
          <cell r="J16102" t="str">
            <v/>
          </cell>
          <cell r="O16102" t="str">
            <v/>
          </cell>
          <cell r="P16102" t="str">
            <v/>
          </cell>
          <cell r="Q16102" t="str">
            <v/>
          </cell>
        </row>
        <row r="16103">
          <cell r="J16103" t="str">
            <v/>
          </cell>
          <cell r="O16103" t="str">
            <v/>
          </cell>
          <cell r="P16103" t="str">
            <v/>
          </cell>
          <cell r="Q16103" t="str">
            <v/>
          </cell>
        </row>
        <row r="16104">
          <cell r="J16104" t="str">
            <v/>
          </cell>
          <cell r="O16104" t="str">
            <v/>
          </cell>
          <cell r="P16104" t="str">
            <v/>
          </cell>
          <cell r="Q16104" t="str">
            <v/>
          </cell>
        </row>
        <row r="16105">
          <cell r="J16105" t="str">
            <v/>
          </cell>
          <cell r="O16105" t="str">
            <v/>
          </cell>
          <cell r="P16105" t="str">
            <v/>
          </cell>
          <cell r="Q16105" t="str">
            <v/>
          </cell>
        </row>
        <row r="16106">
          <cell r="J16106" t="str">
            <v/>
          </cell>
          <cell r="O16106" t="str">
            <v/>
          </cell>
          <cell r="P16106" t="str">
            <v/>
          </cell>
          <cell r="Q16106" t="str">
            <v/>
          </cell>
        </row>
        <row r="16107">
          <cell r="J16107" t="str">
            <v/>
          </cell>
          <cell r="O16107" t="str">
            <v/>
          </cell>
          <cell r="P16107" t="str">
            <v/>
          </cell>
          <cell r="Q16107" t="str">
            <v/>
          </cell>
        </row>
        <row r="16108">
          <cell r="J16108" t="str">
            <v/>
          </cell>
          <cell r="O16108" t="str">
            <v/>
          </cell>
          <cell r="P16108" t="str">
            <v/>
          </cell>
          <cell r="Q16108" t="str">
            <v/>
          </cell>
        </row>
        <row r="16109">
          <cell r="J16109" t="str">
            <v/>
          </cell>
          <cell r="O16109" t="str">
            <v/>
          </cell>
          <cell r="P16109" t="str">
            <v/>
          </cell>
          <cell r="Q16109" t="str">
            <v/>
          </cell>
        </row>
        <row r="16110">
          <cell r="J16110" t="str">
            <v/>
          </cell>
          <cell r="O16110" t="str">
            <v/>
          </cell>
          <cell r="P16110" t="str">
            <v/>
          </cell>
          <cell r="Q16110" t="str">
            <v/>
          </cell>
        </row>
        <row r="16111">
          <cell r="J16111" t="str">
            <v/>
          </cell>
          <cell r="O16111" t="str">
            <v/>
          </cell>
          <cell r="P16111" t="str">
            <v/>
          </cell>
          <cell r="Q16111" t="str">
            <v/>
          </cell>
        </row>
        <row r="16112">
          <cell r="J16112" t="str">
            <v/>
          </cell>
          <cell r="O16112" t="str">
            <v/>
          </cell>
          <cell r="P16112" t="str">
            <v/>
          </cell>
          <cell r="Q16112" t="str">
            <v/>
          </cell>
        </row>
        <row r="16113">
          <cell r="J16113" t="str">
            <v/>
          </cell>
          <cell r="O16113" t="str">
            <v/>
          </cell>
          <cell r="P16113" t="str">
            <v/>
          </cell>
          <cell r="Q16113" t="str">
            <v/>
          </cell>
        </row>
        <row r="16114">
          <cell r="J16114" t="str">
            <v/>
          </cell>
          <cell r="O16114" t="str">
            <v/>
          </cell>
          <cell r="P16114" t="str">
            <v/>
          </cell>
          <cell r="Q16114" t="str">
            <v/>
          </cell>
        </row>
        <row r="16115">
          <cell r="J16115" t="str">
            <v/>
          </cell>
          <cell r="O16115" t="str">
            <v/>
          </cell>
          <cell r="P16115" t="str">
            <v/>
          </cell>
          <cell r="Q16115" t="str">
            <v/>
          </cell>
        </row>
        <row r="16116">
          <cell r="J16116" t="str">
            <v/>
          </cell>
          <cell r="O16116" t="str">
            <v/>
          </cell>
          <cell r="P16116" t="str">
            <v/>
          </cell>
          <cell r="Q16116" t="str">
            <v/>
          </cell>
        </row>
        <row r="16117">
          <cell r="J16117" t="str">
            <v/>
          </cell>
          <cell r="O16117" t="str">
            <v/>
          </cell>
          <cell r="P16117" t="str">
            <v/>
          </cell>
          <cell r="Q16117" t="str">
            <v/>
          </cell>
        </row>
        <row r="16118">
          <cell r="J16118" t="str">
            <v/>
          </cell>
          <cell r="O16118" t="str">
            <v/>
          </cell>
          <cell r="P16118" t="str">
            <v/>
          </cell>
          <cell r="Q16118" t="str">
            <v/>
          </cell>
        </row>
        <row r="16119">
          <cell r="J16119" t="str">
            <v/>
          </cell>
          <cell r="O16119" t="str">
            <v/>
          </cell>
          <cell r="P16119" t="str">
            <v/>
          </cell>
          <cell r="Q16119" t="str">
            <v/>
          </cell>
        </row>
        <row r="16120">
          <cell r="J16120" t="str">
            <v/>
          </cell>
          <cell r="O16120" t="str">
            <v/>
          </cell>
          <cell r="P16120" t="str">
            <v/>
          </cell>
          <cell r="Q16120" t="str">
            <v/>
          </cell>
        </row>
        <row r="16121">
          <cell r="J16121" t="str">
            <v/>
          </cell>
          <cell r="O16121" t="str">
            <v/>
          </cell>
          <cell r="P16121" t="str">
            <v/>
          </cell>
          <cell r="Q16121" t="str">
            <v/>
          </cell>
        </row>
        <row r="16122">
          <cell r="J16122" t="str">
            <v/>
          </cell>
          <cell r="O16122" t="str">
            <v/>
          </cell>
          <cell r="P16122" t="str">
            <v/>
          </cell>
          <cell r="Q16122" t="str">
            <v/>
          </cell>
        </row>
        <row r="16123">
          <cell r="J16123" t="str">
            <v/>
          </cell>
          <cell r="O16123" t="str">
            <v/>
          </cell>
          <cell r="P16123" t="str">
            <v/>
          </cell>
          <cell r="Q16123" t="str">
            <v/>
          </cell>
        </row>
        <row r="16124">
          <cell r="J16124" t="str">
            <v/>
          </cell>
          <cell r="O16124" t="str">
            <v/>
          </cell>
          <cell r="P16124" t="str">
            <v/>
          </cell>
          <cell r="Q16124" t="str">
            <v/>
          </cell>
        </row>
        <row r="16125">
          <cell r="J16125" t="str">
            <v/>
          </cell>
          <cell r="O16125" t="str">
            <v/>
          </cell>
          <cell r="P16125" t="str">
            <v/>
          </cell>
          <cell r="Q16125" t="str">
            <v/>
          </cell>
        </row>
        <row r="16126">
          <cell r="J16126" t="str">
            <v/>
          </cell>
          <cell r="O16126" t="str">
            <v/>
          </cell>
          <cell r="P16126" t="str">
            <v/>
          </cell>
          <cell r="Q16126" t="str">
            <v/>
          </cell>
        </row>
        <row r="16127">
          <cell r="J16127" t="str">
            <v/>
          </cell>
          <cell r="O16127" t="str">
            <v/>
          </cell>
          <cell r="P16127" t="str">
            <v/>
          </cell>
          <cell r="Q16127" t="str">
            <v/>
          </cell>
        </row>
        <row r="16128">
          <cell r="J16128" t="str">
            <v/>
          </cell>
          <cell r="O16128" t="str">
            <v/>
          </cell>
          <cell r="P16128" t="str">
            <v/>
          </cell>
          <cell r="Q16128" t="str">
            <v/>
          </cell>
        </row>
        <row r="16129">
          <cell r="J16129" t="str">
            <v/>
          </cell>
          <cell r="O16129" t="str">
            <v/>
          </cell>
          <cell r="P16129" t="str">
            <v/>
          </cell>
          <cell r="Q16129" t="str">
            <v/>
          </cell>
        </row>
        <row r="16130">
          <cell r="J16130" t="str">
            <v/>
          </cell>
          <cell r="O16130" t="str">
            <v/>
          </cell>
          <cell r="P16130" t="str">
            <v/>
          </cell>
          <cell r="Q16130" t="str">
            <v/>
          </cell>
        </row>
        <row r="16131">
          <cell r="J16131" t="str">
            <v/>
          </cell>
          <cell r="O16131" t="str">
            <v/>
          </cell>
          <cell r="P16131" t="str">
            <v/>
          </cell>
          <cell r="Q16131" t="str">
            <v/>
          </cell>
        </row>
        <row r="16132">
          <cell r="J16132" t="str">
            <v/>
          </cell>
          <cell r="O16132" t="str">
            <v/>
          </cell>
          <cell r="P16132" t="str">
            <v/>
          </cell>
          <cell r="Q16132" t="str">
            <v/>
          </cell>
        </row>
        <row r="16133">
          <cell r="J16133" t="str">
            <v/>
          </cell>
          <cell r="O16133" t="str">
            <v/>
          </cell>
          <cell r="P16133" t="str">
            <v/>
          </cell>
          <cell r="Q16133" t="str">
            <v/>
          </cell>
        </row>
        <row r="16134">
          <cell r="J16134" t="str">
            <v/>
          </cell>
          <cell r="O16134" t="str">
            <v/>
          </cell>
          <cell r="P16134" t="str">
            <v/>
          </cell>
          <cell r="Q16134" t="str">
            <v/>
          </cell>
        </row>
        <row r="16135">
          <cell r="J16135" t="str">
            <v/>
          </cell>
          <cell r="O16135" t="str">
            <v/>
          </cell>
          <cell r="P16135" t="str">
            <v/>
          </cell>
          <cell r="Q16135" t="str">
            <v/>
          </cell>
        </row>
        <row r="16136">
          <cell r="J16136" t="str">
            <v/>
          </cell>
          <cell r="O16136" t="str">
            <v/>
          </cell>
          <cell r="P16136" t="str">
            <v/>
          </cell>
          <cell r="Q16136" t="str">
            <v/>
          </cell>
        </row>
        <row r="16137">
          <cell r="J16137" t="str">
            <v/>
          </cell>
          <cell r="O16137" t="str">
            <v/>
          </cell>
          <cell r="P16137" t="str">
            <v/>
          </cell>
          <cell r="Q16137" t="str">
            <v/>
          </cell>
        </row>
        <row r="16138">
          <cell r="J16138" t="str">
            <v/>
          </cell>
          <cell r="O16138" t="str">
            <v/>
          </cell>
          <cell r="P16138" t="str">
            <v/>
          </cell>
          <cell r="Q16138" t="str">
            <v/>
          </cell>
        </row>
        <row r="16139">
          <cell r="J16139" t="str">
            <v/>
          </cell>
          <cell r="O16139" t="str">
            <v/>
          </cell>
          <cell r="P16139" t="str">
            <v/>
          </cell>
          <cell r="Q16139" t="str">
            <v/>
          </cell>
        </row>
        <row r="16140">
          <cell r="J16140" t="str">
            <v/>
          </cell>
          <cell r="O16140" t="str">
            <v/>
          </cell>
          <cell r="P16140" t="str">
            <v/>
          </cell>
          <cell r="Q16140" t="str">
            <v/>
          </cell>
        </row>
        <row r="16141">
          <cell r="J16141" t="str">
            <v/>
          </cell>
          <cell r="O16141" t="str">
            <v/>
          </cell>
          <cell r="P16141" t="str">
            <v/>
          </cell>
          <cell r="Q16141" t="str">
            <v/>
          </cell>
        </row>
        <row r="16142">
          <cell r="J16142" t="str">
            <v/>
          </cell>
          <cell r="O16142" t="str">
            <v/>
          </cell>
          <cell r="P16142" t="str">
            <v/>
          </cell>
          <cell r="Q16142" t="str">
            <v/>
          </cell>
        </row>
        <row r="16143">
          <cell r="J16143" t="str">
            <v/>
          </cell>
          <cell r="O16143" t="str">
            <v/>
          </cell>
          <cell r="P16143" t="str">
            <v/>
          </cell>
          <cell r="Q16143" t="str">
            <v/>
          </cell>
        </row>
        <row r="16144">
          <cell r="J16144" t="str">
            <v/>
          </cell>
          <cell r="O16144" t="str">
            <v/>
          </cell>
          <cell r="P16144" t="str">
            <v/>
          </cell>
          <cell r="Q16144" t="str">
            <v/>
          </cell>
        </row>
        <row r="16145">
          <cell r="J16145" t="str">
            <v/>
          </cell>
          <cell r="O16145" t="str">
            <v/>
          </cell>
          <cell r="P16145" t="str">
            <v/>
          </cell>
          <cell r="Q16145" t="str">
            <v/>
          </cell>
        </row>
        <row r="16146">
          <cell r="J16146" t="str">
            <v/>
          </cell>
          <cell r="O16146" t="str">
            <v/>
          </cell>
          <cell r="P16146" t="str">
            <v/>
          </cell>
          <cell r="Q16146" t="str">
            <v/>
          </cell>
        </row>
        <row r="16147">
          <cell r="J16147" t="str">
            <v/>
          </cell>
          <cell r="O16147" t="str">
            <v/>
          </cell>
          <cell r="P16147" t="str">
            <v/>
          </cell>
          <cell r="Q16147" t="str">
            <v/>
          </cell>
        </row>
        <row r="16148">
          <cell r="J16148" t="str">
            <v/>
          </cell>
          <cell r="O16148" t="str">
            <v/>
          </cell>
          <cell r="P16148" t="str">
            <v/>
          </cell>
          <cell r="Q16148" t="str">
            <v/>
          </cell>
        </row>
        <row r="16149">
          <cell r="J16149" t="str">
            <v/>
          </cell>
          <cell r="O16149" t="str">
            <v/>
          </cell>
          <cell r="P16149" t="str">
            <v/>
          </cell>
          <cell r="Q16149" t="str">
            <v/>
          </cell>
        </row>
        <row r="16150">
          <cell r="J16150" t="str">
            <v/>
          </cell>
          <cell r="O16150" t="str">
            <v/>
          </cell>
          <cell r="P16150" t="str">
            <v/>
          </cell>
          <cell r="Q16150" t="str">
            <v/>
          </cell>
        </row>
        <row r="16151">
          <cell r="J16151" t="str">
            <v/>
          </cell>
          <cell r="O16151" t="str">
            <v/>
          </cell>
          <cell r="P16151" t="str">
            <v/>
          </cell>
          <cell r="Q16151" t="str">
            <v/>
          </cell>
        </row>
        <row r="16152">
          <cell r="J16152" t="str">
            <v/>
          </cell>
          <cell r="O16152" t="str">
            <v/>
          </cell>
          <cell r="P16152" t="str">
            <v/>
          </cell>
          <cell r="Q16152" t="str">
            <v/>
          </cell>
        </row>
        <row r="16153">
          <cell r="J16153" t="str">
            <v/>
          </cell>
          <cell r="O16153" t="str">
            <v/>
          </cell>
          <cell r="P16153" t="str">
            <v/>
          </cell>
          <cell r="Q16153" t="str">
            <v/>
          </cell>
        </row>
        <row r="16154">
          <cell r="J16154" t="str">
            <v/>
          </cell>
          <cell r="O16154" t="str">
            <v/>
          </cell>
          <cell r="P16154" t="str">
            <v/>
          </cell>
          <cell r="Q16154" t="str">
            <v/>
          </cell>
        </row>
        <row r="16155">
          <cell r="J16155" t="str">
            <v/>
          </cell>
          <cell r="O16155" t="str">
            <v/>
          </cell>
          <cell r="P16155" t="str">
            <v/>
          </cell>
          <cell r="Q16155" t="str">
            <v/>
          </cell>
        </row>
        <row r="16156">
          <cell r="J16156" t="str">
            <v/>
          </cell>
          <cell r="O16156" t="str">
            <v/>
          </cell>
          <cell r="P16156" t="str">
            <v/>
          </cell>
          <cell r="Q16156" t="str">
            <v/>
          </cell>
        </row>
        <row r="16157">
          <cell r="J16157" t="str">
            <v/>
          </cell>
          <cell r="O16157" t="str">
            <v/>
          </cell>
          <cell r="P16157" t="str">
            <v/>
          </cell>
          <cell r="Q16157" t="str">
            <v/>
          </cell>
        </row>
        <row r="16158">
          <cell r="J16158" t="str">
            <v/>
          </cell>
          <cell r="O16158" t="str">
            <v/>
          </cell>
          <cell r="P16158" t="str">
            <v/>
          </cell>
          <cell r="Q16158" t="str">
            <v/>
          </cell>
        </row>
        <row r="16159">
          <cell r="J16159" t="str">
            <v/>
          </cell>
          <cell r="O16159" t="str">
            <v/>
          </cell>
          <cell r="P16159" t="str">
            <v/>
          </cell>
          <cell r="Q16159" t="str">
            <v/>
          </cell>
        </row>
        <row r="16160">
          <cell r="J16160" t="str">
            <v/>
          </cell>
          <cell r="O16160" t="str">
            <v/>
          </cell>
          <cell r="P16160" t="str">
            <v/>
          </cell>
          <cell r="Q16160" t="str">
            <v/>
          </cell>
        </row>
        <row r="16161">
          <cell r="J16161" t="str">
            <v/>
          </cell>
          <cell r="O16161" t="str">
            <v/>
          </cell>
          <cell r="P16161" t="str">
            <v/>
          </cell>
          <cell r="Q16161" t="str">
            <v/>
          </cell>
        </row>
        <row r="16162">
          <cell r="J16162" t="str">
            <v/>
          </cell>
          <cell r="O16162" t="str">
            <v/>
          </cell>
          <cell r="P16162" t="str">
            <v/>
          </cell>
          <cell r="Q16162" t="str">
            <v/>
          </cell>
        </row>
        <row r="16163">
          <cell r="J16163" t="str">
            <v/>
          </cell>
          <cell r="O16163" t="str">
            <v/>
          </cell>
          <cell r="P16163" t="str">
            <v/>
          </cell>
          <cell r="Q16163" t="str">
            <v/>
          </cell>
        </row>
        <row r="16164">
          <cell r="J16164" t="str">
            <v/>
          </cell>
          <cell r="O16164" t="str">
            <v/>
          </cell>
          <cell r="P16164" t="str">
            <v/>
          </cell>
          <cell r="Q16164" t="str">
            <v/>
          </cell>
        </row>
        <row r="16165">
          <cell r="J16165" t="str">
            <v/>
          </cell>
          <cell r="O16165" t="str">
            <v/>
          </cell>
          <cell r="P16165" t="str">
            <v/>
          </cell>
          <cell r="Q16165" t="str">
            <v/>
          </cell>
        </row>
        <row r="16166">
          <cell r="J16166" t="str">
            <v/>
          </cell>
          <cell r="O16166" t="str">
            <v/>
          </cell>
          <cell r="P16166" t="str">
            <v/>
          </cell>
          <cell r="Q16166" t="str">
            <v/>
          </cell>
        </row>
        <row r="16167">
          <cell r="J16167" t="str">
            <v/>
          </cell>
          <cell r="O16167" t="str">
            <v/>
          </cell>
          <cell r="P16167" t="str">
            <v/>
          </cell>
          <cell r="Q16167" t="str">
            <v/>
          </cell>
        </row>
        <row r="16168">
          <cell r="J16168" t="str">
            <v/>
          </cell>
          <cell r="O16168" t="str">
            <v/>
          </cell>
          <cell r="P16168" t="str">
            <v/>
          </cell>
          <cell r="Q16168" t="str">
            <v/>
          </cell>
        </row>
        <row r="16169">
          <cell r="J16169" t="str">
            <v/>
          </cell>
          <cell r="O16169" t="str">
            <v/>
          </cell>
          <cell r="P16169" t="str">
            <v/>
          </cell>
          <cell r="Q16169" t="str">
            <v/>
          </cell>
        </row>
        <row r="16170">
          <cell r="J16170" t="str">
            <v/>
          </cell>
          <cell r="O16170" t="str">
            <v/>
          </cell>
          <cell r="P16170" t="str">
            <v/>
          </cell>
          <cell r="Q16170" t="str">
            <v/>
          </cell>
        </row>
        <row r="16171">
          <cell r="J16171" t="str">
            <v/>
          </cell>
          <cell r="O16171" t="str">
            <v/>
          </cell>
          <cell r="P16171" t="str">
            <v/>
          </cell>
          <cell r="Q16171" t="str">
            <v/>
          </cell>
        </row>
        <row r="16172">
          <cell r="J16172" t="str">
            <v/>
          </cell>
          <cell r="O16172" t="str">
            <v/>
          </cell>
          <cell r="P16172" t="str">
            <v/>
          </cell>
          <cell r="Q16172" t="str">
            <v/>
          </cell>
        </row>
        <row r="16173">
          <cell r="J16173" t="str">
            <v/>
          </cell>
          <cell r="O16173" t="str">
            <v/>
          </cell>
          <cell r="P16173" t="str">
            <v/>
          </cell>
          <cell r="Q16173" t="str">
            <v/>
          </cell>
        </row>
        <row r="16174">
          <cell r="J16174" t="str">
            <v/>
          </cell>
          <cell r="O16174" t="str">
            <v/>
          </cell>
          <cell r="P16174" t="str">
            <v/>
          </cell>
          <cell r="Q16174" t="str">
            <v/>
          </cell>
        </row>
        <row r="16175">
          <cell r="J16175" t="str">
            <v/>
          </cell>
          <cell r="O16175" t="str">
            <v/>
          </cell>
          <cell r="P16175" t="str">
            <v/>
          </cell>
          <cell r="Q16175" t="str">
            <v/>
          </cell>
        </row>
        <row r="16176">
          <cell r="J16176" t="str">
            <v/>
          </cell>
          <cell r="O16176" t="str">
            <v/>
          </cell>
          <cell r="P16176" t="str">
            <v/>
          </cell>
          <cell r="Q16176" t="str">
            <v/>
          </cell>
        </row>
        <row r="16177">
          <cell r="J16177" t="str">
            <v/>
          </cell>
          <cell r="O16177" t="str">
            <v/>
          </cell>
          <cell r="P16177" t="str">
            <v/>
          </cell>
          <cell r="Q16177" t="str">
            <v/>
          </cell>
        </row>
        <row r="16178">
          <cell r="J16178" t="str">
            <v/>
          </cell>
          <cell r="O16178" t="str">
            <v/>
          </cell>
          <cell r="P16178" t="str">
            <v/>
          </cell>
          <cell r="Q16178" t="str">
            <v/>
          </cell>
        </row>
        <row r="16179">
          <cell r="J16179" t="str">
            <v/>
          </cell>
          <cell r="O16179" t="str">
            <v/>
          </cell>
          <cell r="P16179" t="str">
            <v/>
          </cell>
          <cell r="Q16179" t="str">
            <v/>
          </cell>
        </row>
        <row r="16180">
          <cell r="J16180" t="str">
            <v/>
          </cell>
          <cell r="O16180" t="str">
            <v/>
          </cell>
          <cell r="P16180" t="str">
            <v/>
          </cell>
          <cell r="Q16180" t="str">
            <v/>
          </cell>
        </row>
        <row r="16181">
          <cell r="J16181" t="str">
            <v/>
          </cell>
          <cell r="O16181" t="str">
            <v/>
          </cell>
          <cell r="P16181" t="str">
            <v/>
          </cell>
          <cell r="Q16181" t="str">
            <v/>
          </cell>
        </row>
        <row r="16182">
          <cell r="J16182" t="str">
            <v/>
          </cell>
          <cell r="O16182" t="str">
            <v/>
          </cell>
          <cell r="P16182" t="str">
            <v/>
          </cell>
          <cell r="Q16182" t="str">
            <v/>
          </cell>
        </row>
        <row r="16183">
          <cell r="J16183" t="str">
            <v/>
          </cell>
          <cell r="O16183" t="str">
            <v/>
          </cell>
          <cell r="P16183" t="str">
            <v/>
          </cell>
          <cell r="Q16183" t="str">
            <v/>
          </cell>
        </row>
        <row r="16184">
          <cell r="J16184" t="str">
            <v/>
          </cell>
          <cell r="O16184" t="str">
            <v/>
          </cell>
          <cell r="P16184" t="str">
            <v/>
          </cell>
          <cell r="Q16184" t="str">
            <v/>
          </cell>
        </row>
        <row r="16185">
          <cell r="J16185" t="str">
            <v/>
          </cell>
          <cell r="O16185" t="str">
            <v/>
          </cell>
          <cell r="P16185" t="str">
            <v/>
          </cell>
          <cell r="Q16185" t="str">
            <v/>
          </cell>
        </row>
        <row r="16186">
          <cell r="J16186" t="str">
            <v/>
          </cell>
          <cell r="O16186" t="str">
            <v/>
          </cell>
          <cell r="P16186" t="str">
            <v/>
          </cell>
          <cell r="Q16186" t="str">
            <v/>
          </cell>
        </row>
        <row r="16187">
          <cell r="J16187" t="str">
            <v/>
          </cell>
          <cell r="O16187" t="str">
            <v/>
          </cell>
          <cell r="P16187" t="str">
            <v/>
          </cell>
          <cell r="Q16187" t="str">
            <v/>
          </cell>
        </row>
        <row r="16188">
          <cell r="J16188" t="str">
            <v/>
          </cell>
          <cell r="O16188" t="str">
            <v/>
          </cell>
          <cell r="P16188" t="str">
            <v/>
          </cell>
          <cell r="Q16188" t="str">
            <v/>
          </cell>
        </row>
        <row r="16189">
          <cell r="J16189" t="str">
            <v/>
          </cell>
          <cell r="O16189" t="str">
            <v/>
          </cell>
          <cell r="P16189" t="str">
            <v/>
          </cell>
          <cell r="Q16189" t="str">
            <v/>
          </cell>
        </row>
        <row r="16190">
          <cell r="J16190" t="str">
            <v/>
          </cell>
          <cell r="O16190" t="str">
            <v/>
          </cell>
          <cell r="P16190" t="str">
            <v/>
          </cell>
          <cell r="Q16190" t="str">
            <v/>
          </cell>
        </row>
        <row r="16191">
          <cell r="J16191" t="str">
            <v/>
          </cell>
          <cell r="O16191" t="str">
            <v/>
          </cell>
          <cell r="P16191" t="str">
            <v/>
          </cell>
          <cell r="Q16191" t="str">
            <v/>
          </cell>
        </row>
        <row r="16192">
          <cell r="J16192" t="str">
            <v/>
          </cell>
          <cell r="O16192" t="str">
            <v/>
          </cell>
          <cell r="P16192" t="str">
            <v/>
          </cell>
          <cell r="Q16192" t="str">
            <v/>
          </cell>
        </row>
        <row r="16193">
          <cell r="J16193" t="str">
            <v/>
          </cell>
          <cell r="O16193" t="str">
            <v/>
          </cell>
          <cell r="P16193" t="str">
            <v/>
          </cell>
          <cell r="Q16193" t="str">
            <v/>
          </cell>
        </row>
        <row r="16194">
          <cell r="J16194" t="str">
            <v/>
          </cell>
          <cell r="O16194" t="str">
            <v/>
          </cell>
          <cell r="P16194" t="str">
            <v/>
          </cell>
          <cell r="Q16194" t="str">
            <v/>
          </cell>
        </row>
        <row r="16195">
          <cell r="J16195" t="str">
            <v/>
          </cell>
          <cell r="O16195" t="str">
            <v/>
          </cell>
          <cell r="P16195" t="str">
            <v/>
          </cell>
          <cell r="Q16195" t="str">
            <v/>
          </cell>
        </row>
        <row r="16196">
          <cell r="J16196" t="str">
            <v/>
          </cell>
          <cell r="O16196" t="str">
            <v/>
          </cell>
          <cell r="P16196" t="str">
            <v/>
          </cell>
          <cell r="Q16196" t="str">
            <v/>
          </cell>
        </row>
        <row r="16197">
          <cell r="J16197" t="str">
            <v/>
          </cell>
          <cell r="O16197" t="str">
            <v/>
          </cell>
          <cell r="P16197" t="str">
            <v/>
          </cell>
          <cell r="Q16197" t="str">
            <v/>
          </cell>
        </row>
        <row r="16198">
          <cell r="J16198" t="str">
            <v/>
          </cell>
          <cell r="O16198" t="str">
            <v/>
          </cell>
          <cell r="P16198" t="str">
            <v/>
          </cell>
          <cell r="Q16198" t="str">
            <v/>
          </cell>
        </row>
        <row r="16199">
          <cell r="J16199" t="str">
            <v/>
          </cell>
          <cell r="O16199" t="str">
            <v/>
          </cell>
          <cell r="P16199" t="str">
            <v/>
          </cell>
          <cell r="Q16199" t="str">
            <v/>
          </cell>
        </row>
        <row r="16200">
          <cell r="J16200" t="str">
            <v/>
          </cell>
          <cell r="O16200" t="str">
            <v/>
          </cell>
          <cell r="P16200" t="str">
            <v/>
          </cell>
          <cell r="Q16200" t="str">
            <v/>
          </cell>
        </row>
        <row r="16201">
          <cell r="J16201" t="str">
            <v/>
          </cell>
          <cell r="O16201" t="str">
            <v/>
          </cell>
          <cell r="P16201" t="str">
            <v/>
          </cell>
          <cell r="Q16201" t="str">
            <v/>
          </cell>
        </row>
        <row r="16202">
          <cell r="J16202" t="str">
            <v/>
          </cell>
          <cell r="O16202" t="str">
            <v/>
          </cell>
          <cell r="P16202" t="str">
            <v/>
          </cell>
          <cell r="Q16202" t="str">
            <v/>
          </cell>
        </row>
        <row r="16203">
          <cell r="J16203" t="str">
            <v/>
          </cell>
          <cell r="O16203" t="str">
            <v/>
          </cell>
          <cell r="P16203" t="str">
            <v/>
          </cell>
          <cell r="Q16203" t="str">
            <v/>
          </cell>
        </row>
        <row r="16204">
          <cell r="J16204" t="str">
            <v/>
          </cell>
          <cell r="O16204" t="str">
            <v/>
          </cell>
          <cell r="P16204" t="str">
            <v/>
          </cell>
          <cell r="Q16204" t="str">
            <v/>
          </cell>
        </row>
        <row r="16205">
          <cell r="J16205" t="str">
            <v/>
          </cell>
          <cell r="O16205" t="str">
            <v/>
          </cell>
          <cell r="P16205" t="str">
            <v/>
          </cell>
          <cell r="Q16205" t="str">
            <v/>
          </cell>
        </row>
        <row r="16206">
          <cell r="J16206" t="str">
            <v/>
          </cell>
          <cell r="O16206" t="str">
            <v/>
          </cell>
          <cell r="P16206" t="str">
            <v/>
          </cell>
          <cell r="Q16206" t="str">
            <v/>
          </cell>
        </row>
        <row r="16207">
          <cell r="J16207" t="str">
            <v/>
          </cell>
          <cell r="O16207" t="str">
            <v/>
          </cell>
          <cell r="P16207" t="str">
            <v/>
          </cell>
          <cell r="Q16207" t="str">
            <v/>
          </cell>
        </row>
        <row r="16208">
          <cell r="J16208" t="str">
            <v/>
          </cell>
          <cell r="O16208" t="str">
            <v/>
          </cell>
          <cell r="P16208" t="str">
            <v/>
          </cell>
          <cell r="Q16208" t="str">
            <v/>
          </cell>
        </row>
        <row r="16209">
          <cell r="J16209" t="str">
            <v/>
          </cell>
          <cell r="O16209" t="str">
            <v/>
          </cell>
          <cell r="P16209" t="str">
            <v/>
          </cell>
          <cell r="Q16209" t="str">
            <v/>
          </cell>
        </row>
        <row r="16210">
          <cell r="J16210" t="str">
            <v/>
          </cell>
          <cell r="O16210" t="str">
            <v/>
          </cell>
          <cell r="P16210" t="str">
            <v/>
          </cell>
          <cell r="Q16210" t="str">
            <v/>
          </cell>
        </row>
        <row r="16211">
          <cell r="J16211" t="str">
            <v/>
          </cell>
          <cell r="O16211" t="str">
            <v/>
          </cell>
          <cell r="P16211" t="str">
            <v/>
          </cell>
          <cell r="Q16211" t="str">
            <v/>
          </cell>
        </row>
        <row r="16212">
          <cell r="J16212" t="str">
            <v/>
          </cell>
          <cell r="O16212" t="str">
            <v/>
          </cell>
          <cell r="P16212" t="str">
            <v/>
          </cell>
          <cell r="Q16212" t="str">
            <v/>
          </cell>
        </row>
        <row r="16213">
          <cell r="J16213" t="str">
            <v/>
          </cell>
          <cell r="O16213" t="str">
            <v/>
          </cell>
          <cell r="P16213" t="str">
            <v/>
          </cell>
          <cell r="Q16213" t="str">
            <v/>
          </cell>
        </row>
        <row r="16214">
          <cell r="J16214" t="str">
            <v/>
          </cell>
          <cell r="O16214" t="str">
            <v/>
          </cell>
          <cell r="P16214" t="str">
            <v/>
          </cell>
          <cell r="Q16214" t="str">
            <v/>
          </cell>
        </row>
        <row r="16215">
          <cell r="J16215" t="str">
            <v/>
          </cell>
          <cell r="O16215" t="str">
            <v/>
          </cell>
          <cell r="P16215" t="str">
            <v/>
          </cell>
          <cell r="Q16215" t="str">
            <v/>
          </cell>
        </row>
        <row r="16216">
          <cell r="J16216" t="str">
            <v/>
          </cell>
          <cell r="O16216" t="str">
            <v/>
          </cell>
          <cell r="P16216" t="str">
            <v/>
          </cell>
          <cell r="Q16216" t="str">
            <v/>
          </cell>
        </row>
        <row r="16217">
          <cell r="J16217" t="str">
            <v/>
          </cell>
          <cell r="O16217" t="str">
            <v/>
          </cell>
          <cell r="P16217" t="str">
            <v/>
          </cell>
          <cell r="Q16217" t="str">
            <v/>
          </cell>
        </row>
        <row r="16218">
          <cell r="J16218" t="str">
            <v/>
          </cell>
          <cell r="O16218" t="str">
            <v/>
          </cell>
          <cell r="P16218" t="str">
            <v/>
          </cell>
          <cell r="Q16218" t="str">
            <v/>
          </cell>
        </row>
        <row r="16219">
          <cell r="J16219" t="str">
            <v/>
          </cell>
          <cell r="O16219" t="str">
            <v/>
          </cell>
          <cell r="P16219" t="str">
            <v/>
          </cell>
          <cell r="Q16219" t="str">
            <v/>
          </cell>
        </row>
        <row r="16220">
          <cell r="J16220" t="str">
            <v/>
          </cell>
          <cell r="O16220" t="str">
            <v/>
          </cell>
          <cell r="P16220" t="str">
            <v/>
          </cell>
          <cell r="Q16220" t="str">
            <v/>
          </cell>
        </row>
        <row r="16221">
          <cell r="J16221" t="str">
            <v/>
          </cell>
          <cell r="O16221" t="str">
            <v/>
          </cell>
          <cell r="P16221" t="str">
            <v/>
          </cell>
          <cell r="Q16221" t="str">
            <v/>
          </cell>
        </row>
        <row r="16222">
          <cell r="J16222" t="str">
            <v/>
          </cell>
          <cell r="O16222" t="str">
            <v/>
          </cell>
          <cell r="P16222" t="str">
            <v/>
          </cell>
          <cell r="Q16222" t="str">
            <v/>
          </cell>
        </row>
        <row r="16223">
          <cell r="J16223" t="str">
            <v/>
          </cell>
          <cell r="O16223" t="str">
            <v/>
          </cell>
          <cell r="P16223" t="str">
            <v/>
          </cell>
          <cell r="Q16223" t="str">
            <v/>
          </cell>
        </row>
        <row r="16224">
          <cell r="J16224" t="str">
            <v/>
          </cell>
          <cell r="O16224" t="str">
            <v/>
          </cell>
          <cell r="P16224" t="str">
            <v/>
          </cell>
          <cell r="Q16224" t="str">
            <v/>
          </cell>
        </row>
        <row r="16225">
          <cell r="J16225" t="str">
            <v/>
          </cell>
          <cell r="O16225" t="str">
            <v/>
          </cell>
          <cell r="P16225" t="str">
            <v/>
          </cell>
          <cell r="Q16225" t="str">
            <v/>
          </cell>
        </row>
        <row r="16226">
          <cell r="J16226" t="str">
            <v/>
          </cell>
          <cell r="O16226" t="str">
            <v/>
          </cell>
          <cell r="P16226" t="str">
            <v/>
          </cell>
          <cell r="Q16226" t="str">
            <v/>
          </cell>
        </row>
        <row r="16227">
          <cell r="J16227" t="str">
            <v/>
          </cell>
          <cell r="O16227" t="str">
            <v/>
          </cell>
          <cell r="P16227" t="str">
            <v/>
          </cell>
          <cell r="Q16227" t="str">
            <v/>
          </cell>
        </row>
        <row r="16228">
          <cell r="J16228" t="str">
            <v/>
          </cell>
          <cell r="O16228" t="str">
            <v/>
          </cell>
          <cell r="P16228" t="str">
            <v/>
          </cell>
          <cell r="Q16228" t="str">
            <v/>
          </cell>
        </row>
        <row r="16229">
          <cell r="J16229" t="str">
            <v/>
          </cell>
          <cell r="O16229" t="str">
            <v/>
          </cell>
          <cell r="P16229" t="str">
            <v/>
          </cell>
          <cell r="Q16229" t="str">
            <v/>
          </cell>
        </row>
        <row r="16230">
          <cell r="J16230" t="str">
            <v/>
          </cell>
          <cell r="O16230" t="str">
            <v/>
          </cell>
          <cell r="P16230" t="str">
            <v/>
          </cell>
          <cell r="Q16230" t="str">
            <v/>
          </cell>
        </row>
        <row r="16231">
          <cell r="J16231" t="str">
            <v/>
          </cell>
          <cell r="O16231" t="str">
            <v/>
          </cell>
          <cell r="P16231" t="str">
            <v/>
          </cell>
          <cell r="Q16231" t="str">
            <v/>
          </cell>
        </row>
        <row r="16232">
          <cell r="J16232" t="str">
            <v/>
          </cell>
          <cell r="O16232" t="str">
            <v/>
          </cell>
          <cell r="P16232" t="str">
            <v/>
          </cell>
          <cell r="Q16232" t="str">
            <v/>
          </cell>
        </row>
        <row r="16233">
          <cell r="J16233" t="str">
            <v/>
          </cell>
          <cell r="O16233" t="str">
            <v/>
          </cell>
          <cell r="P16233" t="str">
            <v/>
          </cell>
          <cell r="Q16233" t="str">
            <v/>
          </cell>
        </row>
        <row r="16234">
          <cell r="J16234" t="str">
            <v/>
          </cell>
          <cell r="O16234" t="str">
            <v/>
          </cell>
          <cell r="P16234" t="str">
            <v/>
          </cell>
          <cell r="Q16234" t="str">
            <v/>
          </cell>
        </row>
        <row r="16235">
          <cell r="J16235" t="str">
            <v/>
          </cell>
          <cell r="O16235" t="str">
            <v/>
          </cell>
          <cell r="P16235" t="str">
            <v/>
          </cell>
          <cell r="Q16235" t="str">
            <v/>
          </cell>
        </row>
        <row r="16236">
          <cell r="J16236" t="str">
            <v/>
          </cell>
          <cell r="O16236" t="str">
            <v/>
          </cell>
          <cell r="P16236" t="str">
            <v/>
          </cell>
          <cell r="Q16236" t="str">
            <v/>
          </cell>
        </row>
        <row r="16237">
          <cell r="J16237" t="str">
            <v/>
          </cell>
          <cell r="O16237" t="str">
            <v/>
          </cell>
          <cell r="P16237" t="str">
            <v/>
          </cell>
          <cell r="Q16237" t="str">
            <v/>
          </cell>
        </row>
        <row r="16238">
          <cell r="J16238" t="str">
            <v/>
          </cell>
          <cell r="O16238" t="str">
            <v/>
          </cell>
          <cell r="P16238" t="str">
            <v/>
          </cell>
          <cell r="Q16238" t="str">
            <v/>
          </cell>
        </row>
        <row r="16239">
          <cell r="J16239" t="str">
            <v/>
          </cell>
          <cell r="O16239" t="str">
            <v/>
          </cell>
          <cell r="P16239" t="str">
            <v/>
          </cell>
          <cell r="Q16239" t="str">
            <v/>
          </cell>
        </row>
        <row r="16240">
          <cell r="J16240" t="str">
            <v/>
          </cell>
          <cell r="O16240" t="str">
            <v/>
          </cell>
          <cell r="P16240" t="str">
            <v/>
          </cell>
          <cell r="Q16240" t="str">
            <v/>
          </cell>
        </row>
        <row r="16241">
          <cell r="J16241" t="str">
            <v/>
          </cell>
          <cell r="O16241" t="str">
            <v/>
          </cell>
          <cell r="P16241" t="str">
            <v/>
          </cell>
          <cell r="Q16241" t="str">
            <v/>
          </cell>
        </row>
        <row r="16242">
          <cell r="J16242" t="str">
            <v/>
          </cell>
          <cell r="O16242" t="str">
            <v/>
          </cell>
          <cell r="P16242" t="str">
            <v/>
          </cell>
          <cell r="Q16242" t="str">
            <v/>
          </cell>
        </row>
        <row r="16243">
          <cell r="J16243" t="str">
            <v/>
          </cell>
          <cell r="O16243" t="str">
            <v/>
          </cell>
          <cell r="P16243" t="str">
            <v/>
          </cell>
          <cell r="Q16243" t="str">
            <v/>
          </cell>
        </row>
        <row r="16244">
          <cell r="J16244" t="str">
            <v/>
          </cell>
          <cell r="O16244" t="str">
            <v/>
          </cell>
          <cell r="P16244" t="str">
            <v/>
          </cell>
          <cell r="Q16244" t="str">
            <v/>
          </cell>
        </row>
        <row r="16245">
          <cell r="J16245" t="str">
            <v/>
          </cell>
          <cell r="O16245" t="str">
            <v/>
          </cell>
          <cell r="P16245" t="str">
            <v/>
          </cell>
          <cell r="Q16245" t="str">
            <v/>
          </cell>
        </row>
        <row r="16246">
          <cell r="J16246" t="str">
            <v/>
          </cell>
          <cell r="O16246" t="str">
            <v/>
          </cell>
          <cell r="P16246" t="str">
            <v/>
          </cell>
          <cell r="Q16246" t="str">
            <v/>
          </cell>
        </row>
        <row r="16247">
          <cell r="J16247" t="str">
            <v/>
          </cell>
          <cell r="O16247" t="str">
            <v/>
          </cell>
          <cell r="P16247" t="str">
            <v/>
          </cell>
          <cell r="Q16247" t="str">
            <v/>
          </cell>
        </row>
        <row r="16248">
          <cell r="J16248" t="str">
            <v/>
          </cell>
          <cell r="O16248" t="str">
            <v/>
          </cell>
          <cell r="P16248" t="str">
            <v/>
          </cell>
          <cell r="Q16248" t="str">
            <v/>
          </cell>
        </row>
        <row r="16249">
          <cell r="J16249" t="str">
            <v/>
          </cell>
          <cell r="O16249" t="str">
            <v/>
          </cell>
          <cell r="P16249" t="str">
            <v/>
          </cell>
          <cell r="Q16249" t="str">
            <v/>
          </cell>
        </row>
        <row r="16250">
          <cell r="J16250" t="str">
            <v/>
          </cell>
          <cell r="O16250" t="str">
            <v/>
          </cell>
          <cell r="P16250" t="str">
            <v/>
          </cell>
          <cell r="Q16250" t="str">
            <v/>
          </cell>
        </row>
        <row r="16251">
          <cell r="J16251" t="str">
            <v/>
          </cell>
          <cell r="O16251" t="str">
            <v/>
          </cell>
          <cell r="P16251" t="str">
            <v/>
          </cell>
          <cell r="Q16251" t="str">
            <v/>
          </cell>
        </row>
        <row r="16252">
          <cell r="J16252" t="str">
            <v/>
          </cell>
          <cell r="O16252" t="str">
            <v/>
          </cell>
          <cell r="P16252" t="str">
            <v/>
          </cell>
          <cell r="Q16252" t="str">
            <v/>
          </cell>
        </row>
        <row r="16253">
          <cell r="J16253" t="str">
            <v/>
          </cell>
          <cell r="O16253" t="str">
            <v/>
          </cell>
          <cell r="P16253" t="str">
            <v/>
          </cell>
          <cell r="Q16253" t="str">
            <v/>
          </cell>
        </row>
        <row r="16254">
          <cell r="J16254" t="str">
            <v/>
          </cell>
          <cell r="O16254" t="str">
            <v/>
          </cell>
          <cell r="P16254" t="str">
            <v/>
          </cell>
          <cell r="Q16254" t="str">
            <v/>
          </cell>
        </row>
        <row r="16255">
          <cell r="J16255" t="str">
            <v/>
          </cell>
          <cell r="O16255" t="str">
            <v/>
          </cell>
          <cell r="P16255" t="str">
            <v/>
          </cell>
          <cell r="Q16255" t="str">
            <v/>
          </cell>
        </row>
        <row r="16256">
          <cell r="J16256" t="str">
            <v/>
          </cell>
          <cell r="O16256" t="str">
            <v/>
          </cell>
          <cell r="P16256" t="str">
            <v/>
          </cell>
          <cell r="Q16256" t="str">
            <v/>
          </cell>
        </row>
        <row r="16257">
          <cell r="J16257" t="str">
            <v/>
          </cell>
          <cell r="O16257" t="str">
            <v/>
          </cell>
          <cell r="P16257" t="str">
            <v/>
          </cell>
          <cell r="Q16257" t="str">
            <v/>
          </cell>
        </row>
        <row r="16258">
          <cell r="J16258" t="str">
            <v/>
          </cell>
          <cell r="O16258" t="str">
            <v/>
          </cell>
          <cell r="P16258" t="str">
            <v/>
          </cell>
          <cell r="Q16258" t="str">
            <v/>
          </cell>
        </row>
        <row r="16259">
          <cell r="J16259" t="str">
            <v/>
          </cell>
          <cell r="O16259" t="str">
            <v/>
          </cell>
          <cell r="P16259" t="str">
            <v/>
          </cell>
          <cell r="Q16259" t="str">
            <v/>
          </cell>
        </row>
        <row r="16260">
          <cell r="J16260" t="str">
            <v/>
          </cell>
          <cell r="O16260" t="str">
            <v/>
          </cell>
          <cell r="P16260" t="str">
            <v/>
          </cell>
          <cell r="Q16260" t="str">
            <v/>
          </cell>
        </row>
        <row r="16261">
          <cell r="J16261" t="str">
            <v/>
          </cell>
          <cell r="O16261" t="str">
            <v/>
          </cell>
          <cell r="P16261" t="str">
            <v/>
          </cell>
          <cell r="Q16261" t="str">
            <v/>
          </cell>
        </row>
        <row r="16262">
          <cell r="J16262" t="str">
            <v/>
          </cell>
          <cell r="O16262" t="str">
            <v/>
          </cell>
          <cell r="P16262" t="str">
            <v/>
          </cell>
          <cell r="Q16262" t="str">
            <v/>
          </cell>
        </row>
        <row r="16263">
          <cell r="J16263" t="str">
            <v/>
          </cell>
          <cell r="O16263" t="str">
            <v/>
          </cell>
          <cell r="P16263" t="str">
            <v/>
          </cell>
          <cell r="Q16263" t="str">
            <v/>
          </cell>
        </row>
        <row r="16264">
          <cell r="J16264" t="str">
            <v/>
          </cell>
          <cell r="O16264" t="str">
            <v/>
          </cell>
          <cell r="P16264" t="str">
            <v/>
          </cell>
          <cell r="Q16264" t="str">
            <v/>
          </cell>
        </row>
        <row r="16265">
          <cell r="J16265" t="str">
            <v/>
          </cell>
          <cell r="O16265" t="str">
            <v/>
          </cell>
          <cell r="P16265" t="str">
            <v/>
          </cell>
          <cell r="Q16265" t="str">
            <v/>
          </cell>
        </row>
        <row r="16266">
          <cell r="J16266" t="str">
            <v/>
          </cell>
          <cell r="O16266" t="str">
            <v/>
          </cell>
          <cell r="P16266" t="str">
            <v/>
          </cell>
          <cell r="Q16266" t="str">
            <v/>
          </cell>
        </row>
        <row r="16267">
          <cell r="J16267" t="str">
            <v/>
          </cell>
          <cell r="O16267" t="str">
            <v/>
          </cell>
          <cell r="P16267" t="str">
            <v/>
          </cell>
          <cell r="Q16267" t="str">
            <v/>
          </cell>
        </row>
        <row r="16268">
          <cell r="J16268" t="str">
            <v/>
          </cell>
          <cell r="O16268" t="str">
            <v/>
          </cell>
          <cell r="P16268" t="str">
            <v/>
          </cell>
          <cell r="Q16268" t="str">
            <v/>
          </cell>
        </row>
        <row r="16269">
          <cell r="J16269" t="str">
            <v/>
          </cell>
          <cell r="O16269" t="str">
            <v/>
          </cell>
          <cell r="P16269" t="str">
            <v/>
          </cell>
          <cell r="Q16269" t="str">
            <v/>
          </cell>
        </row>
        <row r="16270">
          <cell r="J16270" t="str">
            <v/>
          </cell>
          <cell r="O16270" t="str">
            <v/>
          </cell>
          <cell r="P16270" t="str">
            <v/>
          </cell>
          <cell r="Q16270" t="str">
            <v/>
          </cell>
        </row>
        <row r="16271">
          <cell r="J16271" t="str">
            <v/>
          </cell>
          <cell r="O16271" t="str">
            <v/>
          </cell>
          <cell r="P16271" t="str">
            <v/>
          </cell>
          <cell r="Q16271" t="str">
            <v/>
          </cell>
        </row>
        <row r="16272">
          <cell r="J16272" t="str">
            <v/>
          </cell>
          <cell r="O16272" t="str">
            <v/>
          </cell>
          <cell r="P16272" t="str">
            <v/>
          </cell>
          <cell r="Q16272" t="str">
            <v/>
          </cell>
        </row>
        <row r="16273">
          <cell r="J16273" t="str">
            <v/>
          </cell>
          <cell r="O16273" t="str">
            <v/>
          </cell>
          <cell r="P16273" t="str">
            <v/>
          </cell>
          <cell r="Q16273" t="str">
            <v/>
          </cell>
        </row>
        <row r="16274">
          <cell r="J16274" t="str">
            <v/>
          </cell>
          <cell r="O16274" t="str">
            <v/>
          </cell>
          <cell r="P16274" t="str">
            <v/>
          </cell>
          <cell r="Q16274" t="str">
            <v/>
          </cell>
        </row>
        <row r="16275">
          <cell r="J16275" t="str">
            <v/>
          </cell>
          <cell r="O16275" t="str">
            <v/>
          </cell>
          <cell r="P16275" t="str">
            <v/>
          </cell>
          <cell r="Q16275" t="str">
            <v/>
          </cell>
        </row>
        <row r="16276">
          <cell r="J16276" t="str">
            <v/>
          </cell>
          <cell r="O16276" t="str">
            <v/>
          </cell>
          <cell r="P16276" t="str">
            <v/>
          </cell>
          <cell r="Q16276" t="str">
            <v/>
          </cell>
        </row>
        <row r="16277">
          <cell r="J16277" t="str">
            <v/>
          </cell>
          <cell r="O16277" t="str">
            <v/>
          </cell>
          <cell r="P16277" t="str">
            <v/>
          </cell>
          <cell r="Q16277" t="str">
            <v/>
          </cell>
        </row>
        <row r="16278">
          <cell r="J16278" t="str">
            <v/>
          </cell>
          <cell r="O16278" t="str">
            <v/>
          </cell>
          <cell r="P16278" t="str">
            <v/>
          </cell>
          <cell r="Q16278" t="str">
            <v/>
          </cell>
        </row>
        <row r="16279">
          <cell r="J16279" t="str">
            <v/>
          </cell>
          <cell r="O16279" t="str">
            <v/>
          </cell>
          <cell r="P16279" t="str">
            <v/>
          </cell>
          <cell r="Q16279" t="str">
            <v/>
          </cell>
        </row>
        <row r="16280">
          <cell r="J16280" t="str">
            <v/>
          </cell>
          <cell r="O16280" t="str">
            <v/>
          </cell>
          <cell r="P16280" t="str">
            <v/>
          </cell>
          <cell r="Q16280" t="str">
            <v/>
          </cell>
        </row>
        <row r="16281">
          <cell r="J16281" t="str">
            <v/>
          </cell>
          <cell r="O16281" t="str">
            <v/>
          </cell>
          <cell r="P16281" t="str">
            <v/>
          </cell>
          <cell r="Q16281" t="str">
            <v/>
          </cell>
        </row>
        <row r="16282">
          <cell r="J16282" t="str">
            <v/>
          </cell>
          <cell r="O16282" t="str">
            <v/>
          </cell>
          <cell r="P16282" t="str">
            <v/>
          </cell>
          <cell r="Q16282" t="str">
            <v/>
          </cell>
        </row>
        <row r="16283">
          <cell r="J16283" t="str">
            <v/>
          </cell>
          <cell r="O16283" t="str">
            <v/>
          </cell>
          <cell r="P16283" t="str">
            <v/>
          </cell>
          <cell r="Q16283" t="str">
            <v/>
          </cell>
        </row>
        <row r="16284">
          <cell r="J16284" t="str">
            <v/>
          </cell>
          <cell r="O16284" t="str">
            <v/>
          </cell>
          <cell r="P16284" t="str">
            <v/>
          </cell>
          <cell r="Q16284" t="str">
            <v/>
          </cell>
        </row>
        <row r="16285">
          <cell r="J16285" t="str">
            <v/>
          </cell>
          <cell r="O16285" t="str">
            <v/>
          </cell>
          <cell r="P16285" t="str">
            <v/>
          </cell>
          <cell r="Q16285" t="str">
            <v/>
          </cell>
        </row>
        <row r="16286">
          <cell r="J16286" t="str">
            <v/>
          </cell>
          <cell r="O16286" t="str">
            <v/>
          </cell>
          <cell r="P16286" t="str">
            <v/>
          </cell>
          <cell r="Q16286" t="str">
            <v/>
          </cell>
        </row>
        <row r="16287">
          <cell r="J16287" t="str">
            <v/>
          </cell>
          <cell r="O16287" t="str">
            <v/>
          </cell>
          <cell r="P16287" t="str">
            <v/>
          </cell>
          <cell r="Q16287" t="str">
            <v/>
          </cell>
        </row>
        <row r="16288">
          <cell r="J16288" t="str">
            <v/>
          </cell>
          <cell r="O16288" t="str">
            <v/>
          </cell>
          <cell r="P16288" t="str">
            <v/>
          </cell>
          <cell r="Q16288" t="str">
            <v/>
          </cell>
        </row>
        <row r="16289">
          <cell r="J16289" t="str">
            <v/>
          </cell>
          <cell r="O16289" t="str">
            <v/>
          </cell>
          <cell r="P16289" t="str">
            <v/>
          </cell>
          <cell r="Q16289" t="str">
            <v/>
          </cell>
        </row>
        <row r="16290">
          <cell r="J16290" t="str">
            <v/>
          </cell>
          <cell r="O16290" t="str">
            <v/>
          </cell>
          <cell r="P16290" t="str">
            <v/>
          </cell>
          <cell r="Q16290" t="str">
            <v/>
          </cell>
        </row>
        <row r="16291">
          <cell r="J16291" t="str">
            <v/>
          </cell>
          <cell r="O16291" t="str">
            <v/>
          </cell>
          <cell r="P16291" t="str">
            <v/>
          </cell>
          <cell r="Q16291" t="str">
            <v/>
          </cell>
        </row>
        <row r="16292">
          <cell r="J16292" t="str">
            <v/>
          </cell>
          <cell r="O16292" t="str">
            <v/>
          </cell>
          <cell r="P16292" t="str">
            <v/>
          </cell>
          <cell r="Q16292" t="str">
            <v/>
          </cell>
        </row>
        <row r="16293">
          <cell r="J16293" t="str">
            <v/>
          </cell>
          <cell r="O16293" t="str">
            <v/>
          </cell>
          <cell r="P16293" t="str">
            <v/>
          </cell>
          <cell r="Q16293" t="str">
            <v/>
          </cell>
        </row>
        <row r="16294">
          <cell r="J16294" t="str">
            <v/>
          </cell>
          <cell r="O16294" t="str">
            <v/>
          </cell>
          <cell r="P16294" t="str">
            <v/>
          </cell>
          <cell r="Q16294" t="str">
            <v/>
          </cell>
        </row>
        <row r="16295">
          <cell r="J16295" t="str">
            <v/>
          </cell>
          <cell r="O16295" t="str">
            <v/>
          </cell>
          <cell r="P16295" t="str">
            <v/>
          </cell>
          <cell r="Q16295" t="str">
            <v/>
          </cell>
        </row>
        <row r="16296">
          <cell r="J16296" t="str">
            <v/>
          </cell>
          <cell r="O16296" t="str">
            <v/>
          </cell>
          <cell r="P16296" t="str">
            <v/>
          </cell>
          <cell r="Q16296" t="str">
            <v/>
          </cell>
        </row>
        <row r="16297">
          <cell r="J16297" t="str">
            <v/>
          </cell>
          <cell r="O16297" t="str">
            <v/>
          </cell>
          <cell r="P16297" t="str">
            <v/>
          </cell>
          <cell r="Q16297" t="str">
            <v/>
          </cell>
        </row>
        <row r="16298">
          <cell r="J16298" t="str">
            <v/>
          </cell>
          <cell r="O16298" t="str">
            <v/>
          </cell>
          <cell r="P16298" t="str">
            <v/>
          </cell>
          <cell r="Q16298" t="str">
            <v/>
          </cell>
        </row>
        <row r="16299">
          <cell r="J16299" t="str">
            <v/>
          </cell>
          <cell r="O16299" t="str">
            <v/>
          </cell>
          <cell r="P16299" t="str">
            <v/>
          </cell>
          <cell r="Q16299" t="str">
            <v/>
          </cell>
        </row>
        <row r="16300">
          <cell r="J16300" t="str">
            <v/>
          </cell>
          <cell r="O16300" t="str">
            <v/>
          </cell>
          <cell r="P16300" t="str">
            <v/>
          </cell>
          <cell r="Q16300" t="str">
            <v/>
          </cell>
        </row>
        <row r="16301">
          <cell r="J16301" t="str">
            <v/>
          </cell>
          <cell r="O16301" t="str">
            <v/>
          </cell>
          <cell r="P16301" t="str">
            <v/>
          </cell>
          <cell r="Q16301" t="str">
            <v/>
          </cell>
        </row>
        <row r="16302">
          <cell r="J16302" t="str">
            <v/>
          </cell>
          <cell r="O16302" t="str">
            <v/>
          </cell>
          <cell r="P16302" t="str">
            <v/>
          </cell>
          <cell r="Q16302" t="str">
            <v/>
          </cell>
        </row>
        <row r="16303">
          <cell r="J16303" t="str">
            <v/>
          </cell>
          <cell r="O16303" t="str">
            <v/>
          </cell>
          <cell r="P16303" t="str">
            <v/>
          </cell>
          <cell r="Q16303" t="str">
            <v/>
          </cell>
        </row>
        <row r="16304">
          <cell r="J16304" t="str">
            <v/>
          </cell>
          <cell r="O16304" t="str">
            <v/>
          </cell>
          <cell r="P16304" t="str">
            <v/>
          </cell>
          <cell r="Q16304" t="str">
            <v/>
          </cell>
        </row>
        <row r="16305">
          <cell r="J16305" t="str">
            <v/>
          </cell>
          <cell r="O16305" t="str">
            <v/>
          </cell>
          <cell r="P16305" t="str">
            <v/>
          </cell>
          <cell r="Q16305" t="str">
            <v/>
          </cell>
        </row>
        <row r="16306">
          <cell r="J16306" t="str">
            <v/>
          </cell>
          <cell r="O16306" t="str">
            <v/>
          </cell>
          <cell r="P16306" t="str">
            <v/>
          </cell>
          <cell r="Q16306" t="str">
            <v/>
          </cell>
        </row>
        <row r="16307">
          <cell r="J16307" t="str">
            <v/>
          </cell>
          <cell r="O16307" t="str">
            <v/>
          </cell>
          <cell r="P16307" t="str">
            <v/>
          </cell>
          <cell r="Q16307" t="str">
            <v/>
          </cell>
        </row>
        <row r="16308">
          <cell r="J16308" t="str">
            <v/>
          </cell>
          <cell r="O16308" t="str">
            <v/>
          </cell>
          <cell r="P16308" t="str">
            <v/>
          </cell>
          <cell r="Q16308" t="str">
            <v/>
          </cell>
        </row>
        <row r="16309">
          <cell r="J16309" t="str">
            <v/>
          </cell>
          <cell r="O16309" t="str">
            <v/>
          </cell>
          <cell r="P16309" t="str">
            <v/>
          </cell>
          <cell r="Q16309" t="str">
            <v/>
          </cell>
        </row>
        <row r="16310">
          <cell r="J16310" t="str">
            <v/>
          </cell>
          <cell r="O16310" t="str">
            <v/>
          </cell>
          <cell r="P16310" t="str">
            <v/>
          </cell>
          <cell r="Q16310" t="str">
            <v/>
          </cell>
        </row>
        <row r="16311">
          <cell r="J16311" t="str">
            <v/>
          </cell>
          <cell r="O16311" t="str">
            <v/>
          </cell>
          <cell r="P16311" t="str">
            <v/>
          </cell>
          <cell r="Q16311" t="str">
            <v/>
          </cell>
        </row>
        <row r="16312">
          <cell r="J16312" t="str">
            <v/>
          </cell>
          <cell r="O16312" t="str">
            <v/>
          </cell>
          <cell r="P16312" t="str">
            <v/>
          </cell>
          <cell r="Q16312" t="str">
            <v/>
          </cell>
        </row>
        <row r="16313">
          <cell r="J16313" t="str">
            <v/>
          </cell>
          <cell r="O16313" t="str">
            <v/>
          </cell>
          <cell r="P16313" t="str">
            <v/>
          </cell>
          <cell r="Q16313" t="str">
            <v/>
          </cell>
        </row>
        <row r="16314">
          <cell r="J16314" t="str">
            <v/>
          </cell>
          <cell r="O16314" t="str">
            <v/>
          </cell>
          <cell r="P16314" t="str">
            <v/>
          </cell>
          <cell r="Q16314" t="str">
            <v/>
          </cell>
        </row>
        <row r="16315">
          <cell r="J16315" t="str">
            <v/>
          </cell>
          <cell r="O16315" t="str">
            <v/>
          </cell>
          <cell r="P16315" t="str">
            <v/>
          </cell>
          <cell r="Q16315" t="str">
            <v/>
          </cell>
        </row>
        <row r="16316">
          <cell r="J16316" t="str">
            <v/>
          </cell>
          <cell r="O16316" t="str">
            <v/>
          </cell>
          <cell r="P16316" t="str">
            <v/>
          </cell>
          <cell r="Q16316" t="str">
            <v/>
          </cell>
        </row>
        <row r="16317">
          <cell r="J16317" t="str">
            <v/>
          </cell>
          <cell r="O16317" t="str">
            <v/>
          </cell>
          <cell r="P16317" t="str">
            <v/>
          </cell>
          <cell r="Q16317" t="str">
            <v/>
          </cell>
        </row>
        <row r="16318">
          <cell r="J16318" t="str">
            <v/>
          </cell>
          <cell r="O16318" t="str">
            <v/>
          </cell>
          <cell r="P16318" t="str">
            <v/>
          </cell>
          <cell r="Q16318" t="str">
            <v/>
          </cell>
        </row>
        <row r="16319">
          <cell r="J16319" t="str">
            <v/>
          </cell>
          <cell r="O16319" t="str">
            <v/>
          </cell>
          <cell r="P16319" t="str">
            <v/>
          </cell>
          <cell r="Q16319" t="str">
            <v/>
          </cell>
        </row>
        <row r="16320">
          <cell r="J16320" t="str">
            <v/>
          </cell>
          <cell r="O16320" t="str">
            <v/>
          </cell>
          <cell r="P16320" t="str">
            <v/>
          </cell>
          <cell r="Q16320" t="str">
            <v/>
          </cell>
        </row>
        <row r="16321">
          <cell r="J16321" t="str">
            <v/>
          </cell>
          <cell r="O16321" t="str">
            <v/>
          </cell>
          <cell r="P16321" t="str">
            <v/>
          </cell>
          <cell r="Q16321" t="str">
            <v/>
          </cell>
        </row>
        <row r="16322">
          <cell r="J16322" t="str">
            <v/>
          </cell>
          <cell r="O16322" t="str">
            <v/>
          </cell>
          <cell r="P16322" t="str">
            <v/>
          </cell>
          <cell r="Q16322" t="str">
            <v/>
          </cell>
        </row>
        <row r="16323">
          <cell r="J16323" t="str">
            <v/>
          </cell>
          <cell r="O16323" t="str">
            <v/>
          </cell>
          <cell r="P16323" t="str">
            <v/>
          </cell>
          <cell r="Q16323" t="str">
            <v/>
          </cell>
        </row>
        <row r="16324">
          <cell r="J16324" t="str">
            <v/>
          </cell>
          <cell r="O16324" t="str">
            <v/>
          </cell>
          <cell r="P16324" t="str">
            <v/>
          </cell>
          <cell r="Q16324" t="str">
            <v/>
          </cell>
        </row>
        <row r="16325">
          <cell r="J16325" t="str">
            <v/>
          </cell>
          <cell r="O16325" t="str">
            <v/>
          </cell>
          <cell r="P16325" t="str">
            <v/>
          </cell>
          <cell r="Q16325" t="str">
            <v/>
          </cell>
        </row>
        <row r="16326">
          <cell r="J16326" t="str">
            <v/>
          </cell>
          <cell r="O16326" t="str">
            <v/>
          </cell>
          <cell r="P16326" t="str">
            <v/>
          </cell>
          <cell r="Q16326" t="str">
            <v/>
          </cell>
        </row>
        <row r="16327">
          <cell r="J16327" t="str">
            <v/>
          </cell>
          <cell r="O16327" t="str">
            <v/>
          </cell>
          <cell r="P16327" t="str">
            <v/>
          </cell>
          <cell r="Q16327" t="str">
            <v/>
          </cell>
        </row>
        <row r="16328">
          <cell r="J16328" t="str">
            <v/>
          </cell>
          <cell r="O16328" t="str">
            <v/>
          </cell>
          <cell r="P16328" t="str">
            <v/>
          </cell>
          <cell r="Q16328" t="str">
            <v/>
          </cell>
        </row>
        <row r="16329">
          <cell r="J16329" t="str">
            <v/>
          </cell>
          <cell r="O16329" t="str">
            <v/>
          </cell>
          <cell r="P16329" t="str">
            <v/>
          </cell>
          <cell r="Q16329" t="str">
            <v/>
          </cell>
        </row>
        <row r="16330">
          <cell r="J16330" t="str">
            <v/>
          </cell>
          <cell r="O16330" t="str">
            <v/>
          </cell>
          <cell r="P16330" t="str">
            <v/>
          </cell>
          <cell r="Q16330" t="str">
            <v/>
          </cell>
        </row>
        <row r="16331">
          <cell r="J16331" t="str">
            <v/>
          </cell>
          <cell r="O16331" t="str">
            <v/>
          </cell>
          <cell r="P16331" t="str">
            <v/>
          </cell>
          <cell r="Q16331" t="str">
            <v/>
          </cell>
        </row>
        <row r="16332">
          <cell r="J16332" t="str">
            <v/>
          </cell>
          <cell r="O16332" t="str">
            <v/>
          </cell>
          <cell r="P16332" t="str">
            <v/>
          </cell>
          <cell r="Q16332" t="str">
            <v/>
          </cell>
        </row>
        <row r="16333">
          <cell r="J16333" t="str">
            <v/>
          </cell>
          <cell r="O16333" t="str">
            <v/>
          </cell>
          <cell r="P16333" t="str">
            <v/>
          </cell>
          <cell r="Q16333" t="str">
            <v/>
          </cell>
        </row>
        <row r="16334">
          <cell r="J16334" t="str">
            <v/>
          </cell>
          <cell r="O16334" t="str">
            <v/>
          </cell>
          <cell r="P16334" t="str">
            <v/>
          </cell>
          <cell r="Q16334" t="str">
            <v/>
          </cell>
        </row>
        <row r="16335">
          <cell r="J16335" t="str">
            <v/>
          </cell>
          <cell r="O16335" t="str">
            <v/>
          </cell>
          <cell r="P16335" t="str">
            <v/>
          </cell>
          <cell r="Q16335" t="str">
            <v/>
          </cell>
        </row>
        <row r="16336">
          <cell r="J16336" t="str">
            <v/>
          </cell>
          <cell r="O16336" t="str">
            <v/>
          </cell>
          <cell r="P16336" t="str">
            <v/>
          </cell>
          <cell r="Q16336" t="str">
            <v/>
          </cell>
        </row>
        <row r="16337">
          <cell r="J16337" t="str">
            <v/>
          </cell>
          <cell r="O16337" t="str">
            <v/>
          </cell>
          <cell r="P16337" t="str">
            <v/>
          </cell>
          <cell r="Q16337" t="str">
            <v/>
          </cell>
        </row>
        <row r="16338">
          <cell r="J16338" t="str">
            <v/>
          </cell>
          <cell r="O16338" t="str">
            <v/>
          </cell>
          <cell r="P16338" t="str">
            <v/>
          </cell>
          <cell r="Q16338" t="str">
            <v/>
          </cell>
        </row>
        <row r="16339">
          <cell r="J16339" t="str">
            <v/>
          </cell>
          <cell r="O16339" t="str">
            <v/>
          </cell>
          <cell r="P16339" t="str">
            <v/>
          </cell>
          <cell r="Q16339" t="str">
            <v/>
          </cell>
        </row>
        <row r="16340">
          <cell r="J16340" t="str">
            <v/>
          </cell>
          <cell r="O16340" t="str">
            <v/>
          </cell>
          <cell r="P16340" t="str">
            <v/>
          </cell>
          <cell r="Q16340" t="str">
            <v/>
          </cell>
        </row>
        <row r="16341">
          <cell r="J16341" t="str">
            <v/>
          </cell>
          <cell r="O16341" t="str">
            <v/>
          </cell>
          <cell r="P16341" t="str">
            <v/>
          </cell>
          <cell r="Q16341" t="str">
            <v/>
          </cell>
        </row>
        <row r="16342">
          <cell r="J16342" t="str">
            <v/>
          </cell>
          <cell r="O16342" t="str">
            <v/>
          </cell>
          <cell r="P16342" t="str">
            <v/>
          </cell>
          <cell r="Q16342" t="str">
            <v/>
          </cell>
        </row>
        <row r="16343">
          <cell r="J16343" t="str">
            <v/>
          </cell>
          <cell r="O16343" t="str">
            <v/>
          </cell>
          <cell r="P16343" t="str">
            <v/>
          </cell>
          <cell r="Q16343" t="str">
            <v/>
          </cell>
        </row>
        <row r="16344">
          <cell r="J16344" t="str">
            <v/>
          </cell>
          <cell r="O16344" t="str">
            <v/>
          </cell>
          <cell r="P16344" t="str">
            <v/>
          </cell>
          <cell r="Q16344" t="str">
            <v/>
          </cell>
        </row>
        <row r="16345">
          <cell r="J16345" t="str">
            <v/>
          </cell>
          <cell r="O16345" t="str">
            <v/>
          </cell>
          <cell r="P16345" t="str">
            <v/>
          </cell>
          <cell r="Q16345" t="str">
            <v/>
          </cell>
        </row>
        <row r="16346">
          <cell r="J16346" t="str">
            <v/>
          </cell>
          <cell r="O16346" t="str">
            <v/>
          </cell>
          <cell r="P16346" t="str">
            <v/>
          </cell>
          <cell r="Q16346" t="str">
            <v/>
          </cell>
        </row>
        <row r="16347">
          <cell r="J16347" t="str">
            <v/>
          </cell>
          <cell r="O16347" t="str">
            <v/>
          </cell>
          <cell r="P16347" t="str">
            <v/>
          </cell>
          <cell r="Q16347" t="str">
            <v/>
          </cell>
        </row>
        <row r="16348">
          <cell r="J16348" t="str">
            <v/>
          </cell>
          <cell r="O16348" t="str">
            <v/>
          </cell>
          <cell r="P16348" t="str">
            <v/>
          </cell>
          <cell r="Q16348" t="str">
            <v/>
          </cell>
        </row>
        <row r="16349">
          <cell r="J16349" t="str">
            <v/>
          </cell>
          <cell r="O16349" t="str">
            <v/>
          </cell>
          <cell r="P16349" t="str">
            <v/>
          </cell>
          <cell r="Q16349" t="str">
            <v/>
          </cell>
        </row>
        <row r="16350">
          <cell r="J16350" t="str">
            <v/>
          </cell>
          <cell r="O16350" t="str">
            <v/>
          </cell>
          <cell r="P16350" t="str">
            <v/>
          </cell>
          <cell r="Q16350" t="str">
            <v/>
          </cell>
        </row>
        <row r="16351">
          <cell r="J16351" t="str">
            <v/>
          </cell>
          <cell r="O16351" t="str">
            <v/>
          </cell>
          <cell r="P16351" t="str">
            <v/>
          </cell>
          <cell r="Q16351" t="str">
            <v/>
          </cell>
        </row>
        <row r="16352">
          <cell r="J16352" t="str">
            <v/>
          </cell>
          <cell r="O16352" t="str">
            <v/>
          </cell>
          <cell r="P16352" t="str">
            <v/>
          </cell>
          <cell r="Q16352" t="str">
            <v/>
          </cell>
        </row>
        <row r="16353">
          <cell r="J16353" t="str">
            <v/>
          </cell>
          <cell r="O16353" t="str">
            <v/>
          </cell>
          <cell r="P16353" t="str">
            <v/>
          </cell>
          <cell r="Q16353" t="str">
            <v/>
          </cell>
        </row>
        <row r="16354">
          <cell r="J16354" t="str">
            <v/>
          </cell>
          <cell r="O16354" t="str">
            <v/>
          </cell>
          <cell r="P16354" t="str">
            <v/>
          </cell>
          <cell r="Q16354" t="str">
            <v/>
          </cell>
        </row>
        <row r="16355">
          <cell r="J16355" t="str">
            <v/>
          </cell>
          <cell r="O16355" t="str">
            <v/>
          </cell>
          <cell r="P16355" t="str">
            <v/>
          </cell>
          <cell r="Q16355" t="str">
            <v/>
          </cell>
        </row>
        <row r="16356">
          <cell r="J16356" t="str">
            <v/>
          </cell>
          <cell r="O16356" t="str">
            <v/>
          </cell>
          <cell r="P16356" t="str">
            <v/>
          </cell>
          <cell r="Q16356" t="str">
            <v/>
          </cell>
        </row>
        <row r="16357">
          <cell r="J16357" t="str">
            <v/>
          </cell>
          <cell r="O16357" t="str">
            <v/>
          </cell>
          <cell r="P16357" t="str">
            <v/>
          </cell>
          <cell r="Q16357" t="str">
            <v/>
          </cell>
        </row>
        <row r="16358">
          <cell r="J16358" t="str">
            <v/>
          </cell>
          <cell r="O16358" t="str">
            <v/>
          </cell>
          <cell r="P16358" t="str">
            <v/>
          </cell>
          <cell r="Q16358" t="str">
            <v/>
          </cell>
        </row>
        <row r="16359">
          <cell r="J16359" t="str">
            <v/>
          </cell>
          <cell r="O16359" t="str">
            <v/>
          </cell>
          <cell r="P16359" t="str">
            <v/>
          </cell>
          <cell r="Q16359" t="str">
            <v/>
          </cell>
        </row>
        <row r="16360">
          <cell r="J16360" t="str">
            <v/>
          </cell>
          <cell r="O16360" t="str">
            <v/>
          </cell>
          <cell r="P16360" t="str">
            <v/>
          </cell>
          <cell r="Q16360" t="str">
            <v/>
          </cell>
        </row>
        <row r="16361">
          <cell r="J16361" t="str">
            <v/>
          </cell>
          <cell r="O16361" t="str">
            <v/>
          </cell>
          <cell r="P16361" t="str">
            <v/>
          </cell>
          <cell r="Q16361" t="str">
            <v/>
          </cell>
        </row>
        <row r="16362">
          <cell r="J16362" t="str">
            <v/>
          </cell>
          <cell r="O16362" t="str">
            <v/>
          </cell>
          <cell r="P16362" t="str">
            <v/>
          </cell>
          <cell r="Q16362" t="str">
            <v/>
          </cell>
        </row>
        <row r="16363">
          <cell r="J16363" t="str">
            <v/>
          </cell>
          <cell r="O16363" t="str">
            <v/>
          </cell>
          <cell r="P16363" t="str">
            <v/>
          </cell>
          <cell r="Q16363" t="str">
            <v/>
          </cell>
        </row>
        <row r="16364">
          <cell r="J16364" t="str">
            <v/>
          </cell>
          <cell r="O16364" t="str">
            <v/>
          </cell>
          <cell r="P16364" t="str">
            <v/>
          </cell>
          <cell r="Q16364" t="str">
            <v/>
          </cell>
        </row>
        <row r="16365">
          <cell r="J16365" t="str">
            <v/>
          </cell>
          <cell r="O16365" t="str">
            <v/>
          </cell>
          <cell r="P16365" t="str">
            <v/>
          </cell>
          <cell r="Q16365" t="str">
            <v/>
          </cell>
        </row>
        <row r="16366">
          <cell r="J16366" t="str">
            <v/>
          </cell>
          <cell r="O16366" t="str">
            <v/>
          </cell>
          <cell r="P16366" t="str">
            <v/>
          </cell>
          <cell r="Q16366" t="str">
            <v/>
          </cell>
        </row>
        <row r="16367">
          <cell r="J16367" t="str">
            <v/>
          </cell>
          <cell r="O16367" t="str">
            <v/>
          </cell>
          <cell r="P16367" t="str">
            <v/>
          </cell>
          <cell r="Q16367" t="str">
            <v/>
          </cell>
        </row>
        <row r="16368">
          <cell r="J16368" t="str">
            <v/>
          </cell>
          <cell r="O16368" t="str">
            <v/>
          </cell>
          <cell r="P16368" t="str">
            <v/>
          </cell>
          <cell r="Q16368" t="str">
            <v/>
          </cell>
        </row>
        <row r="16369">
          <cell r="J16369" t="str">
            <v/>
          </cell>
          <cell r="O16369" t="str">
            <v/>
          </cell>
          <cell r="P16369" t="str">
            <v/>
          </cell>
          <cell r="Q16369" t="str">
            <v/>
          </cell>
        </row>
        <row r="16370">
          <cell r="J16370" t="str">
            <v/>
          </cell>
          <cell r="O16370" t="str">
            <v/>
          </cell>
          <cell r="P16370" t="str">
            <v/>
          </cell>
          <cell r="Q16370" t="str">
            <v/>
          </cell>
        </row>
        <row r="16371">
          <cell r="J16371" t="str">
            <v/>
          </cell>
          <cell r="O16371" t="str">
            <v/>
          </cell>
          <cell r="P16371" t="str">
            <v/>
          </cell>
          <cell r="Q16371" t="str">
            <v/>
          </cell>
        </row>
        <row r="16372">
          <cell r="J16372" t="str">
            <v/>
          </cell>
          <cell r="O16372" t="str">
            <v/>
          </cell>
          <cell r="P16372" t="str">
            <v/>
          </cell>
          <cell r="Q16372" t="str">
            <v/>
          </cell>
        </row>
        <row r="16373">
          <cell r="J16373" t="str">
            <v/>
          </cell>
          <cell r="O16373" t="str">
            <v/>
          </cell>
          <cell r="P16373" t="str">
            <v/>
          </cell>
          <cell r="Q16373" t="str">
            <v/>
          </cell>
        </row>
        <row r="16374">
          <cell r="J16374" t="str">
            <v/>
          </cell>
          <cell r="O16374" t="str">
            <v/>
          </cell>
          <cell r="P16374" t="str">
            <v/>
          </cell>
          <cell r="Q16374" t="str">
            <v/>
          </cell>
        </row>
        <row r="16375">
          <cell r="J16375" t="str">
            <v/>
          </cell>
          <cell r="O16375" t="str">
            <v/>
          </cell>
          <cell r="P16375" t="str">
            <v/>
          </cell>
          <cell r="Q16375" t="str">
            <v/>
          </cell>
        </row>
        <row r="16376">
          <cell r="J16376" t="str">
            <v/>
          </cell>
          <cell r="O16376" t="str">
            <v/>
          </cell>
          <cell r="P16376" t="str">
            <v/>
          </cell>
          <cell r="Q16376" t="str">
            <v/>
          </cell>
        </row>
        <row r="16377">
          <cell r="J16377" t="str">
            <v/>
          </cell>
          <cell r="O16377" t="str">
            <v/>
          </cell>
          <cell r="P16377" t="str">
            <v/>
          </cell>
          <cell r="Q16377" t="str">
            <v/>
          </cell>
        </row>
        <row r="16378">
          <cell r="J16378" t="str">
            <v/>
          </cell>
          <cell r="O16378" t="str">
            <v/>
          </cell>
          <cell r="P16378" t="str">
            <v/>
          </cell>
          <cell r="Q16378" t="str">
            <v/>
          </cell>
        </row>
        <row r="16379">
          <cell r="J16379" t="str">
            <v/>
          </cell>
          <cell r="O16379" t="str">
            <v/>
          </cell>
          <cell r="P16379" t="str">
            <v/>
          </cell>
          <cell r="Q16379" t="str">
            <v/>
          </cell>
        </row>
        <row r="16380">
          <cell r="J16380" t="str">
            <v/>
          </cell>
          <cell r="O16380" t="str">
            <v/>
          </cell>
          <cell r="P16380" t="str">
            <v/>
          </cell>
          <cell r="Q16380" t="str">
            <v/>
          </cell>
        </row>
        <row r="16381">
          <cell r="J16381" t="str">
            <v/>
          </cell>
          <cell r="O16381" t="str">
            <v/>
          </cell>
          <cell r="P16381" t="str">
            <v/>
          </cell>
          <cell r="Q16381" t="str">
            <v/>
          </cell>
        </row>
        <row r="16382">
          <cell r="J16382" t="str">
            <v/>
          </cell>
          <cell r="O16382" t="str">
            <v/>
          </cell>
          <cell r="P16382" t="str">
            <v/>
          </cell>
          <cell r="Q16382" t="str">
            <v/>
          </cell>
        </row>
        <row r="16383">
          <cell r="J16383" t="str">
            <v/>
          </cell>
          <cell r="O16383" t="str">
            <v/>
          </cell>
          <cell r="P16383" t="str">
            <v/>
          </cell>
          <cell r="Q16383" t="str">
            <v/>
          </cell>
        </row>
        <row r="16384">
          <cell r="J16384" t="str">
            <v/>
          </cell>
          <cell r="O16384" t="str">
            <v/>
          </cell>
          <cell r="P16384" t="str">
            <v/>
          </cell>
          <cell r="Q16384" t="str">
            <v/>
          </cell>
        </row>
        <row r="16385">
          <cell r="J16385" t="str">
            <v/>
          </cell>
          <cell r="O16385" t="str">
            <v/>
          </cell>
          <cell r="P16385" t="str">
            <v/>
          </cell>
          <cell r="Q16385" t="str">
            <v/>
          </cell>
        </row>
        <row r="16386">
          <cell r="J16386" t="str">
            <v/>
          </cell>
          <cell r="O16386" t="str">
            <v/>
          </cell>
          <cell r="P16386" t="str">
            <v/>
          </cell>
          <cell r="Q16386" t="str">
            <v/>
          </cell>
        </row>
        <row r="16387">
          <cell r="J16387" t="str">
            <v/>
          </cell>
          <cell r="O16387" t="str">
            <v/>
          </cell>
          <cell r="P16387" t="str">
            <v/>
          </cell>
          <cell r="Q16387" t="str">
            <v/>
          </cell>
        </row>
        <row r="16388">
          <cell r="J16388" t="str">
            <v/>
          </cell>
          <cell r="O16388" t="str">
            <v/>
          </cell>
          <cell r="P16388" t="str">
            <v/>
          </cell>
          <cell r="Q16388" t="str">
            <v/>
          </cell>
        </row>
        <row r="16389">
          <cell r="J16389" t="str">
            <v/>
          </cell>
          <cell r="O16389" t="str">
            <v/>
          </cell>
          <cell r="P16389" t="str">
            <v/>
          </cell>
          <cell r="Q16389" t="str">
            <v/>
          </cell>
        </row>
        <row r="16390">
          <cell r="J16390" t="str">
            <v/>
          </cell>
          <cell r="O16390" t="str">
            <v/>
          </cell>
          <cell r="P16390" t="str">
            <v/>
          </cell>
          <cell r="Q16390" t="str">
            <v/>
          </cell>
        </row>
        <row r="16391">
          <cell r="J16391" t="str">
            <v/>
          </cell>
          <cell r="O16391" t="str">
            <v/>
          </cell>
          <cell r="P16391" t="str">
            <v/>
          </cell>
          <cell r="Q16391" t="str">
            <v/>
          </cell>
        </row>
        <row r="16392">
          <cell r="J16392" t="str">
            <v/>
          </cell>
          <cell r="O16392" t="str">
            <v/>
          </cell>
          <cell r="P16392" t="str">
            <v/>
          </cell>
          <cell r="Q16392" t="str">
            <v/>
          </cell>
        </row>
        <row r="16393">
          <cell r="J16393" t="str">
            <v/>
          </cell>
          <cell r="O16393" t="str">
            <v/>
          </cell>
          <cell r="P16393" t="str">
            <v/>
          </cell>
          <cell r="Q16393" t="str">
            <v/>
          </cell>
        </row>
        <row r="16394">
          <cell r="J16394" t="str">
            <v/>
          </cell>
          <cell r="O16394" t="str">
            <v/>
          </cell>
          <cell r="P16394" t="str">
            <v/>
          </cell>
          <cell r="Q16394" t="str">
            <v/>
          </cell>
        </row>
        <row r="16395">
          <cell r="J16395" t="str">
            <v/>
          </cell>
          <cell r="O16395" t="str">
            <v/>
          </cell>
          <cell r="P16395" t="str">
            <v/>
          </cell>
          <cell r="Q16395" t="str">
            <v/>
          </cell>
        </row>
        <row r="16396">
          <cell r="J16396" t="str">
            <v/>
          </cell>
          <cell r="O16396" t="str">
            <v/>
          </cell>
          <cell r="P16396" t="str">
            <v/>
          </cell>
          <cell r="Q16396" t="str">
            <v/>
          </cell>
        </row>
        <row r="16397">
          <cell r="J16397" t="str">
            <v/>
          </cell>
          <cell r="O16397" t="str">
            <v/>
          </cell>
          <cell r="P16397" t="str">
            <v/>
          </cell>
          <cell r="Q16397" t="str">
            <v/>
          </cell>
        </row>
        <row r="16398">
          <cell r="J16398" t="str">
            <v/>
          </cell>
          <cell r="O16398" t="str">
            <v/>
          </cell>
          <cell r="P16398" t="str">
            <v/>
          </cell>
          <cell r="Q16398" t="str">
            <v/>
          </cell>
        </row>
        <row r="16399">
          <cell r="J16399" t="str">
            <v/>
          </cell>
          <cell r="O16399" t="str">
            <v/>
          </cell>
          <cell r="P16399" t="str">
            <v/>
          </cell>
          <cell r="Q16399" t="str">
            <v/>
          </cell>
        </row>
        <row r="16400">
          <cell r="J16400" t="str">
            <v/>
          </cell>
          <cell r="O16400" t="str">
            <v/>
          </cell>
          <cell r="P16400" t="str">
            <v/>
          </cell>
          <cell r="Q16400" t="str">
            <v/>
          </cell>
        </row>
        <row r="16401">
          <cell r="J16401" t="str">
            <v/>
          </cell>
          <cell r="O16401" t="str">
            <v/>
          </cell>
          <cell r="P16401" t="str">
            <v/>
          </cell>
          <cell r="Q16401" t="str">
            <v/>
          </cell>
        </row>
        <row r="16402">
          <cell r="J16402" t="str">
            <v/>
          </cell>
          <cell r="O16402" t="str">
            <v/>
          </cell>
          <cell r="P16402" t="str">
            <v/>
          </cell>
          <cell r="Q16402" t="str">
            <v/>
          </cell>
        </row>
        <row r="16403">
          <cell r="J16403" t="str">
            <v/>
          </cell>
          <cell r="O16403" t="str">
            <v/>
          </cell>
          <cell r="P16403" t="str">
            <v/>
          </cell>
          <cell r="Q16403" t="str">
            <v/>
          </cell>
        </row>
        <row r="16404">
          <cell r="J16404" t="str">
            <v/>
          </cell>
          <cell r="O16404" t="str">
            <v/>
          </cell>
          <cell r="P16404" t="str">
            <v/>
          </cell>
          <cell r="Q16404" t="str">
            <v/>
          </cell>
        </row>
        <row r="16405">
          <cell r="J16405" t="str">
            <v/>
          </cell>
          <cell r="O16405" t="str">
            <v/>
          </cell>
          <cell r="P16405" t="str">
            <v/>
          </cell>
          <cell r="Q16405" t="str">
            <v/>
          </cell>
        </row>
        <row r="16406">
          <cell r="J16406" t="str">
            <v/>
          </cell>
          <cell r="O16406" t="str">
            <v/>
          </cell>
          <cell r="P16406" t="str">
            <v/>
          </cell>
          <cell r="Q16406" t="str">
            <v/>
          </cell>
        </row>
        <row r="16407">
          <cell r="J16407" t="str">
            <v/>
          </cell>
          <cell r="O16407" t="str">
            <v/>
          </cell>
          <cell r="P16407" t="str">
            <v/>
          </cell>
          <cell r="Q16407" t="str">
            <v/>
          </cell>
        </row>
        <row r="16408">
          <cell r="J16408" t="str">
            <v/>
          </cell>
          <cell r="O16408" t="str">
            <v/>
          </cell>
          <cell r="P16408" t="str">
            <v/>
          </cell>
          <cell r="Q16408" t="str">
            <v/>
          </cell>
        </row>
        <row r="16409">
          <cell r="J16409" t="str">
            <v/>
          </cell>
          <cell r="O16409" t="str">
            <v/>
          </cell>
          <cell r="P16409" t="str">
            <v/>
          </cell>
          <cell r="Q16409" t="str">
            <v/>
          </cell>
        </row>
        <row r="16410">
          <cell r="J16410" t="str">
            <v/>
          </cell>
          <cell r="O16410" t="str">
            <v/>
          </cell>
          <cell r="P16410" t="str">
            <v/>
          </cell>
          <cell r="Q16410" t="str">
            <v/>
          </cell>
        </row>
        <row r="16411">
          <cell r="J16411" t="str">
            <v/>
          </cell>
          <cell r="O16411" t="str">
            <v/>
          </cell>
          <cell r="P16411" t="str">
            <v/>
          </cell>
          <cell r="Q16411" t="str">
            <v/>
          </cell>
        </row>
        <row r="16412">
          <cell r="J16412" t="str">
            <v/>
          </cell>
          <cell r="O16412" t="str">
            <v/>
          </cell>
          <cell r="P16412" t="str">
            <v/>
          </cell>
          <cell r="Q16412" t="str">
            <v/>
          </cell>
        </row>
        <row r="16413">
          <cell r="J16413" t="str">
            <v/>
          </cell>
          <cell r="O16413" t="str">
            <v/>
          </cell>
          <cell r="P16413" t="str">
            <v/>
          </cell>
          <cell r="Q16413" t="str">
            <v/>
          </cell>
        </row>
        <row r="16414">
          <cell r="J16414" t="str">
            <v/>
          </cell>
          <cell r="O16414" t="str">
            <v/>
          </cell>
          <cell r="P16414" t="str">
            <v/>
          </cell>
          <cell r="Q16414" t="str">
            <v/>
          </cell>
        </row>
        <row r="16415">
          <cell r="J16415" t="str">
            <v/>
          </cell>
          <cell r="O16415" t="str">
            <v/>
          </cell>
          <cell r="P16415" t="str">
            <v/>
          </cell>
          <cell r="Q16415" t="str">
            <v/>
          </cell>
        </row>
        <row r="16416">
          <cell r="J16416" t="str">
            <v/>
          </cell>
          <cell r="O16416" t="str">
            <v/>
          </cell>
          <cell r="P16416" t="str">
            <v/>
          </cell>
          <cell r="Q16416" t="str">
            <v/>
          </cell>
        </row>
        <row r="16417">
          <cell r="J16417" t="str">
            <v/>
          </cell>
          <cell r="O16417" t="str">
            <v/>
          </cell>
          <cell r="P16417" t="str">
            <v/>
          </cell>
          <cell r="Q16417" t="str">
            <v/>
          </cell>
        </row>
        <row r="16418">
          <cell r="J16418" t="str">
            <v/>
          </cell>
          <cell r="O16418" t="str">
            <v/>
          </cell>
          <cell r="P16418" t="str">
            <v/>
          </cell>
          <cell r="Q16418" t="str">
            <v/>
          </cell>
        </row>
        <row r="16419">
          <cell r="J16419" t="str">
            <v/>
          </cell>
          <cell r="O16419" t="str">
            <v/>
          </cell>
          <cell r="P16419" t="str">
            <v/>
          </cell>
          <cell r="Q16419" t="str">
            <v/>
          </cell>
        </row>
        <row r="16420">
          <cell r="J16420" t="str">
            <v/>
          </cell>
          <cell r="O16420" t="str">
            <v/>
          </cell>
          <cell r="P16420" t="str">
            <v/>
          </cell>
          <cell r="Q16420" t="str">
            <v/>
          </cell>
        </row>
        <row r="16421">
          <cell r="J16421" t="str">
            <v/>
          </cell>
          <cell r="O16421" t="str">
            <v/>
          </cell>
          <cell r="P16421" t="str">
            <v/>
          </cell>
          <cell r="Q16421" t="str">
            <v/>
          </cell>
        </row>
        <row r="16422">
          <cell r="J16422" t="str">
            <v/>
          </cell>
          <cell r="O16422" t="str">
            <v/>
          </cell>
          <cell r="P16422" t="str">
            <v/>
          </cell>
          <cell r="Q16422" t="str">
            <v/>
          </cell>
        </row>
        <row r="16423">
          <cell r="J16423" t="str">
            <v/>
          </cell>
          <cell r="O16423" t="str">
            <v/>
          </cell>
          <cell r="P16423" t="str">
            <v/>
          </cell>
          <cell r="Q16423" t="str">
            <v/>
          </cell>
        </row>
        <row r="16424">
          <cell r="J16424" t="str">
            <v/>
          </cell>
          <cell r="O16424" t="str">
            <v/>
          </cell>
          <cell r="P16424" t="str">
            <v/>
          </cell>
          <cell r="Q16424" t="str">
            <v/>
          </cell>
        </row>
        <row r="16425">
          <cell r="J16425" t="str">
            <v/>
          </cell>
          <cell r="O16425" t="str">
            <v/>
          </cell>
          <cell r="P16425" t="str">
            <v/>
          </cell>
          <cell r="Q16425" t="str">
            <v/>
          </cell>
        </row>
        <row r="16426">
          <cell r="J16426" t="str">
            <v/>
          </cell>
          <cell r="O16426" t="str">
            <v/>
          </cell>
          <cell r="P16426" t="str">
            <v/>
          </cell>
          <cell r="Q16426" t="str">
            <v/>
          </cell>
        </row>
        <row r="16427">
          <cell r="J16427" t="str">
            <v/>
          </cell>
          <cell r="O16427" t="str">
            <v/>
          </cell>
          <cell r="P16427" t="str">
            <v/>
          </cell>
          <cell r="Q16427" t="str">
            <v/>
          </cell>
        </row>
        <row r="16428">
          <cell r="J16428" t="str">
            <v/>
          </cell>
          <cell r="O16428" t="str">
            <v/>
          </cell>
          <cell r="P16428" t="str">
            <v/>
          </cell>
          <cell r="Q16428" t="str">
            <v/>
          </cell>
        </row>
        <row r="16429">
          <cell r="J16429" t="str">
            <v/>
          </cell>
          <cell r="O16429" t="str">
            <v/>
          </cell>
          <cell r="P16429" t="str">
            <v/>
          </cell>
          <cell r="Q16429" t="str">
            <v/>
          </cell>
        </row>
        <row r="16430">
          <cell r="J16430" t="str">
            <v/>
          </cell>
          <cell r="O16430" t="str">
            <v/>
          </cell>
          <cell r="P16430" t="str">
            <v/>
          </cell>
          <cell r="Q16430" t="str">
            <v/>
          </cell>
        </row>
        <row r="16431">
          <cell r="J16431" t="str">
            <v/>
          </cell>
          <cell r="O16431" t="str">
            <v/>
          </cell>
          <cell r="P16431" t="str">
            <v/>
          </cell>
          <cell r="Q16431" t="str">
            <v/>
          </cell>
        </row>
        <row r="16432">
          <cell r="J16432" t="str">
            <v/>
          </cell>
          <cell r="O16432" t="str">
            <v/>
          </cell>
          <cell r="P16432" t="str">
            <v/>
          </cell>
          <cell r="Q16432" t="str">
            <v/>
          </cell>
        </row>
        <row r="16433">
          <cell r="J16433" t="str">
            <v/>
          </cell>
          <cell r="O16433" t="str">
            <v/>
          </cell>
          <cell r="P16433" t="str">
            <v/>
          </cell>
          <cell r="Q16433" t="str">
            <v/>
          </cell>
        </row>
        <row r="16434">
          <cell r="J16434" t="str">
            <v/>
          </cell>
          <cell r="O16434" t="str">
            <v/>
          </cell>
          <cell r="P16434" t="str">
            <v/>
          </cell>
          <cell r="Q16434" t="str">
            <v/>
          </cell>
        </row>
        <row r="16435">
          <cell r="J16435" t="str">
            <v/>
          </cell>
          <cell r="O16435" t="str">
            <v/>
          </cell>
          <cell r="P16435" t="str">
            <v/>
          </cell>
          <cell r="Q16435" t="str">
            <v/>
          </cell>
        </row>
        <row r="16436">
          <cell r="J16436" t="str">
            <v/>
          </cell>
          <cell r="O16436" t="str">
            <v/>
          </cell>
          <cell r="P16436" t="str">
            <v/>
          </cell>
          <cell r="Q16436" t="str">
            <v/>
          </cell>
        </row>
        <row r="16437">
          <cell r="J16437" t="str">
            <v/>
          </cell>
          <cell r="O16437" t="str">
            <v/>
          </cell>
          <cell r="P16437" t="str">
            <v/>
          </cell>
          <cell r="Q16437" t="str">
            <v/>
          </cell>
        </row>
        <row r="16438">
          <cell r="J16438" t="str">
            <v/>
          </cell>
          <cell r="O16438" t="str">
            <v/>
          </cell>
          <cell r="P16438" t="str">
            <v/>
          </cell>
          <cell r="Q16438" t="str">
            <v/>
          </cell>
        </row>
        <row r="16439">
          <cell r="J16439" t="str">
            <v/>
          </cell>
          <cell r="O16439" t="str">
            <v/>
          </cell>
          <cell r="P16439" t="str">
            <v/>
          </cell>
          <cell r="Q16439" t="str">
            <v/>
          </cell>
        </row>
        <row r="16440">
          <cell r="J16440" t="str">
            <v/>
          </cell>
          <cell r="O16440" t="str">
            <v/>
          </cell>
          <cell r="P16440" t="str">
            <v/>
          </cell>
          <cell r="Q16440" t="str">
            <v/>
          </cell>
        </row>
        <row r="16441">
          <cell r="J16441" t="str">
            <v/>
          </cell>
          <cell r="O16441" t="str">
            <v/>
          </cell>
          <cell r="P16441" t="str">
            <v/>
          </cell>
          <cell r="Q16441" t="str">
            <v/>
          </cell>
        </row>
        <row r="16442">
          <cell r="J16442" t="str">
            <v/>
          </cell>
          <cell r="O16442" t="str">
            <v/>
          </cell>
          <cell r="P16442" t="str">
            <v/>
          </cell>
          <cell r="Q16442" t="str">
            <v/>
          </cell>
        </row>
        <row r="16443">
          <cell r="J16443" t="str">
            <v/>
          </cell>
          <cell r="O16443" t="str">
            <v/>
          </cell>
          <cell r="P16443" t="str">
            <v/>
          </cell>
          <cell r="Q16443" t="str">
            <v/>
          </cell>
        </row>
        <row r="16444">
          <cell r="J16444" t="str">
            <v/>
          </cell>
          <cell r="O16444" t="str">
            <v/>
          </cell>
          <cell r="P16444" t="str">
            <v/>
          </cell>
          <cell r="Q16444" t="str">
            <v/>
          </cell>
        </row>
        <row r="16445">
          <cell r="J16445" t="str">
            <v/>
          </cell>
          <cell r="O16445" t="str">
            <v/>
          </cell>
          <cell r="P16445" t="str">
            <v/>
          </cell>
          <cell r="Q16445" t="str">
            <v/>
          </cell>
        </row>
        <row r="16446">
          <cell r="J16446" t="str">
            <v/>
          </cell>
          <cell r="O16446" t="str">
            <v/>
          </cell>
          <cell r="P16446" t="str">
            <v/>
          </cell>
          <cell r="Q16446" t="str">
            <v/>
          </cell>
        </row>
        <row r="16447">
          <cell r="J16447" t="str">
            <v/>
          </cell>
          <cell r="O16447" t="str">
            <v/>
          </cell>
          <cell r="P16447" t="str">
            <v/>
          </cell>
          <cell r="Q16447" t="str">
            <v/>
          </cell>
        </row>
        <row r="16448">
          <cell r="J16448" t="str">
            <v/>
          </cell>
          <cell r="O16448" t="str">
            <v/>
          </cell>
          <cell r="P16448" t="str">
            <v/>
          </cell>
          <cell r="Q16448" t="str">
            <v/>
          </cell>
        </row>
        <row r="16449">
          <cell r="J16449" t="str">
            <v/>
          </cell>
          <cell r="O16449" t="str">
            <v/>
          </cell>
          <cell r="P16449" t="str">
            <v/>
          </cell>
          <cell r="Q16449" t="str">
            <v/>
          </cell>
        </row>
        <row r="16450">
          <cell r="J16450" t="str">
            <v/>
          </cell>
          <cell r="O16450" t="str">
            <v/>
          </cell>
          <cell r="P16450" t="str">
            <v/>
          </cell>
          <cell r="Q16450" t="str">
            <v/>
          </cell>
        </row>
        <row r="16451">
          <cell r="J16451" t="str">
            <v/>
          </cell>
          <cell r="O16451" t="str">
            <v/>
          </cell>
          <cell r="P16451" t="str">
            <v/>
          </cell>
          <cell r="Q16451" t="str">
            <v/>
          </cell>
        </row>
        <row r="16452">
          <cell r="J16452" t="str">
            <v/>
          </cell>
          <cell r="O16452" t="str">
            <v/>
          </cell>
          <cell r="P16452" t="str">
            <v/>
          </cell>
          <cell r="Q16452" t="str">
            <v/>
          </cell>
        </row>
        <row r="16453">
          <cell r="J16453" t="str">
            <v/>
          </cell>
          <cell r="O16453" t="str">
            <v/>
          </cell>
          <cell r="P16453" t="str">
            <v/>
          </cell>
          <cell r="Q16453" t="str">
            <v/>
          </cell>
        </row>
        <row r="16454">
          <cell r="J16454" t="str">
            <v/>
          </cell>
          <cell r="O16454" t="str">
            <v/>
          </cell>
          <cell r="P16454" t="str">
            <v/>
          </cell>
          <cell r="Q16454" t="str">
            <v/>
          </cell>
        </row>
        <row r="16455">
          <cell r="J16455" t="str">
            <v/>
          </cell>
          <cell r="O16455" t="str">
            <v/>
          </cell>
          <cell r="P16455" t="str">
            <v/>
          </cell>
          <cell r="Q16455" t="str">
            <v/>
          </cell>
        </row>
        <row r="16456">
          <cell r="J16456" t="str">
            <v/>
          </cell>
          <cell r="O16456" t="str">
            <v/>
          </cell>
          <cell r="P16456" t="str">
            <v/>
          </cell>
          <cell r="Q16456" t="str">
            <v/>
          </cell>
        </row>
        <row r="16457">
          <cell r="J16457" t="str">
            <v/>
          </cell>
          <cell r="O16457" t="str">
            <v/>
          </cell>
          <cell r="P16457" t="str">
            <v/>
          </cell>
          <cell r="Q16457" t="str">
            <v/>
          </cell>
        </row>
        <row r="16458">
          <cell r="J16458" t="str">
            <v/>
          </cell>
          <cell r="O16458" t="str">
            <v/>
          </cell>
          <cell r="P16458" t="str">
            <v/>
          </cell>
          <cell r="Q16458" t="str">
            <v/>
          </cell>
        </row>
        <row r="16459">
          <cell r="J16459" t="str">
            <v/>
          </cell>
          <cell r="O16459" t="str">
            <v/>
          </cell>
          <cell r="P16459" t="str">
            <v/>
          </cell>
          <cell r="Q16459" t="str">
            <v/>
          </cell>
        </row>
        <row r="16460">
          <cell r="J16460" t="str">
            <v/>
          </cell>
          <cell r="O16460" t="str">
            <v/>
          </cell>
          <cell r="P16460" t="str">
            <v/>
          </cell>
          <cell r="Q16460" t="str">
            <v/>
          </cell>
        </row>
        <row r="16461">
          <cell r="J16461" t="str">
            <v/>
          </cell>
          <cell r="O16461" t="str">
            <v/>
          </cell>
          <cell r="P16461" t="str">
            <v/>
          </cell>
          <cell r="Q16461" t="str">
            <v/>
          </cell>
        </row>
        <row r="16462">
          <cell r="J16462" t="str">
            <v/>
          </cell>
          <cell r="O16462" t="str">
            <v/>
          </cell>
          <cell r="P16462" t="str">
            <v/>
          </cell>
          <cell r="Q16462" t="str">
            <v/>
          </cell>
        </row>
        <row r="16463">
          <cell r="J16463" t="str">
            <v/>
          </cell>
          <cell r="O16463" t="str">
            <v/>
          </cell>
          <cell r="P16463" t="str">
            <v/>
          </cell>
          <cell r="Q16463" t="str">
            <v/>
          </cell>
        </row>
        <row r="16464">
          <cell r="J16464" t="str">
            <v/>
          </cell>
          <cell r="O16464" t="str">
            <v/>
          </cell>
          <cell r="P16464" t="str">
            <v/>
          </cell>
          <cell r="Q16464" t="str">
            <v/>
          </cell>
        </row>
        <row r="16465">
          <cell r="J16465" t="str">
            <v/>
          </cell>
          <cell r="O16465" t="str">
            <v/>
          </cell>
          <cell r="P16465" t="str">
            <v/>
          </cell>
          <cell r="Q16465" t="str">
            <v/>
          </cell>
        </row>
        <row r="16466">
          <cell r="J16466" t="str">
            <v/>
          </cell>
          <cell r="O16466" t="str">
            <v/>
          </cell>
          <cell r="P16466" t="str">
            <v/>
          </cell>
          <cell r="Q16466" t="str">
            <v/>
          </cell>
        </row>
        <row r="16467">
          <cell r="J16467" t="str">
            <v/>
          </cell>
          <cell r="O16467" t="str">
            <v/>
          </cell>
          <cell r="P16467" t="str">
            <v/>
          </cell>
          <cell r="Q16467" t="str">
            <v/>
          </cell>
        </row>
        <row r="16468">
          <cell r="J16468" t="str">
            <v/>
          </cell>
          <cell r="O16468" t="str">
            <v/>
          </cell>
          <cell r="P16468" t="str">
            <v/>
          </cell>
          <cell r="Q16468" t="str">
            <v/>
          </cell>
        </row>
        <row r="16469">
          <cell r="J16469" t="str">
            <v/>
          </cell>
          <cell r="O16469" t="str">
            <v/>
          </cell>
          <cell r="P16469" t="str">
            <v/>
          </cell>
          <cell r="Q16469" t="str">
            <v/>
          </cell>
        </row>
        <row r="16470">
          <cell r="J16470" t="str">
            <v/>
          </cell>
          <cell r="O16470" t="str">
            <v/>
          </cell>
          <cell r="P16470" t="str">
            <v/>
          </cell>
          <cell r="Q16470" t="str">
            <v/>
          </cell>
        </row>
        <row r="16471">
          <cell r="J16471" t="str">
            <v/>
          </cell>
          <cell r="O16471" t="str">
            <v/>
          </cell>
          <cell r="P16471" t="str">
            <v/>
          </cell>
          <cell r="Q16471" t="str">
            <v/>
          </cell>
        </row>
        <row r="16472">
          <cell r="J16472" t="str">
            <v/>
          </cell>
          <cell r="O16472" t="str">
            <v/>
          </cell>
          <cell r="P16472" t="str">
            <v/>
          </cell>
          <cell r="Q16472" t="str">
            <v/>
          </cell>
        </row>
        <row r="16473">
          <cell r="J16473" t="str">
            <v/>
          </cell>
          <cell r="O16473" t="str">
            <v/>
          </cell>
          <cell r="P16473" t="str">
            <v/>
          </cell>
          <cell r="Q16473" t="str">
            <v/>
          </cell>
        </row>
        <row r="16474">
          <cell r="J16474" t="str">
            <v/>
          </cell>
          <cell r="O16474" t="str">
            <v/>
          </cell>
          <cell r="P16474" t="str">
            <v/>
          </cell>
          <cell r="Q16474" t="str">
            <v/>
          </cell>
        </row>
        <row r="16475">
          <cell r="J16475" t="str">
            <v/>
          </cell>
          <cell r="O16475" t="str">
            <v/>
          </cell>
          <cell r="P16475" t="str">
            <v/>
          </cell>
          <cell r="Q16475" t="str">
            <v/>
          </cell>
        </row>
        <row r="16476">
          <cell r="J16476" t="str">
            <v/>
          </cell>
          <cell r="O16476" t="str">
            <v/>
          </cell>
          <cell r="P16476" t="str">
            <v/>
          </cell>
          <cell r="Q16476" t="str">
            <v/>
          </cell>
        </row>
        <row r="16477">
          <cell r="J16477" t="str">
            <v/>
          </cell>
          <cell r="O16477" t="str">
            <v/>
          </cell>
          <cell r="P16477" t="str">
            <v/>
          </cell>
          <cell r="Q16477" t="str">
            <v/>
          </cell>
        </row>
        <row r="16478">
          <cell r="J16478" t="str">
            <v/>
          </cell>
          <cell r="O16478" t="str">
            <v/>
          </cell>
          <cell r="P16478" t="str">
            <v/>
          </cell>
          <cell r="Q16478" t="str">
            <v/>
          </cell>
        </row>
        <row r="16479">
          <cell r="J16479" t="str">
            <v/>
          </cell>
          <cell r="O16479" t="str">
            <v/>
          </cell>
          <cell r="P16479" t="str">
            <v/>
          </cell>
          <cell r="Q16479" t="str">
            <v/>
          </cell>
        </row>
        <row r="16480">
          <cell r="J16480" t="str">
            <v/>
          </cell>
          <cell r="O16480" t="str">
            <v/>
          </cell>
          <cell r="P16480" t="str">
            <v/>
          </cell>
          <cell r="Q16480" t="str">
            <v/>
          </cell>
        </row>
        <row r="16481">
          <cell r="J16481" t="str">
            <v/>
          </cell>
          <cell r="O16481" t="str">
            <v/>
          </cell>
          <cell r="P16481" t="str">
            <v/>
          </cell>
          <cell r="Q16481" t="str">
            <v/>
          </cell>
        </row>
        <row r="16482">
          <cell r="J16482" t="str">
            <v/>
          </cell>
          <cell r="O16482" t="str">
            <v/>
          </cell>
          <cell r="P16482" t="str">
            <v/>
          </cell>
          <cell r="Q16482" t="str">
            <v/>
          </cell>
        </row>
        <row r="16483">
          <cell r="J16483" t="str">
            <v/>
          </cell>
          <cell r="O16483" t="str">
            <v/>
          </cell>
          <cell r="P16483" t="str">
            <v/>
          </cell>
          <cell r="Q16483" t="str">
            <v/>
          </cell>
        </row>
        <row r="16484">
          <cell r="J16484" t="str">
            <v/>
          </cell>
          <cell r="O16484" t="str">
            <v/>
          </cell>
          <cell r="P16484" t="str">
            <v/>
          </cell>
          <cell r="Q16484" t="str">
            <v/>
          </cell>
        </row>
        <row r="16485">
          <cell r="J16485" t="str">
            <v/>
          </cell>
          <cell r="O16485" t="str">
            <v/>
          </cell>
          <cell r="P16485" t="str">
            <v/>
          </cell>
          <cell r="Q16485" t="str">
            <v/>
          </cell>
        </row>
        <row r="16486">
          <cell r="J16486" t="str">
            <v/>
          </cell>
          <cell r="O16486" t="str">
            <v/>
          </cell>
          <cell r="P16486" t="str">
            <v/>
          </cell>
          <cell r="Q16486" t="str">
            <v/>
          </cell>
        </row>
        <row r="16487">
          <cell r="J16487" t="str">
            <v/>
          </cell>
          <cell r="O16487" t="str">
            <v/>
          </cell>
          <cell r="P16487" t="str">
            <v/>
          </cell>
          <cell r="Q16487" t="str">
            <v/>
          </cell>
        </row>
        <row r="16488">
          <cell r="J16488" t="str">
            <v/>
          </cell>
          <cell r="O16488" t="str">
            <v/>
          </cell>
          <cell r="P16488" t="str">
            <v/>
          </cell>
          <cell r="Q16488" t="str">
            <v/>
          </cell>
        </row>
        <row r="16489">
          <cell r="J16489" t="str">
            <v/>
          </cell>
          <cell r="O16489" t="str">
            <v/>
          </cell>
          <cell r="P16489" t="str">
            <v/>
          </cell>
          <cell r="Q16489" t="str">
            <v/>
          </cell>
        </row>
        <row r="16490">
          <cell r="J16490" t="str">
            <v/>
          </cell>
          <cell r="O16490" t="str">
            <v/>
          </cell>
          <cell r="P16490" t="str">
            <v/>
          </cell>
          <cell r="Q16490" t="str">
            <v/>
          </cell>
        </row>
        <row r="16491">
          <cell r="J16491" t="str">
            <v/>
          </cell>
          <cell r="O16491" t="str">
            <v/>
          </cell>
          <cell r="P16491" t="str">
            <v/>
          </cell>
          <cell r="Q16491" t="str">
            <v/>
          </cell>
        </row>
        <row r="16492">
          <cell r="J16492" t="str">
            <v/>
          </cell>
          <cell r="O16492" t="str">
            <v/>
          </cell>
          <cell r="P16492" t="str">
            <v/>
          </cell>
          <cell r="Q16492" t="str">
            <v/>
          </cell>
        </row>
        <row r="16493">
          <cell r="J16493" t="str">
            <v/>
          </cell>
          <cell r="O16493" t="str">
            <v/>
          </cell>
          <cell r="P16493" t="str">
            <v/>
          </cell>
          <cell r="Q16493" t="str">
            <v/>
          </cell>
        </row>
        <row r="16494">
          <cell r="J16494" t="str">
            <v/>
          </cell>
          <cell r="O16494" t="str">
            <v/>
          </cell>
          <cell r="P16494" t="str">
            <v/>
          </cell>
          <cell r="Q16494" t="str">
            <v/>
          </cell>
        </row>
        <row r="16495">
          <cell r="J16495" t="str">
            <v/>
          </cell>
          <cell r="O16495" t="str">
            <v/>
          </cell>
          <cell r="P16495" t="str">
            <v/>
          </cell>
          <cell r="Q16495" t="str">
            <v/>
          </cell>
        </row>
        <row r="16496">
          <cell r="J16496" t="str">
            <v/>
          </cell>
          <cell r="O16496" t="str">
            <v/>
          </cell>
          <cell r="P16496" t="str">
            <v/>
          </cell>
          <cell r="Q16496" t="str">
            <v/>
          </cell>
        </row>
        <row r="16497">
          <cell r="J16497" t="str">
            <v/>
          </cell>
          <cell r="O16497" t="str">
            <v/>
          </cell>
          <cell r="P16497" t="str">
            <v/>
          </cell>
          <cell r="Q16497" t="str">
            <v/>
          </cell>
        </row>
        <row r="16498">
          <cell r="J16498" t="str">
            <v/>
          </cell>
          <cell r="O16498" t="str">
            <v/>
          </cell>
          <cell r="P16498" t="str">
            <v/>
          </cell>
          <cell r="Q16498" t="str">
            <v/>
          </cell>
        </row>
        <row r="16499">
          <cell r="J16499" t="str">
            <v/>
          </cell>
          <cell r="O16499" t="str">
            <v/>
          </cell>
          <cell r="P16499" t="str">
            <v/>
          </cell>
          <cell r="Q16499" t="str">
            <v/>
          </cell>
        </row>
        <row r="16500">
          <cell r="J16500" t="str">
            <v/>
          </cell>
          <cell r="O16500" t="str">
            <v/>
          </cell>
          <cell r="P16500" t="str">
            <v/>
          </cell>
          <cell r="Q16500" t="str">
            <v/>
          </cell>
        </row>
        <row r="16501">
          <cell r="J16501" t="str">
            <v/>
          </cell>
          <cell r="O16501" t="str">
            <v/>
          </cell>
          <cell r="P16501" t="str">
            <v/>
          </cell>
          <cell r="Q16501" t="str">
            <v/>
          </cell>
        </row>
        <row r="16502">
          <cell r="J16502" t="str">
            <v/>
          </cell>
          <cell r="O16502" t="str">
            <v/>
          </cell>
          <cell r="P16502" t="str">
            <v/>
          </cell>
          <cell r="Q16502" t="str">
            <v/>
          </cell>
        </row>
        <row r="16503">
          <cell r="J16503" t="str">
            <v/>
          </cell>
          <cell r="O16503" t="str">
            <v/>
          </cell>
          <cell r="P16503" t="str">
            <v/>
          </cell>
          <cell r="Q16503" t="str">
            <v/>
          </cell>
        </row>
        <row r="16504">
          <cell r="J16504" t="str">
            <v/>
          </cell>
          <cell r="O16504" t="str">
            <v/>
          </cell>
          <cell r="P16504" t="str">
            <v/>
          </cell>
          <cell r="Q16504" t="str">
            <v/>
          </cell>
        </row>
        <row r="16505">
          <cell r="J16505" t="str">
            <v/>
          </cell>
          <cell r="O16505" t="str">
            <v/>
          </cell>
          <cell r="P16505" t="str">
            <v/>
          </cell>
          <cell r="Q16505" t="str">
            <v/>
          </cell>
        </row>
        <row r="16506">
          <cell r="J16506" t="str">
            <v/>
          </cell>
          <cell r="O16506" t="str">
            <v/>
          </cell>
          <cell r="P16506" t="str">
            <v/>
          </cell>
          <cell r="Q16506" t="str">
            <v/>
          </cell>
        </row>
        <row r="16507">
          <cell r="J16507" t="str">
            <v/>
          </cell>
          <cell r="O16507" t="str">
            <v/>
          </cell>
          <cell r="P16507" t="str">
            <v/>
          </cell>
          <cell r="Q16507" t="str">
            <v/>
          </cell>
        </row>
        <row r="16508">
          <cell r="J16508" t="str">
            <v/>
          </cell>
          <cell r="O16508" t="str">
            <v/>
          </cell>
          <cell r="P16508" t="str">
            <v/>
          </cell>
          <cell r="Q16508" t="str">
            <v/>
          </cell>
        </row>
        <row r="16509">
          <cell r="J16509" t="str">
            <v/>
          </cell>
          <cell r="O16509" t="str">
            <v/>
          </cell>
          <cell r="P16509" t="str">
            <v/>
          </cell>
          <cell r="Q16509" t="str">
            <v/>
          </cell>
        </row>
        <row r="16510">
          <cell r="J16510" t="str">
            <v/>
          </cell>
          <cell r="O16510" t="str">
            <v/>
          </cell>
          <cell r="P16510" t="str">
            <v/>
          </cell>
          <cell r="Q16510" t="str">
            <v/>
          </cell>
        </row>
        <row r="16511">
          <cell r="J16511" t="str">
            <v/>
          </cell>
          <cell r="O16511" t="str">
            <v/>
          </cell>
          <cell r="P16511" t="str">
            <v/>
          </cell>
          <cell r="Q16511" t="str">
            <v/>
          </cell>
        </row>
        <row r="16512">
          <cell r="J16512" t="str">
            <v/>
          </cell>
          <cell r="O16512" t="str">
            <v/>
          </cell>
          <cell r="P16512" t="str">
            <v/>
          </cell>
          <cell r="Q16512" t="str">
            <v/>
          </cell>
        </row>
        <row r="16513">
          <cell r="J16513" t="str">
            <v/>
          </cell>
          <cell r="O16513" t="str">
            <v/>
          </cell>
          <cell r="P16513" t="str">
            <v/>
          </cell>
          <cell r="Q16513" t="str">
            <v/>
          </cell>
        </row>
        <row r="16514">
          <cell r="J16514" t="str">
            <v/>
          </cell>
          <cell r="O16514" t="str">
            <v/>
          </cell>
          <cell r="P16514" t="str">
            <v/>
          </cell>
          <cell r="Q16514" t="str">
            <v/>
          </cell>
        </row>
        <row r="16515">
          <cell r="J16515" t="str">
            <v/>
          </cell>
          <cell r="O16515" t="str">
            <v/>
          </cell>
          <cell r="P16515" t="str">
            <v/>
          </cell>
          <cell r="Q16515" t="str">
            <v/>
          </cell>
        </row>
        <row r="16516">
          <cell r="J16516" t="str">
            <v/>
          </cell>
          <cell r="O16516" t="str">
            <v/>
          </cell>
          <cell r="P16516" t="str">
            <v/>
          </cell>
          <cell r="Q16516" t="str">
            <v/>
          </cell>
        </row>
        <row r="16517">
          <cell r="J16517" t="str">
            <v/>
          </cell>
          <cell r="O16517" t="str">
            <v/>
          </cell>
          <cell r="P16517" t="str">
            <v/>
          </cell>
          <cell r="Q16517" t="str">
            <v/>
          </cell>
        </row>
        <row r="16518">
          <cell r="J16518" t="str">
            <v/>
          </cell>
          <cell r="O16518" t="str">
            <v/>
          </cell>
          <cell r="P16518" t="str">
            <v/>
          </cell>
          <cell r="Q16518" t="str">
            <v/>
          </cell>
        </row>
        <row r="16519">
          <cell r="J16519" t="str">
            <v/>
          </cell>
          <cell r="O16519" t="str">
            <v/>
          </cell>
          <cell r="P16519" t="str">
            <v/>
          </cell>
          <cell r="Q16519" t="str">
            <v/>
          </cell>
        </row>
        <row r="16520">
          <cell r="J16520" t="str">
            <v/>
          </cell>
          <cell r="O16520" t="str">
            <v/>
          </cell>
          <cell r="P16520" t="str">
            <v/>
          </cell>
          <cell r="Q16520" t="str">
            <v/>
          </cell>
        </row>
        <row r="16521">
          <cell r="J16521" t="str">
            <v/>
          </cell>
          <cell r="O16521" t="str">
            <v/>
          </cell>
          <cell r="P16521" t="str">
            <v/>
          </cell>
          <cell r="Q16521" t="str">
            <v/>
          </cell>
        </row>
        <row r="16522">
          <cell r="J16522" t="str">
            <v/>
          </cell>
          <cell r="O16522" t="str">
            <v/>
          </cell>
          <cell r="P16522" t="str">
            <v/>
          </cell>
          <cell r="Q16522" t="str">
            <v/>
          </cell>
        </row>
        <row r="16523">
          <cell r="J16523" t="str">
            <v/>
          </cell>
          <cell r="O16523" t="str">
            <v/>
          </cell>
          <cell r="P16523" t="str">
            <v/>
          </cell>
          <cell r="Q16523" t="str">
            <v/>
          </cell>
        </row>
        <row r="16524">
          <cell r="J16524" t="str">
            <v/>
          </cell>
          <cell r="O16524" t="str">
            <v/>
          </cell>
          <cell r="P16524" t="str">
            <v/>
          </cell>
          <cell r="Q16524" t="str">
            <v/>
          </cell>
        </row>
        <row r="16525">
          <cell r="J16525" t="str">
            <v/>
          </cell>
          <cell r="O16525" t="str">
            <v/>
          </cell>
          <cell r="P16525" t="str">
            <v/>
          </cell>
          <cell r="Q16525" t="str">
            <v/>
          </cell>
        </row>
        <row r="16526">
          <cell r="J16526" t="str">
            <v/>
          </cell>
          <cell r="O16526" t="str">
            <v/>
          </cell>
          <cell r="P16526" t="str">
            <v/>
          </cell>
          <cell r="Q16526" t="str">
            <v/>
          </cell>
        </row>
        <row r="16527">
          <cell r="J16527" t="str">
            <v/>
          </cell>
          <cell r="O16527" t="str">
            <v/>
          </cell>
          <cell r="P16527" t="str">
            <v/>
          </cell>
          <cell r="Q16527" t="str">
            <v/>
          </cell>
        </row>
        <row r="16528">
          <cell r="J16528" t="str">
            <v/>
          </cell>
          <cell r="O16528" t="str">
            <v/>
          </cell>
          <cell r="P16528" t="str">
            <v/>
          </cell>
          <cell r="Q16528" t="str">
            <v/>
          </cell>
        </row>
        <row r="16529">
          <cell r="J16529" t="str">
            <v/>
          </cell>
          <cell r="O16529" t="str">
            <v/>
          </cell>
          <cell r="P16529" t="str">
            <v/>
          </cell>
          <cell r="Q16529" t="str">
            <v/>
          </cell>
        </row>
        <row r="16530">
          <cell r="J16530" t="str">
            <v/>
          </cell>
          <cell r="O16530" t="str">
            <v/>
          </cell>
          <cell r="P16530" t="str">
            <v/>
          </cell>
          <cell r="Q16530" t="str">
            <v/>
          </cell>
        </row>
        <row r="16531">
          <cell r="J16531" t="str">
            <v/>
          </cell>
          <cell r="O16531" t="str">
            <v/>
          </cell>
          <cell r="P16531" t="str">
            <v/>
          </cell>
          <cell r="Q16531" t="str">
            <v/>
          </cell>
        </row>
        <row r="16532">
          <cell r="J16532" t="str">
            <v/>
          </cell>
          <cell r="O16532" t="str">
            <v/>
          </cell>
          <cell r="P16532" t="str">
            <v/>
          </cell>
          <cell r="Q16532" t="str">
            <v/>
          </cell>
        </row>
        <row r="16533">
          <cell r="J16533" t="str">
            <v/>
          </cell>
          <cell r="O16533" t="str">
            <v/>
          </cell>
          <cell r="P16533" t="str">
            <v/>
          </cell>
          <cell r="Q16533" t="str">
            <v/>
          </cell>
        </row>
        <row r="16534">
          <cell r="J16534" t="str">
            <v/>
          </cell>
          <cell r="O16534" t="str">
            <v/>
          </cell>
          <cell r="P16534" t="str">
            <v/>
          </cell>
          <cell r="Q16534" t="str">
            <v/>
          </cell>
        </row>
        <row r="16535">
          <cell r="J16535" t="str">
            <v/>
          </cell>
          <cell r="O16535" t="str">
            <v/>
          </cell>
          <cell r="P16535" t="str">
            <v/>
          </cell>
          <cell r="Q16535" t="str">
            <v/>
          </cell>
        </row>
        <row r="16536">
          <cell r="J16536" t="str">
            <v/>
          </cell>
          <cell r="O16536" t="str">
            <v/>
          </cell>
          <cell r="P16536" t="str">
            <v/>
          </cell>
          <cell r="Q16536" t="str">
            <v/>
          </cell>
        </row>
        <row r="16537">
          <cell r="J16537" t="str">
            <v/>
          </cell>
          <cell r="O16537" t="str">
            <v/>
          </cell>
          <cell r="P16537" t="str">
            <v/>
          </cell>
          <cell r="Q16537" t="str">
            <v/>
          </cell>
        </row>
        <row r="16538">
          <cell r="J16538" t="str">
            <v/>
          </cell>
          <cell r="O16538" t="str">
            <v/>
          </cell>
          <cell r="P16538" t="str">
            <v/>
          </cell>
          <cell r="Q16538" t="str">
            <v/>
          </cell>
        </row>
        <row r="16539">
          <cell r="J16539" t="str">
            <v/>
          </cell>
          <cell r="O16539" t="str">
            <v/>
          </cell>
          <cell r="P16539" t="str">
            <v/>
          </cell>
          <cell r="Q16539" t="str">
            <v/>
          </cell>
        </row>
        <row r="16540">
          <cell r="J16540" t="str">
            <v/>
          </cell>
          <cell r="O16540" t="str">
            <v/>
          </cell>
          <cell r="P16540" t="str">
            <v/>
          </cell>
          <cell r="Q16540" t="str">
            <v/>
          </cell>
        </row>
        <row r="16541">
          <cell r="J16541" t="str">
            <v/>
          </cell>
          <cell r="O16541" t="str">
            <v/>
          </cell>
          <cell r="P16541" t="str">
            <v/>
          </cell>
          <cell r="Q16541" t="str">
            <v/>
          </cell>
        </row>
        <row r="16542">
          <cell r="J16542" t="str">
            <v/>
          </cell>
          <cell r="O16542" t="str">
            <v/>
          </cell>
          <cell r="P16542" t="str">
            <v/>
          </cell>
          <cell r="Q16542" t="str">
            <v/>
          </cell>
        </row>
        <row r="16543">
          <cell r="J16543" t="str">
            <v/>
          </cell>
          <cell r="O16543" t="str">
            <v/>
          </cell>
          <cell r="P16543" t="str">
            <v/>
          </cell>
          <cell r="Q16543" t="str">
            <v/>
          </cell>
        </row>
        <row r="16544">
          <cell r="J16544" t="str">
            <v/>
          </cell>
          <cell r="O16544" t="str">
            <v/>
          </cell>
          <cell r="P16544" t="str">
            <v/>
          </cell>
          <cell r="Q16544" t="str">
            <v/>
          </cell>
        </row>
        <row r="16545">
          <cell r="J16545" t="str">
            <v/>
          </cell>
          <cell r="O16545" t="str">
            <v/>
          </cell>
          <cell r="P16545" t="str">
            <v/>
          </cell>
          <cell r="Q16545" t="str">
            <v/>
          </cell>
        </row>
        <row r="16546">
          <cell r="J16546" t="str">
            <v/>
          </cell>
          <cell r="O16546" t="str">
            <v/>
          </cell>
          <cell r="P16546" t="str">
            <v/>
          </cell>
          <cell r="Q16546" t="str">
            <v/>
          </cell>
        </row>
        <row r="16547">
          <cell r="J16547" t="str">
            <v/>
          </cell>
          <cell r="O16547" t="str">
            <v/>
          </cell>
          <cell r="P16547" t="str">
            <v/>
          </cell>
          <cell r="Q16547" t="str">
            <v/>
          </cell>
        </row>
        <row r="16548">
          <cell r="J16548" t="str">
            <v/>
          </cell>
          <cell r="O16548" t="str">
            <v/>
          </cell>
          <cell r="P16548" t="str">
            <v/>
          </cell>
          <cell r="Q16548" t="str">
            <v/>
          </cell>
        </row>
        <row r="16549">
          <cell r="J16549" t="str">
            <v/>
          </cell>
          <cell r="O16549" t="str">
            <v/>
          </cell>
          <cell r="P16549" t="str">
            <v/>
          </cell>
          <cell r="Q16549" t="str">
            <v/>
          </cell>
        </row>
        <row r="16550">
          <cell r="J16550" t="str">
            <v/>
          </cell>
          <cell r="O16550" t="str">
            <v/>
          </cell>
          <cell r="P16550" t="str">
            <v/>
          </cell>
          <cell r="Q16550" t="str">
            <v/>
          </cell>
        </row>
        <row r="16551">
          <cell r="J16551" t="str">
            <v/>
          </cell>
          <cell r="O16551" t="str">
            <v/>
          </cell>
          <cell r="P16551" t="str">
            <v/>
          </cell>
          <cell r="Q16551" t="str">
            <v/>
          </cell>
        </row>
        <row r="16552">
          <cell r="J16552" t="str">
            <v/>
          </cell>
          <cell r="O16552" t="str">
            <v/>
          </cell>
          <cell r="P16552" t="str">
            <v/>
          </cell>
          <cell r="Q16552" t="str">
            <v/>
          </cell>
        </row>
        <row r="16553">
          <cell r="J16553" t="str">
            <v/>
          </cell>
          <cell r="O16553" t="str">
            <v/>
          </cell>
          <cell r="P16553" t="str">
            <v/>
          </cell>
          <cell r="Q16553" t="str">
            <v/>
          </cell>
        </row>
        <row r="16554">
          <cell r="J16554" t="str">
            <v/>
          </cell>
          <cell r="O16554" t="str">
            <v/>
          </cell>
          <cell r="P16554" t="str">
            <v/>
          </cell>
          <cell r="Q16554" t="str">
            <v/>
          </cell>
        </row>
        <row r="16555">
          <cell r="J16555" t="str">
            <v/>
          </cell>
          <cell r="O16555" t="str">
            <v/>
          </cell>
          <cell r="P16555" t="str">
            <v/>
          </cell>
          <cell r="Q16555" t="str">
            <v/>
          </cell>
        </row>
        <row r="16556">
          <cell r="J16556" t="str">
            <v/>
          </cell>
          <cell r="O16556" t="str">
            <v/>
          </cell>
          <cell r="P16556" t="str">
            <v/>
          </cell>
          <cell r="Q16556" t="str">
            <v/>
          </cell>
        </row>
        <row r="16557">
          <cell r="J16557" t="str">
            <v/>
          </cell>
          <cell r="O16557" t="str">
            <v/>
          </cell>
          <cell r="P16557" t="str">
            <v/>
          </cell>
          <cell r="Q16557" t="str">
            <v/>
          </cell>
        </row>
        <row r="16558">
          <cell r="J16558" t="str">
            <v/>
          </cell>
          <cell r="O16558" t="str">
            <v/>
          </cell>
          <cell r="P16558" t="str">
            <v/>
          </cell>
          <cell r="Q16558" t="str">
            <v/>
          </cell>
        </row>
        <row r="16559">
          <cell r="J16559" t="str">
            <v/>
          </cell>
          <cell r="O16559" t="str">
            <v/>
          </cell>
          <cell r="P16559" t="str">
            <v/>
          </cell>
          <cell r="Q16559" t="str">
            <v/>
          </cell>
        </row>
        <row r="16560">
          <cell r="J16560" t="str">
            <v/>
          </cell>
          <cell r="O16560" t="str">
            <v/>
          </cell>
          <cell r="P16560" t="str">
            <v/>
          </cell>
          <cell r="Q16560" t="str">
            <v/>
          </cell>
        </row>
        <row r="16561">
          <cell r="J16561" t="str">
            <v/>
          </cell>
          <cell r="O16561" t="str">
            <v/>
          </cell>
          <cell r="P16561" t="str">
            <v/>
          </cell>
          <cell r="Q16561" t="str">
            <v/>
          </cell>
        </row>
        <row r="16562">
          <cell r="J16562" t="str">
            <v/>
          </cell>
          <cell r="O16562" t="str">
            <v/>
          </cell>
          <cell r="P16562" t="str">
            <v/>
          </cell>
          <cell r="Q16562" t="str">
            <v/>
          </cell>
        </row>
        <row r="16563">
          <cell r="J16563" t="str">
            <v/>
          </cell>
          <cell r="O16563" t="str">
            <v/>
          </cell>
          <cell r="P16563" t="str">
            <v/>
          </cell>
          <cell r="Q16563" t="str">
            <v/>
          </cell>
        </row>
        <row r="16564">
          <cell r="J16564" t="str">
            <v/>
          </cell>
          <cell r="O16564" t="str">
            <v/>
          </cell>
          <cell r="P16564" t="str">
            <v/>
          </cell>
          <cell r="Q16564" t="str">
            <v/>
          </cell>
        </row>
        <row r="16565">
          <cell r="J16565" t="str">
            <v/>
          </cell>
          <cell r="O16565" t="str">
            <v/>
          </cell>
          <cell r="P16565" t="str">
            <v/>
          </cell>
          <cell r="Q16565" t="str">
            <v/>
          </cell>
        </row>
        <row r="16566">
          <cell r="J16566" t="str">
            <v/>
          </cell>
          <cell r="O16566" t="str">
            <v/>
          </cell>
          <cell r="P16566" t="str">
            <v/>
          </cell>
          <cell r="Q16566" t="str">
            <v/>
          </cell>
        </row>
        <row r="16567">
          <cell r="J16567" t="str">
            <v/>
          </cell>
          <cell r="O16567" t="str">
            <v/>
          </cell>
          <cell r="P16567" t="str">
            <v/>
          </cell>
          <cell r="Q16567" t="str">
            <v/>
          </cell>
        </row>
        <row r="16568">
          <cell r="J16568" t="str">
            <v/>
          </cell>
          <cell r="O16568" t="str">
            <v/>
          </cell>
          <cell r="P16568" t="str">
            <v/>
          </cell>
          <cell r="Q16568" t="str">
            <v/>
          </cell>
        </row>
        <row r="16569">
          <cell r="J16569" t="str">
            <v/>
          </cell>
          <cell r="O16569" t="str">
            <v/>
          </cell>
          <cell r="P16569" t="str">
            <v/>
          </cell>
          <cell r="Q16569" t="str">
            <v/>
          </cell>
        </row>
        <row r="16570">
          <cell r="J16570" t="str">
            <v/>
          </cell>
          <cell r="O16570" t="str">
            <v/>
          </cell>
          <cell r="P16570" t="str">
            <v/>
          </cell>
          <cell r="Q16570" t="str">
            <v/>
          </cell>
        </row>
        <row r="16571">
          <cell r="J16571" t="str">
            <v/>
          </cell>
          <cell r="O16571" t="str">
            <v/>
          </cell>
          <cell r="P16571" t="str">
            <v/>
          </cell>
          <cell r="Q16571" t="str">
            <v/>
          </cell>
        </row>
        <row r="16572">
          <cell r="J16572" t="str">
            <v/>
          </cell>
          <cell r="O16572" t="str">
            <v/>
          </cell>
          <cell r="P16572" t="str">
            <v/>
          </cell>
          <cell r="Q16572" t="str">
            <v/>
          </cell>
        </row>
        <row r="16573">
          <cell r="J16573" t="str">
            <v/>
          </cell>
          <cell r="O16573" t="str">
            <v/>
          </cell>
          <cell r="P16573" t="str">
            <v/>
          </cell>
          <cell r="Q16573" t="str">
            <v/>
          </cell>
        </row>
        <row r="16574">
          <cell r="J16574" t="str">
            <v/>
          </cell>
          <cell r="O16574" t="str">
            <v/>
          </cell>
          <cell r="P16574" t="str">
            <v/>
          </cell>
          <cell r="Q16574" t="str">
            <v/>
          </cell>
        </row>
        <row r="16575">
          <cell r="J16575" t="str">
            <v/>
          </cell>
          <cell r="O16575" t="str">
            <v/>
          </cell>
          <cell r="P16575" t="str">
            <v/>
          </cell>
          <cell r="Q16575" t="str">
            <v/>
          </cell>
        </row>
        <row r="16576">
          <cell r="J16576" t="str">
            <v/>
          </cell>
          <cell r="O16576" t="str">
            <v/>
          </cell>
          <cell r="P16576" t="str">
            <v/>
          </cell>
          <cell r="Q16576" t="str">
            <v/>
          </cell>
        </row>
        <row r="16577">
          <cell r="J16577" t="str">
            <v/>
          </cell>
          <cell r="O16577" t="str">
            <v/>
          </cell>
          <cell r="P16577" t="str">
            <v/>
          </cell>
          <cell r="Q16577" t="str">
            <v/>
          </cell>
        </row>
        <row r="16578">
          <cell r="J16578" t="str">
            <v/>
          </cell>
          <cell r="O16578" t="str">
            <v/>
          </cell>
          <cell r="P16578" t="str">
            <v/>
          </cell>
          <cell r="Q16578" t="str">
            <v/>
          </cell>
        </row>
        <row r="16579">
          <cell r="J16579" t="str">
            <v/>
          </cell>
          <cell r="O16579" t="str">
            <v/>
          </cell>
          <cell r="P16579" t="str">
            <v/>
          </cell>
          <cell r="Q16579" t="str">
            <v/>
          </cell>
        </row>
        <row r="16580">
          <cell r="J16580" t="str">
            <v/>
          </cell>
          <cell r="O16580" t="str">
            <v/>
          </cell>
          <cell r="P16580" t="str">
            <v/>
          </cell>
          <cell r="Q16580" t="str">
            <v/>
          </cell>
        </row>
        <row r="16581">
          <cell r="J16581" t="str">
            <v/>
          </cell>
          <cell r="O16581" t="str">
            <v/>
          </cell>
          <cell r="P16581" t="str">
            <v/>
          </cell>
          <cell r="Q16581" t="str">
            <v/>
          </cell>
        </row>
        <row r="16582">
          <cell r="J16582" t="str">
            <v/>
          </cell>
          <cell r="O16582" t="str">
            <v/>
          </cell>
          <cell r="P16582" t="str">
            <v/>
          </cell>
          <cell r="Q16582" t="str">
            <v/>
          </cell>
        </row>
        <row r="16583">
          <cell r="J16583" t="str">
            <v/>
          </cell>
          <cell r="O16583" t="str">
            <v/>
          </cell>
          <cell r="P16583" t="str">
            <v/>
          </cell>
          <cell r="Q16583" t="str">
            <v/>
          </cell>
        </row>
        <row r="16584">
          <cell r="J16584" t="str">
            <v/>
          </cell>
          <cell r="O16584" t="str">
            <v/>
          </cell>
          <cell r="P16584" t="str">
            <v/>
          </cell>
          <cell r="Q16584" t="str">
            <v/>
          </cell>
        </row>
        <row r="16585">
          <cell r="J16585" t="str">
            <v/>
          </cell>
          <cell r="O16585" t="str">
            <v/>
          </cell>
          <cell r="P16585" t="str">
            <v/>
          </cell>
          <cell r="Q16585" t="str">
            <v/>
          </cell>
        </row>
        <row r="16586">
          <cell r="J16586" t="str">
            <v/>
          </cell>
          <cell r="O16586" t="str">
            <v/>
          </cell>
          <cell r="P16586" t="str">
            <v/>
          </cell>
          <cell r="Q16586" t="str">
            <v/>
          </cell>
        </row>
        <row r="16587">
          <cell r="J16587" t="str">
            <v/>
          </cell>
          <cell r="O16587" t="str">
            <v/>
          </cell>
          <cell r="P16587" t="str">
            <v/>
          </cell>
          <cell r="Q16587" t="str">
            <v/>
          </cell>
        </row>
        <row r="16588">
          <cell r="J16588" t="str">
            <v/>
          </cell>
          <cell r="O16588" t="str">
            <v/>
          </cell>
          <cell r="P16588" t="str">
            <v/>
          </cell>
          <cell r="Q16588" t="str">
            <v/>
          </cell>
        </row>
        <row r="16589">
          <cell r="J16589" t="str">
            <v/>
          </cell>
          <cell r="O16589" t="str">
            <v/>
          </cell>
          <cell r="P16589" t="str">
            <v/>
          </cell>
          <cell r="Q16589" t="str">
            <v/>
          </cell>
        </row>
        <row r="16590">
          <cell r="J16590" t="str">
            <v/>
          </cell>
          <cell r="O16590" t="str">
            <v/>
          </cell>
          <cell r="P16590" t="str">
            <v/>
          </cell>
          <cell r="Q16590" t="str">
            <v/>
          </cell>
        </row>
        <row r="16591">
          <cell r="J16591" t="str">
            <v/>
          </cell>
          <cell r="O16591" t="str">
            <v/>
          </cell>
          <cell r="P16591" t="str">
            <v/>
          </cell>
          <cell r="Q16591" t="str">
            <v/>
          </cell>
        </row>
        <row r="16592">
          <cell r="J16592" t="str">
            <v/>
          </cell>
          <cell r="O16592" t="str">
            <v/>
          </cell>
          <cell r="P16592" t="str">
            <v/>
          </cell>
          <cell r="Q16592" t="str">
            <v/>
          </cell>
        </row>
        <row r="16593">
          <cell r="J16593" t="str">
            <v/>
          </cell>
          <cell r="O16593" t="str">
            <v/>
          </cell>
          <cell r="P16593" t="str">
            <v/>
          </cell>
          <cell r="Q16593" t="str">
            <v/>
          </cell>
        </row>
        <row r="16594">
          <cell r="J16594" t="str">
            <v/>
          </cell>
          <cell r="O16594" t="str">
            <v/>
          </cell>
          <cell r="P16594" t="str">
            <v/>
          </cell>
          <cell r="Q16594" t="str">
            <v/>
          </cell>
        </row>
        <row r="16595">
          <cell r="J16595" t="str">
            <v/>
          </cell>
          <cell r="O16595" t="str">
            <v/>
          </cell>
          <cell r="P16595" t="str">
            <v/>
          </cell>
          <cell r="Q16595" t="str">
            <v/>
          </cell>
        </row>
        <row r="16596">
          <cell r="J16596" t="str">
            <v/>
          </cell>
          <cell r="O16596" t="str">
            <v/>
          </cell>
          <cell r="P16596" t="str">
            <v/>
          </cell>
          <cell r="Q16596" t="str">
            <v/>
          </cell>
        </row>
        <row r="16597">
          <cell r="J16597" t="str">
            <v/>
          </cell>
          <cell r="O16597" t="str">
            <v/>
          </cell>
          <cell r="P16597" t="str">
            <v/>
          </cell>
          <cell r="Q16597" t="str">
            <v/>
          </cell>
        </row>
        <row r="16598">
          <cell r="J16598" t="str">
            <v/>
          </cell>
          <cell r="O16598" t="str">
            <v/>
          </cell>
          <cell r="P16598" t="str">
            <v/>
          </cell>
          <cell r="Q16598" t="str">
            <v/>
          </cell>
        </row>
        <row r="16599">
          <cell r="J16599" t="str">
            <v/>
          </cell>
          <cell r="O16599" t="str">
            <v/>
          </cell>
          <cell r="P16599" t="str">
            <v/>
          </cell>
          <cell r="Q16599" t="str">
            <v/>
          </cell>
        </row>
        <row r="16600">
          <cell r="J16600" t="str">
            <v/>
          </cell>
          <cell r="O16600" t="str">
            <v/>
          </cell>
          <cell r="P16600" t="str">
            <v/>
          </cell>
          <cell r="Q16600" t="str">
            <v/>
          </cell>
        </row>
        <row r="16601">
          <cell r="J16601" t="str">
            <v/>
          </cell>
          <cell r="O16601" t="str">
            <v/>
          </cell>
          <cell r="P16601" t="str">
            <v/>
          </cell>
          <cell r="Q16601" t="str">
            <v/>
          </cell>
        </row>
        <row r="16602">
          <cell r="J16602" t="str">
            <v/>
          </cell>
          <cell r="O16602" t="str">
            <v/>
          </cell>
          <cell r="P16602" t="str">
            <v/>
          </cell>
          <cell r="Q16602" t="str">
            <v/>
          </cell>
        </row>
        <row r="16603">
          <cell r="J16603" t="str">
            <v/>
          </cell>
          <cell r="O16603" t="str">
            <v/>
          </cell>
          <cell r="P16603" t="str">
            <v/>
          </cell>
          <cell r="Q16603" t="str">
            <v/>
          </cell>
        </row>
        <row r="16604">
          <cell r="J16604" t="str">
            <v/>
          </cell>
          <cell r="O16604" t="str">
            <v/>
          </cell>
          <cell r="P16604" t="str">
            <v/>
          </cell>
          <cell r="Q16604" t="str">
            <v/>
          </cell>
        </row>
        <row r="16605">
          <cell r="J16605" t="str">
            <v/>
          </cell>
          <cell r="O16605" t="str">
            <v/>
          </cell>
          <cell r="P16605" t="str">
            <v/>
          </cell>
          <cell r="Q16605" t="str">
            <v/>
          </cell>
        </row>
        <row r="16606">
          <cell r="J16606" t="str">
            <v/>
          </cell>
          <cell r="O16606" t="str">
            <v/>
          </cell>
          <cell r="P16606" t="str">
            <v/>
          </cell>
          <cell r="Q16606" t="str">
            <v/>
          </cell>
        </row>
        <row r="16607">
          <cell r="J16607" t="str">
            <v/>
          </cell>
          <cell r="O16607" t="str">
            <v/>
          </cell>
          <cell r="P16607" t="str">
            <v/>
          </cell>
          <cell r="Q16607" t="str">
            <v/>
          </cell>
        </row>
        <row r="16608">
          <cell r="J16608" t="str">
            <v/>
          </cell>
          <cell r="O16608" t="str">
            <v/>
          </cell>
          <cell r="P16608" t="str">
            <v/>
          </cell>
          <cell r="Q16608" t="str">
            <v/>
          </cell>
        </row>
        <row r="16609">
          <cell r="J16609" t="str">
            <v/>
          </cell>
          <cell r="O16609" t="str">
            <v/>
          </cell>
          <cell r="P16609" t="str">
            <v/>
          </cell>
          <cell r="Q16609" t="str">
            <v/>
          </cell>
        </row>
        <row r="16610">
          <cell r="J16610" t="str">
            <v/>
          </cell>
          <cell r="O16610" t="str">
            <v/>
          </cell>
          <cell r="P16610" t="str">
            <v/>
          </cell>
          <cell r="Q16610" t="str">
            <v/>
          </cell>
        </row>
        <row r="16611">
          <cell r="J16611" t="str">
            <v/>
          </cell>
          <cell r="O16611" t="str">
            <v/>
          </cell>
          <cell r="P16611" t="str">
            <v/>
          </cell>
          <cell r="Q16611" t="str">
            <v/>
          </cell>
        </row>
        <row r="16612">
          <cell r="J16612" t="str">
            <v/>
          </cell>
          <cell r="O16612" t="str">
            <v/>
          </cell>
          <cell r="P16612" t="str">
            <v/>
          </cell>
          <cell r="Q16612" t="str">
            <v/>
          </cell>
        </row>
        <row r="16613">
          <cell r="J16613" t="str">
            <v/>
          </cell>
          <cell r="O16613" t="str">
            <v/>
          </cell>
          <cell r="P16613" t="str">
            <v/>
          </cell>
          <cell r="Q16613" t="str">
            <v/>
          </cell>
        </row>
        <row r="16614">
          <cell r="J16614" t="str">
            <v/>
          </cell>
          <cell r="O16614" t="str">
            <v/>
          </cell>
          <cell r="P16614" t="str">
            <v/>
          </cell>
          <cell r="Q16614" t="str">
            <v/>
          </cell>
        </row>
        <row r="16615">
          <cell r="J16615" t="str">
            <v/>
          </cell>
          <cell r="O16615" t="str">
            <v/>
          </cell>
          <cell r="P16615" t="str">
            <v/>
          </cell>
          <cell r="Q16615" t="str">
            <v/>
          </cell>
        </row>
        <row r="16616">
          <cell r="J16616" t="str">
            <v/>
          </cell>
          <cell r="O16616" t="str">
            <v/>
          </cell>
          <cell r="P16616" t="str">
            <v/>
          </cell>
          <cell r="Q16616" t="str">
            <v/>
          </cell>
        </row>
        <row r="16617">
          <cell r="J16617" t="str">
            <v/>
          </cell>
          <cell r="O16617" t="str">
            <v/>
          </cell>
          <cell r="P16617" t="str">
            <v/>
          </cell>
          <cell r="Q16617" t="str">
            <v/>
          </cell>
        </row>
        <row r="16618">
          <cell r="J16618" t="str">
            <v/>
          </cell>
          <cell r="O16618" t="str">
            <v/>
          </cell>
          <cell r="P16618" t="str">
            <v/>
          </cell>
          <cell r="Q16618" t="str">
            <v/>
          </cell>
        </row>
        <row r="16619">
          <cell r="J16619" t="str">
            <v/>
          </cell>
          <cell r="O16619" t="str">
            <v/>
          </cell>
          <cell r="P16619" t="str">
            <v/>
          </cell>
          <cell r="Q16619" t="str">
            <v/>
          </cell>
        </row>
        <row r="16620">
          <cell r="J16620" t="str">
            <v/>
          </cell>
          <cell r="O16620" t="str">
            <v/>
          </cell>
          <cell r="P16620" t="str">
            <v/>
          </cell>
          <cell r="Q16620" t="str">
            <v/>
          </cell>
        </row>
        <row r="16621">
          <cell r="J16621" t="str">
            <v/>
          </cell>
          <cell r="O16621" t="str">
            <v/>
          </cell>
          <cell r="P16621" t="str">
            <v/>
          </cell>
          <cell r="Q16621" t="str">
            <v/>
          </cell>
        </row>
        <row r="16622">
          <cell r="J16622" t="str">
            <v/>
          </cell>
          <cell r="O16622" t="str">
            <v/>
          </cell>
          <cell r="P16622" t="str">
            <v/>
          </cell>
          <cell r="Q16622" t="str">
            <v/>
          </cell>
        </row>
        <row r="16623">
          <cell r="J16623" t="str">
            <v/>
          </cell>
          <cell r="O16623" t="str">
            <v/>
          </cell>
          <cell r="P16623" t="str">
            <v/>
          </cell>
          <cell r="Q16623" t="str">
            <v/>
          </cell>
        </row>
        <row r="16624">
          <cell r="J16624" t="str">
            <v/>
          </cell>
          <cell r="O16624" t="str">
            <v/>
          </cell>
          <cell r="P16624" t="str">
            <v/>
          </cell>
          <cell r="Q16624" t="str">
            <v/>
          </cell>
        </row>
        <row r="16625">
          <cell r="J16625" t="str">
            <v/>
          </cell>
          <cell r="O16625" t="str">
            <v/>
          </cell>
          <cell r="P16625" t="str">
            <v/>
          </cell>
          <cell r="Q16625" t="str">
            <v/>
          </cell>
        </row>
        <row r="16626">
          <cell r="J16626" t="str">
            <v/>
          </cell>
          <cell r="O16626" t="str">
            <v/>
          </cell>
          <cell r="P16626" t="str">
            <v/>
          </cell>
          <cell r="Q16626" t="str">
            <v/>
          </cell>
        </row>
        <row r="16627">
          <cell r="J16627" t="str">
            <v/>
          </cell>
          <cell r="O16627" t="str">
            <v/>
          </cell>
          <cell r="P16627" t="str">
            <v/>
          </cell>
          <cell r="Q16627" t="str">
            <v/>
          </cell>
        </row>
        <row r="16628">
          <cell r="J16628" t="str">
            <v/>
          </cell>
          <cell r="O16628" t="str">
            <v/>
          </cell>
          <cell r="P16628" t="str">
            <v/>
          </cell>
          <cell r="Q16628" t="str">
            <v/>
          </cell>
        </row>
        <row r="16629">
          <cell r="J16629" t="str">
            <v/>
          </cell>
          <cell r="O16629" t="str">
            <v/>
          </cell>
          <cell r="P16629" t="str">
            <v/>
          </cell>
          <cell r="Q16629" t="str">
            <v/>
          </cell>
        </row>
        <row r="16630">
          <cell r="J16630" t="str">
            <v/>
          </cell>
          <cell r="O16630" t="str">
            <v/>
          </cell>
          <cell r="P16630" t="str">
            <v/>
          </cell>
          <cell r="Q16630" t="str">
            <v/>
          </cell>
        </row>
        <row r="16631">
          <cell r="J16631" t="str">
            <v/>
          </cell>
          <cell r="O16631" t="str">
            <v/>
          </cell>
          <cell r="P16631" t="str">
            <v/>
          </cell>
          <cell r="Q16631" t="str">
            <v/>
          </cell>
        </row>
        <row r="16632">
          <cell r="J16632" t="str">
            <v/>
          </cell>
          <cell r="O16632" t="str">
            <v/>
          </cell>
          <cell r="P16632" t="str">
            <v/>
          </cell>
          <cell r="Q16632" t="str">
            <v/>
          </cell>
        </row>
        <row r="16633">
          <cell r="J16633" t="str">
            <v/>
          </cell>
          <cell r="O16633" t="str">
            <v/>
          </cell>
          <cell r="P16633" t="str">
            <v/>
          </cell>
          <cell r="Q16633" t="str">
            <v/>
          </cell>
        </row>
        <row r="16634">
          <cell r="J16634" t="str">
            <v/>
          </cell>
          <cell r="O16634" t="str">
            <v/>
          </cell>
          <cell r="P16634" t="str">
            <v/>
          </cell>
          <cell r="Q16634" t="str">
            <v/>
          </cell>
        </row>
        <row r="16635">
          <cell r="J16635" t="str">
            <v/>
          </cell>
          <cell r="O16635" t="str">
            <v/>
          </cell>
          <cell r="P16635" t="str">
            <v/>
          </cell>
          <cell r="Q16635" t="str">
            <v/>
          </cell>
        </row>
        <row r="16636">
          <cell r="J16636" t="str">
            <v/>
          </cell>
          <cell r="O16636" t="str">
            <v/>
          </cell>
          <cell r="P16636" t="str">
            <v/>
          </cell>
          <cell r="Q16636" t="str">
            <v/>
          </cell>
        </row>
        <row r="16637">
          <cell r="J16637" t="str">
            <v/>
          </cell>
          <cell r="O16637" t="str">
            <v/>
          </cell>
          <cell r="P16637" t="str">
            <v/>
          </cell>
          <cell r="Q16637" t="str">
            <v/>
          </cell>
        </row>
        <row r="16638">
          <cell r="J16638" t="str">
            <v/>
          </cell>
          <cell r="O16638" t="str">
            <v/>
          </cell>
          <cell r="P16638" t="str">
            <v/>
          </cell>
          <cell r="Q16638" t="str">
            <v/>
          </cell>
        </row>
        <row r="16639">
          <cell r="J16639" t="str">
            <v/>
          </cell>
          <cell r="O16639" t="str">
            <v/>
          </cell>
          <cell r="P16639" t="str">
            <v/>
          </cell>
          <cell r="Q16639" t="str">
            <v/>
          </cell>
        </row>
        <row r="16640">
          <cell r="J16640" t="str">
            <v/>
          </cell>
          <cell r="O16640" t="str">
            <v/>
          </cell>
          <cell r="P16640" t="str">
            <v/>
          </cell>
          <cell r="Q16640" t="str">
            <v/>
          </cell>
        </row>
        <row r="16641">
          <cell r="J16641" t="str">
            <v/>
          </cell>
          <cell r="O16641" t="str">
            <v/>
          </cell>
          <cell r="P16641" t="str">
            <v/>
          </cell>
          <cell r="Q16641" t="str">
            <v/>
          </cell>
        </row>
        <row r="16642">
          <cell r="J16642" t="str">
            <v/>
          </cell>
          <cell r="O16642" t="str">
            <v/>
          </cell>
          <cell r="P16642" t="str">
            <v/>
          </cell>
          <cell r="Q16642" t="str">
            <v/>
          </cell>
        </row>
        <row r="16643">
          <cell r="J16643" t="str">
            <v/>
          </cell>
          <cell r="O16643" t="str">
            <v/>
          </cell>
          <cell r="P16643" t="str">
            <v/>
          </cell>
          <cell r="Q16643" t="str">
            <v/>
          </cell>
        </row>
        <row r="16644">
          <cell r="J16644" t="str">
            <v/>
          </cell>
          <cell r="O16644" t="str">
            <v/>
          </cell>
          <cell r="P16644" t="str">
            <v/>
          </cell>
          <cell r="Q16644" t="str">
            <v/>
          </cell>
        </row>
        <row r="16645">
          <cell r="J16645" t="str">
            <v/>
          </cell>
          <cell r="O16645" t="str">
            <v/>
          </cell>
          <cell r="P16645" t="str">
            <v/>
          </cell>
          <cell r="Q16645" t="str">
            <v/>
          </cell>
        </row>
        <row r="16646">
          <cell r="J16646" t="str">
            <v/>
          </cell>
          <cell r="O16646" t="str">
            <v/>
          </cell>
          <cell r="P16646" t="str">
            <v/>
          </cell>
          <cell r="Q16646" t="str">
            <v/>
          </cell>
        </row>
        <row r="16647">
          <cell r="J16647" t="str">
            <v/>
          </cell>
          <cell r="O16647" t="str">
            <v/>
          </cell>
          <cell r="P16647" t="str">
            <v/>
          </cell>
          <cell r="Q16647" t="str">
            <v/>
          </cell>
        </row>
        <row r="16648">
          <cell r="J16648" t="str">
            <v/>
          </cell>
          <cell r="O16648" t="str">
            <v/>
          </cell>
          <cell r="P16648" t="str">
            <v/>
          </cell>
          <cell r="Q16648" t="str">
            <v/>
          </cell>
        </row>
        <row r="16649">
          <cell r="J16649" t="str">
            <v/>
          </cell>
          <cell r="O16649" t="str">
            <v/>
          </cell>
          <cell r="P16649" t="str">
            <v/>
          </cell>
          <cell r="Q16649" t="str">
            <v/>
          </cell>
        </row>
        <row r="16650">
          <cell r="J16650" t="str">
            <v/>
          </cell>
          <cell r="O16650" t="str">
            <v/>
          </cell>
          <cell r="P16650" t="str">
            <v/>
          </cell>
          <cell r="Q16650" t="str">
            <v/>
          </cell>
        </row>
        <row r="16651">
          <cell r="J16651" t="str">
            <v/>
          </cell>
          <cell r="O16651" t="str">
            <v/>
          </cell>
          <cell r="P16651" t="str">
            <v/>
          </cell>
          <cell r="Q16651" t="str">
            <v/>
          </cell>
        </row>
        <row r="16652">
          <cell r="J16652" t="str">
            <v/>
          </cell>
          <cell r="O16652" t="str">
            <v/>
          </cell>
          <cell r="P16652" t="str">
            <v/>
          </cell>
          <cell r="Q16652" t="str">
            <v/>
          </cell>
        </row>
        <row r="16653">
          <cell r="J16653" t="str">
            <v/>
          </cell>
          <cell r="O16653" t="str">
            <v/>
          </cell>
          <cell r="P16653" t="str">
            <v/>
          </cell>
          <cell r="Q16653" t="str">
            <v/>
          </cell>
        </row>
        <row r="16654">
          <cell r="J16654" t="str">
            <v/>
          </cell>
          <cell r="O16654" t="str">
            <v/>
          </cell>
          <cell r="P16654" t="str">
            <v/>
          </cell>
          <cell r="Q16654" t="str">
            <v/>
          </cell>
        </row>
        <row r="16655">
          <cell r="J16655" t="str">
            <v/>
          </cell>
          <cell r="O16655" t="str">
            <v/>
          </cell>
          <cell r="P16655" t="str">
            <v/>
          </cell>
          <cell r="Q16655" t="str">
            <v/>
          </cell>
        </row>
        <row r="16656">
          <cell r="J16656" t="str">
            <v/>
          </cell>
          <cell r="O16656" t="str">
            <v/>
          </cell>
          <cell r="P16656" t="str">
            <v/>
          </cell>
          <cell r="Q16656" t="str">
            <v/>
          </cell>
        </row>
        <row r="16657">
          <cell r="J16657" t="str">
            <v/>
          </cell>
          <cell r="O16657" t="str">
            <v/>
          </cell>
          <cell r="P16657" t="str">
            <v/>
          </cell>
          <cell r="Q16657" t="str">
            <v/>
          </cell>
        </row>
        <row r="16658">
          <cell r="J16658" t="str">
            <v/>
          </cell>
          <cell r="O16658" t="str">
            <v/>
          </cell>
          <cell r="P16658" t="str">
            <v/>
          </cell>
          <cell r="Q16658" t="str">
            <v/>
          </cell>
        </row>
        <row r="16659">
          <cell r="J16659" t="str">
            <v/>
          </cell>
          <cell r="O16659" t="str">
            <v/>
          </cell>
          <cell r="P16659" t="str">
            <v/>
          </cell>
          <cell r="Q16659" t="str">
            <v/>
          </cell>
        </row>
        <row r="16660">
          <cell r="J16660" t="str">
            <v/>
          </cell>
          <cell r="O16660" t="str">
            <v/>
          </cell>
          <cell r="P16660" t="str">
            <v/>
          </cell>
          <cell r="Q16660" t="str">
            <v/>
          </cell>
        </row>
        <row r="16661">
          <cell r="J16661" t="str">
            <v/>
          </cell>
          <cell r="O16661" t="str">
            <v/>
          </cell>
          <cell r="P16661" t="str">
            <v/>
          </cell>
          <cell r="Q16661" t="str">
            <v/>
          </cell>
        </row>
        <row r="16662">
          <cell r="J16662" t="str">
            <v/>
          </cell>
          <cell r="O16662" t="str">
            <v/>
          </cell>
          <cell r="P16662" t="str">
            <v/>
          </cell>
          <cell r="Q16662" t="str">
            <v/>
          </cell>
        </row>
        <row r="16663">
          <cell r="J16663" t="str">
            <v/>
          </cell>
          <cell r="O16663" t="str">
            <v/>
          </cell>
          <cell r="P16663" t="str">
            <v/>
          </cell>
          <cell r="Q16663" t="str">
            <v/>
          </cell>
        </row>
        <row r="16664">
          <cell r="J16664" t="str">
            <v/>
          </cell>
          <cell r="O16664" t="str">
            <v/>
          </cell>
          <cell r="P16664" t="str">
            <v/>
          </cell>
          <cell r="Q16664" t="str">
            <v/>
          </cell>
        </row>
        <row r="16665">
          <cell r="J16665" t="str">
            <v/>
          </cell>
          <cell r="O16665" t="str">
            <v/>
          </cell>
          <cell r="P16665" t="str">
            <v/>
          </cell>
          <cell r="Q16665" t="str">
            <v/>
          </cell>
        </row>
        <row r="16666">
          <cell r="J16666" t="str">
            <v/>
          </cell>
          <cell r="O16666" t="str">
            <v/>
          </cell>
          <cell r="P16666" t="str">
            <v/>
          </cell>
          <cell r="Q16666" t="str">
            <v/>
          </cell>
        </row>
        <row r="16667">
          <cell r="J16667" t="str">
            <v/>
          </cell>
          <cell r="O16667" t="str">
            <v/>
          </cell>
          <cell r="P16667" t="str">
            <v/>
          </cell>
          <cell r="Q16667" t="str">
            <v/>
          </cell>
        </row>
        <row r="16668">
          <cell r="J16668" t="str">
            <v/>
          </cell>
          <cell r="O16668" t="str">
            <v/>
          </cell>
          <cell r="P16668" t="str">
            <v/>
          </cell>
          <cell r="Q16668" t="str">
            <v/>
          </cell>
        </row>
        <row r="16669">
          <cell r="J16669" t="str">
            <v/>
          </cell>
          <cell r="O16669" t="str">
            <v/>
          </cell>
          <cell r="P16669" t="str">
            <v/>
          </cell>
          <cell r="Q16669" t="str">
            <v/>
          </cell>
        </row>
        <row r="16670">
          <cell r="J16670" t="str">
            <v/>
          </cell>
          <cell r="O16670" t="str">
            <v/>
          </cell>
          <cell r="P16670" t="str">
            <v/>
          </cell>
          <cell r="Q16670" t="str">
            <v/>
          </cell>
        </row>
        <row r="16671">
          <cell r="J16671" t="str">
            <v/>
          </cell>
          <cell r="O16671" t="str">
            <v/>
          </cell>
          <cell r="P16671" t="str">
            <v/>
          </cell>
          <cell r="Q16671" t="str">
            <v/>
          </cell>
        </row>
        <row r="16672">
          <cell r="J16672" t="str">
            <v/>
          </cell>
          <cell r="O16672" t="str">
            <v/>
          </cell>
          <cell r="P16672" t="str">
            <v/>
          </cell>
          <cell r="Q16672" t="str">
            <v/>
          </cell>
        </row>
        <row r="16673">
          <cell r="J16673" t="str">
            <v/>
          </cell>
          <cell r="O16673" t="str">
            <v/>
          </cell>
          <cell r="P16673" t="str">
            <v/>
          </cell>
          <cell r="Q16673" t="str">
            <v/>
          </cell>
        </row>
        <row r="16674">
          <cell r="J16674" t="str">
            <v/>
          </cell>
          <cell r="O16674" t="str">
            <v/>
          </cell>
          <cell r="P16674" t="str">
            <v/>
          </cell>
          <cell r="Q16674" t="str">
            <v/>
          </cell>
        </row>
        <row r="16675">
          <cell r="J16675" t="str">
            <v/>
          </cell>
          <cell r="O16675" t="str">
            <v/>
          </cell>
          <cell r="P16675" t="str">
            <v/>
          </cell>
          <cell r="Q16675" t="str">
            <v/>
          </cell>
        </row>
        <row r="16676">
          <cell r="J16676" t="str">
            <v/>
          </cell>
          <cell r="O16676" t="str">
            <v/>
          </cell>
          <cell r="P16676" t="str">
            <v/>
          </cell>
          <cell r="Q16676" t="str">
            <v/>
          </cell>
        </row>
        <row r="16677">
          <cell r="J16677" t="str">
            <v/>
          </cell>
          <cell r="O16677" t="str">
            <v/>
          </cell>
          <cell r="P16677" t="str">
            <v/>
          </cell>
          <cell r="Q16677" t="str">
            <v/>
          </cell>
        </row>
        <row r="16678">
          <cell r="J16678" t="str">
            <v/>
          </cell>
          <cell r="O16678" t="str">
            <v/>
          </cell>
          <cell r="P16678" t="str">
            <v/>
          </cell>
          <cell r="Q16678" t="str">
            <v/>
          </cell>
        </row>
        <row r="16679">
          <cell r="J16679" t="str">
            <v/>
          </cell>
          <cell r="O16679" t="str">
            <v/>
          </cell>
          <cell r="P16679" t="str">
            <v/>
          </cell>
          <cell r="Q16679" t="str">
            <v/>
          </cell>
        </row>
        <row r="16680">
          <cell r="J16680" t="str">
            <v/>
          </cell>
          <cell r="O16680" t="str">
            <v/>
          </cell>
          <cell r="P16680" t="str">
            <v/>
          </cell>
          <cell r="Q16680" t="str">
            <v/>
          </cell>
        </row>
        <row r="16681">
          <cell r="J16681" t="str">
            <v/>
          </cell>
          <cell r="O16681" t="str">
            <v/>
          </cell>
          <cell r="P16681" t="str">
            <v/>
          </cell>
          <cell r="Q16681" t="str">
            <v/>
          </cell>
        </row>
        <row r="16682">
          <cell r="J16682" t="str">
            <v/>
          </cell>
          <cell r="O16682" t="str">
            <v/>
          </cell>
          <cell r="P16682" t="str">
            <v/>
          </cell>
          <cell r="Q16682" t="str">
            <v/>
          </cell>
        </row>
        <row r="16683">
          <cell r="J16683" t="str">
            <v/>
          </cell>
          <cell r="O16683" t="str">
            <v/>
          </cell>
          <cell r="P16683" t="str">
            <v/>
          </cell>
          <cell r="Q16683" t="str">
            <v/>
          </cell>
        </row>
        <row r="16684">
          <cell r="J16684" t="str">
            <v/>
          </cell>
          <cell r="O16684" t="str">
            <v/>
          </cell>
          <cell r="P16684" t="str">
            <v/>
          </cell>
          <cell r="Q16684" t="str">
            <v/>
          </cell>
        </row>
        <row r="16685">
          <cell r="J16685" t="str">
            <v/>
          </cell>
          <cell r="O16685" t="str">
            <v/>
          </cell>
          <cell r="P16685" t="str">
            <v/>
          </cell>
          <cell r="Q16685" t="str">
            <v/>
          </cell>
        </row>
        <row r="16686">
          <cell r="J16686" t="str">
            <v/>
          </cell>
          <cell r="O16686" t="str">
            <v/>
          </cell>
          <cell r="P16686" t="str">
            <v/>
          </cell>
          <cell r="Q16686" t="str">
            <v/>
          </cell>
        </row>
        <row r="16687">
          <cell r="J16687" t="str">
            <v/>
          </cell>
          <cell r="O16687" t="str">
            <v/>
          </cell>
          <cell r="P16687" t="str">
            <v/>
          </cell>
          <cell r="Q16687" t="str">
            <v/>
          </cell>
        </row>
        <row r="16688">
          <cell r="J16688" t="str">
            <v/>
          </cell>
          <cell r="O16688" t="str">
            <v/>
          </cell>
          <cell r="P16688" t="str">
            <v/>
          </cell>
          <cell r="Q16688" t="str">
            <v/>
          </cell>
        </row>
        <row r="16689">
          <cell r="J16689" t="str">
            <v/>
          </cell>
          <cell r="O16689" t="str">
            <v/>
          </cell>
          <cell r="P16689" t="str">
            <v/>
          </cell>
          <cell r="Q16689" t="str">
            <v/>
          </cell>
        </row>
        <row r="16690">
          <cell r="J16690" t="str">
            <v/>
          </cell>
          <cell r="O16690" t="str">
            <v/>
          </cell>
          <cell r="P16690" t="str">
            <v/>
          </cell>
          <cell r="Q16690" t="str">
            <v/>
          </cell>
        </row>
        <row r="16691">
          <cell r="J16691" t="str">
            <v/>
          </cell>
          <cell r="O16691" t="str">
            <v/>
          </cell>
          <cell r="P16691" t="str">
            <v/>
          </cell>
          <cell r="Q16691" t="str">
            <v/>
          </cell>
        </row>
        <row r="16692">
          <cell r="J16692" t="str">
            <v/>
          </cell>
          <cell r="O16692" t="str">
            <v/>
          </cell>
          <cell r="P16692" t="str">
            <v/>
          </cell>
          <cell r="Q16692" t="str">
            <v/>
          </cell>
        </row>
        <row r="16693">
          <cell r="J16693" t="str">
            <v/>
          </cell>
          <cell r="O16693" t="str">
            <v/>
          </cell>
          <cell r="P16693" t="str">
            <v/>
          </cell>
          <cell r="Q16693" t="str">
            <v/>
          </cell>
        </row>
        <row r="16694">
          <cell r="J16694" t="str">
            <v/>
          </cell>
          <cell r="O16694" t="str">
            <v/>
          </cell>
          <cell r="P16694" t="str">
            <v/>
          </cell>
          <cell r="Q16694" t="str">
            <v/>
          </cell>
        </row>
        <row r="16695">
          <cell r="J16695" t="str">
            <v/>
          </cell>
          <cell r="O16695" t="str">
            <v/>
          </cell>
          <cell r="P16695" t="str">
            <v/>
          </cell>
          <cell r="Q16695" t="str">
            <v/>
          </cell>
        </row>
        <row r="16696">
          <cell r="J16696" t="str">
            <v/>
          </cell>
          <cell r="O16696" t="str">
            <v/>
          </cell>
          <cell r="P16696" t="str">
            <v/>
          </cell>
          <cell r="Q16696" t="str">
            <v/>
          </cell>
        </row>
        <row r="16697">
          <cell r="J16697" t="str">
            <v/>
          </cell>
          <cell r="O16697" t="str">
            <v/>
          </cell>
          <cell r="P16697" t="str">
            <v/>
          </cell>
          <cell r="Q16697" t="str">
            <v/>
          </cell>
        </row>
        <row r="16698">
          <cell r="J16698" t="str">
            <v/>
          </cell>
          <cell r="O16698" t="str">
            <v/>
          </cell>
          <cell r="P16698" t="str">
            <v/>
          </cell>
          <cell r="Q16698" t="str">
            <v/>
          </cell>
        </row>
        <row r="16699">
          <cell r="J16699" t="str">
            <v/>
          </cell>
          <cell r="O16699" t="str">
            <v/>
          </cell>
          <cell r="P16699" t="str">
            <v/>
          </cell>
          <cell r="Q16699" t="str">
            <v/>
          </cell>
        </row>
        <row r="16700">
          <cell r="J16700" t="str">
            <v/>
          </cell>
          <cell r="O16700" t="str">
            <v/>
          </cell>
          <cell r="P16700" t="str">
            <v/>
          </cell>
          <cell r="Q16700" t="str">
            <v/>
          </cell>
        </row>
        <row r="16701">
          <cell r="J16701" t="str">
            <v/>
          </cell>
          <cell r="O16701" t="str">
            <v/>
          </cell>
          <cell r="P16701" t="str">
            <v/>
          </cell>
          <cell r="Q16701" t="str">
            <v/>
          </cell>
        </row>
        <row r="16702">
          <cell r="J16702" t="str">
            <v/>
          </cell>
          <cell r="O16702" t="str">
            <v/>
          </cell>
          <cell r="P16702" t="str">
            <v/>
          </cell>
          <cell r="Q16702" t="str">
            <v/>
          </cell>
        </row>
        <row r="16703">
          <cell r="J16703" t="str">
            <v/>
          </cell>
          <cell r="O16703" t="str">
            <v/>
          </cell>
          <cell r="P16703" t="str">
            <v/>
          </cell>
          <cell r="Q16703" t="str">
            <v/>
          </cell>
        </row>
        <row r="16704">
          <cell r="J16704" t="str">
            <v/>
          </cell>
          <cell r="O16704" t="str">
            <v/>
          </cell>
          <cell r="P16704" t="str">
            <v/>
          </cell>
          <cell r="Q16704" t="str">
            <v/>
          </cell>
        </row>
        <row r="16705">
          <cell r="J16705" t="str">
            <v/>
          </cell>
          <cell r="O16705" t="str">
            <v/>
          </cell>
          <cell r="P16705" t="str">
            <v/>
          </cell>
          <cell r="Q16705" t="str">
            <v/>
          </cell>
        </row>
        <row r="16706">
          <cell r="J16706" t="str">
            <v/>
          </cell>
          <cell r="O16706" t="str">
            <v/>
          </cell>
          <cell r="P16706" t="str">
            <v/>
          </cell>
          <cell r="Q16706" t="str">
            <v/>
          </cell>
        </row>
        <row r="16707">
          <cell r="J16707" t="str">
            <v/>
          </cell>
          <cell r="O16707" t="str">
            <v/>
          </cell>
          <cell r="P16707" t="str">
            <v/>
          </cell>
          <cell r="Q16707" t="str">
            <v/>
          </cell>
        </row>
        <row r="16708">
          <cell r="J16708" t="str">
            <v/>
          </cell>
          <cell r="O16708" t="str">
            <v/>
          </cell>
          <cell r="P16708" t="str">
            <v/>
          </cell>
          <cell r="Q16708" t="str">
            <v/>
          </cell>
        </row>
        <row r="16709">
          <cell r="J16709" t="str">
            <v/>
          </cell>
          <cell r="O16709" t="str">
            <v/>
          </cell>
          <cell r="P16709" t="str">
            <v/>
          </cell>
          <cell r="Q16709" t="str">
            <v/>
          </cell>
        </row>
        <row r="16710">
          <cell r="J16710" t="str">
            <v/>
          </cell>
          <cell r="O16710" t="str">
            <v/>
          </cell>
          <cell r="P16710" t="str">
            <v/>
          </cell>
          <cell r="Q16710" t="str">
            <v/>
          </cell>
        </row>
        <row r="16711">
          <cell r="J16711" t="str">
            <v/>
          </cell>
          <cell r="O16711" t="str">
            <v/>
          </cell>
          <cell r="P16711" t="str">
            <v/>
          </cell>
          <cell r="Q16711" t="str">
            <v/>
          </cell>
        </row>
        <row r="16712">
          <cell r="J16712" t="str">
            <v/>
          </cell>
          <cell r="O16712" t="str">
            <v/>
          </cell>
          <cell r="P16712" t="str">
            <v/>
          </cell>
          <cell r="Q16712" t="str">
            <v/>
          </cell>
        </row>
        <row r="16713">
          <cell r="J16713" t="str">
            <v/>
          </cell>
          <cell r="O16713" t="str">
            <v/>
          </cell>
          <cell r="P16713" t="str">
            <v/>
          </cell>
          <cell r="Q16713" t="str">
            <v/>
          </cell>
        </row>
        <row r="16714">
          <cell r="J16714" t="str">
            <v/>
          </cell>
          <cell r="O16714" t="str">
            <v/>
          </cell>
          <cell r="P16714" t="str">
            <v/>
          </cell>
          <cell r="Q16714" t="str">
            <v/>
          </cell>
        </row>
        <row r="16715">
          <cell r="J16715" t="str">
            <v/>
          </cell>
          <cell r="O16715" t="str">
            <v/>
          </cell>
          <cell r="P16715" t="str">
            <v/>
          </cell>
          <cell r="Q16715" t="str">
            <v/>
          </cell>
        </row>
        <row r="16716">
          <cell r="J16716" t="str">
            <v/>
          </cell>
          <cell r="O16716" t="str">
            <v/>
          </cell>
          <cell r="P16716" t="str">
            <v/>
          </cell>
          <cell r="Q16716" t="str">
            <v/>
          </cell>
        </row>
        <row r="16717">
          <cell r="J16717" t="str">
            <v/>
          </cell>
          <cell r="O16717" t="str">
            <v/>
          </cell>
          <cell r="P16717" t="str">
            <v/>
          </cell>
          <cell r="Q16717" t="str">
            <v/>
          </cell>
        </row>
        <row r="16718">
          <cell r="J16718" t="str">
            <v/>
          </cell>
          <cell r="O16718" t="str">
            <v/>
          </cell>
          <cell r="P16718" t="str">
            <v/>
          </cell>
          <cell r="Q16718" t="str">
            <v/>
          </cell>
        </row>
        <row r="16719">
          <cell r="J16719" t="str">
            <v/>
          </cell>
          <cell r="O16719" t="str">
            <v/>
          </cell>
          <cell r="P16719" t="str">
            <v/>
          </cell>
          <cell r="Q16719" t="str">
            <v/>
          </cell>
        </row>
        <row r="16720">
          <cell r="J16720" t="str">
            <v/>
          </cell>
          <cell r="O16720" t="str">
            <v/>
          </cell>
          <cell r="P16720" t="str">
            <v/>
          </cell>
          <cell r="Q16720" t="str">
            <v/>
          </cell>
        </row>
        <row r="16721">
          <cell r="J16721" t="str">
            <v/>
          </cell>
          <cell r="O16721" t="str">
            <v/>
          </cell>
          <cell r="P16721" t="str">
            <v/>
          </cell>
          <cell r="Q16721" t="str">
            <v/>
          </cell>
        </row>
        <row r="16722">
          <cell r="J16722" t="str">
            <v/>
          </cell>
          <cell r="O16722" t="str">
            <v/>
          </cell>
          <cell r="P16722" t="str">
            <v/>
          </cell>
          <cell r="Q16722" t="str">
            <v/>
          </cell>
        </row>
        <row r="16723">
          <cell r="J16723" t="str">
            <v/>
          </cell>
          <cell r="O16723" t="str">
            <v/>
          </cell>
          <cell r="P16723" t="str">
            <v/>
          </cell>
          <cell r="Q16723" t="str">
            <v/>
          </cell>
        </row>
        <row r="16724">
          <cell r="J16724" t="str">
            <v/>
          </cell>
          <cell r="O16724" t="str">
            <v/>
          </cell>
          <cell r="P16724" t="str">
            <v/>
          </cell>
          <cell r="Q16724" t="str">
            <v/>
          </cell>
        </row>
        <row r="16725">
          <cell r="J16725" t="str">
            <v/>
          </cell>
          <cell r="O16725" t="str">
            <v/>
          </cell>
          <cell r="P16725" t="str">
            <v/>
          </cell>
          <cell r="Q16725" t="str">
            <v/>
          </cell>
        </row>
        <row r="16726">
          <cell r="J16726" t="str">
            <v/>
          </cell>
          <cell r="O16726" t="str">
            <v/>
          </cell>
          <cell r="P16726" t="str">
            <v/>
          </cell>
          <cell r="Q16726" t="str">
            <v/>
          </cell>
        </row>
        <row r="16727">
          <cell r="J16727" t="str">
            <v/>
          </cell>
          <cell r="O16727" t="str">
            <v/>
          </cell>
          <cell r="P16727" t="str">
            <v/>
          </cell>
          <cell r="Q16727" t="str">
            <v/>
          </cell>
        </row>
        <row r="16728">
          <cell r="J16728" t="str">
            <v/>
          </cell>
          <cell r="O16728" t="str">
            <v/>
          </cell>
          <cell r="P16728" t="str">
            <v/>
          </cell>
          <cell r="Q16728" t="str">
            <v/>
          </cell>
        </row>
        <row r="16729">
          <cell r="J16729" t="str">
            <v/>
          </cell>
          <cell r="O16729" t="str">
            <v/>
          </cell>
          <cell r="P16729" t="str">
            <v/>
          </cell>
          <cell r="Q16729" t="str">
            <v/>
          </cell>
        </row>
        <row r="16730">
          <cell r="J16730" t="str">
            <v/>
          </cell>
          <cell r="O16730" t="str">
            <v/>
          </cell>
          <cell r="P16730" t="str">
            <v/>
          </cell>
          <cell r="Q16730" t="str">
            <v/>
          </cell>
        </row>
        <row r="16731">
          <cell r="J16731" t="str">
            <v/>
          </cell>
          <cell r="O16731" t="str">
            <v/>
          </cell>
          <cell r="P16731" t="str">
            <v/>
          </cell>
          <cell r="Q16731" t="str">
            <v/>
          </cell>
        </row>
        <row r="16732">
          <cell r="J16732" t="str">
            <v/>
          </cell>
          <cell r="O16732" t="str">
            <v/>
          </cell>
          <cell r="P16732" t="str">
            <v/>
          </cell>
          <cell r="Q16732" t="str">
            <v/>
          </cell>
        </row>
        <row r="16733">
          <cell r="J16733" t="str">
            <v/>
          </cell>
          <cell r="O16733" t="str">
            <v/>
          </cell>
          <cell r="P16733" t="str">
            <v/>
          </cell>
          <cell r="Q16733" t="str">
            <v/>
          </cell>
        </row>
        <row r="16734">
          <cell r="J16734" t="str">
            <v/>
          </cell>
          <cell r="O16734" t="str">
            <v/>
          </cell>
          <cell r="P16734" t="str">
            <v/>
          </cell>
          <cell r="Q16734" t="str">
            <v/>
          </cell>
        </row>
        <row r="16735">
          <cell r="J16735" t="str">
            <v/>
          </cell>
          <cell r="O16735" t="str">
            <v/>
          </cell>
          <cell r="P16735" t="str">
            <v/>
          </cell>
          <cell r="Q16735" t="str">
            <v/>
          </cell>
        </row>
        <row r="16736">
          <cell r="J16736" t="str">
            <v/>
          </cell>
          <cell r="O16736" t="str">
            <v/>
          </cell>
          <cell r="P16736" t="str">
            <v/>
          </cell>
          <cell r="Q16736" t="str">
            <v/>
          </cell>
        </row>
        <row r="16737">
          <cell r="J16737" t="str">
            <v/>
          </cell>
          <cell r="O16737" t="str">
            <v/>
          </cell>
          <cell r="P16737" t="str">
            <v/>
          </cell>
          <cell r="Q16737" t="str">
            <v/>
          </cell>
        </row>
        <row r="16738">
          <cell r="J16738" t="str">
            <v/>
          </cell>
          <cell r="O16738" t="str">
            <v/>
          </cell>
          <cell r="P16738" t="str">
            <v/>
          </cell>
          <cell r="Q16738" t="str">
            <v/>
          </cell>
        </row>
        <row r="16739">
          <cell r="J16739" t="str">
            <v/>
          </cell>
          <cell r="O16739" t="str">
            <v/>
          </cell>
          <cell r="P16739" t="str">
            <v/>
          </cell>
          <cell r="Q16739" t="str">
            <v/>
          </cell>
        </row>
        <row r="16740">
          <cell r="J16740" t="str">
            <v/>
          </cell>
          <cell r="O16740" t="str">
            <v/>
          </cell>
          <cell r="P16740" t="str">
            <v/>
          </cell>
          <cell r="Q16740" t="str">
            <v/>
          </cell>
        </row>
        <row r="16741">
          <cell r="J16741" t="str">
            <v/>
          </cell>
          <cell r="O16741" t="str">
            <v/>
          </cell>
          <cell r="P16741" t="str">
            <v/>
          </cell>
          <cell r="Q16741" t="str">
            <v/>
          </cell>
        </row>
        <row r="16742">
          <cell r="J16742" t="str">
            <v/>
          </cell>
          <cell r="O16742" t="str">
            <v/>
          </cell>
          <cell r="P16742" t="str">
            <v/>
          </cell>
          <cell r="Q16742" t="str">
            <v/>
          </cell>
        </row>
        <row r="16743">
          <cell r="J16743" t="str">
            <v/>
          </cell>
          <cell r="O16743" t="str">
            <v/>
          </cell>
          <cell r="P16743" t="str">
            <v/>
          </cell>
          <cell r="Q16743" t="str">
            <v/>
          </cell>
        </row>
        <row r="16744">
          <cell r="J16744" t="str">
            <v/>
          </cell>
          <cell r="O16744" t="str">
            <v/>
          </cell>
          <cell r="P16744" t="str">
            <v/>
          </cell>
          <cell r="Q16744" t="str">
            <v/>
          </cell>
        </row>
        <row r="16745">
          <cell r="J16745" t="str">
            <v/>
          </cell>
          <cell r="O16745" t="str">
            <v/>
          </cell>
          <cell r="P16745" t="str">
            <v/>
          </cell>
          <cell r="Q16745" t="str">
            <v/>
          </cell>
        </row>
        <row r="16746">
          <cell r="J16746" t="str">
            <v/>
          </cell>
          <cell r="O16746" t="str">
            <v/>
          </cell>
          <cell r="P16746" t="str">
            <v/>
          </cell>
          <cell r="Q16746" t="str">
            <v/>
          </cell>
        </row>
        <row r="16747">
          <cell r="J16747" t="str">
            <v/>
          </cell>
          <cell r="O16747" t="str">
            <v/>
          </cell>
          <cell r="P16747" t="str">
            <v/>
          </cell>
          <cell r="Q16747" t="str">
            <v/>
          </cell>
        </row>
        <row r="16748">
          <cell r="J16748" t="str">
            <v/>
          </cell>
          <cell r="O16748" t="str">
            <v/>
          </cell>
          <cell r="P16748" t="str">
            <v/>
          </cell>
          <cell r="Q16748" t="str">
            <v/>
          </cell>
        </row>
        <row r="16749">
          <cell r="J16749" t="str">
            <v/>
          </cell>
          <cell r="O16749" t="str">
            <v/>
          </cell>
          <cell r="P16749" t="str">
            <v/>
          </cell>
          <cell r="Q16749" t="str">
            <v/>
          </cell>
        </row>
        <row r="16750">
          <cell r="J16750" t="str">
            <v/>
          </cell>
          <cell r="O16750" t="str">
            <v/>
          </cell>
          <cell r="P16750" t="str">
            <v/>
          </cell>
          <cell r="Q16750" t="str">
            <v/>
          </cell>
        </row>
        <row r="16751">
          <cell r="J16751" t="str">
            <v/>
          </cell>
          <cell r="O16751" t="str">
            <v/>
          </cell>
          <cell r="P16751" t="str">
            <v/>
          </cell>
          <cell r="Q16751" t="str">
            <v/>
          </cell>
        </row>
        <row r="16752">
          <cell r="J16752" t="str">
            <v/>
          </cell>
          <cell r="O16752" t="str">
            <v/>
          </cell>
          <cell r="P16752" t="str">
            <v/>
          </cell>
          <cell r="Q16752" t="str">
            <v/>
          </cell>
        </row>
        <row r="16753">
          <cell r="J16753" t="str">
            <v/>
          </cell>
          <cell r="O16753" t="str">
            <v/>
          </cell>
          <cell r="P16753" t="str">
            <v/>
          </cell>
          <cell r="Q16753" t="str">
            <v/>
          </cell>
        </row>
        <row r="16754">
          <cell r="J16754" t="str">
            <v/>
          </cell>
          <cell r="O16754" t="str">
            <v/>
          </cell>
          <cell r="P16754" t="str">
            <v/>
          </cell>
          <cell r="Q16754" t="str">
            <v/>
          </cell>
        </row>
        <row r="16755">
          <cell r="J16755" t="str">
            <v/>
          </cell>
          <cell r="O16755" t="str">
            <v/>
          </cell>
          <cell r="P16755" t="str">
            <v/>
          </cell>
          <cell r="Q16755" t="str">
            <v/>
          </cell>
        </row>
        <row r="16756">
          <cell r="J16756" t="str">
            <v/>
          </cell>
          <cell r="O16756" t="str">
            <v/>
          </cell>
          <cell r="P16756" t="str">
            <v/>
          </cell>
          <cell r="Q16756" t="str">
            <v/>
          </cell>
        </row>
        <row r="16757">
          <cell r="J16757" t="str">
            <v/>
          </cell>
          <cell r="O16757" t="str">
            <v/>
          </cell>
          <cell r="P16757" t="str">
            <v/>
          </cell>
          <cell r="Q16757" t="str">
            <v/>
          </cell>
        </row>
        <row r="16758">
          <cell r="J16758" t="str">
            <v/>
          </cell>
          <cell r="O16758" t="str">
            <v/>
          </cell>
          <cell r="P16758" t="str">
            <v/>
          </cell>
          <cell r="Q16758" t="str">
            <v/>
          </cell>
        </row>
        <row r="16759">
          <cell r="J16759" t="str">
            <v/>
          </cell>
          <cell r="O16759" t="str">
            <v/>
          </cell>
          <cell r="P16759" t="str">
            <v/>
          </cell>
          <cell r="Q16759" t="str">
            <v/>
          </cell>
        </row>
        <row r="16760">
          <cell r="J16760" t="str">
            <v/>
          </cell>
          <cell r="O16760" t="str">
            <v/>
          </cell>
          <cell r="P16760" t="str">
            <v/>
          </cell>
          <cell r="Q16760" t="str">
            <v/>
          </cell>
        </row>
        <row r="16761">
          <cell r="J16761" t="str">
            <v/>
          </cell>
          <cell r="O16761" t="str">
            <v/>
          </cell>
          <cell r="P16761" t="str">
            <v/>
          </cell>
          <cell r="Q16761" t="str">
            <v/>
          </cell>
        </row>
        <row r="16762">
          <cell r="J16762" t="str">
            <v/>
          </cell>
          <cell r="O16762" t="str">
            <v/>
          </cell>
          <cell r="P16762" t="str">
            <v/>
          </cell>
          <cell r="Q16762" t="str">
            <v/>
          </cell>
        </row>
        <row r="16763">
          <cell r="J16763" t="str">
            <v/>
          </cell>
          <cell r="O16763" t="str">
            <v/>
          </cell>
          <cell r="P16763" t="str">
            <v/>
          </cell>
          <cell r="Q16763" t="str">
            <v/>
          </cell>
        </row>
        <row r="16764">
          <cell r="J16764" t="str">
            <v/>
          </cell>
          <cell r="O16764" t="str">
            <v/>
          </cell>
          <cell r="P16764" t="str">
            <v/>
          </cell>
          <cell r="Q16764" t="str">
            <v/>
          </cell>
        </row>
        <row r="16765">
          <cell r="J16765" t="str">
            <v/>
          </cell>
          <cell r="O16765" t="str">
            <v/>
          </cell>
          <cell r="P16765" t="str">
            <v/>
          </cell>
          <cell r="Q16765" t="str">
            <v/>
          </cell>
        </row>
        <row r="16766">
          <cell r="J16766" t="str">
            <v/>
          </cell>
          <cell r="O16766" t="str">
            <v/>
          </cell>
          <cell r="P16766" t="str">
            <v/>
          </cell>
          <cell r="Q16766" t="str">
            <v/>
          </cell>
        </row>
        <row r="16767">
          <cell r="J16767" t="str">
            <v/>
          </cell>
          <cell r="O16767" t="str">
            <v/>
          </cell>
          <cell r="P16767" t="str">
            <v/>
          </cell>
          <cell r="Q16767" t="str">
            <v/>
          </cell>
        </row>
        <row r="16768">
          <cell r="J16768" t="str">
            <v/>
          </cell>
          <cell r="O16768" t="str">
            <v/>
          </cell>
          <cell r="P16768" t="str">
            <v/>
          </cell>
          <cell r="Q16768" t="str">
            <v/>
          </cell>
        </row>
        <row r="16769">
          <cell r="J16769" t="str">
            <v/>
          </cell>
          <cell r="O16769" t="str">
            <v/>
          </cell>
          <cell r="P16769" t="str">
            <v/>
          </cell>
          <cell r="Q16769" t="str">
            <v/>
          </cell>
        </row>
        <row r="16770">
          <cell r="J16770" t="str">
            <v/>
          </cell>
          <cell r="O16770" t="str">
            <v/>
          </cell>
          <cell r="P16770" t="str">
            <v/>
          </cell>
          <cell r="Q16770" t="str">
            <v/>
          </cell>
        </row>
        <row r="16771">
          <cell r="J16771" t="str">
            <v/>
          </cell>
          <cell r="O16771" t="str">
            <v/>
          </cell>
          <cell r="P16771" t="str">
            <v/>
          </cell>
          <cell r="Q16771" t="str">
            <v/>
          </cell>
        </row>
        <row r="16772">
          <cell r="J16772" t="str">
            <v/>
          </cell>
          <cell r="O16772" t="str">
            <v/>
          </cell>
          <cell r="P16772" t="str">
            <v/>
          </cell>
          <cell r="Q16772" t="str">
            <v/>
          </cell>
        </row>
        <row r="16773">
          <cell r="J16773" t="str">
            <v/>
          </cell>
          <cell r="O16773" t="str">
            <v/>
          </cell>
          <cell r="P16773" t="str">
            <v/>
          </cell>
          <cell r="Q16773" t="str">
            <v/>
          </cell>
        </row>
        <row r="16774">
          <cell r="J16774" t="str">
            <v/>
          </cell>
          <cell r="O16774" t="str">
            <v/>
          </cell>
          <cell r="P16774" t="str">
            <v/>
          </cell>
          <cell r="Q16774" t="str">
            <v/>
          </cell>
        </row>
        <row r="16775">
          <cell r="J16775" t="str">
            <v/>
          </cell>
          <cell r="O16775" t="str">
            <v/>
          </cell>
          <cell r="P16775" t="str">
            <v/>
          </cell>
          <cell r="Q16775" t="str">
            <v/>
          </cell>
        </row>
        <row r="16776">
          <cell r="J16776" t="str">
            <v/>
          </cell>
          <cell r="O16776" t="str">
            <v/>
          </cell>
          <cell r="P16776" t="str">
            <v/>
          </cell>
          <cell r="Q16776" t="str">
            <v/>
          </cell>
        </row>
        <row r="16777">
          <cell r="J16777" t="str">
            <v/>
          </cell>
          <cell r="O16777" t="str">
            <v/>
          </cell>
          <cell r="P16777" t="str">
            <v/>
          </cell>
          <cell r="Q16777" t="str">
            <v/>
          </cell>
        </row>
        <row r="16778">
          <cell r="J16778" t="str">
            <v/>
          </cell>
          <cell r="O16778" t="str">
            <v/>
          </cell>
          <cell r="P16778" t="str">
            <v/>
          </cell>
          <cell r="Q16778" t="str">
            <v/>
          </cell>
        </row>
        <row r="16779">
          <cell r="J16779" t="str">
            <v/>
          </cell>
          <cell r="O16779" t="str">
            <v/>
          </cell>
          <cell r="P16779" t="str">
            <v/>
          </cell>
          <cell r="Q16779" t="str">
            <v/>
          </cell>
        </row>
        <row r="16780">
          <cell r="J16780" t="str">
            <v/>
          </cell>
          <cell r="O16780" t="str">
            <v/>
          </cell>
          <cell r="P16780" t="str">
            <v/>
          </cell>
          <cell r="Q16780" t="str">
            <v/>
          </cell>
        </row>
        <row r="16781">
          <cell r="J16781" t="str">
            <v/>
          </cell>
          <cell r="O16781" t="str">
            <v/>
          </cell>
          <cell r="P16781" t="str">
            <v/>
          </cell>
          <cell r="Q16781" t="str">
            <v/>
          </cell>
        </row>
        <row r="16782">
          <cell r="J16782" t="str">
            <v/>
          </cell>
          <cell r="O16782" t="str">
            <v/>
          </cell>
          <cell r="P16782" t="str">
            <v/>
          </cell>
          <cell r="Q16782" t="str">
            <v/>
          </cell>
        </row>
        <row r="16783">
          <cell r="J16783" t="str">
            <v/>
          </cell>
          <cell r="O16783" t="str">
            <v/>
          </cell>
          <cell r="P16783" t="str">
            <v/>
          </cell>
          <cell r="Q16783" t="str">
            <v/>
          </cell>
        </row>
        <row r="16784">
          <cell r="J16784" t="str">
            <v/>
          </cell>
          <cell r="O16784" t="str">
            <v/>
          </cell>
          <cell r="P16784" t="str">
            <v/>
          </cell>
          <cell r="Q16784" t="str">
            <v/>
          </cell>
        </row>
        <row r="16785">
          <cell r="J16785" t="str">
            <v/>
          </cell>
          <cell r="O16785" t="str">
            <v/>
          </cell>
          <cell r="P16785" t="str">
            <v/>
          </cell>
          <cell r="Q16785" t="str">
            <v/>
          </cell>
        </row>
        <row r="16786">
          <cell r="J16786" t="str">
            <v/>
          </cell>
          <cell r="O16786" t="str">
            <v/>
          </cell>
          <cell r="P16786" t="str">
            <v/>
          </cell>
          <cell r="Q16786" t="str">
            <v/>
          </cell>
        </row>
        <row r="16787">
          <cell r="J16787" t="str">
            <v/>
          </cell>
          <cell r="O16787" t="str">
            <v/>
          </cell>
          <cell r="P16787" t="str">
            <v/>
          </cell>
          <cell r="Q16787" t="str">
            <v/>
          </cell>
        </row>
        <row r="16788">
          <cell r="J16788" t="str">
            <v/>
          </cell>
          <cell r="O16788" t="str">
            <v/>
          </cell>
          <cell r="P16788" t="str">
            <v/>
          </cell>
          <cell r="Q16788" t="str">
            <v/>
          </cell>
        </row>
        <row r="16789">
          <cell r="J16789" t="str">
            <v/>
          </cell>
          <cell r="O16789" t="str">
            <v/>
          </cell>
          <cell r="P16789" t="str">
            <v/>
          </cell>
          <cell r="Q16789" t="str">
            <v/>
          </cell>
        </row>
        <row r="16790">
          <cell r="J16790" t="str">
            <v/>
          </cell>
          <cell r="O16790" t="str">
            <v/>
          </cell>
          <cell r="P16790" t="str">
            <v/>
          </cell>
          <cell r="Q16790" t="str">
            <v/>
          </cell>
        </row>
        <row r="16791">
          <cell r="J16791" t="str">
            <v/>
          </cell>
          <cell r="O16791" t="str">
            <v/>
          </cell>
          <cell r="P16791" t="str">
            <v/>
          </cell>
          <cell r="Q16791" t="str">
            <v/>
          </cell>
        </row>
        <row r="16792">
          <cell r="J16792" t="str">
            <v/>
          </cell>
          <cell r="O16792" t="str">
            <v/>
          </cell>
          <cell r="P16792" t="str">
            <v/>
          </cell>
          <cell r="Q16792" t="str">
            <v/>
          </cell>
        </row>
        <row r="16793">
          <cell r="J16793" t="str">
            <v/>
          </cell>
          <cell r="O16793" t="str">
            <v/>
          </cell>
          <cell r="P16793" t="str">
            <v/>
          </cell>
          <cell r="Q16793" t="str">
            <v/>
          </cell>
        </row>
        <row r="16794">
          <cell r="J16794" t="str">
            <v/>
          </cell>
          <cell r="O16794" t="str">
            <v/>
          </cell>
          <cell r="P16794" t="str">
            <v/>
          </cell>
          <cell r="Q16794" t="str">
            <v/>
          </cell>
        </row>
        <row r="16795">
          <cell r="J16795" t="str">
            <v/>
          </cell>
          <cell r="O16795" t="str">
            <v/>
          </cell>
          <cell r="P16795" t="str">
            <v/>
          </cell>
          <cell r="Q16795" t="str">
            <v/>
          </cell>
        </row>
        <row r="16796">
          <cell r="J16796" t="str">
            <v/>
          </cell>
          <cell r="O16796" t="str">
            <v/>
          </cell>
          <cell r="P16796" t="str">
            <v/>
          </cell>
          <cell r="Q16796" t="str">
            <v/>
          </cell>
        </row>
        <row r="16797">
          <cell r="J16797" t="str">
            <v/>
          </cell>
          <cell r="O16797" t="str">
            <v/>
          </cell>
          <cell r="P16797" t="str">
            <v/>
          </cell>
          <cell r="Q16797" t="str">
            <v/>
          </cell>
        </row>
        <row r="16798">
          <cell r="J16798" t="str">
            <v/>
          </cell>
          <cell r="O16798" t="str">
            <v/>
          </cell>
          <cell r="P16798" t="str">
            <v/>
          </cell>
          <cell r="Q16798" t="str">
            <v/>
          </cell>
        </row>
        <row r="16799">
          <cell r="J16799" t="str">
            <v/>
          </cell>
          <cell r="O16799" t="str">
            <v/>
          </cell>
          <cell r="P16799" t="str">
            <v/>
          </cell>
          <cell r="Q16799" t="str">
            <v/>
          </cell>
        </row>
        <row r="16800">
          <cell r="J16800" t="str">
            <v/>
          </cell>
          <cell r="O16800" t="str">
            <v/>
          </cell>
          <cell r="P16800" t="str">
            <v/>
          </cell>
          <cell r="Q16800" t="str">
            <v/>
          </cell>
        </row>
        <row r="16801">
          <cell r="J16801" t="str">
            <v/>
          </cell>
          <cell r="O16801" t="str">
            <v/>
          </cell>
          <cell r="P16801" t="str">
            <v/>
          </cell>
          <cell r="Q16801" t="str">
            <v/>
          </cell>
        </row>
        <row r="16802">
          <cell r="J16802" t="str">
            <v/>
          </cell>
          <cell r="O16802" t="str">
            <v/>
          </cell>
          <cell r="P16802" t="str">
            <v/>
          </cell>
          <cell r="Q16802" t="str">
            <v/>
          </cell>
        </row>
        <row r="16803">
          <cell r="J16803" t="str">
            <v/>
          </cell>
          <cell r="O16803" t="str">
            <v/>
          </cell>
          <cell r="P16803" t="str">
            <v/>
          </cell>
          <cell r="Q16803" t="str">
            <v/>
          </cell>
        </row>
        <row r="16804">
          <cell r="J16804" t="str">
            <v/>
          </cell>
          <cell r="O16804" t="str">
            <v/>
          </cell>
          <cell r="P16804" t="str">
            <v/>
          </cell>
          <cell r="Q16804" t="str">
            <v/>
          </cell>
        </row>
        <row r="16805">
          <cell r="J16805" t="str">
            <v/>
          </cell>
          <cell r="O16805" t="str">
            <v/>
          </cell>
          <cell r="P16805" t="str">
            <v/>
          </cell>
          <cell r="Q16805" t="str">
            <v/>
          </cell>
        </row>
        <row r="16806">
          <cell r="J16806" t="str">
            <v/>
          </cell>
          <cell r="O16806" t="str">
            <v/>
          </cell>
          <cell r="P16806" t="str">
            <v/>
          </cell>
          <cell r="Q16806" t="str">
            <v/>
          </cell>
        </row>
        <row r="16807">
          <cell r="J16807" t="str">
            <v/>
          </cell>
          <cell r="O16807" t="str">
            <v/>
          </cell>
          <cell r="P16807" t="str">
            <v/>
          </cell>
          <cell r="Q16807" t="str">
            <v/>
          </cell>
        </row>
        <row r="16808">
          <cell r="J16808" t="str">
            <v/>
          </cell>
          <cell r="O16808" t="str">
            <v/>
          </cell>
          <cell r="P16808" t="str">
            <v/>
          </cell>
          <cell r="Q16808" t="str">
            <v/>
          </cell>
        </row>
        <row r="16809">
          <cell r="J16809" t="str">
            <v/>
          </cell>
          <cell r="O16809" t="str">
            <v/>
          </cell>
          <cell r="P16809" t="str">
            <v/>
          </cell>
          <cell r="Q16809" t="str">
            <v/>
          </cell>
        </row>
        <row r="16810">
          <cell r="J16810" t="str">
            <v/>
          </cell>
          <cell r="O16810" t="str">
            <v/>
          </cell>
          <cell r="P16810" t="str">
            <v/>
          </cell>
          <cell r="Q16810" t="str">
            <v/>
          </cell>
        </row>
        <row r="16811">
          <cell r="J16811" t="str">
            <v/>
          </cell>
          <cell r="O16811" t="str">
            <v/>
          </cell>
          <cell r="P16811" t="str">
            <v/>
          </cell>
          <cell r="Q16811" t="str">
            <v/>
          </cell>
        </row>
        <row r="16812">
          <cell r="J16812" t="str">
            <v/>
          </cell>
          <cell r="O16812" t="str">
            <v/>
          </cell>
          <cell r="P16812" t="str">
            <v/>
          </cell>
          <cell r="Q16812" t="str">
            <v/>
          </cell>
        </row>
        <row r="16813">
          <cell r="J16813" t="str">
            <v/>
          </cell>
          <cell r="O16813" t="str">
            <v/>
          </cell>
          <cell r="P16813" t="str">
            <v/>
          </cell>
          <cell r="Q16813" t="str">
            <v/>
          </cell>
        </row>
        <row r="16814">
          <cell r="J16814" t="str">
            <v/>
          </cell>
          <cell r="O16814" t="str">
            <v/>
          </cell>
          <cell r="P16814" t="str">
            <v/>
          </cell>
          <cell r="Q16814" t="str">
            <v/>
          </cell>
        </row>
        <row r="16815">
          <cell r="J16815" t="str">
            <v/>
          </cell>
          <cell r="O16815" t="str">
            <v/>
          </cell>
          <cell r="P16815" t="str">
            <v/>
          </cell>
          <cell r="Q16815" t="str">
            <v/>
          </cell>
        </row>
        <row r="16816">
          <cell r="J16816" t="str">
            <v/>
          </cell>
          <cell r="O16816" t="str">
            <v/>
          </cell>
          <cell r="P16816" t="str">
            <v/>
          </cell>
          <cell r="Q16816" t="str">
            <v/>
          </cell>
        </row>
        <row r="16817">
          <cell r="J16817" t="str">
            <v/>
          </cell>
          <cell r="O16817" t="str">
            <v/>
          </cell>
          <cell r="P16817" t="str">
            <v/>
          </cell>
          <cell r="Q16817" t="str">
            <v/>
          </cell>
        </row>
        <row r="16818">
          <cell r="J16818" t="str">
            <v/>
          </cell>
          <cell r="O16818" t="str">
            <v/>
          </cell>
          <cell r="P16818" t="str">
            <v/>
          </cell>
          <cell r="Q16818" t="str">
            <v/>
          </cell>
        </row>
        <row r="16819">
          <cell r="J16819" t="str">
            <v/>
          </cell>
          <cell r="O16819" t="str">
            <v/>
          </cell>
          <cell r="P16819" t="str">
            <v/>
          </cell>
          <cell r="Q16819" t="str">
            <v/>
          </cell>
        </row>
        <row r="16820">
          <cell r="J16820" t="str">
            <v/>
          </cell>
          <cell r="O16820" t="str">
            <v/>
          </cell>
          <cell r="P16820" t="str">
            <v/>
          </cell>
          <cell r="Q16820" t="str">
            <v/>
          </cell>
        </row>
        <row r="16821">
          <cell r="J16821" t="str">
            <v/>
          </cell>
          <cell r="O16821" t="str">
            <v/>
          </cell>
          <cell r="P16821" t="str">
            <v/>
          </cell>
          <cell r="Q16821" t="str">
            <v/>
          </cell>
        </row>
        <row r="16822">
          <cell r="J16822" t="str">
            <v/>
          </cell>
          <cell r="O16822" t="str">
            <v/>
          </cell>
          <cell r="P16822" t="str">
            <v/>
          </cell>
          <cell r="Q16822" t="str">
            <v/>
          </cell>
        </row>
        <row r="16823">
          <cell r="J16823" t="str">
            <v/>
          </cell>
          <cell r="O16823" t="str">
            <v/>
          </cell>
          <cell r="P16823" t="str">
            <v/>
          </cell>
          <cell r="Q16823" t="str">
            <v/>
          </cell>
        </row>
        <row r="16824">
          <cell r="J16824" t="str">
            <v/>
          </cell>
          <cell r="O16824" t="str">
            <v/>
          </cell>
          <cell r="P16824" t="str">
            <v/>
          </cell>
          <cell r="Q16824" t="str">
            <v/>
          </cell>
        </row>
        <row r="16825">
          <cell r="J16825" t="str">
            <v/>
          </cell>
          <cell r="O16825" t="str">
            <v/>
          </cell>
          <cell r="P16825" t="str">
            <v/>
          </cell>
          <cell r="Q16825" t="str">
            <v/>
          </cell>
        </row>
        <row r="16826">
          <cell r="J16826" t="str">
            <v/>
          </cell>
          <cell r="O16826" t="str">
            <v/>
          </cell>
          <cell r="P16826" t="str">
            <v/>
          </cell>
          <cell r="Q16826" t="str">
            <v/>
          </cell>
        </row>
        <row r="16827">
          <cell r="J16827" t="str">
            <v/>
          </cell>
          <cell r="O16827" t="str">
            <v/>
          </cell>
          <cell r="P16827" t="str">
            <v/>
          </cell>
          <cell r="Q16827" t="str">
            <v/>
          </cell>
        </row>
        <row r="16828">
          <cell r="J16828" t="str">
            <v/>
          </cell>
          <cell r="O16828" t="str">
            <v/>
          </cell>
          <cell r="P16828" t="str">
            <v/>
          </cell>
          <cell r="Q16828" t="str">
            <v/>
          </cell>
        </row>
        <row r="16829">
          <cell r="J16829" t="str">
            <v/>
          </cell>
          <cell r="O16829" t="str">
            <v/>
          </cell>
          <cell r="P16829" t="str">
            <v/>
          </cell>
          <cell r="Q16829" t="str">
            <v/>
          </cell>
        </row>
        <row r="16830">
          <cell r="J16830" t="str">
            <v/>
          </cell>
          <cell r="O16830" t="str">
            <v/>
          </cell>
          <cell r="P16830" t="str">
            <v/>
          </cell>
          <cell r="Q16830" t="str">
            <v/>
          </cell>
        </row>
        <row r="16831">
          <cell r="J16831" t="str">
            <v/>
          </cell>
          <cell r="O16831" t="str">
            <v/>
          </cell>
          <cell r="P16831" t="str">
            <v/>
          </cell>
          <cell r="Q16831" t="str">
            <v/>
          </cell>
        </row>
        <row r="16832">
          <cell r="J16832" t="str">
            <v/>
          </cell>
          <cell r="O16832" t="str">
            <v/>
          </cell>
          <cell r="P16832" t="str">
            <v/>
          </cell>
          <cell r="Q16832" t="str">
            <v/>
          </cell>
        </row>
        <row r="16833">
          <cell r="J16833" t="str">
            <v/>
          </cell>
          <cell r="O16833" t="str">
            <v/>
          </cell>
          <cell r="P16833" t="str">
            <v/>
          </cell>
          <cell r="Q16833" t="str">
            <v/>
          </cell>
        </row>
        <row r="16834">
          <cell r="J16834" t="str">
            <v/>
          </cell>
          <cell r="O16834" t="str">
            <v/>
          </cell>
          <cell r="P16834" t="str">
            <v/>
          </cell>
          <cell r="Q16834" t="str">
            <v/>
          </cell>
        </row>
        <row r="16835">
          <cell r="J16835" t="str">
            <v/>
          </cell>
          <cell r="O16835" t="str">
            <v/>
          </cell>
          <cell r="P16835" t="str">
            <v/>
          </cell>
          <cell r="Q16835" t="str">
            <v/>
          </cell>
        </row>
        <row r="16836">
          <cell r="J16836" t="str">
            <v/>
          </cell>
          <cell r="O16836" t="str">
            <v/>
          </cell>
          <cell r="P16836" t="str">
            <v/>
          </cell>
          <cell r="Q16836" t="str">
            <v/>
          </cell>
        </row>
        <row r="16837">
          <cell r="J16837" t="str">
            <v/>
          </cell>
          <cell r="O16837" t="str">
            <v/>
          </cell>
          <cell r="P16837" t="str">
            <v/>
          </cell>
          <cell r="Q16837" t="str">
            <v/>
          </cell>
        </row>
        <row r="16838">
          <cell r="J16838" t="str">
            <v/>
          </cell>
          <cell r="O16838" t="str">
            <v/>
          </cell>
          <cell r="P16838" t="str">
            <v/>
          </cell>
          <cell r="Q16838" t="str">
            <v/>
          </cell>
        </row>
        <row r="16839">
          <cell r="J16839" t="str">
            <v/>
          </cell>
          <cell r="O16839" t="str">
            <v/>
          </cell>
          <cell r="P16839" t="str">
            <v/>
          </cell>
          <cell r="Q16839" t="str">
            <v/>
          </cell>
        </row>
        <row r="16840">
          <cell r="J16840" t="str">
            <v/>
          </cell>
          <cell r="O16840" t="str">
            <v/>
          </cell>
          <cell r="P16840" t="str">
            <v/>
          </cell>
          <cell r="Q16840" t="str">
            <v/>
          </cell>
        </row>
        <row r="16841">
          <cell r="J16841" t="str">
            <v/>
          </cell>
          <cell r="O16841" t="str">
            <v/>
          </cell>
          <cell r="P16841" t="str">
            <v/>
          </cell>
          <cell r="Q16841" t="str">
            <v/>
          </cell>
        </row>
        <row r="16842">
          <cell r="J16842" t="str">
            <v/>
          </cell>
          <cell r="O16842" t="str">
            <v/>
          </cell>
          <cell r="P16842" t="str">
            <v/>
          </cell>
          <cell r="Q16842" t="str">
            <v/>
          </cell>
        </row>
        <row r="16843">
          <cell r="J16843" t="str">
            <v/>
          </cell>
          <cell r="O16843" t="str">
            <v/>
          </cell>
          <cell r="P16843" t="str">
            <v/>
          </cell>
          <cell r="Q16843" t="str">
            <v/>
          </cell>
        </row>
        <row r="16844">
          <cell r="J16844" t="str">
            <v/>
          </cell>
          <cell r="O16844" t="str">
            <v/>
          </cell>
          <cell r="P16844" t="str">
            <v/>
          </cell>
          <cell r="Q16844" t="str">
            <v/>
          </cell>
        </row>
        <row r="16845">
          <cell r="J16845" t="str">
            <v/>
          </cell>
          <cell r="O16845" t="str">
            <v/>
          </cell>
          <cell r="P16845" t="str">
            <v/>
          </cell>
          <cell r="Q16845" t="str">
            <v/>
          </cell>
        </row>
        <row r="16846">
          <cell r="J16846" t="str">
            <v/>
          </cell>
          <cell r="O16846" t="str">
            <v/>
          </cell>
          <cell r="P16846" t="str">
            <v/>
          </cell>
          <cell r="Q16846" t="str">
            <v/>
          </cell>
        </row>
        <row r="16847">
          <cell r="J16847" t="str">
            <v/>
          </cell>
          <cell r="O16847" t="str">
            <v/>
          </cell>
          <cell r="P16847" t="str">
            <v/>
          </cell>
          <cell r="Q16847" t="str">
            <v/>
          </cell>
        </row>
        <row r="16848">
          <cell r="J16848" t="str">
            <v/>
          </cell>
          <cell r="O16848" t="str">
            <v/>
          </cell>
          <cell r="P16848" t="str">
            <v/>
          </cell>
          <cell r="Q16848" t="str">
            <v/>
          </cell>
        </row>
        <row r="16849">
          <cell r="J16849" t="str">
            <v/>
          </cell>
          <cell r="O16849" t="str">
            <v/>
          </cell>
          <cell r="P16849" t="str">
            <v/>
          </cell>
          <cell r="Q16849" t="str">
            <v/>
          </cell>
        </row>
        <row r="16850">
          <cell r="J16850" t="str">
            <v/>
          </cell>
          <cell r="O16850" t="str">
            <v/>
          </cell>
          <cell r="P16850" t="str">
            <v/>
          </cell>
          <cell r="Q16850" t="str">
            <v/>
          </cell>
        </row>
        <row r="16851">
          <cell r="J16851" t="str">
            <v/>
          </cell>
          <cell r="O16851" t="str">
            <v/>
          </cell>
          <cell r="P16851" t="str">
            <v/>
          </cell>
          <cell r="Q16851" t="str">
            <v/>
          </cell>
        </row>
        <row r="16852">
          <cell r="J16852" t="str">
            <v/>
          </cell>
          <cell r="O16852" t="str">
            <v/>
          </cell>
          <cell r="P16852" t="str">
            <v/>
          </cell>
          <cell r="Q16852" t="str">
            <v/>
          </cell>
        </row>
        <row r="16853">
          <cell r="J16853" t="str">
            <v/>
          </cell>
          <cell r="O16853" t="str">
            <v/>
          </cell>
          <cell r="P16853" t="str">
            <v/>
          </cell>
          <cell r="Q16853" t="str">
            <v/>
          </cell>
        </row>
        <row r="16854">
          <cell r="J16854" t="str">
            <v/>
          </cell>
          <cell r="O16854" t="str">
            <v/>
          </cell>
          <cell r="P16854" t="str">
            <v/>
          </cell>
          <cell r="Q16854" t="str">
            <v/>
          </cell>
        </row>
        <row r="16855">
          <cell r="J16855" t="str">
            <v/>
          </cell>
          <cell r="O16855" t="str">
            <v/>
          </cell>
          <cell r="P16855" t="str">
            <v/>
          </cell>
          <cell r="Q16855" t="str">
            <v/>
          </cell>
        </row>
        <row r="16856">
          <cell r="J16856" t="str">
            <v/>
          </cell>
          <cell r="O16856" t="str">
            <v/>
          </cell>
          <cell r="P16856" t="str">
            <v/>
          </cell>
          <cell r="Q16856" t="str">
            <v/>
          </cell>
        </row>
        <row r="16857">
          <cell r="J16857" t="str">
            <v/>
          </cell>
          <cell r="O16857" t="str">
            <v/>
          </cell>
          <cell r="P16857" t="str">
            <v/>
          </cell>
          <cell r="Q16857" t="str">
            <v/>
          </cell>
        </row>
        <row r="16858">
          <cell r="J16858" t="str">
            <v/>
          </cell>
          <cell r="O16858" t="str">
            <v/>
          </cell>
          <cell r="P16858" t="str">
            <v/>
          </cell>
          <cell r="Q16858" t="str">
            <v/>
          </cell>
        </row>
        <row r="16859">
          <cell r="J16859" t="str">
            <v/>
          </cell>
          <cell r="O16859" t="str">
            <v/>
          </cell>
          <cell r="P16859" t="str">
            <v/>
          </cell>
          <cell r="Q16859" t="str">
            <v/>
          </cell>
        </row>
        <row r="16860">
          <cell r="J16860" t="str">
            <v/>
          </cell>
          <cell r="O16860" t="str">
            <v/>
          </cell>
          <cell r="P16860" t="str">
            <v/>
          </cell>
          <cell r="Q16860" t="str">
            <v/>
          </cell>
        </row>
        <row r="16861">
          <cell r="J16861" t="str">
            <v/>
          </cell>
          <cell r="O16861" t="str">
            <v/>
          </cell>
          <cell r="P16861" t="str">
            <v/>
          </cell>
          <cell r="Q16861" t="str">
            <v/>
          </cell>
        </row>
        <row r="16862">
          <cell r="J16862" t="str">
            <v/>
          </cell>
          <cell r="O16862" t="str">
            <v/>
          </cell>
          <cell r="P16862" t="str">
            <v/>
          </cell>
          <cell r="Q16862" t="str">
            <v/>
          </cell>
        </row>
        <row r="16863">
          <cell r="J16863" t="str">
            <v/>
          </cell>
          <cell r="O16863" t="str">
            <v/>
          </cell>
          <cell r="P16863" t="str">
            <v/>
          </cell>
          <cell r="Q16863" t="str">
            <v/>
          </cell>
        </row>
        <row r="16864">
          <cell r="J16864" t="str">
            <v/>
          </cell>
          <cell r="O16864" t="str">
            <v/>
          </cell>
          <cell r="P16864" t="str">
            <v/>
          </cell>
          <cell r="Q16864" t="str">
            <v/>
          </cell>
        </row>
        <row r="16865">
          <cell r="J16865" t="str">
            <v/>
          </cell>
          <cell r="O16865" t="str">
            <v/>
          </cell>
          <cell r="P16865" t="str">
            <v/>
          </cell>
          <cell r="Q16865" t="str">
            <v/>
          </cell>
        </row>
        <row r="16866">
          <cell r="J16866" t="str">
            <v/>
          </cell>
          <cell r="O16866" t="str">
            <v/>
          </cell>
          <cell r="P16866" t="str">
            <v/>
          </cell>
          <cell r="Q16866" t="str">
            <v/>
          </cell>
        </row>
        <row r="16867">
          <cell r="J16867" t="str">
            <v/>
          </cell>
          <cell r="O16867" t="str">
            <v/>
          </cell>
          <cell r="P16867" t="str">
            <v/>
          </cell>
          <cell r="Q16867" t="str">
            <v/>
          </cell>
        </row>
        <row r="16868">
          <cell r="J16868" t="str">
            <v/>
          </cell>
          <cell r="O16868" t="str">
            <v/>
          </cell>
          <cell r="P16868" t="str">
            <v/>
          </cell>
          <cell r="Q16868" t="str">
            <v/>
          </cell>
        </row>
        <row r="16869">
          <cell r="J16869" t="str">
            <v/>
          </cell>
          <cell r="O16869" t="str">
            <v/>
          </cell>
          <cell r="P16869" t="str">
            <v/>
          </cell>
          <cell r="Q16869" t="str">
            <v/>
          </cell>
        </row>
        <row r="16870">
          <cell r="J16870" t="str">
            <v/>
          </cell>
          <cell r="O16870" t="str">
            <v/>
          </cell>
          <cell r="P16870" t="str">
            <v/>
          </cell>
          <cell r="Q16870" t="str">
            <v/>
          </cell>
        </row>
        <row r="16871">
          <cell r="J16871" t="str">
            <v/>
          </cell>
          <cell r="O16871" t="str">
            <v/>
          </cell>
          <cell r="P16871" t="str">
            <v/>
          </cell>
          <cell r="Q16871" t="str">
            <v/>
          </cell>
        </row>
        <row r="16872">
          <cell r="J16872" t="str">
            <v/>
          </cell>
          <cell r="O16872" t="str">
            <v/>
          </cell>
          <cell r="P16872" t="str">
            <v/>
          </cell>
          <cell r="Q16872" t="str">
            <v/>
          </cell>
        </row>
        <row r="16873">
          <cell r="J16873" t="str">
            <v/>
          </cell>
          <cell r="O16873" t="str">
            <v/>
          </cell>
          <cell r="P16873" t="str">
            <v/>
          </cell>
          <cell r="Q16873" t="str">
            <v/>
          </cell>
        </row>
        <row r="16874">
          <cell r="J16874" t="str">
            <v/>
          </cell>
          <cell r="O16874" t="str">
            <v/>
          </cell>
          <cell r="P16874" t="str">
            <v/>
          </cell>
          <cell r="Q16874" t="str">
            <v/>
          </cell>
        </row>
        <row r="16875">
          <cell r="J16875" t="str">
            <v/>
          </cell>
          <cell r="O16875" t="str">
            <v/>
          </cell>
          <cell r="P16875" t="str">
            <v/>
          </cell>
          <cell r="Q16875" t="str">
            <v/>
          </cell>
        </row>
        <row r="16876">
          <cell r="J16876" t="str">
            <v/>
          </cell>
          <cell r="O16876" t="str">
            <v/>
          </cell>
          <cell r="P16876" t="str">
            <v/>
          </cell>
          <cell r="Q16876" t="str">
            <v/>
          </cell>
        </row>
        <row r="16877">
          <cell r="J16877" t="str">
            <v/>
          </cell>
          <cell r="O16877" t="str">
            <v/>
          </cell>
          <cell r="P16877" t="str">
            <v/>
          </cell>
          <cell r="Q16877" t="str">
            <v/>
          </cell>
        </row>
        <row r="16878">
          <cell r="J16878" t="str">
            <v/>
          </cell>
          <cell r="O16878" t="str">
            <v/>
          </cell>
          <cell r="P16878" t="str">
            <v/>
          </cell>
          <cell r="Q16878" t="str">
            <v/>
          </cell>
        </row>
        <row r="16879">
          <cell r="J16879" t="str">
            <v/>
          </cell>
          <cell r="O16879" t="str">
            <v/>
          </cell>
          <cell r="P16879" t="str">
            <v/>
          </cell>
          <cell r="Q16879" t="str">
            <v/>
          </cell>
        </row>
        <row r="16880">
          <cell r="J16880" t="str">
            <v/>
          </cell>
          <cell r="O16880" t="str">
            <v/>
          </cell>
          <cell r="P16880" t="str">
            <v/>
          </cell>
          <cell r="Q16880" t="str">
            <v/>
          </cell>
        </row>
        <row r="16881">
          <cell r="J16881" t="str">
            <v/>
          </cell>
          <cell r="O16881" t="str">
            <v/>
          </cell>
          <cell r="P16881" t="str">
            <v/>
          </cell>
          <cell r="Q16881" t="str">
            <v/>
          </cell>
        </row>
        <row r="16882">
          <cell r="J16882" t="str">
            <v/>
          </cell>
          <cell r="O16882" t="str">
            <v/>
          </cell>
          <cell r="P16882" t="str">
            <v/>
          </cell>
          <cell r="Q16882" t="str">
            <v/>
          </cell>
        </row>
        <row r="16883">
          <cell r="J16883" t="str">
            <v/>
          </cell>
          <cell r="O16883" t="str">
            <v/>
          </cell>
          <cell r="P16883" t="str">
            <v/>
          </cell>
          <cell r="Q16883" t="str">
            <v/>
          </cell>
        </row>
        <row r="16884">
          <cell r="J16884" t="str">
            <v/>
          </cell>
          <cell r="O16884" t="str">
            <v/>
          </cell>
          <cell r="P16884" t="str">
            <v/>
          </cell>
          <cell r="Q16884" t="str">
            <v/>
          </cell>
        </row>
        <row r="16885">
          <cell r="J16885" t="str">
            <v/>
          </cell>
          <cell r="O16885" t="str">
            <v/>
          </cell>
          <cell r="P16885" t="str">
            <v/>
          </cell>
          <cell r="Q16885" t="str">
            <v/>
          </cell>
        </row>
        <row r="16886">
          <cell r="J16886" t="str">
            <v/>
          </cell>
          <cell r="O16886" t="str">
            <v/>
          </cell>
          <cell r="P16886" t="str">
            <v/>
          </cell>
          <cell r="Q16886" t="str">
            <v/>
          </cell>
        </row>
        <row r="16887">
          <cell r="J16887" t="str">
            <v/>
          </cell>
          <cell r="O16887" t="str">
            <v/>
          </cell>
          <cell r="P16887" t="str">
            <v/>
          </cell>
          <cell r="Q16887" t="str">
            <v/>
          </cell>
        </row>
        <row r="16888">
          <cell r="J16888" t="str">
            <v/>
          </cell>
          <cell r="O16888" t="str">
            <v/>
          </cell>
          <cell r="P16888" t="str">
            <v/>
          </cell>
          <cell r="Q16888" t="str">
            <v/>
          </cell>
        </row>
        <row r="16889">
          <cell r="J16889" t="str">
            <v/>
          </cell>
          <cell r="O16889" t="str">
            <v/>
          </cell>
          <cell r="P16889" t="str">
            <v/>
          </cell>
          <cell r="Q16889" t="str">
            <v/>
          </cell>
        </row>
        <row r="16890">
          <cell r="J16890" t="str">
            <v/>
          </cell>
          <cell r="O16890" t="str">
            <v/>
          </cell>
          <cell r="P16890" t="str">
            <v/>
          </cell>
          <cell r="Q16890" t="str">
            <v/>
          </cell>
        </row>
        <row r="16891">
          <cell r="J16891" t="str">
            <v/>
          </cell>
          <cell r="O16891" t="str">
            <v/>
          </cell>
          <cell r="P16891" t="str">
            <v/>
          </cell>
          <cell r="Q16891" t="str">
            <v/>
          </cell>
        </row>
        <row r="16892">
          <cell r="J16892" t="str">
            <v/>
          </cell>
          <cell r="O16892" t="str">
            <v/>
          </cell>
          <cell r="P16892" t="str">
            <v/>
          </cell>
          <cell r="Q16892" t="str">
            <v/>
          </cell>
        </row>
        <row r="16893">
          <cell r="J16893" t="str">
            <v/>
          </cell>
          <cell r="O16893" t="str">
            <v/>
          </cell>
          <cell r="P16893" t="str">
            <v/>
          </cell>
          <cell r="Q16893" t="str">
            <v/>
          </cell>
        </row>
        <row r="16894">
          <cell r="J16894" t="str">
            <v/>
          </cell>
          <cell r="O16894" t="str">
            <v/>
          </cell>
          <cell r="P16894" t="str">
            <v/>
          </cell>
          <cell r="Q16894" t="str">
            <v/>
          </cell>
        </row>
        <row r="16895">
          <cell r="J16895" t="str">
            <v/>
          </cell>
          <cell r="O16895" t="str">
            <v/>
          </cell>
          <cell r="P16895" t="str">
            <v/>
          </cell>
          <cell r="Q16895" t="str">
            <v/>
          </cell>
        </row>
        <row r="16896">
          <cell r="J16896" t="str">
            <v/>
          </cell>
          <cell r="O16896" t="str">
            <v/>
          </cell>
          <cell r="P16896" t="str">
            <v/>
          </cell>
          <cell r="Q16896" t="str">
            <v/>
          </cell>
        </row>
        <row r="16897">
          <cell r="J16897" t="str">
            <v/>
          </cell>
          <cell r="O16897" t="str">
            <v/>
          </cell>
          <cell r="P16897" t="str">
            <v/>
          </cell>
          <cell r="Q16897" t="str">
            <v/>
          </cell>
        </row>
        <row r="16898">
          <cell r="J16898" t="str">
            <v/>
          </cell>
          <cell r="O16898" t="str">
            <v/>
          </cell>
          <cell r="P16898" t="str">
            <v/>
          </cell>
          <cell r="Q16898" t="str">
            <v/>
          </cell>
        </row>
        <row r="16899">
          <cell r="J16899" t="str">
            <v/>
          </cell>
          <cell r="O16899" t="str">
            <v/>
          </cell>
          <cell r="P16899" t="str">
            <v/>
          </cell>
          <cell r="Q16899" t="str">
            <v/>
          </cell>
        </row>
        <row r="16900">
          <cell r="J16900" t="str">
            <v/>
          </cell>
          <cell r="O16900" t="str">
            <v/>
          </cell>
          <cell r="P16900" t="str">
            <v/>
          </cell>
          <cell r="Q16900" t="str">
            <v/>
          </cell>
        </row>
        <row r="16901">
          <cell r="J16901" t="str">
            <v/>
          </cell>
          <cell r="O16901" t="str">
            <v/>
          </cell>
          <cell r="P16901" t="str">
            <v/>
          </cell>
          <cell r="Q16901" t="str">
            <v/>
          </cell>
        </row>
        <row r="16902">
          <cell r="J16902" t="str">
            <v/>
          </cell>
          <cell r="O16902" t="str">
            <v/>
          </cell>
          <cell r="P16902" t="str">
            <v/>
          </cell>
          <cell r="Q16902" t="str">
            <v/>
          </cell>
        </row>
        <row r="16903">
          <cell r="J16903" t="str">
            <v/>
          </cell>
          <cell r="O16903" t="str">
            <v/>
          </cell>
          <cell r="P16903" t="str">
            <v/>
          </cell>
          <cell r="Q16903" t="str">
            <v/>
          </cell>
        </row>
        <row r="16904">
          <cell r="J16904" t="str">
            <v/>
          </cell>
          <cell r="O16904" t="str">
            <v/>
          </cell>
          <cell r="P16904" t="str">
            <v/>
          </cell>
          <cell r="Q16904" t="str">
            <v/>
          </cell>
        </row>
        <row r="16905">
          <cell r="J16905" t="str">
            <v/>
          </cell>
          <cell r="O16905" t="str">
            <v/>
          </cell>
          <cell r="P16905" t="str">
            <v/>
          </cell>
          <cell r="Q16905" t="str">
            <v/>
          </cell>
        </row>
        <row r="16906">
          <cell r="J16906" t="str">
            <v/>
          </cell>
          <cell r="O16906" t="str">
            <v/>
          </cell>
          <cell r="P16906" t="str">
            <v/>
          </cell>
          <cell r="Q16906" t="str">
            <v/>
          </cell>
        </row>
        <row r="16907">
          <cell r="J16907" t="str">
            <v/>
          </cell>
          <cell r="O16907" t="str">
            <v/>
          </cell>
          <cell r="P16907" t="str">
            <v/>
          </cell>
          <cell r="Q16907" t="str">
            <v/>
          </cell>
        </row>
        <row r="16908">
          <cell r="J16908" t="str">
            <v/>
          </cell>
          <cell r="O16908" t="str">
            <v/>
          </cell>
          <cell r="P16908" t="str">
            <v/>
          </cell>
          <cell r="Q16908" t="str">
            <v/>
          </cell>
        </row>
        <row r="16909">
          <cell r="J16909" t="str">
            <v/>
          </cell>
          <cell r="O16909" t="str">
            <v/>
          </cell>
          <cell r="P16909" t="str">
            <v/>
          </cell>
          <cell r="Q16909" t="str">
            <v/>
          </cell>
        </row>
        <row r="16910">
          <cell r="J16910" t="str">
            <v/>
          </cell>
          <cell r="O16910" t="str">
            <v/>
          </cell>
          <cell r="P16910" t="str">
            <v/>
          </cell>
          <cell r="Q16910" t="str">
            <v/>
          </cell>
        </row>
        <row r="16911">
          <cell r="J16911" t="str">
            <v/>
          </cell>
          <cell r="O16911" t="str">
            <v/>
          </cell>
          <cell r="P16911" t="str">
            <v/>
          </cell>
          <cell r="Q16911" t="str">
            <v/>
          </cell>
        </row>
        <row r="16912">
          <cell r="J16912" t="str">
            <v/>
          </cell>
          <cell r="O16912" t="str">
            <v/>
          </cell>
          <cell r="P16912" t="str">
            <v/>
          </cell>
          <cell r="Q16912" t="str">
            <v/>
          </cell>
        </row>
        <row r="16913">
          <cell r="J16913" t="str">
            <v/>
          </cell>
          <cell r="O16913" t="str">
            <v/>
          </cell>
          <cell r="P16913" t="str">
            <v/>
          </cell>
          <cell r="Q16913" t="str">
            <v/>
          </cell>
        </row>
        <row r="16914">
          <cell r="J16914" t="str">
            <v/>
          </cell>
          <cell r="O16914" t="str">
            <v/>
          </cell>
          <cell r="P16914" t="str">
            <v/>
          </cell>
          <cell r="Q16914" t="str">
            <v/>
          </cell>
        </row>
        <row r="16915">
          <cell r="J16915" t="str">
            <v/>
          </cell>
          <cell r="O16915" t="str">
            <v/>
          </cell>
          <cell r="P16915" t="str">
            <v/>
          </cell>
          <cell r="Q16915" t="str">
            <v/>
          </cell>
        </row>
        <row r="16916">
          <cell r="J16916" t="str">
            <v/>
          </cell>
          <cell r="O16916" t="str">
            <v/>
          </cell>
          <cell r="P16916" t="str">
            <v/>
          </cell>
          <cell r="Q16916" t="str">
            <v/>
          </cell>
        </row>
        <row r="16917">
          <cell r="J16917" t="str">
            <v/>
          </cell>
          <cell r="O16917" t="str">
            <v/>
          </cell>
          <cell r="P16917" t="str">
            <v/>
          </cell>
          <cell r="Q16917" t="str">
            <v/>
          </cell>
        </row>
        <row r="16918">
          <cell r="J16918" t="str">
            <v/>
          </cell>
          <cell r="O16918" t="str">
            <v/>
          </cell>
          <cell r="P16918" t="str">
            <v/>
          </cell>
          <cell r="Q16918" t="str">
            <v/>
          </cell>
        </row>
        <row r="16919">
          <cell r="J16919" t="str">
            <v/>
          </cell>
          <cell r="O16919" t="str">
            <v/>
          </cell>
          <cell r="P16919" t="str">
            <v/>
          </cell>
          <cell r="Q16919" t="str">
            <v/>
          </cell>
        </row>
        <row r="16920">
          <cell r="J16920" t="str">
            <v/>
          </cell>
          <cell r="O16920" t="str">
            <v/>
          </cell>
          <cell r="P16920" t="str">
            <v/>
          </cell>
          <cell r="Q16920" t="str">
            <v/>
          </cell>
        </row>
        <row r="16921">
          <cell r="J16921" t="str">
            <v/>
          </cell>
          <cell r="O16921" t="str">
            <v/>
          </cell>
          <cell r="P16921" t="str">
            <v/>
          </cell>
          <cell r="Q16921" t="str">
            <v/>
          </cell>
        </row>
        <row r="16922">
          <cell r="J16922" t="str">
            <v/>
          </cell>
          <cell r="O16922" t="str">
            <v/>
          </cell>
          <cell r="P16922" t="str">
            <v/>
          </cell>
          <cell r="Q16922" t="str">
            <v/>
          </cell>
        </row>
        <row r="16923">
          <cell r="J16923" t="str">
            <v/>
          </cell>
          <cell r="O16923" t="str">
            <v/>
          </cell>
          <cell r="P16923" t="str">
            <v/>
          </cell>
          <cell r="Q16923" t="str">
            <v/>
          </cell>
        </row>
        <row r="16924">
          <cell r="J16924" t="str">
            <v/>
          </cell>
          <cell r="O16924" t="str">
            <v/>
          </cell>
          <cell r="P16924" t="str">
            <v/>
          </cell>
          <cell r="Q16924" t="str">
            <v/>
          </cell>
        </row>
        <row r="16925">
          <cell r="J16925" t="str">
            <v/>
          </cell>
          <cell r="O16925" t="str">
            <v/>
          </cell>
          <cell r="P16925" t="str">
            <v/>
          </cell>
          <cell r="Q16925" t="str">
            <v/>
          </cell>
        </row>
        <row r="16926">
          <cell r="J16926" t="str">
            <v/>
          </cell>
          <cell r="O16926" t="str">
            <v/>
          </cell>
          <cell r="P16926" t="str">
            <v/>
          </cell>
          <cell r="Q16926" t="str">
            <v/>
          </cell>
        </row>
        <row r="16927">
          <cell r="J16927" t="str">
            <v/>
          </cell>
          <cell r="O16927" t="str">
            <v/>
          </cell>
          <cell r="P16927" t="str">
            <v/>
          </cell>
          <cell r="Q16927" t="str">
            <v/>
          </cell>
        </row>
        <row r="16928">
          <cell r="J16928" t="str">
            <v/>
          </cell>
          <cell r="O16928" t="str">
            <v/>
          </cell>
          <cell r="P16928" t="str">
            <v/>
          </cell>
          <cell r="Q16928" t="str">
            <v/>
          </cell>
        </row>
        <row r="16929">
          <cell r="J16929" t="str">
            <v/>
          </cell>
          <cell r="O16929" t="str">
            <v/>
          </cell>
          <cell r="P16929" t="str">
            <v/>
          </cell>
          <cell r="Q16929" t="str">
            <v/>
          </cell>
        </row>
        <row r="16930">
          <cell r="J16930" t="str">
            <v/>
          </cell>
          <cell r="O16930" t="str">
            <v/>
          </cell>
          <cell r="P16930" t="str">
            <v/>
          </cell>
          <cell r="Q16930" t="str">
            <v/>
          </cell>
        </row>
        <row r="16931">
          <cell r="J16931" t="str">
            <v/>
          </cell>
          <cell r="O16931" t="str">
            <v/>
          </cell>
          <cell r="P16931" t="str">
            <v/>
          </cell>
          <cell r="Q16931" t="str">
            <v/>
          </cell>
        </row>
        <row r="16932">
          <cell r="J16932" t="str">
            <v/>
          </cell>
          <cell r="O16932" t="str">
            <v/>
          </cell>
          <cell r="P16932" t="str">
            <v/>
          </cell>
          <cell r="Q16932" t="str">
            <v/>
          </cell>
        </row>
        <row r="16933">
          <cell r="J16933" t="str">
            <v/>
          </cell>
          <cell r="O16933" t="str">
            <v/>
          </cell>
          <cell r="P16933" t="str">
            <v/>
          </cell>
          <cell r="Q16933" t="str">
            <v/>
          </cell>
        </row>
        <row r="16934">
          <cell r="J16934" t="str">
            <v/>
          </cell>
          <cell r="O16934" t="str">
            <v/>
          </cell>
          <cell r="P16934" t="str">
            <v/>
          </cell>
          <cell r="Q16934" t="str">
            <v/>
          </cell>
        </row>
        <row r="16935">
          <cell r="J16935" t="str">
            <v/>
          </cell>
          <cell r="O16935" t="str">
            <v/>
          </cell>
          <cell r="P16935" t="str">
            <v/>
          </cell>
          <cell r="Q16935" t="str">
            <v/>
          </cell>
        </row>
        <row r="16936">
          <cell r="J16936" t="str">
            <v/>
          </cell>
          <cell r="O16936" t="str">
            <v/>
          </cell>
          <cell r="P16936" t="str">
            <v/>
          </cell>
          <cell r="Q16936" t="str">
            <v/>
          </cell>
        </row>
        <row r="16937">
          <cell r="J16937" t="str">
            <v/>
          </cell>
          <cell r="O16937" t="str">
            <v/>
          </cell>
          <cell r="P16937" t="str">
            <v/>
          </cell>
          <cell r="Q16937" t="str">
            <v/>
          </cell>
        </row>
        <row r="16938">
          <cell r="J16938" t="str">
            <v/>
          </cell>
          <cell r="O16938" t="str">
            <v/>
          </cell>
          <cell r="P16938" t="str">
            <v/>
          </cell>
          <cell r="Q16938" t="str">
            <v/>
          </cell>
        </row>
        <row r="16939">
          <cell r="J16939" t="str">
            <v/>
          </cell>
          <cell r="O16939" t="str">
            <v/>
          </cell>
          <cell r="P16939" t="str">
            <v/>
          </cell>
          <cell r="Q16939" t="str">
            <v/>
          </cell>
        </row>
        <row r="16940">
          <cell r="J16940" t="str">
            <v/>
          </cell>
          <cell r="O16940" t="str">
            <v/>
          </cell>
          <cell r="P16940" t="str">
            <v/>
          </cell>
          <cell r="Q16940" t="str">
            <v/>
          </cell>
        </row>
        <row r="16941">
          <cell r="J16941" t="str">
            <v/>
          </cell>
          <cell r="O16941" t="str">
            <v/>
          </cell>
          <cell r="P16941" t="str">
            <v/>
          </cell>
          <cell r="Q16941" t="str">
            <v/>
          </cell>
        </row>
        <row r="16942">
          <cell r="J16942" t="str">
            <v/>
          </cell>
          <cell r="O16942" t="str">
            <v/>
          </cell>
          <cell r="P16942" t="str">
            <v/>
          </cell>
          <cell r="Q16942" t="str">
            <v/>
          </cell>
        </row>
        <row r="16943">
          <cell r="J16943" t="str">
            <v/>
          </cell>
          <cell r="O16943" t="str">
            <v/>
          </cell>
          <cell r="P16943" t="str">
            <v/>
          </cell>
          <cell r="Q16943" t="str">
            <v/>
          </cell>
        </row>
        <row r="16944">
          <cell r="J16944" t="str">
            <v/>
          </cell>
          <cell r="O16944" t="str">
            <v/>
          </cell>
          <cell r="P16944" t="str">
            <v/>
          </cell>
          <cell r="Q16944" t="str">
            <v/>
          </cell>
        </row>
        <row r="16945">
          <cell r="J16945" t="str">
            <v/>
          </cell>
          <cell r="O16945" t="str">
            <v/>
          </cell>
          <cell r="P16945" t="str">
            <v/>
          </cell>
          <cell r="Q16945" t="str">
            <v/>
          </cell>
        </row>
        <row r="16946">
          <cell r="J16946" t="str">
            <v/>
          </cell>
          <cell r="O16946" t="str">
            <v/>
          </cell>
          <cell r="P16946" t="str">
            <v/>
          </cell>
          <cell r="Q16946" t="str">
            <v/>
          </cell>
        </row>
        <row r="16947">
          <cell r="J16947" t="str">
            <v/>
          </cell>
          <cell r="O16947" t="str">
            <v/>
          </cell>
          <cell r="P16947" t="str">
            <v/>
          </cell>
          <cell r="Q16947" t="str">
            <v/>
          </cell>
        </row>
        <row r="16948">
          <cell r="J16948" t="str">
            <v/>
          </cell>
          <cell r="O16948" t="str">
            <v/>
          </cell>
          <cell r="P16948" t="str">
            <v/>
          </cell>
          <cell r="Q16948" t="str">
            <v/>
          </cell>
        </row>
        <row r="16949">
          <cell r="J16949" t="str">
            <v/>
          </cell>
          <cell r="O16949" t="str">
            <v/>
          </cell>
          <cell r="P16949" t="str">
            <v/>
          </cell>
          <cell r="Q16949" t="str">
            <v/>
          </cell>
        </row>
        <row r="16950">
          <cell r="J16950" t="str">
            <v/>
          </cell>
          <cell r="O16950" t="str">
            <v/>
          </cell>
          <cell r="P16950" t="str">
            <v/>
          </cell>
          <cell r="Q16950" t="str">
            <v/>
          </cell>
        </row>
        <row r="16951">
          <cell r="J16951" t="str">
            <v/>
          </cell>
          <cell r="O16951" t="str">
            <v/>
          </cell>
          <cell r="P16951" t="str">
            <v/>
          </cell>
          <cell r="Q16951" t="str">
            <v/>
          </cell>
        </row>
        <row r="16952">
          <cell r="J16952" t="str">
            <v/>
          </cell>
          <cell r="O16952" t="str">
            <v/>
          </cell>
          <cell r="P16952" t="str">
            <v/>
          </cell>
          <cell r="Q16952" t="str">
            <v/>
          </cell>
        </row>
        <row r="16953">
          <cell r="J16953" t="str">
            <v/>
          </cell>
          <cell r="O16953" t="str">
            <v/>
          </cell>
          <cell r="P16953" t="str">
            <v/>
          </cell>
          <cell r="Q16953" t="str">
            <v/>
          </cell>
        </row>
        <row r="16954">
          <cell r="J16954" t="str">
            <v/>
          </cell>
          <cell r="O16954" t="str">
            <v/>
          </cell>
          <cell r="P16954" t="str">
            <v/>
          </cell>
          <cell r="Q16954" t="str">
            <v/>
          </cell>
        </row>
        <row r="16955">
          <cell r="J16955" t="str">
            <v/>
          </cell>
          <cell r="O16955" t="str">
            <v/>
          </cell>
          <cell r="P16955" t="str">
            <v/>
          </cell>
          <cell r="Q16955" t="str">
            <v/>
          </cell>
        </row>
        <row r="16956">
          <cell r="J16956" t="str">
            <v/>
          </cell>
          <cell r="O16956" t="str">
            <v/>
          </cell>
          <cell r="P16956" t="str">
            <v/>
          </cell>
          <cell r="Q16956" t="str">
            <v/>
          </cell>
        </row>
        <row r="16957">
          <cell r="J16957" t="str">
            <v/>
          </cell>
          <cell r="O16957" t="str">
            <v/>
          </cell>
          <cell r="P16957" t="str">
            <v/>
          </cell>
          <cell r="Q16957" t="str">
            <v/>
          </cell>
        </row>
        <row r="16958">
          <cell r="J16958" t="str">
            <v/>
          </cell>
          <cell r="O16958" t="str">
            <v/>
          </cell>
          <cell r="P16958" t="str">
            <v/>
          </cell>
          <cell r="Q16958" t="str">
            <v/>
          </cell>
        </row>
        <row r="16959">
          <cell r="J16959" t="str">
            <v/>
          </cell>
          <cell r="O16959" t="str">
            <v/>
          </cell>
          <cell r="P16959" t="str">
            <v/>
          </cell>
          <cell r="Q16959" t="str">
            <v/>
          </cell>
        </row>
        <row r="16960">
          <cell r="J16960" t="str">
            <v/>
          </cell>
          <cell r="O16960" t="str">
            <v/>
          </cell>
          <cell r="P16960" t="str">
            <v/>
          </cell>
          <cell r="Q16960" t="str">
            <v/>
          </cell>
        </row>
        <row r="16961">
          <cell r="J16961" t="str">
            <v/>
          </cell>
          <cell r="O16961" t="str">
            <v/>
          </cell>
          <cell r="P16961" t="str">
            <v/>
          </cell>
          <cell r="Q16961" t="str">
            <v/>
          </cell>
        </row>
        <row r="16962">
          <cell r="J16962" t="str">
            <v/>
          </cell>
          <cell r="O16962" t="str">
            <v/>
          </cell>
          <cell r="P16962" t="str">
            <v/>
          </cell>
          <cell r="Q16962" t="str">
            <v/>
          </cell>
        </row>
        <row r="16963">
          <cell r="J16963" t="str">
            <v/>
          </cell>
          <cell r="O16963" t="str">
            <v/>
          </cell>
          <cell r="P16963" t="str">
            <v/>
          </cell>
          <cell r="Q16963" t="str">
            <v/>
          </cell>
        </row>
        <row r="16964">
          <cell r="J16964" t="str">
            <v/>
          </cell>
          <cell r="O16964" t="str">
            <v/>
          </cell>
          <cell r="P16964" t="str">
            <v/>
          </cell>
          <cell r="Q16964" t="str">
            <v/>
          </cell>
        </row>
        <row r="16965">
          <cell r="J16965" t="str">
            <v/>
          </cell>
          <cell r="O16965" t="str">
            <v/>
          </cell>
          <cell r="P16965" t="str">
            <v/>
          </cell>
          <cell r="Q16965" t="str">
            <v/>
          </cell>
        </row>
        <row r="16966">
          <cell r="J16966" t="str">
            <v/>
          </cell>
          <cell r="O16966" t="str">
            <v/>
          </cell>
          <cell r="P16966" t="str">
            <v/>
          </cell>
          <cell r="Q16966" t="str">
            <v/>
          </cell>
        </row>
        <row r="16967">
          <cell r="J16967" t="str">
            <v/>
          </cell>
          <cell r="O16967" t="str">
            <v/>
          </cell>
          <cell r="P16967" t="str">
            <v/>
          </cell>
          <cell r="Q16967" t="str">
            <v/>
          </cell>
        </row>
        <row r="16968">
          <cell r="J16968" t="str">
            <v/>
          </cell>
          <cell r="O16968" t="str">
            <v/>
          </cell>
          <cell r="P16968" t="str">
            <v/>
          </cell>
          <cell r="Q16968" t="str">
            <v/>
          </cell>
        </row>
        <row r="16969">
          <cell r="J16969" t="str">
            <v/>
          </cell>
          <cell r="O16969" t="str">
            <v/>
          </cell>
          <cell r="P16969" t="str">
            <v/>
          </cell>
          <cell r="Q16969" t="str">
            <v/>
          </cell>
        </row>
        <row r="16970">
          <cell r="J16970" t="str">
            <v/>
          </cell>
          <cell r="O16970" t="str">
            <v/>
          </cell>
          <cell r="P16970" t="str">
            <v/>
          </cell>
          <cell r="Q16970" t="str">
            <v/>
          </cell>
        </row>
        <row r="16971">
          <cell r="J16971" t="str">
            <v/>
          </cell>
          <cell r="O16971" t="str">
            <v/>
          </cell>
          <cell r="P16971" t="str">
            <v/>
          </cell>
          <cell r="Q16971" t="str">
            <v/>
          </cell>
        </row>
        <row r="16972">
          <cell r="J16972" t="str">
            <v/>
          </cell>
          <cell r="O16972" t="str">
            <v/>
          </cell>
          <cell r="P16972" t="str">
            <v/>
          </cell>
          <cell r="Q16972" t="str">
            <v/>
          </cell>
        </row>
        <row r="16973">
          <cell r="J16973" t="str">
            <v/>
          </cell>
          <cell r="O16973" t="str">
            <v/>
          </cell>
          <cell r="P16973" t="str">
            <v/>
          </cell>
          <cell r="Q16973" t="str">
            <v/>
          </cell>
        </row>
        <row r="16974">
          <cell r="J16974" t="str">
            <v/>
          </cell>
          <cell r="O16974" t="str">
            <v/>
          </cell>
          <cell r="P16974" t="str">
            <v/>
          </cell>
          <cell r="Q16974" t="str">
            <v/>
          </cell>
        </row>
        <row r="16975">
          <cell r="J16975" t="str">
            <v/>
          </cell>
          <cell r="O16975" t="str">
            <v/>
          </cell>
          <cell r="P16975" t="str">
            <v/>
          </cell>
          <cell r="Q16975" t="str">
            <v/>
          </cell>
        </row>
        <row r="16976">
          <cell r="J16976" t="str">
            <v/>
          </cell>
          <cell r="O16976" t="str">
            <v/>
          </cell>
          <cell r="P16976" t="str">
            <v/>
          </cell>
          <cell r="Q16976" t="str">
            <v/>
          </cell>
        </row>
        <row r="16977">
          <cell r="J16977" t="str">
            <v/>
          </cell>
          <cell r="O16977" t="str">
            <v/>
          </cell>
          <cell r="P16977" t="str">
            <v/>
          </cell>
          <cell r="Q16977" t="str">
            <v/>
          </cell>
        </row>
        <row r="16978">
          <cell r="J16978" t="str">
            <v/>
          </cell>
          <cell r="O16978" t="str">
            <v/>
          </cell>
          <cell r="P16978" t="str">
            <v/>
          </cell>
          <cell r="Q16978" t="str">
            <v/>
          </cell>
        </row>
        <row r="16979">
          <cell r="J16979" t="str">
            <v/>
          </cell>
          <cell r="O16979" t="str">
            <v/>
          </cell>
          <cell r="P16979" t="str">
            <v/>
          </cell>
          <cell r="Q16979" t="str">
            <v/>
          </cell>
        </row>
        <row r="16980">
          <cell r="J16980" t="str">
            <v/>
          </cell>
          <cell r="O16980" t="str">
            <v/>
          </cell>
          <cell r="P16980" t="str">
            <v/>
          </cell>
          <cell r="Q16980" t="str">
            <v/>
          </cell>
        </row>
        <row r="16981">
          <cell r="J16981" t="str">
            <v/>
          </cell>
          <cell r="O16981" t="str">
            <v/>
          </cell>
          <cell r="P16981" t="str">
            <v/>
          </cell>
          <cell r="Q16981" t="str">
            <v/>
          </cell>
        </row>
        <row r="16982">
          <cell r="J16982" t="str">
            <v/>
          </cell>
          <cell r="O16982" t="str">
            <v/>
          </cell>
          <cell r="P16982" t="str">
            <v/>
          </cell>
          <cell r="Q16982" t="str">
            <v/>
          </cell>
        </row>
        <row r="16983">
          <cell r="J16983" t="str">
            <v/>
          </cell>
          <cell r="O16983" t="str">
            <v/>
          </cell>
          <cell r="P16983" t="str">
            <v/>
          </cell>
          <cell r="Q16983" t="str">
            <v/>
          </cell>
        </row>
        <row r="16984">
          <cell r="J16984" t="str">
            <v/>
          </cell>
          <cell r="O16984" t="str">
            <v/>
          </cell>
          <cell r="P16984" t="str">
            <v/>
          </cell>
          <cell r="Q16984" t="str">
            <v/>
          </cell>
        </row>
        <row r="16985">
          <cell r="J16985" t="str">
            <v/>
          </cell>
          <cell r="O16985" t="str">
            <v/>
          </cell>
          <cell r="P16985" t="str">
            <v/>
          </cell>
          <cell r="Q16985" t="str">
            <v/>
          </cell>
        </row>
        <row r="16986">
          <cell r="J16986" t="str">
            <v/>
          </cell>
          <cell r="O16986" t="str">
            <v/>
          </cell>
          <cell r="P16986" t="str">
            <v/>
          </cell>
          <cell r="Q16986" t="str">
            <v/>
          </cell>
        </row>
        <row r="16987">
          <cell r="J16987" t="str">
            <v/>
          </cell>
          <cell r="O16987" t="str">
            <v/>
          </cell>
          <cell r="P16987" t="str">
            <v/>
          </cell>
          <cell r="Q16987" t="str">
            <v/>
          </cell>
        </row>
        <row r="16988">
          <cell r="J16988" t="str">
            <v/>
          </cell>
          <cell r="O16988" t="str">
            <v/>
          </cell>
          <cell r="P16988" t="str">
            <v/>
          </cell>
          <cell r="Q16988" t="str">
            <v/>
          </cell>
        </row>
        <row r="16989">
          <cell r="J16989" t="str">
            <v/>
          </cell>
          <cell r="O16989" t="str">
            <v/>
          </cell>
          <cell r="P16989" t="str">
            <v/>
          </cell>
          <cell r="Q16989" t="str">
            <v/>
          </cell>
        </row>
        <row r="16990">
          <cell r="J16990" t="str">
            <v/>
          </cell>
          <cell r="O16990" t="str">
            <v/>
          </cell>
          <cell r="P16990" t="str">
            <v/>
          </cell>
          <cell r="Q16990" t="str">
            <v/>
          </cell>
        </row>
        <row r="16991">
          <cell r="J16991" t="str">
            <v/>
          </cell>
          <cell r="O16991" t="str">
            <v/>
          </cell>
          <cell r="P16991" t="str">
            <v/>
          </cell>
          <cell r="Q16991" t="str">
            <v/>
          </cell>
        </row>
        <row r="16992">
          <cell r="J16992" t="str">
            <v/>
          </cell>
          <cell r="O16992" t="str">
            <v/>
          </cell>
          <cell r="P16992" t="str">
            <v/>
          </cell>
          <cell r="Q16992" t="str">
            <v/>
          </cell>
        </row>
        <row r="16993">
          <cell r="J16993" t="str">
            <v/>
          </cell>
          <cell r="O16993" t="str">
            <v/>
          </cell>
          <cell r="P16993" t="str">
            <v/>
          </cell>
          <cell r="Q16993" t="str">
            <v/>
          </cell>
        </row>
        <row r="16994">
          <cell r="J16994" t="str">
            <v/>
          </cell>
          <cell r="O16994" t="str">
            <v/>
          </cell>
          <cell r="P16994" t="str">
            <v/>
          </cell>
          <cell r="Q16994" t="str">
            <v/>
          </cell>
        </row>
        <row r="16995">
          <cell r="J16995" t="str">
            <v/>
          </cell>
          <cell r="O16995" t="str">
            <v/>
          </cell>
          <cell r="P16995" t="str">
            <v/>
          </cell>
          <cell r="Q16995" t="str">
            <v/>
          </cell>
        </row>
        <row r="16996">
          <cell r="J16996" t="str">
            <v/>
          </cell>
          <cell r="O16996" t="str">
            <v/>
          </cell>
          <cell r="P16996" t="str">
            <v/>
          </cell>
          <cell r="Q16996" t="str">
            <v/>
          </cell>
        </row>
        <row r="16997">
          <cell r="J16997" t="str">
            <v/>
          </cell>
          <cell r="O16997" t="str">
            <v/>
          </cell>
          <cell r="P16997" t="str">
            <v/>
          </cell>
          <cell r="Q16997" t="str">
            <v/>
          </cell>
        </row>
        <row r="16998">
          <cell r="J16998" t="str">
            <v/>
          </cell>
          <cell r="O16998" t="str">
            <v/>
          </cell>
          <cell r="P16998" t="str">
            <v/>
          </cell>
          <cell r="Q16998" t="str">
            <v/>
          </cell>
        </row>
        <row r="16999">
          <cell r="J16999" t="str">
            <v/>
          </cell>
          <cell r="O16999" t="str">
            <v/>
          </cell>
          <cell r="P16999" t="str">
            <v/>
          </cell>
          <cell r="Q16999" t="str">
            <v/>
          </cell>
        </row>
        <row r="17000">
          <cell r="J17000" t="str">
            <v/>
          </cell>
          <cell r="O17000" t="str">
            <v/>
          </cell>
          <cell r="P17000" t="str">
            <v/>
          </cell>
          <cell r="Q17000" t="str">
            <v/>
          </cell>
        </row>
        <row r="17001">
          <cell r="J17001" t="str">
            <v/>
          </cell>
          <cell r="O17001" t="str">
            <v/>
          </cell>
          <cell r="P17001" t="str">
            <v/>
          </cell>
          <cell r="Q17001" t="str">
            <v/>
          </cell>
        </row>
        <row r="17002">
          <cell r="J17002" t="str">
            <v/>
          </cell>
          <cell r="O17002" t="str">
            <v/>
          </cell>
          <cell r="P17002" t="str">
            <v/>
          </cell>
          <cell r="Q17002" t="str">
            <v/>
          </cell>
        </row>
        <row r="17003">
          <cell r="J17003" t="str">
            <v/>
          </cell>
          <cell r="O17003" t="str">
            <v/>
          </cell>
          <cell r="P17003" t="str">
            <v/>
          </cell>
          <cell r="Q17003" t="str">
            <v/>
          </cell>
        </row>
        <row r="17004">
          <cell r="J17004" t="str">
            <v/>
          </cell>
          <cell r="O17004" t="str">
            <v/>
          </cell>
          <cell r="P17004" t="str">
            <v/>
          </cell>
          <cell r="Q17004" t="str">
            <v/>
          </cell>
        </row>
        <row r="17005">
          <cell r="J17005" t="str">
            <v/>
          </cell>
          <cell r="O17005" t="str">
            <v/>
          </cell>
          <cell r="P17005" t="str">
            <v/>
          </cell>
          <cell r="Q17005" t="str">
            <v/>
          </cell>
        </row>
        <row r="17006">
          <cell r="J17006" t="str">
            <v/>
          </cell>
          <cell r="O17006" t="str">
            <v/>
          </cell>
          <cell r="P17006" t="str">
            <v/>
          </cell>
          <cell r="Q17006" t="str">
            <v/>
          </cell>
        </row>
        <row r="17007">
          <cell r="J17007" t="str">
            <v/>
          </cell>
          <cell r="O17007" t="str">
            <v/>
          </cell>
          <cell r="P17007" t="str">
            <v/>
          </cell>
          <cell r="Q17007" t="str">
            <v/>
          </cell>
        </row>
        <row r="17008">
          <cell r="J17008" t="str">
            <v/>
          </cell>
          <cell r="O17008" t="str">
            <v/>
          </cell>
          <cell r="P17008" t="str">
            <v/>
          </cell>
          <cell r="Q17008" t="str">
            <v/>
          </cell>
        </row>
        <row r="17009">
          <cell r="J17009" t="str">
            <v/>
          </cell>
          <cell r="O17009" t="str">
            <v/>
          </cell>
          <cell r="P17009" t="str">
            <v/>
          </cell>
          <cell r="Q17009" t="str">
            <v/>
          </cell>
        </row>
        <row r="17010">
          <cell r="J17010" t="str">
            <v/>
          </cell>
          <cell r="O17010" t="str">
            <v/>
          </cell>
          <cell r="P17010" t="str">
            <v/>
          </cell>
          <cell r="Q17010" t="str">
            <v/>
          </cell>
        </row>
        <row r="17011">
          <cell r="J17011" t="str">
            <v/>
          </cell>
          <cell r="O17011" t="str">
            <v/>
          </cell>
          <cell r="P17011" t="str">
            <v/>
          </cell>
          <cell r="Q17011" t="str">
            <v/>
          </cell>
        </row>
        <row r="17012">
          <cell r="J17012" t="str">
            <v/>
          </cell>
          <cell r="O17012" t="str">
            <v/>
          </cell>
          <cell r="P17012" t="str">
            <v/>
          </cell>
          <cell r="Q17012" t="str">
            <v/>
          </cell>
        </row>
        <row r="17013">
          <cell r="J17013" t="str">
            <v/>
          </cell>
          <cell r="O17013" t="str">
            <v/>
          </cell>
          <cell r="P17013" t="str">
            <v/>
          </cell>
          <cell r="Q17013" t="str">
            <v/>
          </cell>
        </row>
        <row r="17014">
          <cell r="J17014" t="str">
            <v/>
          </cell>
          <cell r="O17014" t="str">
            <v/>
          </cell>
          <cell r="P17014" t="str">
            <v/>
          </cell>
          <cell r="Q17014" t="str">
            <v/>
          </cell>
        </row>
        <row r="17015">
          <cell r="J17015" t="str">
            <v/>
          </cell>
          <cell r="O17015" t="str">
            <v/>
          </cell>
          <cell r="P17015" t="str">
            <v/>
          </cell>
          <cell r="Q17015" t="str">
            <v/>
          </cell>
        </row>
        <row r="17016">
          <cell r="J17016" t="str">
            <v/>
          </cell>
          <cell r="O17016" t="str">
            <v/>
          </cell>
          <cell r="P17016" t="str">
            <v/>
          </cell>
          <cell r="Q17016" t="str">
            <v/>
          </cell>
        </row>
        <row r="17017">
          <cell r="J17017" t="str">
            <v/>
          </cell>
          <cell r="O17017" t="str">
            <v/>
          </cell>
          <cell r="P17017" t="str">
            <v/>
          </cell>
          <cell r="Q17017" t="str">
            <v/>
          </cell>
        </row>
        <row r="17018">
          <cell r="J17018" t="str">
            <v/>
          </cell>
          <cell r="O17018" t="str">
            <v/>
          </cell>
          <cell r="P17018" t="str">
            <v/>
          </cell>
          <cell r="Q17018" t="str">
            <v/>
          </cell>
        </row>
        <row r="17019">
          <cell r="J17019" t="str">
            <v/>
          </cell>
          <cell r="O17019" t="str">
            <v/>
          </cell>
          <cell r="P17019" t="str">
            <v/>
          </cell>
          <cell r="Q17019" t="str">
            <v/>
          </cell>
        </row>
        <row r="17020">
          <cell r="J17020" t="str">
            <v/>
          </cell>
          <cell r="O17020" t="str">
            <v/>
          </cell>
          <cell r="P17020" t="str">
            <v/>
          </cell>
          <cell r="Q17020" t="str">
            <v/>
          </cell>
        </row>
        <row r="17021">
          <cell r="J17021" t="str">
            <v/>
          </cell>
          <cell r="O17021" t="str">
            <v/>
          </cell>
          <cell r="P17021" t="str">
            <v/>
          </cell>
          <cell r="Q17021" t="str">
            <v/>
          </cell>
        </row>
        <row r="17022">
          <cell r="J17022" t="str">
            <v/>
          </cell>
          <cell r="O17022" t="str">
            <v/>
          </cell>
          <cell r="P17022" t="str">
            <v/>
          </cell>
          <cell r="Q17022" t="str">
            <v/>
          </cell>
        </row>
        <row r="17023">
          <cell r="J17023" t="str">
            <v/>
          </cell>
          <cell r="O17023" t="str">
            <v/>
          </cell>
          <cell r="P17023" t="str">
            <v/>
          </cell>
          <cell r="Q17023" t="str">
            <v/>
          </cell>
        </row>
        <row r="17024">
          <cell r="J17024" t="str">
            <v/>
          </cell>
          <cell r="O17024" t="str">
            <v/>
          </cell>
          <cell r="P17024" t="str">
            <v/>
          </cell>
          <cell r="Q17024" t="str">
            <v/>
          </cell>
        </row>
        <row r="17025">
          <cell r="J17025" t="str">
            <v/>
          </cell>
          <cell r="O17025" t="str">
            <v/>
          </cell>
          <cell r="P17025" t="str">
            <v/>
          </cell>
          <cell r="Q17025" t="str">
            <v/>
          </cell>
        </row>
        <row r="17026">
          <cell r="J17026" t="str">
            <v/>
          </cell>
          <cell r="O17026" t="str">
            <v/>
          </cell>
          <cell r="P17026" t="str">
            <v/>
          </cell>
          <cell r="Q17026" t="str">
            <v/>
          </cell>
        </row>
        <row r="17027">
          <cell r="J17027" t="str">
            <v/>
          </cell>
          <cell r="O17027" t="str">
            <v/>
          </cell>
          <cell r="P17027" t="str">
            <v/>
          </cell>
          <cell r="Q17027" t="str">
            <v/>
          </cell>
        </row>
        <row r="17028">
          <cell r="J17028" t="str">
            <v/>
          </cell>
          <cell r="O17028" t="str">
            <v/>
          </cell>
          <cell r="P17028" t="str">
            <v/>
          </cell>
          <cell r="Q17028" t="str">
            <v/>
          </cell>
        </row>
        <row r="17029">
          <cell r="J17029" t="str">
            <v/>
          </cell>
          <cell r="O17029" t="str">
            <v/>
          </cell>
          <cell r="P17029" t="str">
            <v/>
          </cell>
          <cell r="Q17029" t="str">
            <v/>
          </cell>
        </row>
        <row r="17030">
          <cell r="J17030" t="str">
            <v/>
          </cell>
          <cell r="O17030" t="str">
            <v/>
          </cell>
          <cell r="P17030" t="str">
            <v/>
          </cell>
          <cell r="Q17030" t="str">
            <v/>
          </cell>
        </row>
        <row r="17031">
          <cell r="J17031" t="str">
            <v/>
          </cell>
          <cell r="O17031" t="str">
            <v/>
          </cell>
          <cell r="P17031" t="str">
            <v/>
          </cell>
          <cell r="Q17031" t="str">
            <v/>
          </cell>
        </row>
        <row r="17032">
          <cell r="J17032" t="str">
            <v/>
          </cell>
          <cell r="O17032" t="str">
            <v/>
          </cell>
          <cell r="P17032" t="str">
            <v/>
          </cell>
          <cell r="Q17032" t="str">
            <v/>
          </cell>
        </row>
        <row r="17033">
          <cell r="J17033" t="str">
            <v/>
          </cell>
          <cell r="O17033" t="str">
            <v/>
          </cell>
          <cell r="P17033" t="str">
            <v/>
          </cell>
          <cell r="Q17033" t="str">
            <v/>
          </cell>
        </row>
        <row r="17034">
          <cell r="J17034" t="str">
            <v/>
          </cell>
          <cell r="O17034" t="str">
            <v/>
          </cell>
          <cell r="P17034" t="str">
            <v/>
          </cell>
          <cell r="Q17034" t="str">
            <v/>
          </cell>
        </row>
        <row r="17035">
          <cell r="J17035" t="str">
            <v/>
          </cell>
          <cell r="O17035" t="str">
            <v/>
          </cell>
          <cell r="P17035" t="str">
            <v/>
          </cell>
          <cell r="Q17035" t="str">
            <v/>
          </cell>
        </row>
        <row r="17036">
          <cell r="J17036" t="str">
            <v/>
          </cell>
          <cell r="O17036" t="str">
            <v/>
          </cell>
          <cell r="P17036" t="str">
            <v/>
          </cell>
          <cell r="Q17036" t="str">
            <v/>
          </cell>
        </row>
        <row r="17037">
          <cell r="J17037" t="str">
            <v/>
          </cell>
          <cell r="O17037" t="str">
            <v/>
          </cell>
          <cell r="P17037" t="str">
            <v/>
          </cell>
          <cell r="Q17037" t="str">
            <v/>
          </cell>
        </row>
        <row r="17038">
          <cell r="J17038" t="str">
            <v/>
          </cell>
          <cell r="O17038" t="str">
            <v/>
          </cell>
          <cell r="P17038" t="str">
            <v/>
          </cell>
          <cell r="Q17038" t="str">
            <v/>
          </cell>
        </row>
        <row r="17039">
          <cell r="J17039" t="str">
            <v/>
          </cell>
          <cell r="O17039" t="str">
            <v/>
          </cell>
          <cell r="P17039" t="str">
            <v/>
          </cell>
          <cell r="Q17039" t="str">
            <v/>
          </cell>
        </row>
        <row r="17040">
          <cell r="J17040" t="str">
            <v/>
          </cell>
          <cell r="O17040" t="str">
            <v/>
          </cell>
          <cell r="P17040" t="str">
            <v/>
          </cell>
          <cell r="Q17040" t="str">
            <v/>
          </cell>
        </row>
        <row r="17041">
          <cell r="J17041" t="str">
            <v/>
          </cell>
          <cell r="O17041" t="str">
            <v/>
          </cell>
          <cell r="P17041" t="str">
            <v/>
          </cell>
          <cell r="Q17041" t="str">
            <v/>
          </cell>
        </row>
        <row r="17042">
          <cell r="J17042" t="str">
            <v/>
          </cell>
          <cell r="O17042" t="str">
            <v/>
          </cell>
          <cell r="P17042" t="str">
            <v/>
          </cell>
          <cell r="Q17042" t="str">
            <v/>
          </cell>
        </row>
        <row r="17043">
          <cell r="J17043" t="str">
            <v/>
          </cell>
          <cell r="O17043" t="str">
            <v/>
          </cell>
          <cell r="P17043" t="str">
            <v/>
          </cell>
          <cell r="Q17043" t="str">
            <v/>
          </cell>
        </row>
        <row r="17044">
          <cell r="J17044" t="str">
            <v/>
          </cell>
          <cell r="O17044" t="str">
            <v/>
          </cell>
          <cell r="P17044" t="str">
            <v/>
          </cell>
          <cell r="Q17044" t="str">
            <v/>
          </cell>
        </row>
        <row r="17045">
          <cell r="J17045" t="str">
            <v/>
          </cell>
          <cell r="O17045" t="str">
            <v/>
          </cell>
          <cell r="P17045" t="str">
            <v/>
          </cell>
          <cell r="Q17045" t="str">
            <v/>
          </cell>
        </row>
        <row r="17046">
          <cell r="J17046" t="str">
            <v/>
          </cell>
          <cell r="O17046" t="str">
            <v/>
          </cell>
          <cell r="P17046" t="str">
            <v/>
          </cell>
          <cell r="Q17046" t="str">
            <v/>
          </cell>
        </row>
        <row r="17047">
          <cell r="J17047" t="str">
            <v/>
          </cell>
          <cell r="O17047" t="str">
            <v/>
          </cell>
          <cell r="P17047" t="str">
            <v/>
          </cell>
          <cell r="Q17047" t="str">
            <v/>
          </cell>
        </row>
        <row r="17048">
          <cell r="J17048" t="str">
            <v/>
          </cell>
          <cell r="O17048" t="str">
            <v/>
          </cell>
          <cell r="P17048" t="str">
            <v/>
          </cell>
          <cell r="Q17048" t="str">
            <v/>
          </cell>
        </row>
        <row r="17049">
          <cell r="J17049" t="str">
            <v/>
          </cell>
          <cell r="O17049" t="str">
            <v/>
          </cell>
          <cell r="P17049" t="str">
            <v/>
          </cell>
          <cell r="Q17049" t="str">
            <v/>
          </cell>
        </row>
        <row r="17050">
          <cell r="J17050" t="str">
            <v/>
          </cell>
          <cell r="O17050" t="str">
            <v/>
          </cell>
          <cell r="P17050" t="str">
            <v/>
          </cell>
          <cell r="Q17050" t="str">
            <v/>
          </cell>
        </row>
        <row r="17051">
          <cell r="J17051" t="str">
            <v/>
          </cell>
          <cell r="O17051" t="str">
            <v/>
          </cell>
          <cell r="P17051" t="str">
            <v/>
          </cell>
          <cell r="Q17051" t="str">
            <v/>
          </cell>
        </row>
        <row r="17052">
          <cell r="J17052" t="str">
            <v/>
          </cell>
          <cell r="O17052" t="str">
            <v/>
          </cell>
          <cell r="P17052" t="str">
            <v/>
          </cell>
          <cell r="Q17052" t="str">
            <v/>
          </cell>
        </row>
        <row r="17053">
          <cell r="J17053" t="str">
            <v/>
          </cell>
          <cell r="O17053" t="str">
            <v/>
          </cell>
          <cell r="P17053" t="str">
            <v/>
          </cell>
          <cell r="Q17053" t="str">
            <v/>
          </cell>
        </row>
        <row r="17054">
          <cell r="J17054" t="str">
            <v/>
          </cell>
          <cell r="O17054" t="str">
            <v/>
          </cell>
          <cell r="P17054" t="str">
            <v/>
          </cell>
          <cell r="Q17054" t="str">
            <v/>
          </cell>
        </row>
        <row r="17055">
          <cell r="J17055" t="str">
            <v/>
          </cell>
          <cell r="O17055" t="str">
            <v/>
          </cell>
          <cell r="P17055" t="str">
            <v/>
          </cell>
          <cell r="Q17055" t="str">
            <v/>
          </cell>
        </row>
        <row r="17056">
          <cell r="J17056" t="str">
            <v/>
          </cell>
          <cell r="O17056" t="str">
            <v/>
          </cell>
          <cell r="P17056" t="str">
            <v/>
          </cell>
          <cell r="Q17056" t="str">
            <v/>
          </cell>
        </row>
        <row r="17057">
          <cell r="J17057" t="str">
            <v/>
          </cell>
          <cell r="O17057" t="str">
            <v/>
          </cell>
          <cell r="P17057" t="str">
            <v/>
          </cell>
          <cell r="Q17057" t="str">
            <v/>
          </cell>
        </row>
        <row r="17058">
          <cell r="J17058" t="str">
            <v/>
          </cell>
          <cell r="O17058" t="str">
            <v/>
          </cell>
          <cell r="P17058" t="str">
            <v/>
          </cell>
          <cell r="Q17058" t="str">
            <v/>
          </cell>
        </row>
        <row r="17059">
          <cell r="J17059" t="str">
            <v/>
          </cell>
          <cell r="O17059" t="str">
            <v/>
          </cell>
          <cell r="P17059" t="str">
            <v/>
          </cell>
          <cell r="Q17059" t="str">
            <v/>
          </cell>
        </row>
        <row r="17060">
          <cell r="J17060" t="str">
            <v/>
          </cell>
          <cell r="O17060" t="str">
            <v/>
          </cell>
          <cell r="P17060" t="str">
            <v/>
          </cell>
          <cell r="Q17060" t="str">
            <v/>
          </cell>
        </row>
        <row r="17061">
          <cell r="J17061" t="str">
            <v/>
          </cell>
          <cell r="O17061" t="str">
            <v/>
          </cell>
          <cell r="P17061" t="str">
            <v/>
          </cell>
          <cell r="Q17061" t="str">
            <v/>
          </cell>
        </row>
        <row r="17062">
          <cell r="J17062" t="str">
            <v/>
          </cell>
          <cell r="O17062" t="str">
            <v/>
          </cell>
          <cell r="P17062" t="str">
            <v/>
          </cell>
          <cell r="Q17062" t="str">
            <v/>
          </cell>
        </row>
        <row r="17063">
          <cell r="J17063" t="str">
            <v/>
          </cell>
          <cell r="O17063" t="str">
            <v/>
          </cell>
          <cell r="P17063" t="str">
            <v/>
          </cell>
          <cell r="Q17063" t="str">
            <v/>
          </cell>
        </row>
        <row r="17064">
          <cell r="J17064" t="str">
            <v/>
          </cell>
          <cell r="O17064" t="str">
            <v/>
          </cell>
          <cell r="P17064" t="str">
            <v/>
          </cell>
          <cell r="Q17064" t="str">
            <v/>
          </cell>
        </row>
        <row r="17065">
          <cell r="J17065" t="str">
            <v/>
          </cell>
          <cell r="O17065" t="str">
            <v/>
          </cell>
          <cell r="P17065" t="str">
            <v/>
          </cell>
          <cell r="Q17065" t="str">
            <v/>
          </cell>
        </row>
        <row r="17066">
          <cell r="J17066" t="str">
            <v/>
          </cell>
          <cell r="O17066" t="str">
            <v/>
          </cell>
          <cell r="P17066" t="str">
            <v/>
          </cell>
          <cell r="Q17066" t="str">
            <v/>
          </cell>
        </row>
        <row r="17067">
          <cell r="J17067" t="str">
            <v/>
          </cell>
          <cell r="O17067" t="str">
            <v/>
          </cell>
          <cell r="P17067" t="str">
            <v/>
          </cell>
          <cell r="Q17067" t="str">
            <v/>
          </cell>
        </row>
        <row r="17068">
          <cell r="J17068" t="str">
            <v/>
          </cell>
          <cell r="O17068" t="str">
            <v/>
          </cell>
          <cell r="P17068" t="str">
            <v/>
          </cell>
          <cell r="Q17068" t="str">
            <v/>
          </cell>
        </row>
        <row r="17069">
          <cell r="J17069" t="str">
            <v/>
          </cell>
          <cell r="O17069" t="str">
            <v/>
          </cell>
          <cell r="P17069" t="str">
            <v/>
          </cell>
          <cell r="Q17069" t="str">
            <v/>
          </cell>
        </row>
        <row r="17070">
          <cell r="J17070" t="str">
            <v/>
          </cell>
          <cell r="O17070" t="str">
            <v/>
          </cell>
          <cell r="P17070" t="str">
            <v/>
          </cell>
          <cell r="Q17070" t="str">
            <v/>
          </cell>
        </row>
        <row r="17071">
          <cell r="J17071" t="str">
            <v/>
          </cell>
          <cell r="O17071" t="str">
            <v/>
          </cell>
          <cell r="P17071" t="str">
            <v/>
          </cell>
          <cell r="Q17071" t="str">
            <v/>
          </cell>
        </row>
        <row r="17072">
          <cell r="J17072" t="str">
            <v/>
          </cell>
          <cell r="O17072" t="str">
            <v/>
          </cell>
          <cell r="P17072" t="str">
            <v/>
          </cell>
          <cell r="Q17072" t="str">
            <v/>
          </cell>
        </row>
        <row r="17073">
          <cell r="J17073" t="str">
            <v/>
          </cell>
          <cell r="O17073" t="str">
            <v/>
          </cell>
          <cell r="P17073" t="str">
            <v/>
          </cell>
          <cell r="Q17073" t="str">
            <v/>
          </cell>
        </row>
        <row r="17074">
          <cell r="J17074" t="str">
            <v/>
          </cell>
          <cell r="O17074" t="str">
            <v/>
          </cell>
          <cell r="P17074" t="str">
            <v/>
          </cell>
          <cell r="Q17074" t="str">
            <v/>
          </cell>
        </row>
        <row r="17075">
          <cell r="J17075" t="str">
            <v/>
          </cell>
          <cell r="O17075" t="str">
            <v/>
          </cell>
          <cell r="P17075" t="str">
            <v/>
          </cell>
          <cell r="Q17075" t="str">
            <v/>
          </cell>
        </row>
        <row r="17076">
          <cell r="J17076" t="str">
            <v/>
          </cell>
          <cell r="O17076" t="str">
            <v/>
          </cell>
          <cell r="P17076" t="str">
            <v/>
          </cell>
          <cell r="Q17076" t="str">
            <v/>
          </cell>
        </row>
        <row r="17077">
          <cell r="J17077" t="str">
            <v/>
          </cell>
          <cell r="O17077" t="str">
            <v/>
          </cell>
          <cell r="P17077" t="str">
            <v/>
          </cell>
          <cell r="Q17077" t="str">
            <v/>
          </cell>
        </row>
        <row r="17078">
          <cell r="J17078" t="str">
            <v/>
          </cell>
          <cell r="O17078" t="str">
            <v/>
          </cell>
          <cell r="P17078" t="str">
            <v/>
          </cell>
          <cell r="Q17078" t="str">
            <v/>
          </cell>
        </row>
        <row r="17079">
          <cell r="J17079" t="str">
            <v/>
          </cell>
          <cell r="O17079" t="str">
            <v/>
          </cell>
          <cell r="P17079" t="str">
            <v/>
          </cell>
          <cell r="Q17079" t="str">
            <v/>
          </cell>
        </row>
        <row r="17080">
          <cell r="J17080" t="str">
            <v/>
          </cell>
          <cell r="O17080" t="str">
            <v/>
          </cell>
          <cell r="P17080" t="str">
            <v/>
          </cell>
          <cell r="Q17080" t="str">
            <v/>
          </cell>
        </row>
        <row r="17081">
          <cell r="J17081" t="str">
            <v/>
          </cell>
          <cell r="O17081" t="str">
            <v/>
          </cell>
          <cell r="P17081" t="str">
            <v/>
          </cell>
          <cell r="Q17081" t="str">
            <v/>
          </cell>
        </row>
        <row r="17082">
          <cell r="J17082" t="str">
            <v/>
          </cell>
          <cell r="O17082" t="str">
            <v/>
          </cell>
          <cell r="P17082" t="str">
            <v/>
          </cell>
          <cell r="Q17082" t="str">
            <v/>
          </cell>
        </row>
        <row r="17083">
          <cell r="J17083" t="str">
            <v/>
          </cell>
          <cell r="O17083" t="str">
            <v/>
          </cell>
          <cell r="P17083" t="str">
            <v/>
          </cell>
          <cell r="Q17083" t="str">
            <v/>
          </cell>
        </row>
        <row r="17084">
          <cell r="J17084" t="str">
            <v/>
          </cell>
          <cell r="O17084" t="str">
            <v/>
          </cell>
          <cell r="P17084" t="str">
            <v/>
          </cell>
          <cell r="Q17084" t="str">
            <v/>
          </cell>
        </row>
        <row r="17085">
          <cell r="J17085" t="str">
            <v/>
          </cell>
          <cell r="O17085" t="str">
            <v/>
          </cell>
          <cell r="P17085" t="str">
            <v/>
          </cell>
          <cell r="Q17085" t="str">
            <v/>
          </cell>
        </row>
        <row r="17086">
          <cell r="J17086" t="str">
            <v/>
          </cell>
          <cell r="O17086" t="str">
            <v/>
          </cell>
          <cell r="P17086" t="str">
            <v/>
          </cell>
          <cell r="Q17086" t="str">
            <v/>
          </cell>
        </row>
        <row r="17087">
          <cell r="J17087" t="str">
            <v/>
          </cell>
          <cell r="O17087" t="str">
            <v/>
          </cell>
          <cell r="P17087" t="str">
            <v/>
          </cell>
          <cell r="Q17087" t="str">
            <v/>
          </cell>
        </row>
        <row r="17088">
          <cell r="J17088" t="str">
            <v/>
          </cell>
          <cell r="O17088" t="str">
            <v/>
          </cell>
          <cell r="P17088" t="str">
            <v/>
          </cell>
          <cell r="Q17088" t="str">
            <v/>
          </cell>
        </row>
        <row r="17089">
          <cell r="J17089" t="str">
            <v/>
          </cell>
          <cell r="O17089" t="str">
            <v/>
          </cell>
          <cell r="P17089" t="str">
            <v/>
          </cell>
          <cell r="Q17089" t="str">
            <v/>
          </cell>
        </row>
        <row r="17090">
          <cell r="J17090" t="str">
            <v/>
          </cell>
          <cell r="O17090" t="str">
            <v/>
          </cell>
          <cell r="P17090" t="str">
            <v/>
          </cell>
          <cell r="Q17090" t="str">
            <v/>
          </cell>
        </row>
        <row r="17091">
          <cell r="J17091" t="str">
            <v/>
          </cell>
          <cell r="O17091" t="str">
            <v/>
          </cell>
          <cell r="P17091" t="str">
            <v/>
          </cell>
          <cell r="Q17091" t="str">
            <v/>
          </cell>
        </row>
        <row r="17092">
          <cell r="J17092" t="str">
            <v/>
          </cell>
          <cell r="O17092" t="str">
            <v/>
          </cell>
          <cell r="P17092" t="str">
            <v/>
          </cell>
          <cell r="Q17092" t="str">
            <v/>
          </cell>
        </row>
        <row r="17093">
          <cell r="J17093" t="str">
            <v/>
          </cell>
          <cell r="O17093" t="str">
            <v/>
          </cell>
          <cell r="P17093" t="str">
            <v/>
          </cell>
          <cell r="Q17093" t="str">
            <v/>
          </cell>
        </row>
        <row r="17094">
          <cell r="J17094" t="str">
            <v/>
          </cell>
          <cell r="O17094" t="str">
            <v/>
          </cell>
          <cell r="P17094" t="str">
            <v/>
          </cell>
          <cell r="Q17094" t="str">
            <v/>
          </cell>
        </row>
        <row r="17095">
          <cell r="J17095" t="str">
            <v/>
          </cell>
          <cell r="O17095" t="str">
            <v/>
          </cell>
          <cell r="P17095" t="str">
            <v/>
          </cell>
          <cell r="Q17095" t="str">
            <v/>
          </cell>
        </row>
        <row r="17096">
          <cell r="J17096" t="str">
            <v/>
          </cell>
          <cell r="O17096" t="str">
            <v/>
          </cell>
          <cell r="P17096" t="str">
            <v/>
          </cell>
          <cell r="Q17096" t="str">
            <v/>
          </cell>
        </row>
        <row r="17097">
          <cell r="J17097" t="str">
            <v/>
          </cell>
          <cell r="O17097" t="str">
            <v/>
          </cell>
          <cell r="P17097" t="str">
            <v/>
          </cell>
          <cell r="Q17097" t="str">
            <v/>
          </cell>
        </row>
        <row r="17098">
          <cell r="J17098" t="str">
            <v/>
          </cell>
          <cell r="O17098" t="str">
            <v/>
          </cell>
          <cell r="P17098" t="str">
            <v/>
          </cell>
          <cell r="Q17098" t="str">
            <v/>
          </cell>
        </row>
        <row r="17099">
          <cell r="J17099" t="str">
            <v/>
          </cell>
          <cell r="O17099" t="str">
            <v/>
          </cell>
          <cell r="P17099" t="str">
            <v/>
          </cell>
          <cell r="Q17099" t="str">
            <v/>
          </cell>
        </row>
        <row r="17100">
          <cell r="J17100" t="str">
            <v/>
          </cell>
          <cell r="O17100" t="str">
            <v/>
          </cell>
          <cell r="P17100" t="str">
            <v/>
          </cell>
          <cell r="Q17100" t="str">
            <v/>
          </cell>
        </row>
        <row r="17101">
          <cell r="J17101" t="str">
            <v/>
          </cell>
          <cell r="O17101" t="str">
            <v/>
          </cell>
          <cell r="P17101" t="str">
            <v/>
          </cell>
          <cell r="Q17101" t="str">
            <v/>
          </cell>
        </row>
        <row r="17102">
          <cell r="J17102" t="str">
            <v/>
          </cell>
          <cell r="O17102" t="str">
            <v/>
          </cell>
          <cell r="P17102" t="str">
            <v/>
          </cell>
          <cell r="Q17102" t="str">
            <v/>
          </cell>
        </row>
        <row r="17103">
          <cell r="J17103" t="str">
            <v/>
          </cell>
          <cell r="O17103" t="str">
            <v/>
          </cell>
          <cell r="P17103" t="str">
            <v/>
          </cell>
          <cell r="Q17103" t="str">
            <v/>
          </cell>
        </row>
        <row r="17104">
          <cell r="J17104" t="str">
            <v/>
          </cell>
          <cell r="O17104" t="str">
            <v/>
          </cell>
          <cell r="P17104" t="str">
            <v/>
          </cell>
          <cell r="Q17104" t="str">
            <v/>
          </cell>
        </row>
        <row r="17105">
          <cell r="J17105" t="str">
            <v/>
          </cell>
          <cell r="O17105" t="str">
            <v/>
          </cell>
          <cell r="P17105" t="str">
            <v/>
          </cell>
          <cell r="Q17105" t="str">
            <v/>
          </cell>
        </row>
        <row r="17106">
          <cell r="J17106" t="str">
            <v/>
          </cell>
          <cell r="O17106" t="str">
            <v/>
          </cell>
          <cell r="P17106" t="str">
            <v/>
          </cell>
          <cell r="Q17106" t="str">
            <v/>
          </cell>
        </row>
        <row r="17107">
          <cell r="J17107" t="str">
            <v/>
          </cell>
          <cell r="O17107" t="str">
            <v/>
          </cell>
          <cell r="P17107" t="str">
            <v/>
          </cell>
          <cell r="Q17107" t="str">
            <v/>
          </cell>
        </row>
        <row r="17108">
          <cell r="J17108" t="str">
            <v/>
          </cell>
          <cell r="O17108" t="str">
            <v/>
          </cell>
          <cell r="P17108" t="str">
            <v/>
          </cell>
          <cell r="Q17108" t="str">
            <v/>
          </cell>
        </row>
        <row r="17109">
          <cell r="J17109" t="str">
            <v/>
          </cell>
          <cell r="O17109" t="str">
            <v/>
          </cell>
          <cell r="P17109" t="str">
            <v/>
          </cell>
          <cell r="Q17109" t="str">
            <v/>
          </cell>
        </row>
        <row r="17110">
          <cell r="J17110" t="str">
            <v/>
          </cell>
          <cell r="O17110" t="str">
            <v/>
          </cell>
          <cell r="P17110" t="str">
            <v/>
          </cell>
          <cell r="Q17110" t="str">
            <v/>
          </cell>
        </row>
        <row r="17111">
          <cell r="J17111" t="str">
            <v/>
          </cell>
          <cell r="O17111" t="str">
            <v/>
          </cell>
          <cell r="P17111" t="str">
            <v/>
          </cell>
          <cell r="Q17111" t="str">
            <v/>
          </cell>
        </row>
        <row r="17112">
          <cell r="J17112" t="str">
            <v/>
          </cell>
          <cell r="O17112" t="str">
            <v/>
          </cell>
          <cell r="P17112" t="str">
            <v/>
          </cell>
          <cell r="Q17112" t="str">
            <v/>
          </cell>
        </row>
        <row r="17113">
          <cell r="J17113" t="str">
            <v/>
          </cell>
          <cell r="O17113" t="str">
            <v/>
          </cell>
          <cell r="P17113" t="str">
            <v/>
          </cell>
          <cell r="Q17113" t="str">
            <v/>
          </cell>
        </row>
        <row r="17114">
          <cell r="J17114" t="str">
            <v/>
          </cell>
          <cell r="O17114" t="str">
            <v/>
          </cell>
          <cell r="P17114" t="str">
            <v/>
          </cell>
          <cell r="Q17114" t="str">
            <v/>
          </cell>
        </row>
        <row r="17115">
          <cell r="J17115" t="str">
            <v/>
          </cell>
          <cell r="O17115" t="str">
            <v/>
          </cell>
          <cell r="P17115" t="str">
            <v/>
          </cell>
          <cell r="Q17115" t="str">
            <v/>
          </cell>
        </row>
        <row r="17116">
          <cell r="J17116" t="str">
            <v/>
          </cell>
          <cell r="O17116" t="str">
            <v/>
          </cell>
          <cell r="P17116" t="str">
            <v/>
          </cell>
          <cell r="Q17116" t="str">
            <v/>
          </cell>
        </row>
        <row r="17117">
          <cell r="J17117" t="str">
            <v/>
          </cell>
          <cell r="O17117" t="str">
            <v/>
          </cell>
          <cell r="P17117" t="str">
            <v/>
          </cell>
          <cell r="Q17117" t="str">
            <v/>
          </cell>
        </row>
        <row r="17118">
          <cell r="J17118" t="str">
            <v/>
          </cell>
          <cell r="O17118" t="str">
            <v/>
          </cell>
          <cell r="P17118" t="str">
            <v/>
          </cell>
          <cell r="Q17118" t="str">
            <v/>
          </cell>
        </row>
        <row r="17119">
          <cell r="J17119" t="str">
            <v/>
          </cell>
          <cell r="O17119" t="str">
            <v/>
          </cell>
          <cell r="P17119" t="str">
            <v/>
          </cell>
          <cell r="Q17119" t="str">
            <v/>
          </cell>
        </row>
        <row r="17120">
          <cell r="J17120" t="str">
            <v/>
          </cell>
          <cell r="O17120" t="str">
            <v/>
          </cell>
          <cell r="P17120" t="str">
            <v/>
          </cell>
          <cell r="Q17120" t="str">
            <v/>
          </cell>
        </row>
        <row r="17121">
          <cell r="J17121" t="str">
            <v/>
          </cell>
          <cell r="O17121" t="str">
            <v/>
          </cell>
          <cell r="P17121" t="str">
            <v/>
          </cell>
          <cell r="Q17121" t="str">
            <v/>
          </cell>
        </row>
        <row r="17122">
          <cell r="J17122" t="str">
            <v/>
          </cell>
          <cell r="O17122" t="str">
            <v/>
          </cell>
          <cell r="P17122" t="str">
            <v/>
          </cell>
          <cell r="Q17122" t="str">
            <v/>
          </cell>
        </row>
        <row r="17123">
          <cell r="J17123" t="str">
            <v/>
          </cell>
          <cell r="O17123" t="str">
            <v/>
          </cell>
          <cell r="P17123" t="str">
            <v/>
          </cell>
          <cell r="Q17123" t="str">
            <v/>
          </cell>
        </row>
        <row r="17124">
          <cell r="J17124" t="str">
            <v/>
          </cell>
          <cell r="O17124" t="str">
            <v/>
          </cell>
          <cell r="P17124" t="str">
            <v/>
          </cell>
          <cell r="Q17124" t="str">
            <v/>
          </cell>
        </row>
        <row r="17125">
          <cell r="J17125" t="str">
            <v/>
          </cell>
          <cell r="O17125" t="str">
            <v/>
          </cell>
          <cell r="P17125" t="str">
            <v/>
          </cell>
          <cell r="Q17125" t="str">
            <v/>
          </cell>
        </row>
        <row r="17126">
          <cell r="J17126" t="str">
            <v/>
          </cell>
          <cell r="O17126" t="str">
            <v/>
          </cell>
          <cell r="P17126" t="str">
            <v/>
          </cell>
          <cell r="Q17126" t="str">
            <v/>
          </cell>
        </row>
        <row r="17127">
          <cell r="J17127" t="str">
            <v/>
          </cell>
          <cell r="O17127" t="str">
            <v/>
          </cell>
          <cell r="P17127" t="str">
            <v/>
          </cell>
          <cell r="Q17127" t="str">
            <v/>
          </cell>
        </row>
        <row r="17128">
          <cell r="J17128" t="str">
            <v/>
          </cell>
          <cell r="O17128" t="str">
            <v/>
          </cell>
          <cell r="P17128" t="str">
            <v/>
          </cell>
          <cell r="Q17128" t="str">
            <v/>
          </cell>
        </row>
        <row r="17129">
          <cell r="J17129" t="str">
            <v/>
          </cell>
          <cell r="O17129" t="str">
            <v/>
          </cell>
          <cell r="P17129" t="str">
            <v/>
          </cell>
          <cell r="Q17129" t="str">
            <v/>
          </cell>
        </row>
        <row r="17130">
          <cell r="J17130" t="str">
            <v/>
          </cell>
          <cell r="O17130" t="str">
            <v/>
          </cell>
          <cell r="P17130" t="str">
            <v/>
          </cell>
          <cell r="Q17130" t="str">
            <v/>
          </cell>
        </row>
        <row r="17131">
          <cell r="J17131" t="str">
            <v/>
          </cell>
          <cell r="O17131" t="str">
            <v/>
          </cell>
          <cell r="P17131" t="str">
            <v/>
          </cell>
          <cell r="Q17131" t="str">
            <v/>
          </cell>
        </row>
        <row r="17132">
          <cell r="J17132" t="str">
            <v/>
          </cell>
          <cell r="O17132" t="str">
            <v/>
          </cell>
          <cell r="P17132" t="str">
            <v/>
          </cell>
          <cell r="Q17132" t="str">
            <v/>
          </cell>
        </row>
        <row r="17133">
          <cell r="J17133" t="str">
            <v/>
          </cell>
          <cell r="O17133" t="str">
            <v/>
          </cell>
          <cell r="P17133" t="str">
            <v/>
          </cell>
          <cell r="Q17133" t="str">
            <v/>
          </cell>
        </row>
        <row r="17134">
          <cell r="J17134" t="str">
            <v/>
          </cell>
          <cell r="O17134" t="str">
            <v/>
          </cell>
          <cell r="P17134" t="str">
            <v/>
          </cell>
          <cell r="Q17134" t="str">
            <v/>
          </cell>
        </row>
        <row r="17135">
          <cell r="J17135" t="str">
            <v/>
          </cell>
          <cell r="O17135" t="str">
            <v/>
          </cell>
          <cell r="P17135" t="str">
            <v/>
          </cell>
          <cell r="Q17135" t="str">
            <v/>
          </cell>
        </row>
        <row r="17136">
          <cell r="J17136" t="str">
            <v/>
          </cell>
          <cell r="O17136" t="str">
            <v/>
          </cell>
          <cell r="P17136" t="str">
            <v/>
          </cell>
          <cell r="Q17136" t="str">
            <v/>
          </cell>
        </row>
        <row r="17137">
          <cell r="J17137" t="str">
            <v/>
          </cell>
          <cell r="O17137" t="str">
            <v/>
          </cell>
          <cell r="P17137" t="str">
            <v/>
          </cell>
          <cell r="Q17137" t="str">
            <v/>
          </cell>
        </row>
        <row r="17138">
          <cell r="J17138" t="str">
            <v/>
          </cell>
          <cell r="O17138" t="str">
            <v/>
          </cell>
          <cell r="P17138" t="str">
            <v/>
          </cell>
          <cell r="Q17138" t="str">
            <v/>
          </cell>
        </row>
        <row r="17139">
          <cell r="J17139" t="str">
            <v/>
          </cell>
          <cell r="O17139" t="str">
            <v/>
          </cell>
          <cell r="P17139" t="str">
            <v/>
          </cell>
          <cell r="Q17139" t="str">
            <v/>
          </cell>
        </row>
        <row r="17140">
          <cell r="J17140" t="str">
            <v/>
          </cell>
          <cell r="O17140" t="str">
            <v/>
          </cell>
          <cell r="P17140" t="str">
            <v/>
          </cell>
          <cell r="Q17140" t="str">
            <v/>
          </cell>
        </row>
        <row r="17141">
          <cell r="J17141" t="str">
            <v/>
          </cell>
          <cell r="O17141" t="str">
            <v/>
          </cell>
          <cell r="P17141" t="str">
            <v/>
          </cell>
          <cell r="Q17141" t="str">
            <v/>
          </cell>
        </row>
        <row r="17142">
          <cell r="J17142" t="str">
            <v/>
          </cell>
          <cell r="O17142" t="str">
            <v/>
          </cell>
          <cell r="P17142" t="str">
            <v/>
          </cell>
          <cell r="Q17142" t="str">
            <v/>
          </cell>
        </row>
        <row r="17143">
          <cell r="J17143" t="str">
            <v/>
          </cell>
          <cell r="O17143" t="str">
            <v/>
          </cell>
          <cell r="P17143" t="str">
            <v/>
          </cell>
          <cell r="Q17143" t="str">
            <v/>
          </cell>
        </row>
        <row r="17144">
          <cell r="J17144" t="str">
            <v/>
          </cell>
          <cell r="O17144" t="str">
            <v/>
          </cell>
          <cell r="P17144" t="str">
            <v/>
          </cell>
          <cell r="Q17144" t="str">
            <v/>
          </cell>
        </row>
        <row r="17145">
          <cell r="J17145" t="str">
            <v/>
          </cell>
          <cell r="O17145" t="str">
            <v/>
          </cell>
          <cell r="P17145" t="str">
            <v/>
          </cell>
          <cell r="Q17145" t="str">
            <v/>
          </cell>
        </row>
        <row r="17146">
          <cell r="J17146" t="str">
            <v/>
          </cell>
          <cell r="O17146" t="str">
            <v/>
          </cell>
          <cell r="P17146" t="str">
            <v/>
          </cell>
          <cell r="Q17146" t="str">
            <v/>
          </cell>
        </row>
        <row r="17147">
          <cell r="J17147" t="str">
            <v/>
          </cell>
          <cell r="O17147" t="str">
            <v/>
          </cell>
          <cell r="P17147" t="str">
            <v/>
          </cell>
          <cell r="Q17147" t="str">
            <v/>
          </cell>
        </row>
        <row r="17148">
          <cell r="J17148" t="str">
            <v/>
          </cell>
          <cell r="O17148" t="str">
            <v/>
          </cell>
          <cell r="P17148" t="str">
            <v/>
          </cell>
          <cell r="Q17148" t="str">
            <v/>
          </cell>
        </row>
        <row r="17149">
          <cell r="J17149" t="str">
            <v/>
          </cell>
          <cell r="O17149" t="str">
            <v/>
          </cell>
          <cell r="P17149" t="str">
            <v/>
          </cell>
          <cell r="Q17149" t="str">
            <v/>
          </cell>
        </row>
        <row r="17150">
          <cell r="J17150" t="str">
            <v/>
          </cell>
          <cell r="O17150" t="str">
            <v/>
          </cell>
          <cell r="P17150" t="str">
            <v/>
          </cell>
          <cell r="Q17150" t="str">
            <v/>
          </cell>
        </row>
        <row r="17151">
          <cell r="J17151" t="str">
            <v/>
          </cell>
          <cell r="O17151" t="str">
            <v/>
          </cell>
          <cell r="P17151" t="str">
            <v/>
          </cell>
          <cell r="Q17151" t="str">
            <v/>
          </cell>
        </row>
        <row r="17152">
          <cell r="J17152" t="str">
            <v/>
          </cell>
          <cell r="O17152" t="str">
            <v/>
          </cell>
          <cell r="P17152" t="str">
            <v/>
          </cell>
          <cell r="Q17152" t="str">
            <v/>
          </cell>
        </row>
        <row r="17153">
          <cell r="J17153" t="str">
            <v/>
          </cell>
          <cell r="O17153" t="str">
            <v/>
          </cell>
          <cell r="P17153" t="str">
            <v/>
          </cell>
          <cell r="Q17153" t="str">
            <v/>
          </cell>
        </row>
        <row r="17154">
          <cell r="J17154" t="str">
            <v/>
          </cell>
          <cell r="O17154" t="str">
            <v/>
          </cell>
          <cell r="P17154" t="str">
            <v/>
          </cell>
          <cell r="Q17154" t="str">
            <v/>
          </cell>
        </row>
        <row r="17155">
          <cell r="J17155" t="str">
            <v/>
          </cell>
          <cell r="O17155" t="str">
            <v/>
          </cell>
          <cell r="P17155" t="str">
            <v/>
          </cell>
          <cell r="Q17155" t="str">
            <v/>
          </cell>
        </row>
        <row r="17156">
          <cell r="J17156" t="str">
            <v/>
          </cell>
          <cell r="O17156" t="str">
            <v/>
          </cell>
          <cell r="P17156" t="str">
            <v/>
          </cell>
          <cell r="Q17156" t="str">
            <v/>
          </cell>
        </row>
        <row r="17157">
          <cell r="J17157" t="str">
            <v/>
          </cell>
          <cell r="O17157" t="str">
            <v/>
          </cell>
          <cell r="P17157" t="str">
            <v/>
          </cell>
          <cell r="Q17157" t="str">
            <v/>
          </cell>
        </row>
        <row r="17158">
          <cell r="J17158" t="str">
            <v/>
          </cell>
          <cell r="O17158" t="str">
            <v/>
          </cell>
          <cell r="P17158" t="str">
            <v/>
          </cell>
          <cell r="Q17158" t="str">
            <v/>
          </cell>
        </row>
        <row r="17159">
          <cell r="J17159" t="str">
            <v/>
          </cell>
          <cell r="O17159" t="str">
            <v/>
          </cell>
          <cell r="P17159" t="str">
            <v/>
          </cell>
          <cell r="Q17159" t="str">
            <v/>
          </cell>
        </row>
        <row r="17160">
          <cell r="J17160" t="str">
            <v/>
          </cell>
          <cell r="O17160" t="str">
            <v/>
          </cell>
          <cell r="P17160" t="str">
            <v/>
          </cell>
          <cell r="Q17160" t="str">
            <v/>
          </cell>
        </row>
        <row r="17161">
          <cell r="J17161" t="str">
            <v/>
          </cell>
          <cell r="O17161" t="str">
            <v/>
          </cell>
          <cell r="P17161" t="str">
            <v/>
          </cell>
          <cell r="Q17161" t="str">
            <v/>
          </cell>
        </row>
        <row r="17162">
          <cell r="J17162" t="str">
            <v/>
          </cell>
          <cell r="O17162" t="str">
            <v/>
          </cell>
          <cell r="P17162" t="str">
            <v/>
          </cell>
          <cell r="Q17162" t="str">
            <v/>
          </cell>
        </row>
        <row r="17163">
          <cell r="J17163" t="str">
            <v/>
          </cell>
          <cell r="O17163" t="str">
            <v/>
          </cell>
          <cell r="P17163" t="str">
            <v/>
          </cell>
          <cell r="Q17163" t="str">
            <v/>
          </cell>
        </row>
        <row r="17164">
          <cell r="J17164" t="str">
            <v/>
          </cell>
          <cell r="O17164" t="str">
            <v/>
          </cell>
          <cell r="P17164" t="str">
            <v/>
          </cell>
          <cell r="Q17164" t="str">
            <v/>
          </cell>
        </row>
        <row r="17165">
          <cell r="J17165" t="str">
            <v/>
          </cell>
          <cell r="O17165" t="str">
            <v/>
          </cell>
          <cell r="P17165" t="str">
            <v/>
          </cell>
          <cell r="Q17165" t="str">
            <v/>
          </cell>
        </row>
        <row r="17166">
          <cell r="J17166" t="str">
            <v/>
          </cell>
          <cell r="O17166" t="str">
            <v/>
          </cell>
          <cell r="P17166" t="str">
            <v/>
          </cell>
          <cell r="Q17166" t="str">
            <v/>
          </cell>
        </row>
        <row r="17167">
          <cell r="J17167" t="str">
            <v/>
          </cell>
          <cell r="O17167" t="str">
            <v/>
          </cell>
          <cell r="P17167" t="str">
            <v/>
          </cell>
          <cell r="Q17167" t="str">
            <v/>
          </cell>
        </row>
        <row r="17168">
          <cell r="J17168" t="str">
            <v/>
          </cell>
          <cell r="O17168" t="str">
            <v/>
          </cell>
          <cell r="P17168" t="str">
            <v/>
          </cell>
          <cell r="Q17168" t="str">
            <v/>
          </cell>
        </row>
        <row r="17169">
          <cell r="J17169" t="str">
            <v/>
          </cell>
          <cell r="O17169" t="str">
            <v/>
          </cell>
          <cell r="P17169" t="str">
            <v/>
          </cell>
          <cell r="Q17169" t="str">
            <v/>
          </cell>
        </row>
        <row r="17170">
          <cell r="J17170" t="str">
            <v/>
          </cell>
          <cell r="O17170" t="str">
            <v/>
          </cell>
          <cell r="P17170" t="str">
            <v/>
          </cell>
          <cell r="Q17170" t="str">
            <v/>
          </cell>
        </row>
        <row r="17171">
          <cell r="J17171" t="str">
            <v/>
          </cell>
          <cell r="O17171" t="str">
            <v/>
          </cell>
          <cell r="P17171" t="str">
            <v/>
          </cell>
          <cell r="Q17171" t="str">
            <v/>
          </cell>
        </row>
        <row r="17172">
          <cell r="J17172" t="str">
            <v/>
          </cell>
          <cell r="O17172" t="str">
            <v/>
          </cell>
          <cell r="P17172" t="str">
            <v/>
          </cell>
          <cell r="Q17172" t="str">
            <v/>
          </cell>
        </row>
        <row r="17173">
          <cell r="J17173" t="str">
            <v/>
          </cell>
          <cell r="O17173" t="str">
            <v/>
          </cell>
          <cell r="P17173" t="str">
            <v/>
          </cell>
          <cell r="Q17173" t="str">
            <v/>
          </cell>
        </row>
        <row r="17174">
          <cell r="J17174" t="str">
            <v/>
          </cell>
          <cell r="O17174" t="str">
            <v/>
          </cell>
          <cell r="P17174" t="str">
            <v/>
          </cell>
          <cell r="Q17174" t="str">
            <v/>
          </cell>
        </row>
        <row r="17175">
          <cell r="J17175" t="str">
            <v/>
          </cell>
          <cell r="O17175" t="str">
            <v/>
          </cell>
          <cell r="P17175" t="str">
            <v/>
          </cell>
          <cell r="Q17175" t="str">
            <v/>
          </cell>
        </row>
        <row r="17176">
          <cell r="J17176" t="str">
            <v/>
          </cell>
          <cell r="O17176" t="str">
            <v/>
          </cell>
          <cell r="P17176" t="str">
            <v/>
          </cell>
          <cell r="Q17176" t="str">
            <v/>
          </cell>
        </row>
        <row r="17177">
          <cell r="J17177" t="str">
            <v/>
          </cell>
          <cell r="O17177" t="str">
            <v/>
          </cell>
          <cell r="P17177" t="str">
            <v/>
          </cell>
          <cell r="Q17177" t="str">
            <v/>
          </cell>
        </row>
        <row r="17178">
          <cell r="J17178" t="str">
            <v/>
          </cell>
          <cell r="O17178" t="str">
            <v/>
          </cell>
          <cell r="P17178" t="str">
            <v/>
          </cell>
          <cell r="Q17178" t="str">
            <v/>
          </cell>
        </row>
        <row r="17179">
          <cell r="J17179" t="str">
            <v/>
          </cell>
          <cell r="O17179" t="str">
            <v/>
          </cell>
          <cell r="P17179" t="str">
            <v/>
          </cell>
          <cell r="Q17179" t="str">
            <v/>
          </cell>
        </row>
        <row r="17180">
          <cell r="J17180" t="str">
            <v/>
          </cell>
          <cell r="O17180" t="str">
            <v/>
          </cell>
          <cell r="P17180" t="str">
            <v/>
          </cell>
          <cell r="Q17180" t="str">
            <v/>
          </cell>
        </row>
        <row r="17181">
          <cell r="J17181" t="str">
            <v/>
          </cell>
          <cell r="O17181" t="str">
            <v/>
          </cell>
          <cell r="P17181" t="str">
            <v/>
          </cell>
          <cell r="Q17181" t="str">
            <v/>
          </cell>
        </row>
        <row r="17182">
          <cell r="J17182" t="str">
            <v/>
          </cell>
          <cell r="O17182" t="str">
            <v/>
          </cell>
          <cell r="P17182" t="str">
            <v/>
          </cell>
          <cell r="Q17182" t="str">
            <v/>
          </cell>
        </row>
        <row r="17183">
          <cell r="J17183" t="str">
            <v/>
          </cell>
          <cell r="O17183" t="str">
            <v/>
          </cell>
          <cell r="P17183" t="str">
            <v/>
          </cell>
          <cell r="Q17183" t="str">
            <v/>
          </cell>
        </row>
        <row r="17184">
          <cell r="J17184" t="str">
            <v/>
          </cell>
          <cell r="O17184" t="str">
            <v/>
          </cell>
          <cell r="P17184" t="str">
            <v/>
          </cell>
          <cell r="Q17184" t="str">
            <v/>
          </cell>
        </row>
        <row r="17185">
          <cell r="J17185" t="str">
            <v/>
          </cell>
          <cell r="O17185" t="str">
            <v/>
          </cell>
          <cell r="P17185" t="str">
            <v/>
          </cell>
          <cell r="Q17185" t="str">
            <v/>
          </cell>
        </row>
        <row r="17186">
          <cell r="J17186" t="str">
            <v/>
          </cell>
          <cell r="O17186" t="str">
            <v/>
          </cell>
          <cell r="P17186" t="str">
            <v/>
          </cell>
          <cell r="Q17186" t="str">
            <v/>
          </cell>
        </row>
        <row r="17187">
          <cell r="J17187" t="str">
            <v/>
          </cell>
          <cell r="O17187" t="str">
            <v/>
          </cell>
          <cell r="P17187" t="str">
            <v/>
          </cell>
          <cell r="Q17187" t="str">
            <v/>
          </cell>
        </row>
        <row r="17188">
          <cell r="J17188" t="str">
            <v/>
          </cell>
          <cell r="O17188" t="str">
            <v/>
          </cell>
          <cell r="P17188" t="str">
            <v/>
          </cell>
          <cell r="Q17188" t="str">
            <v/>
          </cell>
        </row>
        <row r="17189">
          <cell r="J17189" t="str">
            <v/>
          </cell>
          <cell r="O17189" t="str">
            <v/>
          </cell>
          <cell r="P17189" t="str">
            <v/>
          </cell>
          <cell r="Q17189" t="str">
            <v/>
          </cell>
        </row>
        <row r="17190">
          <cell r="J17190" t="str">
            <v/>
          </cell>
          <cell r="O17190" t="str">
            <v/>
          </cell>
          <cell r="P17190" t="str">
            <v/>
          </cell>
          <cell r="Q17190" t="str">
            <v/>
          </cell>
        </row>
        <row r="17191">
          <cell r="J17191" t="str">
            <v/>
          </cell>
          <cell r="O17191" t="str">
            <v/>
          </cell>
          <cell r="P17191" t="str">
            <v/>
          </cell>
          <cell r="Q17191" t="str">
            <v/>
          </cell>
        </row>
        <row r="17192">
          <cell r="J17192" t="str">
            <v/>
          </cell>
          <cell r="O17192" t="str">
            <v/>
          </cell>
          <cell r="P17192" t="str">
            <v/>
          </cell>
          <cell r="Q17192" t="str">
            <v/>
          </cell>
        </row>
        <row r="17193">
          <cell r="J17193" t="str">
            <v/>
          </cell>
          <cell r="O17193" t="str">
            <v/>
          </cell>
          <cell r="P17193" t="str">
            <v/>
          </cell>
          <cell r="Q17193" t="str">
            <v/>
          </cell>
        </row>
        <row r="17194">
          <cell r="J17194" t="str">
            <v/>
          </cell>
          <cell r="O17194" t="str">
            <v/>
          </cell>
          <cell r="P17194" t="str">
            <v/>
          </cell>
          <cell r="Q17194" t="str">
            <v/>
          </cell>
        </row>
        <row r="17195">
          <cell r="J17195" t="str">
            <v/>
          </cell>
          <cell r="O17195" t="str">
            <v/>
          </cell>
          <cell r="P17195" t="str">
            <v/>
          </cell>
          <cell r="Q17195" t="str">
            <v/>
          </cell>
        </row>
        <row r="17196">
          <cell r="J17196" t="str">
            <v/>
          </cell>
          <cell r="O17196" t="str">
            <v/>
          </cell>
          <cell r="P17196" t="str">
            <v/>
          </cell>
          <cell r="Q17196" t="str">
            <v/>
          </cell>
        </row>
        <row r="17197">
          <cell r="J17197" t="str">
            <v/>
          </cell>
          <cell r="O17197" t="str">
            <v/>
          </cell>
          <cell r="P17197" t="str">
            <v/>
          </cell>
          <cell r="Q17197" t="str">
            <v/>
          </cell>
        </row>
        <row r="17198">
          <cell r="J17198" t="str">
            <v/>
          </cell>
          <cell r="O17198" t="str">
            <v/>
          </cell>
          <cell r="P17198" t="str">
            <v/>
          </cell>
          <cell r="Q17198" t="str">
            <v/>
          </cell>
        </row>
        <row r="17199">
          <cell r="J17199" t="str">
            <v/>
          </cell>
          <cell r="O17199" t="str">
            <v/>
          </cell>
          <cell r="P17199" t="str">
            <v/>
          </cell>
          <cell r="Q17199" t="str">
            <v/>
          </cell>
        </row>
        <row r="17200">
          <cell r="J17200" t="str">
            <v/>
          </cell>
          <cell r="O17200" t="str">
            <v/>
          </cell>
          <cell r="P17200" t="str">
            <v/>
          </cell>
          <cell r="Q17200" t="str">
            <v/>
          </cell>
        </row>
        <row r="17201">
          <cell r="J17201" t="str">
            <v/>
          </cell>
          <cell r="O17201" t="str">
            <v/>
          </cell>
          <cell r="P17201" t="str">
            <v/>
          </cell>
          <cell r="Q17201" t="str">
            <v/>
          </cell>
        </row>
        <row r="17202">
          <cell r="J17202" t="str">
            <v/>
          </cell>
          <cell r="O17202" t="str">
            <v/>
          </cell>
          <cell r="P17202" t="str">
            <v/>
          </cell>
          <cell r="Q17202" t="str">
            <v/>
          </cell>
        </row>
        <row r="17203">
          <cell r="J17203" t="str">
            <v/>
          </cell>
          <cell r="O17203" t="str">
            <v/>
          </cell>
          <cell r="P17203" t="str">
            <v/>
          </cell>
          <cell r="Q17203" t="str">
            <v/>
          </cell>
        </row>
        <row r="17204">
          <cell r="J17204" t="str">
            <v/>
          </cell>
          <cell r="O17204" t="str">
            <v/>
          </cell>
          <cell r="P17204" t="str">
            <v/>
          </cell>
          <cell r="Q17204" t="str">
            <v/>
          </cell>
        </row>
        <row r="17205">
          <cell r="J17205" t="str">
            <v/>
          </cell>
          <cell r="O17205" t="str">
            <v/>
          </cell>
          <cell r="P17205" t="str">
            <v/>
          </cell>
          <cell r="Q17205" t="str">
            <v/>
          </cell>
        </row>
        <row r="17206">
          <cell r="J17206" t="str">
            <v/>
          </cell>
          <cell r="O17206" t="str">
            <v/>
          </cell>
          <cell r="P17206" t="str">
            <v/>
          </cell>
          <cell r="Q17206" t="str">
            <v/>
          </cell>
        </row>
        <row r="17207">
          <cell r="J17207" t="str">
            <v/>
          </cell>
          <cell r="O17207" t="str">
            <v/>
          </cell>
          <cell r="P17207" t="str">
            <v/>
          </cell>
          <cell r="Q17207" t="str">
            <v/>
          </cell>
        </row>
        <row r="17208">
          <cell r="J17208" t="str">
            <v/>
          </cell>
          <cell r="O17208" t="str">
            <v/>
          </cell>
          <cell r="P17208" t="str">
            <v/>
          </cell>
          <cell r="Q17208" t="str">
            <v/>
          </cell>
        </row>
        <row r="17209">
          <cell r="J17209" t="str">
            <v/>
          </cell>
          <cell r="O17209" t="str">
            <v/>
          </cell>
          <cell r="P17209" t="str">
            <v/>
          </cell>
          <cell r="Q17209" t="str">
            <v/>
          </cell>
        </row>
        <row r="17210">
          <cell r="J17210" t="str">
            <v/>
          </cell>
          <cell r="O17210" t="str">
            <v/>
          </cell>
          <cell r="P17210" t="str">
            <v/>
          </cell>
          <cell r="Q17210" t="str">
            <v/>
          </cell>
        </row>
        <row r="17211">
          <cell r="J17211" t="str">
            <v/>
          </cell>
          <cell r="O17211" t="str">
            <v/>
          </cell>
          <cell r="P17211" t="str">
            <v/>
          </cell>
          <cell r="Q17211" t="str">
            <v/>
          </cell>
        </row>
        <row r="17212">
          <cell r="J17212" t="str">
            <v/>
          </cell>
          <cell r="O17212" t="str">
            <v/>
          </cell>
          <cell r="P17212" t="str">
            <v/>
          </cell>
          <cell r="Q17212" t="str">
            <v/>
          </cell>
        </row>
        <row r="17213">
          <cell r="J17213" t="str">
            <v/>
          </cell>
          <cell r="O17213" t="str">
            <v/>
          </cell>
          <cell r="P17213" t="str">
            <v/>
          </cell>
          <cell r="Q17213" t="str">
            <v/>
          </cell>
        </row>
        <row r="17214">
          <cell r="J17214" t="str">
            <v/>
          </cell>
          <cell r="O17214" t="str">
            <v/>
          </cell>
          <cell r="P17214" t="str">
            <v/>
          </cell>
          <cell r="Q17214" t="str">
            <v/>
          </cell>
        </row>
        <row r="17215">
          <cell r="J17215" t="str">
            <v/>
          </cell>
          <cell r="O17215" t="str">
            <v/>
          </cell>
          <cell r="P17215" t="str">
            <v/>
          </cell>
          <cell r="Q17215" t="str">
            <v/>
          </cell>
        </row>
        <row r="17216">
          <cell r="J17216" t="str">
            <v/>
          </cell>
          <cell r="O17216" t="str">
            <v/>
          </cell>
          <cell r="P17216" t="str">
            <v/>
          </cell>
          <cell r="Q17216" t="str">
            <v/>
          </cell>
        </row>
        <row r="17217">
          <cell r="J17217" t="str">
            <v/>
          </cell>
          <cell r="O17217" t="str">
            <v/>
          </cell>
          <cell r="P17217" t="str">
            <v/>
          </cell>
          <cell r="Q17217" t="str">
            <v/>
          </cell>
        </row>
        <row r="17218">
          <cell r="J17218" t="str">
            <v/>
          </cell>
          <cell r="O17218" t="str">
            <v/>
          </cell>
          <cell r="P17218" t="str">
            <v/>
          </cell>
          <cell r="Q17218" t="str">
            <v/>
          </cell>
        </row>
        <row r="17219">
          <cell r="J17219" t="str">
            <v/>
          </cell>
          <cell r="O17219" t="str">
            <v/>
          </cell>
          <cell r="P17219" t="str">
            <v/>
          </cell>
          <cell r="Q17219" t="str">
            <v/>
          </cell>
        </row>
        <row r="17220">
          <cell r="J17220" t="str">
            <v/>
          </cell>
          <cell r="O17220" t="str">
            <v/>
          </cell>
          <cell r="P17220" t="str">
            <v/>
          </cell>
          <cell r="Q17220" t="str">
            <v/>
          </cell>
        </row>
        <row r="17221">
          <cell r="J17221" t="str">
            <v/>
          </cell>
          <cell r="O17221" t="str">
            <v/>
          </cell>
          <cell r="P17221" t="str">
            <v/>
          </cell>
          <cell r="Q17221" t="str">
            <v/>
          </cell>
        </row>
        <row r="17222">
          <cell r="J17222" t="str">
            <v/>
          </cell>
          <cell r="O17222" t="str">
            <v/>
          </cell>
          <cell r="P17222" t="str">
            <v/>
          </cell>
          <cell r="Q17222" t="str">
            <v/>
          </cell>
        </row>
        <row r="17223">
          <cell r="J17223" t="str">
            <v/>
          </cell>
          <cell r="O17223" t="str">
            <v/>
          </cell>
          <cell r="P17223" t="str">
            <v/>
          </cell>
          <cell r="Q17223" t="str">
            <v/>
          </cell>
        </row>
        <row r="17224">
          <cell r="J17224" t="str">
            <v/>
          </cell>
          <cell r="O17224" t="str">
            <v/>
          </cell>
          <cell r="P17224" t="str">
            <v/>
          </cell>
          <cell r="Q17224" t="str">
            <v/>
          </cell>
        </row>
        <row r="17225">
          <cell r="J17225" t="str">
            <v/>
          </cell>
          <cell r="O17225" t="str">
            <v/>
          </cell>
          <cell r="P17225" t="str">
            <v/>
          </cell>
          <cell r="Q17225" t="str">
            <v/>
          </cell>
        </row>
        <row r="17226">
          <cell r="J17226" t="str">
            <v/>
          </cell>
          <cell r="O17226" t="str">
            <v/>
          </cell>
          <cell r="P17226" t="str">
            <v/>
          </cell>
          <cell r="Q17226" t="str">
            <v/>
          </cell>
        </row>
        <row r="17227">
          <cell r="J17227" t="str">
            <v/>
          </cell>
          <cell r="O17227" t="str">
            <v/>
          </cell>
          <cell r="P17227" t="str">
            <v/>
          </cell>
          <cell r="Q17227" t="str">
            <v/>
          </cell>
        </row>
        <row r="17228">
          <cell r="J17228" t="str">
            <v/>
          </cell>
          <cell r="O17228" t="str">
            <v/>
          </cell>
          <cell r="P17228" t="str">
            <v/>
          </cell>
          <cell r="Q17228" t="str">
            <v/>
          </cell>
        </row>
        <row r="17229">
          <cell r="J17229" t="str">
            <v/>
          </cell>
          <cell r="O17229" t="str">
            <v/>
          </cell>
          <cell r="P17229" t="str">
            <v/>
          </cell>
          <cell r="Q17229" t="str">
            <v/>
          </cell>
        </row>
        <row r="17230">
          <cell r="J17230" t="str">
            <v/>
          </cell>
          <cell r="O17230" t="str">
            <v/>
          </cell>
          <cell r="P17230" t="str">
            <v/>
          </cell>
          <cell r="Q17230" t="str">
            <v/>
          </cell>
        </row>
        <row r="17231">
          <cell r="J17231" t="str">
            <v/>
          </cell>
          <cell r="O17231" t="str">
            <v/>
          </cell>
          <cell r="P17231" t="str">
            <v/>
          </cell>
          <cell r="Q17231" t="str">
            <v/>
          </cell>
        </row>
        <row r="17232">
          <cell r="J17232" t="str">
            <v/>
          </cell>
          <cell r="O17232" t="str">
            <v/>
          </cell>
          <cell r="P17232" t="str">
            <v/>
          </cell>
          <cell r="Q17232" t="str">
            <v/>
          </cell>
        </row>
        <row r="17233">
          <cell r="J17233" t="str">
            <v/>
          </cell>
          <cell r="O17233" t="str">
            <v/>
          </cell>
          <cell r="P17233" t="str">
            <v/>
          </cell>
          <cell r="Q17233" t="str">
            <v/>
          </cell>
        </row>
        <row r="17234">
          <cell r="J17234" t="str">
            <v/>
          </cell>
          <cell r="O17234" t="str">
            <v/>
          </cell>
          <cell r="P17234" t="str">
            <v/>
          </cell>
          <cell r="Q17234" t="str">
            <v/>
          </cell>
        </row>
        <row r="17235">
          <cell r="J17235" t="str">
            <v/>
          </cell>
          <cell r="O17235" t="str">
            <v/>
          </cell>
          <cell r="P17235" t="str">
            <v/>
          </cell>
          <cell r="Q17235" t="str">
            <v/>
          </cell>
        </row>
        <row r="17236">
          <cell r="J17236" t="str">
            <v/>
          </cell>
          <cell r="O17236" t="str">
            <v/>
          </cell>
          <cell r="P17236" t="str">
            <v/>
          </cell>
          <cell r="Q17236" t="str">
            <v/>
          </cell>
        </row>
        <row r="17237">
          <cell r="J17237" t="str">
            <v/>
          </cell>
          <cell r="O17237" t="str">
            <v/>
          </cell>
          <cell r="P17237" t="str">
            <v/>
          </cell>
          <cell r="Q17237" t="str">
            <v/>
          </cell>
        </row>
        <row r="17238">
          <cell r="J17238" t="str">
            <v/>
          </cell>
          <cell r="O17238" t="str">
            <v/>
          </cell>
          <cell r="P17238" t="str">
            <v/>
          </cell>
          <cell r="Q17238" t="str">
            <v/>
          </cell>
        </row>
        <row r="17239">
          <cell r="J17239" t="str">
            <v/>
          </cell>
          <cell r="O17239" t="str">
            <v/>
          </cell>
          <cell r="P17239" t="str">
            <v/>
          </cell>
          <cell r="Q17239" t="str">
            <v/>
          </cell>
        </row>
        <row r="17240">
          <cell r="J17240" t="str">
            <v/>
          </cell>
          <cell r="O17240" t="str">
            <v/>
          </cell>
          <cell r="P17240" t="str">
            <v/>
          </cell>
          <cell r="Q17240" t="str">
            <v/>
          </cell>
        </row>
        <row r="17241">
          <cell r="J17241" t="str">
            <v/>
          </cell>
          <cell r="O17241" t="str">
            <v/>
          </cell>
          <cell r="P17241" t="str">
            <v/>
          </cell>
          <cell r="Q17241" t="str">
            <v/>
          </cell>
        </row>
        <row r="17242">
          <cell r="J17242" t="str">
            <v/>
          </cell>
          <cell r="O17242" t="str">
            <v/>
          </cell>
          <cell r="P17242" t="str">
            <v/>
          </cell>
          <cell r="Q17242" t="str">
            <v/>
          </cell>
        </row>
        <row r="17243">
          <cell r="J17243" t="str">
            <v/>
          </cell>
          <cell r="O17243" t="str">
            <v/>
          </cell>
          <cell r="P17243" t="str">
            <v/>
          </cell>
          <cell r="Q17243" t="str">
            <v/>
          </cell>
        </row>
        <row r="17244">
          <cell r="J17244" t="str">
            <v/>
          </cell>
          <cell r="O17244" t="str">
            <v/>
          </cell>
          <cell r="P17244" t="str">
            <v/>
          </cell>
          <cell r="Q17244" t="str">
            <v/>
          </cell>
        </row>
        <row r="17245">
          <cell r="J17245" t="str">
            <v/>
          </cell>
          <cell r="O17245" t="str">
            <v/>
          </cell>
          <cell r="P17245" t="str">
            <v/>
          </cell>
          <cell r="Q17245" t="str">
            <v/>
          </cell>
        </row>
        <row r="17246">
          <cell r="J17246" t="str">
            <v/>
          </cell>
          <cell r="O17246" t="str">
            <v/>
          </cell>
          <cell r="P17246" t="str">
            <v/>
          </cell>
          <cell r="Q17246" t="str">
            <v/>
          </cell>
        </row>
        <row r="17247">
          <cell r="J17247" t="str">
            <v/>
          </cell>
          <cell r="O17247" t="str">
            <v/>
          </cell>
          <cell r="P17247" t="str">
            <v/>
          </cell>
          <cell r="Q17247" t="str">
            <v/>
          </cell>
        </row>
        <row r="17248">
          <cell r="J17248" t="str">
            <v/>
          </cell>
          <cell r="O17248" t="str">
            <v/>
          </cell>
          <cell r="P17248" t="str">
            <v/>
          </cell>
          <cell r="Q17248" t="str">
            <v/>
          </cell>
        </row>
        <row r="17249">
          <cell r="J17249" t="str">
            <v/>
          </cell>
          <cell r="O17249" t="str">
            <v/>
          </cell>
          <cell r="P17249" t="str">
            <v/>
          </cell>
          <cell r="Q17249" t="str">
            <v/>
          </cell>
        </row>
        <row r="17250">
          <cell r="J17250" t="str">
            <v/>
          </cell>
          <cell r="O17250" t="str">
            <v/>
          </cell>
          <cell r="P17250" t="str">
            <v/>
          </cell>
          <cell r="Q17250" t="str">
            <v/>
          </cell>
        </row>
        <row r="17251">
          <cell r="J17251" t="str">
            <v/>
          </cell>
          <cell r="O17251" t="str">
            <v/>
          </cell>
          <cell r="P17251" t="str">
            <v/>
          </cell>
          <cell r="Q17251" t="str">
            <v/>
          </cell>
        </row>
        <row r="17252">
          <cell r="J17252" t="str">
            <v/>
          </cell>
          <cell r="O17252" t="str">
            <v/>
          </cell>
          <cell r="P17252" t="str">
            <v/>
          </cell>
          <cell r="Q17252" t="str">
            <v/>
          </cell>
        </row>
        <row r="17253">
          <cell r="J17253" t="str">
            <v/>
          </cell>
          <cell r="O17253" t="str">
            <v/>
          </cell>
          <cell r="P17253" t="str">
            <v/>
          </cell>
          <cell r="Q17253" t="str">
            <v/>
          </cell>
        </row>
        <row r="17254">
          <cell r="J17254" t="str">
            <v/>
          </cell>
          <cell r="O17254" t="str">
            <v/>
          </cell>
          <cell r="P17254" t="str">
            <v/>
          </cell>
          <cell r="Q17254" t="str">
            <v/>
          </cell>
        </row>
        <row r="17255">
          <cell r="J17255" t="str">
            <v/>
          </cell>
          <cell r="O17255" t="str">
            <v/>
          </cell>
          <cell r="P17255" t="str">
            <v/>
          </cell>
          <cell r="Q17255" t="str">
            <v/>
          </cell>
        </row>
        <row r="17256">
          <cell r="J17256" t="str">
            <v/>
          </cell>
          <cell r="O17256" t="str">
            <v/>
          </cell>
          <cell r="P17256" t="str">
            <v/>
          </cell>
          <cell r="Q17256" t="str">
            <v/>
          </cell>
        </row>
        <row r="17257">
          <cell r="J17257" t="str">
            <v/>
          </cell>
          <cell r="O17257" t="str">
            <v/>
          </cell>
          <cell r="P17257" t="str">
            <v/>
          </cell>
          <cell r="Q17257" t="str">
            <v/>
          </cell>
        </row>
        <row r="17258">
          <cell r="J17258" t="str">
            <v/>
          </cell>
          <cell r="O17258" t="str">
            <v/>
          </cell>
          <cell r="P17258" t="str">
            <v/>
          </cell>
          <cell r="Q17258" t="str">
            <v/>
          </cell>
        </row>
        <row r="17259">
          <cell r="J17259" t="str">
            <v/>
          </cell>
          <cell r="O17259" t="str">
            <v/>
          </cell>
          <cell r="P17259" t="str">
            <v/>
          </cell>
          <cell r="Q17259" t="str">
            <v/>
          </cell>
        </row>
        <row r="17260">
          <cell r="J17260" t="str">
            <v/>
          </cell>
          <cell r="O17260" t="str">
            <v/>
          </cell>
          <cell r="P17260" t="str">
            <v/>
          </cell>
          <cell r="Q17260" t="str">
            <v/>
          </cell>
        </row>
        <row r="17261">
          <cell r="J17261" t="str">
            <v/>
          </cell>
          <cell r="O17261" t="str">
            <v/>
          </cell>
          <cell r="P17261" t="str">
            <v/>
          </cell>
          <cell r="Q17261" t="str">
            <v/>
          </cell>
        </row>
        <row r="17262">
          <cell r="J17262" t="str">
            <v/>
          </cell>
          <cell r="O17262" t="str">
            <v/>
          </cell>
          <cell r="P17262" t="str">
            <v/>
          </cell>
          <cell r="Q17262" t="str">
            <v/>
          </cell>
        </row>
        <row r="17263">
          <cell r="J17263" t="str">
            <v/>
          </cell>
          <cell r="O17263" t="str">
            <v/>
          </cell>
          <cell r="P17263" t="str">
            <v/>
          </cell>
          <cell r="Q17263" t="str">
            <v/>
          </cell>
        </row>
        <row r="17264">
          <cell r="J17264" t="str">
            <v/>
          </cell>
          <cell r="O17264" t="str">
            <v/>
          </cell>
          <cell r="P17264" t="str">
            <v/>
          </cell>
          <cell r="Q17264" t="str">
            <v/>
          </cell>
        </row>
        <row r="17265">
          <cell r="J17265" t="str">
            <v/>
          </cell>
          <cell r="O17265" t="str">
            <v/>
          </cell>
          <cell r="P17265" t="str">
            <v/>
          </cell>
          <cell r="Q17265" t="str">
            <v/>
          </cell>
        </row>
        <row r="17266">
          <cell r="J17266" t="str">
            <v/>
          </cell>
          <cell r="O17266" t="str">
            <v/>
          </cell>
          <cell r="P17266" t="str">
            <v/>
          </cell>
          <cell r="Q17266" t="str">
            <v/>
          </cell>
        </row>
        <row r="17267">
          <cell r="J17267" t="str">
            <v/>
          </cell>
          <cell r="O17267" t="str">
            <v/>
          </cell>
          <cell r="P17267" t="str">
            <v/>
          </cell>
          <cell r="Q17267" t="str">
            <v/>
          </cell>
        </row>
        <row r="17268">
          <cell r="J17268" t="str">
            <v/>
          </cell>
          <cell r="O17268" t="str">
            <v/>
          </cell>
          <cell r="P17268" t="str">
            <v/>
          </cell>
          <cell r="Q17268" t="str">
            <v/>
          </cell>
        </row>
        <row r="17269">
          <cell r="J17269" t="str">
            <v/>
          </cell>
          <cell r="O17269" t="str">
            <v/>
          </cell>
          <cell r="P17269" t="str">
            <v/>
          </cell>
          <cell r="Q17269" t="str">
            <v/>
          </cell>
        </row>
        <row r="17270">
          <cell r="J17270" t="str">
            <v/>
          </cell>
          <cell r="O17270" t="str">
            <v/>
          </cell>
          <cell r="P17270" t="str">
            <v/>
          </cell>
          <cell r="Q17270" t="str">
            <v/>
          </cell>
        </row>
        <row r="17271">
          <cell r="J17271" t="str">
            <v/>
          </cell>
          <cell r="O17271" t="str">
            <v/>
          </cell>
          <cell r="P17271" t="str">
            <v/>
          </cell>
          <cell r="Q17271" t="str">
            <v/>
          </cell>
        </row>
        <row r="17272">
          <cell r="J17272" t="str">
            <v/>
          </cell>
          <cell r="O17272" t="str">
            <v/>
          </cell>
          <cell r="P17272" t="str">
            <v/>
          </cell>
          <cell r="Q17272" t="str">
            <v/>
          </cell>
        </row>
        <row r="17273">
          <cell r="J17273" t="str">
            <v/>
          </cell>
          <cell r="O17273" t="str">
            <v/>
          </cell>
          <cell r="P17273" t="str">
            <v/>
          </cell>
          <cell r="Q17273" t="str">
            <v/>
          </cell>
        </row>
        <row r="17274">
          <cell r="J17274" t="str">
            <v/>
          </cell>
          <cell r="O17274" t="str">
            <v/>
          </cell>
          <cell r="P17274" t="str">
            <v/>
          </cell>
          <cell r="Q17274" t="str">
            <v/>
          </cell>
        </row>
        <row r="17275">
          <cell r="J17275" t="str">
            <v/>
          </cell>
          <cell r="O17275" t="str">
            <v/>
          </cell>
          <cell r="P17275" t="str">
            <v/>
          </cell>
          <cell r="Q17275" t="str">
            <v/>
          </cell>
        </row>
        <row r="17276">
          <cell r="J17276" t="str">
            <v/>
          </cell>
          <cell r="O17276" t="str">
            <v/>
          </cell>
          <cell r="P17276" t="str">
            <v/>
          </cell>
          <cell r="Q17276" t="str">
            <v/>
          </cell>
        </row>
        <row r="17277">
          <cell r="J17277" t="str">
            <v/>
          </cell>
          <cell r="O17277" t="str">
            <v/>
          </cell>
          <cell r="P17277" t="str">
            <v/>
          </cell>
          <cell r="Q17277" t="str">
            <v/>
          </cell>
        </row>
        <row r="17278">
          <cell r="J17278" t="str">
            <v/>
          </cell>
          <cell r="O17278" t="str">
            <v/>
          </cell>
          <cell r="P17278" t="str">
            <v/>
          </cell>
          <cell r="Q17278" t="str">
            <v/>
          </cell>
        </row>
        <row r="17279">
          <cell r="J17279" t="str">
            <v/>
          </cell>
          <cell r="O17279" t="str">
            <v/>
          </cell>
          <cell r="P17279" t="str">
            <v/>
          </cell>
          <cell r="Q17279" t="str">
            <v/>
          </cell>
        </row>
        <row r="17280">
          <cell r="J17280" t="str">
            <v/>
          </cell>
          <cell r="O17280" t="str">
            <v/>
          </cell>
          <cell r="P17280" t="str">
            <v/>
          </cell>
          <cell r="Q17280" t="str">
            <v/>
          </cell>
        </row>
        <row r="17281">
          <cell r="J17281" t="str">
            <v/>
          </cell>
          <cell r="O17281" t="str">
            <v/>
          </cell>
          <cell r="P17281" t="str">
            <v/>
          </cell>
          <cell r="Q17281" t="str">
            <v/>
          </cell>
        </row>
        <row r="17282">
          <cell r="J17282" t="str">
            <v/>
          </cell>
          <cell r="O17282" t="str">
            <v/>
          </cell>
          <cell r="P17282" t="str">
            <v/>
          </cell>
          <cell r="Q17282" t="str">
            <v/>
          </cell>
        </row>
        <row r="17283">
          <cell r="J17283" t="str">
            <v/>
          </cell>
          <cell r="O17283" t="str">
            <v/>
          </cell>
          <cell r="P17283" t="str">
            <v/>
          </cell>
          <cell r="Q17283" t="str">
            <v/>
          </cell>
        </row>
        <row r="17284">
          <cell r="J17284" t="str">
            <v/>
          </cell>
          <cell r="O17284" t="str">
            <v/>
          </cell>
          <cell r="P17284" t="str">
            <v/>
          </cell>
          <cell r="Q17284" t="str">
            <v/>
          </cell>
        </row>
        <row r="17285">
          <cell r="J17285" t="str">
            <v/>
          </cell>
          <cell r="O17285" t="str">
            <v/>
          </cell>
          <cell r="P17285" t="str">
            <v/>
          </cell>
          <cell r="Q17285" t="str">
            <v/>
          </cell>
        </row>
        <row r="17286">
          <cell r="J17286" t="str">
            <v/>
          </cell>
          <cell r="O17286" t="str">
            <v/>
          </cell>
          <cell r="P17286" t="str">
            <v/>
          </cell>
          <cell r="Q17286" t="str">
            <v/>
          </cell>
        </row>
        <row r="17287">
          <cell r="J17287" t="str">
            <v/>
          </cell>
          <cell r="O17287" t="str">
            <v/>
          </cell>
          <cell r="P17287" t="str">
            <v/>
          </cell>
          <cell r="Q17287" t="str">
            <v/>
          </cell>
        </row>
        <row r="17288">
          <cell r="J17288" t="str">
            <v/>
          </cell>
          <cell r="O17288" t="str">
            <v/>
          </cell>
          <cell r="P17288" t="str">
            <v/>
          </cell>
          <cell r="Q17288" t="str">
            <v/>
          </cell>
        </row>
        <row r="17289">
          <cell r="J17289" t="str">
            <v/>
          </cell>
          <cell r="O17289" t="str">
            <v/>
          </cell>
          <cell r="P17289" t="str">
            <v/>
          </cell>
          <cell r="Q17289" t="str">
            <v/>
          </cell>
        </row>
        <row r="17290">
          <cell r="J17290" t="str">
            <v/>
          </cell>
          <cell r="O17290" t="str">
            <v/>
          </cell>
          <cell r="P17290" t="str">
            <v/>
          </cell>
          <cell r="Q17290" t="str">
            <v/>
          </cell>
        </row>
        <row r="17291">
          <cell r="J17291" t="str">
            <v/>
          </cell>
          <cell r="O17291" t="str">
            <v/>
          </cell>
          <cell r="P17291" t="str">
            <v/>
          </cell>
          <cell r="Q17291" t="str">
            <v/>
          </cell>
        </row>
        <row r="17292">
          <cell r="J17292" t="str">
            <v/>
          </cell>
          <cell r="O17292" t="str">
            <v/>
          </cell>
          <cell r="P17292" t="str">
            <v/>
          </cell>
          <cell r="Q17292" t="str">
            <v/>
          </cell>
        </row>
        <row r="17293">
          <cell r="J17293" t="str">
            <v/>
          </cell>
          <cell r="O17293" t="str">
            <v/>
          </cell>
          <cell r="P17293" t="str">
            <v/>
          </cell>
          <cell r="Q17293" t="str">
            <v/>
          </cell>
        </row>
        <row r="17294">
          <cell r="J17294" t="str">
            <v/>
          </cell>
          <cell r="O17294" t="str">
            <v/>
          </cell>
          <cell r="P17294" t="str">
            <v/>
          </cell>
          <cell r="Q17294" t="str">
            <v/>
          </cell>
        </row>
        <row r="17295">
          <cell r="J17295" t="str">
            <v/>
          </cell>
          <cell r="O17295" t="str">
            <v/>
          </cell>
          <cell r="P17295" t="str">
            <v/>
          </cell>
          <cell r="Q17295" t="str">
            <v/>
          </cell>
        </row>
        <row r="17296">
          <cell r="J17296" t="str">
            <v/>
          </cell>
          <cell r="O17296" t="str">
            <v/>
          </cell>
          <cell r="P17296" t="str">
            <v/>
          </cell>
          <cell r="Q17296" t="str">
            <v/>
          </cell>
        </row>
        <row r="17297">
          <cell r="J17297" t="str">
            <v/>
          </cell>
          <cell r="O17297" t="str">
            <v/>
          </cell>
          <cell r="P17297" t="str">
            <v/>
          </cell>
          <cell r="Q17297" t="str">
            <v/>
          </cell>
        </row>
        <row r="17298">
          <cell r="J17298" t="str">
            <v/>
          </cell>
          <cell r="O17298" t="str">
            <v/>
          </cell>
          <cell r="P17298" t="str">
            <v/>
          </cell>
          <cell r="Q17298" t="str">
            <v/>
          </cell>
        </row>
        <row r="17299">
          <cell r="J17299" t="str">
            <v/>
          </cell>
          <cell r="O17299" t="str">
            <v/>
          </cell>
          <cell r="P17299" t="str">
            <v/>
          </cell>
          <cell r="Q17299" t="str">
            <v/>
          </cell>
        </row>
        <row r="17300">
          <cell r="J17300" t="str">
            <v/>
          </cell>
          <cell r="O17300" t="str">
            <v/>
          </cell>
          <cell r="P17300" t="str">
            <v/>
          </cell>
          <cell r="Q17300" t="str">
            <v/>
          </cell>
        </row>
        <row r="17301">
          <cell r="J17301" t="str">
            <v/>
          </cell>
          <cell r="O17301" t="str">
            <v/>
          </cell>
          <cell r="P17301" t="str">
            <v/>
          </cell>
          <cell r="Q17301" t="str">
            <v/>
          </cell>
        </row>
        <row r="17302">
          <cell r="J17302" t="str">
            <v/>
          </cell>
          <cell r="O17302" t="str">
            <v/>
          </cell>
          <cell r="P17302" t="str">
            <v/>
          </cell>
          <cell r="Q17302" t="str">
            <v/>
          </cell>
        </row>
        <row r="17303">
          <cell r="J17303" t="str">
            <v/>
          </cell>
          <cell r="O17303" t="str">
            <v/>
          </cell>
          <cell r="P17303" t="str">
            <v/>
          </cell>
          <cell r="Q17303" t="str">
            <v/>
          </cell>
        </row>
        <row r="17304">
          <cell r="J17304" t="str">
            <v/>
          </cell>
          <cell r="O17304" t="str">
            <v/>
          </cell>
          <cell r="P17304" t="str">
            <v/>
          </cell>
          <cell r="Q17304" t="str">
            <v/>
          </cell>
        </row>
        <row r="17305">
          <cell r="J17305" t="str">
            <v/>
          </cell>
          <cell r="O17305" t="str">
            <v/>
          </cell>
          <cell r="P17305" t="str">
            <v/>
          </cell>
          <cell r="Q17305" t="str">
            <v/>
          </cell>
        </row>
        <row r="17306">
          <cell r="J17306" t="str">
            <v/>
          </cell>
          <cell r="O17306" t="str">
            <v/>
          </cell>
          <cell r="P17306" t="str">
            <v/>
          </cell>
          <cell r="Q17306" t="str">
            <v/>
          </cell>
        </row>
        <row r="17307">
          <cell r="J17307" t="str">
            <v/>
          </cell>
          <cell r="O17307" t="str">
            <v/>
          </cell>
          <cell r="P17307" t="str">
            <v/>
          </cell>
          <cell r="Q17307" t="str">
            <v/>
          </cell>
        </row>
        <row r="17308">
          <cell r="J17308" t="str">
            <v/>
          </cell>
          <cell r="O17308" t="str">
            <v/>
          </cell>
          <cell r="P17308" t="str">
            <v/>
          </cell>
          <cell r="Q17308" t="str">
            <v/>
          </cell>
        </row>
        <row r="17309">
          <cell r="J17309" t="str">
            <v/>
          </cell>
          <cell r="O17309" t="str">
            <v/>
          </cell>
          <cell r="P17309" t="str">
            <v/>
          </cell>
          <cell r="Q17309" t="str">
            <v/>
          </cell>
        </row>
        <row r="17310">
          <cell r="J17310" t="str">
            <v/>
          </cell>
          <cell r="O17310" t="str">
            <v/>
          </cell>
          <cell r="P17310" t="str">
            <v/>
          </cell>
          <cell r="Q17310" t="str">
            <v/>
          </cell>
        </row>
        <row r="17311">
          <cell r="J17311" t="str">
            <v/>
          </cell>
          <cell r="O17311" t="str">
            <v/>
          </cell>
          <cell r="P17311" t="str">
            <v/>
          </cell>
          <cell r="Q17311" t="str">
            <v/>
          </cell>
        </row>
        <row r="17312">
          <cell r="J17312" t="str">
            <v/>
          </cell>
          <cell r="O17312" t="str">
            <v/>
          </cell>
          <cell r="P17312" t="str">
            <v/>
          </cell>
          <cell r="Q17312" t="str">
            <v/>
          </cell>
        </row>
        <row r="17313">
          <cell r="J17313" t="str">
            <v/>
          </cell>
          <cell r="O17313" t="str">
            <v/>
          </cell>
          <cell r="P17313" t="str">
            <v/>
          </cell>
          <cell r="Q17313" t="str">
            <v/>
          </cell>
        </row>
        <row r="17314">
          <cell r="J17314" t="str">
            <v/>
          </cell>
          <cell r="O17314" t="str">
            <v/>
          </cell>
          <cell r="P17314" t="str">
            <v/>
          </cell>
          <cell r="Q17314" t="str">
            <v/>
          </cell>
        </row>
        <row r="17315">
          <cell r="J17315" t="str">
            <v/>
          </cell>
          <cell r="O17315" t="str">
            <v/>
          </cell>
          <cell r="P17315" t="str">
            <v/>
          </cell>
          <cell r="Q17315" t="str">
            <v/>
          </cell>
        </row>
        <row r="17316">
          <cell r="J17316" t="str">
            <v/>
          </cell>
          <cell r="O17316" t="str">
            <v/>
          </cell>
          <cell r="P17316" t="str">
            <v/>
          </cell>
          <cell r="Q17316" t="str">
            <v/>
          </cell>
        </row>
        <row r="17317">
          <cell r="J17317" t="str">
            <v/>
          </cell>
          <cell r="O17317" t="str">
            <v/>
          </cell>
          <cell r="P17317" t="str">
            <v/>
          </cell>
          <cell r="Q17317" t="str">
            <v/>
          </cell>
        </row>
        <row r="17318">
          <cell r="J17318" t="str">
            <v/>
          </cell>
          <cell r="O17318" t="str">
            <v/>
          </cell>
          <cell r="P17318" t="str">
            <v/>
          </cell>
          <cell r="Q17318" t="str">
            <v/>
          </cell>
        </row>
        <row r="17319">
          <cell r="J17319" t="str">
            <v/>
          </cell>
          <cell r="O17319" t="str">
            <v/>
          </cell>
          <cell r="P17319" t="str">
            <v/>
          </cell>
          <cell r="Q17319" t="str">
            <v/>
          </cell>
        </row>
        <row r="17320">
          <cell r="J17320" t="str">
            <v/>
          </cell>
          <cell r="O17320" t="str">
            <v/>
          </cell>
          <cell r="P17320" t="str">
            <v/>
          </cell>
          <cell r="Q17320" t="str">
            <v/>
          </cell>
        </row>
        <row r="17321">
          <cell r="J17321" t="str">
            <v/>
          </cell>
          <cell r="O17321" t="str">
            <v/>
          </cell>
          <cell r="P17321" t="str">
            <v/>
          </cell>
          <cell r="Q17321" t="str">
            <v/>
          </cell>
        </row>
        <row r="17322">
          <cell r="J17322" t="str">
            <v/>
          </cell>
          <cell r="O17322" t="str">
            <v/>
          </cell>
          <cell r="P17322" t="str">
            <v/>
          </cell>
          <cell r="Q17322" t="str">
            <v/>
          </cell>
        </row>
        <row r="17323">
          <cell r="J17323" t="str">
            <v/>
          </cell>
          <cell r="O17323" t="str">
            <v/>
          </cell>
          <cell r="P17323" t="str">
            <v/>
          </cell>
          <cell r="Q17323" t="str">
            <v/>
          </cell>
        </row>
        <row r="17324">
          <cell r="J17324" t="str">
            <v/>
          </cell>
          <cell r="O17324" t="str">
            <v/>
          </cell>
          <cell r="P17324" t="str">
            <v/>
          </cell>
          <cell r="Q17324" t="str">
            <v/>
          </cell>
        </row>
        <row r="17325">
          <cell r="J17325" t="str">
            <v/>
          </cell>
          <cell r="O17325" t="str">
            <v/>
          </cell>
          <cell r="P17325" t="str">
            <v/>
          </cell>
          <cell r="Q17325" t="str">
            <v/>
          </cell>
        </row>
        <row r="17326">
          <cell r="J17326" t="str">
            <v/>
          </cell>
          <cell r="O17326" t="str">
            <v/>
          </cell>
          <cell r="P17326" t="str">
            <v/>
          </cell>
          <cell r="Q17326" t="str">
            <v/>
          </cell>
        </row>
        <row r="17327">
          <cell r="J17327" t="str">
            <v/>
          </cell>
          <cell r="O17327" t="str">
            <v/>
          </cell>
          <cell r="P17327" t="str">
            <v/>
          </cell>
          <cell r="Q17327" t="str">
            <v/>
          </cell>
        </row>
        <row r="17328">
          <cell r="J17328" t="str">
            <v/>
          </cell>
          <cell r="O17328" t="str">
            <v/>
          </cell>
          <cell r="P17328" t="str">
            <v/>
          </cell>
          <cell r="Q17328" t="str">
            <v/>
          </cell>
        </row>
        <row r="17329">
          <cell r="J17329" t="str">
            <v/>
          </cell>
          <cell r="O17329" t="str">
            <v/>
          </cell>
          <cell r="P17329" t="str">
            <v/>
          </cell>
          <cell r="Q17329" t="str">
            <v/>
          </cell>
        </row>
        <row r="17330">
          <cell r="J17330" t="str">
            <v/>
          </cell>
          <cell r="O17330" t="str">
            <v/>
          </cell>
          <cell r="P17330" t="str">
            <v/>
          </cell>
          <cell r="Q17330" t="str">
            <v/>
          </cell>
        </row>
        <row r="17331">
          <cell r="J17331" t="str">
            <v/>
          </cell>
          <cell r="O17331" t="str">
            <v/>
          </cell>
          <cell r="P17331" t="str">
            <v/>
          </cell>
          <cell r="Q17331" t="str">
            <v/>
          </cell>
        </row>
        <row r="17332">
          <cell r="J17332" t="str">
            <v/>
          </cell>
          <cell r="O17332" t="str">
            <v/>
          </cell>
          <cell r="P17332" t="str">
            <v/>
          </cell>
          <cell r="Q17332" t="str">
            <v/>
          </cell>
        </row>
        <row r="17333">
          <cell r="J17333" t="str">
            <v/>
          </cell>
          <cell r="O17333" t="str">
            <v/>
          </cell>
          <cell r="P17333" t="str">
            <v/>
          </cell>
          <cell r="Q17333" t="str">
            <v/>
          </cell>
        </row>
        <row r="17334">
          <cell r="J17334" t="str">
            <v/>
          </cell>
          <cell r="O17334" t="str">
            <v/>
          </cell>
          <cell r="P17334" t="str">
            <v/>
          </cell>
          <cell r="Q17334" t="str">
            <v/>
          </cell>
        </row>
        <row r="17335">
          <cell r="J17335" t="str">
            <v/>
          </cell>
          <cell r="O17335" t="str">
            <v/>
          </cell>
          <cell r="P17335" t="str">
            <v/>
          </cell>
          <cell r="Q17335" t="str">
            <v/>
          </cell>
        </row>
        <row r="17336">
          <cell r="J17336" t="str">
            <v/>
          </cell>
          <cell r="O17336" t="str">
            <v/>
          </cell>
          <cell r="P17336" t="str">
            <v/>
          </cell>
          <cell r="Q17336" t="str">
            <v/>
          </cell>
        </row>
        <row r="17337">
          <cell r="J17337" t="str">
            <v/>
          </cell>
          <cell r="O17337" t="str">
            <v/>
          </cell>
          <cell r="P17337" t="str">
            <v/>
          </cell>
          <cell r="Q17337" t="str">
            <v/>
          </cell>
        </row>
        <row r="17338">
          <cell r="J17338" t="str">
            <v/>
          </cell>
          <cell r="O17338" t="str">
            <v/>
          </cell>
          <cell r="P17338" t="str">
            <v/>
          </cell>
          <cell r="Q17338" t="str">
            <v/>
          </cell>
        </row>
        <row r="17339">
          <cell r="J17339" t="str">
            <v/>
          </cell>
          <cell r="O17339" t="str">
            <v/>
          </cell>
          <cell r="P17339" t="str">
            <v/>
          </cell>
          <cell r="Q17339" t="str">
            <v/>
          </cell>
        </row>
        <row r="17340">
          <cell r="J17340" t="str">
            <v/>
          </cell>
          <cell r="O17340" t="str">
            <v/>
          </cell>
          <cell r="P17340" t="str">
            <v/>
          </cell>
          <cell r="Q17340" t="str">
            <v/>
          </cell>
        </row>
        <row r="17341">
          <cell r="J17341" t="str">
            <v/>
          </cell>
          <cell r="O17341" t="str">
            <v/>
          </cell>
          <cell r="P17341" t="str">
            <v/>
          </cell>
          <cell r="Q17341" t="str">
            <v/>
          </cell>
        </row>
        <row r="17342">
          <cell r="J17342" t="str">
            <v/>
          </cell>
          <cell r="O17342" t="str">
            <v/>
          </cell>
          <cell r="P17342" t="str">
            <v/>
          </cell>
          <cell r="Q17342" t="str">
            <v/>
          </cell>
        </row>
        <row r="17343">
          <cell r="J17343" t="str">
            <v/>
          </cell>
          <cell r="O17343" t="str">
            <v/>
          </cell>
          <cell r="P17343" t="str">
            <v/>
          </cell>
          <cell r="Q17343" t="str">
            <v/>
          </cell>
        </row>
        <row r="17344">
          <cell r="J17344" t="str">
            <v/>
          </cell>
          <cell r="O17344" t="str">
            <v/>
          </cell>
          <cell r="P17344" t="str">
            <v/>
          </cell>
          <cell r="Q17344" t="str">
            <v/>
          </cell>
        </row>
        <row r="17345">
          <cell r="J17345" t="str">
            <v/>
          </cell>
          <cell r="O17345" t="str">
            <v/>
          </cell>
          <cell r="P17345" t="str">
            <v/>
          </cell>
          <cell r="Q17345" t="str">
            <v/>
          </cell>
        </row>
        <row r="17346">
          <cell r="J17346" t="str">
            <v/>
          </cell>
          <cell r="O17346" t="str">
            <v/>
          </cell>
          <cell r="P17346" t="str">
            <v/>
          </cell>
          <cell r="Q17346" t="str">
            <v/>
          </cell>
        </row>
        <row r="17347">
          <cell r="J17347" t="str">
            <v/>
          </cell>
          <cell r="O17347" t="str">
            <v/>
          </cell>
          <cell r="P17347" t="str">
            <v/>
          </cell>
          <cell r="Q17347" t="str">
            <v/>
          </cell>
        </row>
        <row r="17348">
          <cell r="J17348" t="str">
            <v/>
          </cell>
          <cell r="O17348" t="str">
            <v/>
          </cell>
          <cell r="P17348" t="str">
            <v/>
          </cell>
          <cell r="Q17348" t="str">
            <v/>
          </cell>
        </row>
        <row r="17349">
          <cell r="J17349" t="str">
            <v/>
          </cell>
          <cell r="O17349" t="str">
            <v/>
          </cell>
          <cell r="P17349" t="str">
            <v/>
          </cell>
          <cell r="Q17349" t="str">
            <v/>
          </cell>
        </row>
        <row r="17350">
          <cell r="J17350" t="str">
            <v/>
          </cell>
          <cell r="O17350" t="str">
            <v/>
          </cell>
          <cell r="P17350" t="str">
            <v/>
          </cell>
          <cell r="Q17350" t="str">
            <v/>
          </cell>
        </row>
        <row r="17351">
          <cell r="J17351" t="str">
            <v/>
          </cell>
          <cell r="O17351" t="str">
            <v/>
          </cell>
          <cell r="P17351" t="str">
            <v/>
          </cell>
          <cell r="Q17351" t="str">
            <v/>
          </cell>
        </row>
        <row r="17352">
          <cell r="J17352" t="str">
            <v/>
          </cell>
          <cell r="O17352" t="str">
            <v/>
          </cell>
          <cell r="P17352" t="str">
            <v/>
          </cell>
          <cell r="Q17352" t="str">
            <v/>
          </cell>
        </row>
        <row r="17353">
          <cell r="J17353" t="str">
            <v/>
          </cell>
          <cell r="O17353" t="str">
            <v/>
          </cell>
          <cell r="P17353" t="str">
            <v/>
          </cell>
          <cell r="Q17353" t="str">
            <v/>
          </cell>
        </row>
        <row r="17354">
          <cell r="J17354" t="str">
            <v/>
          </cell>
          <cell r="O17354" t="str">
            <v/>
          </cell>
          <cell r="P17354" t="str">
            <v/>
          </cell>
          <cell r="Q17354" t="str">
            <v/>
          </cell>
        </row>
        <row r="17355">
          <cell r="J17355" t="str">
            <v/>
          </cell>
          <cell r="O17355" t="str">
            <v/>
          </cell>
          <cell r="P17355" t="str">
            <v/>
          </cell>
          <cell r="Q17355" t="str">
            <v/>
          </cell>
        </row>
        <row r="17356">
          <cell r="J17356" t="str">
            <v/>
          </cell>
          <cell r="O17356" t="str">
            <v/>
          </cell>
          <cell r="P17356" t="str">
            <v/>
          </cell>
          <cell r="Q17356" t="str">
            <v/>
          </cell>
        </row>
        <row r="17357">
          <cell r="J17357" t="str">
            <v/>
          </cell>
          <cell r="O17357" t="str">
            <v/>
          </cell>
          <cell r="P17357" t="str">
            <v/>
          </cell>
          <cell r="Q17357" t="str">
            <v/>
          </cell>
        </row>
        <row r="17358">
          <cell r="J17358" t="str">
            <v/>
          </cell>
          <cell r="O17358" t="str">
            <v/>
          </cell>
          <cell r="P17358" t="str">
            <v/>
          </cell>
          <cell r="Q17358" t="str">
            <v/>
          </cell>
        </row>
        <row r="17359">
          <cell r="J17359" t="str">
            <v/>
          </cell>
          <cell r="O17359" t="str">
            <v/>
          </cell>
          <cell r="P17359" t="str">
            <v/>
          </cell>
          <cell r="Q17359" t="str">
            <v/>
          </cell>
        </row>
        <row r="17360">
          <cell r="J17360" t="str">
            <v/>
          </cell>
          <cell r="O17360" t="str">
            <v/>
          </cell>
          <cell r="P17360" t="str">
            <v/>
          </cell>
          <cell r="Q17360" t="str">
            <v/>
          </cell>
        </row>
        <row r="17361">
          <cell r="J17361" t="str">
            <v/>
          </cell>
          <cell r="O17361" t="str">
            <v/>
          </cell>
          <cell r="P17361" t="str">
            <v/>
          </cell>
          <cell r="Q17361" t="str">
            <v/>
          </cell>
        </row>
        <row r="17362">
          <cell r="J17362" t="str">
            <v/>
          </cell>
          <cell r="O17362" t="str">
            <v/>
          </cell>
          <cell r="P17362" t="str">
            <v/>
          </cell>
          <cell r="Q17362" t="str">
            <v/>
          </cell>
        </row>
        <row r="17363">
          <cell r="J17363" t="str">
            <v/>
          </cell>
          <cell r="O17363" t="str">
            <v/>
          </cell>
          <cell r="P17363" t="str">
            <v/>
          </cell>
          <cell r="Q17363" t="str">
            <v/>
          </cell>
        </row>
        <row r="17364">
          <cell r="J17364" t="str">
            <v/>
          </cell>
          <cell r="O17364" t="str">
            <v/>
          </cell>
          <cell r="P17364" t="str">
            <v/>
          </cell>
          <cell r="Q17364" t="str">
            <v/>
          </cell>
        </row>
        <row r="17365">
          <cell r="J17365" t="str">
            <v/>
          </cell>
          <cell r="O17365" t="str">
            <v/>
          </cell>
          <cell r="P17365" t="str">
            <v/>
          </cell>
          <cell r="Q17365" t="str">
            <v/>
          </cell>
        </row>
        <row r="17366">
          <cell r="J17366" t="str">
            <v/>
          </cell>
          <cell r="O17366" t="str">
            <v/>
          </cell>
          <cell r="P17366" t="str">
            <v/>
          </cell>
          <cell r="Q17366" t="str">
            <v/>
          </cell>
        </row>
        <row r="17367">
          <cell r="J17367" t="str">
            <v/>
          </cell>
          <cell r="O17367" t="str">
            <v/>
          </cell>
          <cell r="P17367" t="str">
            <v/>
          </cell>
          <cell r="Q17367" t="str">
            <v/>
          </cell>
        </row>
        <row r="17368">
          <cell r="J17368" t="str">
            <v/>
          </cell>
          <cell r="O17368" t="str">
            <v/>
          </cell>
          <cell r="P17368" t="str">
            <v/>
          </cell>
          <cell r="Q17368" t="str">
            <v/>
          </cell>
        </row>
        <row r="17369">
          <cell r="J17369" t="str">
            <v/>
          </cell>
          <cell r="O17369" t="str">
            <v/>
          </cell>
          <cell r="P17369" t="str">
            <v/>
          </cell>
          <cell r="Q17369" t="str">
            <v/>
          </cell>
        </row>
        <row r="17370">
          <cell r="J17370" t="str">
            <v/>
          </cell>
          <cell r="O17370" t="str">
            <v/>
          </cell>
          <cell r="P17370" t="str">
            <v/>
          </cell>
          <cell r="Q17370" t="str">
            <v/>
          </cell>
        </row>
        <row r="17371">
          <cell r="J17371" t="str">
            <v/>
          </cell>
          <cell r="O17371" t="str">
            <v/>
          </cell>
          <cell r="P17371" t="str">
            <v/>
          </cell>
          <cell r="Q17371" t="str">
            <v/>
          </cell>
        </row>
        <row r="17372">
          <cell r="J17372" t="str">
            <v/>
          </cell>
          <cell r="O17372" t="str">
            <v/>
          </cell>
          <cell r="P17372" t="str">
            <v/>
          </cell>
          <cell r="Q17372" t="str">
            <v/>
          </cell>
        </row>
        <row r="17373">
          <cell r="J17373" t="str">
            <v/>
          </cell>
          <cell r="O17373" t="str">
            <v/>
          </cell>
          <cell r="P17373" t="str">
            <v/>
          </cell>
          <cell r="Q17373" t="str">
            <v/>
          </cell>
        </row>
        <row r="17374">
          <cell r="J17374" t="str">
            <v/>
          </cell>
          <cell r="O17374" t="str">
            <v/>
          </cell>
          <cell r="P17374" t="str">
            <v/>
          </cell>
          <cell r="Q17374" t="str">
            <v/>
          </cell>
        </row>
        <row r="17375">
          <cell r="J17375" t="str">
            <v/>
          </cell>
          <cell r="O17375" t="str">
            <v/>
          </cell>
          <cell r="P17375" t="str">
            <v/>
          </cell>
          <cell r="Q17375" t="str">
            <v/>
          </cell>
        </row>
        <row r="17376">
          <cell r="J17376" t="str">
            <v/>
          </cell>
          <cell r="O17376" t="str">
            <v/>
          </cell>
          <cell r="P17376" t="str">
            <v/>
          </cell>
          <cell r="Q17376" t="str">
            <v/>
          </cell>
        </row>
        <row r="17377">
          <cell r="J17377" t="str">
            <v/>
          </cell>
          <cell r="O17377" t="str">
            <v/>
          </cell>
          <cell r="P17377" t="str">
            <v/>
          </cell>
          <cell r="Q17377" t="str">
            <v/>
          </cell>
        </row>
        <row r="17378">
          <cell r="J17378" t="str">
            <v/>
          </cell>
          <cell r="O17378" t="str">
            <v/>
          </cell>
          <cell r="P17378" t="str">
            <v/>
          </cell>
          <cell r="Q17378" t="str">
            <v/>
          </cell>
        </row>
        <row r="17379">
          <cell r="J17379" t="str">
            <v/>
          </cell>
          <cell r="O17379" t="str">
            <v/>
          </cell>
          <cell r="P17379" t="str">
            <v/>
          </cell>
          <cell r="Q17379" t="str">
            <v/>
          </cell>
        </row>
        <row r="17380">
          <cell r="J17380" t="str">
            <v/>
          </cell>
          <cell r="O17380" t="str">
            <v/>
          </cell>
          <cell r="P17380" t="str">
            <v/>
          </cell>
          <cell r="Q17380" t="str">
            <v/>
          </cell>
        </row>
        <row r="17381">
          <cell r="J17381" t="str">
            <v/>
          </cell>
          <cell r="O17381" t="str">
            <v/>
          </cell>
          <cell r="P17381" t="str">
            <v/>
          </cell>
          <cell r="Q17381" t="str">
            <v/>
          </cell>
        </row>
        <row r="17382">
          <cell r="J17382" t="str">
            <v/>
          </cell>
          <cell r="O17382" t="str">
            <v/>
          </cell>
          <cell r="P17382" t="str">
            <v/>
          </cell>
          <cell r="Q17382" t="str">
            <v/>
          </cell>
        </row>
        <row r="17383">
          <cell r="J17383" t="str">
            <v/>
          </cell>
          <cell r="O17383" t="str">
            <v/>
          </cell>
          <cell r="P17383" t="str">
            <v/>
          </cell>
          <cell r="Q17383" t="str">
            <v/>
          </cell>
        </row>
        <row r="17384">
          <cell r="J17384" t="str">
            <v/>
          </cell>
          <cell r="O17384" t="str">
            <v/>
          </cell>
          <cell r="P17384" t="str">
            <v/>
          </cell>
          <cell r="Q17384" t="str">
            <v/>
          </cell>
        </row>
        <row r="17385">
          <cell r="J17385" t="str">
            <v/>
          </cell>
          <cell r="O17385" t="str">
            <v/>
          </cell>
          <cell r="P17385" t="str">
            <v/>
          </cell>
          <cell r="Q17385" t="str">
            <v/>
          </cell>
        </row>
        <row r="17386">
          <cell r="J17386" t="str">
            <v/>
          </cell>
          <cell r="O17386" t="str">
            <v/>
          </cell>
          <cell r="P17386" t="str">
            <v/>
          </cell>
          <cell r="Q17386" t="str">
            <v/>
          </cell>
        </row>
        <row r="17387">
          <cell r="J17387" t="str">
            <v/>
          </cell>
          <cell r="O17387" t="str">
            <v/>
          </cell>
          <cell r="P17387" t="str">
            <v/>
          </cell>
          <cell r="Q17387" t="str">
            <v/>
          </cell>
        </row>
        <row r="17388">
          <cell r="J17388" t="str">
            <v/>
          </cell>
          <cell r="O17388" t="str">
            <v/>
          </cell>
          <cell r="P17388" t="str">
            <v/>
          </cell>
          <cell r="Q17388" t="str">
            <v/>
          </cell>
        </row>
        <row r="17389">
          <cell r="J17389" t="str">
            <v/>
          </cell>
          <cell r="O17389" t="str">
            <v/>
          </cell>
          <cell r="P17389" t="str">
            <v/>
          </cell>
          <cell r="Q17389" t="str">
            <v/>
          </cell>
        </row>
        <row r="17390">
          <cell r="J17390" t="str">
            <v/>
          </cell>
          <cell r="O17390" t="str">
            <v/>
          </cell>
          <cell r="P17390" t="str">
            <v/>
          </cell>
          <cell r="Q17390" t="str">
            <v/>
          </cell>
        </row>
        <row r="17391">
          <cell r="J17391" t="str">
            <v/>
          </cell>
          <cell r="O17391" t="str">
            <v/>
          </cell>
          <cell r="P17391" t="str">
            <v/>
          </cell>
          <cell r="Q17391" t="str">
            <v/>
          </cell>
        </row>
        <row r="17392">
          <cell r="J17392" t="str">
            <v/>
          </cell>
          <cell r="O17392" t="str">
            <v/>
          </cell>
          <cell r="P17392" t="str">
            <v/>
          </cell>
          <cell r="Q17392" t="str">
            <v/>
          </cell>
        </row>
        <row r="17393">
          <cell r="J17393" t="str">
            <v/>
          </cell>
          <cell r="O17393" t="str">
            <v/>
          </cell>
          <cell r="P17393" t="str">
            <v/>
          </cell>
          <cell r="Q17393" t="str">
            <v/>
          </cell>
        </row>
        <row r="17394">
          <cell r="J17394" t="str">
            <v/>
          </cell>
          <cell r="O17394" t="str">
            <v/>
          </cell>
          <cell r="P17394" t="str">
            <v/>
          </cell>
          <cell r="Q17394" t="str">
            <v/>
          </cell>
        </row>
        <row r="17395">
          <cell r="J17395" t="str">
            <v/>
          </cell>
          <cell r="O17395" t="str">
            <v/>
          </cell>
          <cell r="P17395" t="str">
            <v/>
          </cell>
          <cell r="Q17395" t="str">
            <v/>
          </cell>
        </row>
        <row r="17396">
          <cell r="J17396" t="str">
            <v/>
          </cell>
          <cell r="O17396" t="str">
            <v/>
          </cell>
          <cell r="P17396" t="str">
            <v/>
          </cell>
          <cell r="Q17396" t="str">
            <v/>
          </cell>
        </row>
        <row r="17397">
          <cell r="J17397" t="str">
            <v/>
          </cell>
          <cell r="O17397" t="str">
            <v/>
          </cell>
          <cell r="P17397" t="str">
            <v/>
          </cell>
          <cell r="Q17397" t="str">
            <v/>
          </cell>
        </row>
        <row r="17398">
          <cell r="J17398" t="str">
            <v/>
          </cell>
          <cell r="O17398" t="str">
            <v/>
          </cell>
          <cell r="P17398" t="str">
            <v/>
          </cell>
          <cell r="Q17398" t="str">
            <v/>
          </cell>
        </row>
        <row r="17399">
          <cell r="J17399" t="str">
            <v/>
          </cell>
          <cell r="O17399" t="str">
            <v/>
          </cell>
          <cell r="P17399" t="str">
            <v/>
          </cell>
          <cell r="Q17399" t="str">
            <v/>
          </cell>
        </row>
        <row r="17400">
          <cell r="J17400" t="str">
            <v/>
          </cell>
          <cell r="O17400" t="str">
            <v/>
          </cell>
          <cell r="P17400" t="str">
            <v/>
          </cell>
          <cell r="Q17400" t="str">
            <v/>
          </cell>
        </row>
        <row r="17401">
          <cell r="J17401" t="str">
            <v/>
          </cell>
          <cell r="O17401" t="str">
            <v/>
          </cell>
          <cell r="P17401" t="str">
            <v/>
          </cell>
          <cell r="Q17401" t="str">
            <v/>
          </cell>
        </row>
        <row r="17402">
          <cell r="J17402" t="str">
            <v/>
          </cell>
          <cell r="O17402" t="str">
            <v/>
          </cell>
          <cell r="P17402" t="str">
            <v/>
          </cell>
          <cell r="Q17402" t="str">
            <v/>
          </cell>
        </row>
        <row r="17403">
          <cell r="J17403" t="str">
            <v/>
          </cell>
          <cell r="O17403" t="str">
            <v/>
          </cell>
          <cell r="P17403" t="str">
            <v/>
          </cell>
          <cell r="Q17403" t="str">
            <v/>
          </cell>
        </row>
        <row r="17404">
          <cell r="J17404" t="str">
            <v/>
          </cell>
          <cell r="O17404" t="str">
            <v/>
          </cell>
          <cell r="P17404" t="str">
            <v/>
          </cell>
          <cell r="Q17404" t="str">
            <v/>
          </cell>
        </row>
        <row r="17405">
          <cell r="J17405" t="str">
            <v/>
          </cell>
          <cell r="O17405" t="str">
            <v/>
          </cell>
          <cell r="P17405" t="str">
            <v/>
          </cell>
          <cell r="Q17405" t="str">
            <v/>
          </cell>
        </row>
        <row r="17406">
          <cell r="J17406" t="str">
            <v/>
          </cell>
          <cell r="O17406" t="str">
            <v/>
          </cell>
          <cell r="P17406" t="str">
            <v/>
          </cell>
          <cell r="Q17406" t="str">
            <v/>
          </cell>
        </row>
        <row r="17407">
          <cell r="J17407" t="str">
            <v/>
          </cell>
          <cell r="O17407" t="str">
            <v/>
          </cell>
          <cell r="P17407" t="str">
            <v/>
          </cell>
          <cell r="Q17407" t="str">
            <v/>
          </cell>
        </row>
        <row r="17408">
          <cell r="J17408" t="str">
            <v/>
          </cell>
          <cell r="O17408" t="str">
            <v/>
          </cell>
          <cell r="P17408" t="str">
            <v/>
          </cell>
          <cell r="Q17408" t="str">
            <v/>
          </cell>
        </row>
        <row r="17409">
          <cell r="J17409" t="str">
            <v/>
          </cell>
          <cell r="O17409" t="str">
            <v/>
          </cell>
          <cell r="P17409" t="str">
            <v/>
          </cell>
          <cell r="Q17409" t="str">
            <v/>
          </cell>
        </row>
        <row r="17410">
          <cell r="J17410" t="str">
            <v/>
          </cell>
          <cell r="O17410" t="str">
            <v/>
          </cell>
          <cell r="P17410" t="str">
            <v/>
          </cell>
          <cell r="Q17410" t="str">
            <v/>
          </cell>
        </row>
        <row r="17411">
          <cell r="J17411" t="str">
            <v/>
          </cell>
          <cell r="O17411" t="str">
            <v/>
          </cell>
          <cell r="P17411" t="str">
            <v/>
          </cell>
          <cell r="Q17411" t="str">
            <v/>
          </cell>
        </row>
        <row r="17412">
          <cell r="J17412" t="str">
            <v/>
          </cell>
          <cell r="O17412" t="str">
            <v/>
          </cell>
          <cell r="P17412" t="str">
            <v/>
          </cell>
          <cell r="Q17412" t="str">
            <v/>
          </cell>
        </row>
        <row r="17413">
          <cell r="J17413" t="str">
            <v/>
          </cell>
          <cell r="O17413" t="str">
            <v/>
          </cell>
          <cell r="P17413" t="str">
            <v/>
          </cell>
          <cell r="Q17413" t="str">
            <v/>
          </cell>
        </row>
        <row r="17414">
          <cell r="J17414" t="str">
            <v/>
          </cell>
          <cell r="O17414" t="str">
            <v/>
          </cell>
          <cell r="P17414" t="str">
            <v/>
          </cell>
          <cell r="Q17414" t="str">
            <v/>
          </cell>
        </row>
        <row r="17415">
          <cell r="J17415" t="str">
            <v/>
          </cell>
          <cell r="O17415" t="str">
            <v/>
          </cell>
          <cell r="P17415" t="str">
            <v/>
          </cell>
          <cell r="Q17415" t="str">
            <v/>
          </cell>
        </row>
        <row r="17416">
          <cell r="J17416" t="str">
            <v/>
          </cell>
          <cell r="O17416" t="str">
            <v/>
          </cell>
          <cell r="P17416" t="str">
            <v/>
          </cell>
          <cell r="Q17416" t="str">
            <v/>
          </cell>
        </row>
        <row r="17417">
          <cell r="J17417" t="str">
            <v/>
          </cell>
          <cell r="O17417" t="str">
            <v/>
          </cell>
          <cell r="P17417" t="str">
            <v/>
          </cell>
          <cell r="Q17417" t="str">
            <v/>
          </cell>
        </row>
        <row r="17418">
          <cell r="J17418" t="str">
            <v/>
          </cell>
          <cell r="O17418" t="str">
            <v/>
          </cell>
          <cell r="P17418" t="str">
            <v/>
          </cell>
          <cell r="Q17418" t="str">
            <v/>
          </cell>
        </row>
        <row r="17419">
          <cell r="J17419" t="str">
            <v/>
          </cell>
          <cell r="O17419" t="str">
            <v/>
          </cell>
          <cell r="P17419" t="str">
            <v/>
          </cell>
          <cell r="Q17419" t="str">
            <v/>
          </cell>
        </row>
        <row r="17420">
          <cell r="J17420" t="str">
            <v/>
          </cell>
          <cell r="O17420" t="str">
            <v/>
          </cell>
          <cell r="P17420" t="str">
            <v/>
          </cell>
          <cell r="Q17420" t="str">
            <v/>
          </cell>
        </row>
        <row r="17421">
          <cell r="J17421" t="str">
            <v/>
          </cell>
          <cell r="O17421" t="str">
            <v/>
          </cell>
          <cell r="P17421" t="str">
            <v/>
          </cell>
          <cell r="Q17421" t="str">
            <v/>
          </cell>
        </row>
        <row r="17422">
          <cell r="J17422" t="str">
            <v/>
          </cell>
          <cell r="O17422" t="str">
            <v/>
          </cell>
          <cell r="P17422" t="str">
            <v/>
          </cell>
          <cell r="Q17422" t="str">
            <v/>
          </cell>
        </row>
        <row r="17423">
          <cell r="J17423" t="str">
            <v/>
          </cell>
          <cell r="O17423" t="str">
            <v/>
          </cell>
          <cell r="P17423" t="str">
            <v/>
          </cell>
          <cell r="Q17423" t="str">
            <v/>
          </cell>
        </row>
        <row r="17424">
          <cell r="J17424" t="str">
            <v/>
          </cell>
          <cell r="O17424" t="str">
            <v/>
          </cell>
          <cell r="P17424" t="str">
            <v/>
          </cell>
          <cell r="Q17424" t="str">
            <v/>
          </cell>
        </row>
        <row r="17425">
          <cell r="J17425" t="str">
            <v/>
          </cell>
          <cell r="O17425" t="str">
            <v/>
          </cell>
          <cell r="P17425" t="str">
            <v/>
          </cell>
          <cell r="Q17425" t="str">
            <v/>
          </cell>
        </row>
        <row r="17426">
          <cell r="J17426" t="str">
            <v/>
          </cell>
          <cell r="O17426" t="str">
            <v/>
          </cell>
          <cell r="P17426" t="str">
            <v/>
          </cell>
          <cell r="Q17426" t="str">
            <v/>
          </cell>
        </row>
        <row r="17427">
          <cell r="J17427" t="str">
            <v/>
          </cell>
          <cell r="O17427" t="str">
            <v/>
          </cell>
          <cell r="P17427" t="str">
            <v/>
          </cell>
          <cell r="Q17427" t="str">
            <v/>
          </cell>
        </row>
        <row r="17428">
          <cell r="J17428" t="str">
            <v/>
          </cell>
          <cell r="O17428" t="str">
            <v/>
          </cell>
          <cell r="P17428" t="str">
            <v/>
          </cell>
          <cell r="Q17428" t="str">
            <v/>
          </cell>
        </row>
        <row r="17429">
          <cell r="J17429" t="str">
            <v/>
          </cell>
          <cell r="O17429" t="str">
            <v/>
          </cell>
          <cell r="P17429" t="str">
            <v/>
          </cell>
          <cell r="Q17429" t="str">
            <v/>
          </cell>
        </row>
        <row r="17430">
          <cell r="J17430" t="str">
            <v/>
          </cell>
          <cell r="O17430" t="str">
            <v/>
          </cell>
          <cell r="P17430" t="str">
            <v/>
          </cell>
          <cell r="Q17430" t="str">
            <v/>
          </cell>
        </row>
        <row r="17431">
          <cell r="J17431" t="str">
            <v/>
          </cell>
          <cell r="O17431" t="str">
            <v/>
          </cell>
          <cell r="P17431" t="str">
            <v/>
          </cell>
          <cell r="Q17431" t="str">
            <v/>
          </cell>
        </row>
        <row r="17432">
          <cell r="J17432" t="str">
            <v/>
          </cell>
          <cell r="O17432" t="str">
            <v/>
          </cell>
          <cell r="P17432" t="str">
            <v/>
          </cell>
          <cell r="Q17432" t="str">
            <v/>
          </cell>
        </row>
        <row r="17433">
          <cell r="J17433" t="str">
            <v/>
          </cell>
          <cell r="O17433" t="str">
            <v/>
          </cell>
          <cell r="P17433" t="str">
            <v/>
          </cell>
          <cell r="Q17433" t="str">
            <v/>
          </cell>
        </row>
        <row r="17434">
          <cell r="J17434" t="str">
            <v/>
          </cell>
          <cell r="O17434" t="str">
            <v/>
          </cell>
          <cell r="P17434" t="str">
            <v/>
          </cell>
          <cell r="Q17434" t="str">
            <v/>
          </cell>
        </row>
        <row r="17435">
          <cell r="J17435" t="str">
            <v/>
          </cell>
          <cell r="O17435" t="str">
            <v/>
          </cell>
          <cell r="P17435" t="str">
            <v/>
          </cell>
          <cell r="Q17435" t="str">
            <v/>
          </cell>
        </row>
        <row r="17436">
          <cell r="J17436" t="str">
            <v/>
          </cell>
          <cell r="O17436" t="str">
            <v/>
          </cell>
          <cell r="P17436" t="str">
            <v/>
          </cell>
          <cell r="Q17436" t="str">
            <v/>
          </cell>
        </row>
        <row r="17437">
          <cell r="J17437" t="str">
            <v/>
          </cell>
          <cell r="O17437" t="str">
            <v/>
          </cell>
          <cell r="P17437" t="str">
            <v/>
          </cell>
          <cell r="Q17437" t="str">
            <v/>
          </cell>
        </row>
        <row r="17438">
          <cell r="J17438" t="str">
            <v/>
          </cell>
          <cell r="O17438" t="str">
            <v/>
          </cell>
          <cell r="P17438" t="str">
            <v/>
          </cell>
          <cell r="Q17438" t="str">
            <v/>
          </cell>
        </row>
        <row r="17439">
          <cell r="J17439" t="str">
            <v/>
          </cell>
          <cell r="O17439" t="str">
            <v/>
          </cell>
          <cell r="P17439" t="str">
            <v/>
          </cell>
          <cell r="Q17439" t="str">
            <v/>
          </cell>
        </row>
        <row r="17440">
          <cell r="J17440" t="str">
            <v/>
          </cell>
          <cell r="O17440" t="str">
            <v/>
          </cell>
          <cell r="P17440" t="str">
            <v/>
          </cell>
          <cell r="Q17440" t="str">
            <v/>
          </cell>
        </row>
        <row r="17441">
          <cell r="J17441" t="str">
            <v/>
          </cell>
          <cell r="O17441" t="str">
            <v/>
          </cell>
          <cell r="P17441" t="str">
            <v/>
          </cell>
          <cell r="Q17441" t="str">
            <v/>
          </cell>
        </row>
        <row r="17442">
          <cell r="J17442" t="str">
            <v/>
          </cell>
          <cell r="O17442" t="str">
            <v/>
          </cell>
          <cell r="P17442" t="str">
            <v/>
          </cell>
          <cell r="Q17442" t="str">
            <v/>
          </cell>
        </row>
        <row r="17443">
          <cell r="J17443" t="str">
            <v/>
          </cell>
          <cell r="O17443" t="str">
            <v/>
          </cell>
          <cell r="P17443" t="str">
            <v/>
          </cell>
          <cell r="Q17443" t="str">
            <v/>
          </cell>
        </row>
        <row r="17444">
          <cell r="J17444" t="str">
            <v/>
          </cell>
          <cell r="O17444" t="str">
            <v/>
          </cell>
          <cell r="P17444" t="str">
            <v/>
          </cell>
          <cell r="Q17444" t="str">
            <v/>
          </cell>
        </row>
        <row r="17445">
          <cell r="J17445" t="str">
            <v/>
          </cell>
          <cell r="O17445" t="str">
            <v/>
          </cell>
          <cell r="P17445" t="str">
            <v/>
          </cell>
          <cell r="Q17445" t="str">
            <v/>
          </cell>
        </row>
        <row r="17446">
          <cell r="J17446" t="str">
            <v/>
          </cell>
          <cell r="O17446" t="str">
            <v/>
          </cell>
          <cell r="P17446" t="str">
            <v/>
          </cell>
          <cell r="Q17446" t="str">
            <v/>
          </cell>
        </row>
        <row r="17447">
          <cell r="J17447" t="str">
            <v/>
          </cell>
          <cell r="O17447" t="str">
            <v/>
          </cell>
          <cell r="P17447" t="str">
            <v/>
          </cell>
          <cell r="Q17447" t="str">
            <v/>
          </cell>
        </row>
        <row r="17448">
          <cell r="J17448" t="str">
            <v/>
          </cell>
          <cell r="O17448" t="str">
            <v/>
          </cell>
          <cell r="P17448" t="str">
            <v/>
          </cell>
          <cell r="Q17448" t="str">
            <v/>
          </cell>
        </row>
        <row r="17449">
          <cell r="J17449" t="str">
            <v/>
          </cell>
          <cell r="O17449" t="str">
            <v/>
          </cell>
          <cell r="P17449" t="str">
            <v/>
          </cell>
          <cell r="Q17449" t="str">
            <v/>
          </cell>
        </row>
        <row r="17450">
          <cell r="J17450" t="str">
            <v/>
          </cell>
          <cell r="O17450" t="str">
            <v/>
          </cell>
          <cell r="P17450" t="str">
            <v/>
          </cell>
          <cell r="Q17450" t="str">
            <v/>
          </cell>
        </row>
        <row r="17451">
          <cell r="J17451" t="str">
            <v/>
          </cell>
          <cell r="O17451" t="str">
            <v/>
          </cell>
          <cell r="P17451" t="str">
            <v/>
          </cell>
          <cell r="Q17451" t="str">
            <v/>
          </cell>
        </row>
        <row r="17452">
          <cell r="J17452" t="str">
            <v/>
          </cell>
          <cell r="O17452" t="str">
            <v/>
          </cell>
          <cell r="P17452" t="str">
            <v/>
          </cell>
          <cell r="Q17452" t="str">
            <v/>
          </cell>
        </row>
        <row r="17453">
          <cell r="J17453" t="str">
            <v/>
          </cell>
          <cell r="O17453" t="str">
            <v/>
          </cell>
          <cell r="P17453" t="str">
            <v/>
          </cell>
          <cell r="Q17453" t="str">
            <v/>
          </cell>
        </row>
        <row r="17454">
          <cell r="J17454" t="str">
            <v/>
          </cell>
          <cell r="O17454" t="str">
            <v/>
          </cell>
          <cell r="P17454" t="str">
            <v/>
          </cell>
          <cell r="Q17454" t="str">
            <v/>
          </cell>
        </row>
        <row r="17455">
          <cell r="J17455" t="str">
            <v/>
          </cell>
          <cell r="O17455" t="str">
            <v/>
          </cell>
          <cell r="P17455" t="str">
            <v/>
          </cell>
          <cell r="Q17455" t="str">
            <v/>
          </cell>
        </row>
        <row r="17456">
          <cell r="J17456" t="str">
            <v/>
          </cell>
          <cell r="O17456" t="str">
            <v/>
          </cell>
          <cell r="P17456" t="str">
            <v/>
          </cell>
          <cell r="Q17456" t="str">
            <v/>
          </cell>
        </row>
        <row r="17457">
          <cell r="J17457" t="str">
            <v/>
          </cell>
          <cell r="O17457" t="str">
            <v/>
          </cell>
          <cell r="P17457" t="str">
            <v/>
          </cell>
          <cell r="Q17457" t="str">
            <v/>
          </cell>
        </row>
        <row r="17458">
          <cell r="J17458" t="str">
            <v/>
          </cell>
          <cell r="O17458" t="str">
            <v/>
          </cell>
          <cell r="P17458" t="str">
            <v/>
          </cell>
          <cell r="Q17458" t="str">
            <v/>
          </cell>
        </row>
        <row r="17459">
          <cell r="J17459" t="str">
            <v/>
          </cell>
          <cell r="O17459" t="str">
            <v/>
          </cell>
          <cell r="P17459" t="str">
            <v/>
          </cell>
          <cell r="Q17459" t="str">
            <v/>
          </cell>
        </row>
        <row r="17460">
          <cell r="J17460" t="str">
            <v/>
          </cell>
          <cell r="O17460" t="str">
            <v/>
          </cell>
          <cell r="P17460" t="str">
            <v/>
          </cell>
          <cell r="Q17460" t="str">
            <v/>
          </cell>
        </row>
        <row r="17461">
          <cell r="J17461" t="str">
            <v/>
          </cell>
          <cell r="O17461" t="str">
            <v/>
          </cell>
          <cell r="P17461" t="str">
            <v/>
          </cell>
          <cell r="Q17461" t="str">
            <v/>
          </cell>
        </row>
        <row r="17462">
          <cell r="J17462" t="str">
            <v/>
          </cell>
          <cell r="O17462" t="str">
            <v/>
          </cell>
          <cell r="P17462" t="str">
            <v/>
          </cell>
          <cell r="Q17462" t="str">
            <v/>
          </cell>
        </row>
        <row r="17463">
          <cell r="J17463" t="str">
            <v/>
          </cell>
          <cell r="O17463" t="str">
            <v/>
          </cell>
          <cell r="P17463" t="str">
            <v/>
          </cell>
          <cell r="Q17463" t="str">
            <v/>
          </cell>
        </row>
        <row r="17464">
          <cell r="J17464" t="str">
            <v/>
          </cell>
          <cell r="O17464" t="str">
            <v/>
          </cell>
          <cell r="P17464" t="str">
            <v/>
          </cell>
          <cell r="Q17464" t="str">
            <v/>
          </cell>
        </row>
        <row r="17465">
          <cell r="J17465" t="str">
            <v/>
          </cell>
          <cell r="O17465" t="str">
            <v/>
          </cell>
          <cell r="P17465" t="str">
            <v/>
          </cell>
          <cell r="Q17465" t="str">
            <v/>
          </cell>
        </row>
        <row r="17466">
          <cell r="J17466" t="str">
            <v/>
          </cell>
          <cell r="O17466" t="str">
            <v/>
          </cell>
          <cell r="P17466" t="str">
            <v/>
          </cell>
          <cell r="Q17466" t="str">
            <v/>
          </cell>
        </row>
        <row r="17467">
          <cell r="J17467" t="str">
            <v/>
          </cell>
          <cell r="O17467" t="str">
            <v/>
          </cell>
          <cell r="P17467" t="str">
            <v/>
          </cell>
          <cell r="Q17467" t="str">
            <v/>
          </cell>
        </row>
        <row r="17468">
          <cell r="J17468" t="str">
            <v/>
          </cell>
          <cell r="O17468" t="str">
            <v/>
          </cell>
          <cell r="P17468" t="str">
            <v/>
          </cell>
          <cell r="Q17468" t="str">
            <v/>
          </cell>
        </row>
        <row r="17469">
          <cell r="J17469" t="str">
            <v/>
          </cell>
          <cell r="O17469" t="str">
            <v/>
          </cell>
          <cell r="P17469" t="str">
            <v/>
          </cell>
          <cell r="Q17469" t="str">
            <v/>
          </cell>
        </row>
        <row r="17470">
          <cell r="J17470" t="str">
            <v/>
          </cell>
          <cell r="O17470" t="str">
            <v/>
          </cell>
          <cell r="P17470" t="str">
            <v/>
          </cell>
          <cell r="Q17470" t="str">
            <v/>
          </cell>
        </row>
        <row r="17471">
          <cell r="J17471" t="str">
            <v/>
          </cell>
          <cell r="O17471" t="str">
            <v/>
          </cell>
          <cell r="P17471" t="str">
            <v/>
          </cell>
          <cell r="Q17471" t="str">
            <v/>
          </cell>
        </row>
        <row r="17472">
          <cell r="J17472" t="str">
            <v/>
          </cell>
          <cell r="O17472" t="str">
            <v/>
          </cell>
          <cell r="P17472" t="str">
            <v/>
          </cell>
          <cell r="Q17472" t="str">
            <v/>
          </cell>
        </row>
        <row r="17473">
          <cell r="J17473" t="str">
            <v/>
          </cell>
          <cell r="O17473" t="str">
            <v/>
          </cell>
          <cell r="P17473" t="str">
            <v/>
          </cell>
          <cell r="Q17473" t="str">
            <v/>
          </cell>
        </row>
        <row r="17474">
          <cell r="J17474" t="str">
            <v/>
          </cell>
          <cell r="O17474" t="str">
            <v/>
          </cell>
          <cell r="P17474" t="str">
            <v/>
          </cell>
          <cell r="Q17474" t="str">
            <v/>
          </cell>
        </row>
        <row r="17475">
          <cell r="J17475" t="str">
            <v/>
          </cell>
          <cell r="O17475" t="str">
            <v/>
          </cell>
          <cell r="P17475" t="str">
            <v/>
          </cell>
          <cell r="Q17475" t="str">
            <v/>
          </cell>
        </row>
        <row r="17476">
          <cell r="J17476" t="str">
            <v/>
          </cell>
          <cell r="O17476" t="str">
            <v/>
          </cell>
          <cell r="P17476" t="str">
            <v/>
          </cell>
          <cell r="Q17476" t="str">
            <v/>
          </cell>
        </row>
        <row r="17477">
          <cell r="J17477" t="str">
            <v/>
          </cell>
          <cell r="O17477" t="str">
            <v/>
          </cell>
          <cell r="P17477" t="str">
            <v/>
          </cell>
          <cell r="Q17477" t="str">
            <v/>
          </cell>
        </row>
        <row r="17478">
          <cell r="J17478" t="str">
            <v/>
          </cell>
          <cell r="O17478" t="str">
            <v/>
          </cell>
          <cell r="P17478" t="str">
            <v/>
          </cell>
          <cell r="Q17478" t="str">
            <v/>
          </cell>
        </row>
        <row r="17479">
          <cell r="J17479" t="str">
            <v/>
          </cell>
          <cell r="O17479" t="str">
            <v/>
          </cell>
          <cell r="P17479" t="str">
            <v/>
          </cell>
          <cell r="Q17479" t="str">
            <v/>
          </cell>
        </row>
        <row r="17480">
          <cell r="J17480" t="str">
            <v/>
          </cell>
          <cell r="O17480" t="str">
            <v/>
          </cell>
          <cell r="P17480" t="str">
            <v/>
          </cell>
          <cell r="Q17480" t="str">
            <v/>
          </cell>
        </row>
        <row r="17481">
          <cell r="J17481" t="str">
            <v/>
          </cell>
          <cell r="O17481" t="str">
            <v/>
          </cell>
          <cell r="P17481" t="str">
            <v/>
          </cell>
          <cell r="Q17481" t="str">
            <v/>
          </cell>
        </row>
        <row r="17482">
          <cell r="J17482" t="str">
            <v/>
          </cell>
          <cell r="O17482" t="str">
            <v/>
          </cell>
          <cell r="P17482" t="str">
            <v/>
          </cell>
          <cell r="Q17482" t="str">
            <v/>
          </cell>
        </row>
        <row r="17483">
          <cell r="J17483" t="str">
            <v/>
          </cell>
          <cell r="O17483" t="str">
            <v/>
          </cell>
          <cell r="P17483" t="str">
            <v/>
          </cell>
          <cell r="Q17483" t="str">
            <v/>
          </cell>
        </row>
        <row r="17484">
          <cell r="J17484" t="str">
            <v/>
          </cell>
          <cell r="O17484" t="str">
            <v/>
          </cell>
          <cell r="P17484" t="str">
            <v/>
          </cell>
          <cell r="Q17484" t="str">
            <v/>
          </cell>
        </row>
        <row r="17485">
          <cell r="J17485" t="str">
            <v/>
          </cell>
          <cell r="O17485" t="str">
            <v/>
          </cell>
          <cell r="P17485" t="str">
            <v/>
          </cell>
          <cell r="Q17485" t="str">
            <v/>
          </cell>
        </row>
        <row r="17486">
          <cell r="J17486" t="str">
            <v/>
          </cell>
          <cell r="O17486" t="str">
            <v/>
          </cell>
          <cell r="P17486" t="str">
            <v/>
          </cell>
          <cell r="Q17486" t="str">
            <v/>
          </cell>
        </row>
        <row r="17487">
          <cell r="J17487" t="str">
            <v/>
          </cell>
          <cell r="O17487" t="str">
            <v/>
          </cell>
          <cell r="P17487" t="str">
            <v/>
          </cell>
          <cell r="Q17487" t="str">
            <v/>
          </cell>
        </row>
        <row r="17488">
          <cell r="J17488" t="str">
            <v/>
          </cell>
          <cell r="O17488" t="str">
            <v/>
          </cell>
          <cell r="P17488" t="str">
            <v/>
          </cell>
          <cell r="Q17488" t="str">
            <v/>
          </cell>
        </row>
        <row r="17489">
          <cell r="J17489" t="str">
            <v/>
          </cell>
          <cell r="O17489" t="str">
            <v/>
          </cell>
          <cell r="P17489" t="str">
            <v/>
          </cell>
          <cell r="Q17489" t="str">
            <v/>
          </cell>
        </row>
        <row r="17490">
          <cell r="J17490" t="str">
            <v/>
          </cell>
          <cell r="O17490" t="str">
            <v/>
          </cell>
          <cell r="P17490" t="str">
            <v/>
          </cell>
          <cell r="Q17490" t="str">
            <v/>
          </cell>
        </row>
        <row r="17491">
          <cell r="J17491" t="str">
            <v/>
          </cell>
          <cell r="O17491" t="str">
            <v/>
          </cell>
          <cell r="P17491" t="str">
            <v/>
          </cell>
          <cell r="Q17491" t="str">
            <v/>
          </cell>
        </row>
        <row r="17492">
          <cell r="J17492" t="str">
            <v/>
          </cell>
          <cell r="O17492" t="str">
            <v/>
          </cell>
          <cell r="P17492" t="str">
            <v/>
          </cell>
          <cell r="Q17492" t="str">
            <v/>
          </cell>
        </row>
        <row r="17493">
          <cell r="J17493" t="str">
            <v/>
          </cell>
          <cell r="O17493" t="str">
            <v/>
          </cell>
          <cell r="P17493" t="str">
            <v/>
          </cell>
          <cell r="Q17493" t="str">
            <v/>
          </cell>
        </row>
        <row r="17494">
          <cell r="J17494" t="str">
            <v/>
          </cell>
          <cell r="O17494" t="str">
            <v/>
          </cell>
          <cell r="P17494" t="str">
            <v/>
          </cell>
          <cell r="Q17494" t="str">
            <v/>
          </cell>
        </row>
        <row r="17495">
          <cell r="J17495" t="str">
            <v/>
          </cell>
          <cell r="O17495" t="str">
            <v/>
          </cell>
          <cell r="P17495" t="str">
            <v/>
          </cell>
          <cell r="Q17495" t="str">
            <v/>
          </cell>
        </row>
        <row r="17496">
          <cell r="J17496" t="str">
            <v/>
          </cell>
          <cell r="O17496" t="str">
            <v/>
          </cell>
          <cell r="P17496" t="str">
            <v/>
          </cell>
          <cell r="Q17496" t="str">
            <v/>
          </cell>
        </row>
        <row r="17497">
          <cell r="J17497" t="str">
            <v/>
          </cell>
          <cell r="O17497" t="str">
            <v/>
          </cell>
          <cell r="P17497" t="str">
            <v/>
          </cell>
          <cell r="Q17497" t="str">
            <v/>
          </cell>
        </row>
        <row r="17498">
          <cell r="J17498" t="str">
            <v/>
          </cell>
          <cell r="O17498" t="str">
            <v/>
          </cell>
          <cell r="P17498" t="str">
            <v/>
          </cell>
          <cell r="Q17498" t="str">
            <v/>
          </cell>
        </row>
        <row r="17499">
          <cell r="J17499" t="str">
            <v/>
          </cell>
          <cell r="O17499" t="str">
            <v/>
          </cell>
          <cell r="P17499" t="str">
            <v/>
          </cell>
          <cell r="Q17499" t="str">
            <v/>
          </cell>
        </row>
        <row r="17500">
          <cell r="J17500" t="str">
            <v/>
          </cell>
          <cell r="O17500" t="str">
            <v/>
          </cell>
          <cell r="P17500" t="str">
            <v/>
          </cell>
          <cell r="Q17500" t="str">
            <v/>
          </cell>
        </row>
        <row r="17501">
          <cell r="J17501" t="str">
            <v/>
          </cell>
          <cell r="O17501" t="str">
            <v/>
          </cell>
          <cell r="P17501" t="str">
            <v/>
          </cell>
          <cell r="Q17501" t="str">
            <v/>
          </cell>
        </row>
        <row r="17502">
          <cell r="J17502" t="str">
            <v/>
          </cell>
          <cell r="O17502" t="str">
            <v/>
          </cell>
          <cell r="P17502" t="str">
            <v/>
          </cell>
          <cell r="Q17502" t="str">
            <v/>
          </cell>
        </row>
        <row r="17503">
          <cell r="J17503" t="str">
            <v/>
          </cell>
          <cell r="O17503" t="str">
            <v/>
          </cell>
          <cell r="P17503" t="str">
            <v/>
          </cell>
          <cell r="Q17503" t="str">
            <v/>
          </cell>
        </row>
        <row r="17504">
          <cell r="J17504" t="str">
            <v/>
          </cell>
          <cell r="O17504" t="str">
            <v/>
          </cell>
          <cell r="P17504" t="str">
            <v/>
          </cell>
          <cell r="Q17504" t="str">
            <v/>
          </cell>
        </row>
        <row r="17505">
          <cell r="J17505" t="str">
            <v/>
          </cell>
          <cell r="O17505" t="str">
            <v/>
          </cell>
          <cell r="P17505" t="str">
            <v/>
          </cell>
          <cell r="Q17505" t="str">
            <v/>
          </cell>
        </row>
        <row r="17506">
          <cell r="J17506" t="str">
            <v/>
          </cell>
          <cell r="O17506" t="str">
            <v/>
          </cell>
          <cell r="P17506" t="str">
            <v/>
          </cell>
          <cell r="Q17506" t="str">
            <v/>
          </cell>
        </row>
        <row r="17507">
          <cell r="J17507" t="str">
            <v/>
          </cell>
          <cell r="O17507" t="str">
            <v/>
          </cell>
          <cell r="P17507" t="str">
            <v/>
          </cell>
          <cell r="Q17507" t="str">
            <v/>
          </cell>
        </row>
        <row r="17508">
          <cell r="J17508" t="str">
            <v/>
          </cell>
          <cell r="O17508" t="str">
            <v/>
          </cell>
          <cell r="P17508" t="str">
            <v/>
          </cell>
          <cell r="Q17508" t="str">
            <v/>
          </cell>
        </row>
        <row r="17509">
          <cell r="J17509" t="str">
            <v/>
          </cell>
          <cell r="O17509" t="str">
            <v/>
          </cell>
          <cell r="P17509" t="str">
            <v/>
          </cell>
          <cell r="Q17509" t="str">
            <v/>
          </cell>
        </row>
        <row r="17510">
          <cell r="J17510" t="str">
            <v/>
          </cell>
          <cell r="O17510" t="str">
            <v/>
          </cell>
          <cell r="P17510" t="str">
            <v/>
          </cell>
          <cell r="Q17510" t="str">
            <v/>
          </cell>
        </row>
        <row r="17511">
          <cell r="J17511" t="str">
            <v/>
          </cell>
          <cell r="O17511" t="str">
            <v/>
          </cell>
          <cell r="P17511" t="str">
            <v/>
          </cell>
          <cell r="Q17511" t="str">
            <v/>
          </cell>
        </row>
        <row r="17512">
          <cell r="J17512" t="str">
            <v/>
          </cell>
          <cell r="O17512" t="str">
            <v/>
          </cell>
          <cell r="P17512" t="str">
            <v/>
          </cell>
          <cell r="Q17512" t="str">
            <v/>
          </cell>
        </row>
        <row r="17513">
          <cell r="J17513" t="str">
            <v/>
          </cell>
          <cell r="O17513" t="str">
            <v/>
          </cell>
          <cell r="P17513" t="str">
            <v/>
          </cell>
          <cell r="Q17513" t="str">
            <v/>
          </cell>
        </row>
        <row r="17514">
          <cell r="J17514" t="str">
            <v/>
          </cell>
          <cell r="O17514" t="str">
            <v/>
          </cell>
          <cell r="P17514" t="str">
            <v/>
          </cell>
          <cell r="Q17514" t="str">
            <v/>
          </cell>
        </row>
        <row r="17515">
          <cell r="J17515" t="str">
            <v/>
          </cell>
          <cell r="O17515" t="str">
            <v/>
          </cell>
          <cell r="P17515" t="str">
            <v/>
          </cell>
          <cell r="Q17515" t="str">
            <v/>
          </cell>
        </row>
        <row r="17516">
          <cell r="J17516" t="str">
            <v/>
          </cell>
          <cell r="O17516" t="str">
            <v/>
          </cell>
          <cell r="P17516" t="str">
            <v/>
          </cell>
          <cell r="Q17516" t="str">
            <v/>
          </cell>
        </row>
        <row r="17517">
          <cell r="J17517" t="str">
            <v/>
          </cell>
          <cell r="O17517" t="str">
            <v/>
          </cell>
          <cell r="P17517" t="str">
            <v/>
          </cell>
          <cell r="Q17517" t="str">
            <v/>
          </cell>
        </row>
        <row r="17518">
          <cell r="J17518" t="str">
            <v/>
          </cell>
          <cell r="O17518" t="str">
            <v/>
          </cell>
          <cell r="P17518" t="str">
            <v/>
          </cell>
          <cell r="Q17518" t="str">
            <v/>
          </cell>
        </row>
        <row r="17519">
          <cell r="J17519" t="str">
            <v/>
          </cell>
          <cell r="O17519" t="str">
            <v/>
          </cell>
          <cell r="P17519" t="str">
            <v/>
          </cell>
          <cell r="Q17519" t="str">
            <v/>
          </cell>
        </row>
        <row r="17520">
          <cell r="J17520" t="str">
            <v/>
          </cell>
          <cell r="O17520" t="str">
            <v/>
          </cell>
          <cell r="P17520" t="str">
            <v/>
          </cell>
          <cell r="Q17520" t="str">
            <v/>
          </cell>
        </row>
        <row r="17521">
          <cell r="J17521" t="str">
            <v/>
          </cell>
          <cell r="O17521" t="str">
            <v/>
          </cell>
          <cell r="P17521" t="str">
            <v/>
          </cell>
          <cell r="Q17521" t="str">
            <v/>
          </cell>
        </row>
        <row r="17522">
          <cell r="J17522" t="str">
            <v/>
          </cell>
          <cell r="O17522" t="str">
            <v/>
          </cell>
          <cell r="P17522" t="str">
            <v/>
          </cell>
          <cell r="Q17522" t="str">
            <v/>
          </cell>
        </row>
        <row r="17523">
          <cell r="J17523" t="str">
            <v/>
          </cell>
          <cell r="O17523" t="str">
            <v/>
          </cell>
          <cell r="P17523" t="str">
            <v/>
          </cell>
          <cell r="Q17523" t="str">
            <v/>
          </cell>
        </row>
        <row r="17524">
          <cell r="J17524" t="str">
            <v/>
          </cell>
          <cell r="O17524" t="str">
            <v/>
          </cell>
          <cell r="P17524" t="str">
            <v/>
          </cell>
          <cell r="Q17524" t="str">
            <v/>
          </cell>
        </row>
        <row r="17525">
          <cell r="J17525" t="str">
            <v/>
          </cell>
          <cell r="O17525" t="str">
            <v/>
          </cell>
          <cell r="P17525" t="str">
            <v/>
          </cell>
          <cell r="Q17525" t="str">
            <v/>
          </cell>
        </row>
        <row r="17526">
          <cell r="J17526" t="str">
            <v/>
          </cell>
          <cell r="O17526" t="str">
            <v/>
          </cell>
          <cell r="P17526" t="str">
            <v/>
          </cell>
          <cell r="Q17526" t="str">
            <v/>
          </cell>
        </row>
        <row r="17527">
          <cell r="J17527" t="str">
            <v/>
          </cell>
          <cell r="O17527" t="str">
            <v/>
          </cell>
          <cell r="P17527" t="str">
            <v/>
          </cell>
          <cell r="Q17527" t="str">
            <v/>
          </cell>
        </row>
        <row r="17528">
          <cell r="J17528" t="str">
            <v/>
          </cell>
          <cell r="O17528" t="str">
            <v/>
          </cell>
          <cell r="P17528" t="str">
            <v/>
          </cell>
          <cell r="Q17528" t="str">
            <v/>
          </cell>
        </row>
        <row r="17529">
          <cell r="J17529" t="str">
            <v/>
          </cell>
          <cell r="O17529" t="str">
            <v/>
          </cell>
          <cell r="P17529" t="str">
            <v/>
          </cell>
          <cell r="Q17529" t="str">
            <v/>
          </cell>
        </row>
        <row r="17530">
          <cell r="J17530" t="str">
            <v/>
          </cell>
          <cell r="O17530" t="str">
            <v/>
          </cell>
          <cell r="P17530" t="str">
            <v/>
          </cell>
          <cell r="Q17530" t="str">
            <v/>
          </cell>
        </row>
        <row r="17531">
          <cell r="J17531" t="str">
            <v/>
          </cell>
          <cell r="O17531" t="str">
            <v/>
          </cell>
          <cell r="P17531" t="str">
            <v/>
          </cell>
          <cell r="Q17531" t="str">
            <v/>
          </cell>
        </row>
        <row r="17532">
          <cell r="J17532" t="str">
            <v/>
          </cell>
          <cell r="O17532" t="str">
            <v/>
          </cell>
          <cell r="P17532" t="str">
            <v/>
          </cell>
          <cell r="Q17532" t="str">
            <v/>
          </cell>
        </row>
        <row r="17533">
          <cell r="J17533" t="str">
            <v/>
          </cell>
          <cell r="O17533" t="str">
            <v/>
          </cell>
          <cell r="P17533" t="str">
            <v/>
          </cell>
          <cell r="Q17533" t="str">
            <v/>
          </cell>
        </row>
        <row r="17534">
          <cell r="J17534" t="str">
            <v/>
          </cell>
          <cell r="O17534" t="str">
            <v/>
          </cell>
          <cell r="P17534" t="str">
            <v/>
          </cell>
          <cell r="Q17534" t="str">
            <v/>
          </cell>
        </row>
        <row r="17535">
          <cell r="J17535" t="str">
            <v/>
          </cell>
          <cell r="O17535" t="str">
            <v/>
          </cell>
          <cell r="P17535" t="str">
            <v/>
          </cell>
          <cell r="Q17535" t="str">
            <v/>
          </cell>
        </row>
        <row r="17536">
          <cell r="J17536" t="str">
            <v/>
          </cell>
          <cell r="O17536" t="str">
            <v/>
          </cell>
          <cell r="P17536" t="str">
            <v/>
          </cell>
          <cell r="Q17536" t="str">
            <v/>
          </cell>
        </row>
        <row r="17537">
          <cell r="J17537" t="str">
            <v/>
          </cell>
          <cell r="O17537" t="str">
            <v/>
          </cell>
          <cell r="P17537" t="str">
            <v/>
          </cell>
          <cell r="Q17537" t="str">
            <v/>
          </cell>
        </row>
        <row r="17538">
          <cell r="J17538" t="str">
            <v/>
          </cell>
          <cell r="O17538" t="str">
            <v/>
          </cell>
          <cell r="P17538" t="str">
            <v/>
          </cell>
          <cell r="Q17538" t="str">
            <v/>
          </cell>
        </row>
        <row r="17539">
          <cell r="J17539" t="str">
            <v/>
          </cell>
          <cell r="O17539" t="str">
            <v/>
          </cell>
          <cell r="P17539" t="str">
            <v/>
          </cell>
          <cell r="Q17539" t="str">
            <v/>
          </cell>
        </row>
        <row r="17540">
          <cell r="J17540" t="str">
            <v/>
          </cell>
          <cell r="O17540" t="str">
            <v/>
          </cell>
          <cell r="P17540" t="str">
            <v/>
          </cell>
          <cell r="Q17540" t="str">
            <v/>
          </cell>
        </row>
        <row r="17541">
          <cell r="J17541" t="str">
            <v/>
          </cell>
          <cell r="O17541" t="str">
            <v/>
          </cell>
          <cell r="P17541" t="str">
            <v/>
          </cell>
          <cell r="Q17541" t="str">
            <v/>
          </cell>
        </row>
        <row r="17542">
          <cell r="J17542" t="str">
            <v/>
          </cell>
          <cell r="O17542" t="str">
            <v/>
          </cell>
          <cell r="P17542" t="str">
            <v/>
          </cell>
          <cell r="Q17542" t="str">
            <v/>
          </cell>
        </row>
        <row r="17543">
          <cell r="J17543" t="str">
            <v/>
          </cell>
          <cell r="O17543" t="str">
            <v/>
          </cell>
          <cell r="P17543" t="str">
            <v/>
          </cell>
          <cell r="Q17543" t="str">
            <v/>
          </cell>
        </row>
        <row r="17544">
          <cell r="J17544" t="str">
            <v/>
          </cell>
          <cell r="O17544" t="str">
            <v/>
          </cell>
          <cell r="P17544" t="str">
            <v/>
          </cell>
          <cell r="Q17544" t="str">
            <v/>
          </cell>
        </row>
        <row r="17545">
          <cell r="J17545" t="str">
            <v/>
          </cell>
          <cell r="O17545" t="str">
            <v/>
          </cell>
          <cell r="P17545" t="str">
            <v/>
          </cell>
          <cell r="Q17545" t="str">
            <v/>
          </cell>
        </row>
        <row r="17546">
          <cell r="J17546" t="str">
            <v/>
          </cell>
          <cell r="O17546" t="str">
            <v/>
          </cell>
          <cell r="P17546" t="str">
            <v/>
          </cell>
          <cell r="Q17546" t="str">
            <v/>
          </cell>
        </row>
        <row r="17547">
          <cell r="J17547" t="str">
            <v/>
          </cell>
          <cell r="O17547" t="str">
            <v/>
          </cell>
          <cell r="P17547" t="str">
            <v/>
          </cell>
          <cell r="Q17547" t="str">
            <v/>
          </cell>
        </row>
        <row r="17548">
          <cell r="J17548" t="str">
            <v/>
          </cell>
          <cell r="O17548" t="str">
            <v/>
          </cell>
          <cell r="P17548" t="str">
            <v/>
          </cell>
          <cell r="Q17548" t="str">
            <v/>
          </cell>
        </row>
        <row r="17549">
          <cell r="J17549" t="str">
            <v/>
          </cell>
          <cell r="O17549" t="str">
            <v/>
          </cell>
          <cell r="P17549" t="str">
            <v/>
          </cell>
          <cell r="Q17549" t="str">
            <v/>
          </cell>
        </row>
        <row r="17550">
          <cell r="J17550" t="str">
            <v/>
          </cell>
          <cell r="O17550" t="str">
            <v/>
          </cell>
          <cell r="P17550" t="str">
            <v/>
          </cell>
          <cell r="Q17550" t="str">
            <v/>
          </cell>
        </row>
        <row r="17551">
          <cell r="J17551" t="str">
            <v/>
          </cell>
          <cell r="O17551" t="str">
            <v/>
          </cell>
          <cell r="P17551" t="str">
            <v/>
          </cell>
          <cell r="Q17551" t="str">
            <v/>
          </cell>
        </row>
        <row r="17552">
          <cell r="J17552" t="str">
            <v/>
          </cell>
          <cell r="O17552" t="str">
            <v/>
          </cell>
          <cell r="P17552" t="str">
            <v/>
          </cell>
          <cell r="Q17552" t="str">
            <v/>
          </cell>
        </row>
        <row r="17553">
          <cell r="J17553" t="str">
            <v/>
          </cell>
          <cell r="O17553" t="str">
            <v/>
          </cell>
          <cell r="P17553" t="str">
            <v/>
          </cell>
          <cell r="Q17553" t="str">
            <v/>
          </cell>
        </row>
        <row r="17554">
          <cell r="J17554" t="str">
            <v/>
          </cell>
          <cell r="O17554" t="str">
            <v/>
          </cell>
          <cell r="P17554" t="str">
            <v/>
          </cell>
          <cell r="Q17554" t="str">
            <v/>
          </cell>
        </row>
        <row r="17555">
          <cell r="J17555" t="str">
            <v/>
          </cell>
          <cell r="O17555" t="str">
            <v/>
          </cell>
          <cell r="P17555" t="str">
            <v/>
          </cell>
          <cell r="Q17555" t="str">
            <v/>
          </cell>
        </row>
        <row r="17556">
          <cell r="J17556" t="str">
            <v/>
          </cell>
          <cell r="O17556" t="str">
            <v/>
          </cell>
          <cell r="P17556" t="str">
            <v/>
          </cell>
          <cell r="Q17556" t="str">
            <v/>
          </cell>
        </row>
        <row r="17557">
          <cell r="J17557" t="str">
            <v/>
          </cell>
          <cell r="O17557" t="str">
            <v/>
          </cell>
          <cell r="P17557" t="str">
            <v/>
          </cell>
          <cell r="Q17557" t="str">
            <v/>
          </cell>
        </row>
        <row r="17558">
          <cell r="J17558" t="str">
            <v/>
          </cell>
          <cell r="O17558" t="str">
            <v/>
          </cell>
          <cell r="P17558" t="str">
            <v/>
          </cell>
          <cell r="Q17558" t="str">
            <v/>
          </cell>
        </row>
        <row r="17559">
          <cell r="J17559" t="str">
            <v/>
          </cell>
          <cell r="O17559" t="str">
            <v/>
          </cell>
          <cell r="P17559" t="str">
            <v/>
          </cell>
          <cell r="Q17559" t="str">
            <v/>
          </cell>
        </row>
        <row r="17560">
          <cell r="J17560" t="str">
            <v/>
          </cell>
          <cell r="O17560" t="str">
            <v/>
          </cell>
          <cell r="P17560" t="str">
            <v/>
          </cell>
          <cell r="Q17560" t="str">
            <v/>
          </cell>
        </row>
        <row r="17561">
          <cell r="J17561" t="str">
            <v/>
          </cell>
          <cell r="O17561" t="str">
            <v/>
          </cell>
          <cell r="P17561" t="str">
            <v/>
          </cell>
          <cell r="Q17561" t="str">
            <v/>
          </cell>
        </row>
        <row r="17562">
          <cell r="J17562" t="str">
            <v/>
          </cell>
          <cell r="O17562" t="str">
            <v/>
          </cell>
          <cell r="P17562" t="str">
            <v/>
          </cell>
          <cell r="Q17562" t="str">
            <v/>
          </cell>
        </row>
        <row r="17563">
          <cell r="J17563" t="str">
            <v/>
          </cell>
          <cell r="O17563" t="str">
            <v/>
          </cell>
          <cell r="P17563" t="str">
            <v/>
          </cell>
          <cell r="Q17563" t="str">
            <v/>
          </cell>
        </row>
        <row r="17564">
          <cell r="J17564" t="str">
            <v/>
          </cell>
          <cell r="O17564" t="str">
            <v/>
          </cell>
          <cell r="P17564" t="str">
            <v/>
          </cell>
          <cell r="Q17564" t="str">
            <v/>
          </cell>
        </row>
        <row r="17565">
          <cell r="J17565" t="str">
            <v/>
          </cell>
          <cell r="O17565" t="str">
            <v/>
          </cell>
          <cell r="P17565" t="str">
            <v/>
          </cell>
          <cell r="Q17565" t="str">
            <v/>
          </cell>
        </row>
        <row r="17566">
          <cell r="J17566" t="str">
            <v/>
          </cell>
          <cell r="O17566" t="str">
            <v/>
          </cell>
          <cell r="P17566" t="str">
            <v/>
          </cell>
          <cell r="Q17566" t="str">
            <v/>
          </cell>
        </row>
        <row r="17567">
          <cell r="J17567" t="str">
            <v/>
          </cell>
          <cell r="O17567" t="str">
            <v/>
          </cell>
          <cell r="P17567" t="str">
            <v/>
          </cell>
          <cell r="Q17567" t="str">
            <v/>
          </cell>
        </row>
        <row r="17568">
          <cell r="J17568" t="str">
            <v/>
          </cell>
          <cell r="O17568" t="str">
            <v/>
          </cell>
          <cell r="P17568" t="str">
            <v/>
          </cell>
          <cell r="Q17568" t="str">
            <v/>
          </cell>
        </row>
        <row r="17569">
          <cell r="J17569" t="str">
            <v/>
          </cell>
          <cell r="O17569" t="str">
            <v/>
          </cell>
          <cell r="P17569" t="str">
            <v/>
          </cell>
          <cell r="Q17569" t="str">
            <v/>
          </cell>
        </row>
        <row r="17570">
          <cell r="J17570" t="str">
            <v/>
          </cell>
          <cell r="O17570" t="str">
            <v/>
          </cell>
          <cell r="P17570" t="str">
            <v/>
          </cell>
          <cell r="Q17570" t="str">
            <v/>
          </cell>
        </row>
        <row r="17571">
          <cell r="J17571" t="str">
            <v/>
          </cell>
          <cell r="O17571" t="str">
            <v/>
          </cell>
          <cell r="P17571" t="str">
            <v/>
          </cell>
          <cell r="Q17571" t="str">
            <v/>
          </cell>
        </row>
        <row r="17572">
          <cell r="J17572" t="str">
            <v/>
          </cell>
          <cell r="O17572" t="str">
            <v/>
          </cell>
          <cell r="P17572" t="str">
            <v/>
          </cell>
          <cell r="Q17572" t="str">
            <v/>
          </cell>
        </row>
        <row r="17573">
          <cell r="J17573" t="str">
            <v/>
          </cell>
          <cell r="O17573" t="str">
            <v/>
          </cell>
          <cell r="P17573" t="str">
            <v/>
          </cell>
          <cell r="Q17573" t="str">
            <v/>
          </cell>
        </row>
        <row r="17574">
          <cell r="J17574" t="str">
            <v/>
          </cell>
          <cell r="O17574" t="str">
            <v/>
          </cell>
          <cell r="P17574" t="str">
            <v/>
          </cell>
          <cell r="Q17574" t="str">
            <v/>
          </cell>
        </row>
        <row r="17575">
          <cell r="J17575" t="str">
            <v/>
          </cell>
          <cell r="O17575" t="str">
            <v/>
          </cell>
          <cell r="P17575" t="str">
            <v/>
          </cell>
          <cell r="Q17575" t="str">
            <v/>
          </cell>
        </row>
        <row r="17576">
          <cell r="J17576" t="str">
            <v/>
          </cell>
          <cell r="O17576" t="str">
            <v/>
          </cell>
          <cell r="P17576" t="str">
            <v/>
          </cell>
          <cell r="Q17576" t="str">
            <v/>
          </cell>
        </row>
        <row r="17577">
          <cell r="J17577" t="str">
            <v/>
          </cell>
          <cell r="O17577" t="str">
            <v/>
          </cell>
          <cell r="P17577" t="str">
            <v/>
          </cell>
          <cell r="Q17577" t="str">
            <v/>
          </cell>
        </row>
        <row r="17578">
          <cell r="J17578" t="str">
            <v/>
          </cell>
          <cell r="O17578" t="str">
            <v/>
          </cell>
          <cell r="P17578" t="str">
            <v/>
          </cell>
          <cell r="Q17578" t="str">
            <v/>
          </cell>
        </row>
        <row r="17579">
          <cell r="J17579" t="str">
            <v/>
          </cell>
          <cell r="O17579" t="str">
            <v/>
          </cell>
          <cell r="P17579" t="str">
            <v/>
          </cell>
          <cell r="Q17579" t="str">
            <v/>
          </cell>
        </row>
        <row r="17580">
          <cell r="J17580" t="str">
            <v/>
          </cell>
          <cell r="O17580" t="str">
            <v/>
          </cell>
          <cell r="P17580" t="str">
            <v/>
          </cell>
          <cell r="Q17580" t="str">
            <v/>
          </cell>
        </row>
        <row r="17581">
          <cell r="J17581" t="str">
            <v/>
          </cell>
          <cell r="O17581" t="str">
            <v/>
          </cell>
          <cell r="P17581" t="str">
            <v/>
          </cell>
          <cell r="Q17581" t="str">
            <v/>
          </cell>
        </row>
        <row r="17582">
          <cell r="J17582" t="str">
            <v/>
          </cell>
          <cell r="O17582" t="str">
            <v/>
          </cell>
          <cell r="P17582" t="str">
            <v/>
          </cell>
          <cell r="Q17582" t="str">
            <v/>
          </cell>
        </row>
        <row r="17583">
          <cell r="J17583" t="str">
            <v/>
          </cell>
          <cell r="O17583" t="str">
            <v/>
          </cell>
          <cell r="P17583" t="str">
            <v/>
          </cell>
          <cell r="Q17583" t="str">
            <v/>
          </cell>
        </row>
        <row r="17584">
          <cell r="J17584" t="str">
            <v/>
          </cell>
          <cell r="O17584" t="str">
            <v/>
          </cell>
          <cell r="P17584" t="str">
            <v/>
          </cell>
          <cell r="Q17584" t="str">
            <v/>
          </cell>
        </row>
        <row r="17585">
          <cell r="J17585" t="str">
            <v/>
          </cell>
          <cell r="O17585" t="str">
            <v/>
          </cell>
          <cell r="P17585" t="str">
            <v/>
          </cell>
          <cell r="Q17585" t="str">
            <v/>
          </cell>
        </row>
        <row r="17586">
          <cell r="J17586" t="str">
            <v/>
          </cell>
          <cell r="O17586" t="str">
            <v/>
          </cell>
          <cell r="P17586" t="str">
            <v/>
          </cell>
          <cell r="Q17586" t="str">
            <v/>
          </cell>
        </row>
        <row r="17587">
          <cell r="J17587" t="str">
            <v/>
          </cell>
          <cell r="O17587" t="str">
            <v/>
          </cell>
          <cell r="P17587" t="str">
            <v/>
          </cell>
          <cell r="Q17587" t="str">
            <v/>
          </cell>
        </row>
        <row r="17588">
          <cell r="J17588" t="str">
            <v/>
          </cell>
          <cell r="O17588" t="str">
            <v/>
          </cell>
          <cell r="P17588" t="str">
            <v/>
          </cell>
          <cell r="Q17588" t="str">
            <v/>
          </cell>
        </row>
        <row r="17589">
          <cell r="J17589" t="str">
            <v/>
          </cell>
          <cell r="O17589" t="str">
            <v/>
          </cell>
          <cell r="P17589" t="str">
            <v/>
          </cell>
          <cell r="Q17589" t="str">
            <v/>
          </cell>
        </row>
        <row r="17590">
          <cell r="J17590" t="str">
            <v/>
          </cell>
          <cell r="O17590" t="str">
            <v/>
          </cell>
          <cell r="P17590" t="str">
            <v/>
          </cell>
          <cell r="Q17590" t="str">
            <v/>
          </cell>
        </row>
        <row r="17591">
          <cell r="J17591" t="str">
            <v/>
          </cell>
          <cell r="O17591" t="str">
            <v/>
          </cell>
          <cell r="P17591" t="str">
            <v/>
          </cell>
          <cell r="Q17591" t="str">
            <v/>
          </cell>
        </row>
        <row r="17592">
          <cell r="J17592" t="str">
            <v/>
          </cell>
          <cell r="O17592" t="str">
            <v/>
          </cell>
          <cell r="P17592" t="str">
            <v/>
          </cell>
          <cell r="Q17592" t="str">
            <v/>
          </cell>
        </row>
        <row r="17593">
          <cell r="J17593" t="str">
            <v/>
          </cell>
          <cell r="O17593" t="str">
            <v/>
          </cell>
          <cell r="P17593" t="str">
            <v/>
          </cell>
          <cell r="Q17593" t="str">
            <v/>
          </cell>
        </row>
        <row r="17594">
          <cell r="J17594" t="str">
            <v/>
          </cell>
          <cell r="O17594" t="str">
            <v/>
          </cell>
          <cell r="P17594" t="str">
            <v/>
          </cell>
          <cell r="Q17594" t="str">
            <v/>
          </cell>
        </row>
        <row r="17595">
          <cell r="J17595" t="str">
            <v/>
          </cell>
          <cell r="O17595" t="str">
            <v/>
          </cell>
          <cell r="P17595" t="str">
            <v/>
          </cell>
          <cell r="Q17595" t="str">
            <v/>
          </cell>
        </row>
        <row r="17596">
          <cell r="J17596" t="str">
            <v/>
          </cell>
          <cell r="O17596" t="str">
            <v/>
          </cell>
          <cell r="P17596" t="str">
            <v/>
          </cell>
          <cell r="Q17596" t="str">
            <v/>
          </cell>
        </row>
        <row r="17597">
          <cell r="J17597" t="str">
            <v/>
          </cell>
          <cell r="O17597" t="str">
            <v/>
          </cell>
          <cell r="P17597" t="str">
            <v/>
          </cell>
          <cell r="Q17597" t="str">
            <v/>
          </cell>
        </row>
        <row r="17598">
          <cell r="J17598" t="str">
            <v/>
          </cell>
          <cell r="O17598" t="str">
            <v/>
          </cell>
          <cell r="P17598" t="str">
            <v/>
          </cell>
          <cell r="Q17598" t="str">
            <v/>
          </cell>
        </row>
        <row r="17599">
          <cell r="J17599" t="str">
            <v/>
          </cell>
          <cell r="O17599" t="str">
            <v/>
          </cell>
          <cell r="P17599" t="str">
            <v/>
          </cell>
          <cell r="Q17599" t="str">
            <v/>
          </cell>
        </row>
        <row r="17600">
          <cell r="J17600" t="str">
            <v/>
          </cell>
          <cell r="O17600" t="str">
            <v/>
          </cell>
          <cell r="P17600" t="str">
            <v/>
          </cell>
          <cell r="Q17600" t="str">
            <v/>
          </cell>
        </row>
        <row r="17601">
          <cell r="J17601" t="str">
            <v/>
          </cell>
          <cell r="O17601" t="str">
            <v/>
          </cell>
          <cell r="P17601" t="str">
            <v/>
          </cell>
          <cell r="Q17601" t="str">
            <v/>
          </cell>
        </row>
        <row r="17602">
          <cell r="J17602" t="str">
            <v/>
          </cell>
          <cell r="O17602" t="str">
            <v/>
          </cell>
          <cell r="P17602" t="str">
            <v/>
          </cell>
          <cell r="Q17602" t="str">
            <v/>
          </cell>
        </row>
        <row r="17603">
          <cell r="J17603" t="str">
            <v/>
          </cell>
          <cell r="O17603" t="str">
            <v/>
          </cell>
          <cell r="P17603" t="str">
            <v/>
          </cell>
          <cell r="Q17603" t="str">
            <v/>
          </cell>
        </row>
        <row r="17604">
          <cell r="J17604" t="str">
            <v/>
          </cell>
          <cell r="O17604" t="str">
            <v/>
          </cell>
          <cell r="P17604" t="str">
            <v/>
          </cell>
          <cell r="Q17604" t="str">
            <v/>
          </cell>
        </row>
        <row r="17605">
          <cell r="J17605" t="str">
            <v/>
          </cell>
          <cell r="O17605" t="str">
            <v/>
          </cell>
          <cell r="P17605" t="str">
            <v/>
          </cell>
          <cell r="Q17605" t="str">
            <v/>
          </cell>
        </row>
        <row r="17606">
          <cell r="J17606" t="str">
            <v/>
          </cell>
          <cell r="O17606" t="str">
            <v/>
          </cell>
          <cell r="P17606" t="str">
            <v/>
          </cell>
          <cell r="Q17606" t="str">
            <v/>
          </cell>
        </row>
        <row r="17607">
          <cell r="J17607" t="str">
            <v/>
          </cell>
          <cell r="O17607" t="str">
            <v/>
          </cell>
          <cell r="P17607" t="str">
            <v/>
          </cell>
          <cell r="Q17607" t="str">
            <v/>
          </cell>
        </row>
        <row r="17608">
          <cell r="J17608" t="str">
            <v/>
          </cell>
          <cell r="O17608" t="str">
            <v/>
          </cell>
          <cell r="P17608" t="str">
            <v/>
          </cell>
          <cell r="Q17608" t="str">
            <v/>
          </cell>
        </row>
        <row r="17609">
          <cell r="J17609" t="str">
            <v/>
          </cell>
          <cell r="O17609" t="str">
            <v/>
          </cell>
          <cell r="P17609" t="str">
            <v/>
          </cell>
          <cell r="Q17609" t="str">
            <v/>
          </cell>
        </row>
        <row r="17610">
          <cell r="J17610" t="str">
            <v/>
          </cell>
          <cell r="O17610" t="str">
            <v/>
          </cell>
          <cell r="P17610" t="str">
            <v/>
          </cell>
          <cell r="Q17610" t="str">
            <v/>
          </cell>
        </row>
        <row r="17611">
          <cell r="J17611" t="str">
            <v/>
          </cell>
          <cell r="O17611" t="str">
            <v/>
          </cell>
          <cell r="P17611" t="str">
            <v/>
          </cell>
          <cell r="Q17611" t="str">
            <v/>
          </cell>
        </row>
        <row r="17612">
          <cell r="J17612" t="str">
            <v/>
          </cell>
          <cell r="O17612" t="str">
            <v/>
          </cell>
          <cell r="P17612" t="str">
            <v/>
          </cell>
          <cell r="Q17612" t="str">
            <v/>
          </cell>
        </row>
        <row r="17613">
          <cell r="J17613" t="str">
            <v/>
          </cell>
          <cell r="O17613" t="str">
            <v/>
          </cell>
          <cell r="P17613" t="str">
            <v/>
          </cell>
          <cell r="Q17613" t="str">
            <v/>
          </cell>
        </row>
        <row r="17614">
          <cell r="J17614" t="str">
            <v/>
          </cell>
          <cell r="O17614" t="str">
            <v/>
          </cell>
          <cell r="P17614" t="str">
            <v/>
          </cell>
          <cell r="Q17614" t="str">
            <v/>
          </cell>
        </row>
        <row r="17615">
          <cell r="J17615" t="str">
            <v/>
          </cell>
          <cell r="O17615" t="str">
            <v/>
          </cell>
          <cell r="P17615" t="str">
            <v/>
          </cell>
          <cell r="Q17615" t="str">
            <v/>
          </cell>
        </row>
        <row r="17616">
          <cell r="J17616" t="str">
            <v/>
          </cell>
          <cell r="O17616" t="str">
            <v/>
          </cell>
          <cell r="P17616" t="str">
            <v/>
          </cell>
          <cell r="Q17616" t="str">
            <v/>
          </cell>
        </row>
        <row r="17617">
          <cell r="J17617" t="str">
            <v/>
          </cell>
          <cell r="O17617" t="str">
            <v/>
          </cell>
          <cell r="P17617" t="str">
            <v/>
          </cell>
          <cell r="Q17617" t="str">
            <v/>
          </cell>
        </row>
        <row r="17618">
          <cell r="J17618" t="str">
            <v/>
          </cell>
          <cell r="O17618" t="str">
            <v/>
          </cell>
          <cell r="P17618" t="str">
            <v/>
          </cell>
          <cell r="Q17618" t="str">
            <v/>
          </cell>
        </row>
        <row r="17619">
          <cell r="J17619" t="str">
            <v/>
          </cell>
          <cell r="O17619" t="str">
            <v/>
          </cell>
          <cell r="P17619" t="str">
            <v/>
          </cell>
          <cell r="Q17619" t="str">
            <v/>
          </cell>
        </row>
        <row r="17620">
          <cell r="J17620" t="str">
            <v/>
          </cell>
          <cell r="O17620" t="str">
            <v/>
          </cell>
          <cell r="P17620" t="str">
            <v/>
          </cell>
          <cell r="Q17620" t="str">
            <v/>
          </cell>
        </row>
        <row r="17621">
          <cell r="J17621" t="str">
            <v/>
          </cell>
          <cell r="O17621" t="str">
            <v/>
          </cell>
          <cell r="P17621" t="str">
            <v/>
          </cell>
          <cell r="Q17621" t="str">
            <v/>
          </cell>
        </row>
        <row r="17622">
          <cell r="J17622" t="str">
            <v/>
          </cell>
          <cell r="O17622" t="str">
            <v/>
          </cell>
          <cell r="P17622" t="str">
            <v/>
          </cell>
          <cell r="Q17622" t="str">
            <v/>
          </cell>
        </row>
        <row r="17623">
          <cell r="J17623" t="str">
            <v/>
          </cell>
          <cell r="O17623" t="str">
            <v/>
          </cell>
          <cell r="P17623" t="str">
            <v/>
          </cell>
          <cell r="Q17623" t="str">
            <v/>
          </cell>
        </row>
        <row r="17624">
          <cell r="J17624" t="str">
            <v/>
          </cell>
          <cell r="O17624" t="str">
            <v/>
          </cell>
          <cell r="P17624" t="str">
            <v/>
          </cell>
          <cell r="Q17624" t="str">
            <v/>
          </cell>
        </row>
        <row r="17625">
          <cell r="J17625" t="str">
            <v/>
          </cell>
          <cell r="O17625" t="str">
            <v/>
          </cell>
          <cell r="P17625" t="str">
            <v/>
          </cell>
          <cell r="Q17625" t="str">
            <v/>
          </cell>
        </row>
        <row r="17626">
          <cell r="J17626" t="str">
            <v/>
          </cell>
          <cell r="O17626" t="str">
            <v/>
          </cell>
          <cell r="P17626" t="str">
            <v/>
          </cell>
          <cell r="Q17626" t="str">
            <v/>
          </cell>
        </row>
        <row r="17627">
          <cell r="J17627" t="str">
            <v/>
          </cell>
          <cell r="O17627" t="str">
            <v/>
          </cell>
          <cell r="P17627" t="str">
            <v/>
          </cell>
          <cell r="Q17627" t="str">
            <v/>
          </cell>
        </row>
        <row r="17628">
          <cell r="J17628" t="str">
            <v/>
          </cell>
          <cell r="O17628" t="str">
            <v/>
          </cell>
          <cell r="P17628" t="str">
            <v/>
          </cell>
          <cell r="Q17628" t="str">
            <v/>
          </cell>
        </row>
        <row r="17629">
          <cell r="J17629" t="str">
            <v/>
          </cell>
          <cell r="O17629" t="str">
            <v/>
          </cell>
          <cell r="P17629" t="str">
            <v/>
          </cell>
          <cell r="Q17629" t="str">
            <v/>
          </cell>
        </row>
        <row r="17630">
          <cell r="J17630" t="str">
            <v/>
          </cell>
          <cell r="O17630" t="str">
            <v/>
          </cell>
          <cell r="P17630" t="str">
            <v/>
          </cell>
          <cell r="Q17630" t="str">
            <v/>
          </cell>
        </row>
        <row r="17631">
          <cell r="J17631" t="str">
            <v/>
          </cell>
          <cell r="O17631" t="str">
            <v/>
          </cell>
          <cell r="P17631" t="str">
            <v/>
          </cell>
          <cell r="Q17631" t="str">
            <v/>
          </cell>
        </row>
        <row r="17632">
          <cell r="J17632" t="str">
            <v/>
          </cell>
          <cell r="O17632" t="str">
            <v/>
          </cell>
          <cell r="P17632" t="str">
            <v/>
          </cell>
          <cell r="Q17632" t="str">
            <v/>
          </cell>
        </row>
        <row r="17633">
          <cell r="J17633" t="str">
            <v/>
          </cell>
          <cell r="O17633" t="str">
            <v/>
          </cell>
          <cell r="P17633" t="str">
            <v/>
          </cell>
          <cell r="Q17633" t="str">
            <v/>
          </cell>
        </row>
        <row r="17634">
          <cell r="J17634" t="str">
            <v/>
          </cell>
          <cell r="O17634" t="str">
            <v/>
          </cell>
          <cell r="P17634" t="str">
            <v/>
          </cell>
          <cell r="Q17634" t="str">
            <v/>
          </cell>
        </row>
        <row r="17635">
          <cell r="J17635" t="str">
            <v/>
          </cell>
          <cell r="O17635" t="str">
            <v/>
          </cell>
          <cell r="P17635" t="str">
            <v/>
          </cell>
          <cell r="Q17635" t="str">
            <v/>
          </cell>
        </row>
        <row r="17636">
          <cell r="J17636" t="str">
            <v/>
          </cell>
          <cell r="O17636" t="str">
            <v/>
          </cell>
          <cell r="P17636" t="str">
            <v/>
          </cell>
          <cell r="Q17636" t="str">
            <v/>
          </cell>
        </row>
        <row r="17637">
          <cell r="J17637" t="str">
            <v/>
          </cell>
          <cell r="O17637" t="str">
            <v/>
          </cell>
          <cell r="P17637" t="str">
            <v/>
          </cell>
          <cell r="Q17637" t="str">
            <v/>
          </cell>
        </row>
        <row r="17638">
          <cell r="J17638" t="str">
            <v/>
          </cell>
          <cell r="O17638" t="str">
            <v/>
          </cell>
          <cell r="P17638" t="str">
            <v/>
          </cell>
          <cell r="Q17638" t="str">
            <v/>
          </cell>
        </row>
        <row r="17639">
          <cell r="J17639" t="str">
            <v/>
          </cell>
          <cell r="O17639" t="str">
            <v/>
          </cell>
          <cell r="P17639" t="str">
            <v/>
          </cell>
          <cell r="Q17639" t="str">
            <v/>
          </cell>
        </row>
        <row r="17640">
          <cell r="J17640" t="str">
            <v/>
          </cell>
          <cell r="O17640" t="str">
            <v/>
          </cell>
          <cell r="P17640" t="str">
            <v/>
          </cell>
          <cell r="Q17640" t="str">
            <v/>
          </cell>
        </row>
        <row r="17641">
          <cell r="J17641" t="str">
            <v/>
          </cell>
          <cell r="O17641" t="str">
            <v/>
          </cell>
          <cell r="P17641" t="str">
            <v/>
          </cell>
          <cell r="Q17641" t="str">
            <v/>
          </cell>
        </row>
        <row r="17642">
          <cell r="J17642" t="str">
            <v/>
          </cell>
          <cell r="O17642" t="str">
            <v/>
          </cell>
          <cell r="P17642" t="str">
            <v/>
          </cell>
          <cell r="Q17642" t="str">
            <v/>
          </cell>
        </row>
        <row r="17643">
          <cell r="J17643" t="str">
            <v/>
          </cell>
          <cell r="O17643" t="str">
            <v/>
          </cell>
          <cell r="P17643" t="str">
            <v/>
          </cell>
          <cell r="Q17643" t="str">
            <v/>
          </cell>
        </row>
        <row r="17644">
          <cell r="J17644" t="str">
            <v/>
          </cell>
          <cell r="O17644" t="str">
            <v/>
          </cell>
          <cell r="P17644" t="str">
            <v/>
          </cell>
          <cell r="Q17644" t="str">
            <v/>
          </cell>
        </row>
        <row r="17645">
          <cell r="J17645" t="str">
            <v/>
          </cell>
          <cell r="O17645" t="str">
            <v/>
          </cell>
          <cell r="P17645" t="str">
            <v/>
          </cell>
          <cell r="Q17645" t="str">
            <v/>
          </cell>
        </row>
        <row r="17646">
          <cell r="J17646" t="str">
            <v/>
          </cell>
          <cell r="O17646" t="str">
            <v/>
          </cell>
          <cell r="P17646" t="str">
            <v/>
          </cell>
          <cell r="Q17646" t="str">
            <v/>
          </cell>
        </row>
        <row r="17647">
          <cell r="J17647" t="str">
            <v/>
          </cell>
          <cell r="O17647" t="str">
            <v/>
          </cell>
          <cell r="P17647" t="str">
            <v/>
          </cell>
          <cell r="Q17647" t="str">
            <v/>
          </cell>
        </row>
        <row r="17648">
          <cell r="J17648" t="str">
            <v/>
          </cell>
          <cell r="O17648" t="str">
            <v/>
          </cell>
          <cell r="P17648" t="str">
            <v/>
          </cell>
          <cell r="Q17648" t="str">
            <v/>
          </cell>
        </row>
        <row r="17649">
          <cell r="J17649" t="str">
            <v/>
          </cell>
          <cell r="O17649" t="str">
            <v/>
          </cell>
          <cell r="P17649" t="str">
            <v/>
          </cell>
          <cell r="Q17649" t="str">
            <v/>
          </cell>
        </row>
        <row r="17650">
          <cell r="J17650" t="str">
            <v/>
          </cell>
          <cell r="O17650" t="str">
            <v/>
          </cell>
          <cell r="P17650" t="str">
            <v/>
          </cell>
          <cell r="Q17650" t="str">
            <v/>
          </cell>
        </row>
        <row r="17651">
          <cell r="J17651" t="str">
            <v/>
          </cell>
          <cell r="O17651" t="str">
            <v/>
          </cell>
          <cell r="P17651" t="str">
            <v/>
          </cell>
          <cell r="Q17651" t="str">
            <v/>
          </cell>
        </row>
        <row r="17652">
          <cell r="J17652" t="str">
            <v/>
          </cell>
          <cell r="O17652" t="str">
            <v/>
          </cell>
          <cell r="P17652" t="str">
            <v/>
          </cell>
          <cell r="Q17652" t="str">
            <v/>
          </cell>
        </row>
        <row r="17653">
          <cell r="J17653" t="str">
            <v/>
          </cell>
          <cell r="O17653" t="str">
            <v/>
          </cell>
          <cell r="P17653" t="str">
            <v/>
          </cell>
          <cell r="Q17653" t="str">
            <v/>
          </cell>
        </row>
        <row r="17654">
          <cell r="J17654" t="str">
            <v/>
          </cell>
          <cell r="O17654" t="str">
            <v/>
          </cell>
          <cell r="P17654" t="str">
            <v/>
          </cell>
          <cell r="Q17654" t="str">
            <v/>
          </cell>
        </row>
        <row r="17655">
          <cell r="J17655" t="str">
            <v/>
          </cell>
          <cell r="O17655" t="str">
            <v/>
          </cell>
          <cell r="P17655" t="str">
            <v/>
          </cell>
          <cell r="Q17655" t="str">
            <v/>
          </cell>
        </row>
        <row r="17656">
          <cell r="J17656" t="str">
            <v/>
          </cell>
          <cell r="O17656" t="str">
            <v/>
          </cell>
          <cell r="P17656" t="str">
            <v/>
          </cell>
          <cell r="Q17656" t="str">
            <v/>
          </cell>
        </row>
        <row r="17657">
          <cell r="J17657" t="str">
            <v/>
          </cell>
          <cell r="O17657" t="str">
            <v/>
          </cell>
          <cell r="P17657" t="str">
            <v/>
          </cell>
          <cell r="Q17657" t="str">
            <v/>
          </cell>
        </row>
        <row r="17658">
          <cell r="J17658" t="str">
            <v/>
          </cell>
          <cell r="O17658" t="str">
            <v/>
          </cell>
          <cell r="P17658" t="str">
            <v/>
          </cell>
          <cell r="Q17658" t="str">
            <v/>
          </cell>
        </row>
        <row r="17659">
          <cell r="J17659" t="str">
            <v/>
          </cell>
          <cell r="O17659" t="str">
            <v/>
          </cell>
          <cell r="P17659" t="str">
            <v/>
          </cell>
          <cell r="Q17659" t="str">
            <v/>
          </cell>
        </row>
        <row r="17660">
          <cell r="J17660" t="str">
            <v/>
          </cell>
          <cell r="O17660" t="str">
            <v/>
          </cell>
          <cell r="P17660" t="str">
            <v/>
          </cell>
          <cell r="Q17660" t="str">
            <v/>
          </cell>
        </row>
        <row r="17661">
          <cell r="J17661" t="str">
            <v/>
          </cell>
          <cell r="O17661" t="str">
            <v/>
          </cell>
          <cell r="P17661" t="str">
            <v/>
          </cell>
          <cell r="Q17661" t="str">
            <v/>
          </cell>
        </row>
        <row r="17662">
          <cell r="J17662" t="str">
            <v/>
          </cell>
          <cell r="O17662" t="str">
            <v/>
          </cell>
          <cell r="P17662" t="str">
            <v/>
          </cell>
          <cell r="Q17662" t="str">
            <v/>
          </cell>
        </row>
        <row r="17663">
          <cell r="J17663" t="str">
            <v/>
          </cell>
          <cell r="O17663" t="str">
            <v/>
          </cell>
          <cell r="P17663" t="str">
            <v/>
          </cell>
          <cell r="Q17663" t="str">
            <v/>
          </cell>
        </row>
        <row r="17664">
          <cell r="J17664" t="str">
            <v/>
          </cell>
          <cell r="O17664" t="str">
            <v/>
          </cell>
          <cell r="P17664" t="str">
            <v/>
          </cell>
          <cell r="Q17664" t="str">
            <v/>
          </cell>
        </row>
        <row r="17665">
          <cell r="J17665" t="str">
            <v/>
          </cell>
          <cell r="O17665" t="str">
            <v/>
          </cell>
          <cell r="P17665" t="str">
            <v/>
          </cell>
          <cell r="Q17665" t="str">
            <v/>
          </cell>
        </row>
        <row r="17666">
          <cell r="J17666" t="str">
            <v/>
          </cell>
          <cell r="O17666" t="str">
            <v/>
          </cell>
          <cell r="P17666" t="str">
            <v/>
          </cell>
          <cell r="Q17666" t="str">
            <v/>
          </cell>
        </row>
        <row r="17667">
          <cell r="J17667" t="str">
            <v/>
          </cell>
          <cell r="O17667" t="str">
            <v/>
          </cell>
          <cell r="P17667" t="str">
            <v/>
          </cell>
          <cell r="Q17667" t="str">
            <v/>
          </cell>
        </row>
        <row r="17668">
          <cell r="J17668" t="str">
            <v/>
          </cell>
          <cell r="O17668" t="str">
            <v/>
          </cell>
          <cell r="P17668" t="str">
            <v/>
          </cell>
          <cell r="Q17668" t="str">
            <v/>
          </cell>
        </row>
        <row r="17669">
          <cell r="J17669" t="str">
            <v/>
          </cell>
          <cell r="O17669" t="str">
            <v/>
          </cell>
          <cell r="P17669" t="str">
            <v/>
          </cell>
          <cell r="Q17669" t="str">
            <v/>
          </cell>
        </row>
        <row r="17670">
          <cell r="J17670" t="str">
            <v/>
          </cell>
          <cell r="O17670" t="str">
            <v/>
          </cell>
          <cell r="P17670" t="str">
            <v/>
          </cell>
          <cell r="Q17670" t="str">
            <v/>
          </cell>
        </row>
        <row r="17671">
          <cell r="J17671" t="str">
            <v/>
          </cell>
          <cell r="O17671" t="str">
            <v/>
          </cell>
          <cell r="P17671" t="str">
            <v/>
          </cell>
          <cell r="Q17671" t="str">
            <v/>
          </cell>
        </row>
        <row r="17672">
          <cell r="J17672" t="str">
            <v/>
          </cell>
          <cell r="O17672" t="str">
            <v/>
          </cell>
          <cell r="P17672" t="str">
            <v/>
          </cell>
          <cell r="Q17672" t="str">
            <v/>
          </cell>
        </row>
        <row r="17673">
          <cell r="J17673" t="str">
            <v/>
          </cell>
          <cell r="O17673" t="str">
            <v/>
          </cell>
          <cell r="P17673" t="str">
            <v/>
          </cell>
          <cell r="Q17673" t="str">
            <v/>
          </cell>
        </row>
        <row r="17674">
          <cell r="J17674" t="str">
            <v/>
          </cell>
          <cell r="O17674" t="str">
            <v/>
          </cell>
          <cell r="P17674" t="str">
            <v/>
          </cell>
          <cell r="Q17674" t="str">
            <v/>
          </cell>
        </row>
        <row r="17675">
          <cell r="J17675" t="str">
            <v/>
          </cell>
          <cell r="O17675" t="str">
            <v/>
          </cell>
          <cell r="P17675" t="str">
            <v/>
          </cell>
          <cell r="Q17675" t="str">
            <v/>
          </cell>
        </row>
        <row r="17676">
          <cell r="J17676" t="str">
            <v/>
          </cell>
          <cell r="O17676" t="str">
            <v/>
          </cell>
          <cell r="P17676" t="str">
            <v/>
          </cell>
          <cell r="Q17676" t="str">
            <v/>
          </cell>
        </row>
        <row r="17677">
          <cell r="J17677" t="str">
            <v/>
          </cell>
          <cell r="O17677" t="str">
            <v/>
          </cell>
          <cell r="P17677" t="str">
            <v/>
          </cell>
          <cell r="Q17677" t="str">
            <v/>
          </cell>
        </row>
        <row r="17678">
          <cell r="J17678" t="str">
            <v/>
          </cell>
          <cell r="O17678" t="str">
            <v/>
          </cell>
          <cell r="P17678" t="str">
            <v/>
          </cell>
          <cell r="Q17678" t="str">
            <v/>
          </cell>
        </row>
        <row r="17679">
          <cell r="J17679" t="str">
            <v/>
          </cell>
          <cell r="O17679" t="str">
            <v/>
          </cell>
          <cell r="P17679" t="str">
            <v/>
          </cell>
          <cell r="Q17679" t="str">
            <v/>
          </cell>
        </row>
        <row r="17680">
          <cell r="J17680" t="str">
            <v/>
          </cell>
          <cell r="O17680" t="str">
            <v/>
          </cell>
          <cell r="P17680" t="str">
            <v/>
          </cell>
          <cell r="Q17680" t="str">
            <v/>
          </cell>
        </row>
        <row r="17681">
          <cell r="J17681" t="str">
            <v/>
          </cell>
          <cell r="O17681" t="str">
            <v/>
          </cell>
          <cell r="P17681" t="str">
            <v/>
          </cell>
          <cell r="Q17681" t="str">
            <v/>
          </cell>
        </row>
        <row r="17682">
          <cell r="J17682" t="str">
            <v/>
          </cell>
          <cell r="O17682" t="str">
            <v/>
          </cell>
          <cell r="P17682" t="str">
            <v/>
          </cell>
          <cell r="Q17682" t="str">
            <v/>
          </cell>
        </row>
        <row r="17683">
          <cell r="J17683" t="str">
            <v/>
          </cell>
          <cell r="O17683" t="str">
            <v/>
          </cell>
          <cell r="P17683" t="str">
            <v/>
          </cell>
          <cell r="Q17683" t="str">
            <v/>
          </cell>
        </row>
        <row r="17684">
          <cell r="J17684" t="str">
            <v/>
          </cell>
          <cell r="O17684" t="str">
            <v/>
          </cell>
          <cell r="P17684" t="str">
            <v/>
          </cell>
          <cell r="Q17684" t="str">
            <v/>
          </cell>
        </row>
        <row r="17685">
          <cell r="J17685" t="str">
            <v/>
          </cell>
          <cell r="O17685" t="str">
            <v/>
          </cell>
          <cell r="P17685" t="str">
            <v/>
          </cell>
          <cell r="Q17685" t="str">
            <v/>
          </cell>
        </row>
        <row r="17686">
          <cell r="J17686" t="str">
            <v/>
          </cell>
          <cell r="O17686" t="str">
            <v/>
          </cell>
          <cell r="P17686" t="str">
            <v/>
          </cell>
          <cell r="Q17686" t="str">
            <v/>
          </cell>
        </row>
        <row r="17687">
          <cell r="J17687" t="str">
            <v/>
          </cell>
          <cell r="O17687" t="str">
            <v/>
          </cell>
          <cell r="P17687" t="str">
            <v/>
          </cell>
          <cell r="Q17687" t="str">
            <v/>
          </cell>
        </row>
        <row r="17688">
          <cell r="J17688" t="str">
            <v/>
          </cell>
          <cell r="O17688" t="str">
            <v/>
          </cell>
          <cell r="P17688" t="str">
            <v/>
          </cell>
          <cell r="Q17688" t="str">
            <v/>
          </cell>
        </row>
        <row r="17689">
          <cell r="J17689" t="str">
            <v/>
          </cell>
          <cell r="O17689" t="str">
            <v/>
          </cell>
          <cell r="P17689" t="str">
            <v/>
          </cell>
          <cell r="Q17689" t="str">
            <v/>
          </cell>
        </row>
        <row r="17690">
          <cell r="J17690" t="str">
            <v/>
          </cell>
          <cell r="O17690" t="str">
            <v/>
          </cell>
          <cell r="P17690" t="str">
            <v/>
          </cell>
          <cell r="Q17690" t="str">
            <v/>
          </cell>
        </row>
        <row r="17691">
          <cell r="J17691" t="str">
            <v/>
          </cell>
          <cell r="O17691" t="str">
            <v/>
          </cell>
          <cell r="P17691" t="str">
            <v/>
          </cell>
          <cell r="Q17691" t="str">
            <v/>
          </cell>
        </row>
        <row r="17692">
          <cell r="J17692" t="str">
            <v/>
          </cell>
          <cell r="O17692" t="str">
            <v/>
          </cell>
          <cell r="P17692" t="str">
            <v/>
          </cell>
          <cell r="Q17692" t="str">
            <v/>
          </cell>
        </row>
        <row r="17693">
          <cell r="J17693" t="str">
            <v/>
          </cell>
          <cell r="O17693" t="str">
            <v/>
          </cell>
          <cell r="P17693" t="str">
            <v/>
          </cell>
          <cell r="Q17693" t="str">
            <v/>
          </cell>
        </row>
        <row r="17694">
          <cell r="J17694" t="str">
            <v/>
          </cell>
          <cell r="O17694" t="str">
            <v/>
          </cell>
          <cell r="P17694" t="str">
            <v/>
          </cell>
          <cell r="Q17694" t="str">
            <v/>
          </cell>
        </row>
        <row r="17695">
          <cell r="J17695" t="str">
            <v/>
          </cell>
          <cell r="O17695" t="str">
            <v/>
          </cell>
          <cell r="P17695" t="str">
            <v/>
          </cell>
          <cell r="Q17695" t="str">
            <v/>
          </cell>
        </row>
        <row r="17696">
          <cell r="J17696" t="str">
            <v/>
          </cell>
          <cell r="O17696" t="str">
            <v/>
          </cell>
          <cell r="P17696" t="str">
            <v/>
          </cell>
          <cell r="Q17696" t="str">
            <v/>
          </cell>
        </row>
        <row r="17697">
          <cell r="J17697" t="str">
            <v/>
          </cell>
          <cell r="O17697" t="str">
            <v/>
          </cell>
          <cell r="P17697" t="str">
            <v/>
          </cell>
          <cell r="Q17697" t="str">
            <v/>
          </cell>
        </row>
        <row r="17698">
          <cell r="J17698" t="str">
            <v/>
          </cell>
          <cell r="O17698" t="str">
            <v/>
          </cell>
          <cell r="P17698" t="str">
            <v/>
          </cell>
          <cell r="Q17698" t="str">
            <v/>
          </cell>
        </row>
        <row r="17699">
          <cell r="J17699" t="str">
            <v/>
          </cell>
          <cell r="O17699" t="str">
            <v/>
          </cell>
          <cell r="P17699" t="str">
            <v/>
          </cell>
          <cell r="Q17699" t="str">
            <v/>
          </cell>
        </row>
        <row r="17700">
          <cell r="J17700" t="str">
            <v/>
          </cell>
          <cell r="O17700" t="str">
            <v/>
          </cell>
          <cell r="P17700" t="str">
            <v/>
          </cell>
          <cell r="Q17700" t="str">
            <v/>
          </cell>
        </row>
        <row r="17701">
          <cell r="J17701" t="str">
            <v/>
          </cell>
          <cell r="O17701" t="str">
            <v/>
          </cell>
          <cell r="P17701" t="str">
            <v/>
          </cell>
          <cell r="Q17701" t="str">
            <v/>
          </cell>
        </row>
        <row r="17702">
          <cell r="J17702" t="str">
            <v/>
          </cell>
          <cell r="O17702" t="str">
            <v/>
          </cell>
          <cell r="P17702" t="str">
            <v/>
          </cell>
          <cell r="Q17702" t="str">
            <v/>
          </cell>
        </row>
        <row r="17703">
          <cell r="J17703" t="str">
            <v/>
          </cell>
          <cell r="O17703" t="str">
            <v/>
          </cell>
          <cell r="P17703" t="str">
            <v/>
          </cell>
          <cell r="Q17703" t="str">
            <v/>
          </cell>
        </row>
        <row r="17704">
          <cell r="J17704" t="str">
            <v/>
          </cell>
          <cell r="O17704" t="str">
            <v/>
          </cell>
          <cell r="P17704" t="str">
            <v/>
          </cell>
          <cell r="Q17704" t="str">
            <v/>
          </cell>
        </row>
        <row r="17705">
          <cell r="J17705" t="str">
            <v/>
          </cell>
          <cell r="O17705" t="str">
            <v/>
          </cell>
          <cell r="P17705" t="str">
            <v/>
          </cell>
          <cell r="Q17705" t="str">
            <v/>
          </cell>
        </row>
        <row r="17706">
          <cell r="J17706" t="str">
            <v/>
          </cell>
          <cell r="O17706" t="str">
            <v/>
          </cell>
          <cell r="P17706" t="str">
            <v/>
          </cell>
          <cell r="Q17706" t="str">
            <v/>
          </cell>
        </row>
        <row r="17707">
          <cell r="J17707" t="str">
            <v/>
          </cell>
          <cell r="O17707" t="str">
            <v/>
          </cell>
          <cell r="P17707" t="str">
            <v/>
          </cell>
          <cell r="Q17707" t="str">
            <v/>
          </cell>
        </row>
        <row r="17708">
          <cell r="J17708" t="str">
            <v/>
          </cell>
          <cell r="O17708" t="str">
            <v/>
          </cell>
          <cell r="P17708" t="str">
            <v/>
          </cell>
          <cell r="Q17708" t="str">
            <v/>
          </cell>
        </row>
        <row r="17709">
          <cell r="J17709" t="str">
            <v/>
          </cell>
          <cell r="O17709" t="str">
            <v/>
          </cell>
          <cell r="P17709" t="str">
            <v/>
          </cell>
          <cell r="Q17709" t="str">
            <v/>
          </cell>
        </row>
        <row r="17710">
          <cell r="J17710" t="str">
            <v/>
          </cell>
          <cell r="O17710" t="str">
            <v/>
          </cell>
          <cell r="P17710" t="str">
            <v/>
          </cell>
          <cell r="Q17710" t="str">
            <v/>
          </cell>
        </row>
        <row r="17711">
          <cell r="J17711" t="str">
            <v/>
          </cell>
          <cell r="O17711" t="str">
            <v/>
          </cell>
          <cell r="P17711" t="str">
            <v/>
          </cell>
          <cell r="Q17711" t="str">
            <v/>
          </cell>
        </row>
        <row r="17712">
          <cell r="J17712" t="str">
            <v/>
          </cell>
          <cell r="O17712" t="str">
            <v/>
          </cell>
          <cell r="P17712" t="str">
            <v/>
          </cell>
          <cell r="Q17712" t="str">
            <v/>
          </cell>
        </row>
        <row r="17713">
          <cell r="J17713" t="str">
            <v/>
          </cell>
          <cell r="O17713" t="str">
            <v/>
          </cell>
          <cell r="P17713" t="str">
            <v/>
          </cell>
          <cell r="Q17713" t="str">
            <v/>
          </cell>
        </row>
        <row r="17714">
          <cell r="J17714" t="str">
            <v/>
          </cell>
          <cell r="O17714" t="str">
            <v/>
          </cell>
          <cell r="P17714" t="str">
            <v/>
          </cell>
          <cell r="Q17714" t="str">
            <v/>
          </cell>
        </row>
        <row r="17715">
          <cell r="J17715" t="str">
            <v/>
          </cell>
          <cell r="O17715" t="str">
            <v/>
          </cell>
          <cell r="P17715" t="str">
            <v/>
          </cell>
          <cell r="Q17715" t="str">
            <v/>
          </cell>
        </row>
        <row r="17716">
          <cell r="J17716" t="str">
            <v/>
          </cell>
          <cell r="O17716" t="str">
            <v/>
          </cell>
          <cell r="P17716" t="str">
            <v/>
          </cell>
          <cell r="Q17716" t="str">
            <v/>
          </cell>
        </row>
        <row r="17717">
          <cell r="J17717" t="str">
            <v/>
          </cell>
          <cell r="O17717" t="str">
            <v/>
          </cell>
          <cell r="P17717" t="str">
            <v/>
          </cell>
          <cell r="Q17717" t="str">
            <v/>
          </cell>
        </row>
        <row r="17718">
          <cell r="J17718" t="str">
            <v/>
          </cell>
          <cell r="O17718" t="str">
            <v/>
          </cell>
          <cell r="P17718" t="str">
            <v/>
          </cell>
          <cell r="Q17718" t="str">
            <v/>
          </cell>
        </row>
        <row r="17719">
          <cell r="J17719" t="str">
            <v/>
          </cell>
          <cell r="O17719" t="str">
            <v/>
          </cell>
          <cell r="P17719" t="str">
            <v/>
          </cell>
          <cell r="Q17719" t="str">
            <v/>
          </cell>
        </row>
        <row r="17720">
          <cell r="J17720" t="str">
            <v/>
          </cell>
          <cell r="O17720" t="str">
            <v/>
          </cell>
          <cell r="P17720" t="str">
            <v/>
          </cell>
          <cell r="Q17720" t="str">
            <v/>
          </cell>
        </row>
        <row r="17721">
          <cell r="J17721" t="str">
            <v/>
          </cell>
          <cell r="O17721" t="str">
            <v/>
          </cell>
          <cell r="P17721" t="str">
            <v/>
          </cell>
          <cell r="Q17721" t="str">
            <v/>
          </cell>
        </row>
        <row r="17722">
          <cell r="J17722" t="str">
            <v/>
          </cell>
          <cell r="O17722" t="str">
            <v/>
          </cell>
          <cell r="P17722" t="str">
            <v/>
          </cell>
          <cell r="Q17722" t="str">
            <v/>
          </cell>
        </row>
        <row r="17723">
          <cell r="J17723" t="str">
            <v/>
          </cell>
          <cell r="O17723" t="str">
            <v/>
          </cell>
          <cell r="P17723" t="str">
            <v/>
          </cell>
          <cell r="Q17723" t="str">
            <v/>
          </cell>
        </row>
        <row r="17724">
          <cell r="J17724" t="str">
            <v/>
          </cell>
          <cell r="O17724" t="str">
            <v/>
          </cell>
          <cell r="P17724" t="str">
            <v/>
          </cell>
          <cell r="Q17724" t="str">
            <v/>
          </cell>
        </row>
        <row r="17725">
          <cell r="J17725" t="str">
            <v/>
          </cell>
          <cell r="O17725" t="str">
            <v/>
          </cell>
          <cell r="P17725" t="str">
            <v/>
          </cell>
          <cell r="Q17725" t="str">
            <v/>
          </cell>
        </row>
        <row r="17726">
          <cell r="J17726" t="str">
            <v/>
          </cell>
          <cell r="O17726" t="str">
            <v/>
          </cell>
          <cell r="P17726" t="str">
            <v/>
          </cell>
          <cell r="Q17726" t="str">
            <v/>
          </cell>
        </row>
        <row r="17727">
          <cell r="J17727" t="str">
            <v/>
          </cell>
          <cell r="O17727" t="str">
            <v/>
          </cell>
          <cell r="P17727" t="str">
            <v/>
          </cell>
          <cell r="Q17727" t="str">
            <v/>
          </cell>
        </row>
        <row r="17728">
          <cell r="J17728" t="str">
            <v/>
          </cell>
          <cell r="O17728" t="str">
            <v/>
          </cell>
          <cell r="P17728" t="str">
            <v/>
          </cell>
          <cell r="Q17728" t="str">
            <v/>
          </cell>
        </row>
        <row r="17729">
          <cell r="J17729" t="str">
            <v/>
          </cell>
          <cell r="O17729" t="str">
            <v/>
          </cell>
          <cell r="P17729" t="str">
            <v/>
          </cell>
          <cell r="Q17729" t="str">
            <v/>
          </cell>
        </row>
        <row r="17730">
          <cell r="J17730" t="str">
            <v/>
          </cell>
          <cell r="O17730" t="str">
            <v/>
          </cell>
          <cell r="P17730" t="str">
            <v/>
          </cell>
          <cell r="Q17730" t="str">
            <v/>
          </cell>
        </row>
        <row r="17731">
          <cell r="J17731" t="str">
            <v/>
          </cell>
          <cell r="O17731" t="str">
            <v/>
          </cell>
          <cell r="P17731" t="str">
            <v/>
          </cell>
          <cell r="Q17731" t="str">
            <v/>
          </cell>
        </row>
        <row r="17732">
          <cell r="J17732" t="str">
            <v/>
          </cell>
          <cell r="O17732" t="str">
            <v/>
          </cell>
          <cell r="P17732" t="str">
            <v/>
          </cell>
          <cell r="Q17732" t="str">
            <v/>
          </cell>
        </row>
        <row r="17733">
          <cell r="J17733" t="str">
            <v/>
          </cell>
          <cell r="O17733" t="str">
            <v/>
          </cell>
          <cell r="P17733" t="str">
            <v/>
          </cell>
          <cell r="Q17733" t="str">
            <v/>
          </cell>
        </row>
        <row r="17734">
          <cell r="J17734" t="str">
            <v/>
          </cell>
          <cell r="O17734" t="str">
            <v/>
          </cell>
          <cell r="P17734" t="str">
            <v/>
          </cell>
          <cell r="Q17734" t="str">
            <v/>
          </cell>
        </row>
        <row r="17735">
          <cell r="J17735" t="str">
            <v/>
          </cell>
          <cell r="O17735" t="str">
            <v/>
          </cell>
          <cell r="P17735" t="str">
            <v/>
          </cell>
          <cell r="Q17735" t="str">
            <v/>
          </cell>
        </row>
        <row r="17736">
          <cell r="J17736" t="str">
            <v/>
          </cell>
          <cell r="O17736" t="str">
            <v/>
          </cell>
          <cell r="P17736" t="str">
            <v/>
          </cell>
          <cell r="Q17736" t="str">
            <v/>
          </cell>
        </row>
        <row r="17737">
          <cell r="J17737" t="str">
            <v/>
          </cell>
          <cell r="O17737" t="str">
            <v/>
          </cell>
          <cell r="P17737" t="str">
            <v/>
          </cell>
          <cell r="Q17737" t="str">
            <v/>
          </cell>
        </row>
        <row r="17738">
          <cell r="J17738" t="str">
            <v/>
          </cell>
          <cell r="O17738" t="str">
            <v/>
          </cell>
          <cell r="P17738" t="str">
            <v/>
          </cell>
          <cell r="Q17738" t="str">
            <v/>
          </cell>
        </row>
        <row r="17739">
          <cell r="J17739" t="str">
            <v/>
          </cell>
          <cell r="O17739" t="str">
            <v/>
          </cell>
          <cell r="P17739" t="str">
            <v/>
          </cell>
          <cell r="Q17739" t="str">
            <v/>
          </cell>
        </row>
        <row r="17740">
          <cell r="J17740" t="str">
            <v/>
          </cell>
          <cell r="O17740" t="str">
            <v/>
          </cell>
          <cell r="P17740" t="str">
            <v/>
          </cell>
          <cell r="Q17740" t="str">
            <v/>
          </cell>
        </row>
        <row r="17741">
          <cell r="J17741" t="str">
            <v/>
          </cell>
          <cell r="O17741" t="str">
            <v/>
          </cell>
          <cell r="P17741" t="str">
            <v/>
          </cell>
          <cell r="Q17741" t="str">
            <v/>
          </cell>
        </row>
        <row r="17742">
          <cell r="J17742" t="str">
            <v/>
          </cell>
          <cell r="O17742" t="str">
            <v/>
          </cell>
          <cell r="P17742" t="str">
            <v/>
          </cell>
          <cell r="Q17742" t="str">
            <v/>
          </cell>
        </row>
        <row r="17743">
          <cell r="J17743" t="str">
            <v/>
          </cell>
          <cell r="O17743" t="str">
            <v/>
          </cell>
          <cell r="P17743" t="str">
            <v/>
          </cell>
          <cell r="Q17743" t="str">
            <v/>
          </cell>
        </row>
        <row r="17744">
          <cell r="J17744" t="str">
            <v/>
          </cell>
          <cell r="O17744" t="str">
            <v/>
          </cell>
          <cell r="P17744" t="str">
            <v/>
          </cell>
          <cell r="Q17744" t="str">
            <v/>
          </cell>
        </row>
        <row r="17745">
          <cell r="J17745" t="str">
            <v/>
          </cell>
          <cell r="O17745" t="str">
            <v/>
          </cell>
          <cell r="P17745" t="str">
            <v/>
          </cell>
          <cell r="Q17745" t="str">
            <v/>
          </cell>
        </row>
        <row r="17746">
          <cell r="J17746" t="str">
            <v/>
          </cell>
          <cell r="O17746" t="str">
            <v/>
          </cell>
          <cell r="P17746" t="str">
            <v/>
          </cell>
          <cell r="Q17746" t="str">
            <v/>
          </cell>
        </row>
        <row r="17747">
          <cell r="J17747" t="str">
            <v/>
          </cell>
          <cell r="O17747" t="str">
            <v/>
          </cell>
          <cell r="P17747" t="str">
            <v/>
          </cell>
          <cell r="Q17747" t="str">
            <v/>
          </cell>
        </row>
        <row r="17748">
          <cell r="J17748" t="str">
            <v/>
          </cell>
          <cell r="O17748" t="str">
            <v/>
          </cell>
          <cell r="P17748" t="str">
            <v/>
          </cell>
          <cell r="Q17748" t="str">
            <v/>
          </cell>
        </row>
        <row r="17749">
          <cell r="J17749" t="str">
            <v/>
          </cell>
          <cell r="O17749" t="str">
            <v/>
          </cell>
          <cell r="P17749" t="str">
            <v/>
          </cell>
          <cell r="Q17749" t="str">
            <v/>
          </cell>
        </row>
        <row r="17750">
          <cell r="J17750" t="str">
            <v/>
          </cell>
          <cell r="O17750" t="str">
            <v/>
          </cell>
          <cell r="P17750" t="str">
            <v/>
          </cell>
          <cell r="Q17750" t="str">
            <v/>
          </cell>
        </row>
        <row r="17751">
          <cell r="J17751" t="str">
            <v/>
          </cell>
          <cell r="O17751" t="str">
            <v/>
          </cell>
          <cell r="P17751" t="str">
            <v/>
          </cell>
          <cell r="Q17751" t="str">
            <v/>
          </cell>
        </row>
        <row r="17752">
          <cell r="J17752" t="str">
            <v/>
          </cell>
          <cell r="O17752" t="str">
            <v/>
          </cell>
          <cell r="P17752" t="str">
            <v/>
          </cell>
          <cell r="Q17752" t="str">
            <v/>
          </cell>
        </row>
        <row r="17753">
          <cell r="J17753" t="str">
            <v/>
          </cell>
          <cell r="O17753" t="str">
            <v/>
          </cell>
          <cell r="P17753" t="str">
            <v/>
          </cell>
          <cell r="Q17753" t="str">
            <v/>
          </cell>
        </row>
        <row r="17754">
          <cell r="J17754" t="str">
            <v/>
          </cell>
          <cell r="O17754" t="str">
            <v/>
          </cell>
          <cell r="P17754" t="str">
            <v/>
          </cell>
          <cell r="Q17754" t="str">
            <v/>
          </cell>
        </row>
        <row r="17755">
          <cell r="J17755" t="str">
            <v/>
          </cell>
          <cell r="O17755" t="str">
            <v/>
          </cell>
          <cell r="P17755" t="str">
            <v/>
          </cell>
          <cell r="Q17755" t="str">
            <v/>
          </cell>
        </row>
        <row r="17756">
          <cell r="J17756" t="str">
            <v/>
          </cell>
          <cell r="O17756" t="str">
            <v/>
          </cell>
          <cell r="P17756" t="str">
            <v/>
          </cell>
          <cell r="Q17756" t="str">
            <v/>
          </cell>
        </row>
        <row r="17757">
          <cell r="J17757" t="str">
            <v/>
          </cell>
          <cell r="O17757" t="str">
            <v/>
          </cell>
          <cell r="P17757" t="str">
            <v/>
          </cell>
          <cell r="Q17757" t="str">
            <v/>
          </cell>
        </row>
        <row r="17758">
          <cell r="J17758" t="str">
            <v/>
          </cell>
          <cell r="O17758" t="str">
            <v/>
          </cell>
          <cell r="P17758" t="str">
            <v/>
          </cell>
          <cell r="Q17758" t="str">
            <v/>
          </cell>
        </row>
        <row r="17759">
          <cell r="J17759" t="str">
            <v/>
          </cell>
          <cell r="O17759" t="str">
            <v/>
          </cell>
          <cell r="P17759" t="str">
            <v/>
          </cell>
          <cell r="Q17759" t="str">
            <v/>
          </cell>
        </row>
        <row r="17760">
          <cell r="J17760" t="str">
            <v/>
          </cell>
          <cell r="O17760" t="str">
            <v/>
          </cell>
          <cell r="P17760" t="str">
            <v/>
          </cell>
          <cell r="Q17760" t="str">
            <v/>
          </cell>
        </row>
        <row r="17761">
          <cell r="J17761" t="str">
            <v/>
          </cell>
          <cell r="O17761" t="str">
            <v/>
          </cell>
          <cell r="P17761" t="str">
            <v/>
          </cell>
          <cell r="Q17761" t="str">
            <v/>
          </cell>
        </row>
        <row r="17762">
          <cell r="J17762" t="str">
            <v/>
          </cell>
          <cell r="O17762" t="str">
            <v/>
          </cell>
          <cell r="P17762" t="str">
            <v/>
          </cell>
          <cell r="Q17762" t="str">
            <v/>
          </cell>
        </row>
        <row r="17763">
          <cell r="J17763" t="str">
            <v/>
          </cell>
          <cell r="O17763" t="str">
            <v/>
          </cell>
          <cell r="P17763" t="str">
            <v/>
          </cell>
          <cell r="Q17763" t="str">
            <v/>
          </cell>
        </row>
        <row r="17764">
          <cell r="J17764" t="str">
            <v/>
          </cell>
          <cell r="O17764" t="str">
            <v/>
          </cell>
          <cell r="P17764" t="str">
            <v/>
          </cell>
          <cell r="Q17764" t="str">
            <v/>
          </cell>
        </row>
        <row r="17765">
          <cell r="J17765" t="str">
            <v/>
          </cell>
          <cell r="O17765" t="str">
            <v/>
          </cell>
          <cell r="P17765" t="str">
            <v/>
          </cell>
          <cell r="Q17765" t="str">
            <v/>
          </cell>
        </row>
        <row r="17766">
          <cell r="J17766" t="str">
            <v/>
          </cell>
          <cell r="O17766" t="str">
            <v/>
          </cell>
          <cell r="P17766" t="str">
            <v/>
          </cell>
          <cell r="Q17766" t="str">
            <v/>
          </cell>
        </row>
        <row r="17767">
          <cell r="J17767" t="str">
            <v/>
          </cell>
          <cell r="O17767" t="str">
            <v/>
          </cell>
          <cell r="P17767" t="str">
            <v/>
          </cell>
          <cell r="Q17767" t="str">
            <v/>
          </cell>
        </row>
        <row r="17768">
          <cell r="J17768" t="str">
            <v/>
          </cell>
          <cell r="O17768" t="str">
            <v/>
          </cell>
          <cell r="P17768" t="str">
            <v/>
          </cell>
          <cell r="Q17768" t="str">
            <v/>
          </cell>
        </row>
        <row r="17769">
          <cell r="J17769" t="str">
            <v/>
          </cell>
          <cell r="O17769" t="str">
            <v/>
          </cell>
          <cell r="P17769" t="str">
            <v/>
          </cell>
          <cell r="Q17769" t="str">
            <v/>
          </cell>
        </row>
        <row r="17770">
          <cell r="J17770" t="str">
            <v/>
          </cell>
          <cell r="O17770" t="str">
            <v/>
          </cell>
          <cell r="P17770" t="str">
            <v/>
          </cell>
          <cell r="Q17770" t="str">
            <v/>
          </cell>
        </row>
        <row r="17771">
          <cell r="J17771" t="str">
            <v/>
          </cell>
          <cell r="O17771" t="str">
            <v/>
          </cell>
          <cell r="P17771" t="str">
            <v/>
          </cell>
          <cell r="Q17771" t="str">
            <v/>
          </cell>
        </row>
        <row r="17772">
          <cell r="J17772" t="str">
            <v/>
          </cell>
          <cell r="O17772" t="str">
            <v/>
          </cell>
          <cell r="P17772" t="str">
            <v/>
          </cell>
          <cell r="Q17772" t="str">
            <v/>
          </cell>
        </row>
        <row r="17773">
          <cell r="J17773" t="str">
            <v/>
          </cell>
          <cell r="O17773" t="str">
            <v/>
          </cell>
          <cell r="P17773" t="str">
            <v/>
          </cell>
          <cell r="Q17773" t="str">
            <v/>
          </cell>
        </row>
        <row r="17774">
          <cell r="J17774" t="str">
            <v/>
          </cell>
          <cell r="O17774" t="str">
            <v/>
          </cell>
          <cell r="P17774" t="str">
            <v/>
          </cell>
          <cell r="Q17774" t="str">
            <v/>
          </cell>
        </row>
        <row r="17775">
          <cell r="J17775" t="str">
            <v/>
          </cell>
          <cell r="O17775" t="str">
            <v/>
          </cell>
          <cell r="P17775" t="str">
            <v/>
          </cell>
          <cell r="Q17775" t="str">
            <v/>
          </cell>
        </row>
        <row r="17776">
          <cell r="J17776" t="str">
            <v/>
          </cell>
          <cell r="O17776" t="str">
            <v/>
          </cell>
          <cell r="P17776" t="str">
            <v/>
          </cell>
          <cell r="Q17776" t="str">
            <v/>
          </cell>
        </row>
        <row r="17777">
          <cell r="J17777" t="str">
            <v/>
          </cell>
          <cell r="O17777" t="str">
            <v/>
          </cell>
          <cell r="P17777" t="str">
            <v/>
          </cell>
          <cell r="Q17777" t="str">
            <v/>
          </cell>
        </row>
        <row r="17778">
          <cell r="J17778" t="str">
            <v/>
          </cell>
          <cell r="O17778" t="str">
            <v/>
          </cell>
          <cell r="P17778" t="str">
            <v/>
          </cell>
          <cell r="Q17778" t="str">
            <v/>
          </cell>
        </row>
        <row r="17779">
          <cell r="J17779" t="str">
            <v/>
          </cell>
          <cell r="O17779" t="str">
            <v/>
          </cell>
          <cell r="P17779" t="str">
            <v/>
          </cell>
          <cell r="Q17779" t="str">
            <v/>
          </cell>
        </row>
        <row r="17780">
          <cell r="J17780" t="str">
            <v/>
          </cell>
          <cell r="O17780" t="str">
            <v/>
          </cell>
          <cell r="P17780" t="str">
            <v/>
          </cell>
          <cell r="Q17780" t="str">
            <v/>
          </cell>
        </row>
        <row r="17781">
          <cell r="J17781" t="str">
            <v/>
          </cell>
          <cell r="O17781" t="str">
            <v/>
          </cell>
          <cell r="P17781" t="str">
            <v/>
          </cell>
          <cell r="Q17781" t="str">
            <v/>
          </cell>
        </row>
        <row r="17782">
          <cell r="J17782" t="str">
            <v/>
          </cell>
          <cell r="O17782" t="str">
            <v/>
          </cell>
          <cell r="P17782" t="str">
            <v/>
          </cell>
          <cell r="Q17782" t="str">
            <v/>
          </cell>
        </row>
        <row r="17783">
          <cell r="J17783" t="str">
            <v/>
          </cell>
          <cell r="O17783" t="str">
            <v/>
          </cell>
          <cell r="P17783" t="str">
            <v/>
          </cell>
          <cell r="Q17783" t="str">
            <v/>
          </cell>
        </row>
        <row r="17784">
          <cell r="J17784" t="str">
            <v/>
          </cell>
          <cell r="O17784" t="str">
            <v/>
          </cell>
          <cell r="P17784" t="str">
            <v/>
          </cell>
          <cell r="Q17784" t="str">
            <v/>
          </cell>
        </row>
        <row r="17785">
          <cell r="J17785" t="str">
            <v/>
          </cell>
          <cell r="O17785" t="str">
            <v/>
          </cell>
          <cell r="P17785" t="str">
            <v/>
          </cell>
          <cell r="Q17785" t="str">
            <v/>
          </cell>
        </row>
        <row r="17786">
          <cell r="J17786" t="str">
            <v/>
          </cell>
          <cell r="O17786" t="str">
            <v/>
          </cell>
          <cell r="P17786" t="str">
            <v/>
          </cell>
          <cell r="Q17786" t="str">
            <v/>
          </cell>
        </row>
        <row r="17787">
          <cell r="J17787" t="str">
            <v/>
          </cell>
          <cell r="O17787" t="str">
            <v/>
          </cell>
          <cell r="P17787" t="str">
            <v/>
          </cell>
          <cell r="Q17787" t="str">
            <v/>
          </cell>
        </row>
        <row r="17788">
          <cell r="J17788" t="str">
            <v/>
          </cell>
          <cell r="O17788" t="str">
            <v/>
          </cell>
          <cell r="P17788" t="str">
            <v/>
          </cell>
          <cell r="Q17788" t="str">
            <v/>
          </cell>
        </row>
        <row r="17789">
          <cell r="J17789" t="str">
            <v/>
          </cell>
          <cell r="O17789" t="str">
            <v/>
          </cell>
          <cell r="P17789" t="str">
            <v/>
          </cell>
          <cell r="Q17789" t="str">
            <v/>
          </cell>
        </row>
        <row r="17790">
          <cell r="J17790" t="str">
            <v/>
          </cell>
          <cell r="O17790" t="str">
            <v/>
          </cell>
          <cell r="P17790" t="str">
            <v/>
          </cell>
          <cell r="Q17790" t="str">
            <v/>
          </cell>
        </row>
        <row r="17791">
          <cell r="J17791" t="str">
            <v/>
          </cell>
          <cell r="O17791" t="str">
            <v/>
          </cell>
          <cell r="P17791" t="str">
            <v/>
          </cell>
          <cell r="Q17791" t="str">
            <v/>
          </cell>
        </row>
        <row r="17792">
          <cell r="J17792" t="str">
            <v/>
          </cell>
          <cell r="O17792" t="str">
            <v/>
          </cell>
          <cell r="P17792" t="str">
            <v/>
          </cell>
          <cell r="Q17792" t="str">
            <v/>
          </cell>
        </row>
        <row r="17793">
          <cell r="J17793" t="str">
            <v/>
          </cell>
          <cell r="O17793" t="str">
            <v/>
          </cell>
          <cell r="P17793" t="str">
            <v/>
          </cell>
          <cell r="Q17793" t="str">
            <v/>
          </cell>
        </row>
        <row r="17794">
          <cell r="J17794" t="str">
            <v/>
          </cell>
          <cell r="O17794" t="str">
            <v/>
          </cell>
          <cell r="P17794" t="str">
            <v/>
          </cell>
          <cell r="Q17794" t="str">
            <v/>
          </cell>
        </row>
        <row r="17795">
          <cell r="J17795" t="str">
            <v/>
          </cell>
          <cell r="O17795" t="str">
            <v/>
          </cell>
          <cell r="P17795" t="str">
            <v/>
          </cell>
          <cell r="Q17795" t="str">
            <v/>
          </cell>
        </row>
        <row r="17796">
          <cell r="J17796" t="str">
            <v/>
          </cell>
          <cell r="O17796" t="str">
            <v/>
          </cell>
          <cell r="P17796" t="str">
            <v/>
          </cell>
          <cell r="Q17796" t="str">
            <v/>
          </cell>
        </row>
        <row r="17797">
          <cell r="J17797" t="str">
            <v/>
          </cell>
          <cell r="O17797" t="str">
            <v/>
          </cell>
          <cell r="P17797" t="str">
            <v/>
          </cell>
          <cell r="Q17797" t="str">
            <v/>
          </cell>
        </row>
        <row r="17798">
          <cell r="J17798" t="str">
            <v/>
          </cell>
          <cell r="O17798" t="str">
            <v/>
          </cell>
          <cell r="P17798" t="str">
            <v/>
          </cell>
          <cell r="Q17798" t="str">
            <v/>
          </cell>
        </row>
        <row r="17799">
          <cell r="J17799" t="str">
            <v/>
          </cell>
          <cell r="O17799" t="str">
            <v/>
          </cell>
          <cell r="P17799" t="str">
            <v/>
          </cell>
          <cell r="Q17799" t="str">
            <v/>
          </cell>
        </row>
        <row r="17800">
          <cell r="J17800" t="str">
            <v/>
          </cell>
          <cell r="O17800" t="str">
            <v/>
          </cell>
          <cell r="P17800" t="str">
            <v/>
          </cell>
          <cell r="Q17800" t="str">
            <v/>
          </cell>
        </row>
        <row r="17801">
          <cell r="J17801" t="str">
            <v/>
          </cell>
          <cell r="O17801" t="str">
            <v/>
          </cell>
          <cell r="P17801" t="str">
            <v/>
          </cell>
          <cell r="Q17801" t="str">
            <v/>
          </cell>
        </row>
        <row r="17802">
          <cell r="J17802" t="str">
            <v/>
          </cell>
          <cell r="O17802" t="str">
            <v/>
          </cell>
          <cell r="P17802" t="str">
            <v/>
          </cell>
          <cell r="Q17802" t="str">
            <v/>
          </cell>
        </row>
        <row r="17803">
          <cell r="J17803" t="str">
            <v/>
          </cell>
          <cell r="O17803" t="str">
            <v/>
          </cell>
          <cell r="P17803" t="str">
            <v/>
          </cell>
          <cell r="Q17803" t="str">
            <v/>
          </cell>
        </row>
        <row r="17804">
          <cell r="J17804" t="str">
            <v/>
          </cell>
          <cell r="O17804" t="str">
            <v/>
          </cell>
          <cell r="P17804" t="str">
            <v/>
          </cell>
          <cell r="Q17804" t="str">
            <v/>
          </cell>
        </row>
        <row r="17805">
          <cell r="J17805" t="str">
            <v/>
          </cell>
          <cell r="O17805" t="str">
            <v/>
          </cell>
          <cell r="P17805" t="str">
            <v/>
          </cell>
          <cell r="Q17805" t="str">
            <v/>
          </cell>
        </row>
        <row r="17806">
          <cell r="J17806" t="str">
            <v/>
          </cell>
          <cell r="O17806" t="str">
            <v/>
          </cell>
          <cell r="P17806" t="str">
            <v/>
          </cell>
          <cell r="Q17806" t="str">
            <v/>
          </cell>
        </row>
        <row r="17807">
          <cell r="J17807" t="str">
            <v/>
          </cell>
          <cell r="O17807" t="str">
            <v/>
          </cell>
          <cell r="P17807" t="str">
            <v/>
          </cell>
          <cell r="Q17807" t="str">
            <v/>
          </cell>
        </row>
        <row r="17808">
          <cell r="J17808" t="str">
            <v/>
          </cell>
          <cell r="O17808" t="str">
            <v/>
          </cell>
          <cell r="P17808" t="str">
            <v/>
          </cell>
          <cell r="Q17808" t="str">
            <v/>
          </cell>
        </row>
        <row r="17809">
          <cell r="J17809" t="str">
            <v/>
          </cell>
          <cell r="O17809" t="str">
            <v/>
          </cell>
          <cell r="P17809" t="str">
            <v/>
          </cell>
          <cell r="Q17809" t="str">
            <v/>
          </cell>
        </row>
        <row r="17810">
          <cell r="J17810" t="str">
            <v/>
          </cell>
          <cell r="O17810" t="str">
            <v/>
          </cell>
          <cell r="P17810" t="str">
            <v/>
          </cell>
          <cell r="Q17810" t="str">
            <v/>
          </cell>
        </row>
        <row r="17811">
          <cell r="J17811" t="str">
            <v/>
          </cell>
          <cell r="O17811" t="str">
            <v/>
          </cell>
          <cell r="P17811" t="str">
            <v/>
          </cell>
          <cell r="Q17811" t="str">
            <v/>
          </cell>
        </row>
        <row r="17812">
          <cell r="J17812" t="str">
            <v/>
          </cell>
          <cell r="O17812" t="str">
            <v/>
          </cell>
          <cell r="P17812" t="str">
            <v/>
          </cell>
          <cell r="Q17812" t="str">
            <v/>
          </cell>
        </row>
        <row r="17813">
          <cell r="J17813" t="str">
            <v/>
          </cell>
          <cell r="O17813" t="str">
            <v/>
          </cell>
          <cell r="P17813" t="str">
            <v/>
          </cell>
          <cell r="Q17813" t="str">
            <v/>
          </cell>
        </row>
        <row r="17814">
          <cell r="J17814" t="str">
            <v/>
          </cell>
          <cell r="O17814" t="str">
            <v/>
          </cell>
          <cell r="P17814" t="str">
            <v/>
          </cell>
          <cell r="Q17814" t="str">
            <v/>
          </cell>
        </row>
        <row r="17815">
          <cell r="J17815" t="str">
            <v/>
          </cell>
          <cell r="O17815" t="str">
            <v/>
          </cell>
          <cell r="P17815" t="str">
            <v/>
          </cell>
          <cell r="Q17815" t="str">
            <v/>
          </cell>
        </row>
        <row r="17816">
          <cell r="J17816" t="str">
            <v/>
          </cell>
          <cell r="O17816" t="str">
            <v/>
          </cell>
          <cell r="P17816" t="str">
            <v/>
          </cell>
          <cell r="Q17816" t="str">
            <v/>
          </cell>
        </row>
        <row r="17817">
          <cell r="J17817" t="str">
            <v/>
          </cell>
          <cell r="O17817" t="str">
            <v/>
          </cell>
          <cell r="P17817" t="str">
            <v/>
          </cell>
          <cell r="Q17817" t="str">
            <v/>
          </cell>
        </row>
        <row r="17818">
          <cell r="J17818" t="str">
            <v/>
          </cell>
          <cell r="O17818" t="str">
            <v/>
          </cell>
          <cell r="P17818" t="str">
            <v/>
          </cell>
          <cell r="Q17818" t="str">
            <v/>
          </cell>
        </row>
        <row r="17819">
          <cell r="J17819" t="str">
            <v/>
          </cell>
          <cell r="O17819" t="str">
            <v/>
          </cell>
          <cell r="P17819" t="str">
            <v/>
          </cell>
          <cell r="Q17819" t="str">
            <v/>
          </cell>
        </row>
        <row r="17820">
          <cell r="J17820" t="str">
            <v/>
          </cell>
          <cell r="O17820" t="str">
            <v/>
          </cell>
          <cell r="P17820" t="str">
            <v/>
          </cell>
          <cell r="Q17820" t="str">
            <v/>
          </cell>
        </row>
        <row r="17821">
          <cell r="J17821" t="str">
            <v/>
          </cell>
          <cell r="O17821" t="str">
            <v/>
          </cell>
          <cell r="P17821" t="str">
            <v/>
          </cell>
          <cell r="Q17821" t="str">
            <v/>
          </cell>
        </row>
        <row r="17822">
          <cell r="J17822" t="str">
            <v/>
          </cell>
          <cell r="O17822" t="str">
            <v/>
          </cell>
          <cell r="P17822" t="str">
            <v/>
          </cell>
          <cell r="Q17822" t="str">
            <v/>
          </cell>
        </row>
        <row r="17823">
          <cell r="J17823" t="str">
            <v/>
          </cell>
          <cell r="O17823" t="str">
            <v/>
          </cell>
          <cell r="P17823" t="str">
            <v/>
          </cell>
          <cell r="Q17823" t="str">
            <v/>
          </cell>
        </row>
        <row r="17824">
          <cell r="J17824" t="str">
            <v/>
          </cell>
          <cell r="O17824" t="str">
            <v/>
          </cell>
          <cell r="P17824" t="str">
            <v/>
          </cell>
          <cell r="Q17824" t="str">
            <v/>
          </cell>
        </row>
        <row r="17825">
          <cell r="J17825" t="str">
            <v/>
          </cell>
          <cell r="O17825" t="str">
            <v/>
          </cell>
          <cell r="P17825" t="str">
            <v/>
          </cell>
          <cell r="Q17825" t="str">
            <v/>
          </cell>
        </row>
        <row r="17826">
          <cell r="J17826" t="str">
            <v/>
          </cell>
          <cell r="O17826" t="str">
            <v/>
          </cell>
          <cell r="P17826" t="str">
            <v/>
          </cell>
          <cell r="Q17826" t="str">
            <v/>
          </cell>
        </row>
        <row r="17827">
          <cell r="J17827" t="str">
            <v/>
          </cell>
          <cell r="O17827" t="str">
            <v/>
          </cell>
          <cell r="P17827" t="str">
            <v/>
          </cell>
          <cell r="Q17827" t="str">
            <v/>
          </cell>
        </row>
        <row r="17828">
          <cell r="J17828" t="str">
            <v/>
          </cell>
          <cell r="O17828" t="str">
            <v/>
          </cell>
          <cell r="P17828" t="str">
            <v/>
          </cell>
          <cell r="Q17828" t="str">
            <v/>
          </cell>
        </row>
        <row r="17829">
          <cell r="J17829" t="str">
            <v/>
          </cell>
          <cell r="O17829" t="str">
            <v/>
          </cell>
          <cell r="P17829" t="str">
            <v/>
          </cell>
          <cell r="Q17829" t="str">
            <v/>
          </cell>
        </row>
        <row r="17830">
          <cell r="J17830" t="str">
            <v/>
          </cell>
          <cell r="O17830" t="str">
            <v/>
          </cell>
          <cell r="P17830" t="str">
            <v/>
          </cell>
          <cell r="Q17830" t="str">
            <v/>
          </cell>
        </row>
        <row r="17831">
          <cell r="J17831" t="str">
            <v/>
          </cell>
          <cell r="O17831" t="str">
            <v/>
          </cell>
          <cell r="P17831" t="str">
            <v/>
          </cell>
          <cell r="Q17831" t="str">
            <v/>
          </cell>
        </row>
        <row r="17832">
          <cell r="J17832" t="str">
            <v/>
          </cell>
          <cell r="O17832" t="str">
            <v/>
          </cell>
          <cell r="P17832" t="str">
            <v/>
          </cell>
          <cell r="Q17832" t="str">
            <v/>
          </cell>
        </row>
        <row r="17833">
          <cell r="J17833" t="str">
            <v/>
          </cell>
          <cell r="O17833" t="str">
            <v/>
          </cell>
          <cell r="P17833" t="str">
            <v/>
          </cell>
          <cell r="Q17833" t="str">
            <v/>
          </cell>
        </row>
        <row r="17834">
          <cell r="J17834" t="str">
            <v/>
          </cell>
          <cell r="O17834" t="str">
            <v/>
          </cell>
          <cell r="P17834" t="str">
            <v/>
          </cell>
          <cell r="Q17834" t="str">
            <v/>
          </cell>
        </row>
        <row r="17835">
          <cell r="J17835" t="str">
            <v/>
          </cell>
          <cell r="O17835" t="str">
            <v/>
          </cell>
          <cell r="P17835" t="str">
            <v/>
          </cell>
          <cell r="Q17835" t="str">
            <v/>
          </cell>
        </row>
        <row r="17836">
          <cell r="J17836" t="str">
            <v/>
          </cell>
          <cell r="O17836" t="str">
            <v/>
          </cell>
          <cell r="P17836" t="str">
            <v/>
          </cell>
          <cell r="Q17836" t="str">
            <v/>
          </cell>
        </row>
        <row r="17837">
          <cell r="J17837" t="str">
            <v/>
          </cell>
          <cell r="O17837" t="str">
            <v/>
          </cell>
          <cell r="P17837" t="str">
            <v/>
          </cell>
          <cell r="Q17837" t="str">
            <v/>
          </cell>
        </row>
        <row r="17838">
          <cell r="J17838" t="str">
            <v/>
          </cell>
          <cell r="O17838" t="str">
            <v/>
          </cell>
          <cell r="P17838" t="str">
            <v/>
          </cell>
          <cell r="Q17838" t="str">
            <v/>
          </cell>
        </row>
        <row r="17839">
          <cell r="J17839" t="str">
            <v/>
          </cell>
          <cell r="O17839" t="str">
            <v/>
          </cell>
          <cell r="P17839" t="str">
            <v/>
          </cell>
          <cell r="Q17839" t="str">
            <v/>
          </cell>
        </row>
        <row r="17840">
          <cell r="J17840" t="str">
            <v/>
          </cell>
          <cell r="O17840" t="str">
            <v/>
          </cell>
          <cell r="P17840" t="str">
            <v/>
          </cell>
          <cell r="Q17840" t="str">
            <v/>
          </cell>
        </row>
        <row r="17841">
          <cell r="J17841" t="str">
            <v/>
          </cell>
          <cell r="O17841" t="str">
            <v/>
          </cell>
          <cell r="P17841" t="str">
            <v/>
          </cell>
          <cell r="Q17841" t="str">
            <v/>
          </cell>
        </row>
        <row r="17842">
          <cell r="J17842" t="str">
            <v/>
          </cell>
          <cell r="O17842" t="str">
            <v/>
          </cell>
          <cell r="P17842" t="str">
            <v/>
          </cell>
          <cell r="Q17842" t="str">
            <v/>
          </cell>
        </row>
        <row r="17843">
          <cell r="J17843" t="str">
            <v/>
          </cell>
          <cell r="O17843" t="str">
            <v/>
          </cell>
          <cell r="P17843" t="str">
            <v/>
          </cell>
          <cell r="Q17843" t="str">
            <v/>
          </cell>
        </row>
        <row r="17844">
          <cell r="J17844" t="str">
            <v/>
          </cell>
          <cell r="O17844" t="str">
            <v/>
          </cell>
          <cell r="P17844" t="str">
            <v/>
          </cell>
          <cell r="Q17844" t="str">
            <v/>
          </cell>
        </row>
        <row r="17845">
          <cell r="J17845" t="str">
            <v/>
          </cell>
          <cell r="O17845" t="str">
            <v/>
          </cell>
          <cell r="P17845" t="str">
            <v/>
          </cell>
          <cell r="Q17845" t="str">
            <v/>
          </cell>
        </row>
        <row r="17846">
          <cell r="J17846" t="str">
            <v/>
          </cell>
          <cell r="O17846" t="str">
            <v/>
          </cell>
          <cell r="P17846" t="str">
            <v/>
          </cell>
          <cell r="Q17846" t="str">
            <v/>
          </cell>
        </row>
        <row r="17847">
          <cell r="J17847" t="str">
            <v/>
          </cell>
          <cell r="O17847" t="str">
            <v/>
          </cell>
          <cell r="P17847" t="str">
            <v/>
          </cell>
          <cell r="Q17847" t="str">
            <v/>
          </cell>
        </row>
        <row r="17848">
          <cell r="J17848" t="str">
            <v/>
          </cell>
          <cell r="O17848" t="str">
            <v/>
          </cell>
          <cell r="P17848" t="str">
            <v/>
          </cell>
          <cell r="Q17848" t="str">
            <v/>
          </cell>
        </row>
        <row r="17849">
          <cell r="J17849" t="str">
            <v/>
          </cell>
          <cell r="O17849" t="str">
            <v/>
          </cell>
          <cell r="P17849" t="str">
            <v/>
          </cell>
          <cell r="Q17849" t="str">
            <v/>
          </cell>
        </row>
        <row r="17850">
          <cell r="J17850" t="str">
            <v/>
          </cell>
          <cell r="O17850" t="str">
            <v/>
          </cell>
          <cell r="P17850" t="str">
            <v/>
          </cell>
          <cell r="Q17850" t="str">
            <v/>
          </cell>
        </row>
        <row r="17851">
          <cell r="J17851" t="str">
            <v/>
          </cell>
          <cell r="O17851" t="str">
            <v/>
          </cell>
          <cell r="P17851" t="str">
            <v/>
          </cell>
          <cell r="Q17851" t="str">
            <v/>
          </cell>
        </row>
        <row r="17852">
          <cell r="J17852" t="str">
            <v/>
          </cell>
          <cell r="O17852" t="str">
            <v/>
          </cell>
          <cell r="P17852" t="str">
            <v/>
          </cell>
          <cell r="Q17852" t="str">
            <v/>
          </cell>
        </row>
        <row r="17853">
          <cell r="J17853" t="str">
            <v/>
          </cell>
          <cell r="O17853" t="str">
            <v/>
          </cell>
          <cell r="P17853" t="str">
            <v/>
          </cell>
          <cell r="Q17853" t="str">
            <v/>
          </cell>
        </row>
        <row r="17854">
          <cell r="J17854" t="str">
            <v/>
          </cell>
          <cell r="O17854" t="str">
            <v/>
          </cell>
          <cell r="P17854" t="str">
            <v/>
          </cell>
          <cell r="Q17854" t="str">
            <v/>
          </cell>
        </row>
        <row r="17855">
          <cell r="J17855" t="str">
            <v/>
          </cell>
          <cell r="O17855" t="str">
            <v/>
          </cell>
          <cell r="P17855" t="str">
            <v/>
          </cell>
          <cell r="Q17855" t="str">
            <v/>
          </cell>
        </row>
        <row r="17856">
          <cell r="J17856" t="str">
            <v/>
          </cell>
          <cell r="O17856" t="str">
            <v/>
          </cell>
          <cell r="P17856" t="str">
            <v/>
          </cell>
          <cell r="Q17856" t="str">
            <v/>
          </cell>
        </row>
        <row r="17857">
          <cell r="J17857" t="str">
            <v/>
          </cell>
          <cell r="O17857" t="str">
            <v/>
          </cell>
          <cell r="P17857" t="str">
            <v/>
          </cell>
          <cell r="Q17857" t="str">
            <v/>
          </cell>
        </row>
        <row r="17858">
          <cell r="J17858" t="str">
            <v/>
          </cell>
          <cell r="O17858" t="str">
            <v/>
          </cell>
          <cell r="P17858" t="str">
            <v/>
          </cell>
          <cell r="Q17858" t="str">
            <v/>
          </cell>
        </row>
        <row r="17859">
          <cell r="J17859" t="str">
            <v/>
          </cell>
          <cell r="O17859" t="str">
            <v/>
          </cell>
          <cell r="P17859" t="str">
            <v/>
          </cell>
          <cell r="Q17859" t="str">
            <v/>
          </cell>
        </row>
        <row r="17860">
          <cell r="J17860" t="str">
            <v/>
          </cell>
          <cell r="O17860" t="str">
            <v/>
          </cell>
          <cell r="P17860" t="str">
            <v/>
          </cell>
          <cell r="Q17860" t="str">
            <v/>
          </cell>
        </row>
        <row r="17861">
          <cell r="J17861" t="str">
            <v/>
          </cell>
          <cell r="O17861" t="str">
            <v/>
          </cell>
          <cell r="P17861" t="str">
            <v/>
          </cell>
          <cell r="Q17861" t="str">
            <v/>
          </cell>
        </row>
        <row r="17862">
          <cell r="J17862" t="str">
            <v/>
          </cell>
          <cell r="O17862" t="str">
            <v/>
          </cell>
          <cell r="P17862" t="str">
            <v/>
          </cell>
          <cell r="Q17862" t="str">
            <v/>
          </cell>
        </row>
        <row r="17863">
          <cell r="J17863" t="str">
            <v/>
          </cell>
          <cell r="O17863" t="str">
            <v/>
          </cell>
          <cell r="P17863" t="str">
            <v/>
          </cell>
          <cell r="Q17863" t="str">
            <v/>
          </cell>
        </row>
        <row r="17864">
          <cell r="J17864" t="str">
            <v/>
          </cell>
          <cell r="O17864" t="str">
            <v/>
          </cell>
          <cell r="P17864" t="str">
            <v/>
          </cell>
          <cell r="Q17864" t="str">
            <v/>
          </cell>
        </row>
        <row r="17865">
          <cell r="J17865" t="str">
            <v/>
          </cell>
          <cell r="O17865" t="str">
            <v/>
          </cell>
          <cell r="P17865" t="str">
            <v/>
          </cell>
          <cell r="Q17865" t="str">
            <v/>
          </cell>
        </row>
        <row r="17866">
          <cell r="J17866" t="str">
            <v/>
          </cell>
          <cell r="O17866" t="str">
            <v/>
          </cell>
          <cell r="P17866" t="str">
            <v/>
          </cell>
          <cell r="Q17866" t="str">
            <v/>
          </cell>
        </row>
        <row r="17867">
          <cell r="J17867" t="str">
            <v/>
          </cell>
          <cell r="O17867" t="str">
            <v/>
          </cell>
          <cell r="P17867" t="str">
            <v/>
          </cell>
          <cell r="Q17867" t="str">
            <v/>
          </cell>
        </row>
        <row r="17868">
          <cell r="J17868" t="str">
            <v/>
          </cell>
          <cell r="O17868" t="str">
            <v/>
          </cell>
          <cell r="P17868" t="str">
            <v/>
          </cell>
          <cell r="Q17868" t="str">
            <v/>
          </cell>
        </row>
        <row r="17869">
          <cell r="J17869" t="str">
            <v/>
          </cell>
          <cell r="O17869" t="str">
            <v/>
          </cell>
          <cell r="P17869" t="str">
            <v/>
          </cell>
          <cell r="Q17869" t="str">
            <v/>
          </cell>
        </row>
        <row r="17870">
          <cell r="J17870" t="str">
            <v/>
          </cell>
          <cell r="O17870" t="str">
            <v/>
          </cell>
          <cell r="P17870" t="str">
            <v/>
          </cell>
          <cell r="Q17870" t="str">
            <v/>
          </cell>
        </row>
        <row r="17871">
          <cell r="J17871" t="str">
            <v/>
          </cell>
          <cell r="O17871" t="str">
            <v/>
          </cell>
          <cell r="P17871" t="str">
            <v/>
          </cell>
          <cell r="Q17871" t="str">
            <v/>
          </cell>
        </row>
        <row r="17872">
          <cell r="J17872" t="str">
            <v/>
          </cell>
          <cell r="O17872" t="str">
            <v/>
          </cell>
          <cell r="P17872" t="str">
            <v/>
          </cell>
          <cell r="Q17872" t="str">
            <v/>
          </cell>
        </row>
        <row r="17873">
          <cell r="J17873" t="str">
            <v/>
          </cell>
          <cell r="O17873" t="str">
            <v/>
          </cell>
          <cell r="P17873" t="str">
            <v/>
          </cell>
          <cell r="Q17873" t="str">
            <v/>
          </cell>
        </row>
        <row r="17874">
          <cell r="J17874" t="str">
            <v/>
          </cell>
          <cell r="O17874" t="str">
            <v/>
          </cell>
          <cell r="P17874" t="str">
            <v/>
          </cell>
          <cell r="Q17874" t="str">
            <v/>
          </cell>
        </row>
        <row r="17875">
          <cell r="J17875" t="str">
            <v/>
          </cell>
          <cell r="O17875" t="str">
            <v/>
          </cell>
          <cell r="P17875" t="str">
            <v/>
          </cell>
          <cell r="Q17875" t="str">
            <v/>
          </cell>
        </row>
        <row r="17876">
          <cell r="J17876" t="str">
            <v/>
          </cell>
          <cell r="O17876" t="str">
            <v/>
          </cell>
          <cell r="P17876" t="str">
            <v/>
          </cell>
          <cell r="Q17876" t="str">
            <v/>
          </cell>
        </row>
        <row r="17877">
          <cell r="J17877" t="str">
            <v/>
          </cell>
          <cell r="O17877" t="str">
            <v/>
          </cell>
          <cell r="P17877" t="str">
            <v/>
          </cell>
          <cell r="Q17877" t="str">
            <v/>
          </cell>
        </row>
        <row r="17878">
          <cell r="J17878" t="str">
            <v/>
          </cell>
          <cell r="O17878" t="str">
            <v/>
          </cell>
          <cell r="P17878" t="str">
            <v/>
          </cell>
          <cell r="Q17878" t="str">
            <v/>
          </cell>
        </row>
        <row r="17879">
          <cell r="J17879" t="str">
            <v/>
          </cell>
          <cell r="O17879" t="str">
            <v/>
          </cell>
          <cell r="P17879" t="str">
            <v/>
          </cell>
          <cell r="Q17879" t="str">
            <v/>
          </cell>
        </row>
        <row r="17880">
          <cell r="J17880" t="str">
            <v/>
          </cell>
          <cell r="O17880" t="str">
            <v/>
          </cell>
          <cell r="P17880" t="str">
            <v/>
          </cell>
          <cell r="Q17880" t="str">
            <v/>
          </cell>
        </row>
        <row r="17881">
          <cell r="J17881" t="str">
            <v/>
          </cell>
          <cell r="O17881" t="str">
            <v/>
          </cell>
          <cell r="P17881" t="str">
            <v/>
          </cell>
          <cell r="Q17881" t="str">
            <v/>
          </cell>
        </row>
        <row r="17882">
          <cell r="J17882" t="str">
            <v/>
          </cell>
          <cell r="O17882" t="str">
            <v/>
          </cell>
          <cell r="P17882" t="str">
            <v/>
          </cell>
          <cell r="Q17882" t="str">
            <v/>
          </cell>
        </row>
        <row r="17883">
          <cell r="J17883" t="str">
            <v/>
          </cell>
          <cell r="O17883" t="str">
            <v/>
          </cell>
          <cell r="P17883" t="str">
            <v/>
          </cell>
          <cell r="Q17883" t="str">
            <v/>
          </cell>
        </row>
        <row r="17884">
          <cell r="J17884" t="str">
            <v/>
          </cell>
          <cell r="O17884" t="str">
            <v/>
          </cell>
          <cell r="P17884" t="str">
            <v/>
          </cell>
          <cell r="Q17884" t="str">
            <v/>
          </cell>
        </row>
        <row r="17885">
          <cell r="J17885" t="str">
            <v/>
          </cell>
          <cell r="O17885" t="str">
            <v/>
          </cell>
          <cell r="P17885" t="str">
            <v/>
          </cell>
          <cell r="Q17885" t="str">
            <v/>
          </cell>
        </row>
        <row r="17886">
          <cell r="J17886" t="str">
            <v/>
          </cell>
          <cell r="O17886" t="str">
            <v/>
          </cell>
          <cell r="P17886" t="str">
            <v/>
          </cell>
          <cell r="Q17886" t="str">
            <v/>
          </cell>
        </row>
        <row r="17887">
          <cell r="J17887" t="str">
            <v/>
          </cell>
          <cell r="O17887" t="str">
            <v/>
          </cell>
          <cell r="P17887" t="str">
            <v/>
          </cell>
          <cell r="Q17887" t="str">
            <v/>
          </cell>
        </row>
        <row r="17888">
          <cell r="J17888" t="str">
            <v/>
          </cell>
          <cell r="O17888" t="str">
            <v/>
          </cell>
          <cell r="P17888" t="str">
            <v/>
          </cell>
          <cell r="Q17888" t="str">
            <v/>
          </cell>
        </row>
        <row r="17889">
          <cell r="J17889" t="str">
            <v/>
          </cell>
          <cell r="O17889" t="str">
            <v/>
          </cell>
          <cell r="P17889" t="str">
            <v/>
          </cell>
          <cell r="Q17889" t="str">
            <v/>
          </cell>
        </row>
        <row r="17890">
          <cell r="J17890" t="str">
            <v/>
          </cell>
          <cell r="O17890" t="str">
            <v/>
          </cell>
          <cell r="P17890" t="str">
            <v/>
          </cell>
          <cell r="Q17890" t="str">
            <v/>
          </cell>
        </row>
        <row r="17891">
          <cell r="J17891" t="str">
            <v/>
          </cell>
          <cell r="O17891" t="str">
            <v/>
          </cell>
          <cell r="P17891" t="str">
            <v/>
          </cell>
          <cell r="Q17891" t="str">
            <v/>
          </cell>
        </row>
        <row r="17892">
          <cell r="J17892" t="str">
            <v/>
          </cell>
          <cell r="O17892" t="str">
            <v/>
          </cell>
          <cell r="P17892" t="str">
            <v/>
          </cell>
          <cell r="Q17892" t="str">
            <v/>
          </cell>
        </row>
        <row r="17893">
          <cell r="J17893" t="str">
            <v/>
          </cell>
          <cell r="O17893" t="str">
            <v/>
          </cell>
          <cell r="P17893" t="str">
            <v/>
          </cell>
          <cell r="Q17893" t="str">
            <v/>
          </cell>
        </row>
        <row r="17894">
          <cell r="J17894" t="str">
            <v/>
          </cell>
          <cell r="O17894" t="str">
            <v/>
          </cell>
          <cell r="P17894" t="str">
            <v/>
          </cell>
          <cell r="Q17894" t="str">
            <v/>
          </cell>
        </row>
        <row r="17895">
          <cell r="J17895" t="str">
            <v/>
          </cell>
          <cell r="O17895" t="str">
            <v/>
          </cell>
          <cell r="P17895" t="str">
            <v/>
          </cell>
          <cell r="Q17895" t="str">
            <v/>
          </cell>
        </row>
        <row r="17896">
          <cell r="J17896" t="str">
            <v/>
          </cell>
          <cell r="O17896" t="str">
            <v/>
          </cell>
          <cell r="P17896" t="str">
            <v/>
          </cell>
          <cell r="Q17896" t="str">
            <v/>
          </cell>
        </row>
        <row r="17897">
          <cell r="J17897" t="str">
            <v/>
          </cell>
          <cell r="O17897" t="str">
            <v/>
          </cell>
          <cell r="P17897" t="str">
            <v/>
          </cell>
          <cell r="Q17897" t="str">
            <v/>
          </cell>
        </row>
        <row r="17898">
          <cell r="J17898" t="str">
            <v/>
          </cell>
          <cell r="O17898" t="str">
            <v/>
          </cell>
          <cell r="P17898" t="str">
            <v/>
          </cell>
          <cell r="Q17898" t="str">
            <v/>
          </cell>
        </row>
        <row r="17899">
          <cell r="J17899" t="str">
            <v/>
          </cell>
          <cell r="O17899" t="str">
            <v/>
          </cell>
          <cell r="P17899" t="str">
            <v/>
          </cell>
          <cell r="Q17899" t="str">
            <v/>
          </cell>
        </row>
        <row r="17900">
          <cell r="J17900" t="str">
            <v/>
          </cell>
          <cell r="O17900" t="str">
            <v/>
          </cell>
          <cell r="P17900" t="str">
            <v/>
          </cell>
          <cell r="Q17900" t="str">
            <v/>
          </cell>
        </row>
        <row r="17901">
          <cell r="J17901" t="str">
            <v/>
          </cell>
          <cell r="O17901" t="str">
            <v/>
          </cell>
          <cell r="P17901" t="str">
            <v/>
          </cell>
          <cell r="Q17901" t="str">
            <v/>
          </cell>
        </row>
        <row r="17902">
          <cell r="J17902" t="str">
            <v/>
          </cell>
          <cell r="O17902" t="str">
            <v/>
          </cell>
          <cell r="P17902" t="str">
            <v/>
          </cell>
          <cell r="Q17902" t="str">
            <v/>
          </cell>
        </row>
        <row r="17903">
          <cell r="J17903" t="str">
            <v/>
          </cell>
          <cell r="O17903" t="str">
            <v/>
          </cell>
          <cell r="P17903" t="str">
            <v/>
          </cell>
          <cell r="Q17903" t="str">
            <v/>
          </cell>
        </row>
        <row r="17904">
          <cell r="J17904" t="str">
            <v/>
          </cell>
          <cell r="O17904" t="str">
            <v/>
          </cell>
          <cell r="P17904" t="str">
            <v/>
          </cell>
          <cell r="Q17904" t="str">
            <v/>
          </cell>
        </row>
        <row r="17905">
          <cell r="J17905" t="str">
            <v/>
          </cell>
          <cell r="O17905" t="str">
            <v/>
          </cell>
          <cell r="P17905" t="str">
            <v/>
          </cell>
          <cell r="Q17905" t="str">
            <v/>
          </cell>
        </row>
        <row r="17906">
          <cell r="J17906" t="str">
            <v/>
          </cell>
          <cell r="O17906" t="str">
            <v/>
          </cell>
          <cell r="P17906" t="str">
            <v/>
          </cell>
          <cell r="Q17906" t="str">
            <v/>
          </cell>
        </row>
        <row r="17907">
          <cell r="J17907" t="str">
            <v/>
          </cell>
          <cell r="O17907" t="str">
            <v/>
          </cell>
          <cell r="P17907" t="str">
            <v/>
          </cell>
          <cell r="Q17907" t="str">
            <v/>
          </cell>
        </row>
        <row r="17908">
          <cell r="J17908" t="str">
            <v/>
          </cell>
          <cell r="O17908" t="str">
            <v/>
          </cell>
          <cell r="P17908" t="str">
            <v/>
          </cell>
          <cell r="Q17908" t="str">
            <v/>
          </cell>
        </row>
        <row r="17909">
          <cell r="J17909" t="str">
            <v/>
          </cell>
          <cell r="O17909" t="str">
            <v/>
          </cell>
          <cell r="P17909" t="str">
            <v/>
          </cell>
          <cell r="Q17909" t="str">
            <v/>
          </cell>
        </row>
        <row r="17910">
          <cell r="J17910" t="str">
            <v/>
          </cell>
          <cell r="O17910" t="str">
            <v/>
          </cell>
          <cell r="P17910" t="str">
            <v/>
          </cell>
          <cell r="Q17910" t="str">
            <v/>
          </cell>
        </row>
        <row r="17911">
          <cell r="J17911" t="str">
            <v/>
          </cell>
          <cell r="O17911" t="str">
            <v/>
          </cell>
          <cell r="P17911" t="str">
            <v/>
          </cell>
          <cell r="Q17911" t="str">
            <v/>
          </cell>
        </row>
        <row r="17912">
          <cell r="J17912" t="str">
            <v/>
          </cell>
          <cell r="O17912" t="str">
            <v/>
          </cell>
          <cell r="P17912" t="str">
            <v/>
          </cell>
          <cell r="Q17912" t="str">
            <v/>
          </cell>
        </row>
        <row r="17913">
          <cell r="J17913" t="str">
            <v/>
          </cell>
          <cell r="O17913" t="str">
            <v/>
          </cell>
          <cell r="P17913" t="str">
            <v/>
          </cell>
          <cell r="Q17913" t="str">
            <v/>
          </cell>
        </row>
        <row r="17914">
          <cell r="J17914" t="str">
            <v/>
          </cell>
          <cell r="O17914" t="str">
            <v/>
          </cell>
          <cell r="P17914" t="str">
            <v/>
          </cell>
          <cell r="Q17914" t="str">
            <v/>
          </cell>
        </row>
        <row r="17915">
          <cell r="J17915" t="str">
            <v/>
          </cell>
          <cell r="O17915" t="str">
            <v/>
          </cell>
          <cell r="P17915" t="str">
            <v/>
          </cell>
          <cell r="Q17915" t="str">
            <v/>
          </cell>
        </row>
        <row r="17916">
          <cell r="J17916" t="str">
            <v/>
          </cell>
          <cell r="O17916" t="str">
            <v/>
          </cell>
          <cell r="P17916" t="str">
            <v/>
          </cell>
          <cell r="Q17916" t="str">
            <v/>
          </cell>
        </row>
        <row r="17917">
          <cell r="J17917" t="str">
            <v/>
          </cell>
          <cell r="O17917" t="str">
            <v/>
          </cell>
          <cell r="P17917" t="str">
            <v/>
          </cell>
          <cell r="Q17917" t="str">
            <v/>
          </cell>
        </row>
        <row r="17918">
          <cell r="J17918" t="str">
            <v/>
          </cell>
          <cell r="O17918" t="str">
            <v/>
          </cell>
          <cell r="P17918" t="str">
            <v/>
          </cell>
          <cell r="Q17918" t="str">
            <v/>
          </cell>
        </row>
        <row r="17919">
          <cell r="J17919" t="str">
            <v/>
          </cell>
          <cell r="O17919" t="str">
            <v/>
          </cell>
          <cell r="P17919" t="str">
            <v/>
          </cell>
          <cell r="Q17919" t="str">
            <v/>
          </cell>
        </row>
        <row r="17920">
          <cell r="J17920" t="str">
            <v/>
          </cell>
          <cell r="O17920" t="str">
            <v/>
          </cell>
          <cell r="P17920" t="str">
            <v/>
          </cell>
          <cell r="Q17920" t="str">
            <v/>
          </cell>
        </row>
        <row r="17921">
          <cell r="J17921" t="str">
            <v/>
          </cell>
          <cell r="O17921" t="str">
            <v/>
          </cell>
          <cell r="P17921" t="str">
            <v/>
          </cell>
          <cell r="Q17921" t="str">
            <v/>
          </cell>
        </row>
        <row r="17922">
          <cell r="J17922" t="str">
            <v/>
          </cell>
          <cell r="O17922" t="str">
            <v/>
          </cell>
          <cell r="P17922" t="str">
            <v/>
          </cell>
          <cell r="Q17922" t="str">
            <v/>
          </cell>
        </row>
        <row r="17923">
          <cell r="J17923" t="str">
            <v/>
          </cell>
          <cell r="O17923" t="str">
            <v/>
          </cell>
          <cell r="P17923" t="str">
            <v/>
          </cell>
          <cell r="Q17923" t="str">
            <v/>
          </cell>
        </row>
        <row r="17924">
          <cell r="J17924" t="str">
            <v/>
          </cell>
          <cell r="O17924" t="str">
            <v/>
          </cell>
          <cell r="P17924" t="str">
            <v/>
          </cell>
          <cell r="Q17924" t="str">
            <v/>
          </cell>
        </row>
        <row r="17925">
          <cell r="J17925" t="str">
            <v/>
          </cell>
          <cell r="O17925" t="str">
            <v/>
          </cell>
          <cell r="P17925" t="str">
            <v/>
          </cell>
          <cell r="Q17925" t="str">
            <v/>
          </cell>
        </row>
        <row r="17926">
          <cell r="J17926" t="str">
            <v/>
          </cell>
          <cell r="O17926" t="str">
            <v/>
          </cell>
          <cell r="P17926" t="str">
            <v/>
          </cell>
          <cell r="Q17926" t="str">
            <v/>
          </cell>
        </row>
        <row r="17927">
          <cell r="J17927" t="str">
            <v/>
          </cell>
          <cell r="O17927" t="str">
            <v/>
          </cell>
          <cell r="P17927" t="str">
            <v/>
          </cell>
          <cell r="Q17927" t="str">
            <v/>
          </cell>
        </row>
        <row r="17928">
          <cell r="J17928" t="str">
            <v/>
          </cell>
          <cell r="O17928" t="str">
            <v/>
          </cell>
          <cell r="P17928" t="str">
            <v/>
          </cell>
          <cell r="Q17928" t="str">
            <v/>
          </cell>
        </row>
        <row r="17929">
          <cell r="J17929" t="str">
            <v/>
          </cell>
          <cell r="O17929" t="str">
            <v/>
          </cell>
          <cell r="P17929" t="str">
            <v/>
          </cell>
          <cell r="Q17929" t="str">
            <v/>
          </cell>
        </row>
        <row r="17930">
          <cell r="J17930" t="str">
            <v/>
          </cell>
          <cell r="O17930" t="str">
            <v/>
          </cell>
          <cell r="P17930" t="str">
            <v/>
          </cell>
          <cell r="Q17930" t="str">
            <v/>
          </cell>
        </row>
        <row r="17931">
          <cell r="J17931" t="str">
            <v/>
          </cell>
          <cell r="O17931" t="str">
            <v/>
          </cell>
          <cell r="P17931" t="str">
            <v/>
          </cell>
          <cell r="Q17931" t="str">
            <v/>
          </cell>
        </row>
        <row r="17932">
          <cell r="J17932" t="str">
            <v/>
          </cell>
          <cell r="O17932" t="str">
            <v/>
          </cell>
          <cell r="P17932" t="str">
            <v/>
          </cell>
          <cell r="Q17932" t="str">
            <v/>
          </cell>
        </row>
        <row r="17933">
          <cell r="J17933" t="str">
            <v/>
          </cell>
          <cell r="O17933" t="str">
            <v/>
          </cell>
          <cell r="P17933" t="str">
            <v/>
          </cell>
          <cell r="Q17933" t="str">
            <v/>
          </cell>
        </row>
        <row r="17934">
          <cell r="J17934" t="str">
            <v/>
          </cell>
          <cell r="O17934" t="str">
            <v/>
          </cell>
          <cell r="P17934" t="str">
            <v/>
          </cell>
          <cell r="Q17934" t="str">
            <v/>
          </cell>
        </row>
        <row r="17935">
          <cell r="J17935" t="str">
            <v/>
          </cell>
          <cell r="O17935" t="str">
            <v/>
          </cell>
          <cell r="P17935" t="str">
            <v/>
          </cell>
          <cell r="Q17935" t="str">
            <v/>
          </cell>
        </row>
        <row r="17936">
          <cell r="J17936" t="str">
            <v/>
          </cell>
          <cell r="O17936" t="str">
            <v/>
          </cell>
          <cell r="P17936" t="str">
            <v/>
          </cell>
          <cell r="Q17936" t="str">
            <v/>
          </cell>
        </row>
        <row r="17937">
          <cell r="J17937" t="str">
            <v/>
          </cell>
          <cell r="O17937" t="str">
            <v/>
          </cell>
          <cell r="P17937" t="str">
            <v/>
          </cell>
          <cell r="Q17937" t="str">
            <v/>
          </cell>
        </row>
        <row r="17938">
          <cell r="J17938" t="str">
            <v/>
          </cell>
          <cell r="O17938" t="str">
            <v/>
          </cell>
          <cell r="P17938" t="str">
            <v/>
          </cell>
          <cell r="Q17938" t="str">
            <v/>
          </cell>
        </row>
        <row r="17939">
          <cell r="J17939" t="str">
            <v/>
          </cell>
          <cell r="O17939" t="str">
            <v/>
          </cell>
          <cell r="P17939" t="str">
            <v/>
          </cell>
          <cell r="Q17939" t="str">
            <v/>
          </cell>
        </row>
        <row r="17940">
          <cell r="J17940" t="str">
            <v/>
          </cell>
          <cell r="O17940" t="str">
            <v/>
          </cell>
          <cell r="P17940" t="str">
            <v/>
          </cell>
          <cell r="Q17940" t="str">
            <v/>
          </cell>
        </row>
        <row r="17941">
          <cell r="J17941" t="str">
            <v/>
          </cell>
          <cell r="O17941" t="str">
            <v/>
          </cell>
          <cell r="P17941" t="str">
            <v/>
          </cell>
          <cell r="Q17941" t="str">
            <v/>
          </cell>
        </row>
        <row r="17942">
          <cell r="J17942" t="str">
            <v/>
          </cell>
          <cell r="O17942" t="str">
            <v/>
          </cell>
          <cell r="P17942" t="str">
            <v/>
          </cell>
          <cell r="Q17942" t="str">
            <v/>
          </cell>
        </row>
        <row r="17943">
          <cell r="J17943" t="str">
            <v/>
          </cell>
          <cell r="O17943" t="str">
            <v/>
          </cell>
          <cell r="P17943" t="str">
            <v/>
          </cell>
          <cell r="Q17943" t="str">
            <v/>
          </cell>
        </row>
        <row r="17944">
          <cell r="J17944" t="str">
            <v/>
          </cell>
          <cell r="O17944" t="str">
            <v/>
          </cell>
          <cell r="P17944" t="str">
            <v/>
          </cell>
          <cell r="Q17944" t="str">
            <v/>
          </cell>
        </row>
        <row r="17945">
          <cell r="J17945" t="str">
            <v/>
          </cell>
          <cell r="O17945" t="str">
            <v/>
          </cell>
          <cell r="P17945" t="str">
            <v/>
          </cell>
          <cell r="Q17945" t="str">
            <v/>
          </cell>
        </row>
        <row r="17946">
          <cell r="J17946" t="str">
            <v/>
          </cell>
          <cell r="O17946" t="str">
            <v/>
          </cell>
          <cell r="P17946" t="str">
            <v/>
          </cell>
          <cell r="Q17946" t="str">
            <v/>
          </cell>
        </row>
        <row r="17947">
          <cell r="J17947" t="str">
            <v/>
          </cell>
          <cell r="O17947" t="str">
            <v/>
          </cell>
          <cell r="P17947" t="str">
            <v/>
          </cell>
          <cell r="Q17947" t="str">
            <v/>
          </cell>
        </row>
        <row r="17948">
          <cell r="J17948" t="str">
            <v/>
          </cell>
          <cell r="O17948" t="str">
            <v/>
          </cell>
          <cell r="P17948" t="str">
            <v/>
          </cell>
          <cell r="Q17948" t="str">
            <v/>
          </cell>
        </row>
        <row r="17949">
          <cell r="J17949" t="str">
            <v/>
          </cell>
          <cell r="O17949" t="str">
            <v/>
          </cell>
          <cell r="P17949" t="str">
            <v/>
          </cell>
          <cell r="Q17949" t="str">
            <v/>
          </cell>
        </row>
        <row r="17950">
          <cell r="J17950" t="str">
            <v/>
          </cell>
          <cell r="O17950" t="str">
            <v/>
          </cell>
          <cell r="P17950" t="str">
            <v/>
          </cell>
          <cell r="Q17950" t="str">
            <v/>
          </cell>
        </row>
        <row r="17951">
          <cell r="J17951" t="str">
            <v/>
          </cell>
          <cell r="O17951" t="str">
            <v/>
          </cell>
          <cell r="P17951" t="str">
            <v/>
          </cell>
          <cell r="Q17951" t="str">
            <v/>
          </cell>
        </row>
        <row r="17952">
          <cell r="J17952" t="str">
            <v/>
          </cell>
          <cell r="O17952" t="str">
            <v/>
          </cell>
          <cell r="P17952" t="str">
            <v/>
          </cell>
          <cell r="Q17952" t="str">
            <v/>
          </cell>
        </row>
        <row r="17953">
          <cell r="J17953" t="str">
            <v/>
          </cell>
          <cell r="O17953" t="str">
            <v/>
          </cell>
          <cell r="P17953" t="str">
            <v/>
          </cell>
          <cell r="Q17953" t="str">
            <v/>
          </cell>
        </row>
        <row r="17954">
          <cell r="J17954" t="str">
            <v/>
          </cell>
          <cell r="O17954" t="str">
            <v/>
          </cell>
          <cell r="P17954" t="str">
            <v/>
          </cell>
          <cell r="Q17954" t="str">
            <v/>
          </cell>
        </row>
        <row r="17955">
          <cell r="J17955" t="str">
            <v/>
          </cell>
          <cell r="O17955" t="str">
            <v/>
          </cell>
          <cell r="P17955" t="str">
            <v/>
          </cell>
          <cell r="Q17955" t="str">
            <v/>
          </cell>
        </row>
        <row r="17956">
          <cell r="J17956" t="str">
            <v/>
          </cell>
          <cell r="O17956" t="str">
            <v/>
          </cell>
          <cell r="P17956" t="str">
            <v/>
          </cell>
          <cell r="Q17956" t="str">
            <v/>
          </cell>
        </row>
        <row r="17957">
          <cell r="J17957" t="str">
            <v/>
          </cell>
          <cell r="O17957" t="str">
            <v/>
          </cell>
          <cell r="P17957" t="str">
            <v/>
          </cell>
          <cell r="Q17957" t="str">
            <v/>
          </cell>
        </row>
        <row r="17958">
          <cell r="J17958" t="str">
            <v/>
          </cell>
          <cell r="O17958" t="str">
            <v/>
          </cell>
          <cell r="P17958" t="str">
            <v/>
          </cell>
          <cell r="Q17958" t="str">
            <v/>
          </cell>
        </row>
        <row r="17959">
          <cell r="J17959" t="str">
            <v/>
          </cell>
          <cell r="O17959" t="str">
            <v/>
          </cell>
          <cell r="P17959" t="str">
            <v/>
          </cell>
          <cell r="Q17959" t="str">
            <v/>
          </cell>
        </row>
        <row r="17960">
          <cell r="J17960" t="str">
            <v/>
          </cell>
          <cell r="O17960" t="str">
            <v/>
          </cell>
          <cell r="P17960" t="str">
            <v/>
          </cell>
          <cell r="Q17960" t="str">
            <v/>
          </cell>
        </row>
        <row r="17961">
          <cell r="J17961" t="str">
            <v/>
          </cell>
          <cell r="O17961" t="str">
            <v/>
          </cell>
          <cell r="P17961" t="str">
            <v/>
          </cell>
          <cell r="Q17961" t="str">
            <v/>
          </cell>
        </row>
        <row r="17962">
          <cell r="J17962" t="str">
            <v/>
          </cell>
          <cell r="O17962" t="str">
            <v/>
          </cell>
          <cell r="P17962" t="str">
            <v/>
          </cell>
          <cell r="Q17962" t="str">
            <v/>
          </cell>
        </row>
        <row r="17963">
          <cell r="J17963" t="str">
            <v/>
          </cell>
          <cell r="O17963" t="str">
            <v/>
          </cell>
          <cell r="P17963" t="str">
            <v/>
          </cell>
          <cell r="Q17963" t="str">
            <v/>
          </cell>
        </row>
        <row r="17964">
          <cell r="J17964" t="str">
            <v/>
          </cell>
          <cell r="O17964" t="str">
            <v/>
          </cell>
          <cell r="P17964" t="str">
            <v/>
          </cell>
          <cell r="Q17964" t="str">
            <v/>
          </cell>
        </row>
        <row r="17965">
          <cell r="J17965" t="str">
            <v/>
          </cell>
          <cell r="O17965" t="str">
            <v/>
          </cell>
          <cell r="P17965" t="str">
            <v/>
          </cell>
          <cell r="Q17965" t="str">
            <v/>
          </cell>
        </row>
        <row r="17966">
          <cell r="J17966" t="str">
            <v/>
          </cell>
          <cell r="O17966" t="str">
            <v/>
          </cell>
          <cell r="P17966" t="str">
            <v/>
          </cell>
          <cell r="Q17966" t="str">
            <v/>
          </cell>
        </row>
        <row r="17967">
          <cell r="J17967" t="str">
            <v/>
          </cell>
          <cell r="O17967" t="str">
            <v/>
          </cell>
          <cell r="P17967" t="str">
            <v/>
          </cell>
          <cell r="Q17967" t="str">
            <v/>
          </cell>
        </row>
        <row r="17968">
          <cell r="J17968" t="str">
            <v/>
          </cell>
          <cell r="O17968" t="str">
            <v/>
          </cell>
          <cell r="P17968" t="str">
            <v/>
          </cell>
          <cell r="Q17968" t="str">
            <v/>
          </cell>
        </row>
        <row r="17969">
          <cell r="J17969" t="str">
            <v/>
          </cell>
          <cell r="O17969" t="str">
            <v/>
          </cell>
          <cell r="P17969" t="str">
            <v/>
          </cell>
          <cell r="Q17969" t="str">
            <v/>
          </cell>
        </row>
        <row r="17970">
          <cell r="J17970" t="str">
            <v/>
          </cell>
          <cell r="O17970" t="str">
            <v/>
          </cell>
          <cell r="P17970" t="str">
            <v/>
          </cell>
          <cell r="Q17970" t="str">
            <v/>
          </cell>
        </row>
        <row r="17971">
          <cell r="J17971" t="str">
            <v/>
          </cell>
          <cell r="O17971" t="str">
            <v/>
          </cell>
          <cell r="P17971" t="str">
            <v/>
          </cell>
          <cell r="Q17971" t="str">
            <v/>
          </cell>
        </row>
        <row r="17972">
          <cell r="J17972" t="str">
            <v/>
          </cell>
          <cell r="O17972" t="str">
            <v/>
          </cell>
          <cell r="P17972" t="str">
            <v/>
          </cell>
          <cell r="Q17972" t="str">
            <v/>
          </cell>
        </row>
        <row r="17973">
          <cell r="J17973" t="str">
            <v/>
          </cell>
          <cell r="O17973" t="str">
            <v/>
          </cell>
          <cell r="P17973" t="str">
            <v/>
          </cell>
          <cell r="Q17973" t="str">
            <v/>
          </cell>
        </row>
        <row r="17974">
          <cell r="J17974" t="str">
            <v/>
          </cell>
          <cell r="O17974" t="str">
            <v/>
          </cell>
          <cell r="P17974" t="str">
            <v/>
          </cell>
          <cell r="Q17974" t="str">
            <v/>
          </cell>
        </row>
        <row r="17975">
          <cell r="J17975" t="str">
            <v/>
          </cell>
          <cell r="O17975" t="str">
            <v/>
          </cell>
          <cell r="P17975" t="str">
            <v/>
          </cell>
          <cell r="Q17975" t="str">
            <v/>
          </cell>
        </row>
        <row r="17976">
          <cell r="J17976" t="str">
            <v/>
          </cell>
          <cell r="O17976" t="str">
            <v/>
          </cell>
          <cell r="P17976" t="str">
            <v/>
          </cell>
          <cell r="Q17976" t="str">
            <v/>
          </cell>
        </row>
        <row r="17977">
          <cell r="J17977" t="str">
            <v/>
          </cell>
          <cell r="O17977" t="str">
            <v/>
          </cell>
          <cell r="P17977" t="str">
            <v/>
          </cell>
          <cell r="Q17977" t="str">
            <v/>
          </cell>
        </row>
        <row r="17978">
          <cell r="J17978" t="str">
            <v/>
          </cell>
          <cell r="O17978" t="str">
            <v/>
          </cell>
          <cell r="P17978" t="str">
            <v/>
          </cell>
          <cell r="Q17978" t="str">
            <v/>
          </cell>
        </row>
        <row r="17979">
          <cell r="J17979" t="str">
            <v/>
          </cell>
          <cell r="O17979" t="str">
            <v/>
          </cell>
          <cell r="P17979" t="str">
            <v/>
          </cell>
          <cell r="Q17979" t="str">
            <v/>
          </cell>
        </row>
        <row r="17980">
          <cell r="J17980" t="str">
            <v/>
          </cell>
          <cell r="O17980" t="str">
            <v/>
          </cell>
          <cell r="P17980" t="str">
            <v/>
          </cell>
          <cell r="Q17980" t="str">
            <v/>
          </cell>
        </row>
        <row r="17981">
          <cell r="J17981" t="str">
            <v/>
          </cell>
          <cell r="O17981" t="str">
            <v/>
          </cell>
          <cell r="P17981" t="str">
            <v/>
          </cell>
          <cell r="Q17981" t="str">
            <v/>
          </cell>
        </row>
        <row r="17982">
          <cell r="J17982" t="str">
            <v/>
          </cell>
          <cell r="O17982" t="str">
            <v/>
          </cell>
          <cell r="P17982" t="str">
            <v/>
          </cell>
          <cell r="Q17982" t="str">
            <v/>
          </cell>
        </row>
        <row r="17983">
          <cell r="J17983" t="str">
            <v/>
          </cell>
          <cell r="O17983" t="str">
            <v/>
          </cell>
          <cell r="P17983" t="str">
            <v/>
          </cell>
          <cell r="Q17983" t="str">
            <v/>
          </cell>
        </row>
        <row r="17984">
          <cell r="J17984" t="str">
            <v/>
          </cell>
          <cell r="O17984" t="str">
            <v/>
          </cell>
          <cell r="P17984" t="str">
            <v/>
          </cell>
          <cell r="Q17984" t="str">
            <v/>
          </cell>
        </row>
        <row r="17985">
          <cell r="J17985" t="str">
            <v/>
          </cell>
          <cell r="O17985" t="str">
            <v/>
          </cell>
          <cell r="P17985" t="str">
            <v/>
          </cell>
          <cell r="Q17985" t="str">
            <v/>
          </cell>
        </row>
        <row r="17986">
          <cell r="J17986" t="str">
            <v/>
          </cell>
          <cell r="O17986" t="str">
            <v/>
          </cell>
          <cell r="P17986" t="str">
            <v/>
          </cell>
          <cell r="Q17986" t="str">
            <v/>
          </cell>
        </row>
        <row r="17987">
          <cell r="J17987" t="str">
            <v/>
          </cell>
          <cell r="O17987" t="str">
            <v/>
          </cell>
          <cell r="P17987" t="str">
            <v/>
          </cell>
          <cell r="Q17987" t="str">
            <v/>
          </cell>
        </row>
        <row r="17988">
          <cell r="J17988" t="str">
            <v/>
          </cell>
          <cell r="O17988" t="str">
            <v/>
          </cell>
          <cell r="P17988" t="str">
            <v/>
          </cell>
          <cell r="Q17988" t="str">
            <v/>
          </cell>
        </row>
        <row r="17989">
          <cell r="J17989" t="str">
            <v/>
          </cell>
          <cell r="O17989" t="str">
            <v/>
          </cell>
          <cell r="P17989" t="str">
            <v/>
          </cell>
          <cell r="Q17989" t="str">
            <v/>
          </cell>
        </row>
        <row r="17990">
          <cell r="J17990" t="str">
            <v/>
          </cell>
          <cell r="O17990" t="str">
            <v/>
          </cell>
          <cell r="P17990" t="str">
            <v/>
          </cell>
          <cell r="Q17990" t="str">
            <v/>
          </cell>
        </row>
        <row r="17991">
          <cell r="J17991" t="str">
            <v/>
          </cell>
          <cell r="O17991" t="str">
            <v/>
          </cell>
          <cell r="P17991" t="str">
            <v/>
          </cell>
          <cell r="Q17991" t="str">
            <v/>
          </cell>
        </row>
        <row r="17992">
          <cell r="J17992" t="str">
            <v/>
          </cell>
          <cell r="O17992" t="str">
            <v/>
          </cell>
          <cell r="P17992" t="str">
            <v/>
          </cell>
          <cell r="Q17992" t="str">
            <v/>
          </cell>
        </row>
        <row r="17993">
          <cell r="J17993" t="str">
            <v/>
          </cell>
          <cell r="O17993" t="str">
            <v/>
          </cell>
          <cell r="P17993" t="str">
            <v/>
          </cell>
          <cell r="Q17993" t="str">
            <v/>
          </cell>
        </row>
        <row r="17994">
          <cell r="J17994" t="str">
            <v/>
          </cell>
          <cell r="O17994" t="str">
            <v/>
          </cell>
          <cell r="P17994" t="str">
            <v/>
          </cell>
          <cell r="Q17994" t="str">
            <v/>
          </cell>
        </row>
        <row r="17995">
          <cell r="J17995" t="str">
            <v/>
          </cell>
          <cell r="O17995" t="str">
            <v/>
          </cell>
          <cell r="P17995" t="str">
            <v/>
          </cell>
          <cell r="Q17995" t="str">
            <v/>
          </cell>
        </row>
        <row r="17996">
          <cell r="J17996" t="str">
            <v/>
          </cell>
          <cell r="O17996" t="str">
            <v/>
          </cell>
          <cell r="P17996" t="str">
            <v/>
          </cell>
          <cell r="Q17996" t="str">
            <v/>
          </cell>
        </row>
        <row r="17997">
          <cell r="J17997" t="str">
            <v/>
          </cell>
          <cell r="O17997" t="str">
            <v/>
          </cell>
          <cell r="P17997" t="str">
            <v/>
          </cell>
          <cell r="Q17997" t="str">
            <v/>
          </cell>
        </row>
        <row r="17998">
          <cell r="J17998" t="str">
            <v/>
          </cell>
          <cell r="O17998" t="str">
            <v/>
          </cell>
          <cell r="P17998" t="str">
            <v/>
          </cell>
          <cell r="Q17998" t="str">
            <v/>
          </cell>
        </row>
        <row r="17999">
          <cell r="J17999" t="str">
            <v/>
          </cell>
          <cell r="O17999" t="str">
            <v/>
          </cell>
          <cell r="P17999" t="str">
            <v/>
          </cell>
          <cell r="Q17999" t="str">
            <v/>
          </cell>
        </row>
        <row r="18000">
          <cell r="J18000" t="str">
            <v/>
          </cell>
          <cell r="O18000" t="str">
            <v/>
          </cell>
          <cell r="P18000" t="str">
            <v/>
          </cell>
          <cell r="Q18000" t="str">
            <v/>
          </cell>
        </row>
        <row r="18001">
          <cell r="J18001" t="str">
            <v/>
          </cell>
          <cell r="O18001" t="str">
            <v/>
          </cell>
          <cell r="P18001" t="str">
            <v/>
          </cell>
          <cell r="Q18001" t="str">
            <v/>
          </cell>
        </row>
        <row r="18002">
          <cell r="J18002" t="str">
            <v/>
          </cell>
          <cell r="O18002" t="str">
            <v/>
          </cell>
          <cell r="P18002" t="str">
            <v/>
          </cell>
          <cell r="Q18002" t="str">
            <v/>
          </cell>
        </row>
        <row r="18003">
          <cell r="J18003" t="str">
            <v/>
          </cell>
          <cell r="O18003" t="str">
            <v/>
          </cell>
          <cell r="P18003" t="str">
            <v/>
          </cell>
          <cell r="Q18003" t="str">
            <v/>
          </cell>
        </row>
        <row r="18004">
          <cell r="J18004" t="str">
            <v/>
          </cell>
          <cell r="O18004" t="str">
            <v/>
          </cell>
          <cell r="P18004" t="str">
            <v/>
          </cell>
          <cell r="Q18004" t="str">
            <v/>
          </cell>
        </row>
        <row r="18005">
          <cell r="J18005" t="str">
            <v/>
          </cell>
          <cell r="O18005" t="str">
            <v/>
          </cell>
          <cell r="P18005" t="str">
            <v/>
          </cell>
          <cell r="Q18005" t="str">
            <v/>
          </cell>
        </row>
        <row r="18006">
          <cell r="J18006" t="str">
            <v/>
          </cell>
          <cell r="O18006" t="str">
            <v/>
          </cell>
          <cell r="P18006" t="str">
            <v/>
          </cell>
          <cell r="Q18006" t="str">
            <v/>
          </cell>
        </row>
        <row r="18007">
          <cell r="J18007" t="str">
            <v/>
          </cell>
          <cell r="O18007" t="str">
            <v/>
          </cell>
          <cell r="P18007" t="str">
            <v/>
          </cell>
          <cell r="Q18007" t="str">
            <v/>
          </cell>
        </row>
        <row r="18008">
          <cell r="J18008" t="str">
            <v/>
          </cell>
          <cell r="O18008" t="str">
            <v/>
          </cell>
          <cell r="P18008" t="str">
            <v/>
          </cell>
          <cell r="Q18008" t="str">
            <v/>
          </cell>
        </row>
        <row r="18009">
          <cell r="J18009" t="str">
            <v/>
          </cell>
          <cell r="O18009" t="str">
            <v/>
          </cell>
          <cell r="P18009" t="str">
            <v/>
          </cell>
          <cell r="Q18009" t="str">
            <v/>
          </cell>
        </row>
        <row r="18010">
          <cell r="J18010" t="str">
            <v/>
          </cell>
          <cell r="O18010" t="str">
            <v/>
          </cell>
          <cell r="P18010" t="str">
            <v/>
          </cell>
          <cell r="Q18010" t="str">
            <v/>
          </cell>
        </row>
        <row r="18011">
          <cell r="J18011" t="str">
            <v/>
          </cell>
          <cell r="O18011" t="str">
            <v/>
          </cell>
          <cell r="P18011" t="str">
            <v/>
          </cell>
          <cell r="Q18011" t="str">
            <v/>
          </cell>
        </row>
        <row r="18012">
          <cell r="J18012" t="str">
            <v/>
          </cell>
          <cell r="O18012" t="str">
            <v/>
          </cell>
          <cell r="P18012" t="str">
            <v/>
          </cell>
          <cell r="Q18012" t="str">
            <v/>
          </cell>
        </row>
        <row r="18013">
          <cell r="J18013" t="str">
            <v/>
          </cell>
          <cell r="O18013" t="str">
            <v/>
          </cell>
          <cell r="P18013" t="str">
            <v/>
          </cell>
          <cell r="Q18013" t="str">
            <v/>
          </cell>
        </row>
        <row r="18014">
          <cell r="J18014" t="str">
            <v/>
          </cell>
          <cell r="O18014" t="str">
            <v/>
          </cell>
          <cell r="P18014" t="str">
            <v/>
          </cell>
          <cell r="Q18014" t="str">
            <v/>
          </cell>
        </row>
        <row r="18015">
          <cell r="J18015" t="str">
            <v/>
          </cell>
          <cell r="O18015" t="str">
            <v/>
          </cell>
          <cell r="P18015" t="str">
            <v/>
          </cell>
          <cell r="Q18015" t="str">
            <v/>
          </cell>
        </row>
        <row r="18016">
          <cell r="J18016" t="str">
            <v/>
          </cell>
          <cell r="O18016" t="str">
            <v/>
          </cell>
          <cell r="P18016" t="str">
            <v/>
          </cell>
          <cell r="Q18016" t="str">
            <v/>
          </cell>
        </row>
        <row r="18017">
          <cell r="J18017" t="str">
            <v/>
          </cell>
          <cell r="O18017" t="str">
            <v/>
          </cell>
          <cell r="P18017" t="str">
            <v/>
          </cell>
          <cell r="Q18017" t="str">
            <v/>
          </cell>
        </row>
        <row r="18018">
          <cell r="J18018" t="str">
            <v/>
          </cell>
          <cell r="O18018" t="str">
            <v/>
          </cell>
          <cell r="P18018" t="str">
            <v/>
          </cell>
          <cell r="Q18018" t="str">
            <v/>
          </cell>
        </row>
        <row r="18019">
          <cell r="J18019" t="str">
            <v/>
          </cell>
          <cell r="O18019" t="str">
            <v/>
          </cell>
          <cell r="P18019" t="str">
            <v/>
          </cell>
          <cell r="Q18019" t="str">
            <v/>
          </cell>
        </row>
        <row r="18020">
          <cell r="J18020" t="str">
            <v/>
          </cell>
          <cell r="O18020" t="str">
            <v/>
          </cell>
          <cell r="P18020" t="str">
            <v/>
          </cell>
          <cell r="Q18020" t="str">
            <v/>
          </cell>
        </row>
        <row r="18021">
          <cell r="J18021" t="str">
            <v/>
          </cell>
          <cell r="O18021" t="str">
            <v/>
          </cell>
          <cell r="P18021" t="str">
            <v/>
          </cell>
          <cell r="Q18021" t="str">
            <v/>
          </cell>
        </row>
        <row r="18022">
          <cell r="J18022" t="str">
            <v/>
          </cell>
          <cell r="O18022" t="str">
            <v/>
          </cell>
          <cell r="P18022" t="str">
            <v/>
          </cell>
          <cell r="Q18022" t="str">
            <v/>
          </cell>
        </row>
        <row r="18023">
          <cell r="J18023" t="str">
            <v/>
          </cell>
          <cell r="O18023" t="str">
            <v/>
          </cell>
          <cell r="P18023" t="str">
            <v/>
          </cell>
          <cell r="Q18023" t="str">
            <v/>
          </cell>
        </row>
        <row r="18024">
          <cell r="J18024" t="str">
            <v/>
          </cell>
          <cell r="O18024" t="str">
            <v/>
          </cell>
          <cell r="P18024" t="str">
            <v/>
          </cell>
          <cell r="Q18024" t="str">
            <v/>
          </cell>
        </row>
        <row r="18025">
          <cell r="J18025" t="str">
            <v/>
          </cell>
          <cell r="O18025" t="str">
            <v/>
          </cell>
          <cell r="P18025" t="str">
            <v/>
          </cell>
          <cell r="Q18025" t="str">
            <v/>
          </cell>
        </row>
        <row r="18026">
          <cell r="J18026" t="str">
            <v/>
          </cell>
          <cell r="O18026" t="str">
            <v/>
          </cell>
          <cell r="P18026" t="str">
            <v/>
          </cell>
          <cell r="Q18026" t="str">
            <v/>
          </cell>
        </row>
        <row r="18027">
          <cell r="J18027" t="str">
            <v/>
          </cell>
          <cell r="O18027" t="str">
            <v/>
          </cell>
          <cell r="P18027" t="str">
            <v/>
          </cell>
          <cell r="Q18027" t="str">
            <v/>
          </cell>
        </row>
        <row r="18028">
          <cell r="J18028" t="str">
            <v/>
          </cell>
          <cell r="O18028" t="str">
            <v/>
          </cell>
          <cell r="P18028" t="str">
            <v/>
          </cell>
          <cell r="Q18028" t="str">
            <v/>
          </cell>
        </row>
        <row r="18029">
          <cell r="J18029" t="str">
            <v/>
          </cell>
          <cell r="O18029" t="str">
            <v/>
          </cell>
          <cell r="P18029" t="str">
            <v/>
          </cell>
          <cell r="Q18029" t="str">
            <v/>
          </cell>
        </row>
        <row r="18030">
          <cell r="J18030" t="str">
            <v/>
          </cell>
          <cell r="O18030" t="str">
            <v/>
          </cell>
          <cell r="P18030" t="str">
            <v/>
          </cell>
          <cell r="Q18030" t="str">
            <v/>
          </cell>
        </row>
        <row r="18031">
          <cell r="J18031" t="str">
            <v/>
          </cell>
          <cell r="O18031" t="str">
            <v/>
          </cell>
          <cell r="P18031" t="str">
            <v/>
          </cell>
          <cell r="Q18031" t="str">
            <v/>
          </cell>
        </row>
        <row r="18032">
          <cell r="J18032" t="str">
            <v/>
          </cell>
          <cell r="O18032" t="str">
            <v/>
          </cell>
          <cell r="P18032" t="str">
            <v/>
          </cell>
          <cell r="Q18032" t="str">
            <v/>
          </cell>
        </row>
        <row r="18033">
          <cell r="J18033" t="str">
            <v/>
          </cell>
          <cell r="O18033" t="str">
            <v/>
          </cell>
          <cell r="P18033" t="str">
            <v/>
          </cell>
          <cell r="Q18033" t="str">
            <v/>
          </cell>
        </row>
        <row r="18034">
          <cell r="J18034" t="str">
            <v/>
          </cell>
          <cell r="O18034" t="str">
            <v/>
          </cell>
          <cell r="P18034" t="str">
            <v/>
          </cell>
          <cell r="Q18034" t="str">
            <v/>
          </cell>
        </row>
        <row r="18035">
          <cell r="J18035" t="str">
            <v/>
          </cell>
          <cell r="O18035" t="str">
            <v/>
          </cell>
          <cell r="P18035" t="str">
            <v/>
          </cell>
          <cell r="Q18035" t="str">
            <v/>
          </cell>
        </row>
        <row r="18036">
          <cell r="J18036" t="str">
            <v/>
          </cell>
          <cell r="O18036" t="str">
            <v/>
          </cell>
          <cell r="P18036" t="str">
            <v/>
          </cell>
          <cell r="Q18036" t="str">
            <v/>
          </cell>
        </row>
        <row r="18037">
          <cell r="J18037" t="str">
            <v/>
          </cell>
          <cell r="O18037" t="str">
            <v/>
          </cell>
          <cell r="P18037" t="str">
            <v/>
          </cell>
          <cell r="Q18037" t="str">
            <v/>
          </cell>
        </row>
        <row r="18038">
          <cell r="J18038" t="str">
            <v/>
          </cell>
          <cell r="O18038" t="str">
            <v/>
          </cell>
          <cell r="P18038" t="str">
            <v/>
          </cell>
          <cell r="Q18038" t="str">
            <v/>
          </cell>
        </row>
        <row r="18039">
          <cell r="J18039" t="str">
            <v/>
          </cell>
          <cell r="O18039" t="str">
            <v/>
          </cell>
          <cell r="P18039" t="str">
            <v/>
          </cell>
          <cell r="Q18039" t="str">
            <v/>
          </cell>
        </row>
        <row r="18040">
          <cell r="J18040" t="str">
            <v/>
          </cell>
          <cell r="O18040" t="str">
            <v/>
          </cell>
          <cell r="P18040" t="str">
            <v/>
          </cell>
          <cell r="Q18040" t="str">
            <v/>
          </cell>
        </row>
        <row r="18041">
          <cell r="J18041" t="str">
            <v/>
          </cell>
          <cell r="O18041" t="str">
            <v/>
          </cell>
          <cell r="P18041" t="str">
            <v/>
          </cell>
          <cell r="Q18041" t="str">
            <v/>
          </cell>
        </row>
        <row r="18042">
          <cell r="J18042" t="str">
            <v/>
          </cell>
          <cell r="O18042" t="str">
            <v/>
          </cell>
          <cell r="P18042" t="str">
            <v/>
          </cell>
          <cell r="Q18042" t="str">
            <v/>
          </cell>
        </row>
        <row r="18043">
          <cell r="J18043" t="str">
            <v/>
          </cell>
          <cell r="O18043" t="str">
            <v/>
          </cell>
          <cell r="P18043" t="str">
            <v/>
          </cell>
          <cell r="Q18043" t="str">
            <v/>
          </cell>
        </row>
        <row r="18044">
          <cell r="J18044" t="str">
            <v/>
          </cell>
          <cell r="O18044" t="str">
            <v/>
          </cell>
          <cell r="P18044" t="str">
            <v/>
          </cell>
          <cell r="Q18044" t="str">
            <v/>
          </cell>
        </row>
        <row r="18045">
          <cell r="J18045" t="str">
            <v/>
          </cell>
          <cell r="O18045" t="str">
            <v/>
          </cell>
          <cell r="P18045" t="str">
            <v/>
          </cell>
          <cell r="Q18045" t="str">
            <v/>
          </cell>
        </row>
        <row r="18046">
          <cell r="J18046" t="str">
            <v/>
          </cell>
          <cell r="O18046" t="str">
            <v/>
          </cell>
          <cell r="P18046" t="str">
            <v/>
          </cell>
          <cell r="Q18046" t="str">
            <v/>
          </cell>
        </row>
        <row r="18047">
          <cell r="J18047" t="str">
            <v/>
          </cell>
          <cell r="O18047" t="str">
            <v/>
          </cell>
          <cell r="P18047" t="str">
            <v/>
          </cell>
          <cell r="Q18047" t="str">
            <v/>
          </cell>
        </row>
        <row r="18048">
          <cell r="J18048" t="str">
            <v/>
          </cell>
          <cell r="O18048" t="str">
            <v/>
          </cell>
          <cell r="P18048" t="str">
            <v/>
          </cell>
          <cell r="Q18048" t="str">
            <v/>
          </cell>
        </row>
        <row r="18049">
          <cell r="J18049" t="str">
            <v/>
          </cell>
          <cell r="O18049" t="str">
            <v/>
          </cell>
          <cell r="P18049" t="str">
            <v/>
          </cell>
          <cell r="Q18049" t="str">
            <v/>
          </cell>
        </row>
        <row r="18050">
          <cell r="J18050" t="str">
            <v/>
          </cell>
          <cell r="O18050" t="str">
            <v/>
          </cell>
          <cell r="P18050" t="str">
            <v/>
          </cell>
          <cell r="Q18050" t="str">
            <v/>
          </cell>
        </row>
        <row r="18051">
          <cell r="J18051" t="str">
            <v/>
          </cell>
          <cell r="O18051" t="str">
            <v/>
          </cell>
          <cell r="P18051" t="str">
            <v/>
          </cell>
          <cell r="Q18051" t="str">
            <v/>
          </cell>
        </row>
        <row r="18052">
          <cell r="J18052" t="str">
            <v/>
          </cell>
          <cell r="O18052" t="str">
            <v/>
          </cell>
          <cell r="P18052" t="str">
            <v/>
          </cell>
          <cell r="Q18052" t="str">
            <v/>
          </cell>
        </row>
        <row r="18053">
          <cell r="J18053" t="str">
            <v/>
          </cell>
          <cell r="O18053" t="str">
            <v/>
          </cell>
          <cell r="P18053" t="str">
            <v/>
          </cell>
          <cell r="Q18053" t="str">
            <v/>
          </cell>
        </row>
        <row r="18054">
          <cell r="J18054" t="str">
            <v/>
          </cell>
          <cell r="O18054" t="str">
            <v/>
          </cell>
          <cell r="P18054" t="str">
            <v/>
          </cell>
          <cell r="Q18054" t="str">
            <v/>
          </cell>
        </row>
        <row r="18055">
          <cell r="J18055" t="str">
            <v/>
          </cell>
          <cell r="O18055" t="str">
            <v/>
          </cell>
          <cell r="P18055" t="str">
            <v/>
          </cell>
          <cell r="Q18055" t="str">
            <v/>
          </cell>
        </row>
        <row r="18056">
          <cell r="J18056" t="str">
            <v/>
          </cell>
          <cell r="O18056" t="str">
            <v/>
          </cell>
          <cell r="P18056" t="str">
            <v/>
          </cell>
          <cell r="Q18056" t="str">
            <v/>
          </cell>
        </row>
        <row r="18057">
          <cell r="J18057" t="str">
            <v/>
          </cell>
          <cell r="O18057" t="str">
            <v/>
          </cell>
          <cell r="P18057" t="str">
            <v/>
          </cell>
          <cell r="Q18057" t="str">
            <v/>
          </cell>
        </row>
        <row r="18058">
          <cell r="J18058" t="str">
            <v/>
          </cell>
          <cell r="O18058" t="str">
            <v/>
          </cell>
          <cell r="P18058" t="str">
            <v/>
          </cell>
          <cell r="Q18058" t="str">
            <v/>
          </cell>
        </row>
        <row r="18059">
          <cell r="J18059" t="str">
            <v/>
          </cell>
          <cell r="O18059" t="str">
            <v/>
          </cell>
          <cell r="P18059" t="str">
            <v/>
          </cell>
          <cell r="Q18059" t="str">
            <v/>
          </cell>
        </row>
        <row r="18060">
          <cell r="J18060" t="str">
            <v/>
          </cell>
          <cell r="O18060" t="str">
            <v/>
          </cell>
          <cell r="P18060" t="str">
            <v/>
          </cell>
          <cell r="Q18060" t="str">
            <v/>
          </cell>
        </row>
        <row r="18061">
          <cell r="J18061" t="str">
            <v/>
          </cell>
          <cell r="O18061" t="str">
            <v/>
          </cell>
          <cell r="P18061" t="str">
            <v/>
          </cell>
          <cell r="Q18061" t="str">
            <v/>
          </cell>
        </row>
        <row r="18062">
          <cell r="J18062" t="str">
            <v/>
          </cell>
          <cell r="O18062" t="str">
            <v/>
          </cell>
          <cell r="P18062" t="str">
            <v/>
          </cell>
          <cell r="Q18062" t="str">
            <v/>
          </cell>
        </row>
        <row r="18063">
          <cell r="J18063" t="str">
            <v/>
          </cell>
          <cell r="O18063" t="str">
            <v/>
          </cell>
          <cell r="P18063" t="str">
            <v/>
          </cell>
          <cell r="Q18063" t="str">
            <v/>
          </cell>
        </row>
        <row r="18064">
          <cell r="J18064" t="str">
            <v/>
          </cell>
          <cell r="O18064" t="str">
            <v/>
          </cell>
          <cell r="P18064" t="str">
            <v/>
          </cell>
          <cell r="Q18064" t="str">
            <v/>
          </cell>
        </row>
        <row r="18065">
          <cell r="J18065" t="str">
            <v/>
          </cell>
          <cell r="O18065" t="str">
            <v/>
          </cell>
          <cell r="P18065" t="str">
            <v/>
          </cell>
          <cell r="Q18065" t="str">
            <v/>
          </cell>
        </row>
        <row r="18066">
          <cell r="J18066" t="str">
            <v/>
          </cell>
          <cell r="O18066" t="str">
            <v/>
          </cell>
          <cell r="P18066" t="str">
            <v/>
          </cell>
          <cell r="Q18066" t="str">
            <v/>
          </cell>
        </row>
        <row r="18067">
          <cell r="J18067" t="str">
            <v/>
          </cell>
          <cell r="O18067" t="str">
            <v/>
          </cell>
          <cell r="P18067" t="str">
            <v/>
          </cell>
          <cell r="Q18067" t="str">
            <v/>
          </cell>
        </row>
        <row r="18068">
          <cell r="J18068" t="str">
            <v/>
          </cell>
          <cell r="O18068" t="str">
            <v/>
          </cell>
          <cell r="P18068" t="str">
            <v/>
          </cell>
          <cell r="Q18068" t="str">
            <v/>
          </cell>
        </row>
        <row r="18069">
          <cell r="J18069" t="str">
            <v/>
          </cell>
          <cell r="O18069" t="str">
            <v/>
          </cell>
          <cell r="P18069" t="str">
            <v/>
          </cell>
          <cell r="Q18069" t="str">
            <v/>
          </cell>
        </row>
        <row r="18070">
          <cell r="J18070" t="str">
            <v/>
          </cell>
          <cell r="O18070" t="str">
            <v/>
          </cell>
          <cell r="P18070" t="str">
            <v/>
          </cell>
          <cell r="Q18070" t="str">
            <v/>
          </cell>
        </row>
        <row r="18071">
          <cell r="J18071" t="str">
            <v/>
          </cell>
          <cell r="O18071" t="str">
            <v/>
          </cell>
          <cell r="P18071" t="str">
            <v/>
          </cell>
          <cell r="Q18071" t="str">
            <v/>
          </cell>
        </row>
        <row r="18072">
          <cell r="J18072" t="str">
            <v/>
          </cell>
          <cell r="O18072" t="str">
            <v/>
          </cell>
          <cell r="P18072" t="str">
            <v/>
          </cell>
          <cell r="Q18072" t="str">
            <v/>
          </cell>
        </row>
        <row r="18073">
          <cell r="J18073" t="str">
            <v/>
          </cell>
          <cell r="O18073" t="str">
            <v/>
          </cell>
          <cell r="P18073" t="str">
            <v/>
          </cell>
          <cell r="Q18073" t="str">
            <v/>
          </cell>
        </row>
        <row r="18074">
          <cell r="J18074" t="str">
            <v/>
          </cell>
          <cell r="O18074" t="str">
            <v/>
          </cell>
          <cell r="P18074" t="str">
            <v/>
          </cell>
          <cell r="Q18074" t="str">
            <v/>
          </cell>
        </row>
        <row r="18075">
          <cell r="J18075" t="str">
            <v/>
          </cell>
          <cell r="O18075" t="str">
            <v/>
          </cell>
          <cell r="P18075" t="str">
            <v/>
          </cell>
          <cell r="Q18075" t="str">
            <v/>
          </cell>
        </row>
        <row r="18076">
          <cell r="J18076" t="str">
            <v/>
          </cell>
          <cell r="O18076" t="str">
            <v/>
          </cell>
          <cell r="P18076" t="str">
            <v/>
          </cell>
          <cell r="Q18076" t="str">
            <v/>
          </cell>
        </row>
        <row r="18077">
          <cell r="J18077" t="str">
            <v/>
          </cell>
          <cell r="O18077" t="str">
            <v/>
          </cell>
          <cell r="P18077" t="str">
            <v/>
          </cell>
          <cell r="Q18077" t="str">
            <v/>
          </cell>
        </row>
        <row r="18078">
          <cell r="J18078" t="str">
            <v/>
          </cell>
          <cell r="O18078" t="str">
            <v/>
          </cell>
          <cell r="P18078" t="str">
            <v/>
          </cell>
          <cell r="Q18078" t="str">
            <v/>
          </cell>
        </row>
        <row r="18079">
          <cell r="J18079" t="str">
            <v/>
          </cell>
          <cell r="O18079" t="str">
            <v/>
          </cell>
          <cell r="P18079" t="str">
            <v/>
          </cell>
          <cell r="Q18079" t="str">
            <v/>
          </cell>
        </row>
        <row r="18080">
          <cell r="J18080" t="str">
            <v/>
          </cell>
          <cell r="O18080" t="str">
            <v/>
          </cell>
          <cell r="P18080" t="str">
            <v/>
          </cell>
          <cell r="Q18080" t="str">
            <v/>
          </cell>
        </row>
        <row r="18081">
          <cell r="J18081" t="str">
            <v/>
          </cell>
          <cell r="O18081" t="str">
            <v/>
          </cell>
          <cell r="P18081" t="str">
            <v/>
          </cell>
          <cell r="Q18081" t="str">
            <v/>
          </cell>
        </row>
        <row r="18082">
          <cell r="J18082" t="str">
            <v/>
          </cell>
          <cell r="O18082" t="str">
            <v/>
          </cell>
          <cell r="P18082" t="str">
            <v/>
          </cell>
          <cell r="Q18082" t="str">
            <v/>
          </cell>
        </row>
        <row r="18083">
          <cell r="J18083" t="str">
            <v/>
          </cell>
          <cell r="O18083" t="str">
            <v/>
          </cell>
          <cell r="P18083" t="str">
            <v/>
          </cell>
          <cell r="Q18083" t="str">
            <v/>
          </cell>
        </row>
        <row r="18084">
          <cell r="J18084" t="str">
            <v/>
          </cell>
          <cell r="O18084" t="str">
            <v/>
          </cell>
          <cell r="P18084" t="str">
            <v/>
          </cell>
          <cell r="Q18084" t="str">
            <v/>
          </cell>
        </row>
        <row r="18085">
          <cell r="J18085" t="str">
            <v/>
          </cell>
          <cell r="O18085" t="str">
            <v/>
          </cell>
          <cell r="P18085" t="str">
            <v/>
          </cell>
          <cell r="Q18085" t="str">
            <v/>
          </cell>
        </row>
        <row r="18086">
          <cell r="J18086" t="str">
            <v/>
          </cell>
          <cell r="O18086" t="str">
            <v/>
          </cell>
          <cell r="P18086" t="str">
            <v/>
          </cell>
          <cell r="Q18086" t="str">
            <v/>
          </cell>
        </row>
        <row r="18087">
          <cell r="J18087" t="str">
            <v/>
          </cell>
          <cell r="O18087" t="str">
            <v/>
          </cell>
          <cell r="P18087" t="str">
            <v/>
          </cell>
          <cell r="Q18087" t="str">
            <v/>
          </cell>
        </row>
        <row r="18088">
          <cell r="J18088" t="str">
            <v/>
          </cell>
          <cell r="O18088" t="str">
            <v/>
          </cell>
          <cell r="P18088" t="str">
            <v/>
          </cell>
          <cell r="Q18088" t="str">
            <v/>
          </cell>
        </row>
        <row r="18089">
          <cell r="J18089" t="str">
            <v/>
          </cell>
          <cell r="O18089" t="str">
            <v/>
          </cell>
          <cell r="P18089" t="str">
            <v/>
          </cell>
          <cell r="Q18089" t="str">
            <v/>
          </cell>
        </row>
        <row r="18090">
          <cell r="J18090" t="str">
            <v/>
          </cell>
          <cell r="O18090" t="str">
            <v/>
          </cell>
          <cell r="P18090" t="str">
            <v/>
          </cell>
          <cell r="Q18090" t="str">
            <v/>
          </cell>
        </row>
        <row r="18091">
          <cell r="J18091" t="str">
            <v/>
          </cell>
          <cell r="O18091" t="str">
            <v/>
          </cell>
          <cell r="P18091" t="str">
            <v/>
          </cell>
          <cell r="Q18091" t="str">
            <v/>
          </cell>
        </row>
        <row r="18092">
          <cell r="J18092" t="str">
            <v/>
          </cell>
          <cell r="O18092" t="str">
            <v/>
          </cell>
          <cell r="P18092" t="str">
            <v/>
          </cell>
          <cell r="Q18092" t="str">
            <v/>
          </cell>
        </row>
        <row r="18093">
          <cell r="J18093" t="str">
            <v/>
          </cell>
          <cell r="O18093" t="str">
            <v/>
          </cell>
          <cell r="P18093" t="str">
            <v/>
          </cell>
          <cell r="Q18093" t="str">
            <v/>
          </cell>
        </row>
        <row r="18094">
          <cell r="J18094" t="str">
            <v/>
          </cell>
          <cell r="O18094" t="str">
            <v/>
          </cell>
          <cell r="P18094" t="str">
            <v/>
          </cell>
          <cell r="Q18094" t="str">
            <v/>
          </cell>
        </row>
        <row r="18095">
          <cell r="J18095" t="str">
            <v/>
          </cell>
          <cell r="O18095" t="str">
            <v/>
          </cell>
          <cell r="P18095" t="str">
            <v/>
          </cell>
          <cell r="Q18095" t="str">
            <v/>
          </cell>
        </row>
        <row r="18096">
          <cell r="J18096" t="str">
            <v/>
          </cell>
          <cell r="O18096" t="str">
            <v/>
          </cell>
          <cell r="P18096" t="str">
            <v/>
          </cell>
          <cell r="Q18096" t="str">
            <v/>
          </cell>
        </row>
        <row r="18097">
          <cell r="J18097" t="str">
            <v/>
          </cell>
          <cell r="O18097" t="str">
            <v/>
          </cell>
          <cell r="P18097" t="str">
            <v/>
          </cell>
          <cell r="Q18097" t="str">
            <v/>
          </cell>
        </row>
        <row r="18098">
          <cell r="J18098" t="str">
            <v/>
          </cell>
          <cell r="O18098" t="str">
            <v/>
          </cell>
          <cell r="P18098" t="str">
            <v/>
          </cell>
          <cell r="Q18098" t="str">
            <v/>
          </cell>
        </row>
        <row r="18099">
          <cell r="J18099" t="str">
            <v/>
          </cell>
          <cell r="O18099" t="str">
            <v/>
          </cell>
          <cell r="P18099" t="str">
            <v/>
          </cell>
          <cell r="Q18099" t="str">
            <v/>
          </cell>
        </row>
        <row r="18100">
          <cell r="J18100" t="str">
            <v/>
          </cell>
          <cell r="O18100" t="str">
            <v/>
          </cell>
          <cell r="P18100" t="str">
            <v/>
          </cell>
          <cell r="Q18100" t="str">
            <v/>
          </cell>
        </row>
        <row r="18101">
          <cell r="J18101" t="str">
            <v/>
          </cell>
          <cell r="O18101" t="str">
            <v/>
          </cell>
          <cell r="P18101" t="str">
            <v/>
          </cell>
          <cell r="Q18101" t="str">
            <v/>
          </cell>
        </row>
        <row r="18102">
          <cell r="J18102" t="str">
            <v/>
          </cell>
          <cell r="O18102" t="str">
            <v/>
          </cell>
          <cell r="P18102" t="str">
            <v/>
          </cell>
          <cell r="Q18102" t="str">
            <v/>
          </cell>
        </row>
        <row r="18103">
          <cell r="J18103" t="str">
            <v/>
          </cell>
          <cell r="O18103" t="str">
            <v/>
          </cell>
          <cell r="P18103" t="str">
            <v/>
          </cell>
          <cell r="Q18103" t="str">
            <v/>
          </cell>
        </row>
        <row r="18104">
          <cell r="J18104" t="str">
            <v/>
          </cell>
          <cell r="O18104" t="str">
            <v/>
          </cell>
          <cell r="P18104" t="str">
            <v/>
          </cell>
          <cell r="Q18104" t="str">
            <v/>
          </cell>
        </row>
        <row r="18105">
          <cell r="J18105" t="str">
            <v/>
          </cell>
          <cell r="O18105" t="str">
            <v/>
          </cell>
          <cell r="P18105" t="str">
            <v/>
          </cell>
          <cell r="Q18105" t="str">
            <v/>
          </cell>
        </row>
        <row r="18106">
          <cell r="J18106" t="str">
            <v/>
          </cell>
          <cell r="O18106" t="str">
            <v/>
          </cell>
          <cell r="P18106" t="str">
            <v/>
          </cell>
          <cell r="Q18106" t="str">
            <v/>
          </cell>
        </row>
        <row r="18107">
          <cell r="J18107" t="str">
            <v/>
          </cell>
          <cell r="O18107" t="str">
            <v/>
          </cell>
          <cell r="P18107" t="str">
            <v/>
          </cell>
          <cell r="Q18107" t="str">
            <v/>
          </cell>
        </row>
        <row r="18108">
          <cell r="J18108" t="str">
            <v/>
          </cell>
          <cell r="O18108" t="str">
            <v/>
          </cell>
          <cell r="P18108" t="str">
            <v/>
          </cell>
          <cell r="Q18108" t="str">
            <v/>
          </cell>
        </row>
        <row r="18109">
          <cell r="J18109" t="str">
            <v/>
          </cell>
          <cell r="O18109" t="str">
            <v/>
          </cell>
          <cell r="P18109" t="str">
            <v/>
          </cell>
          <cell r="Q18109" t="str">
            <v/>
          </cell>
        </row>
        <row r="18110">
          <cell r="J18110" t="str">
            <v/>
          </cell>
          <cell r="O18110" t="str">
            <v/>
          </cell>
          <cell r="P18110" t="str">
            <v/>
          </cell>
          <cell r="Q18110" t="str">
            <v/>
          </cell>
        </row>
        <row r="18111">
          <cell r="J18111" t="str">
            <v/>
          </cell>
          <cell r="O18111" t="str">
            <v/>
          </cell>
          <cell r="P18111" t="str">
            <v/>
          </cell>
          <cell r="Q18111" t="str">
            <v/>
          </cell>
        </row>
        <row r="18112">
          <cell r="J18112" t="str">
            <v/>
          </cell>
          <cell r="O18112" t="str">
            <v/>
          </cell>
          <cell r="P18112" t="str">
            <v/>
          </cell>
          <cell r="Q18112" t="str">
            <v/>
          </cell>
        </row>
        <row r="18113">
          <cell r="J18113" t="str">
            <v/>
          </cell>
          <cell r="O18113" t="str">
            <v/>
          </cell>
          <cell r="P18113" t="str">
            <v/>
          </cell>
          <cell r="Q18113" t="str">
            <v/>
          </cell>
        </row>
        <row r="18114">
          <cell r="J18114" t="str">
            <v/>
          </cell>
          <cell r="O18114" t="str">
            <v/>
          </cell>
          <cell r="P18114" t="str">
            <v/>
          </cell>
          <cell r="Q18114" t="str">
            <v/>
          </cell>
        </row>
        <row r="18115">
          <cell r="J18115" t="str">
            <v/>
          </cell>
          <cell r="O18115" t="str">
            <v/>
          </cell>
          <cell r="P18115" t="str">
            <v/>
          </cell>
          <cell r="Q18115" t="str">
            <v/>
          </cell>
        </row>
        <row r="18116">
          <cell r="J18116" t="str">
            <v/>
          </cell>
          <cell r="O18116" t="str">
            <v/>
          </cell>
          <cell r="P18116" t="str">
            <v/>
          </cell>
          <cell r="Q18116" t="str">
            <v/>
          </cell>
        </row>
        <row r="18117">
          <cell r="J18117" t="str">
            <v/>
          </cell>
          <cell r="O18117" t="str">
            <v/>
          </cell>
          <cell r="P18117" t="str">
            <v/>
          </cell>
          <cell r="Q18117" t="str">
            <v/>
          </cell>
        </row>
        <row r="18118">
          <cell r="J18118" t="str">
            <v/>
          </cell>
          <cell r="O18118" t="str">
            <v/>
          </cell>
          <cell r="P18118" t="str">
            <v/>
          </cell>
          <cell r="Q18118" t="str">
            <v/>
          </cell>
        </row>
        <row r="18119">
          <cell r="J18119" t="str">
            <v/>
          </cell>
          <cell r="O18119" t="str">
            <v/>
          </cell>
          <cell r="P18119" t="str">
            <v/>
          </cell>
          <cell r="Q18119" t="str">
            <v/>
          </cell>
        </row>
        <row r="18120">
          <cell r="J18120" t="str">
            <v/>
          </cell>
          <cell r="O18120" t="str">
            <v/>
          </cell>
          <cell r="P18120" t="str">
            <v/>
          </cell>
          <cell r="Q18120" t="str">
            <v/>
          </cell>
        </row>
        <row r="18121">
          <cell r="J18121" t="str">
            <v/>
          </cell>
          <cell r="O18121" t="str">
            <v/>
          </cell>
          <cell r="P18121" t="str">
            <v/>
          </cell>
          <cell r="Q18121" t="str">
            <v/>
          </cell>
        </row>
        <row r="18122">
          <cell r="J18122" t="str">
            <v/>
          </cell>
          <cell r="O18122" t="str">
            <v/>
          </cell>
          <cell r="P18122" t="str">
            <v/>
          </cell>
          <cell r="Q18122" t="str">
            <v/>
          </cell>
        </row>
        <row r="18123">
          <cell r="J18123" t="str">
            <v/>
          </cell>
          <cell r="O18123" t="str">
            <v/>
          </cell>
          <cell r="P18123" t="str">
            <v/>
          </cell>
          <cell r="Q18123" t="str">
            <v/>
          </cell>
        </row>
        <row r="18124">
          <cell r="J18124" t="str">
            <v/>
          </cell>
          <cell r="O18124" t="str">
            <v/>
          </cell>
          <cell r="P18124" t="str">
            <v/>
          </cell>
          <cell r="Q18124" t="str">
            <v/>
          </cell>
        </row>
        <row r="18125">
          <cell r="J18125" t="str">
            <v/>
          </cell>
          <cell r="O18125" t="str">
            <v/>
          </cell>
          <cell r="P18125" t="str">
            <v/>
          </cell>
          <cell r="Q18125" t="str">
            <v/>
          </cell>
        </row>
        <row r="18126">
          <cell r="J18126" t="str">
            <v/>
          </cell>
          <cell r="O18126" t="str">
            <v/>
          </cell>
          <cell r="P18126" t="str">
            <v/>
          </cell>
          <cell r="Q18126" t="str">
            <v/>
          </cell>
        </row>
        <row r="18127">
          <cell r="J18127" t="str">
            <v/>
          </cell>
          <cell r="O18127" t="str">
            <v/>
          </cell>
          <cell r="P18127" t="str">
            <v/>
          </cell>
          <cell r="Q18127" t="str">
            <v/>
          </cell>
        </row>
        <row r="18128">
          <cell r="J18128" t="str">
            <v/>
          </cell>
          <cell r="O18128" t="str">
            <v/>
          </cell>
          <cell r="P18128" t="str">
            <v/>
          </cell>
          <cell r="Q18128" t="str">
            <v/>
          </cell>
        </row>
        <row r="18129">
          <cell r="J18129" t="str">
            <v/>
          </cell>
          <cell r="O18129" t="str">
            <v/>
          </cell>
          <cell r="P18129" t="str">
            <v/>
          </cell>
          <cell r="Q18129" t="str">
            <v/>
          </cell>
        </row>
        <row r="18130">
          <cell r="J18130" t="str">
            <v/>
          </cell>
          <cell r="O18130" t="str">
            <v/>
          </cell>
          <cell r="P18130" t="str">
            <v/>
          </cell>
          <cell r="Q18130" t="str">
            <v/>
          </cell>
        </row>
        <row r="18131">
          <cell r="J18131" t="str">
            <v/>
          </cell>
          <cell r="O18131" t="str">
            <v/>
          </cell>
          <cell r="P18131" t="str">
            <v/>
          </cell>
          <cell r="Q18131" t="str">
            <v/>
          </cell>
        </row>
        <row r="18132">
          <cell r="J18132" t="str">
            <v/>
          </cell>
          <cell r="O18132" t="str">
            <v/>
          </cell>
          <cell r="P18132" t="str">
            <v/>
          </cell>
          <cell r="Q18132" t="str">
            <v/>
          </cell>
        </row>
        <row r="18133">
          <cell r="J18133" t="str">
            <v/>
          </cell>
          <cell r="O18133" t="str">
            <v/>
          </cell>
          <cell r="P18133" t="str">
            <v/>
          </cell>
          <cell r="Q18133" t="str">
            <v/>
          </cell>
        </row>
        <row r="18134">
          <cell r="J18134" t="str">
            <v/>
          </cell>
          <cell r="O18134" t="str">
            <v/>
          </cell>
          <cell r="P18134" t="str">
            <v/>
          </cell>
          <cell r="Q18134" t="str">
            <v/>
          </cell>
        </row>
        <row r="18135">
          <cell r="J18135" t="str">
            <v/>
          </cell>
          <cell r="O18135" t="str">
            <v/>
          </cell>
          <cell r="P18135" t="str">
            <v/>
          </cell>
          <cell r="Q18135" t="str">
            <v/>
          </cell>
        </row>
        <row r="18136">
          <cell r="J18136" t="str">
            <v/>
          </cell>
          <cell r="O18136" t="str">
            <v/>
          </cell>
          <cell r="P18136" t="str">
            <v/>
          </cell>
          <cell r="Q18136" t="str">
            <v/>
          </cell>
        </row>
        <row r="18137">
          <cell r="J18137" t="str">
            <v/>
          </cell>
          <cell r="O18137" t="str">
            <v/>
          </cell>
          <cell r="P18137" t="str">
            <v/>
          </cell>
          <cell r="Q18137" t="str">
            <v/>
          </cell>
        </row>
        <row r="18138">
          <cell r="J18138" t="str">
            <v/>
          </cell>
          <cell r="O18138" t="str">
            <v/>
          </cell>
          <cell r="P18138" t="str">
            <v/>
          </cell>
          <cell r="Q18138" t="str">
            <v/>
          </cell>
        </row>
        <row r="18139">
          <cell r="J18139" t="str">
            <v/>
          </cell>
          <cell r="O18139" t="str">
            <v/>
          </cell>
          <cell r="P18139" t="str">
            <v/>
          </cell>
          <cell r="Q18139" t="str">
            <v/>
          </cell>
        </row>
        <row r="18140">
          <cell r="J18140" t="str">
            <v/>
          </cell>
          <cell r="O18140" t="str">
            <v/>
          </cell>
          <cell r="P18140" t="str">
            <v/>
          </cell>
          <cell r="Q18140" t="str">
            <v/>
          </cell>
        </row>
        <row r="18141">
          <cell r="J18141" t="str">
            <v/>
          </cell>
          <cell r="O18141" t="str">
            <v/>
          </cell>
          <cell r="P18141" t="str">
            <v/>
          </cell>
          <cell r="Q18141" t="str">
            <v/>
          </cell>
        </row>
        <row r="18142">
          <cell r="J18142" t="str">
            <v/>
          </cell>
          <cell r="O18142" t="str">
            <v/>
          </cell>
          <cell r="P18142" t="str">
            <v/>
          </cell>
          <cell r="Q18142" t="str">
            <v/>
          </cell>
        </row>
        <row r="18143">
          <cell r="J18143" t="str">
            <v/>
          </cell>
          <cell r="O18143" t="str">
            <v/>
          </cell>
          <cell r="P18143" t="str">
            <v/>
          </cell>
          <cell r="Q18143" t="str">
            <v/>
          </cell>
        </row>
        <row r="18144">
          <cell r="J18144" t="str">
            <v/>
          </cell>
          <cell r="O18144" t="str">
            <v/>
          </cell>
          <cell r="P18144" t="str">
            <v/>
          </cell>
          <cell r="Q18144" t="str">
            <v/>
          </cell>
        </row>
        <row r="18145">
          <cell r="J18145" t="str">
            <v/>
          </cell>
          <cell r="O18145" t="str">
            <v/>
          </cell>
          <cell r="P18145" t="str">
            <v/>
          </cell>
          <cell r="Q18145" t="str">
            <v/>
          </cell>
        </row>
        <row r="18146">
          <cell r="J18146" t="str">
            <v/>
          </cell>
          <cell r="O18146" t="str">
            <v/>
          </cell>
          <cell r="P18146" t="str">
            <v/>
          </cell>
          <cell r="Q18146" t="str">
            <v/>
          </cell>
        </row>
        <row r="18147">
          <cell r="J18147" t="str">
            <v/>
          </cell>
          <cell r="O18147" t="str">
            <v/>
          </cell>
          <cell r="P18147" t="str">
            <v/>
          </cell>
          <cell r="Q18147" t="str">
            <v/>
          </cell>
        </row>
        <row r="18148">
          <cell r="J18148" t="str">
            <v/>
          </cell>
          <cell r="O18148" t="str">
            <v/>
          </cell>
          <cell r="P18148" t="str">
            <v/>
          </cell>
          <cell r="Q18148" t="str">
            <v/>
          </cell>
        </row>
        <row r="18149">
          <cell r="J18149" t="str">
            <v/>
          </cell>
          <cell r="O18149" t="str">
            <v/>
          </cell>
          <cell r="P18149" t="str">
            <v/>
          </cell>
          <cell r="Q18149" t="str">
            <v/>
          </cell>
        </row>
        <row r="18150">
          <cell r="J18150" t="str">
            <v/>
          </cell>
          <cell r="O18150" t="str">
            <v/>
          </cell>
          <cell r="P18150" t="str">
            <v/>
          </cell>
          <cell r="Q18150" t="str">
            <v/>
          </cell>
        </row>
        <row r="18151">
          <cell r="J18151" t="str">
            <v/>
          </cell>
          <cell r="O18151" t="str">
            <v/>
          </cell>
          <cell r="P18151" t="str">
            <v/>
          </cell>
          <cell r="Q18151" t="str">
            <v/>
          </cell>
        </row>
        <row r="18152">
          <cell r="J18152" t="str">
            <v/>
          </cell>
          <cell r="O18152" t="str">
            <v/>
          </cell>
          <cell r="P18152" t="str">
            <v/>
          </cell>
          <cell r="Q18152" t="str">
            <v/>
          </cell>
        </row>
        <row r="18153">
          <cell r="J18153" t="str">
            <v/>
          </cell>
          <cell r="O18153" t="str">
            <v/>
          </cell>
          <cell r="P18153" t="str">
            <v/>
          </cell>
          <cell r="Q18153" t="str">
            <v/>
          </cell>
        </row>
        <row r="18154">
          <cell r="J18154" t="str">
            <v/>
          </cell>
          <cell r="O18154" t="str">
            <v/>
          </cell>
          <cell r="P18154" t="str">
            <v/>
          </cell>
          <cell r="Q18154" t="str">
            <v/>
          </cell>
        </row>
        <row r="18155">
          <cell r="J18155" t="str">
            <v/>
          </cell>
          <cell r="O18155" t="str">
            <v/>
          </cell>
          <cell r="P18155" t="str">
            <v/>
          </cell>
          <cell r="Q18155" t="str">
            <v/>
          </cell>
        </row>
        <row r="18156">
          <cell r="J18156" t="str">
            <v/>
          </cell>
          <cell r="O18156" t="str">
            <v/>
          </cell>
          <cell r="P18156" t="str">
            <v/>
          </cell>
          <cell r="Q18156" t="str">
            <v/>
          </cell>
        </row>
        <row r="18157">
          <cell r="J18157" t="str">
            <v/>
          </cell>
          <cell r="O18157" t="str">
            <v/>
          </cell>
          <cell r="P18157" t="str">
            <v/>
          </cell>
          <cell r="Q18157" t="str">
            <v/>
          </cell>
        </row>
        <row r="18158">
          <cell r="J18158" t="str">
            <v/>
          </cell>
          <cell r="O18158" t="str">
            <v/>
          </cell>
          <cell r="P18158" t="str">
            <v/>
          </cell>
          <cell r="Q18158" t="str">
            <v/>
          </cell>
        </row>
        <row r="18159">
          <cell r="J18159" t="str">
            <v/>
          </cell>
          <cell r="O18159" t="str">
            <v/>
          </cell>
          <cell r="P18159" t="str">
            <v/>
          </cell>
          <cell r="Q18159" t="str">
            <v/>
          </cell>
        </row>
        <row r="18160">
          <cell r="J18160" t="str">
            <v/>
          </cell>
          <cell r="O18160" t="str">
            <v/>
          </cell>
          <cell r="P18160" t="str">
            <v/>
          </cell>
          <cell r="Q18160" t="str">
            <v/>
          </cell>
        </row>
        <row r="18161">
          <cell r="J18161" t="str">
            <v/>
          </cell>
          <cell r="O18161" t="str">
            <v/>
          </cell>
          <cell r="P18161" t="str">
            <v/>
          </cell>
          <cell r="Q18161" t="str">
            <v/>
          </cell>
        </row>
        <row r="18162">
          <cell r="J18162" t="str">
            <v/>
          </cell>
          <cell r="O18162" t="str">
            <v/>
          </cell>
          <cell r="P18162" t="str">
            <v/>
          </cell>
          <cell r="Q18162" t="str">
            <v/>
          </cell>
        </row>
        <row r="18163">
          <cell r="J18163" t="str">
            <v/>
          </cell>
          <cell r="O18163" t="str">
            <v/>
          </cell>
          <cell r="P18163" t="str">
            <v/>
          </cell>
          <cell r="Q18163" t="str">
            <v/>
          </cell>
        </row>
        <row r="18164">
          <cell r="J18164" t="str">
            <v/>
          </cell>
          <cell r="O18164" t="str">
            <v/>
          </cell>
          <cell r="P18164" t="str">
            <v/>
          </cell>
          <cell r="Q18164" t="str">
            <v/>
          </cell>
        </row>
        <row r="18165">
          <cell r="J18165" t="str">
            <v/>
          </cell>
          <cell r="O18165" t="str">
            <v/>
          </cell>
          <cell r="P18165" t="str">
            <v/>
          </cell>
          <cell r="Q18165" t="str">
            <v/>
          </cell>
        </row>
        <row r="18166">
          <cell r="J18166" t="str">
            <v/>
          </cell>
          <cell r="O18166" t="str">
            <v/>
          </cell>
          <cell r="P18166" t="str">
            <v/>
          </cell>
          <cell r="Q18166" t="str">
            <v/>
          </cell>
        </row>
        <row r="18167">
          <cell r="J18167" t="str">
            <v/>
          </cell>
          <cell r="O18167" t="str">
            <v/>
          </cell>
          <cell r="P18167" t="str">
            <v/>
          </cell>
          <cell r="Q18167" t="str">
            <v/>
          </cell>
        </row>
        <row r="18168">
          <cell r="J18168" t="str">
            <v/>
          </cell>
          <cell r="O18168" t="str">
            <v/>
          </cell>
          <cell r="P18168" t="str">
            <v/>
          </cell>
          <cell r="Q18168" t="str">
            <v/>
          </cell>
        </row>
        <row r="18169">
          <cell r="J18169" t="str">
            <v/>
          </cell>
          <cell r="O18169" t="str">
            <v/>
          </cell>
          <cell r="P18169" t="str">
            <v/>
          </cell>
          <cell r="Q18169" t="str">
            <v/>
          </cell>
        </row>
        <row r="18170">
          <cell r="J18170" t="str">
            <v/>
          </cell>
          <cell r="O18170" t="str">
            <v/>
          </cell>
          <cell r="P18170" t="str">
            <v/>
          </cell>
          <cell r="Q18170" t="str">
            <v/>
          </cell>
        </row>
        <row r="18171">
          <cell r="J18171" t="str">
            <v/>
          </cell>
          <cell r="O18171" t="str">
            <v/>
          </cell>
          <cell r="P18171" t="str">
            <v/>
          </cell>
          <cell r="Q18171" t="str">
            <v/>
          </cell>
        </row>
        <row r="18172">
          <cell r="J18172" t="str">
            <v/>
          </cell>
          <cell r="O18172" t="str">
            <v/>
          </cell>
          <cell r="P18172" t="str">
            <v/>
          </cell>
          <cell r="Q18172" t="str">
            <v/>
          </cell>
        </row>
        <row r="18173">
          <cell r="J18173" t="str">
            <v/>
          </cell>
          <cell r="O18173" t="str">
            <v/>
          </cell>
          <cell r="P18173" t="str">
            <v/>
          </cell>
          <cell r="Q18173" t="str">
            <v/>
          </cell>
        </row>
        <row r="18174">
          <cell r="J18174" t="str">
            <v/>
          </cell>
          <cell r="O18174" t="str">
            <v/>
          </cell>
          <cell r="P18174" t="str">
            <v/>
          </cell>
          <cell r="Q18174" t="str">
            <v/>
          </cell>
        </row>
        <row r="18175">
          <cell r="J18175" t="str">
            <v/>
          </cell>
          <cell r="O18175" t="str">
            <v/>
          </cell>
          <cell r="P18175" t="str">
            <v/>
          </cell>
          <cell r="Q18175" t="str">
            <v/>
          </cell>
        </row>
        <row r="18176">
          <cell r="J18176" t="str">
            <v/>
          </cell>
          <cell r="O18176" t="str">
            <v/>
          </cell>
          <cell r="P18176" t="str">
            <v/>
          </cell>
          <cell r="Q18176" t="str">
            <v/>
          </cell>
        </row>
        <row r="18177">
          <cell r="J18177" t="str">
            <v/>
          </cell>
          <cell r="O18177" t="str">
            <v/>
          </cell>
          <cell r="P18177" t="str">
            <v/>
          </cell>
          <cell r="Q18177" t="str">
            <v/>
          </cell>
        </row>
        <row r="18178">
          <cell r="J18178" t="str">
            <v/>
          </cell>
          <cell r="O18178" t="str">
            <v/>
          </cell>
          <cell r="P18178" t="str">
            <v/>
          </cell>
          <cell r="Q18178" t="str">
            <v/>
          </cell>
        </row>
        <row r="18179">
          <cell r="J18179" t="str">
            <v/>
          </cell>
          <cell r="O18179" t="str">
            <v/>
          </cell>
          <cell r="P18179" t="str">
            <v/>
          </cell>
          <cell r="Q18179" t="str">
            <v/>
          </cell>
        </row>
        <row r="18180">
          <cell r="J18180" t="str">
            <v/>
          </cell>
          <cell r="O18180" t="str">
            <v/>
          </cell>
          <cell r="P18180" t="str">
            <v/>
          </cell>
          <cell r="Q18180" t="str">
            <v/>
          </cell>
        </row>
        <row r="18181">
          <cell r="J18181" t="str">
            <v/>
          </cell>
          <cell r="O18181" t="str">
            <v/>
          </cell>
          <cell r="P18181" t="str">
            <v/>
          </cell>
          <cell r="Q18181" t="str">
            <v/>
          </cell>
        </row>
        <row r="18182">
          <cell r="J18182" t="str">
            <v/>
          </cell>
          <cell r="O18182" t="str">
            <v/>
          </cell>
          <cell r="P18182" t="str">
            <v/>
          </cell>
          <cell r="Q18182" t="str">
            <v/>
          </cell>
        </row>
        <row r="18183">
          <cell r="J18183" t="str">
            <v/>
          </cell>
          <cell r="O18183" t="str">
            <v/>
          </cell>
          <cell r="P18183" t="str">
            <v/>
          </cell>
          <cell r="Q18183" t="str">
            <v/>
          </cell>
        </row>
        <row r="18184">
          <cell r="J18184" t="str">
            <v/>
          </cell>
          <cell r="O18184" t="str">
            <v/>
          </cell>
          <cell r="P18184" t="str">
            <v/>
          </cell>
          <cell r="Q18184" t="str">
            <v/>
          </cell>
        </row>
        <row r="18185">
          <cell r="J18185" t="str">
            <v/>
          </cell>
          <cell r="O18185" t="str">
            <v/>
          </cell>
          <cell r="P18185" t="str">
            <v/>
          </cell>
          <cell r="Q18185" t="str">
            <v/>
          </cell>
        </row>
        <row r="18186">
          <cell r="J18186" t="str">
            <v/>
          </cell>
          <cell r="O18186" t="str">
            <v/>
          </cell>
          <cell r="P18186" t="str">
            <v/>
          </cell>
          <cell r="Q18186" t="str">
            <v/>
          </cell>
        </row>
        <row r="18187">
          <cell r="J18187" t="str">
            <v/>
          </cell>
          <cell r="O18187" t="str">
            <v/>
          </cell>
          <cell r="P18187" t="str">
            <v/>
          </cell>
          <cell r="Q18187" t="str">
            <v/>
          </cell>
        </row>
        <row r="18188">
          <cell r="J18188" t="str">
            <v/>
          </cell>
          <cell r="O18188" t="str">
            <v/>
          </cell>
          <cell r="P18188" t="str">
            <v/>
          </cell>
          <cell r="Q18188" t="str">
            <v/>
          </cell>
        </row>
        <row r="18189">
          <cell r="J18189" t="str">
            <v/>
          </cell>
          <cell r="O18189" t="str">
            <v/>
          </cell>
          <cell r="P18189" t="str">
            <v/>
          </cell>
          <cell r="Q18189" t="str">
            <v/>
          </cell>
        </row>
        <row r="18190">
          <cell r="J18190" t="str">
            <v/>
          </cell>
          <cell r="O18190" t="str">
            <v/>
          </cell>
          <cell r="P18190" t="str">
            <v/>
          </cell>
          <cell r="Q18190" t="str">
            <v/>
          </cell>
        </row>
        <row r="18191">
          <cell r="J18191" t="str">
            <v/>
          </cell>
          <cell r="O18191" t="str">
            <v/>
          </cell>
          <cell r="P18191" t="str">
            <v/>
          </cell>
          <cell r="Q18191" t="str">
            <v/>
          </cell>
        </row>
        <row r="18192">
          <cell r="J18192" t="str">
            <v/>
          </cell>
          <cell r="O18192" t="str">
            <v/>
          </cell>
          <cell r="P18192" t="str">
            <v/>
          </cell>
          <cell r="Q18192" t="str">
            <v/>
          </cell>
        </row>
        <row r="18193">
          <cell r="J18193" t="str">
            <v/>
          </cell>
          <cell r="O18193" t="str">
            <v/>
          </cell>
          <cell r="P18193" t="str">
            <v/>
          </cell>
          <cell r="Q18193" t="str">
            <v/>
          </cell>
        </row>
        <row r="18194">
          <cell r="J18194" t="str">
            <v/>
          </cell>
          <cell r="O18194" t="str">
            <v/>
          </cell>
          <cell r="P18194" t="str">
            <v/>
          </cell>
          <cell r="Q18194" t="str">
            <v/>
          </cell>
        </row>
        <row r="18195">
          <cell r="J18195" t="str">
            <v/>
          </cell>
          <cell r="O18195" t="str">
            <v/>
          </cell>
          <cell r="P18195" t="str">
            <v/>
          </cell>
          <cell r="Q18195" t="str">
            <v/>
          </cell>
        </row>
        <row r="18196">
          <cell r="J18196" t="str">
            <v/>
          </cell>
          <cell r="O18196" t="str">
            <v/>
          </cell>
          <cell r="P18196" t="str">
            <v/>
          </cell>
          <cell r="Q18196" t="str">
            <v/>
          </cell>
        </row>
        <row r="18197">
          <cell r="J18197" t="str">
            <v/>
          </cell>
          <cell r="O18197" t="str">
            <v/>
          </cell>
          <cell r="P18197" t="str">
            <v/>
          </cell>
          <cell r="Q18197" t="str">
            <v/>
          </cell>
        </row>
        <row r="18198">
          <cell r="J18198" t="str">
            <v/>
          </cell>
          <cell r="O18198" t="str">
            <v/>
          </cell>
          <cell r="P18198" t="str">
            <v/>
          </cell>
          <cell r="Q18198" t="str">
            <v/>
          </cell>
        </row>
        <row r="18199">
          <cell r="J18199" t="str">
            <v/>
          </cell>
          <cell r="O18199" t="str">
            <v/>
          </cell>
          <cell r="P18199" t="str">
            <v/>
          </cell>
          <cell r="Q18199" t="str">
            <v/>
          </cell>
        </row>
        <row r="18200">
          <cell r="J18200" t="str">
            <v/>
          </cell>
          <cell r="O18200" t="str">
            <v/>
          </cell>
          <cell r="P18200" t="str">
            <v/>
          </cell>
          <cell r="Q18200" t="str">
            <v/>
          </cell>
        </row>
        <row r="18201">
          <cell r="J18201" t="str">
            <v/>
          </cell>
          <cell r="O18201" t="str">
            <v/>
          </cell>
          <cell r="P18201" t="str">
            <v/>
          </cell>
          <cell r="Q18201" t="str">
            <v/>
          </cell>
        </row>
        <row r="18202">
          <cell r="J18202" t="str">
            <v/>
          </cell>
          <cell r="O18202" t="str">
            <v/>
          </cell>
          <cell r="P18202" t="str">
            <v/>
          </cell>
          <cell r="Q18202" t="str">
            <v/>
          </cell>
        </row>
        <row r="18203">
          <cell r="J18203" t="str">
            <v/>
          </cell>
          <cell r="O18203" t="str">
            <v/>
          </cell>
          <cell r="P18203" t="str">
            <v/>
          </cell>
          <cell r="Q18203" t="str">
            <v/>
          </cell>
        </row>
        <row r="18204">
          <cell r="J18204" t="str">
            <v/>
          </cell>
          <cell r="O18204" t="str">
            <v/>
          </cell>
          <cell r="P18204" t="str">
            <v/>
          </cell>
          <cell r="Q18204" t="str">
            <v/>
          </cell>
        </row>
        <row r="18205">
          <cell r="J18205" t="str">
            <v/>
          </cell>
          <cell r="O18205" t="str">
            <v/>
          </cell>
          <cell r="P18205" t="str">
            <v/>
          </cell>
          <cell r="Q18205" t="str">
            <v/>
          </cell>
        </row>
        <row r="18206">
          <cell r="J18206" t="str">
            <v/>
          </cell>
          <cell r="O18206" t="str">
            <v/>
          </cell>
          <cell r="P18206" t="str">
            <v/>
          </cell>
          <cell r="Q18206" t="str">
            <v/>
          </cell>
        </row>
        <row r="18207">
          <cell r="J18207" t="str">
            <v/>
          </cell>
          <cell r="O18207" t="str">
            <v/>
          </cell>
          <cell r="P18207" t="str">
            <v/>
          </cell>
          <cell r="Q18207" t="str">
            <v/>
          </cell>
        </row>
        <row r="18208">
          <cell r="J18208" t="str">
            <v/>
          </cell>
          <cell r="O18208" t="str">
            <v/>
          </cell>
          <cell r="P18208" t="str">
            <v/>
          </cell>
          <cell r="Q18208" t="str">
            <v/>
          </cell>
        </row>
        <row r="18209">
          <cell r="J18209" t="str">
            <v/>
          </cell>
          <cell r="O18209" t="str">
            <v/>
          </cell>
          <cell r="P18209" t="str">
            <v/>
          </cell>
          <cell r="Q18209" t="str">
            <v/>
          </cell>
        </row>
        <row r="18210">
          <cell r="J18210" t="str">
            <v/>
          </cell>
          <cell r="O18210" t="str">
            <v/>
          </cell>
          <cell r="P18210" t="str">
            <v/>
          </cell>
          <cell r="Q18210" t="str">
            <v/>
          </cell>
        </row>
        <row r="18211">
          <cell r="J18211" t="str">
            <v/>
          </cell>
          <cell r="O18211" t="str">
            <v/>
          </cell>
          <cell r="P18211" t="str">
            <v/>
          </cell>
          <cell r="Q18211" t="str">
            <v/>
          </cell>
        </row>
        <row r="18212">
          <cell r="J18212" t="str">
            <v/>
          </cell>
          <cell r="O18212" t="str">
            <v/>
          </cell>
          <cell r="P18212" t="str">
            <v/>
          </cell>
          <cell r="Q18212" t="str">
            <v/>
          </cell>
        </row>
        <row r="18213">
          <cell r="J18213" t="str">
            <v/>
          </cell>
          <cell r="O18213" t="str">
            <v/>
          </cell>
          <cell r="P18213" t="str">
            <v/>
          </cell>
          <cell r="Q18213" t="str">
            <v/>
          </cell>
        </row>
        <row r="18214">
          <cell r="J18214" t="str">
            <v/>
          </cell>
          <cell r="O18214" t="str">
            <v/>
          </cell>
          <cell r="P18214" t="str">
            <v/>
          </cell>
          <cell r="Q18214" t="str">
            <v/>
          </cell>
        </row>
        <row r="18215">
          <cell r="J18215" t="str">
            <v/>
          </cell>
          <cell r="O18215" t="str">
            <v/>
          </cell>
          <cell r="P18215" t="str">
            <v/>
          </cell>
          <cell r="Q18215" t="str">
            <v/>
          </cell>
        </row>
        <row r="18216">
          <cell r="J18216" t="str">
            <v/>
          </cell>
          <cell r="O18216" t="str">
            <v/>
          </cell>
          <cell r="P18216" t="str">
            <v/>
          </cell>
          <cell r="Q18216" t="str">
            <v/>
          </cell>
        </row>
        <row r="18217">
          <cell r="J18217" t="str">
            <v/>
          </cell>
          <cell r="O18217" t="str">
            <v/>
          </cell>
          <cell r="P18217" t="str">
            <v/>
          </cell>
          <cell r="Q18217" t="str">
            <v/>
          </cell>
        </row>
        <row r="18218">
          <cell r="J18218" t="str">
            <v/>
          </cell>
          <cell r="O18218" t="str">
            <v/>
          </cell>
          <cell r="P18218" t="str">
            <v/>
          </cell>
          <cell r="Q18218" t="str">
            <v/>
          </cell>
        </row>
        <row r="18219">
          <cell r="J18219" t="str">
            <v/>
          </cell>
          <cell r="O18219" t="str">
            <v/>
          </cell>
          <cell r="P18219" t="str">
            <v/>
          </cell>
          <cell r="Q18219" t="str">
            <v/>
          </cell>
        </row>
        <row r="18220">
          <cell r="J18220" t="str">
            <v/>
          </cell>
          <cell r="O18220" t="str">
            <v/>
          </cell>
          <cell r="P18220" t="str">
            <v/>
          </cell>
          <cell r="Q18220" t="str">
            <v/>
          </cell>
        </row>
        <row r="18221">
          <cell r="J18221" t="str">
            <v/>
          </cell>
          <cell r="O18221" t="str">
            <v/>
          </cell>
          <cell r="P18221" t="str">
            <v/>
          </cell>
          <cell r="Q18221" t="str">
            <v/>
          </cell>
        </row>
        <row r="18222">
          <cell r="J18222" t="str">
            <v/>
          </cell>
          <cell r="O18222" t="str">
            <v/>
          </cell>
          <cell r="P18222" t="str">
            <v/>
          </cell>
          <cell r="Q18222" t="str">
            <v/>
          </cell>
        </row>
        <row r="18223">
          <cell r="J18223" t="str">
            <v/>
          </cell>
          <cell r="O18223" t="str">
            <v/>
          </cell>
          <cell r="P18223" t="str">
            <v/>
          </cell>
          <cell r="Q18223" t="str">
            <v/>
          </cell>
        </row>
        <row r="18224">
          <cell r="J18224" t="str">
            <v/>
          </cell>
          <cell r="O18224" t="str">
            <v/>
          </cell>
          <cell r="P18224" t="str">
            <v/>
          </cell>
          <cell r="Q18224" t="str">
            <v/>
          </cell>
        </row>
        <row r="18225">
          <cell r="J18225" t="str">
            <v/>
          </cell>
          <cell r="O18225" t="str">
            <v/>
          </cell>
          <cell r="P18225" t="str">
            <v/>
          </cell>
          <cell r="Q18225" t="str">
            <v/>
          </cell>
        </row>
        <row r="18226">
          <cell r="J18226" t="str">
            <v/>
          </cell>
          <cell r="O18226" t="str">
            <v/>
          </cell>
          <cell r="P18226" t="str">
            <v/>
          </cell>
          <cell r="Q18226" t="str">
            <v/>
          </cell>
        </row>
        <row r="18227">
          <cell r="J18227" t="str">
            <v/>
          </cell>
          <cell r="O18227" t="str">
            <v/>
          </cell>
          <cell r="P18227" t="str">
            <v/>
          </cell>
          <cell r="Q18227" t="str">
            <v/>
          </cell>
        </row>
        <row r="18228">
          <cell r="J18228" t="str">
            <v/>
          </cell>
          <cell r="O18228" t="str">
            <v/>
          </cell>
          <cell r="P18228" t="str">
            <v/>
          </cell>
          <cell r="Q18228" t="str">
            <v/>
          </cell>
        </row>
        <row r="18229">
          <cell r="J18229" t="str">
            <v/>
          </cell>
          <cell r="O18229" t="str">
            <v/>
          </cell>
          <cell r="P18229" t="str">
            <v/>
          </cell>
          <cell r="Q18229" t="str">
            <v/>
          </cell>
        </row>
        <row r="18230">
          <cell r="J18230" t="str">
            <v/>
          </cell>
          <cell r="O18230" t="str">
            <v/>
          </cell>
          <cell r="P18230" t="str">
            <v/>
          </cell>
          <cell r="Q18230" t="str">
            <v/>
          </cell>
        </row>
        <row r="18231">
          <cell r="J18231" t="str">
            <v/>
          </cell>
          <cell r="O18231" t="str">
            <v/>
          </cell>
          <cell r="P18231" t="str">
            <v/>
          </cell>
          <cell r="Q18231" t="str">
            <v/>
          </cell>
        </row>
        <row r="18232">
          <cell r="J18232" t="str">
            <v/>
          </cell>
          <cell r="O18232" t="str">
            <v/>
          </cell>
          <cell r="P18232" t="str">
            <v/>
          </cell>
          <cell r="Q18232" t="str">
            <v/>
          </cell>
        </row>
        <row r="18233">
          <cell r="J18233" t="str">
            <v/>
          </cell>
          <cell r="O18233" t="str">
            <v/>
          </cell>
          <cell r="P18233" t="str">
            <v/>
          </cell>
          <cell r="Q18233" t="str">
            <v/>
          </cell>
        </row>
        <row r="18234">
          <cell r="J18234" t="str">
            <v/>
          </cell>
          <cell r="O18234" t="str">
            <v/>
          </cell>
          <cell r="P18234" t="str">
            <v/>
          </cell>
          <cell r="Q18234" t="str">
            <v/>
          </cell>
        </row>
        <row r="18235">
          <cell r="J18235" t="str">
            <v/>
          </cell>
          <cell r="O18235" t="str">
            <v/>
          </cell>
          <cell r="P18235" t="str">
            <v/>
          </cell>
          <cell r="Q18235" t="str">
            <v/>
          </cell>
        </row>
        <row r="18236">
          <cell r="J18236" t="str">
            <v/>
          </cell>
          <cell r="O18236" t="str">
            <v/>
          </cell>
          <cell r="P18236" t="str">
            <v/>
          </cell>
          <cell r="Q18236" t="str">
            <v/>
          </cell>
        </row>
        <row r="18237">
          <cell r="J18237" t="str">
            <v/>
          </cell>
          <cell r="O18237" t="str">
            <v/>
          </cell>
          <cell r="P18237" t="str">
            <v/>
          </cell>
          <cell r="Q18237" t="str">
            <v/>
          </cell>
        </row>
        <row r="18238">
          <cell r="J18238" t="str">
            <v/>
          </cell>
          <cell r="O18238" t="str">
            <v/>
          </cell>
          <cell r="P18238" t="str">
            <v/>
          </cell>
          <cell r="Q18238" t="str">
            <v/>
          </cell>
        </row>
        <row r="18239">
          <cell r="J18239" t="str">
            <v/>
          </cell>
          <cell r="O18239" t="str">
            <v/>
          </cell>
          <cell r="P18239" t="str">
            <v/>
          </cell>
          <cell r="Q18239" t="str">
            <v/>
          </cell>
        </row>
        <row r="18240">
          <cell r="J18240" t="str">
            <v/>
          </cell>
          <cell r="O18240" t="str">
            <v/>
          </cell>
          <cell r="P18240" t="str">
            <v/>
          </cell>
          <cell r="Q18240" t="str">
            <v/>
          </cell>
        </row>
        <row r="18241">
          <cell r="J18241" t="str">
            <v/>
          </cell>
          <cell r="O18241" t="str">
            <v/>
          </cell>
          <cell r="P18241" t="str">
            <v/>
          </cell>
          <cell r="Q18241" t="str">
            <v/>
          </cell>
        </row>
        <row r="18242">
          <cell r="J18242" t="str">
            <v/>
          </cell>
          <cell r="O18242" t="str">
            <v/>
          </cell>
          <cell r="P18242" t="str">
            <v/>
          </cell>
          <cell r="Q18242" t="str">
            <v/>
          </cell>
        </row>
        <row r="18243">
          <cell r="J18243" t="str">
            <v/>
          </cell>
          <cell r="O18243" t="str">
            <v/>
          </cell>
          <cell r="P18243" t="str">
            <v/>
          </cell>
          <cell r="Q18243" t="str">
            <v/>
          </cell>
        </row>
        <row r="18244">
          <cell r="J18244" t="str">
            <v/>
          </cell>
          <cell r="O18244" t="str">
            <v/>
          </cell>
          <cell r="P18244" t="str">
            <v/>
          </cell>
          <cell r="Q18244" t="str">
            <v/>
          </cell>
        </row>
        <row r="18245">
          <cell r="J18245" t="str">
            <v/>
          </cell>
          <cell r="O18245" t="str">
            <v/>
          </cell>
          <cell r="P18245" t="str">
            <v/>
          </cell>
          <cell r="Q18245" t="str">
            <v/>
          </cell>
        </row>
        <row r="18246">
          <cell r="J18246" t="str">
            <v/>
          </cell>
          <cell r="O18246" t="str">
            <v/>
          </cell>
          <cell r="P18246" t="str">
            <v/>
          </cell>
          <cell r="Q18246" t="str">
            <v/>
          </cell>
        </row>
        <row r="18247">
          <cell r="J18247" t="str">
            <v/>
          </cell>
          <cell r="O18247" t="str">
            <v/>
          </cell>
          <cell r="P18247" t="str">
            <v/>
          </cell>
          <cell r="Q18247" t="str">
            <v/>
          </cell>
        </row>
        <row r="18248">
          <cell r="J18248" t="str">
            <v/>
          </cell>
          <cell r="O18248" t="str">
            <v/>
          </cell>
          <cell r="P18248" t="str">
            <v/>
          </cell>
          <cell r="Q18248" t="str">
            <v/>
          </cell>
        </row>
        <row r="18249">
          <cell r="J18249" t="str">
            <v/>
          </cell>
          <cell r="O18249" t="str">
            <v/>
          </cell>
          <cell r="P18249" t="str">
            <v/>
          </cell>
          <cell r="Q18249" t="str">
            <v/>
          </cell>
        </row>
        <row r="18250">
          <cell r="J18250" t="str">
            <v/>
          </cell>
          <cell r="O18250" t="str">
            <v/>
          </cell>
          <cell r="P18250" t="str">
            <v/>
          </cell>
          <cell r="Q18250" t="str">
            <v/>
          </cell>
        </row>
        <row r="18251">
          <cell r="J18251" t="str">
            <v/>
          </cell>
          <cell r="O18251" t="str">
            <v/>
          </cell>
          <cell r="P18251" t="str">
            <v/>
          </cell>
          <cell r="Q18251" t="str">
            <v/>
          </cell>
        </row>
        <row r="18252">
          <cell r="J18252" t="str">
            <v/>
          </cell>
          <cell r="O18252" t="str">
            <v/>
          </cell>
          <cell r="P18252" t="str">
            <v/>
          </cell>
          <cell r="Q18252" t="str">
            <v/>
          </cell>
        </row>
        <row r="18253">
          <cell r="J18253" t="str">
            <v/>
          </cell>
          <cell r="O18253" t="str">
            <v/>
          </cell>
          <cell r="P18253" t="str">
            <v/>
          </cell>
          <cell r="Q18253" t="str">
            <v/>
          </cell>
        </row>
        <row r="18254">
          <cell r="J18254" t="str">
            <v/>
          </cell>
          <cell r="O18254" t="str">
            <v/>
          </cell>
          <cell r="P18254" t="str">
            <v/>
          </cell>
          <cell r="Q18254" t="str">
            <v/>
          </cell>
        </row>
        <row r="18255">
          <cell r="J18255" t="str">
            <v/>
          </cell>
          <cell r="O18255" t="str">
            <v/>
          </cell>
          <cell r="P18255" t="str">
            <v/>
          </cell>
          <cell r="Q18255" t="str">
            <v/>
          </cell>
        </row>
        <row r="18256">
          <cell r="J18256" t="str">
            <v/>
          </cell>
          <cell r="O18256" t="str">
            <v/>
          </cell>
          <cell r="P18256" t="str">
            <v/>
          </cell>
          <cell r="Q18256" t="str">
            <v/>
          </cell>
        </row>
        <row r="18257">
          <cell r="J18257" t="str">
            <v/>
          </cell>
          <cell r="O18257" t="str">
            <v/>
          </cell>
          <cell r="P18257" t="str">
            <v/>
          </cell>
          <cell r="Q18257" t="str">
            <v/>
          </cell>
        </row>
        <row r="18258">
          <cell r="J18258" t="str">
            <v/>
          </cell>
          <cell r="O18258" t="str">
            <v/>
          </cell>
          <cell r="P18258" t="str">
            <v/>
          </cell>
          <cell r="Q18258" t="str">
            <v/>
          </cell>
        </row>
        <row r="18259">
          <cell r="J18259" t="str">
            <v/>
          </cell>
          <cell r="O18259" t="str">
            <v/>
          </cell>
          <cell r="P18259" t="str">
            <v/>
          </cell>
          <cell r="Q18259" t="str">
            <v/>
          </cell>
        </row>
        <row r="18260">
          <cell r="J18260" t="str">
            <v/>
          </cell>
          <cell r="O18260" t="str">
            <v/>
          </cell>
          <cell r="P18260" t="str">
            <v/>
          </cell>
          <cell r="Q18260" t="str">
            <v/>
          </cell>
        </row>
        <row r="18261">
          <cell r="J18261" t="str">
            <v/>
          </cell>
          <cell r="O18261" t="str">
            <v/>
          </cell>
          <cell r="P18261" t="str">
            <v/>
          </cell>
          <cell r="Q18261" t="str">
            <v/>
          </cell>
        </row>
        <row r="18262">
          <cell r="J18262" t="str">
            <v/>
          </cell>
          <cell r="O18262" t="str">
            <v/>
          </cell>
          <cell r="P18262" t="str">
            <v/>
          </cell>
          <cell r="Q18262" t="str">
            <v/>
          </cell>
        </row>
        <row r="18263">
          <cell r="J18263" t="str">
            <v/>
          </cell>
          <cell r="O18263" t="str">
            <v/>
          </cell>
          <cell r="P18263" t="str">
            <v/>
          </cell>
          <cell r="Q18263" t="str">
            <v/>
          </cell>
        </row>
        <row r="18264">
          <cell r="J18264" t="str">
            <v/>
          </cell>
          <cell r="O18264" t="str">
            <v/>
          </cell>
          <cell r="P18264" t="str">
            <v/>
          </cell>
          <cell r="Q18264" t="str">
            <v/>
          </cell>
        </row>
        <row r="18265">
          <cell r="J18265" t="str">
            <v/>
          </cell>
          <cell r="O18265" t="str">
            <v/>
          </cell>
          <cell r="P18265" t="str">
            <v/>
          </cell>
          <cell r="Q18265" t="str">
            <v/>
          </cell>
        </row>
        <row r="18266">
          <cell r="J18266" t="str">
            <v/>
          </cell>
          <cell r="O18266" t="str">
            <v/>
          </cell>
          <cell r="P18266" t="str">
            <v/>
          </cell>
          <cell r="Q18266" t="str">
            <v/>
          </cell>
        </row>
        <row r="18267">
          <cell r="J18267" t="str">
            <v/>
          </cell>
          <cell r="O18267" t="str">
            <v/>
          </cell>
          <cell r="P18267" t="str">
            <v/>
          </cell>
          <cell r="Q18267" t="str">
            <v/>
          </cell>
        </row>
        <row r="18268">
          <cell r="J18268" t="str">
            <v/>
          </cell>
          <cell r="O18268" t="str">
            <v/>
          </cell>
          <cell r="P18268" t="str">
            <v/>
          </cell>
          <cell r="Q18268" t="str">
            <v/>
          </cell>
        </row>
        <row r="18269">
          <cell r="J18269" t="str">
            <v/>
          </cell>
          <cell r="O18269" t="str">
            <v/>
          </cell>
          <cell r="P18269" t="str">
            <v/>
          </cell>
          <cell r="Q18269" t="str">
            <v/>
          </cell>
        </row>
        <row r="18270">
          <cell r="J18270" t="str">
            <v/>
          </cell>
          <cell r="O18270" t="str">
            <v/>
          </cell>
          <cell r="P18270" t="str">
            <v/>
          </cell>
          <cell r="Q18270" t="str">
            <v/>
          </cell>
        </row>
        <row r="18271">
          <cell r="J18271" t="str">
            <v/>
          </cell>
          <cell r="O18271" t="str">
            <v/>
          </cell>
          <cell r="P18271" t="str">
            <v/>
          </cell>
          <cell r="Q18271" t="str">
            <v/>
          </cell>
        </row>
        <row r="18272">
          <cell r="J18272" t="str">
            <v/>
          </cell>
          <cell r="O18272" t="str">
            <v/>
          </cell>
          <cell r="P18272" t="str">
            <v/>
          </cell>
          <cell r="Q18272" t="str">
            <v/>
          </cell>
        </row>
        <row r="18273">
          <cell r="J18273" t="str">
            <v/>
          </cell>
          <cell r="O18273" t="str">
            <v/>
          </cell>
          <cell r="P18273" t="str">
            <v/>
          </cell>
          <cell r="Q18273" t="str">
            <v/>
          </cell>
        </row>
        <row r="18274">
          <cell r="J18274" t="str">
            <v/>
          </cell>
          <cell r="O18274" t="str">
            <v/>
          </cell>
          <cell r="P18274" t="str">
            <v/>
          </cell>
          <cell r="Q18274" t="str">
            <v/>
          </cell>
        </row>
        <row r="18275">
          <cell r="J18275" t="str">
            <v/>
          </cell>
          <cell r="O18275" t="str">
            <v/>
          </cell>
          <cell r="P18275" t="str">
            <v/>
          </cell>
          <cell r="Q18275" t="str">
            <v/>
          </cell>
        </row>
        <row r="18276">
          <cell r="J18276" t="str">
            <v/>
          </cell>
          <cell r="O18276" t="str">
            <v/>
          </cell>
          <cell r="P18276" t="str">
            <v/>
          </cell>
          <cell r="Q18276" t="str">
            <v/>
          </cell>
        </row>
        <row r="18277">
          <cell r="J18277" t="str">
            <v/>
          </cell>
          <cell r="O18277" t="str">
            <v/>
          </cell>
          <cell r="P18277" t="str">
            <v/>
          </cell>
          <cell r="Q18277" t="str">
            <v/>
          </cell>
        </row>
        <row r="18278">
          <cell r="J18278" t="str">
            <v/>
          </cell>
          <cell r="O18278" t="str">
            <v/>
          </cell>
          <cell r="P18278" t="str">
            <v/>
          </cell>
          <cell r="Q18278" t="str">
            <v/>
          </cell>
        </row>
        <row r="18279">
          <cell r="J18279" t="str">
            <v/>
          </cell>
          <cell r="O18279" t="str">
            <v/>
          </cell>
          <cell r="P18279" t="str">
            <v/>
          </cell>
          <cell r="Q18279" t="str">
            <v/>
          </cell>
        </row>
        <row r="18280">
          <cell r="J18280" t="str">
            <v/>
          </cell>
          <cell r="O18280" t="str">
            <v/>
          </cell>
          <cell r="P18280" t="str">
            <v/>
          </cell>
          <cell r="Q18280" t="str">
            <v/>
          </cell>
        </row>
        <row r="18281">
          <cell r="J18281" t="str">
            <v/>
          </cell>
          <cell r="O18281" t="str">
            <v/>
          </cell>
          <cell r="P18281" t="str">
            <v/>
          </cell>
          <cell r="Q18281" t="str">
            <v/>
          </cell>
        </row>
        <row r="18282">
          <cell r="J18282" t="str">
            <v/>
          </cell>
          <cell r="O18282" t="str">
            <v/>
          </cell>
          <cell r="P18282" t="str">
            <v/>
          </cell>
          <cell r="Q18282" t="str">
            <v/>
          </cell>
        </row>
        <row r="18283">
          <cell r="J18283" t="str">
            <v/>
          </cell>
          <cell r="O18283" t="str">
            <v/>
          </cell>
          <cell r="P18283" t="str">
            <v/>
          </cell>
          <cell r="Q18283" t="str">
            <v/>
          </cell>
        </row>
        <row r="18284">
          <cell r="J18284" t="str">
            <v/>
          </cell>
          <cell r="O18284" t="str">
            <v/>
          </cell>
          <cell r="P18284" t="str">
            <v/>
          </cell>
          <cell r="Q18284" t="str">
            <v/>
          </cell>
        </row>
        <row r="18285">
          <cell r="J18285" t="str">
            <v/>
          </cell>
          <cell r="O18285" t="str">
            <v/>
          </cell>
          <cell r="P18285" t="str">
            <v/>
          </cell>
          <cell r="Q18285" t="str">
            <v/>
          </cell>
        </row>
        <row r="18286">
          <cell r="J18286" t="str">
            <v/>
          </cell>
          <cell r="O18286" t="str">
            <v/>
          </cell>
          <cell r="P18286" t="str">
            <v/>
          </cell>
          <cell r="Q18286" t="str">
            <v/>
          </cell>
        </row>
        <row r="18287">
          <cell r="J18287" t="str">
            <v/>
          </cell>
          <cell r="O18287" t="str">
            <v/>
          </cell>
          <cell r="P18287" t="str">
            <v/>
          </cell>
          <cell r="Q18287" t="str">
            <v/>
          </cell>
        </row>
        <row r="18288">
          <cell r="J18288" t="str">
            <v/>
          </cell>
          <cell r="O18288" t="str">
            <v/>
          </cell>
          <cell r="P18288" t="str">
            <v/>
          </cell>
          <cell r="Q18288" t="str">
            <v/>
          </cell>
        </row>
        <row r="18289">
          <cell r="J18289" t="str">
            <v/>
          </cell>
          <cell r="O18289" t="str">
            <v/>
          </cell>
          <cell r="P18289" t="str">
            <v/>
          </cell>
          <cell r="Q18289" t="str">
            <v/>
          </cell>
        </row>
        <row r="18290">
          <cell r="J18290" t="str">
            <v/>
          </cell>
          <cell r="O18290" t="str">
            <v/>
          </cell>
          <cell r="P18290" t="str">
            <v/>
          </cell>
          <cell r="Q18290" t="str">
            <v/>
          </cell>
        </row>
        <row r="18291">
          <cell r="J18291" t="str">
            <v/>
          </cell>
          <cell r="O18291" t="str">
            <v/>
          </cell>
          <cell r="P18291" t="str">
            <v/>
          </cell>
          <cell r="Q18291" t="str">
            <v/>
          </cell>
        </row>
        <row r="18292">
          <cell r="J18292" t="str">
            <v/>
          </cell>
          <cell r="O18292" t="str">
            <v/>
          </cell>
          <cell r="P18292" t="str">
            <v/>
          </cell>
          <cell r="Q18292" t="str">
            <v/>
          </cell>
        </row>
        <row r="18293">
          <cell r="J18293" t="str">
            <v/>
          </cell>
          <cell r="O18293" t="str">
            <v/>
          </cell>
          <cell r="P18293" t="str">
            <v/>
          </cell>
          <cell r="Q18293" t="str">
            <v/>
          </cell>
        </row>
        <row r="18294">
          <cell r="J18294" t="str">
            <v/>
          </cell>
          <cell r="O18294" t="str">
            <v/>
          </cell>
          <cell r="P18294" t="str">
            <v/>
          </cell>
          <cell r="Q18294" t="str">
            <v/>
          </cell>
        </row>
        <row r="18295">
          <cell r="J18295" t="str">
            <v/>
          </cell>
          <cell r="O18295" t="str">
            <v/>
          </cell>
          <cell r="P18295" t="str">
            <v/>
          </cell>
          <cell r="Q18295" t="str">
            <v/>
          </cell>
        </row>
        <row r="18296">
          <cell r="J18296" t="str">
            <v/>
          </cell>
          <cell r="O18296" t="str">
            <v/>
          </cell>
          <cell r="P18296" t="str">
            <v/>
          </cell>
          <cell r="Q18296" t="str">
            <v/>
          </cell>
        </row>
        <row r="18297">
          <cell r="J18297" t="str">
            <v/>
          </cell>
          <cell r="O18297" t="str">
            <v/>
          </cell>
          <cell r="P18297" t="str">
            <v/>
          </cell>
          <cell r="Q18297" t="str">
            <v/>
          </cell>
        </row>
        <row r="18298">
          <cell r="J18298" t="str">
            <v/>
          </cell>
          <cell r="O18298" t="str">
            <v/>
          </cell>
          <cell r="P18298" t="str">
            <v/>
          </cell>
          <cell r="Q18298" t="str">
            <v/>
          </cell>
        </row>
        <row r="18299">
          <cell r="J18299" t="str">
            <v/>
          </cell>
          <cell r="O18299" t="str">
            <v/>
          </cell>
          <cell r="P18299" t="str">
            <v/>
          </cell>
          <cell r="Q18299" t="str">
            <v/>
          </cell>
        </row>
        <row r="18300">
          <cell r="J18300" t="str">
            <v/>
          </cell>
          <cell r="O18300" t="str">
            <v/>
          </cell>
          <cell r="P18300" t="str">
            <v/>
          </cell>
          <cell r="Q18300" t="str">
            <v/>
          </cell>
        </row>
        <row r="18301">
          <cell r="J18301" t="str">
            <v/>
          </cell>
          <cell r="O18301" t="str">
            <v/>
          </cell>
          <cell r="P18301" t="str">
            <v/>
          </cell>
          <cell r="Q18301" t="str">
            <v/>
          </cell>
        </row>
        <row r="18302">
          <cell r="J18302" t="str">
            <v/>
          </cell>
          <cell r="O18302" t="str">
            <v/>
          </cell>
          <cell r="P18302" t="str">
            <v/>
          </cell>
          <cell r="Q18302" t="str">
            <v/>
          </cell>
        </row>
        <row r="18303">
          <cell r="J18303" t="str">
            <v/>
          </cell>
          <cell r="O18303" t="str">
            <v/>
          </cell>
          <cell r="P18303" t="str">
            <v/>
          </cell>
          <cell r="Q18303" t="str">
            <v/>
          </cell>
        </row>
        <row r="18304">
          <cell r="J18304" t="str">
            <v/>
          </cell>
          <cell r="O18304" t="str">
            <v/>
          </cell>
          <cell r="P18304" t="str">
            <v/>
          </cell>
          <cell r="Q18304" t="str">
            <v/>
          </cell>
        </row>
        <row r="18305">
          <cell r="J18305" t="str">
            <v/>
          </cell>
          <cell r="O18305" t="str">
            <v/>
          </cell>
          <cell r="P18305" t="str">
            <v/>
          </cell>
          <cell r="Q18305" t="str">
            <v/>
          </cell>
        </row>
        <row r="18306">
          <cell r="J18306" t="str">
            <v/>
          </cell>
          <cell r="O18306" t="str">
            <v/>
          </cell>
          <cell r="P18306" t="str">
            <v/>
          </cell>
          <cell r="Q18306" t="str">
            <v/>
          </cell>
        </row>
        <row r="18307">
          <cell r="J18307" t="str">
            <v/>
          </cell>
          <cell r="O18307" t="str">
            <v/>
          </cell>
          <cell r="P18307" t="str">
            <v/>
          </cell>
          <cell r="Q18307" t="str">
            <v/>
          </cell>
        </row>
        <row r="18308">
          <cell r="J18308" t="str">
            <v/>
          </cell>
          <cell r="O18308" t="str">
            <v/>
          </cell>
          <cell r="P18308" t="str">
            <v/>
          </cell>
          <cell r="Q18308" t="str">
            <v/>
          </cell>
        </row>
        <row r="18309">
          <cell r="J18309" t="str">
            <v/>
          </cell>
          <cell r="O18309" t="str">
            <v/>
          </cell>
          <cell r="P18309" t="str">
            <v/>
          </cell>
          <cell r="Q18309" t="str">
            <v/>
          </cell>
        </row>
        <row r="18310">
          <cell r="J18310" t="str">
            <v/>
          </cell>
          <cell r="O18310" t="str">
            <v/>
          </cell>
          <cell r="P18310" t="str">
            <v/>
          </cell>
          <cell r="Q18310" t="str">
            <v/>
          </cell>
        </row>
        <row r="18311">
          <cell r="J18311" t="str">
            <v/>
          </cell>
          <cell r="O18311" t="str">
            <v/>
          </cell>
          <cell r="P18311" t="str">
            <v/>
          </cell>
          <cell r="Q18311" t="str">
            <v/>
          </cell>
        </row>
        <row r="18312">
          <cell r="J18312" t="str">
            <v/>
          </cell>
          <cell r="O18312" t="str">
            <v/>
          </cell>
          <cell r="P18312" t="str">
            <v/>
          </cell>
          <cell r="Q18312" t="str">
            <v/>
          </cell>
        </row>
        <row r="18313">
          <cell r="J18313" t="str">
            <v/>
          </cell>
          <cell r="O18313" t="str">
            <v/>
          </cell>
          <cell r="P18313" t="str">
            <v/>
          </cell>
          <cell r="Q18313" t="str">
            <v/>
          </cell>
        </row>
        <row r="18314">
          <cell r="J18314" t="str">
            <v/>
          </cell>
          <cell r="O18314" t="str">
            <v/>
          </cell>
          <cell r="P18314" t="str">
            <v/>
          </cell>
          <cell r="Q18314" t="str">
            <v/>
          </cell>
        </row>
        <row r="18315">
          <cell r="J18315" t="str">
            <v/>
          </cell>
          <cell r="O18315" t="str">
            <v/>
          </cell>
          <cell r="P18315" t="str">
            <v/>
          </cell>
          <cell r="Q18315" t="str">
            <v/>
          </cell>
        </row>
        <row r="18316">
          <cell r="J18316" t="str">
            <v/>
          </cell>
          <cell r="O18316" t="str">
            <v/>
          </cell>
          <cell r="P18316" t="str">
            <v/>
          </cell>
          <cell r="Q18316" t="str">
            <v/>
          </cell>
        </row>
        <row r="18317">
          <cell r="J18317" t="str">
            <v/>
          </cell>
          <cell r="O18317" t="str">
            <v/>
          </cell>
          <cell r="P18317" t="str">
            <v/>
          </cell>
          <cell r="Q18317" t="str">
            <v/>
          </cell>
        </row>
        <row r="18318">
          <cell r="J18318" t="str">
            <v/>
          </cell>
          <cell r="O18318" t="str">
            <v/>
          </cell>
          <cell r="P18318" t="str">
            <v/>
          </cell>
          <cell r="Q18318" t="str">
            <v/>
          </cell>
        </row>
        <row r="18319">
          <cell r="J18319" t="str">
            <v/>
          </cell>
          <cell r="O18319" t="str">
            <v/>
          </cell>
          <cell r="P18319" t="str">
            <v/>
          </cell>
          <cell r="Q18319" t="str">
            <v/>
          </cell>
        </row>
        <row r="18320">
          <cell r="J18320" t="str">
            <v/>
          </cell>
          <cell r="O18320" t="str">
            <v/>
          </cell>
          <cell r="P18320" t="str">
            <v/>
          </cell>
          <cell r="Q18320" t="str">
            <v/>
          </cell>
        </row>
        <row r="18321">
          <cell r="J18321" t="str">
            <v/>
          </cell>
          <cell r="O18321" t="str">
            <v/>
          </cell>
          <cell r="P18321" t="str">
            <v/>
          </cell>
          <cell r="Q18321" t="str">
            <v/>
          </cell>
        </row>
        <row r="18322">
          <cell r="J18322" t="str">
            <v/>
          </cell>
          <cell r="O18322" t="str">
            <v/>
          </cell>
          <cell r="P18322" t="str">
            <v/>
          </cell>
          <cell r="Q18322" t="str">
            <v/>
          </cell>
        </row>
        <row r="18323">
          <cell r="J18323" t="str">
            <v/>
          </cell>
          <cell r="O18323" t="str">
            <v/>
          </cell>
          <cell r="P18323" t="str">
            <v/>
          </cell>
          <cell r="Q18323" t="str">
            <v/>
          </cell>
        </row>
        <row r="18324">
          <cell r="J18324" t="str">
            <v/>
          </cell>
          <cell r="O18324" t="str">
            <v/>
          </cell>
          <cell r="P18324" t="str">
            <v/>
          </cell>
          <cell r="Q18324" t="str">
            <v/>
          </cell>
        </row>
        <row r="18325">
          <cell r="J18325" t="str">
            <v/>
          </cell>
          <cell r="O18325" t="str">
            <v/>
          </cell>
          <cell r="P18325" t="str">
            <v/>
          </cell>
          <cell r="Q18325" t="str">
            <v/>
          </cell>
        </row>
        <row r="18326">
          <cell r="J18326" t="str">
            <v/>
          </cell>
          <cell r="O18326" t="str">
            <v/>
          </cell>
          <cell r="P18326" t="str">
            <v/>
          </cell>
          <cell r="Q18326" t="str">
            <v/>
          </cell>
        </row>
        <row r="18327">
          <cell r="J18327" t="str">
            <v/>
          </cell>
          <cell r="O18327" t="str">
            <v/>
          </cell>
          <cell r="P18327" t="str">
            <v/>
          </cell>
          <cell r="Q18327" t="str">
            <v/>
          </cell>
        </row>
        <row r="18328">
          <cell r="J18328" t="str">
            <v/>
          </cell>
          <cell r="O18328" t="str">
            <v/>
          </cell>
          <cell r="P18328" t="str">
            <v/>
          </cell>
          <cell r="Q18328" t="str">
            <v/>
          </cell>
        </row>
        <row r="18329">
          <cell r="J18329" t="str">
            <v/>
          </cell>
          <cell r="O18329" t="str">
            <v/>
          </cell>
          <cell r="P18329" t="str">
            <v/>
          </cell>
          <cell r="Q18329" t="str">
            <v/>
          </cell>
        </row>
        <row r="18330">
          <cell r="J18330" t="str">
            <v/>
          </cell>
          <cell r="O18330" t="str">
            <v/>
          </cell>
          <cell r="P18330" t="str">
            <v/>
          </cell>
          <cell r="Q18330" t="str">
            <v/>
          </cell>
        </row>
        <row r="18331">
          <cell r="J18331" t="str">
            <v/>
          </cell>
          <cell r="O18331" t="str">
            <v/>
          </cell>
          <cell r="P18331" t="str">
            <v/>
          </cell>
          <cell r="Q18331" t="str">
            <v/>
          </cell>
        </row>
        <row r="18332">
          <cell r="J18332" t="str">
            <v/>
          </cell>
          <cell r="O18332" t="str">
            <v/>
          </cell>
          <cell r="P18332" t="str">
            <v/>
          </cell>
          <cell r="Q18332" t="str">
            <v/>
          </cell>
        </row>
        <row r="18333">
          <cell r="J18333" t="str">
            <v/>
          </cell>
          <cell r="O18333" t="str">
            <v/>
          </cell>
          <cell r="P18333" t="str">
            <v/>
          </cell>
          <cell r="Q18333" t="str">
            <v/>
          </cell>
        </row>
        <row r="18334">
          <cell r="J18334" t="str">
            <v/>
          </cell>
          <cell r="O18334" t="str">
            <v/>
          </cell>
          <cell r="P18334" t="str">
            <v/>
          </cell>
          <cell r="Q18334" t="str">
            <v/>
          </cell>
        </row>
        <row r="18335">
          <cell r="J18335" t="str">
            <v/>
          </cell>
          <cell r="O18335" t="str">
            <v/>
          </cell>
          <cell r="P18335" t="str">
            <v/>
          </cell>
          <cell r="Q18335" t="str">
            <v/>
          </cell>
        </row>
        <row r="18336">
          <cell r="J18336" t="str">
            <v/>
          </cell>
          <cell r="O18336" t="str">
            <v/>
          </cell>
          <cell r="P18336" t="str">
            <v/>
          </cell>
          <cell r="Q18336" t="str">
            <v/>
          </cell>
        </row>
        <row r="18337">
          <cell r="J18337" t="str">
            <v/>
          </cell>
          <cell r="O18337" t="str">
            <v/>
          </cell>
          <cell r="P18337" t="str">
            <v/>
          </cell>
          <cell r="Q18337" t="str">
            <v/>
          </cell>
        </row>
        <row r="18338">
          <cell r="J18338" t="str">
            <v/>
          </cell>
          <cell r="O18338" t="str">
            <v/>
          </cell>
          <cell r="P18338" t="str">
            <v/>
          </cell>
          <cell r="Q18338" t="str">
            <v/>
          </cell>
        </row>
        <row r="18339">
          <cell r="J18339" t="str">
            <v/>
          </cell>
          <cell r="O18339" t="str">
            <v/>
          </cell>
          <cell r="P18339" t="str">
            <v/>
          </cell>
          <cell r="Q18339" t="str">
            <v/>
          </cell>
        </row>
        <row r="18340">
          <cell r="J18340" t="str">
            <v/>
          </cell>
          <cell r="O18340" t="str">
            <v/>
          </cell>
          <cell r="P18340" t="str">
            <v/>
          </cell>
          <cell r="Q18340" t="str">
            <v/>
          </cell>
        </row>
        <row r="18341">
          <cell r="J18341" t="str">
            <v/>
          </cell>
          <cell r="O18341" t="str">
            <v/>
          </cell>
          <cell r="P18341" t="str">
            <v/>
          </cell>
          <cell r="Q18341" t="str">
            <v/>
          </cell>
        </row>
        <row r="18342">
          <cell r="J18342" t="str">
            <v/>
          </cell>
          <cell r="O18342" t="str">
            <v/>
          </cell>
          <cell r="P18342" t="str">
            <v/>
          </cell>
          <cell r="Q18342" t="str">
            <v/>
          </cell>
        </row>
        <row r="18343">
          <cell r="J18343" t="str">
            <v/>
          </cell>
          <cell r="O18343" t="str">
            <v/>
          </cell>
          <cell r="P18343" t="str">
            <v/>
          </cell>
          <cell r="Q18343" t="str">
            <v/>
          </cell>
        </row>
        <row r="18344">
          <cell r="J18344" t="str">
            <v/>
          </cell>
          <cell r="O18344" t="str">
            <v/>
          </cell>
          <cell r="P18344" t="str">
            <v/>
          </cell>
          <cell r="Q18344" t="str">
            <v/>
          </cell>
        </row>
        <row r="18345">
          <cell r="J18345" t="str">
            <v/>
          </cell>
          <cell r="O18345" t="str">
            <v/>
          </cell>
          <cell r="P18345" t="str">
            <v/>
          </cell>
          <cell r="Q18345" t="str">
            <v/>
          </cell>
        </row>
        <row r="18346">
          <cell r="J18346" t="str">
            <v/>
          </cell>
          <cell r="O18346" t="str">
            <v/>
          </cell>
          <cell r="P18346" t="str">
            <v/>
          </cell>
          <cell r="Q18346" t="str">
            <v/>
          </cell>
        </row>
        <row r="18347">
          <cell r="J18347" t="str">
            <v/>
          </cell>
          <cell r="O18347" t="str">
            <v/>
          </cell>
          <cell r="P18347" t="str">
            <v/>
          </cell>
          <cell r="Q18347" t="str">
            <v/>
          </cell>
        </row>
        <row r="18348">
          <cell r="J18348" t="str">
            <v/>
          </cell>
          <cell r="O18348" t="str">
            <v/>
          </cell>
          <cell r="P18348" t="str">
            <v/>
          </cell>
          <cell r="Q18348" t="str">
            <v/>
          </cell>
        </row>
        <row r="18349">
          <cell r="J18349" t="str">
            <v/>
          </cell>
          <cell r="O18349" t="str">
            <v/>
          </cell>
          <cell r="P18349" t="str">
            <v/>
          </cell>
          <cell r="Q18349" t="str">
            <v/>
          </cell>
        </row>
        <row r="18350">
          <cell r="J18350" t="str">
            <v/>
          </cell>
          <cell r="O18350" t="str">
            <v/>
          </cell>
          <cell r="P18350" t="str">
            <v/>
          </cell>
          <cell r="Q18350" t="str">
            <v/>
          </cell>
        </row>
        <row r="18351">
          <cell r="J18351" t="str">
            <v/>
          </cell>
          <cell r="O18351" t="str">
            <v/>
          </cell>
          <cell r="P18351" t="str">
            <v/>
          </cell>
          <cell r="Q18351" t="str">
            <v/>
          </cell>
        </row>
        <row r="18352">
          <cell r="J18352" t="str">
            <v/>
          </cell>
          <cell r="O18352" t="str">
            <v/>
          </cell>
          <cell r="P18352" t="str">
            <v/>
          </cell>
          <cell r="Q18352" t="str">
            <v/>
          </cell>
        </row>
        <row r="18353">
          <cell r="J18353" t="str">
            <v/>
          </cell>
          <cell r="O18353" t="str">
            <v/>
          </cell>
          <cell r="P18353" t="str">
            <v/>
          </cell>
          <cell r="Q18353" t="str">
            <v/>
          </cell>
        </row>
        <row r="18354">
          <cell r="J18354" t="str">
            <v/>
          </cell>
          <cell r="O18354" t="str">
            <v/>
          </cell>
          <cell r="P18354" t="str">
            <v/>
          </cell>
          <cell r="Q18354" t="str">
            <v/>
          </cell>
        </row>
        <row r="18355">
          <cell r="J18355" t="str">
            <v/>
          </cell>
          <cell r="O18355" t="str">
            <v/>
          </cell>
          <cell r="P18355" t="str">
            <v/>
          </cell>
          <cell r="Q18355" t="str">
            <v/>
          </cell>
        </row>
        <row r="18356">
          <cell r="J18356" t="str">
            <v/>
          </cell>
          <cell r="O18356" t="str">
            <v/>
          </cell>
          <cell r="P18356" t="str">
            <v/>
          </cell>
          <cell r="Q18356" t="str">
            <v/>
          </cell>
        </row>
        <row r="18357">
          <cell r="J18357" t="str">
            <v/>
          </cell>
          <cell r="O18357" t="str">
            <v/>
          </cell>
          <cell r="P18357" t="str">
            <v/>
          </cell>
          <cell r="Q18357" t="str">
            <v/>
          </cell>
        </row>
        <row r="18358">
          <cell r="J18358" t="str">
            <v/>
          </cell>
          <cell r="O18358" t="str">
            <v/>
          </cell>
          <cell r="P18358" t="str">
            <v/>
          </cell>
          <cell r="Q18358" t="str">
            <v/>
          </cell>
        </row>
        <row r="18359">
          <cell r="J18359" t="str">
            <v/>
          </cell>
          <cell r="O18359" t="str">
            <v/>
          </cell>
          <cell r="P18359" t="str">
            <v/>
          </cell>
          <cell r="Q18359" t="str">
            <v/>
          </cell>
        </row>
        <row r="18360">
          <cell r="J18360" t="str">
            <v/>
          </cell>
          <cell r="O18360" t="str">
            <v/>
          </cell>
          <cell r="P18360" t="str">
            <v/>
          </cell>
          <cell r="Q18360" t="str">
            <v/>
          </cell>
        </row>
        <row r="18361">
          <cell r="J18361" t="str">
            <v/>
          </cell>
          <cell r="O18361" t="str">
            <v/>
          </cell>
          <cell r="P18361" t="str">
            <v/>
          </cell>
          <cell r="Q18361" t="str">
            <v/>
          </cell>
        </row>
        <row r="18362">
          <cell r="J18362" t="str">
            <v/>
          </cell>
          <cell r="O18362" t="str">
            <v/>
          </cell>
          <cell r="P18362" t="str">
            <v/>
          </cell>
          <cell r="Q18362" t="str">
            <v/>
          </cell>
        </row>
        <row r="18363">
          <cell r="J18363" t="str">
            <v/>
          </cell>
          <cell r="O18363" t="str">
            <v/>
          </cell>
          <cell r="P18363" t="str">
            <v/>
          </cell>
          <cell r="Q18363" t="str">
            <v/>
          </cell>
        </row>
        <row r="18364">
          <cell r="J18364" t="str">
            <v/>
          </cell>
          <cell r="O18364" t="str">
            <v/>
          </cell>
          <cell r="P18364" t="str">
            <v/>
          </cell>
          <cell r="Q18364" t="str">
            <v/>
          </cell>
        </row>
        <row r="18365">
          <cell r="J18365" t="str">
            <v/>
          </cell>
          <cell r="O18365" t="str">
            <v/>
          </cell>
          <cell r="P18365" t="str">
            <v/>
          </cell>
          <cell r="Q18365" t="str">
            <v/>
          </cell>
        </row>
        <row r="18366">
          <cell r="J18366" t="str">
            <v/>
          </cell>
          <cell r="O18366" t="str">
            <v/>
          </cell>
          <cell r="P18366" t="str">
            <v/>
          </cell>
          <cell r="Q18366" t="str">
            <v/>
          </cell>
        </row>
        <row r="18367">
          <cell r="J18367" t="str">
            <v/>
          </cell>
          <cell r="O18367" t="str">
            <v/>
          </cell>
          <cell r="P18367" t="str">
            <v/>
          </cell>
          <cell r="Q18367" t="str">
            <v/>
          </cell>
        </row>
        <row r="18368">
          <cell r="J18368" t="str">
            <v/>
          </cell>
          <cell r="O18368" t="str">
            <v/>
          </cell>
          <cell r="P18368" t="str">
            <v/>
          </cell>
          <cell r="Q18368" t="str">
            <v/>
          </cell>
        </row>
        <row r="18369">
          <cell r="J18369" t="str">
            <v/>
          </cell>
          <cell r="O18369" t="str">
            <v/>
          </cell>
          <cell r="P18369" t="str">
            <v/>
          </cell>
          <cell r="Q18369" t="str">
            <v/>
          </cell>
        </row>
        <row r="18370">
          <cell r="J18370" t="str">
            <v/>
          </cell>
          <cell r="O18370" t="str">
            <v/>
          </cell>
          <cell r="P18370" t="str">
            <v/>
          </cell>
          <cell r="Q18370" t="str">
            <v/>
          </cell>
        </row>
        <row r="18371">
          <cell r="J18371" t="str">
            <v/>
          </cell>
          <cell r="O18371" t="str">
            <v/>
          </cell>
          <cell r="P18371" t="str">
            <v/>
          </cell>
          <cell r="Q18371" t="str">
            <v/>
          </cell>
        </row>
        <row r="18372">
          <cell r="J18372" t="str">
            <v/>
          </cell>
          <cell r="O18372" t="str">
            <v/>
          </cell>
          <cell r="P18372" t="str">
            <v/>
          </cell>
          <cell r="Q18372" t="str">
            <v/>
          </cell>
        </row>
        <row r="18373">
          <cell r="J18373" t="str">
            <v/>
          </cell>
          <cell r="O18373" t="str">
            <v/>
          </cell>
          <cell r="P18373" t="str">
            <v/>
          </cell>
          <cell r="Q18373" t="str">
            <v/>
          </cell>
        </row>
        <row r="18374">
          <cell r="J18374" t="str">
            <v/>
          </cell>
          <cell r="O18374" t="str">
            <v/>
          </cell>
          <cell r="P18374" t="str">
            <v/>
          </cell>
          <cell r="Q18374" t="str">
            <v/>
          </cell>
        </row>
        <row r="18375">
          <cell r="J18375" t="str">
            <v/>
          </cell>
          <cell r="O18375" t="str">
            <v/>
          </cell>
          <cell r="P18375" t="str">
            <v/>
          </cell>
          <cell r="Q18375" t="str">
            <v/>
          </cell>
        </row>
        <row r="18376">
          <cell r="J18376" t="str">
            <v/>
          </cell>
          <cell r="O18376" t="str">
            <v/>
          </cell>
          <cell r="P18376" t="str">
            <v/>
          </cell>
          <cell r="Q18376" t="str">
            <v/>
          </cell>
        </row>
        <row r="18377">
          <cell r="J18377" t="str">
            <v/>
          </cell>
          <cell r="O18377" t="str">
            <v/>
          </cell>
          <cell r="P18377" t="str">
            <v/>
          </cell>
          <cell r="Q18377" t="str">
            <v/>
          </cell>
        </row>
        <row r="18378">
          <cell r="J18378" t="str">
            <v/>
          </cell>
          <cell r="O18378" t="str">
            <v/>
          </cell>
          <cell r="P18378" t="str">
            <v/>
          </cell>
          <cell r="Q18378" t="str">
            <v/>
          </cell>
        </row>
        <row r="18379">
          <cell r="J18379" t="str">
            <v/>
          </cell>
          <cell r="O18379" t="str">
            <v/>
          </cell>
          <cell r="P18379" t="str">
            <v/>
          </cell>
          <cell r="Q18379" t="str">
            <v/>
          </cell>
        </row>
        <row r="18380">
          <cell r="J18380" t="str">
            <v/>
          </cell>
          <cell r="O18380" t="str">
            <v/>
          </cell>
          <cell r="P18380" t="str">
            <v/>
          </cell>
          <cell r="Q18380" t="str">
            <v/>
          </cell>
        </row>
        <row r="18381">
          <cell r="J18381" t="str">
            <v/>
          </cell>
          <cell r="O18381" t="str">
            <v/>
          </cell>
          <cell r="P18381" t="str">
            <v/>
          </cell>
          <cell r="Q18381" t="str">
            <v/>
          </cell>
        </row>
        <row r="18382">
          <cell r="J18382" t="str">
            <v/>
          </cell>
          <cell r="O18382" t="str">
            <v/>
          </cell>
          <cell r="P18382" t="str">
            <v/>
          </cell>
          <cell r="Q18382" t="str">
            <v/>
          </cell>
        </row>
        <row r="18383">
          <cell r="J18383" t="str">
            <v/>
          </cell>
          <cell r="O18383" t="str">
            <v/>
          </cell>
          <cell r="P18383" t="str">
            <v/>
          </cell>
          <cell r="Q18383" t="str">
            <v/>
          </cell>
        </row>
        <row r="18384">
          <cell r="J18384" t="str">
            <v/>
          </cell>
          <cell r="O18384" t="str">
            <v/>
          </cell>
          <cell r="P18384" t="str">
            <v/>
          </cell>
          <cell r="Q18384" t="str">
            <v/>
          </cell>
        </row>
        <row r="18385">
          <cell r="J18385" t="str">
            <v/>
          </cell>
          <cell r="O18385" t="str">
            <v/>
          </cell>
          <cell r="P18385" t="str">
            <v/>
          </cell>
          <cell r="Q18385" t="str">
            <v/>
          </cell>
        </row>
        <row r="18386">
          <cell r="J18386" t="str">
            <v/>
          </cell>
          <cell r="O18386" t="str">
            <v/>
          </cell>
          <cell r="P18386" t="str">
            <v/>
          </cell>
          <cell r="Q18386" t="str">
            <v/>
          </cell>
        </row>
        <row r="18387">
          <cell r="J18387" t="str">
            <v/>
          </cell>
          <cell r="O18387" t="str">
            <v/>
          </cell>
          <cell r="P18387" t="str">
            <v/>
          </cell>
          <cell r="Q18387" t="str">
            <v/>
          </cell>
        </row>
        <row r="18388">
          <cell r="J18388" t="str">
            <v/>
          </cell>
          <cell r="O18388" t="str">
            <v/>
          </cell>
          <cell r="P18388" t="str">
            <v/>
          </cell>
          <cell r="Q18388" t="str">
            <v/>
          </cell>
        </row>
        <row r="18389">
          <cell r="J18389" t="str">
            <v/>
          </cell>
          <cell r="O18389" t="str">
            <v/>
          </cell>
          <cell r="P18389" t="str">
            <v/>
          </cell>
          <cell r="Q18389" t="str">
            <v/>
          </cell>
        </row>
        <row r="18390">
          <cell r="J18390" t="str">
            <v/>
          </cell>
          <cell r="O18390" t="str">
            <v/>
          </cell>
          <cell r="P18390" t="str">
            <v/>
          </cell>
          <cell r="Q18390" t="str">
            <v/>
          </cell>
        </row>
        <row r="18391">
          <cell r="J18391" t="str">
            <v/>
          </cell>
          <cell r="O18391" t="str">
            <v/>
          </cell>
          <cell r="P18391" t="str">
            <v/>
          </cell>
          <cell r="Q18391" t="str">
            <v/>
          </cell>
        </row>
        <row r="18392">
          <cell r="J18392" t="str">
            <v/>
          </cell>
          <cell r="O18392" t="str">
            <v/>
          </cell>
          <cell r="P18392" t="str">
            <v/>
          </cell>
          <cell r="Q18392" t="str">
            <v/>
          </cell>
        </row>
        <row r="18393">
          <cell r="J18393" t="str">
            <v/>
          </cell>
          <cell r="O18393" t="str">
            <v/>
          </cell>
          <cell r="P18393" t="str">
            <v/>
          </cell>
          <cell r="Q18393" t="str">
            <v/>
          </cell>
        </row>
        <row r="18394">
          <cell r="J18394" t="str">
            <v/>
          </cell>
          <cell r="O18394" t="str">
            <v/>
          </cell>
          <cell r="P18394" t="str">
            <v/>
          </cell>
          <cell r="Q18394" t="str">
            <v/>
          </cell>
        </row>
        <row r="18395">
          <cell r="J18395" t="str">
            <v/>
          </cell>
          <cell r="O18395" t="str">
            <v/>
          </cell>
          <cell r="P18395" t="str">
            <v/>
          </cell>
          <cell r="Q18395" t="str">
            <v/>
          </cell>
        </row>
        <row r="18396">
          <cell r="J18396" t="str">
            <v/>
          </cell>
          <cell r="O18396" t="str">
            <v/>
          </cell>
          <cell r="P18396" t="str">
            <v/>
          </cell>
          <cell r="Q18396" t="str">
            <v/>
          </cell>
        </row>
        <row r="18397">
          <cell r="J18397" t="str">
            <v/>
          </cell>
          <cell r="O18397" t="str">
            <v/>
          </cell>
          <cell r="P18397" t="str">
            <v/>
          </cell>
          <cell r="Q18397" t="str">
            <v/>
          </cell>
        </row>
        <row r="18398">
          <cell r="J18398" t="str">
            <v/>
          </cell>
          <cell r="O18398" t="str">
            <v/>
          </cell>
          <cell r="P18398" t="str">
            <v/>
          </cell>
          <cell r="Q18398" t="str">
            <v/>
          </cell>
        </row>
        <row r="18399">
          <cell r="J18399" t="str">
            <v/>
          </cell>
          <cell r="O18399" t="str">
            <v/>
          </cell>
          <cell r="P18399" t="str">
            <v/>
          </cell>
          <cell r="Q18399" t="str">
            <v/>
          </cell>
        </row>
        <row r="18400">
          <cell r="J18400" t="str">
            <v/>
          </cell>
          <cell r="O18400" t="str">
            <v/>
          </cell>
          <cell r="P18400" t="str">
            <v/>
          </cell>
          <cell r="Q18400" t="str">
            <v/>
          </cell>
        </row>
        <row r="18401">
          <cell r="J18401" t="str">
            <v/>
          </cell>
          <cell r="O18401" t="str">
            <v/>
          </cell>
          <cell r="P18401" t="str">
            <v/>
          </cell>
          <cell r="Q18401" t="str">
            <v/>
          </cell>
        </row>
        <row r="18402">
          <cell r="J18402" t="str">
            <v/>
          </cell>
          <cell r="O18402" t="str">
            <v/>
          </cell>
          <cell r="P18402" t="str">
            <v/>
          </cell>
          <cell r="Q18402" t="str">
            <v/>
          </cell>
        </row>
        <row r="18403">
          <cell r="J18403" t="str">
            <v/>
          </cell>
          <cell r="O18403" t="str">
            <v/>
          </cell>
          <cell r="P18403" t="str">
            <v/>
          </cell>
          <cell r="Q18403" t="str">
            <v/>
          </cell>
        </row>
        <row r="18404">
          <cell r="J18404" t="str">
            <v/>
          </cell>
          <cell r="O18404" t="str">
            <v/>
          </cell>
          <cell r="P18404" t="str">
            <v/>
          </cell>
          <cell r="Q18404" t="str">
            <v/>
          </cell>
        </row>
        <row r="18405">
          <cell r="J18405" t="str">
            <v/>
          </cell>
          <cell r="O18405" t="str">
            <v/>
          </cell>
          <cell r="P18405" t="str">
            <v/>
          </cell>
          <cell r="Q18405" t="str">
            <v/>
          </cell>
        </row>
        <row r="18406">
          <cell r="J18406" t="str">
            <v/>
          </cell>
          <cell r="O18406" t="str">
            <v/>
          </cell>
          <cell r="P18406" t="str">
            <v/>
          </cell>
          <cell r="Q18406" t="str">
            <v/>
          </cell>
        </row>
        <row r="18407">
          <cell r="J18407" t="str">
            <v/>
          </cell>
          <cell r="O18407" t="str">
            <v/>
          </cell>
          <cell r="P18407" t="str">
            <v/>
          </cell>
          <cell r="Q18407" t="str">
            <v/>
          </cell>
        </row>
        <row r="18408">
          <cell r="J18408" t="str">
            <v/>
          </cell>
          <cell r="O18408" t="str">
            <v/>
          </cell>
          <cell r="P18408" t="str">
            <v/>
          </cell>
          <cell r="Q18408" t="str">
            <v/>
          </cell>
        </row>
        <row r="18409">
          <cell r="J18409" t="str">
            <v/>
          </cell>
          <cell r="O18409" t="str">
            <v/>
          </cell>
          <cell r="P18409" t="str">
            <v/>
          </cell>
          <cell r="Q18409" t="str">
            <v/>
          </cell>
        </row>
        <row r="18410">
          <cell r="J18410" t="str">
            <v/>
          </cell>
          <cell r="O18410" t="str">
            <v/>
          </cell>
          <cell r="P18410" t="str">
            <v/>
          </cell>
          <cell r="Q18410" t="str">
            <v/>
          </cell>
        </row>
        <row r="18411">
          <cell r="J18411" t="str">
            <v/>
          </cell>
          <cell r="O18411" t="str">
            <v/>
          </cell>
          <cell r="P18411" t="str">
            <v/>
          </cell>
          <cell r="Q18411" t="str">
            <v/>
          </cell>
        </row>
        <row r="18412">
          <cell r="J18412" t="str">
            <v/>
          </cell>
          <cell r="O18412" t="str">
            <v/>
          </cell>
          <cell r="P18412" t="str">
            <v/>
          </cell>
          <cell r="Q18412" t="str">
            <v/>
          </cell>
        </row>
        <row r="18413">
          <cell r="J18413" t="str">
            <v/>
          </cell>
          <cell r="O18413" t="str">
            <v/>
          </cell>
          <cell r="P18413" t="str">
            <v/>
          </cell>
          <cell r="Q18413" t="str">
            <v/>
          </cell>
        </row>
        <row r="18414">
          <cell r="J18414" t="str">
            <v/>
          </cell>
          <cell r="O18414" t="str">
            <v/>
          </cell>
          <cell r="P18414" t="str">
            <v/>
          </cell>
          <cell r="Q18414" t="str">
            <v/>
          </cell>
        </row>
        <row r="18415">
          <cell r="J18415" t="str">
            <v/>
          </cell>
          <cell r="O18415" t="str">
            <v/>
          </cell>
          <cell r="P18415" t="str">
            <v/>
          </cell>
          <cell r="Q18415" t="str">
            <v/>
          </cell>
        </row>
        <row r="18416">
          <cell r="J18416" t="str">
            <v/>
          </cell>
          <cell r="O18416" t="str">
            <v/>
          </cell>
          <cell r="P18416" t="str">
            <v/>
          </cell>
          <cell r="Q18416" t="str">
            <v/>
          </cell>
        </row>
        <row r="18417">
          <cell r="J18417" t="str">
            <v/>
          </cell>
          <cell r="O18417" t="str">
            <v/>
          </cell>
          <cell r="P18417" t="str">
            <v/>
          </cell>
          <cell r="Q18417" t="str">
            <v/>
          </cell>
        </row>
        <row r="18418">
          <cell r="J18418" t="str">
            <v/>
          </cell>
          <cell r="O18418" t="str">
            <v/>
          </cell>
          <cell r="P18418" t="str">
            <v/>
          </cell>
          <cell r="Q18418" t="str">
            <v/>
          </cell>
        </row>
        <row r="18419">
          <cell r="J18419" t="str">
            <v/>
          </cell>
          <cell r="O18419" t="str">
            <v/>
          </cell>
          <cell r="P18419" t="str">
            <v/>
          </cell>
          <cell r="Q18419" t="str">
            <v/>
          </cell>
        </row>
        <row r="18420">
          <cell r="J18420" t="str">
            <v/>
          </cell>
          <cell r="O18420" t="str">
            <v/>
          </cell>
          <cell r="P18420" t="str">
            <v/>
          </cell>
          <cell r="Q18420" t="str">
            <v/>
          </cell>
        </row>
        <row r="18421">
          <cell r="J18421" t="str">
            <v/>
          </cell>
          <cell r="O18421" t="str">
            <v/>
          </cell>
          <cell r="P18421" t="str">
            <v/>
          </cell>
          <cell r="Q18421" t="str">
            <v/>
          </cell>
        </row>
        <row r="18422">
          <cell r="J18422" t="str">
            <v/>
          </cell>
          <cell r="O18422" t="str">
            <v/>
          </cell>
          <cell r="P18422" t="str">
            <v/>
          </cell>
          <cell r="Q18422" t="str">
            <v/>
          </cell>
        </row>
        <row r="18423">
          <cell r="J18423" t="str">
            <v/>
          </cell>
          <cell r="O18423" t="str">
            <v/>
          </cell>
          <cell r="P18423" t="str">
            <v/>
          </cell>
          <cell r="Q18423" t="str">
            <v/>
          </cell>
        </row>
        <row r="18424">
          <cell r="J18424" t="str">
            <v/>
          </cell>
          <cell r="O18424" t="str">
            <v/>
          </cell>
          <cell r="P18424" t="str">
            <v/>
          </cell>
          <cell r="Q18424" t="str">
            <v/>
          </cell>
        </row>
        <row r="18425">
          <cell r="J18425" t="str">
            <v/>
          </cell>
          <cell r="O18425" t="str">
            <v/>
          </cell>
          <cell r="P18425" t="str">
            <v/>
          </cell>
          <cell r="Q18425" t="str">
            <v/>
          </cell>
        </row>
        <row r="18426">
          <cell r="J18426" t="str">
            <v/>
          </cell>
          <cell r="O18426" t="str">
            <v/>
          </cell>
          <cell r="P18426" t="str">
            <v/>
          </cell>
          <cell r="Q18426" t="str">
            <v/>
          </cell>
        </row>
        <row r="18427">
          <cell r="J18427" t="str">
            <v/>
          </cell>
          <cell r="O18427" t="str">
            <v/>
          </cell>
          <cell r="P18427" t="str">
            <v/>
          </cell>
          <cell r="Q18427" t="str">
            <v/>
          </cell>
        </row>
        <row r="18428">
          <cell r="J18428" t="str">
            <v/>
          </cell>
          <cell r="O18428" t="str">
            <v/>
          </cell>
          <cell r="P18428" t="str">
            <v/>
          </cell>
          <cell r="Q18428" t="str">
            <v/>
          </cell>
        </row>
        <row r="18429">
          <cell r="J18429" t="str">
            <v/>
          </cell>
          <cell r="O18429" t="str">
            <v/>
          </cell>
          <cell r="P18429" t="str">
            <v/>
          </cell>
          <cell r="Q18429" t="str">
            <v/>
          </cell>
        </row>
        <row r="18430">
          <cell r="J18430" t="str">
            <v/>
          </cell>
          <cell r="O18430" t="str">
            <v/>
          </cell>
          <cell r="P18430" t="str">
            <v/>
          </cell>
          <cell r="Q18430" t="str">
            <v/>
          </cell>
        </row>
        <row r="18431">
          <cell r="J18431" t="str">
            <v/>
          </cell>
          <cell r="O18431" t="str">
            <v/>
          </cell>
          <cell r="P18431" t="str">
            <v/>
          </cell>
          <cell r="Q18431" t="str">
            <v/>
          </cell>
        </row>
        <row r="18432">
          <cell r="J18432" t="str">
            <v/>
          </cell>
          <cell r="O18432" t="str">
            <v/>
          </cell>
          <cell r="P18432" t="str">
            <v/>
          </cell>
          <cell r="Q18432" t="str">
            <v/>
          </cell>
        </row>
        <row r="18433">
          <cell r="J18433" t="str">
            <v/>
          </cell>
          <cell r="O18433" t="str">
            <v/>
          </cell>
          <cell r="P18433" t="str">
            <v/>
          </cell>
          <cell r="Q18433" t="str">
            <v/>
          </cell>
        </row>
        <row r="18434">
          <cell r="J18434" t="str">
            <v/>
          </cell>
          <cell r="O18434" t="str">
            <v/>
          </cell>
          <cell r="P18434" t="str">
            <v/>
          </cell>
          <cell r="Q18434" t="str">
            <v/>
          </cell>
        </row>
        <row r="18435">
          <cell r="J18435" t="str">
            <v/>
          </cell>
          <cell r="O18435" t="str">
            <v/>
          </cell>
          <cell r="P18435" t="str">
            <v/>
          </cell>
          <cell r="Q18435" t="str">
            <v/>
          </cell>
        </row>
        <row r="18436">
          <cell r="J18436" t="str">
            <v/>
          </cell>
          <cell r="O18436" t="str">
            <v/>
          </cell>
          <cell r="P18436" t="str">
            <v/>
          </cell>
          <cell r="Q18436" t="str">
            <v/>
          </cell>
        </row>
        <row r="18437">
          <cell r="J18437" t="str">
            <v/>
          </cell>
          <cell r="O18437" t="str">
            <v/>
          </cell>
          <cell r="P18437" t="str">
            <v/>
          </cell>
          <cell r="Q18437" t="str">
            <v/>
          </cell>
        </row>
        <row r="18438">
          <cell r="J18438" t="str">
            <v/>
          </cell>
          <cell r="O18438" t="str">
            <v/>
          </cell>
          <cell r="P18438" t="str">
            <v/>
          </cell>
          <cell r="Q18438" t="str">
            <v/>
          </cell>
        </row>
        <row r="18439">
          <cell r="J18439" t="str">
            <v/>
          </cell>
          <cell r="O18439" t="str">
            <v/>
          </cell>
          <cell r="P18439" t="str">
            <v/>
          </cell>
          <cell r="Q18439" t="str">
            <v/>
          </cell>
        </row>
        <row r="18440">
          <cell r="J18440" t="str">
            <v/>
          </cell>
          <cell r="O18440" t="str">
            <v/>
          </cell>
          <cell r="P18440" t="str">
            <v/>
          </cell>
          <cell r="Q18440" t="str">
            <v/>
          </cell>
        </row>
        <row r="18441">
          <cell r="J18441" t="str">
            <v/>
          </cell>
          <cell r="O18441" t="str">
            <v/>
          </cell>
          <cell r="P18441" t="str">
            <v/>
          </cell>
          <cell r="Q18441" t="str">
            <v/>
          </cell>
        </row>
        <row r="18442">
          <cell r="J18442" t="str">
            <v/>
          </cell>
          <cell r="O18442" t="str">
            <v/>
          </cell>
          <cell r="P18442" t="str">
            <v/>
          </cell>
          <cell r="Q18442" t="str">
            <v/>
          </cell>
        </row>
        <row r="18443">
          <cell r="J18443" t="str">
            <v/>
          </cell>
          <cell r="O18443" t="str">
            <v/>
          </cell>
          <cell r="P18443" t="str">
            <v/>
          </cell>
          <cell r="Q18443" t="str">
            <v/>
          </cell>
        </row>
        <row r="18444">
          <cell r="J18444" t="str">
            <v/>
          </cell>
          <cell r="O18444" t="str">
            <v/>
          </cell>
          <cell r="P18444" t="str">
            <v/>
          </cell>
          <cell r="Q18444" t="str">
            <v/>
          </cell>
        </row>
        <row r="18445">
          <cell r="J18445" t="str">
            <v/>
          </cell>
          <cell r="O18445" t="str">
            <v/>
          </cell>
          <cell r="P18445" t="str">
            <v/>
          </cell>
          <cell r="Q18445" t="str">
            <v/>
          </cell>
        </row>
        <row r="18446">
          <cell r="J18446" t="str">
            <v/>
          </cell>
          <cell r="O18446" t="str">
            <v/>
          </cell>
          <cell r="P18446" t="str">
            <v/>
          </cell>
          <cell r="Q18446" t="str">
            <v/>
          </cell>
        </row>
        <row r="18447">
          <cell r="J18447" t="str">
            <v/>
          </cell>
          <cell r="O18447" t="str">
            <v/>
          </cell>
          <cell r="P18447" t="str">
            <v/>
          </cell>
          <cell r="Q18447" t="str">
            <v/>
          </cell>
        </row>
        <row r="18448">
          <cell r="J18448" t="str">
            <v/>
          </cell>
          <cell r="O18448" t="str">
            <v/>
          </cell>
          <cell r="P18448" t="str">
            <v/>
          </cell>
          <cell r="Q18448" t="str">
            <v/>
          </cell>
        </row>
        <row r="18449">
          <cell r="J18449" t="str">
            <v/>
          </cell>
          <cell r="O18449" t="str">
            <v/>
          </cell>
          <cell r="P18449" t="str">
            <v/>
          </cell>
          <cell r="Q18449" t="str">
            <v/>
          </cell>
        </row>
        <row r="18450">
          <cell r="J18450" t="str">
            <v/>
          </cell>
          <cell r="O18450" t="str">
            <v/>
          </cell>
          <cell r="P18450" t="str">
            <v/>
          </cell>
          <cell r="Q18450" t="str">
            <v/>
          </cell>
        </row>
        <row r="18451">
          <cell r="J18451" t="str">
            <v/>
          </cell>
          <cell r="O18451" t="str">
            <v/>
          </cell>
          <cell r="P18451" t="str">
            <v/>
          </cell>
          <cell r="Q18451" t="str">
            <v/>
          </cell>
        </row>
        <row r="18452">
          <cell r="J18452" t="str">
            <v/>
          </cell>
          <cell r="O18452" t="str">
            <v/>
          </cell>
          <cell r="P18452" t="str">
            <v/>
          </cell>
          <cell r="Q18452" t="str">
            <v/>
          </cell>
        </row>
        <row r="18453">
          <cell r="J18453" t="str">
            <v/>
          </cell>
          <cell r="O18453" t="str">
            <v/>
          </cell>
          <cell r="P18453" t="str">
            <v/>
          </cell>
          <cell r="Q18453" t="str">
            <v/>
          </cell>
        </row>
        <row r="18454">
          <cell r="J18454" t="str">
            <v/>
          </cell>
          <cell r="O18454" t="str">
            <v/>
          </cell>
          <cell r="P18454" t="str">
            <v/>
          </cell>
          <cell r="Q18454" t="str">
            <v/>
          </cell>
        </row>
        <row r="18455">
          <cell r="J18455" t="str">
            <v/>
          </cell>
          <cell r="O18455" t="str">
            <v/>
          </cell>
          <cell r="P18455" t="str">
            <v/>
          </cell>
          <cell r="Q18455" t="str">
            <v/>
          </cell>
        </row>
        <row r="18456">
          <cell r="J18456" t="str">
            <v/>
          </cell>
          <cell r="O18456" t="str">
            <v/>
          </cell>
          <cell r="P18456" t="str">
            <v/>
          </cell>
          <cell r="Q18456" t="str">
            <v/>
          </cell>
        </row>
        <row r="18457">
          <cell r="J18457" t="str">
            <v/>
          </cell>
          <cell r="O18457" t="str">
            <v/>
          </cell>
          <cell r="P18457" t="str">
            <v/>
          </cell>
          <cell r="Q18457" t="str">
            <v/>
          </cell>
        </row>
        <row r="18458">
          <cell r="J18458" t="str">
            <v/>
          </cell>
          <cell r="O18458" t="str">
            <v/>
          </cell>
          <cell r="P18458" t="str">
            <v/>
          </cell>
          <cell r="Q18458" t="str">
            <v/>
          </cell>
        </row>
        <row r="18459">
          <cell r="J18459" t="str">
            <v/>
          </cell>
          <cell r="O18459" t="str">
            <v/>
          </cell>
          <cell r="P18459" t="str">
            <v/>
          </cell>
          <cell r="Q18459" t="str">
            <v/>
          </cell>
        </row>
        <row r="18460">
          <cell r="J18460" t="str">
            <v/>
          </cell>
          <cell r="O18460" t="str">
            <v/>
          </cell>
          <cell r="P18460" t="str">
            <v/>
          </cell>
          <cell r="Q18460" t="str">
            <v/>
          </cell>
        </row>
        <row r="18461">
          <cell r="J18461" t="str">
            <v/>
          </cell>
          <cell r="O18461" t="str">
            <v/>
          </cell>
          <cell r="P18461" t="str">
            <v/>
          </cell>
          <cell r="Q18461" t="str">
            <v/>
          </cell>
        </row>
        <row r="18462">
          <cell r="J18462" t="str">
            <v/>
          </cell>
          <cell r="O18462" t="str">
            <v/>
          </cell>
          <cell r="P18462" t="str">
            <v/>
          </cell>
          <cell r="Q18462" t="str">
            <v/>
          </cell>
        </row>
        <row r="18463">
          <cell r="J18463" t="str">
            <v/>
          </cell>
          <cell r="O18463" t="str">
            <v/>
          </cell>
          <cell r="P18463" t="str">
            <v/>
          </cell>
          <cell r="Q18463" t="str">
            <v/>
          </cell>
        </row>
        <row r="18464">
          <cell r="J18464" t="str">
            <v/>
          </cell>
          <cell r="O18464" t="str">
            <v/>
          </cell>
          <cell r="P18464" t="str">
            <v/>
          </cell>
          <cell r="Q18464" t="str">
            <v/>
          </cell>
        </row>
        <row r="18465">
          <cell r="J18465" t="str">
            <v/>
          </cell>
          <cell r="O18465" t="str">
            <v/>
          </cell>
          <cell r="P18465" t="str">
            <v/>
          </cell>
          <cell r="Q18465" t="str">
            <v/>
          </cell>
        </row>
        <row r="18466">
          <cell r="J18466" t="str">
            <v/>
          </cell>
          <cell r="O18466" t="str">
            <v/>
          </cell>
          <cell r="P18466" t="str">
            <v/>
          </cell>
          <cell r="Q18466" t="str">
            <v/>
          </cell>
        </row>
        <row r="18467">
          <cell r="J18467" t="str">
            <v/>
          </cell>
          <cell r="O18467" t="str">
            <v/>
          </cell>
          <cell r="P18467" t="str">
            <v/>
          </cell>
          <cell r="Q18467" t="str">
            <v/>
          </cell>
        </row>
        <row r="18468">
          <cell r="J18468" t="str">
            <v/>
          </cell>
          <cell r="O18468" t="str">
            <v/>
          </cell>
          <cell r="P18468" t="str">
            <v/>
          </cell>
          <cell r="Q18468" t="str">
            <v/>
          </cell>
        </row>
        <row r="18469">
          <cell r="J18469" t="str">
            <v/>
          </cell>
          <cell r="O18469" t="str">
            <v/>
          </cell>
          <cell r="P18469" t="str">
            <v/>
          </cell>
          <cell r="Q18469" t="str">
            <v/>
          </cell>
        </row>
        <row r="18470">
          <cell r="J18470" t="str">
            <v/>
          </cell>
          <cell r="O18470" t="str">
            <v/>
          </cell>
          <cell r="P18470" t="str">
            <v/>
          </cell>
          <cell r="Q18470" t="str">
            <v/>
          </cell>
        </row>
        <row r="18471">
          <cell r="J18471" t="str">
            <v/>
          </cell>
          <cell r="O18471" t="str">
            <v/>
          </cell>
          <cell r="P18471" t="str">
            <v/>
          </cell>
          <cell r="Q18471" t="str">
            <v/>
          </cell>
        </row>
        <row r="18472">
          <cell r="J18472" t="str">
            <v/>
          </cell>
          <cell r="O18472" t="str">
            <v/>
          </cell>
          <cell r="P18472" t="str">
            <v/>
          </cell>
          <cell r="Q18472" t="str">
            <v/>
          </cell>
        </row>
        <row r="18473">
          <cell r="J18473" t="str">
            <v/>
          </cell>
          <cell r="O18473" t="str">
            <v/>
          </cell>
          <cell r="P18473" t="str">
            <v/>
          </cell>
          <cell r="Q18473" t="str">
            <v/>
          </cell>
        </row>
        <row r="18474">
          <cell r="J18474" t="str">
            <v/>
          </cell>
          <cell r="O18474" t="str">
            <v/>
          </cell>
          <cell r="P18474" t="str">
            <v/>
          </cell>
          <cell r="Q18474" t="str">
            <v/>
          </cell>
        </row>
        <row r="18475">
          <cell r="J18475" t="str">
            <v/>
          </cell>
          <cell r="O18475" t="str">
            <v/>
          </cell>
          <cell r="P18475" t="str">
            <v/>
          </cell>
          <cell r="Q18475" t="str">
            <v/>
          </cell>
        </row>
        <row r="18476">
          <cell r="J18476" t="str">
            <v/>
          </cell>
          <cell r="O18476" t="str">
            <v/>
          </cell>
          <cell r="P18476" t="str">
            <v/>
          </cell>
          <cell r="Q18476" t="str">
            <v/>
          </cell>
        </row>
        <row r="18477">
          <cell r="J18477" t="str">
            <v/>
          </cell>
          <cell r="O18477" t="str">
            <v/>
          </cell>
          <cell r="P18477" t="str">
            <v/>
          </cell>
          <cell r="Q18477" t="str">
            <v/>
          </cell>
        </row>
        <row r="18478">
          <cell r="J18478" t="str">
            <v/>
          </cell>
          <cell r="O18478" t="str">
            <v/>
          </cell>
          <cell r="P18478" t="str">
            <v/>
          </cell>
          <cell r="Q18478" t="str">
            <v/>
          </cell>
        </row>
        <row r="18479">
          <cell r="J18479" t="str">
            <v/>
          </cell>
          <cell r="O18479" t="str">
            <v/>
          </cell>
          <cell r="P18479" t="str">
            <v/>
          </cell>
          <cell r="Q18479" t="str">
            <v/>
          </cell>
        </row>
        <row r="18480">
          <cell r="J18480" t="str">
            <v/>
          </cell>
          <cell r="O18480" t="str">
            <v/>
          </cell>
          <cell r="P18480" t="str">
            <v/>
          </cell>
          <cell r="Q18480" t="str">
            <v/>
          </cell>
        </row>
        <row r="18481">
          <cell r="J18481" t="str">
            <v/>
          </cell>
          <cell r="O18481" t="str">
            <v/>
          </cell>
          <cell r="P18481" t="str">
            <v/>
          </cell>
          <cell r="Q18481" t="str">
            <v/>
          </cell>
        </row>
        <row r="18482">
          <cell r="J18482" t="str">
            <v/>
          </cell>
          <cell r="O18482" t="str">
            <v/>
          </cell>
          <cell r="P18482" t="str">
            <v/>
          </cell>
          <cell r="Q18482" t="str">
            <v/>
          </cell>
        </row>
        <row r="18483">
          <cell r="J18483" t="str">
            <v/>
          </cell>
          <cell r="O18483" t="str">
            <v/>
          </cell>
          <cell r="P18483" t="str">
            <v/>
          </cell>
          <cell r="Q18483" t="str">
            <v/>
          </cell>
        </row>
        <row r="18484">
          <cell r="J18484" t="str">
            <v/>
          </cell>
          <cell r="O18484" t="str">
            <v/>
          </cell>
          <cell r="P18484" t="str">
            <v/>
          </cell>
          <cell r="Q18484" t="str">
            <v/>
          </cell>
        </row>
        <row r="18485">
          <cell r="J18485" t="str">
            <v/>
          </cell>
          <cell r="O18485" t="str">
            <v/>
          </cell>
          <cell r="P18485" t="str">
            <v/>
          </cell>
          <cell r="Q18485" t="str">
            <v/>
          </cell>
        </row>
        <row r="18486">
          <cell r="J18486" t="str">
            <v/>
          </cell>
          <cell r="O18486" t="str">
            <v/>
          </cell>
          <cell r="P18486" t="str">
            <v/>
          </cell>
          <cell r="Q18486" t="str">
            <v/>
          </cell>
        </row>
        <row r="18487">
          <cell r="J18487" t="str">
            <v/>
          </cell>
          <cell r="O18487" t="str">
            <v/>
          </cell>
          <cell r="P18487" t="str">
            <v/>
          </cell>
          <cell r="Q18487" t="str">
            <v/>
          </cell>
        </row>
        <row r="18488">
          <cell r="J18488" t="str">
            <v/>
          </cell>
          <cell r="O18488" t="str">
            <v/>
          </cell>
          <cell r="P18488" t="str">
            <v/>
          </cell>
          <cell r="Q18488" t="str">
            <v/>
          </cell>
        </row>
        <row r="18489">
          <cell r="J18489" t="str">
            <v/>
          </cell>
          <cell r="O18489" t="str">
            <v/>
          </cell>
          <cell r="P18489" t="str">
            <v/>
          </cell>
          <cell r="Q18489" t="str">
            <v/>
          </cell>
        </row>
        <row r="18490">
          <cell r="J18490" t="str">
            <v/>
          </cell>
          <cell r="O18490" t="str">
            <v/>
          </cell>
          <cell r="P18490" t="str">
            <v/>
          </cell>
          <cell r="Q18490" t="str">
            <v/>
          </cell>
        </row>
        <row r="18491">
          <cell r="J18491" t="str">
            <v/>
          </cell>
          <cell r="O18491" t="str">
            <v/>
          </cell>
          <cell r="P18491" t="str">
            <v/>
          </cell>
          <cell r="Q18491" t="str">
            <v/>
          </cell>
        </row>
        <row r="18492">
          <cell r="J18492" t="str">
            <v/>
          </cell>
          <cell r="O18492" t="str">
            <v/>
          </cell>
          <cell r="P18492" t="str">
            <v/>
          </cell>
          <cell r="Q18492" t="str">
            <v/>
          </cell>
        </row>
        <row r="18493">
          <cell r="J18493" t="str">
            <v/>
          </cell>
          <cell r="O18493" t="str">
            <v/>
          </cell>
          <cell r="P18493" t="str">
            <v/>
          </cell>
          <cell r="Q18493" t="str">
            <v/>
          </cell>
        </row>
        <row r="18494">
          <cell r="J18494" t="str">
            <v/>
          </cell>
          <cell r="O18494" t="str">
            <v/>
          </cell>
          <cell r="P18494" t="str">
            <v/>
          </cell>
          <cell r="Q18494" t="str">
            <v/>
          </cell>
        </row>
        <row r="18495">
          <cell r="J18495" t="str">
            <v/>
          </cell>
          <cell r="O18495" t="str">
            <v/>
          </cell>
          <cell r="P18495" t="str">
            <v/>
          </cell>
          <cell r="Q18495" t="str">
            <v/>
          </cell>
        </row>
        <row r="18496">
          <cell r="J18496" t="str">
            <v/>
          </cell>
          <cell r="O18496" t="str">
            <v/>
          </cell>
          <cell r="P18496" t="str">
            <v/>
          </cell>
          <cell r="Q18496" t="str">
            <v/>
          </cell>
        </row>
        <row r="18497">
          <cell r="J18497" t="str">
            <v/>
          </cell>
          <cell r="O18497" t="str">
            <v/>
          </cell>
          <cell r="P18497" t="str">
            <v/>
          </cell>
          <cell r="Q18497" t="str">
            <v/>
          </cell>
        </row>
        <row r="18498">
          <cell r="J18498" t="str">
            <v/>
          </cell>
          <cell r="O18498" t="str">
            <v/>
          </cell>
          <cell r="P18498" t="str">
            <v/>
          </cell>
          <cell r="Q18498" t="str">
            <v/>
          </cell>
        </row>
        <row r="18499">
          <cell r="J18499" t="str">
            <v/>
          </cell>
          <cell r="O18499" t="str">
            <v/>
          </cell>
          <cell r="P18499" t="str">
            <v/>
          </cell>
          <cell r="Q18499" t="str">
            <v/>
          </cell>
        </row>
        <row r="18500">
          <cell r="J18500" t="str">
            <v/>
          </cell>
          <cell r="O18500" t="str">
            <v/>
          </cell>
          <cell r="P18500" t="str">
            <v/>
          </cell>
          <cell r="Q18500" t="str">
            <v/>
          </cell>
        </row>
        <row r="18501">
          <cell r="J18501" t="str">
            <v/>
          </cell>
          <cell r="O18501" t="str">
            <v/>
          </cell>
          <cell r="P18501" t="str">
            <v/>
          </cell>
          <cell r="Q18501" t="str">
            <v/>
          </cell>
        </row>
        <row r="18502">
          <cell r="J18502" t="str">
            <v/>
          </cell>
          <cell r="O18502" t="str">
            <v/>
          </cell>
          <cell r="P18502" t="str">
            <v/>
          </cell>
          <cell r="Q18502" t="str">
            <v/>
          </cell>
        </row>
        <row r="18503">
          <cell r="J18503" t="str">
            <v/>
          </cell>
          <cell r="O18503" t="str">
            <v/>
          </cell>
          <cell r="P18503" t="str">
            <v/>
          </cell>
          <cell r="Q18503" t="str">
            <v/>
          </cell>
        </row>
        <row r="18504">
          <cell r="J18504" t="str">
            <v/>
          </cell>
          <cell r="O18504" t="str">
            <v/>
          </cell>
          <cell r="P18504" t="str">
            <v/>
          </cell>
          <cell r="Q18504" t="str">
            <v/>
          </cell>
        </row>
        <row r="18505">
          <cell r="J18505" t="str">
            <v/>
          </cell>
          <cell r="O18505" t="str">
            <v/>
          </cell>
          <cell r="P18505" t="str">
            <v/>
          </cell>
          <cell r="Q18505" t="str">
            <v/>
          </cell>
        </row>
        <row r="18506">
          <cell r="J18506" t="str">
            <v/>
          </cell>
          <cell r="O18506" t="str">
            <v/>
          </cell>
          <cell r="P18506" t="str">
            <v/>
          </cell>
          <cell r="Q18506" t="str">
            <v/>
          </cell>
        </row>
        <row r="18507">
          <cell r="J18507" t="str">
            <v/>
          </cell>
          <cell r="O18507" t="str">
            <v/>
          </cell>
          <cell r="P18507" t="str">
            <v/>
          </cell>
          <cell r="Q18507" t="str">
            <v/>
          </cell>
        </row>
        <row r="18508">
          <cell r="J18508" t="str">
            <v/>
          </cell>
          <cell r="O18508" t="str">
            <v/>
          </cell>
          <cell r="P18508" t="str">
            <v/>
          </cell>
          <cell r="Q18508" t="str">
            <v/>
          </cell>
        </row>
        <row r="18509">
          <cell r="J18509" t="str">
            <v/>
          </cell>
          <cell r="O18509" t="str">
            <v/>
          </cell>
          <cell r="P18509" t="str">
            <v/>
          </cell>
          <cell r="Q18509" t="str">
            <v/>
          </cell>
        </row>
        <row r="18510">
          <cell r="J18510" t="str">
            <v/>
          </cell>
          <cell r="O18510" t="str">
            <v/>
          </cell>
          <cell r="P18510" t="str">
            <v/>
          </cell>
          <cell r="Q18510" t="str">
            <v/>
          </cell>
        </row>
        <row r="18511">
          <cell r="J18511" t="str">
            <v/>
          </cell>
          <cell r="O18511" t="str">
            <v/>
          </cell>
          <cell r="P18511" t="str">
            <v/>
          </cell>
          <cell r="Q18511" t="str">
            <v/>
          </cell>
        </row>
        <row r="18512">
          <cell r="J18512" t="str">
            <v/>
          </cell>
          <cell r="O18512" t="str">
            <v/>
          </cell>
          <cell r="P18512" t="str">
            <v/>
          </cell>
          <cell r="Q18512" t="str">
            <v/>
          </cell>
        </row>
        <row r="18513">
          <cell r="J18513" t="str">
            <v/>
          </cell>
          <cell r="O18513" t="str">
            <v/>
          </cell>
          <cell r="P18513" t="str">
            <v/>
          </cell>
          <cell r="Q18513" t="str">
            <v/>
          </cell>
        </row>
        <row r="18514">
          <cell r="J18514" t="str">
            <v/>
          </cell>
          <cell r="O18514" t="str">
            <v/>
          </cell>
          <cell r="P18514" t="str">
            <v/>
          </cell>
          <cell r="Q18514" t="str">
            <v/>
          </cell>
        </row>
        <row r="18515">
          <cell r="J18515" t="str">
            <v/>
          </cell>
          <cell r="O18515" t="str">
            <v/>
          </cell>
          <cell r="P18515" t="str">
            <v/>
          </cell>
          <cell r="Q18515" t="str">
            <v/>
          </cell>
        </row>
        <row r="18516">
          <cell r="J18516" t="str">
            <v/>
          </cell>
          <cell r="O18516" t="str">
            <v/>
          </cell>
          <cell r="P18516" t="str">
            <v/>
          </cell>
          <cell r="Q18516" t="str">
            <v/>
          </cell>
        </row>
        <row r="18517">
          <cell r="J18517" t="str">
            <v/>
          </cell>
          <cell r="O18517" t="str">
            <v/>
          </cell>
          <cell r="P18517" t="str">
            <v/>
          </cell>
          <cell r="Q18517" t="str">
            <v/>
          </cell>
        </row>
        <row r="18518">
          <cell r="J18518" t="str">
            <v/>
          </cell>
          <cell r="O18518" t="str">
            <v/>
          </cell>
          <cell r="P18518" t="str">
            <v/>
          </cell>
          <cell r="Q18518" t="str">
            <v/>
          </cell>
        </row>
        <row r="18519">
          <cell r="J18519" t="str">
            <v/>
          </cell>
          <cell r="O18519" t="str">
            <v/>
          </cell>
          <cell r="P18519" t="str">
            <v/>
          </cell>
          <cell r="Q18519" t="str">
            <v/>
          </cell>
        </row>
        <row r="18520">
          <cell r="J18520" t="str">
            <v/>
          </cell>
          <cell r="O18520" t="str">
            <v/>
          </cell>
          <cell r="P18520" t="str">
            <v/>
          </cell>
          <cell r="Q18520" t="str">
            <v/>
          </cell>
        </row>
        <row r="18521">
          <cell r="J18521" t="str">
            <v/>
          </cell>
          <cell r="O18521" t="str">
            <v/>
          </cell>
          <cell r="P18521" t="str">
            <v/>
          </cell>
          <cell r="Q18521" t="str">
            <v/>
          </cell>
        </row>
        <row r="18522">
          <cell r="J18522" t="str">
            <v/>
          </cell>
          <cell r="O18522" t="str">
            <v/>
          </cell>
          <cell r="P18522" t="str">
            <v/>
          </cell>
          <cell r="Q18522" t="str">
            <v/>
          </cell>
        </row>
        <row r="18523">
          <cell r="J18523" t="str">
            <v/>
          </cell>
          <cell r="O18523" t="str">
            <v/>
          </cell>
          <cell r="P18523" t="str">
            <v/>
          </cell>
          <cell r="Q18523" t="str">
            <v/>
          </cell>
        </row>
        <row r="18524">
          <cell r="J18524" t="str">
            <v/>
          </cell>
          <cell r="O18524" t="str">
            <v/>
          </cell>
          <cell r="P18524" t="str">
            <v/>
          </cell>
          <cell r="Q18524" t="str">
            <v/>
          </cell>
        </row>
        <row r="18525">
          <cell r="J18525" t="str">
            <v/>
          </cell>
          <cell r="O18525" t="str">
            <v/>
          </cell>
          <cell r="P18525" t="str">
            <v/>
          </cell>
          <cell r="Q18525" t="str">
            <v/>
          </cell>
        </row>
        <row r="18526">
          <cell r="J18526" t="str">
            <v/>
          </cell>
          <cell r="O18526" t="str">
            <v/>
          </cell>
          <cell r="P18526" t="str">
            <v/>
          </cell>
          <cell r="Q18526" t="str">
            <v/>
          </cell>
        </row>
        <row r="18527">
          <cell r="J18527" t="str">
            <v/>
          </cell>
          <cell r="O18527" t="str">
            <v/>
          </cell>
          <cell r="P18527" t="str">
            <v/>
          </cell>
          <cell r="Q18527" t="str">
            <v/>
          </cell>
        </row>
        <row r="18528">
          <cell r="J18528" t="str">
            <v/>
          </cell>
          <cell r="O18528" t="str">
            <v/>
          </cell>
          <cell r="P18528" t="str">
            <v/>
          </cell>
          <cell r="Q18528" t="str">
            <v/>
          </cell>
        </row>
        <row r="18529">
          <cell r="J18529" t="str">
            <v/>
          </cell>
          <cell r="O18529" t="str">
            <v/>
          </cell>
          <cell r="P18529" t="str">
            <v/>
          </cell>
          <cell r="Q18529" t="str">
            <v/>
          </cell>
        </row>
        <row r="18530">
          <cell r="J18530" t="str">
            <v/>
          </cell>
          <cell r="O18530" t="str">
            <v/>
          </cell>
          <cell r="P18530" t="str">
            <v/>
          </cell>
          <cell r="Q18530" t="str">
            <v/>
          </cell>
        </row>
        <row r="18531">
          <cell r="J18531" t="str">
            <v/>
          </cell>
          <cell r="O18531" t="str">
            <v/>
          </cell>
          <cell r="P18531" t="str">
            <v/>
          </cell>
          <cell r="Q18531" t="str">
            <v/>
          </cell>
        </row>
        <row r="18532">
          <cell r="J18532" t="str">
            <v/>
          </cell>
          <cell r="O18532" t="str">
            <v/>
          </cell>
          <cell r="P18532" t="str">
            <v/>
          </cell>
          <cell r="Q18532" t="str">
            <v/>
          </cell>
        </row>
        <row r="18533">
          <cell r="J18533" t="str">
            <v/>
          </cell>
          <cell r="O18533" t="str">
            <v/>
          </cell>
          <cell r="P18533" t="str">
            <v/>
          </cell>
          <cell r="Q18533" t="str">
            <v/>
          </cell>
        </row>
        <row r="18534">
          <cell r="J18534" t="str">
            <v/>
          </cell>
          <cell r="O18534" t="str">
            <v/>
          </cell>
          <cell r="P18534" t="str">
            <v/>
          </cell>
          <cell r="Q18534" t="str">
            <v/>
          </cell>
        </row>
        <row r="18535">
          <cell r="J18535" t="str">
            <v/>
          </cell>
          <cell r="O18535" t="str">
            <v/>
          </cell>
          <cell r="P18535" t="str">
            <v/>
          </cell>
          <cell r="Q18535" t="str">
            <v/>
          </cell>
        </row>
        <row r="18536">
          <cell r="J18536" t="str">
            <v/>
          </cell>
          <cell r="O18536" t="str">
            <v/>
          </cell>
          <cell r="P18536" t="str">
            <v/>
          </cell>
          <cell r="Q18536" t="str">
            <v/>
          </cell>
        </row>
        <row r="18537">
          <cell r="J18537" t="str">
            <v/>
          </cell>
          <cell r="O18537" t="str">
            <v/>
          </cell>
          <cell r="P18537" t="str">
            <v/>
          </cell>
          <cell r="Q18537" t="str">
            <v/>
          </cell>
        </row>
        <row r="18538">
          <cell r="J18538" t="str">
            <v/>
          </cell>
          <cell r="O18538" t="str">
            <v/>
          </cell>
          <cell r="P18538" t="str">
            <v/>
          </cell>
          <cell r="Q18538" t="str">
            <v/>
          </cell>
        </row>
        <row r="18539">
          <cell r="J18539" t="str">
            <v/>
          </cell>
          <cell r="O18539" t="str">
            <v/>
          </cell>
          <cell r="P18539" t="str">
            <v/>
          </cell>
          <cell r="Q18539" t="str">
            <v/>
          </cell>
        </row>
        <row r="18540">
          <cell r="J18540" t="str">
            <v/>
          </cell>
          <cell r="O18540" t="str">
            <v/>
          </cell>
          <cell r="P18540" t="str">
            <v/>
          </cell>
          <cell r="Q18540" t="str">
            <v/>
          </cell>
        </row>
        <row r="18541">
          <cell r="J18541" t="str">
            <v/>
          </cell>
          <cell r="O18541" t="str">
            <v/>
          </cell>
          <cell r="P18541" t="str">
            <v/>
          </cell>
          <cell r="Q18541" t="str">
            <v/>
          </cell>
        </row>
        <row r="18542">
          <cell r="J18542" t="str">
            <v/>
          </cell>
          <cell r="O18542" t="str">
            <v/>
          </cell>
          <cell r="P18542" t="str">
            <v/>
          </cell>
          <cell r="Q18542" t="str">
            <v/>
          </cell>
        </row>
        <row r="18543">
          <cell r="J18543" t="str">
            <v/>
          </cell>
          <cell r="O18543" t="str">
            <v/>
          </cell>
          <cell r="P18543" t="str">
            <v/>
          </cell>
          <cell r="Q18543" t="str">
            <v/>
          </cell>
        </row>
        <row r="18544">
          <cell r="J18544" t="str">
            <v/>
          </cell>
          <cell r="O18544" t="str">
            <v/>
          </cell>
          <cell r="P18544" t="str">
            <v/>
          </cell>
          <cell r="Q18544" t="str">
            <v/>
          </cell>
        </row>
        <row r="18545">
          <cell r="J18545" t="str">
            <v/>
          </cell>
          <cell r="O18545" t="str">
            <v/>
          </cell>
          <cell r="P18545" t="str">
            <v/>
          </cell>
          <cell r="Q18545" t="str">
            <v/>
          </cell>
        </row>
        <row r="18546">
          <cell r="J18546" t="str">
            <v/>
          </cell>
          <cell r="O18546" t="str">
            <v/>
          </cell>
          <cell r="P18546" t="str">
            <v/>
          </cell>
          <cell r="Q18546" t="str">
            <v/>
          </cell>
        </row>
        <row r="18547">
          <cell r="J18547" t="str">
            <v/>
          </cell>
          <cell r="O18547" t="str">
            <v/>
          </cell>
          <cell r="P18547" t="str">
            <v/>
          </cell>
          <cell r="Q18547" t="str">
            <v/>
          </cell>
        </row>
        <row r="18548">
          <cell r="J18548" t="str">
            <v/>
          </cell>
          <cell r="O18548" t="str">
            <v/>
          </cell>
          <cell r="P18548" t="str">
            <v/>
          </cell>
          <cell r="Q18548" t="str">
            <v/>
          </cell>
        </row>
        <row r="18549">
          <cell r="J18549" t="str">
            <v/>
          </cell>
          <cell r="O18549" t="str">
            <v/>
          </cell>
          <cell r="P18549" t="str">
            <v/>
          </cell>
          <cell r="Q18549" t="str">
            <v/>
          </cell>
        </row>
        <row r="18550">
          <cell r="J18550" t="str">
            <v/>
          </cell>
          <cell r="O18550" t="str">
            <v/>
          </cell>
          <cell r="P18550" t="str">
            <v/>
          </cell>
          <cell r="Q18550" t="str">
            <v/>
          </cell>
        </row>
        <row r="18551">
          <cell r="J18551" t="str">
            <v/>
          </cell>
          <cell r="O18551" t="str">
            <v/>
          </cell>
          <cell r="P18551" t="str">
            <v/>
          </cell>
          <cell r="Q18551" t="str">
            <v/>
          </cell>
        </row>
        <row r="18552">
          <cell r="J18552" t="str">
            <v/>
          </cell>
          <cell r="O18552" t="str">
            <v/>
          </cell>
          <cell r="P18552" t="str">
            <v/>
          </cell>
          <cell r="Q18552" t="str">
            <v/>
          </cell>
        </row>
        <row r="18553">
          <cell r="J18553" t="str">
            <v/>
          </cell>
          <cell r="O18553" t="str">
            <v/>
          </cell>
          <cell r="P18553" t="str">
            <v/>
          </cell>
          <cell r="Q18553" t="str">
            <v/>
          </cell>
        </row>
        <row r="18554">
          <cell r="J18554" t="str">
            <v/>
          </cell>
          <cell r="O18554" t="str">
            <v/>
          </cell>
          <cell r="P18554" t="str">
            <v/>
          </cell>
          <cell r="Q18554" t="str">
            <v/>
          </cell>
        </row>
        <row r="18555">
          <cell r="J18555" t="str">
            <v/>
          </cell>
          <cell r="O18555" t="str">
            <v/>
          </cell>
          <cell r="P18555" t="str">
            <v/>
          </cell>
          <cell r="Q18555" t="str">
            <v/>
          </cell>
        </row>
        <row r="18556">
          <cell r="J18556" t="str">
            <v/>
          </cell>
          <cell r="O18556" t="str">
            <v/>
          </cell>
          <cell r="P18556" t="str">
            <v/>
          </cell>
          <cell r="Q18556" t="str">
            <v/>
          </cell>
        </row>
        <row r="18557">
          <cell r="J18557" t="str">
            <v/>
          </cell>
          <cell r="O18557" t="str">
            <v/>
          </cell>
          <cell r="P18557" t="str">
            <v/>
          </cell>
          <cell r="Q18557" t="str">
            <v/>
          </cell>
        </row>
        <row r="18558">
          <cell r="J18558" t="str">
            <v/>
          </cell>
          <cell r="O18558" t="str">
            <v/>
          </cell>
          <cell r="P18558" t="str">
            <v/>
          </cell>
          <cell r="Q18558" t="str">
            <v/>
          </cell>
        </row>
        <row r="18559">
          <cell r="J18559" t="str">
            <v/>
          </cell>
          <cell r="O18559" t="str">
            <v/>
          </cell>
          <cell r="P18559" t="str">
            <v/>
          </cell>
          <cell r="Q18559" t="str">
            <v/>
          </cell>
        </row>
        <row r="18560">
          <cell r="J18560" t="str">
            <v/>
          </cell>
          <cell r="O18560" t="str">
            <v/>
          </cell>
          <cell r="P18560" t="str">
            <v/>
          </cell>
          <cell r="Q18560" t="str">
            <v/>
          </cell>
        </row>
        <row r="18561">
          <cell r="J18561" t="str">
            <v/>
          </cell>
          <cell r="O18561" t="str">
            <v/>
          </cell>
          <cell r="P18561" t="str">
            <v/>
          </cell>
          <cell r="Q18561" t="str">
            <v/>
          </cell>
        </row>
        <row r="18562">
          <cell r="J18562" t="str">
            <v/>
          </cell>
          <cell r="O18562" t="str">
            <v/>
          </cell>
          <cell r="P18562" t="str">
            <v/>
          </cell>
          <cell r="Q18562" t="str">
            <v/>
          </cell>
        </row>
        <row r="18563">
          <cell r="J18563" t="str">
            <v/>
          </cell>
          <cell r="O18563" t="str">
            <v/>
          </cell>
          <cell r="P18563" t="str">
            <v/>
          </cell>
          <cell r="Q18563" t="str">
            <v/>
          </cell>
        </row>
        <row r="18564">
          <cell r="J18564" t="str">
            <v/>
          </cell>
          <cell r="O18564" t="str">
            <v/>
          </cell>
          <cell r="P18564" t="str">
            <v/>
          </cell>
          <cell r="Q18564" t="str">
            <v/>
          </cell>
        </row>
        <row r="18565">
          <cell r="J18565" t="str">
            <v/>
          </cell>
          <cell r="O18565" t="str">
            <v/>
          </cell>
          <cell r="P18565" t="str">
            <v/>
          </cell>
          <cell r="Q18565" t="str">
            <v/>
          </cell>
        </row>
        <row r="18566">
          <cell r="J18566" t="str">
            <v/>
          </cell>
          <cell r="O18566" t="str">
            <v/>
          </cell>
          <cell r="P18566" t="str">
            <v/>
          </cell>
          <cell r="Q18566" t="str">
            <v/>
          </cell>
        </row>
        <row r="18567">
          <cell r="J18567" t="str">
            <v/>
          </cell>
          <cell r="O18567" t="str">
            <v/>
          </cell>
          <cell r="P18567" t="str">
            <v/>
          </cell>
          <cell r="Q18567" t="str">
            <v/>
          </cell>
        </row>
        <row r="18568">
          <cell r="J18568" t="str">
            <v/>
          </cell>
          <cell r="O18568" t="str">
            <v/>
          </cell>
          <cell r="P18568" t="str">
            <v/>
          </cell>
          <cell r="Q18568" t="str">
            <v/>
          </cell>
        </row>
        <row r="18569">
          <cell r="J18569" t="str">
            <v/>
          </cell>
          <cell r="O18569" t="str">
            <v/>
          </cell>
          <cell r="P18569" t="str">
            <v/>
          </cell>
          <cell r="Q18569" t="str">
            <v/>
          </cell>
        </row>
        <row r="18570">
          <cell r="J18570" t="str">
            <v/>
          </cell>
          <cell r="O18570" t="str">
            <v/>
          </cell>
          <cell r="P18570" t="str">
            <v/>
          </cell>
          <cell r="Q18570" t="str">
            <v/>
          </cell>
        </row>
        <row r="18571">
          <cell r="J18571" t="str">
            <v/>
          </cell>
          <cell r="O18571" t="str">
            <v/>
          </cell>
          <cell r="P18571" t="str">
            <v/>
          </cell>
          <cell r="Q18571" t="str">
            <v/>
          </cell>
        </row>
        <row r="18572">
          <cell r="J18572" t="str">
            <v/>
          </cell>
          <cell r="O18572" t="str">
            <v/>
          </cell>
          <cell r="P18572" t="str">
            <v/>
          </cell>
          <cell r="Q18572" t="str">
            <v/>
          </cell>
        </row>
        <row r="18573">
          <cell r="J18573" t="str">
            <v/>
          </cell>
          <cell r="O18573" t="str">
            <v/>
          </cell>
          <cell r="P18573" t="str">
            <v/>
          </cell>
          <cell r="Q18573" t="str">
            <v/>
          </cell>
        </row>
        <row r="18574">
          <cell r="J18574" t="str">
            <v/>
          </cell>
          <cell r="O18574" t="str">
            <v/>
          </cell>
          <cell r="P18574" t="str">
            <v/>
          </cell>
          <cell r="Q18574" t="str">
            <v/>
          </cell>
        </row>
        <row r="18575">
          <cell r="J18575" t="str">
            <v/>
          </cell>
          <cell r="O18575" t="str">
            <v/>
          </cell>
          <cell r="P18575" t="str">
            <v/>
          </cell>
          <cell r="Q18575" t="str">
            <v/>
          </cell>
        </row>
        <row r="18576">
          <cell r="J18576" t="str">
            <v/>
          </cell>
          <cell r="O18576" t="str">
            <v/>
          </cell>
          <cell r="P18576" t="str">
            <v/>
          </cell>
          <cell r="Q18576" t="str">
            <v/>
          </cell>
        </row>
        <row r="18577">
          <cell r="J18577" t="str">
            <v/>
          </cell>
          <cell r="O18577" t="str">
            <v/>
          </cell>
          <cell r="P18577" t="str">
            <v/>
          </cell>
          <cell r="Q18577" t="str">
            <v/>
          </cell>
        </row>
        <row r="18578">
          <cell r="J18578" t="str">
            <v/>
          </cell>
          <cell r="O18578" t="str">
            <v/>
          </cell>
          <cell r="P18578" t="str">
            <v/>
          </cell>
          <cell r="Q18578" t="str">
            <v/>
          </cell>
        </row>
        <row r="18579">
          <cell r="J18579" t="str">
            <v/>
          </cell>
          <cell r="O18579" t="str">
            <v/>
          </cell>
          <cell r="P18579" t="str">
            <v/>
          </cell>
          <cell r="Q18579" t="str">
            <v/>
          </cell>
        </row>
        <row r="18580">
          <cell r="J18580" t="str">
            <v/>
          </cell>
          <cell r="O18580" t="str">
            <v/>
          </cell>
          <cell r="P18580" t="str">
            <v/>
          </cell>
          <cell r="Q18580" t="str">
            <v/>
          </cell>
        </row>
        <row r="18581">
          <cell r="J18581" t="str">
            <v/>
          </cell>
          <cell r="O18581" t="str">
            <v/>
          </cell>
          <cell r="P18581" t="str">
            <v/>
          </cell>
          <cell r="Q18581" t="str">
            <v/>
          </cell>
        </row>
        <row r="18582">
          <cell r="J18582" t="str">
            <v/>
          </cell>
          <cell r="O18582" t="str">
            <v/>
          </cell>
          <cell r="P18582" t="str">
            <v/>
          </cell>
          <cell r="Q18582" t="str">
            <v/>
          </cell>
        </row>
        <row r="18583">
          <cell r="J18583" t="str">
            <v/>
          </cell>
          <cell r="O18583" t="str">
            <v/>
          </cell>
          <cell r="P18583" t="str">
            <v/>
          </cell>
          <cell r="Q18583" t="str">
            <v/>
          </cell>
        </row>
        <row r="18584">
          <cell r="J18584" t="str">
            <v/>
          </cell>
          <cell r="O18584" t="str">
            <v/>
          </cell>
          <cell r="P18584" t="str">
            <v/>
          </cell>
          <cell r="Q18584" t="str">
            <v/>
          </cell>
        </row>
        <row r="18585">
          <cell r="J18585" t="str">
            <v/>
          </cell>
          <cell r="O18585" t="str">
            <v/>
          </cell>
          <cell r="P18585" t="str">
            <v/>
          </cell>
          <cell r="Q18585" t="str">
            <v/>
          </cell>
        </row>
        <row r="18586">
          <cell r="J18586" t="str">
            <v/>
          </cell>
          <cell r="O18586" t="str">
            <v/>
          </cell>
          <cell r="P18586" t="str">
            <v/>
          </cell>
          <cell r="Q18586" t="str">
            <v/>
          </cell>
        </row>
        <row r="18587">
          <cell r="J18587" t="str">
            <v/>
          </cell>
          <cell r="O18587" t="str">
            <v/>
          </cell>
          <cell r="P18587" t="str">
            <v/>
          </cell>
          <cell r="Q18587" t="str">
            <v/>
          </cell>
        </row>
        <row r="18588">
          <cell r="J18588" t="str">
            <v/>
          </cell>
          <cell r="O18588" t="str">
            <v/>
          </cell>
          <cell r="P18588" t="str">
            <v/>
          </cell>
          <cell r="Q18588" t="str">
            <v/>
          </cell>
        </row>
        <row r="18589">
          <cell r="J18589" t="str">
            <v/>
          </cell>
          <cell r="O18589" t="str">
            <v/>
          </cell>
          <cell r="P18589" t="str">
            <v/>
          </cell>
          <cell r="Q18589" t="str">
            <v/>
          </cell>
        </row>
        <row r="18590">
          <cell r="J18590" t="str">
            <v/>
          </cell>
          <cell r="O18590" t="str">
            <v/>
          </cell>
          <cell r="P18590" t="str">
            <v/>
          </cell>
          <cell r="Q18590" t="str">
            <v/>
          </cell>
        </row>
        <row r="18591">
          <cell r="J18591" t="str">
            <v/>
          </cell>
          <cell r="O18591" t="str">
            <v/>
          </cell>
          <cell r="P18591" t="str">
            <v/>
          </cell>
          <cell r="Q18591" t="str">
            <v/>
          </cell>
        </row>
        <row r="18592">
          <cell r="J18592" t="str">
            <v/>
          </cell>
          <cell r="O18592" t="str">
            <v/>
          </cell>
          <cell r="P18592" t="str">
            <v/>
          </cell>
          <cell r="Q18592" t="str">
            <v/>
          </cell>
        </row>
        <row r="18593">
          <cell r="J18593" t="str">
            <v/>
          </cell>
          <cell r="O18593" t="str">
            <v/>
          </cell>
          <cell r="P18593" t="str">
            <v/>
          </cell>
          <cell r="Q18593" t="str">
            <v/>
          </cell>
        </row>
        <row r="18594">
          <cell r="J18594" t="str">
            <v/>
          </cell>
          <cell r="O18594" t="str">
            <v/>
          </cell>
          <cell r="P18594" t="str">
            <v/>
          </cell>
          <cell r="Q18594" t="str">
            <v/>
          </cell>
        </row>
        <row r="18595">
          <cell r="J18595" t="str">
            <v/>
          </cell>
          <cell r="O18595" t="str">
            <v/>
          </cell>
          <cell r="P18595" t="str">
            <v/>
          </cell>
          <cell r="Q18595" t="str">
            <v/>
          </cell>
        </row>
        <row r="18596">
          <cell r="J18596" t="str">
            <v/>
          </cell>
          <cell r="O18596" t="str">
            <v/>
          </cell>
          <cell r="P18596" t="str">
            <v/>
          </cell>
          <cell r="Q18596" t="str">
            <v/>
          </cell>
        </row>
        <row r="18597">
          <cell r="J18597" t="str">
            <v/>
          </cell>
          <cell r="O18597" t="str">
            <v/>
          </cell>
          <cell r="P18597" t="str">
            <v/>
          </cell>
          <cell r="Q18597" t="str">
            <v/>
          </cell>
        </row>
        <row r="18598">
          <cell r="J18598" t="str">
            <v/>
          </cell>
          <cell r="O18598" t="str">
            <v/>
          </cell>
          <cell r="P18598" t="str">
            <v/>
          </cell>
          <cell r="Q18598" t="str">
            <v/>
          </cell>
        </row>
        <row r="18599">
          <cell r="J18599" t="str">
            <v/>
          </cell>
          <cell r="O18599" t="str">
            <v/>
          </cell>
          <cell r="P18599" t="str">
            <v/>
          </cell>
          <cell r="Q18599" t="str">
            <v/>
          </cell>
        </row>
        <row r="18600">
          <cell r="J18600" t="str">
            <v/>
          </cell>
          <cell r="O18600" t="str">
            <v/>
          </cell>
          <cell r="P18600" t="str">
            <v/>
          </cell>
          <cell r="Q18600" t="str">
            <v/>
          </cell>
        </row>
        <row r="18601">
          <cell r="J18601" t="str">
            <v/>
          </cell>
          <cell r="O18601" t="str">
            <v/>
          </cell>
          <cell r="P18601" t="str">
            <v/>
          </cell>
          <cell r="Q18601" t="str">
            <v/>
          </cell>
        </row>
        <row r="18602">
          <cell r="J18602" t="str">
            <v/>
          </cell>
          <cell r="O18602" t="str">
            <v/>
          </cell>
          <cell r="P18602" t="str">
            <v/>
          </cell>
          <cell r="Q18602" t="str">
            <v/>
          </cell>
        </row>
        <row r="18603">
          <cell r="J18603" t="str">
            <v/>
          </cell>
          <cell r="O18603" t="str">
            <v/>
          </cell>
          <cell r="P18603" t="str">
            <v/>
          </cell>
          <cell r="Q18603" t="str">
            <v/>
          </cell>
        </row>
        <row r="18604">
          <cell r="J18604" t="str">
            <v/>
          </cell>
          <cell r="O18604" t="str">
            <v/>
          </cell>
          <cell r="P18604" t="str">
            <v/>
          </cell>
          <cell r="Q18604" t="str">
            <v/>
          </cell>
        </row>
        <row r="18605">
          <cell r="J18605" t="str">
            <v/>
          </cell>
          <cell r="O18605" t="str">
            <v/>
          </cell>
          <cell r="P18605" t="str">
            <v/>
          </cell>
          <cell r="Q18605" t="str">
            <v/>
          </cell>
        </row>
        <row r="18606">
          <cell r="J18606" t="str">
            <v/>
          </cell>
          <cell r="O18606" t="str">
            <v/>
          </cell>
          <cell r="P18606" t="str">
            <v/>
          </cell>
          <cell r="Q18606" t="str">
            <v/>
          </cell>
        </row>
        <row r="18607">
          <cell r="J18607" t="str">
            <v/>
          </cell>
          <cell r="O18607" t="str">
            <v/>
          </cell>
          <cell r="P18607" t="str">
            <v/>
          </cell>
          <cell r="Q18607" t="str">
            <v/>
          </cell>
        </row>
        <row r="18608">
          <cell r="J18608" t="str">
            <v/>
          </cell>
          <cell r="O18608" t="str">
            <v/>
          </cell>
          <cell r="P18608" t="str">
            <v/>
          </cell>
          <cell r="Q18608" t="str">
            <v/>
          </cell>
        </row>
        <row r="18609">
          <cell r="J18609" t="str">
            <v/>
          </cell>
          <cell r="O18609" t="str">
            <v/>
          </cell>
          <cell r="P18609" t="str">
            <v/>
          </cell>
          <cell r="Q18609" t="str">
            <v/>
          </cell>
        </row>
        <row r="18610">
          <cell r="J18610" t="str">
            <v/>
          </cell>
          <cell r="O18610" t="str">
            <v/>
          </cell>
          <cell r="P18610" t="str">
            <v/>
          </cell>
          <cell r="Q18610" t="str">
            <v/>
          </cell>
        </row>
        <row r="18611">
          <cell r="J18611" t="str">
            <v/>
          </cell>
          <cell r="O18611" t="str">
            <v/>
          </cell>
          <cell r="P18611" t="str">
            <v/>
          </cell>
          <cell r="Q18611" t="str">
            <v/>
          </cell>
        </row>
        <row r="18612">
          <cell r="J18612" t="str">
            <v/>
          </cell>
          <cell r="O18612" t="str">
            <v/>
          </cell>
          <cell r="P18612" t="str">
            <v/>
          </cell>
          <cell r="Q18612" t="str">
            <v/>
          </cell>
        </row>
        <row r="18613">
          <cell r="J18613" t="str">
            <v/>
          </cell>
          <cell r="O18613" t="str">
            <v/>
          </cell>
          <cell r="P18613" t="str">
            <v/>
          </cell>
          <cell r="Q18613" t="str">
            <v/>
          </cell>
        </row>
        <row r="18614">
          <cell r="J18614" t="str">
            <v/>
          </cell>
          <cell r="O18614" t="str">
            <v/>
          </cell>
          <cell r="P18614" t="str">
            <v/>
          </cell>
          <cell r="Q18614" t="str">
            <v/>
          </cell>
        </row>
        <row r="18615">
          <cell r="J18615" t="str">
            <v/>
          </cell>
          <cell r="O18615" t="str">
            <v/>
          </cell>
          <cell r="P18615" t="str">
            <v/>
          </cell>
          <cell r="Q18615" t="str">
            <v/>
          </cell>
        </row>
        <row r="18616">
          <cell r="J18616" t="str">
            <v/>
          </cell>
          <cell r="O18616" t="str">
            <v/>
          </cell>
          <cell r="P18616" t="str">
            <v/>
          </cell>
          <cell r="Q18616" t="str">
            <v/>
          </cell>
        </row>
        <row r="18617">
          <cell r="J18617" t="str">
            <v/>
          </cell>
          <cell r="O18617" t="str">
            <v/>
          </cell>
          <cell r="P18617" t="str">
            <v/>
          </cell>
          <cell r="Q18617" t="str">
            <v/>
          </cell>
        </row>
        <row r="18618">
          <cell r="J18618" t="str">
            <v/>
          </cell>
          <cell r="O18618" t="str">
            <v/>
          </cell>
          <cell r="P18618" t="str">
            <v/>
          </cell>
          <cell r="Q18618" t="str">
            <v/>
          </cell>
        </row>
        <row r="18619">
          <cell r="J18619" t="str">
            <v/>
          </cell>
          <cell r="O18619" t="str">
            <v/>
          </cell>
          <cell r="P18619" t="str">
            <v/>
          </cell>
          <cell r="Q18619" t="str">
            <v/>
          </cell>
        </row>
        <row r="18620">
          <cell r="J18620" t="str">
            <v/>
          </cell>
          <cell r="O18620" t="str">
            <v/>
          </cell>
          <cell r="P18620" t="str">
            <v/>
          </cell>
          <cell r="Q18620" t="str">
            <v/>
          </cell>
        </row>
        <row r="18621">
          <cell r="J18621" t="str">
            <v/>
          </cell>
          <cell r="O18621" t="str">
            <v/>
          </cell>
          <cell r="P18621" t="str">
            <v/>
          </cell>
          <cell r="Q18621" t="str">
            <v/>
          </cell>
        </row>
        <row r="18622">
          <cell r="J18622" t="str">
            <v/>
          </cell>
          <cell r="O18622" t="str">
            <v/>
          </cell>
          <cell r="P18622" t="str">
            <v/>
          </cell>
          <cell r="Q18622" t="str">
            <v/>
          </cell>
        </row>
        <row r="18623">
          <cell r="J18623" t="str">
            <v/>
          </cell>
          <cell r="O18623" t="str">
            <v/>
          </cell>
          <cell r="P18623" t="str">
            <v/>
          </cell>
          <cell r="Q18623" t="str">
            <v/>
          </cell>
        </row>
        <row r="18624">
          <cell r="J18624" t="str">
            <v/>
          </cell>
          <cell r="O18624" t="str">
            <v/>
          </cell>
          <cell r="P18624" t="str">
            <v/>
          </cell>
          <cell r="Q18624" t="str">
            <v/>
          </cell>
        </row>
        <row r="18625">
          <cell r="J18625" t="str">
            <v/>
          </cell>
          <cell r="O18625" t="str">
            <v/>
          </cell>
          <cell r="P18625" t="str">
            <v/>
          </cell>
          <cell r="Q18625" t="str">
            <v/>
          </cell>
        </row>
        <row r="18626">
          <cell r="J18626" t="str">
            <v/>
          </cell>
          <cell r="O18626" t="str">
            <v/>
          </cell>
          <cell r="P18626" t="str">
            <v/>
          </cell>
          <cell r="Q18626" t="str">
            <v/>
          </cell>
        </row>
        <row r="18627">
          <cell r="J18627" t="str">
            <v/>
          </cell>
          <cell r="O18627" t="str">
            <v/>
          </cell>
          <cell r="P18627" t="str">
            <v/>
          </cell>
          <cell r="Q18627" t="str">
            <v/>
          </cell>
        </row>
        <row r="18628">
          <cell r="J18628" t="str">
            <v/>
          </cell>
          <cell r="O18628" t="str">
            <v/>
          </cell>
          <cell r="P18628" t="str">
            <v/>
          </cell>
          <cell r="Q18628" t="str">
            <v/>
          </cell>
        </row>
        <row r="18629">
          <cell r="J18629" t="str">
            <v/>
          </cell>
          <cell r="O18629" t="str">
            <v/>
          </cell>
          <cell r="P18629" t="str">
            <v/>
          </cell>
          <cell r="Q18629" t="str">
            <v/>
          </cell>
        </row>
        <row r="18630">
          <cell r="J18630" t="str">
            <v/>
          </cell>
          <cell r="O18630" t="str">
            <v/>
          </cell>
          <cell r="P18630" t="str">
            <v/>
          </cell>
          <cell r="Q18630" t="str">
            <v/>
          </cell>
        </row>
        <row r="18631">
          <cell r="J18631" t="str">
            <v/>
          </cell>
          <cell r="O18631" t="str">
            <v/>
          </cell>
          <cell r="P18631" t="str">
            <v/>
          </cell>
          <cell r="Q18631" t="str">
            <v/>
          </cell>
        </row>
        <row r="18632">
          <cell r="J18632" t="str">
            <v/>
          </cell>
          <cell r="O18632" t="str">
            <v/>
          </cell>
          <cell r="P18632" t="str">
            <v/>
          </cell>
          <cell r="Q18632" t="str">
            <v/>
          </cell>
        </row>
        <row r="18633">
          <cell r="J18633" t="str">
            <v/>
          </cell>
          <cell r="O18633" t="str">
            <v/>
          </cell>
          <cell r="P18633" t="str">
            <v/>
          </cell>
          <cell r="Q18633" t="str">
            <v/>
          </cell>
        </row>
        <row r="18634">
          <cell r="J18634" t="str">
            <v/>
          </cell>
          <cell r="O18634" t="str">
            <v/>
          </cell>
          <cell r="P18634" t="str">
            <v/>
          </cell>
          <cell r="Q18634" t="str">
            <v/>
          </cell>
        </row>
        <row r="18635">
          <cell r="J18635" t="str">
            <v/>
          </cell>
          <cell r="O18635" t="str">
            <v/>
          </cell>
          <cell r="P18635" t="str">
            <v/>
          </cell>
          <cell r="Q18635" t="str">
            <v/>
          </cell>
        </row>
        <row r="18636">
          <cell r="J18636" t="str">
            <v/>
          </cell>
          <cell r="O18636" t="str">
            <v/>
          </cell>
          <cell r="P18636" t="str">
            <v/>
          </cell>
          <cell r="Q18636" t="str">
            <v/>
          </cell>
        </row>
        <row r="18637">
          <cell r="J18637" t="str">
            <v/>
          </cell>
          <cell r="O18637" t="str">
            <v/>
          </cell>
          <cell r="P18637" t="str">
            <v/>
          </cell>
          <cell r="Q18637" t="str">
            <v/>
          </cell>
        </row>
        <row r="18638">
          <cell r="J18638" t="str">
            <v/>
          </cell>
          <cell r="O18638" t="str">
            <v/>
          </cell>
          <cell r="P18638" t="str">
            <v/>
          </cell>
          <cell r="Q18638" t="str">
            <v/>
          </cell>
        </row>
        <row r="18639">
          <cell r="J18639" t="str">
            <v/>
          </cell>
          <cell r="O18639" t="str">
            <v/>
          </cell>
          <cell r="P18639" t="str">
            <v/>
          </cell>
          <cell r="Q18639" t="str">
            <v/>
          </cell>
        </row>
        <row r="18640">
          <cell r="J18640" t="str">
            <v/>
          </cell>
          <cell r="O18640" t="str">
            <v/>
          </cell>
          <cell r="P18640" t="str">
            <v/>
          </cell>
          <cell r="Q18640" t="str">
            <v/>
          </cell>
        </row>
        <row r="18641">
          <cell r="J18641" t="str">
            <v/>
          </cell>
          <cell r="O18641" t="str">
            <v/>
          </cell>
          <cell r="P18641" t="str">
            <v/>
          </cell>
          <cell r="Q18641" t="str">
            <v/>
          </cell>
        </row>
        <row r="18642">
          <cell r="J18642" t="str">
            <v/>
          </cell>
          <cell r="O18642" t="str">
            <v/>
          </cell>
          <cell r="P18642" t="str">
            <v/>
          </cell>
          <cell r="Q18642" t="str">
            <v/>
          </cell>
        </row>
        <row r="18643">
          <cell r="J18643" t="str">
            <v/>
          </cell>
          <cell r="O18643" t="str">
            <v/>
          </cell>
          <cell r="P18643" t="str">
            <v/>
          </cell>
          <cell r="Q18643" t="str">
            <v/>
          </cell>
        </row>
        <row r="18644">
          <cell r="J18644" t="str">
            <v/>
          </cell>
          <cell r="O18644" t="str">
            <v/>
          </cell>
          <cell r="P18644" t="str">
            <v/>
          </cell>
          <cell r="Q18644" t="str">
            <v/>
          </cell>
        </row>
        <row r="18645">
          <cell r="J18645" t="str">
            <v/>
          </cell>
          <cell r="O18645" t="str">
            <v/>
          </cell>
          <cell r="P18645" t="str">
            <v/>
          </cell>
          <cell r="Q18645" t="str">
            <v/>
          </cell>
        </row>
        <row r="18646">
          <cell r="J18646" t="str">
            <v/>
          </cell>
          <cell r="O18646" t="str">
            <v/>
          </cell>
          <cell r="P18646" t="str">
            <v/>
          </cell>
          <cell r="Q18646" t="str">
            <v/>
          </cell>
        </row>
        <row r="18647">
          <cell r="J18647" t="str">
            <v/>
          </cell>
          <cell r="O18647" t="str">
            <v/>
          </cell>
          <cell r="P18647" t="str">
            <v/>
          </cell>
          <cell r="Q18647" t="str">
            <v/>
          </cell>
        </row>
        <row r="18648">
          <cell r="J18648" t="str">
            <v/>
          </cell>
          <cell r="O18648" t="str">
            <v/>
          </cell>
          <cell r="P18648" t="str">
            <v/>
          </cell>
          <cell r="Q18648" t="str">
            <v/>
          </cell>
        </row>
        <row r="18649">
          <cell r="J18649" t="str">
            <v/>
          </cell>
          <cell r="O18649" t="str">
            <v/>
          </cell>
          <cell r="P18649" t="str">
            <v/>
          </cell>
          <cell r="Q18649" t="str">
            <v/>
          </cell>
        </row>
        <row r="18650">
          <cell r="J18650" t="str">
            <v/>
          </cell>
          <cell r="O18650" t="str">
            <v/>
          </cell>
          <cell r="P18650" t="str">
            <v/>
          </cell>
          <cell r="Q18650" t="str">
            <v/>
          </cell>
        </row>
        <row r="18651">
          <cell r="J18651" t="str">
            <v/>
          </cell>
          <cell r="O18651" t="str">
            <v/>
          </cell>
          <cell r="P18651" t="str">
            <v/>
          </cell>
          <cell r="Q18651" t="str">
            <v/>
          </cell>
        </row>
        <row r="18652">
          <cell r="J18652" t="str">
            <v/>
          </cell>
          <cell r="O18652" t="str">
            <v/>
          </cell>
          <cell r="P18652" t="str">
            <v/>
          </cell>
          <cell r="Q18652" t="str">
            <v/>
          </cell>
        </row>
        <row r="18653">
          <cell r="J18653" t="str">
            <v/>
          </cell>
          <cell r="O18653" t="str">
            <v/>
          </cell>
          <cell r="P18653" t="str">
            <v/>
          </cell>
          <cell r="Q18653" t="str">
            <v/>
          </cell>
        </row>
        <row r="18654">
          <cell r="J18654" t="str">
            <v/>
          </cell>
          <cell r="O18654" t="str">
            <v/>
          </cell>
          <cell r="P18654" t="str">
            <v/>
          </cell>
          <cell r="Q18654" t="str">
            <v/>
          </cell>
        </row>
        <row r="18655">
          <cell r="J18655" t="str">
            <v/>
          </cell>
          <cell r="O18655" t="str">
            <v/>
          </cell>
          <cell r="P18655" t="str">
            <v/>
          </cell>
          <cell r="Q18655" t="str">
            <v/>
          </cell>
        </row>
        <row r="18656">
          <cell r="J18656" t="str">
            <v/>
          </cell>
          <cell r="O18656" t="str">
            <v/>
          </cell>
          <cell r="P18656" t="str">
            <v/>
          </cell>
          <cell r="Q18656" t="str">
            <v/>
          </cell>
        </row>
        <row r="18657">
          <cell r="J18657" t="str">
            <v/>
          </cell>
          <cell r="O18657" t="str">
            <v/>
          </cell>
          <cell r="P18657" t="str">
            <v/>
          </cell>
          <cell r="Q18657" t="str">
            <v/>
          </cell>
        </row>
        <row r="18658">
          <cell r="J18658" t="str">
            <v/>
          </cell>
          <cell r="O18658" t="str">
            <v/>
          </cell>
          <cell r="P18658" t="str">
            <v/>
          </cell>
          <cell r="Q18658" t="str">
            <v/>
          </cell>
        </row>
        <row r="18659">
          <cell r="J18659" t="str">
            <v/>
          </cell>
          <cell r="O18659" t="str">
            <v/>
          </cell>
          <cell r="P18659" t="str">
            <v/>
          </cell>
          <cell r="Q18659" t="str">
            <v/>
          </cell>
        </row>
        <row r="18660">
          <cell r="J18660" t="str">
            <v/>
          </cell>
          <cell r="O18660" t="str">
            <v/>
          </cell>
          <cell r="P18660" t="str">
            <v/>
          </cell>
          <cell r="Q18660" t="str">
            <v/>
          </cell>
        </row>
        <row r="18661">
          <cell r="J18661" t="str">
            <v/>
          </cell>
          <cell r="O18661" t="str">
            <v/>
          </cell>
          <cell r="P18661" t="str">
            <v/>
          </cell>
          <cell r="Q18661" t="str">
            <v/>
          </cell>
        </row>
        <row r="18662">
          <cell r="J18662" t="str">
            <v/>
          </cell>
          <cell r="O18662" t="str">
            <v/>
          </cell>
          <cell r="P18662" t="str">
            <v/>
          </cell>
          <cell r="Q18662" t="str">
            <v/>
          </cell>
        </row>
        <row r="18663">
          <cell r="J18663" t="str">
            <v/>
          </cell>
          <cell r="O18663" t="str">
            <v/>
          </cell>
          <cell r="P18663" t="str">
            <v/>
          </cell>
          <cell r="Q18663" t="str">
            <v/>
          </cell>
        </row>
        <row r="18664">
          <cell r="J18664" t="str">
            <v/>
          </cell>
          <cell r="O18664" t="str">
            <v/>
          </cell>
          <cell r="P18664" t="str">
            <v/>
          </cell>
          <cell r="Q18664" t="str">
            <v/>
          </cell>
        </row>
        <row r="18665">
          <cell r="J18665" t="str">
            <v/>
          </cell>
          <cell r="O18665" t="str">
            <v/>
          </cell>
          <cell r="P18665" t="str">
            <v/>
          </cell>
          <cell r="Q18665" t="str">
            <v/>
          </cell>
        </row>
        <row r="18666">
          <cell r="J18666" t="str">
            <v/>
          </cell>
          <cell r="O18666" t="str">
            <v/>
          </cell>
          <cell r="P18666" t="str">
            <v/>
          </cell>
          <cell r="Q18666" t="str">
            <v/>
          </cell>
        </row>
        <row r="18667">
          <cell r="J18667" t="str">
            <v/>
          </cell>
          <cell r="O18667" t="str">
            <v/>
          </cell>
          <cell r="P18667" t="str">
            <v/>
          </cell>
          <cell r="Q18667" t="str">
            <v/>
          </cell>
        </row>
        <row r="18668">
          <cell r="J18668" t="str">
            <v/>
          </cell>
          <cell r="O18668" t="str">
            <v/>
          </cell>
          <cell r="P18668" t="str">
            <v/>
          </cell>
          <cell r="Q18668" t="str">
            <v/>
          </cell>
        </row>
        <row r="18669">
          <cell r="J18669" t="str">
            <v/>
          </cell>
          <cell r="O18669" t="str">
            <v/>
          </cell>
          <cell r="P18669" t="str">
            <v/>
          </cell>
          <cell r="Q18669" t="str">
            <v/>
          </cell>
        </row>
        <row r="18670">
          <cell r="J18670" t="str">
            <v/>
          </cell>
          <cell r="O18670" t="str">
            <v/>
          </cell>
          <cell r="P18670" t="str">
            <v/>
          </cell>
          <cell r="Q18670" t="str">
            <v/>
          </cell>
        </row>
        <row r="18671">
          <cell r="J18671" t="str">
            <v/>
          </cell>
          <cell r="O18671" t="str">
            <v/>
          </cell>
          <cell r="P18671" t="str">
            <v/>
          </cell>
          <cell r="Q18671" t="str">
            <v/>
          </cell>
        </row>
        <row r="18672">
          <cell r="J18672" t="str">
            <v/>
          </cell>
          <cell r="O18672" t="str">
            <v/>
          </cell>
          <cell r="P18672" t="str">
            <v/>
          </cell>
          <cell r="Q18672" t="str">
            <v/>
          </cell>
        </row>
        <row r="18673">
          <cell r="J18673" t="str">
            <v/>
          </cell>
          <cell r="O18673" t="str">
            <v/>
          </cell>
          <cell r="P18673" t="str">
            <v/>
          </cell>
          <cell r="Q18673" t="str">
            <v/>
          </cell>
        </row>
        <row r="18674">
          <cell r="J18674" t="str">
            <v/>
          </cell>
          <cell r="O18674" t="str">
            <v/>
          </cell>
          <cell r="P18674" t="str">
            <v/>
          </cell>
          <cell r="Q18674" t="str">
            <v/>
          </cell>
        </row>
        <row r="18675">
          <cell r="J18675" t="str">
            <v/>
          </cell>
          <cell r="O18675" t="str">
            <v/>
          </cell>
          <cell r="P18675" t="str">
            <v/>
          </cell>
          <cell r="Q18675" t="str">
            <v/>
          </cell>
        </row>
        <row r="18676">
          <cell r="J18676" t="str">
            <v/>
          </cell>
          <cell r="O18676" t="str">
            <v/>
          </cell>
          <cell r="P18676" t="str">
            <v/>
          </cell>
          <cell r="Q18676" t="str">
            <v/>
          </cell>
        </row>
        <row r="18677">
          <cell r="J18677" t="str">
            <v/>
          </cell>
          <cell r="O18677" t="str">
            <v/>
          </cell>
          <cell r="P18677" t="str">
            <v/>
          </cell>
          <cell r="Q18677" t="str">
            <v/>
          </cell>
        </row>
        <row r="18678">
          <cell r="J18678" t="str">
            <v/>
          </cell>
          <cell r="O18678" t="str">
            <v/>
          </cell>
          <cell r="P18678" t="str">
            <v/>
          </cell>
          <cell r="Q18678" t="str">
            <v/>
          </cell>
        </row>
        <row r="18679">
          <cell r="J18679" t="str">
            <v/>
          </cell>
          <cell r="O18679" t="str">
            <v/>
          </cell>
          <cell r="P18679" t="str">
            <v/>
          </cell>
          <cell r="Q18679" t="str">
            <v/>
          </cell>
        </row>
        <row r="18680">
          <cell r="J18680" t="str">
            <v/>
          </cell>
          <cell r="O18680" t="str">
            <v/>
          </cell>
          <cell r="P18680" t="str">
            <v/>
          </cell>
          <cell r="Q18680" t="str">
            <v/>
          </cell>
        </row>
        <row r="18681">
          <cell r="J18681" t="str">
            <v/>
          </cell>
          <cell r="O18681" t="str">
            <v/>
          </cell>
          <cell r="P18681" t="str">
            <v/>
          </cell>
          <cell r="Q18681" t="str">
            <v/>
          </cell>
        </row>
        <row r="18682">
          <cell r="J18682" t="str">
            <v/>
          </cell>
          <cell r="O18682" t="str">
            <v/>
          </cell>
          <cell r="P18682" t="str">
            <v/>
          </cell>
          <cell r="Q18682" t="str">
            <v/>
          </cell>
        </row>
        <row r="18683">
          <cell r="J18683" t="str">
            <v/>
          </cell>
          <cell r="O18683" t="str">
            <v/>
          </cell>
          <cell r="P18683" t="str">
            <v/>
          </cell>
          <cell r="Q18683" t="str">
            <v/>
          </cell>
        </row>
        <row r="18684">
          <cell r="J18684" t="str">
            <v/>
          </cell>
          <cell r="O18684" t="str">
            <v/>
          </cell>
          <cell r="P18684" t="str">
            <v/>
          </cell>
          <cell r="Q18684" t="str">
            <v/>
          </cell>
        </row>
        <row r="18685">
          <cell r="J18685" t="str">
            <v/>
          </cell>
          <cell r="O18685" t="str">
            <v/>
          </cell>
          <cell r="P18685" t="str">
            <v/>
          </cell>
          <cell r="Q18685" t="str">
            <v/>
          </cell>
        </row>
        <row r="18686">
          <cell r="J18686" t="str">
            <v/>
          </cell>
          <cell r="O18686" t="str">
            <v/>
          </cell>
          <cell r="P18686" t="str">
            <v/>
          </cell>
          <cell r="Q18686" t="str">
            <v/>
          </cell>
        </row>
        <row r="18687">
          <cell r="J18687" t="str">
            <v/>
          </cell>
          <cell r="O18687" t="str">
            <v/>
          </cell>
          <cell r="P18687" t="str">
            <v/>
          </cell>
          <cell r="Q18687" t="str">
            <v/>
          </cell>
        </row>
        <row r="18688">
          <cell r="J18688" t="str">
            <v/>
          </cell>
          <cell r="O18688" t="str">
            <v/>
          </cell>
          <cell r="P18688" t="str">
            <v/>
          </cell>
          <cell r="Q18688" t="str">
            <v/>
          </cell>
        </row>
        <row r="18689">
          <cell r="J18689" t="str">
            <v/>
          </cell>
          <cell r="O18689" t="str">
            <v/>
          </cell>
          <cell r="P18689" t="str">
            <v/>
          </cell>
          <cell r="Q18689" t="str">
            <v/>
          </cell>
        </row>
        <row r="18690">
          <cell r="J18690" t="str">
            <v/>
          </cell>
          <cell r="O18690" t="str">
            <v/>
          </cell>
          <cell r="P18690" t="str">
            <v/>
          </cell>
          <cell r="Q18690" t="str">
            <v/>
          </cell>
        </row>
        <row r="18691">
          <cell r="J18691" t="str">
            <v/>
          </cell>
          <cell r="O18691" t="str">
            <v/>
          </cell>
          <cell r="P18691" t="str">
            <v/>
          </cell>
          <cell r="Q18691" t="str">
            <v/>
          </cell>
        </row>
        <row r="18692">
          <cell r="J18692" t="str">
            <v/>
          </cell>
          <cell r="O18692" t="str">
            <v/>
          </cell>
          <cell r="P18692" t="str">
            <v/>
          </cell>
          <cell r="Q18692" t="str">
            <v/>
          </cell>
        </row>
        <row r="18693">
          <cell r="J18693" t="str">
            <v/>
          </cell>
          <cell r="O18693" t="str">
            <v/>
          </cell>
          <cell r="P18693" t="str">
            <v/>
          </cell>
          <cell r="Q18693" t="str">
            <v/>
          </cell>
        </row>
        <row r="18694">
          <cell r="J18694" t="str">
            <v/>
          </cell>
          <cell r="O18694" t="str">
            <v/>
          </cell>
          <cell r="P18694" t="str">
            <v/>
          </cell>
          <cell r="Q18694" t="str">
            <v/>
          </cell>
        </row>
        <row r="18695">
          <cell r="J18695" t="str">
            <v/>
          </cell>
          <cell r="O18695" t="str">
            <v/>
          </cell>
          <cell r="P18695" t="str">
            <v/>
          </cell>
          <cell r="Q18695" t="str">
            <v/>
          </cell>
        </row>
        <row r="18696">
          <cell r="J18696" t="str">
            <v/>
          </cell>
          <cell r="O18696" t="str">
            <v/>
          </cell>
          <cell r="P18696" t="str">
            <v/>
          </cell>
          <cell r="Q18696" t="str">
            <v/>
          </cell>
        </row>
        <row r="18697">
          <cell r="J18697" t="str">
            <v/>
          </cell>
          <cell r="O18697" t="str">
            <v/>
          </cell>
          <cell r="P18697" t="str">
            <v/>
          </cell>
          <cell r="Q18697" t="str">
            <v/>
          </cell>
        </row>
        <row r="18698">
          <cell r="J18698" t="str">
            <v/>
          </cell>
          <cell r="O18698" t="str">
            <v/>
          </cell>
          <cell r="P18698" t="str">
            <v/>
          </cell>
          <cell r="Q18698" t="str">
            <v/>
          </cell>
        </row>
        <row r="18699">
          <cell r="J18699" t="str">
            <v/>
          </cell>
          <cell r="O18699" t="str">
            <v/>
          </cell>
          <cell r="P18699" t="str">
            <v/>
          </cell>
          <cell r="Q18699" t="str">
            <v/>
          </cell>
        </row>
        <row r="18700">
          <cell r="J18700" t="str">
            <v/>
          </cell>
          <cell r="O18700" t="str">
            <v/>
          </cell>
          <cell r="P18700" t="str">
            <v/>
          </cell>
          <cell r="Q18700" t="str">
            <v/>
          </cell>
        </row>
        <row r="18701">
          <cell r="J18701" t="str">
            <v/>
          </cell>
          <cell r="O18701" t="str">
            <v/>
          </cell>
          <cell r="P18701" t="str">
            <v/>
          </cell>
          <cell r="Q18701" t="str">
            <v/>
          </cell>
        </row>
        <row r="18702">
          <cell r="J18702" t="str">
            <v/>
          </cell>
          <cell r="O18702" t="str">
            <v/>
          </cell>
          <cell r="P18702" t="str">
            <v/>
          </cell>
          <cell r="Q18702" t="str">
            <v/>
          </cell>
        </row>
        <row r="18703">
          <cell r="J18703" t="str">
            <v/>
          </cell>
          <cell r="O18703" t="str">
            <v/>
          </cell>
          <cell r="P18703" t="str">
            <v/>
          </cell>
          <cell r="Q18703" t="str">
            <v/>
          </cell>
        </row>
        <row r="18704">
          <cell r="J18704" t="str">
            <v/>
          </cell>
          <cell r="O18704" t="str">
            <v/>
          </cell>
          <cell r="P18704" t="str">
            <v/>
          </cell>
          <cell r="Q18704" t="str">
            <v/>
          </cell>
        </row>
        <row r="18705">
          <cell r="J18705" t="str">
            <v/>
          </cell>
          <cell r="O18705" t="str">
            <v/>
          </cell>
          <cell r="P18705" t="str">
            <v/>
          </cell>
          <cell r="Q18705" t="str">
            <v/>
          </cell>
        </row>
        <row r="18706">
          <cell r="J18706" t="str">
            <v/>
          </cell>
          <cell r="O18706" t="str">
            <v/>
          </cell>
          <cell r="P18706" t="str">
            <v/>
          </cell>
          <cell r="Q18706" t="str">
            <v/>
          </cell>
        </row>
        <row r="18707">
          <cell r="J18707" t="str">
            <v/>
          </cell>
          <cell r="O18707" t="str">
            <v/>
          </cell>
          <cell r="P18707" t="str">
            <v/>
          </cell>
          <cell r="Q18707" t="str">
            <v/>
          </cell>
        </row>
        <row r="18708">
          <cell r="J18708" t="str">
            <v/>
          </cell>
          <cell r="O18708" t="str">
            <v/>
          </cell>
          <cell r="P18708" t="str">
            <v/>
          </cell>
          <cell r="Q18708" t="str">
            <v/>
          </cell>
        </row>
        <row r="18709">
          <cell r="J18709" t="str">
            <v/>
          </cell>
          <cell r="O18709" t="str">
            <v/>
          </cell>
          <cell r="P18709" t="str">
            <v/>
          </cell>
          <cell r="Q18709" t="str">
            <v/>
          </cell>
        </row>
        <row r="18710">
          <cell r="J18710" t="str">
            <v/>
          </cell>
          <cell r="O18710" t="str">
            <v/>
          </cell>
          <cell r="P18710" t="str">
            <v/>
          </cell>
          <cell r="Q18710" t="str">
            <v/>
          </cell>
        </row>
        <row r="18711">
          <cell r="J18711" t="str">
            <v/>
          </cell>
          <cell r="O18711" t="str">
            <v/>
          </cell>
          <cell r="P18711" t="str">
            <v/>
          </cell>
          <cell r="Q18711" t="str">
            <v/>
          </cell>
        </row>
        <row r="18712">
          <cell r="J18712" t="str">
            <v/>
          </cell>
          <cell r="O18712" t="str">
            <v/>
          </cell>
          <cell r="P18712" t="str">
            <v/>
          </cell>
          <cell r="Q18712" t="str">
            <v/>
          </cell>
        </row>
        <row r="18713">
          <cell r="J18713" t="str">
            <v/>
          </cell>
          <cell r="O18713" t="str">
            <v/>
          </cell>
          <cell r="P18713" t="str">
            <v/>
          </cell>
          <cell r="Q18713" t="str">
            <v/>
          </cell>
        </row>
        <row r="18714">
          <cell r="J18714" t="str">
            <v/>
          </cell>
          <cell r="O18714" t="str">
            <v/>
          </cell>
          <cell r="P18714" t="str">
            <v/>
          </cell>
          <cell r="Q18714" t="str">
            <v/>
          </cell>
        </row>
        <row r="18715">
          <cell r="J18715" t="str">
            <v/>
          </cell>
          <cell r="O18715" t="str">
            <v/>
          </cell>
          <cell r="P18715" t="str">
            <v/>
          </cell>
          <cell r="Q18715" t="str">
            <v/>
          </cell>
        </row>
        <row r="18716">
          <cell r="J18716" t="str">
            <v/>
          </cell>
          <cell r="O18716" t="str">
            <v/>
          </cell>
          <cell r="P18716" t="str">
            <v/>
          </cell>
          <cell r="Q18716" t="str">
            <v/>
          </cell>
        </row>
        <row r="18717">
          <cell r="J18717" t="str">
            <v/>
          </cell>
          <cell r="O18717" t="str">
            <v/>
          </cell>
          <cell r="P18717" t="str">
            <v/>
          </cell>
          <cell r="Q18717" t="str">
            <v/>
          </cell>
        </row>
        <row r="18718">
          <cell r="J18718" t="str">
            <v/>
          </cell>
          <cell r="O18718" t="str">
            <v/>
          </cell>
          <cell r="P18718" t="str">
            <v/>
          </cell>
          <cell r="Q18718" t="str">
            <v/>
          </cell>
        </row>
        <row r="18719">
          <cell r="J18719" t="str">
            <v/>
          </cell>
          <cell r="O18719" t="str">
            <v/>
          </cell>
          <cell r="P18719" t="str">
            <v/>
          </cell>
          <cell r="Q18719" t="str">
            <v/>
          </cell>
        </row>
        <row r="18720">
          <cell r="J18720" t="str">
            <v/>
          </cell>
          <cell r="O18720" t="str">
            <v/>
          </cell>
          <cell r="P18720" t="str">
            <v/>
          </cell>
          <cell r="Q18720" t="str">
            <v/>
          </cell>
        </row>
        <row r="18721">
          <cell r="J18721" t="str">
            <v/>
          </cell>
          <cell r="O18721" t="str">
            <v/>
          </cell>
          <cell r="P18721" t="str">
            <v/>
          </cell>
          <cell r="Q18721" t="str">
            <v/>
          </cell>
        </row>
        <row r="18722">
          <cell r="J18722" t="str">
            <v/>
          </cell>
          <cell r="O18722" t="str">
            <v/>
          </cell>
          <cell r="P18722" t="str">
            <v/>
          </cell>
          <cell r="Q18722" t="str">
            <v/>
          </cell>
        </row>
        <row r="18723">
          <cell r="J18723" t="str">
            <v/>
          </cell>
          <cell r="O18723" t="str">
            <v/>
          </cell>
          <cell r="P18723" t="str">
            <v/>
          </cell>
          <cell r="Q18723" t="str">
            <v/>
          </cell>
        </row>
        <row r="18724">
          <cell r="J18724" t="str">
            <v/>
          </cell>
          <cell r="O18724" t="str">
            <v/>
          </cell>
          <cell r="P18724" t="str">
            <v/>
          </cell>
          <cell r="Q18724" t="str">
            <v/>
          </cell>
        </row>
        <row r="18725">
          <cell r="J18725" t="str">
            <v/>
          </cell>
          <cell r="O18725" t="str">
            <v/>
          </cell>
          <cell r="P18725" t="str">
            <v/>
          </cell>
          <cell r="Q18725" t="str">
            <v/>
          </cell>
        </row>
        <row r="18726">
          <cell r="J18726" t="str">
            <v/>
          </cell>
          <cell r="O18726" t="str">
            <v/>
          </cell>
          <cell r="P18726" t="str">
            <v/>
          </cell>
          <cell r="Q18726" t="str">
            <v/>
          </cell>
        </row>
        <row r="18727">
          <cell r="J18727" t="str">
            <v/>
          </cell>
          <cell r="O18727" t="str">
            <v/>
          </cell>
          <cell r="P18727" t="str">
            <v/>
          </cell>
          <cell r="Q18727" t="str">
            <v/>
          </cell>
        </row>
        <row r="18728">
          <cell r="J18728" t="str">
            <v/>
          </cell>
          <cell r="O18728" t="str">
            <v/>
          </cell>
          <cell r="P18728" t="str">
            <v/>
          </cell>
          <cell r="Q18728" t="str">
            <v/>
          </cell>
        </row>
        <row r="18729">
          <cell r="J18729" t="str">
            <v/>
          </cell>
          <cell r="O18729" t="str">
            <v/>
          </cell>
          <cell r="P18729" t="str">
            <v/>
          </cell>
          <cell r="Q18729" t="str">
            <v/>
          </cell>
        </row>
        <row r="18730">
          <cell r="J18730" t="str">
            <v/>
          </cell>
          <cell r="O18730" t="str">
            <v/>
          </cell>
          <cell r="P18730" t="str">
            <v/>
          </cell>
          <cell r="Q18730" t="str">
            <v/>
          </cell>
        </row>
        <row r="18731">
          <cell r="J18731" t="str">
            <v/>
          </cell>
          <cell r="O18731" t="str">
            <v/>
          </cell>
          <cell r="P18731" t="str">
            <v/>
          </cell>
          <cell r="Q18731" t="str">
            <v/>
          </cell>
        </row>
        <row r="18732">
          <cell r="J18732" t="str">
            <v/>
          </cell>
          <cell r="O18732" t="str">
            <v/>
          </cell>
          <cell r="P18732" t="str">
            <v/>
          </cell>
          <cell r="Q18732" t="str">
            <v/>
          </cell>
        </row>
        <row r="18733">
          <cell r="J18733" t="str">
            <v/>
          </cell>
          <cell r="O18733" t="str">
            <v/>
          </cell>
          <cell r="P18733" t="str">
            <v/>
          </cell>
          <cell r="Q18733" t="str">
            <v/>
          </cell>
        </row>
        <row r="18734">
          <cell r="J18734" t="str">
            <v/>
          </cell>
          <cell r="O18734" t="str">
            <v/>
          </cell>
          <cell r="P18734" t="str">
            <v/>
          </cell>
          <cell r="Q18734" t="str">
            <v/>
          </cell>
        </row>
        <row r="18735">
          <cell r="J18735" t="str">
            <v/>
          </cell>
          <cell r="O18735" t="str">
            <v/>
          </cell>
          <cell r="P18735" t="str">
            <v/>
          </cell>
          <cell r="Q18735" t="str">
            <v/>
          </cell>
        </row>
        <row r="18736">
          <cell r="J18736" t="str">
            <v/>
          </cell>
          <cell r="O18736" t="str">
            <v/>
          </cell>
          <cell r="P18736" t="str">
            <v/>
          </cell>
          <cell r="Q18736" t="str">
            <v/>
          </cell>
        </row>
        <row r="18737">
          <cell r="J18737" t="str">
            <v/>
          </cell>
          <cell r="O18737" t="str">
            <v/>
          </cell>
          <cell r="P18737" t="str">
            <v/>
          </cell>
          <cell r="Q18737" t="str">
            <v/>
          </cell>
        </row>
        <row r="18738">
          <cell r="J18738" t="str">
            <v/>
          </cell>
          <cell r="O18738" t="str">
            <v/>
          </cell>
          <cell r="P18738" t="str">
            <v/>
          </cell>
          <cell r="Q18738" t="str">
            <v/>
          </cell>
        </row>
        <row r="18739">
          <cell r="J18739" t="str">
            <v/>
          </cell>
          <cell r="O18739" t="str">
            <v/>
          </cell>
          <cell r="P18739" t="str">
            <v/>
          </cell>
          <cell r="Q18739" t="str">
            <v/>
          </cell>
        </row>
        <row r="18740">
          <cell r="J18740" t="str">
            <v/>
          </cell>
          <cell r="O18740" t="str">
            <v/>
          </cell>
          <cell r="P18740" t="str">
            <v/>
          </cell>
          <cell r="Q18740" t="str">
            <v/>
          </cell>
        </row>
        <row r="18741">
          <cell r="J18741" t="str">
            <v/>
          </cell>
          <cell r="O18741" t="str">
            <v/>
          </cell>
          <cell r="P18741" t="str">
            <v/>
          </cell>
          <cell r="Q18741" t="str">
            <v/>
          </cell>
        </row>
        <row r="18742">
          <cell r="J18742" t="str">
            <v/>
          </cell>
          <cell r="O18742" t="str">
            <v/>
          </cell>
          <cell r="P18742" t="str">
            <v/>
          </cell>
          <cell r="Q18742" t="str">
            <v/>
          </cell>
        </row>
        <row r="18743">
          <cell r="J18743" t="str">
            <v/>
          </cell>
          <cell r="O18743" t="str">
            <v/>
          </cell>
          <cell r="P18743" t="str">
            <v/>
          </cell>
          <cell r="Q18743" t="str">
            <v/>
          </cell>
        </row>
        <row r="18744">
          <cell r="J18744" t="str">
            <v/>
          </cell>
          <cell r="O18744" t="str">
            <v/>
          </cell>
          <cell r="P18744" t="str">
            <v/>
          </cell>
          <cell r="Q18744" t="str">
            <v/>
          </cell>
        </row>
        <row r="18745">
          <cell r="J18745" t="str">
            <v/>
          </cell>
          <cell r="O18745" t="str">
            <v/>
          </cell>
          <cell r="P18745" t="str">
            <v/>
          </cell>
          <cell r="Q18745" t="str">
            <v/>
          </cell>
        </row>
        <row r="18746">
          <cell r="J18746" t="str">
            <v/>
          </cell>
          <cell r="O18746" t="str">
            <v/>
          </cell>
          <cell r="P18746" t="str">
            <v/>
          </cell>
          <cell r="Q18746" t="str">
            <v/>
          </cell>
        </row>
        <row r="18747">
          <cell r="J18747" t="str">
            <v/>
          </cell>
          <cell r="O18747" t="str">
            <v/>
          </cell>
          <cell r="P18747" t="str">
            <v/>
          </cell>
          <cell r="Q18747" t="str">
            <v/>
          </cell>
        </row>
        <row r="18748">
          <cell r="J18748" t="str">
            <v/>
          </cell>
          <cell r="O18748" t="str">
            <v/>
          </cell>
          <cell r="P18748" t="str">
            <v/>
          </cell>
          <cell r="Q18748" t="str">
            <v/>
          </cell>
        </row>
        <row r="18749">
          <cell r="J18749" t="str">
            <v/>
          </cell>
          <cell r="O18749" t="str">
            <v/>
          </cell>
          <cell r="P18749" t="str">
            <v/>
          </cell>
          <cell r="Q18749" t="str">
            <v/>
          </cell>
        </row>
        <row r="18750">
          <cell r="J18750" t="str">
            <v/>
          </cell>
          <cell r="O18750" t="str">
            <v/>
          </cell>
          <cell r="P18750" t="str">
            <v/>
          </cell>
          <cell r="Q18750" t="str">
            <v/>
          </cell>
        </row>
        <row r="18751">
          <cell r="J18751" t="str">
            <v/>
          </cell>
          <cell r="O18751" t="str">
            <v/>
          </cell>
          <cell r="P18751" t="str">
            <v/>
          </cell>
          <cell r="Q18751" t="str">
            <v/>
          </cell>
        </row>
        <row r="18752">
          <cell r="J18752" t="str">
            <v/>
          </cell>
          <cell r="O18752" t="str">
            <v/>
          </cell>
          <cell r="P18752" t="str">
            <v/>
          </cell>
          <cell r="Q18752" t="str">
            <v/>
          </cell>
        </row>
        <row r="18753">
          <cell r="J18753" t="str">
            <v/>
          </cell>
          <cell r="O18753" t="str">
            <v/>
          </cell>
          <cell r="P18753" t="str">
            <v/>
          </cell>
          <cell r="Q18753" t="str">
            <v/>
          </cell>
        </row>
        <row r="18754">
          <cell r="J18754" t="str">
            <v/>
          </cell>
          <cell r="O18754" t="str">
            <v/>
          </cell>
          <cell r="P18754" t="str">
            <v/>
          </cell>
          <cell r="Q18754" t="str">
            <v/>
          </cell>
        </row>
        <row r="18755">
          <cell r="J18755" t="str">
            <v/>
          </cell>
          <cell r="O18755" t="str">
            <v/>
          </cell>
          <cell r="P18755" t="str">
            <v/>
          </cell>
          <cell r="Q18755" t="str">
            <v/>
          </cell>
        </row>
        <row r="18756">
          <cell r="J18756" t="str">
            <v/>
          </cell>
          <cell r="O18756" t="str">
            <v/>
          </cell>
          <cell r="P18756" t="str">
            <v/>
          </cell>
          <cell r="Q18756" t="str">
            <v/>
          </cell>
        </row>
        <row r="18757">
          <cell r="J18757" t="str">
            <v/>
          </cell>
          <cell r="O18757" t="str">
            <v/>
          </cell>
          <cell r="P18757" t="str">
            <v/>
          </cell>
          <cell r="Q18757" t="str">
            <v/>
          </cell>
        </row>
        <row r="18758">
          <cell r="J18758" t="str">
            <v/>
          </cell>
          <cell r="O18758" t="str">
            <v/>
          </cell>
          <cell r="P18758" t="str">
            <v/>
          </cell>
          <cell r="Q18758" t="str">
            <v/>
          </cell>
        </row>
        <row r="18759">
          <cell r="J18759" t="str">
            <v/>
          </cell>
          <cell r="O18759" t="str">
            <v/>
          </cell>
          <cell r="P18759" t="str">
            <v/>
          </cell>
          <cell r="Q18759" t="str">
            <v/>
          </cell>
        </row>
        <row r="18760">
          <cell r="J18760" t="str">
            <v/>
          </cell>
          <cell r="O18760" t="str">
            <v/>
          </cell>
          <cell r="P18760" t="str">
            <v/>
          </cell>
          <cell r="Q18760" t="str">
            <v/>
          </cell>
        </row>
        <row r="18761">
          <cell r="J18761" t="str">
            <v/>
          </cell>
          <cell r="O18761" t="str">
            <v/>
          </cell>
          <cell r="P18761" t="str">
            <v/>
          </cell>
          <cell r="Q18761" t="str">
            <v/>
          </cell>
        </row>
        <row r="18762">
          <cell r="J18762" t="str">
            <v/>
          </cell>
          <cell r="O18762" t="str">
            <v/>
          </cell>
          <cell r="P18762" t="str">
            <v/>
          </cell>
          <cell r="Q18762" t="str">
            <v/>
          </cell>
        </row>
        <row r="18763">
          <cell r="J18763" t="str">
            <v/>
          </cell>
          <cell r="O18763" t="str">
            <v/>
          </cell>
          <cell r="P18763" t="str">
            <v/>
          </cell>
          <cell r="Q18763" t="str">
            <v/>
          </cell>
        </row>
        <row r="18764">
          <cell r="J18764" t="str">
            <v/>
          </cell>
          <cell r="O18764" t="str">
            <v/>
          </cell>
          <cell r="P18764" t="str">
            <v/>
          </cell>
          <cell r="Q18764" t="str">
            <v/>
          </cell>
        </row>
        <row r="18765">
          <cell r="J18765" t="str">
            <v/>
          </cell>
          <cell r="O18765" t="str">
            <v/>
          </cell>
          <cell r="P18765" t="str">
            <v/>
          </cell>
          <cell r="Q18765" t="str">
            <v/>
          </cell>
        </row>
        <row r="18766">
          <cell r="J18766" t="str">
            <v/>
          </cell>
          <cell r="O18766" t="str">
            <v/>
          </cell>
          <cell r="P18766" t="str">
            <v/>
          </cell>
          <cell r="Q18766" t="str">
            <v/>
          </cell>
        </row>
        <row r="18767">
          <cell r="J18767" t="str">
            <v/>
          </cell>
          <cell r="O18767" t="str">
            <v/>
          </cell>
          <cell r="P18767" t="str">
            <v/>
          </cell>
          <cell r="Q18767" t="str">
            <v/>
          </cell>
        </row>
        <row r="18768">
          <cell r="J18768" t="str">
            <v/>
          </cell>
          <cell r="O18768" t="str">
            <v/>
          </cell>
          <cell r="P18768" t="str">
            <v/>
          </cell>
          <cell r="Q18768" t="str">
            <v/>
          </cell>
        </row>
        <row r="18769">
          <cell r="J18769" t="str">
            <v/>
          </cell>
          <cell r="O18769" t="str">
            <v/>
          </cell>
          <cell r="P18769" t="str">
            <v/>
          </cell>
          <cell r="Q18769" t="str">
            <v/>
          </cell>
        </row>
        <row r="18770">
          <cell r="J18770" t="str">
            <v/>
          </cell>
          <cell r="O18770" t="str">
            <v/>
          </cell>
          <cell r="P18770" t="str">
            <v/>
          </cell>
          <cell r="Q18770" t="str">
            <v/>
          </cell>
        </row>
        <row r="18771">
          <cell r="J18771" t="str">
            <v/>
          </cell>
          <cell r="O18771" t="str">
            <v/>
          </cell>
          <cell r="P18771" t="str">
            <v/>
          </cell>
          <cell r="Q18771" t="str">
            <v/>
          </cell>
        </row>
        <row r="18772">
          <cell r="J18772" t="str">
            <v/>
          </cell>
          <cell r="O18772" t="str">
            <v/>
          </cell>
          <cell r="P18772" t="str">
            <v/>
          </cell>
          <cell r="Q18772" t="str">
            <v/>
          </cell>
        </row>
        <row r="18773">
          <cell r="J18773" t="str">
            <v/>
          </cell>
          <cell r="O18773" t="str">
            <v/>
          </cell>
          <cell r="P18773" t="str">
            <v/>
          </cell>
          <cell r="Q18773" t="str">
            <v/>
          </cell>
        </row>
        <row r="18774">
          <cell r="J18774" t="str">
            <v/>
          </cell>
          <cell r="O18774" t="str">
            <v/>
          </cell>
          <cell r="P18774" t="str">
            <v/>
          </cell>
          <cell r="Q18774" t="str">
            <v/>
          </cell>
        </row>
        <row r="18775">
          <cell r="J18775" t="str">
            <v/>
          </cell>
          <cell r="O18775" t="str">
            <v/>
          </cell>
          <cell r="P18775" t="str">
            <v/>
          </cell>
          <cell r="Q18775" t="str">
            <v/>
          </cell>
        </row>
        <row r="18776">
          <cell r="J18776" t="str">
            <v/>
          </cell>
          <cell r="O18776" t="str">
            <v/>
          </cell>
          <cell r="P18776" t="str">
            <v/>
          </cell>
          <cell r="Q18776" t="str">
            <v/>
          </cell>
        </row>
        <row r="18777">
          <cell r="J18777" t="str">
            <v/>
          </cell>
          <cell r="O18777" t="str">
            <v/>
          </cell>
          <cell r="P18777" t="str">
            <v/>
          </cell>
          <cell r="Q18777" t="str">
            <v/>
          </cell>
        </row>
        <row r="18778">
          <cell r="J18778" t="str">
            <v/>
          </cell>
          <cell r="O18778" t="str">
            <v/>
          </cell>
          <cell r="P18778" t="str">
            <v/>
          </cell>
          <cell r="Q18778" t="str">
            <v/>
          </cell>
        </row>
        <row r="18779">
          <cell r="J18779" t="str">
            <v/>
          </cell>
          <cell r="O18779" t="str">
            <v/>
          </cell>
          <cell r="P18779" t="str">
            <v/>
          </cell>
          <cell r="Q18779" t="str">
            <v/>
          </cell>
        </row>
        <row r="18780">
          <cell r="J18780" t="str">
            <v/>
          </cell>
          <cell r="O18780" t="str">
            <v/>
          </cell>
          <cell r="P18780" t="str">
            <v/>
          </cell>
          <cell r="Q18780" t="str">
            <v/>
          </cell>
        </row>
        <row r="18781">
          <cell r="J18781" t="str">
            <v/>
          </cell>
          <cell r="O18781" t="str">
            <v/>
          </cell>
          <cell r="P18781" t="str">
            <v/>
          </cell>
          <cell r="Q18781" t="str">
            <v/>
          </cell>
        </row>
        <row r="18782">
          <cell r="J18782" t="str">
            <v/>
          </cell>
          <cell r="O18782" t="str">
            <v/>
          </cell>
          <cell r="P18782" t="str">
            <v/>
          </cell>
          <cell r="Q18782" t="str">
            <v/>
          </cell>
        </row>
        <row r="18783">
          <cell r="J18783" t="str">
            <v/>
          </cell>
          <cell r="O18783" t="str">
            <v/>
          </cell>
          <cell r="P18783" t="str">
            <v/>
          </cell>
          <cell r="Q18783" t="str">
            <v/>
          </cell>
        </row>
        <row r="18784">
          <cell r="J18784" t="str">
            <v/>
          </cell>
          <cell r="O18784" t="str">
            <v/>
          </cell>
          <cell r="P18784" t="str">
            <v/>
          </cell>
          <cell r="Q18784" t="str">
            <v/>
          </cell>
        </row>
        <row r="18785">
          <cell r="J18785" t="str">
            <v/>
          </cell>
          <cell r="O18785" t="str">
            <v/>
          </cell>
          <cell r="P18785" t="str">
            <v/>
          </cell>
          <cell r="Q18785" t="str">
            <v/>
          </cell>
        </row>
        <row r="18786">
          <cell r="J18786" t="str">
            <v/>
          </cell>
          <cell r="O18786" t="str">
            <v/>
          </cell>
          <cell r="P18786" t="str">
            <v/>
          </cell>
          <cell r="Q18786" t="str">
            <v/>
          </cell>
        </row>
        <row r="18787">
          <cell r="J18787" t="str">
            <v/>
          </cell>
          <cell r="O18787" t="str">
            <v/>
          </cell>
          <cell r="P18787" t="str">
            <v/>
          </cell>
          <cell r="Q18787" t="str">
            <v/>
          </cell>
        </row>
        <row r="18788">
          <cell r="J18788" t="str">
            <v/>
          </cell>
          <cell r="O18788" t="str">
            <v/>
          </cell>
          <cell r="P18788" t="str">
            <v/>
          </cell>
          <cell r="Q18788" t="str">
            <v/>
          </cell>
        </row>
        <row r="18789">
          <cell r="J18789" t="str">
            <v/>
          </cell>
          <cell r="O18789" t="str">
            <v/>
          </cell>
          <cell r="P18789" t="str">
            <v/>
          </cell>
          <cell r="Q18789" t="str">
            <v/>
          </cell>
        </row>
        <row r="18790">
          <cell r="J18790" t="str">
            <v/>
          </cell>
          <cell r="O18790" t="str">
            <v/>
          </cell>
          <cell r="P18790" t="str">
            <v/>
          </cell>
          <cell r="Q18790" t="str">
            <v/>
          </cell>
        </row>
        <row r="18791">
          <cell r="J18791" t="str">
            <v/>
          </cell>
          <cell r="O18791" t="str">
            <v/>
          </cell>
          <cell r="P18791" t="str">
            <v/>
          </cell>
          <cell r="Q18791" t="str">
            <v/>
          </cell>
        </row>
        <row r="18792">
          <cell r="J18792" t="str">
            <v/>
          </cell>
          <cell r="O18792" t="str">
            <v/>
          </cell>
          <cell r="P18792" t="str">
            <v/>
          </cell>
          <cell r="Q18792" t="str">
            <v/>
          </cell>
        </row>
        <row r="18793">
          <cell r="J18793" t="str">
            <v/>
          </cell>
          <cell r="O18793" t="str">
            <v/>
          </cell>
          <cell r="P18793" t="str">
            <v/>
          </cell>
          <cell r="Q18793" t="str">
            <v/>
          </cell>
        </row>
        <row r="18794">
          <cell r="J18794" t="str">
            <v/>
          </cell>
          <cell r="O18794" t="str">
            <v/>
          </cell>
          <cell r="P18794" t="str">
            <v/>
          </cell>
          <cell r="Q18794" t="str">
            <v/>
          </cell>
        </row>
        <row r="18795">
          <cell r="J18795" t="str">
            <v/>
          </cell>
          <cell r="O18795" t="str">
            <v/>
          </cell>
          <cell r="P18795" t="str">
            <v/>
          </cell>
          <cell r="Q18795" t="str">
            <v/>
          </cell>
        </row>
        <row r="18796">
          <cell r="J18796" t="str">
            <v/>
          </cell>
          <cell r="O18796" t="str">
            <v/>
          </cell>
          <cell r="P18796" t="str">
            <v/>
          </cell>
          <cell r="Q18796" t="str">
            <v/>
          </cell>
        </row>
        <row r="18797">
          <cell r="J18797" t="str">
            <v/>
          </cell>
          <cell r="O18797" t="str">
            <v/>
          </cell>
          <cell r="P18797" t="str">
            <v/>
          </cell>
          <cell r="Q18797" t="str">
            <v/>
          </cell>
        </row>
        <row r="18798">
          <cell r="J18798" t="str">
            <v/>
          </cell>
          <cell r="O18798" t="str">
            <v/>
          </cell>
          <cell r="P18798" t="str">
            <v/>
          </cell>
          <cell r="Q18798" t="str">
            <v/>
          </cell>
        </row>
        <row r="18799">
          <cell r="J18799" t="str">
            <v/>
          </cell>
          <cell r="O18799" t="str">
            <v/>
          </cell>
          <cell r="P18799" t="str">
            <v/>
          </cell>
          <cell r="Q18799" t="str">
            <v/>
          </cell>
        </row>
        <row r="18800">
          <cell r="J18800" t="str">
            <v/>
          </cell>
          <cell r="O18800" t="str">
            <v/>
          </cell>
          <cell r="P18800" t="str">
            <v/>
          </cell>
          <cell r="Q18800" t="str">
            <v/>
          </cell>
        </row>
        <row r="18801">
          <cell r="J18801" t="str">
            <v/>
          </cell>
          <cell r="O18801" t="str">
            <v/>
          </cell>
          <cell r="P18801" t="str">
            <v/>
          </cell>
          <cell r="Q18801" t="str">
            <v/>
          </cell>
        </row>
        <row r="18802">
          <cell r="J18802" t="str">
            <v/>
          </cell>
          <cell r="O18802" t="str">
            <v/>
          </cell>
          <cell r="P18802" t="str">
            <v/>
          </cell>
          <cell r="Q18802" t="str">
            <v/>
          </cell>
        </row>
        <row r="18803">
          <cell r="J18803" t="str">
            <v/>
          </cell>
          <cell r="O18803" t="str">
            <v/>
          </cell>
          <cell r="P18803" t="str">
            <v/>
          </cell>
          <cell r="Q18803" t="str">
            <v/>
          </cell>
        </row>
        <row r="18804">
          <cell r="J18804" t="str">
            <v/>
          </cell>
          <cell r="O18804" t="str">
            <v/>
          </cell>
          <cell r="P18804" t="str">
            <v/>
          </cell>
          <cell r="Q18804" t="str">
            <v/>
          </cell>
        </row>
        <row r="18805">
          <cell r="J18805" t="str">
            <v/>
          </cell>
          <cell r="O18805" t="str">
            <v/>
          </cell>
          <cell r="P18805" t="str">
            <v/>
          </cell>
          <cell r="Q18805" t="str">
            <v/>
          </cell>
        </row>
        <row r="18806">
          <cell r="J18806" t="str">
            <v/>
          </cell>
          <cell r="O18806" t="str">
            <v/>
          </cell>
          <cell r="P18806" t="str">
            <v/>
          </cell>
          <cell r="Q18806" t="str">
            <v/>
          </cell>
        </row>
        <row r="18807">
          <cell r="J18807" t="str">
            <v/>
          </cell>
          <cell r="O18807" t="str">
            <v/>
          </cell>
          <cell r="P18807" t="str">
            <v/>
          </cell>
          <cell r="Q18807" t="str">
            <v/>
          </cell>
        </row>
        <row r="18808">
          <cell r="J18808" t="str">
            <v/>
          </cell>
          <cell r="O18808" t="str">
            <v/>
          </cell>
          <cell r="P18808" t="str">
            <v/>
          </cell>
          <cell r="Q18808" t="str">
            <v/>
          </cell>
        </row>
        <row r="18809">
          <cell r="J18809" t="str">
            <v/>
          </cell>
          <cell r="O18809" t="str">
            <v/>
          </cell>
          <cell r="P18809" t="str">
            <v/>
          </cell>
          <cell r="Q18809" t="str">
            <v/>
          </cell>
        </row>
        <row r="18810">
          <cell r="J18810" t="str">
            <v/>
          </cell>
          <cell r="O18810" t="str">
            <v/>
          </cell>
          <cell r="P18810" t="str">
            <v/>
          </cell>
          <cell r="Q18810" t="str">
            <v/>
          </cell>
        </row>
        <row r="18811">
          <cell r="J18811" t="str">
            <v/>
          </cell>
          <cell r="O18811" t="str">
            <v/>
          </cell>
          <cell r="P18811" t="str">
            <v/>
          </cell>
          <cell r="Q18811" t="str">
            <v/>
          </cell>
        </row>
        <row r="18812">
          <cell r="J18812" t="str">
            <v/>
          </cell>
          <cell r="O18812" t="str">
            <v/>
          </cell>
          <cell r="P18812" t="str">
            <v/>
          </cell>
          <cell r="Q18812" t="str">
            <v/>
          </cell>
        </row>
        <row r="18813">
          <cell r="J18813" t="str">
            <v/>
          </cell>
          <cell r="O18813" t="str">
            <v/>
          </cell>
          <cell r="P18813" t="str">
            <v/>
          </cell>
          <cell r="Q18813" t="str">
            <v/>
          </cell>
        </row>
        <row r="18814">
          <cell r="J18814" t="str">
            <v/>
          </cell>
          <cell r="O18814" t="str">
            <v/>
          </cell>
          <cell r="P18814" t="str">
            <v/>
          </cell>
          <cell r="Q18814" t="str">
            <v/>
          </cell>
        </row>
        <row r="18815">
          <cell r="J18815" t="str">
            <v/>
          </cell>
          <cell r="O18815" t="str">
            <v/>
          </cell>
          <cell r="P18815" t="str">
            <v/>
          </cell>
          <cell r="Q18815" t="str">
            <v/>
          </cell>
        </row>
        <row r="18816">
          <cell r="J18816" t="str">
            <v/>
          </cell>
          <cell r="O18816" t="str">
            <v/>
          </cell>
          <cell r="P18816" t="str">
            <v/>
          </cell>
          <cell r="Q18816" t="str">
            <v/>
          </cell>
        </row>
        <row r="18817">
          <cell r="J18817" t="str">
            <v/>
          </cell>
          <cell r="O18817" t="str">
            <v/>
          </cell>
          <cell r="P18817" t="str">
            <v/>
          </cell>
          <cell r="Q18817" t="str">
            <v/>
          </cell>
        </row>
        <row r="18818">
          <cell r="J18818" t="str">
            <v/>
          </cell>
          <cell r="O18818" t="str">
            <v/>
          </cell>
          <cell r="P18818" t="str">
            <v/>
          </cell>
          <cell r="Q18818" t="str">
            <v/>
          </cell>
        </row>
        <row r="18819">
          <cell r="J18819" t="str">
            <v/>
          </cell>
          <cell r="O18819" t="str">
            <v/>
          </cell>
          <cell r="P18819" t="str">
            <v/>
          </cell>
          <cell r="Q18819" t="str">
            <v/>
          </cell>
        </row>
        <row r="18820">
          <cell r="J18820" t="str">
            <v/>
          </cell>
          <cell r="O18820" t="str">
            <v/>
          </cell>
          <cell r="P18820" t="str">
            <v/>
          </cell>
          <cell r="Q18820" t="str">
            <v/>
          </cell>
        </row>
        <row r="18821">
          <cell r="J18821" t="str">
            <v/>
          </cell>
          <cell r="O18821" t="str">
            <v/>
          </cell>
          <cell r="P18821" t="str">
            <v/>
          </cell>
          <cell r="Q18821" t="str">
            <v/>
          </cell>
        </row>
        <row r="18822">
          <cell r="J18822" t="str">
            <v/>
          </cell>
          <cell r="O18822" t="str">
            <v/>
          </cell>
          <cell r="P18822" t="str">
            <v/>
          </cell>
          <cell r="Q18822" t="str">
            <v/>
          </cell>
        </row>
        <row r="18823">
          <cell r="J18823" t="str">
            <v/>
          </cell>
          <cell r="O18823" t="str">
            <v/>
          </cell>
          <cell r="P18823" t="str">
            <v/>
          </cell>
          <cell r="Q18823" t="str">
            <v/>
          </cell>
        </row>
        <row r="18824">
          <cell r="J18824" t="str">
            <v/>
          </cell>
          <cell r="O18824" t="str">
            <v/>
          </cell>
          <cell r="P18824" t="str">
            <v/>
          </cell>
          <cell r="Q18824" t="str">
            <v/>
          </cell>
        </row>
        <row r="18825">
          <cell r="J18825" t="str">
            <v/>
          </cell>
          <cell r="O18825" t="str">
            <v/>
          </cell>
          <cell r="P18825" t="str">
            <v/>
          </cell>
          <cell r="Q18825" t="str">
            <v/>
          </cell>
        </row>
        <row r="18826">
          <cell r="J18826" t="str">
            <v/>
          </cell>
          <cell r="O18826" t="str">
            <v/>
          </cell>
          <cell r="P18826" t="str">
            <v/>
          </cell>
          <cell r="Q18826" t="str">
            <v/>
          </cell>
        </row>
        <row r="18827">
          <cell r="J18827" t="str">
            <v/>
          </cell>
          <cell r="O18827" t="str">
            <v/>
          </cell>
          <cell r="P18827" t="str">
            <v/>
          </cell>
          <cell r="Q18827" t="str">
            <v/>
          </cell>
        </row>
        <row r="18828">
          <cell r="J18828" t="str">
            <v/>
          </cell>
          <cell r="O18828" t="str">
            <v/>
          </cell>
          <cell r="P18828" t="str">
            <v/>
          </cell>
          <cell r="Q18828" t="str">
            <v/>
          </cell>
        </row>
        <row r="18829">
          <cell r="J18829" t="str">
            <v/>
          </cell>
          <cell r="O18829" t="str">
            <v/>
          </cell>
          <cell r="P18829" t="str">
            <v/>
          </cell>
          <cell r="Q18829" t="str">
            <v/>
          </cell>
        </row>
        <row r="18830">
          <cell r="J18830" t="str">
            <v/>
          </cell>
          <cell r="O18830" t="str">
            <v/>
          </cell>
          <cell r="P18830" t="str">
            <v/>
          </cell>
          <cell r="Q18830" t="str">
            <v/>
          </cell>
        </row>
        <row r="18831">
          <cell r="J18831" t="str">
            <v/>
          </cell>
          <cell r="O18831" t="str">
            <v/>
          </cell>
          <cell r="P18831" t="str">
            <v/>
          </cell>
          <cell r="Q18831" t="str">
            <v/>
          </cell>
        </row>
        <row r="18832">
          <cell r="J18832" t="str">
            <v/>
          </cell>
          <cell r="O18832" t="str">
            <v/>
          </cell>
          <cell r="P18832" t="str">
            <v/>
          </cell>
          <cell r="Q18832" t="str">
            <v/>
          </cell>
        </row>
        <row r="18833">
          <cell r="J18833" t="str">
            <v/>
          </cell>
          <cell r="O18833" t="str">
            <v/>
          </cell>
          <cell r="P18833" t="str">
            <v/>
          </cell>
          <cell r="Q18833" t="str">
            <v/>
          </cell>
        </row>
        <row r="18834">
          <cell r="J18834" t="str">
            <v/>
          </cell>
          <cell r="O18834" t="str">
            <v/>
          </cell>
          <cell r="P18834" t="str">
            <v/>
          </cell>
          <cell r="Q18834" t="str">
            <v/>
          </cell>
        </row>
        <row r="18835">
          <cell r="J18835" t="str">
            <v/>
          </cell>
          <cell r="O18835" t="str">
            <v/>
          </cell>
          <cell r="P18835" t="str">
            <v/>
          </cell>
          <cell r="Q18835" t="str">
            <v/>
          </cell>
        </row>
        <row r="18836">
          <cell r="J18836" t="str">
            <v/>
          </cell>
          <cell r="O18836" t="str">
            <v/>
          </cell>
          <cell r="P18836" t="str">
            <v/>
          </cell>
          <cell r="Q18836" t="str">
            <v/>
          </cell>
        </row>
        <row r="18837">
          <cell r="J18837" t="str">
            <v/>
          </cell>
          <cell r="O18837" t="str">
            <v/>
          </cell>
          <cell r="P18837" t="str">
            <v/>
          </cell>
          <cell r="Q18837" t="str">
            <v/>
          </cell>
        </row>
        <row r="18838">
          <cell r="J18838" t="str">
            <v/>
          </cell>
          <cell r="O18838" t="str">
            <v/>
          </cell>
          <cell r="P18838" t="str">
            <v/>
          </cell>
          <cell r="Q18838" t="str">
            <v/>
          </cell>
        </row>
        <row r="18839">
          <cell r="J18839" t="str">
            <v/>
          </cell>
          <cell r="O18839" t="str">
            <v/>
          </cell>
          <cell r="P18839" t="str">
            <v/>
          </cell>
          <cell r="Q18839" t="str">
            <v/>
          </cell>
        </row>
        <row r="18840">
          <cell r="J18840" t="str">
            <v/>
          </cell>
          <cell r="O18840" t="str">
            <v/>
          </cell>
          <cell r="P18840" t="str">
            <v/>
          </cell>
          <cell r="Q18840" t="str">
            <v/>
          </cell>
        </row>
        <row r="18841">
          <cell r="J18841" t="str">
            <v/>
          </cell>
          <cell r="O18841" t="str">
            <v/>
          </cell>
          <cell r="P18841" t="str">
            <v/>
          </cell>
          <cell r="Q18841" t="str">
            <v/>
          </cell>
        </row>
        <row r="18842">
          <cell r="J18842" t="str">
            <v/>
          </cell>
          <cell r="O18842" t="str">
            <v/>
          </cell>
          <cell r="P18842" t="str">
            <v/>
          </cell>
          <cell r="Q18842" t="str">
            <v/>
          </cell>
        </row>
        <row r="18843">
          <cell r="J18843" t="str">
            <v/>
          </cell>
          <cell r="O18843" t="str">
            <v/>
          </cell>
          <cell r="P18843" t="str">
            <v/>
          </cell>
          <cell r="Q18843" t="str">
            <v/>
          </cell>
        </row>
        <row r="18844">
          <cell r="J18844" t="str">
            <v/>
          </cell>
          <cell r="O18844" t="str">
            <v/>
          </cell>
          <cell r="P18844" t="str">
            <v/>
          </cell>
          <cell r="Q18844" t="str">
            <v/>
          </cell>
        </row>
        <row r="18845">
          <cell r="J18845" t="str">
            <v/>
          </cell>
          <cell r="O18845" t="str">
            <v/>
          </cell>
          <cell r="P18845" t="str">
            <v/>
          </cell>
          <cell r="Q18845" t="str">
            <v/>
          </cell>
        </row>
        <row r="18846">
          <cell r="J18846" t="str">
            <v/>
          </cell>
          <cell r="O18846" t="str">
            <v/>
          </cell>
          <cell r="P18846" t="str">
            <v/>
          </cell>
          <cell r="Q18846" t="str">
            <v/>
          </cell>
        </row>
        <row r="18847">
          <cell r="J18847" t="str">
            <v/>
          </cell>
          <cell r="O18847" t="str">
            <v/>
          </cell>
          <cell r="P18847" t="str">
            <v/>
          </cell>
          <cell r="Q18847" t="str">
            <v/>
          </cell>
        </row>
        <row r="18848">
          <cell r="J18848" t="str">
            <v/>
          </cell>
          <cell r="O18848" t="str">
            <v/>
          </cell>
          <cell r="P18848" t="str">
            <v/>
          </cell>
          <cell r="Q18848" t="str">
            <v/>
          </cell>
        </row>
        <row r="18849">
          <cell r="J18849" t="str">
            <v/>
          </cell>
          <cell r="O18849" t="str">
            <v/>
          </cell>
          <cell r="P18849" t="str">
            <v/>
          </cell>
          <cell r="Q18849" t="str">
            <v/>
          </cell>
        </row>
        <row r="18850">
          <cell r="J18850" t="str">
            <v/>
          </cell>
          <cell r="O18850" t="str">
            <v/>
          </cell>
          <cell r="P18850" t="str">
            <v/>
          </cell>
          <cell r="Q18850" t="str">
            <v/>
          </cell>
        </row>
        <row r="18851">
          <cell r="J18851" t="str">
            <v/>
          </cell>
          <cell r="O18851" t="str">
            <v/>
          </cell>
          <cell r="P18851" t="str">
            <v/>
          </cell>
          <cell r="Q18851" t="str">
            <v/>
          </cell>
        </row>
        <row r="18852">
          <cell r="J18852" t="str">
            <v/>
          </cell>
          <cell r="O18852" t="str">
            <v/>
          </cell>
          <cell r="P18852" t="str">
            <v/>
          </cell>
          <cell r="Q18852" t="str">
            <v/>
          </cell>
        </row>
        <row r="18853">
          <cell r="J18853" t="str">
            <v/>
          </cell>
          <cell r="O18853" t="str">
            <v/>
          </cell>
          <cell r="P18853" t="str">
            <v/>
          </cell>
          <cell r="Q18853" t="str">
            <v/>
          </cell>
        </row>
        <row r="18854">
          <cell r="J18854" t="str">
            <v/>
          </cell>
          <cell r="O18854" t="str">
            <v/>
          </cell>
          <cell r="P18854" t="str">
            <v/>
          </cell>
          <cell r="Q18854" t="str">
            <v/>
          </cell>
        </row>
        <row r="18855">
          <cell r="J18855" t="str">
            <v/>
          </cell>
          <cell r="O18855" t="str">
            <v/>
          </cell>
          <cell r="P18855" t="str">
            <v/>
          </cell>
          <cell r="Q18855" t="str">
            <v/>
          </cell>
        </row>
        <row r="18856">
          <cell r="J18856" t="str">
            <v/>
          </cell>
          <cell r="O18856" t="str">
            <v/>
          </cell>
          <cell r="P18856" t="str">
            <v/>
          </cell>
          <cell r="Q18856" t="str">
            <v/>
          </cell>
        </row>
        <row r="18857">
          <cell r="J18857" t="str">
            <v/>
          </cell>
          <cell r="O18857" t="str">
            <v/>
          </cell>
          <cell r="P18857" t="str">
            <v/>
          </cell>
          <cell r="Q18857" t="str">
            <v/>
          </cell>
        </row>
        <row r="18858">
          <cell r="J18858" t="str">
            <v/>
          </cell>
          <cell r="O18858" t="str">
            <v/>
          </cell>
          <cell r="P18858" t="str">
            <v/>
          </cell>
          <cell r="Q18858" t="str">
            <v/>
          </cell>
        </row>
        <row r="18859">
          <cell r="J18859" t="str">
            <v/>
          </cell>
          <cell r="O18859" t="str">
            <v/>
          </cell>
          <cell r="P18859" t="str">
            <v/>
          </cell>
          <cell r="Q18859" t="str">
            <v/>
          </cell>
        </row>
        <row r="18860">
          <cell r="J18860" t="str">
            <v/>
          </cell>
          <cell r="O18860" t="str">
            <v/>
          </cell>
          <cell r="P18860" t="str">
            <v/>
          </cell>
          <cell r="Q18860" t="str">
            <v/>
          </cell>
        </row>
        <row r="18861">
          <cell r="J18861" t="str">
            <v/>
          </cell>
          <cell r="O18861" t="str">
            <v/>
          </cell>
          <cell r="P18861" t="str">
            <v/>
          </cell>
          <cell r="Q18861" t="str">
            <v/>
          </cell>
        </row>
        <row r="18862">
          <cell r="J18862" t="str">
            <v/>
          </cell>
          <cell r="O18862" t="str">
            <v/>
          </cell>
          <cell r="P18862" t="str">
            <v/>
          </cell>
          <cell r="Q18862" t="str">
            <v/>
          </cell>
        </row>
        <row r="18863">
          <cell r="J18863" t="str">
            <v/>
          </cell>
          <cell r="O18863" t="str">
            <v/>
          </cell>
          <cell r="P18863" t="str">
            <v/>
          </cell>
          <cell r="Q18863" t="str">
            <v/>
          </cell>
        </row>
        <row r="18864">
          <cell r="J18864" t="str">
            <v/>
          </cell>
          <cell r="O18864" t="str">
            <v/>
          </cell>
          <cell r="P18864" t="str">
            <v/>
          </cell>
          <cell r="Q18864" t="str">
            <v/>
          </cell>
        </row>
        <row r="18865">
          <cell r="J18865" t="str">
            <v/>
          </cell>
          <cell r="O18865" t="str">
            <v/>
          </cell>
          <cell r="P18865" t="str">
            <v/>
          </cell>
          <cell r="Q18865" t="str">
            <v/>
          </cell>
        </row>
        <row r="18866">
          <cell r="J18866" t="str">
            <v/>
          </cell>
          <cell r="O18866" t="str">
            <v/>
          </cell>
          <cell r="P18866" t="str">
            <v/>
          </cell>
          <cell r="Q18866" t="str">
            <v/>
          </cell>
        </row>
        <row r="18867">
          <cell r="J18867" t="str">
            <v/>
          </cell>
          <cell r="O18867" t="str">
            <v/>
          </cell>
          <cell r="P18867" t="str">
            <v/>
          </cell>
          <cell r="Q18867" t="str">
            <v/>
          </cell>
        </row>
        <row r="18868">
          <cell r="J18868" t="str">
            <v/>
          </cell>
          <cell r="O18868" t="str">
            <v/>
          </cell>
          <cell r="P18868" t="str">
            <v/>
          </cell>
          <cell r="Q18868" t="str">
            <v/>
          </cell>
        </row>
        <row r="18869">
          <cell r="J18869" t="str">
            <v/>
          </cell>
          <cell r="O18869" t="str">
            <v/>
          </cell>
          <cell r="P18869" t="str">
            <v/>
          </cell>
          <cell r="Q18869" t="str">
            <v/>
          </cell>
        </row>
        <row r="18870">
          <cell r="J18870" t="str">
            <v/>
          </cell>
          <cell r="O18870" t="str">
            <v/>
          </cell>
          <cell r="P18870" t="str">
            <v/>
          </cell>
          <cell r="Q18870" t="str">
            <v/>
          </cell>
        </row>
        <row r="18871">
          <cell r="J18871" t="str">
            <v/>
          </cell>
          <cell r="O18871" t="str">
            <v/>
          </cell>
          <cell r="P18871" t="str">
            <v/>
          </cell>
          <cell r="Q18871" t="str">
            <v/>
          </cell>
        </row>
        <row r="18872">
          <cell r="J18872" t="str">
            <v/>
          </cell>
          <cell r="O18872" t="str">
            <v/>
          </cell>
          <cell r="P18872" t="str">
            <v/>
          </cell>
          <cell r="Q18872" t="str">
            <v/>
          </cell>
        </row>
        <row r="18873">
          <cell r="J18873" t="str">
            <v/>
          </cell>
          <cell r="O18873" t="str">
            <v/>
          </cell>
          <cell r="P18873" t="str">
            <v/>
          </cell>
          <cell r="Q18873" t="str">
            <v/>
          </cell>
        </row>
        <row r="18874">
          <cell r="J18874" t="str">
            <v/>
          </cell>
          <cell r="O18874" t="str">
            <v/>
          </cell>
          <cell r="P18874" t="str">
            <v/>
          </cell>
          <cell r="Q18874" t="str">
            <v/>
          </cell>
        </row>
        <row r="18875">
          <cell r="J18875" t="str">
            <v/>
          </cell>
          <cell r="O18875" t="str">
            <v/>
          </cell>
          <cell r="P18875" t="str">
            <v/>
          </cell>
          <cell r="Q18875" t="str">
            <v/>
          </cell>
        </row>
        <row r="18876">
          <cell r="J18876" t="str">
            <v/>
          </cell>
          <cell r="O18876" t="str">
            <v/>
          </cell>
          <cell r="P18876" t="str">
            <v/>
          </cell>
          <cell r="Q18876" t="str">
            <v/>
          </cell>
        </row>
        <row r="18877">
          <cell r="J18877" t="str">
            <v/>
          </cell>
          <cell r="O18877" t="str">
            <v/>
          </cell>
          <cell r="P18877" t="str">
            <v/>
          </cell>
          <cell r="Q18877" t="str">
            <v/>
          </cell>
        </row>
        <row r="18878">
          <cell r="J18878" t="str">
            <v/>
          </cell>
          <cell r="O18878" t="str">
            <v/>
          </cell>
          <cell r="P18878" t="str">
            <v/>
          </cell>
          <cell r="Q18878" t="str">
            <v/>
          </cell>
        </row>
        <row r="18879">
          <cell r="J18879" t="str">
            <v/>
          </cell>
          <cell r="O18879" t="str">
            <v/>
          </cell>
          <cell r="P18879" t="str">
            <v/>
          </cell>
          <cell r="Q18879" t="str">
            <v/>
          </cell>
        </row>
        <row r="18880">
          <cell r="J18880" t="str">
            <v/>
          </cell>
          <cell r="O18880" t="str">
            <v/>
          </cell>
          <cell r="P18880" t="str">
            <v/>
          </cell>
          <cell r="Q18880" t="str">
            <v/>
          </cell>
        </row>
        <row r="18881">
          <cell r="J18881" t="str">
            <v/>
          </cell>
          <cell r="O18881" t="str">
            <v/>
          </cell>
          <cell r="P18881" t="str">
            <v/>
          </cell>
          <cell r="Q18881" t="str">
            <v/>
          </cell>
        </row>
        <row r="18882">
          <cell r="J18882" t="str">
            <v/>
          </cell>
          <cell r="O18882" t="str">
            <v/>
          </cell>
          <cell r="P18882" t="str">
            <v/>
          </cell>
          <cell r="Q18882" t="str">
            <v/>
          </cell>
        </row>
        <row r="18883">
          <cell r="J18883" t="str">
            <v/>
          </cell>
          <cell r="O18883" t="str">
            <v/>
          </cell>
          <cell r="P18883" t="str">
            <v/>
          </cell>
          <cell r="Q18883" t="str">
            <v/>
          </cell>
        </row>
        <row r="18884">
          <cell r="J18884" t="str">
            <v/>
          </cell>
          <cell r="O18884" t="str">
            <v/>
          </cell>
          <cell r="P18884" t="str">
            <v/>
          </cell>
          <cell r="Q18884" t="str">
            <v/>
          </cell>
        </row>
        <row r="18885">
          <cell r="J18885" t="str">
            <v/>
          </cell>
          <cell r="O18885" t="str">
            <v/>
          </cell>
          <cell r="P18885" t="str">
            <v/>
          </cell>
          <cell r="Q18885" t="str">
            <v/>
          </cell>
        </row>
        <row r="18886">
          <cell r="J18886" t="str">
            <v/>
          </cell>
          <cell r="O18886" t="str">
            <v/>
          </cell>
          <cell r="P18886" t="str">
            <v/>
          </cell>
          <cell r="Q18886" t="str">
            <v/>
          </cell>
        </row>
        <row r="18887">
          <cell r="J18887" t="str">
            <v/>
          </cell>
          <cell r="O18887" t="str">
            <v/>
          </cell>
          <cell r="P18887" t="str">
            <v/>
          </cell>
          <cell r="Q18887" t="str">
            <v/>
          </cell>
        </row>
        <row r="18888">
          <cell r="J18888" t="str">
            <v/>
          </cell>
          <cell r="O18888" t="str">
            <v/>
          </cell>
          <cell r="P18888" t="str">
            <v/>
          </cell>
          <cell r="Q18888" t="str">
            <v/>
          </cell>
        </row>
        <row r="18889">
          <cell r="J18889" t="str">
            <v/>
          </cell>
          <cell r="O18889" t="str">
            <v/>
          </cell>
          <cell r="P18889" t="str">
            <v/>
          </cell>
          <cell r="Q18889" t="str">
            <v/>
          </cell>
        </row>
        <row r="18890">
          <cell r="J18890" t="str">
            <v/>
          </cell>
          <cell r="O18890" t="str">
            <v/>
          </cell>
          <cell r="P18890" t="str">
            <v/>
          </cell>
          <cell r="Q18890" t="str">
            <v/>
          </cell>
        </row>
        <row r="18891">
          <cell r="J18891" t="str">
            <v/>
          </cell>
          <cell r="O18891" t="str">
            <v/>
          </cell>
          <cell r="P18891" t="str">
            <v/>
          </cell>
          <cell r="Q18891" t="str">
            <v/>
          </cell>
        </row>
        <row r="18892">
          <cell r="J18892" t="str">
            <v/>
          </cell>
          <cell r="O18892" t="str">
            <v/>
          </cell>
          <cell r="P18892" t="str">
            <v/>
          </cell>
          <cell r="Q18892" t="str">
            <v/>
          </cell>
        </row>
        <row r="18893">
          <cell r="J18893" t="str">
            <v/>
          </cell>
          <cell r="O18893" t="str">
            <v/>
          </cell>
          <cell r="P18893" t="str">
            <v/>
          </cell>
          <cell r="Q18893" t="str">
            <v/>
          </cell>
        </row>
        <row r="18894">
          <cell r="J18894" t="str">
            <v/>
          </cell>
          <cell r="O18894" t="str">
            <v/>
          </cell>
          <cell r="P18894" t="str">
            <v/>
          </cell>
          <cell r="Q18894" t="str">
            <v/>
          </cell>
        </row>
        <row r="18895">
          <cell r="J18895" t="str">
            <v/>
          </cell>
          <cell r="O18895" t="str">
            <v/>
          </cell>
          <cell r="P18895" t="str">
            <v/>
          </cell>
          <cell r="Q18895" t="str">
            <v/>
          </cell>
        </row>
        <row r="18896">
          <cell r="J18896" t="str">
            <v/>
          </cell>
          <cell r="O18896" t="str">
            <v/>
          </cell>
          <cell r="P18896" t="str">
            <v/>
          </cell>
          <cell r="Q18896" t="str">
            <v/>
          </cell>
        </row>
        <row r="18897">
          <cell r="J18897" t="str">
            <v/>
          </cell>
          <cell r="O18897" t="str">
            <v/>
          </cell>
          <cell r="P18897" t="str">
            <v/>
          </cell>
          <cell r="Q18897" t="str">
            <v/>
          </cell>
        </row>
        <row r="18898">
          <cell r="J18898" t="str">
            <v/>
          </cell>
          <cell r="O18898" t="str">
            <v/>
          </cell>
          <cell r="P18898" t="str">
            <v/>
          </cell>
          <cell r="Q18898" t="str">
            <v/>
          </cell>
        </row>
        <row r="18899">
          <cell r="J18899" t="str">
            <v/>
          </cell>
          <cell r="O18899" t="str">
            <v/>
          </cell>
          <cell r="P18899" t="str">
            <v/>
          </cell>
          <cell r="Q18899" t="str">
            <v/>
          </cell>
        </row>
        <row r="18900">
          <cell r="J18900" t="str">
            <v/>
          </cell>
          <cell r="O18900" t="str">
            <v/>
          </cell>
          <cell r="P18900" t="str">
            <v/>
          </cell>
          <cell r="Q18900" t="str">
            <v/>
          </cell>
        </row>
        <row r="18901">
          <cell r="J18901" t="str">
            <v/>
          </cell>
          <cell r="O18901" t="str">
            <v/>
          </cell>
          <cell r="P18901" t="str">
            <v/>
          </cell>
          <cell r="Q18901" t="str">
            <v/>
          </cell>
        </row>
        <row r="18902">
          <cell r="J18902" t="str">
            <v/>
          </cell>
          <cell r="O18902" t="str">
            <v/>
          </cell>
          <cell r="P18902" t="str">
            <v/>
          </cell>
          <cell r="Q18902" t="str">
            <v/>
          </cell>
        </row>
        <row r="18903">
          <cell r="J18903" t="str">
            <v/>
          </cell>
          <cell r="O18903" t="str">
            <v/>
          </cell>
          <cell r="P18903" t="str">
            <v/>
          </cell>
          <cell r="Q18903" t="str">
            <v/>
          </cell>
        </row>
        <row r="18904">
          <cell r="J18904" t="str">
            <v/>
          </cell>
          <cell r="O18904" t="str">
            <v/>
          </cell>
          <cell r="P18904" t="str">
            <v/>
          </cell>
          <cell r="Q18904" t="str">
            <v/>
          </cell>
        </row>
        <row r="18905">
          <cell r="J18905" t="str">
            <v/>
          </cell>
          <cell r="O18905" t="str">
            <v/>
          </cell>
          <cell r="P18905" t="str">
            <v/>
          </cell>
          <cell r="Q18905" t="str">
            <v/>
          </cell>
        </row>
        <row r="18906">
          <cell r="J18906" t="str">
            <v/>
          </cell>
          <cell r="O18906" t="str">
            <v/>
          </cell>
          <cell r="P18906" t="str">
            <v/>
          </cell>
          <cell r="Q18906" t="str">
            <v/>
          </cell>
        </row>
        <row r="18907">
          <cell r="J18907" t="str">
            <v/>
          </cell>
          <cell r="O18907" t="str">
            <v/>
          </cell>
          <cell r="P18907" t="str">
            <v/>
          </cell>
          <cell r="Q18907" t="str">
            <v/>
          </cell>
        </row>
        <row r="18908">
          <cell r="J18908" t="str">
            <v/>
          </cell>
          <cell r="O18908" t="str">
            <v/>
          </cell>
          <cell r="P18908" t="str">
            <v/>
          </cell>
          <cell r="Q18908" t="str">
            <v/>
          </cell>
        </row>
        <row r="18909">
          <cell r="J18909" t="str">
            <v/>
          </cell>
          <cell r="O18909" t="str">
            <v/>
          </cell>
          <cell r="P18909" t="str">
            <v/>
          </cell>
          <cell r="Q18909" t="str">
            <v/>
          </cell>
        </row>
        <row r="18910">
          <cell r="J18910" t="str">
            <v/>
          </cell>
          <cell r="O18910" t="str">
            <v/>
          </cell>
          <cell r="P18910" t="str">
            <v/>
          </cell>
          <cell r="Q18910" t="str">
            <v/>
          </cell>
        </row>
        <row r="18911">
          <cell r="J18911" t="str">
            <v/>
          </cell>
          <cell r="O18911" t="str">
            <v/>
          </cell>
          <cell r="P18911" t="str">
            <v/>
          </cell>
          <cell r="Q18911" t="str">
            <v/>
          </cell>
        </row>
        <row r="18912">
          <cell r="J18912" t="str">
            <v/>
          </cell>
          <cell r="O18912" t="str">
            <v/>
          </cell>
          <cell r="P18912" t="str">
            <v/>
          </cell>
          <cell r="Q18912" t="str">
            <v/>
          </cell>
        </row>
        <row r="18913">
          <cell r="J18913" t="str">
            <v/>
          </cell>
          <cell r="O18913" t="str">
            <v/>
          </cell>
          <cell r="P18913" t="str">
            <v/>
          </cell>
          <cell r="Q18913" t="str">
            <v/>
          </cell>
        </row>
        <row r="18914">
          <cell r="J18914" t="str">
            <v/>
          </cell>
          <cell r="O18914" t="str">
            <v/>
          </cell>
          <cell r="P18914" t="str">
            <v/>
          </cell>
          <cell r="Q18914" t="str">
            <v/>
          </cell>
        </row>
        <row r="18915">
          <cell r="J18915" t="str">
            <v/>
          </cell>
          <cell r="O18915" t="str">
            <v/>
          </cell>
          <cell r="P18915" t="str">
            <v/>
          </cell>
          <cell r="Q18915" t="str">
            <v/>
          </cell>
        </row>
        <row r="18916">
          <cell r="J18916" t="str">
            <v/>
          </cell>
          <cell r="O18916" t="str">
            <v/>
          </cell>
          <cell r="P18916" t="str">
            <v/>
          </cell>
          <cell r="Q18916" t="str">
            <v/>
          </cell>
        </row>
        <row r="18917">
          <cell r="J18917" t="str">
            <v/>
          </cell>
          <cell r="O18917" t="str">
            <v/>
          </cell>
          <cell r="P18917" t="str">
            <v/>
          </cell>
          <cell r="Q18917" t="str">
            <v/>
          </cell>
        </row>
        <row r="18918">
          <cell r="J18918" t="str">
            <v/>
          </cell>
          <cell r="O18918" t="str">
            <v/>
          </cell>
          <cell r="P18918" t="str">
            <v/>
          </cell>
          <cell r="Q18918" t="str">
            <v/>
          </cell>
        </row>
        <row r="18919">
          <cell r="J18919" t="str">
            <v/>
          </cell>
          <cell r="O18919" t="str">
            <v/>
          </cell>
          <cell r="P18919" t="str">
            <v/>
          </cell>
          <cell r="Q18919" t="str">
            <v/>
          </cell>
        </row>
        <row r="18920">
          <cell r="J18920" t="str">
            <v/>
          </cell>
          <cell r="O18920" t="str">
            <v/>
          </cell>
          <cell r="P18920" t="str">
            <v/>
          </cell>
          <cell r="Q18920" t="str">
            <v/>
          </cell>
        </row>
        <row r="18921">
          <cell r="J18921" t="str">
            <v/>
          </cell>
          <cell r="O18921" t="str">
            <v/>
          </cell>
          <cell r="P18921" t="str">
            <v/>
          </cell>
          <cell r="Q18921" t="str">
            <v/>
          </cell>
        </row>
        <row r="18922">
          <cell r="J18922" t="str">
            <v/>
          </cell>
          <cell r="O18922" t="str">
            <v/>
          </cell>
          <cell r="P18922" t="str">
            <v/>
          </cell>
          <cell r="Q18922" t="str">
            <v/>
          </cell>
        </row>
        <row r="18923">
          <cell r="J18923" t="str">
            <v/>
          </cell>
          <cell r="O18923" t="str">
            <v/>
          </cell>
          <cell r="P18923" t="str">
            <v/>
          </cell>
          <cell r="Q18923" t="str">
            <v/>
          </cell>
        </row>
        <row r="18924">
          <cell r="J18924" t="str">
            <v/>
          </cell>
          <cell r="O18924" t="str">
            <v/>
          </cell>
          <cell r="P18924" t="str">
            <v/>
          </cell>
          <cell r="Q18924" t="str">
            <v/>
          </cell>
        </row>
        <row r="18925">
          <cell r="J18925" t="str">
            <v/>
          </cell>
          <cell r="O18925" t="str">
            <v/>
          </cell>
          <cell r="P18925" t="str">
            <v/>
          </cell>
          <cell r="Q18925" t="str">
            <v/>
          </cell>
        </row>
        <row r="18926">
          <cell r="J18926" t="str">
            <v/>
          </cell>
          <cell r="O18926" t="str">
            <v/>
          </cell>
          <cell r="P18926" t="str">
            <v/>
          </cell>
          <cell r="Q18926" t="str">
            <v/>
          </cell>
        </row>
        <row r="18927">
          <cell r="J18927" t="str">
            <v/>
          </cell>
          <cell r="O18927" t="str">
            <v/>
          </cell>
          <cell r="P18927" t="str">
            <v/>
          </cell>
          <cell r="Q18927" t="str">
            <v/>
          </cell>
        </row>
        <row r="18928">
          <cell r="J18928" t="str">
            <v/>
          </cell>
          <cell r="O18928" t="str">
            <v/>
          </cell>
          <cell r="P18928" t="str">
            <v/>
          </cell>
          <cell r="Q18928" t="str">
            <v/>
          </cell>
        </row>
        <row r="18929">
          <cell r="J18929" t="str">
            <v/>
          </cell>
          <cell r="O18929" t="str">
            <v/>
          </cell>
          <cell r="P18929" t="str">
            <v/>
          </cell>
          <cell r="Q18929" t="str">
            <v/>
          </cell>
        </row>
        <row r="18930">
          <cell r="J18930" t="str">
            <v/>
          </cell>
          <cell r="O18930" t="str">
            <v/>
          </cell>
          <cell r="P18930" t="str">
            <v/>
          </cell>
          <cell r="Q18930" t="str">
            <v/>
          </cell>
        </row>
        <row r="18931">
          <cell r="J18931" t="str">
            <v/>
          </cell>
          <cell r="O18931" t="str">
            <v/>
          </cell>
          <cell r="P18931" t="str">
            <v/>
          </cell>
          <cell r="Q18931" t="str">
            <v/>
          </cell>
        </row>
        <row r="18932">
          <cell r="J18932" t="str">
            <v/>
          </cell>
          <cell r="O18932" t="str">
            <v/>
          </cell>
          <cell r="P18932" t="str">
            <v/>
          </cell>
          <cell r="Q18932" t="str">
            <v/>
          </cell>
        </row>
        <row r="18933">
          <cell r="J18933" t="str">
            <v/>
          </cell>
          <cell r="O18933" t="str">
            <v/>
          </cell>
          <cell r="P18933" t="str">
            <v/>
          </cell>
          <cell r="Q18933" t="str">
            <v/>
          </cell>
        </row>
        <row r="18934">
          <cell r="J18934" t="str">
            <v/>
          </cell>
          <cell r="O18934" t="str">
            <v/>
          </cell>
          <cell r="P18934" t="str">
            <v/>
          </cell>
          <cell r="Q18934" t="str">
            <v/>
          </cell>
        </row>
        <row r="18935">
          <cell r="J18935" t="str">
            <v/>
          </cell>
          <cell r="O18935" t="str">
            <v/>
          </cell>
          <cell r="P18935" t="str">
            <v/>
          </cell>
          <cell r="Q18935" t="str">
            <v/>
          </cell>
        </row>
        <row r="18936">
          <cell r="J18936" t="str">
            <v/>
          </cell>
          <cell r="O18936" t="str">
            <v/>
          </cell>
          <cell r="P18936" t="str">
            <v/>
          </cell>
          <cell r="Q18936" t="str">
            <v/>
          </cell>
        </row>
        <row r="18937">
          <cell r="J18937" t="str">
            <v/>
          </cell>
          <cell r="O18937" t="str">
            <v/>
          </cell>
          <cell r="P18937" t="str">
            <v/>
          </cell>
          <cell r="Q18937" t="str">
            <v/>
          </cell>
        </row>
        <row r="18938">
          <cell r="J18938" t="str">
            <v/>
          </cell>
          <cell r="O18938" t="str">
            <v/>
          </cell>
          <cell r="P18938" t="str">
            <v/>
          </cell>
          <cell r="Q18938" t="str">
            <v/>
          </cell>
        </row>
        <row r="18939">
          <cell r="J18939" t="str">
            <v/>
          </cell>
          <cell r="O18939" t="str">
            <v/>
          </cell>
          <cell r="P18939" t="str">
            <v/>
          </cell>
          <cell r="Q18939" t="str">
            <v/>
          </cell>
        </row>
        <row r="18940">
          <cell r="J18940" t="str">
            <v/>
          </cell>
          <cell r="O18940" t="str">
            <v/>
          </cell>
          <cell r="P18940" t="str">
            <v/>
          </cell>
          <cell r="Q18940" t="str">
            <v/>
          </cell>
        </row>
        <row r="18941">
          <cell r="J18941" t="str">
            <v/>
          </cell>
          <cell r="O18941" t="str">
            <v/>
          </cell>
          <cell r="P18941" t="str">
            <v/>
          </cell>
          <cell r="Q18941" t="str">
            <v/>
          </cell>
        </row>
        <row r="18942">
          <cell r="J18942" t="str">
            <v/>
          </cell>
          <cell r="O18942" t="str">
            <v/>
          </cell>
          <cell r="P18942" t="str">
            <v/>
          </cell>
          <cell r="Q18942" t="str">
            <v/>
          </cell>
        </row>
        <row r="18943">
          <cell r="J18943" t="str">
            <v/>
          </cell>
          <cell r="O18943" t="str">
            <v/>
          </cell>
          <cell r="P18943" t="str">
            <v/>
          </cell>
          <cell r="Q18943" t="str">
            <v/>
          </cell>
        </row>
        <row r="18944">
          <cell r="J18944" t="str">
            <v/>
          </cell>
          <cell r="O18944" t="str">
            <v/>
          </cell>
          <cell r="P18944" t="str">
            <v/>
          </cell>
          <cell r="Q18944" t="str">
            <v/>
          </cell>
        </row>
        <row r="18945">
          <cell r="J18945" t="str">
            <v/>
          </cell>
          <cell r="O18945" t="str">
            <v/>
          </cell>
          <cell r="P18945" t="str">
            <v/>
          </cell>
          <cell r="Q18945" t="str">
            <v/>
          </cell>
        </row>
        <row r="18946">
          <cell r="J18946" t="str">
            <v/>
          </cell>
          <cell r="O18946" t="str">
            <v/>
          </cell>
          <cell r="P18946" t="str">
            <v/>
          </cell>
          <cell r="Q18946" t="str">
            <v/>
          </cell>
        </row>
        <row r="18947">
          <cell r="J18947" t="str">
            <v/>
          </cell>
          <cell r="O18947" t="str">
            <v/>
          </cell>
          <cell r="P18947" t="str">
            <v/>
          </cell>
          <cell r="Q18947" t="str">
            <v/>
          </cell>
        </row>
        <row r="18948">
          <cell r="J18948" t="str">
            <v/>
          </cell>
          <cell r="O18948" t="str">
            <v/>
          </cell>
          <cell r="P18948" t="str">
            <v/>
          </cell>
          <cell r="Q18948" t="str">
            <v/>
          </cell>
        </row>
        <row r="18949">
          <cell r="J18949" t="str">
            <v/>
          </cell>
          <cell r="O18949" t="str">
            <v/>
          </cell>
          <cell r="P18949" t="str">
            <v/>
          </cell>
          <cell r="Q18949" t="str">
            <v/>
          </cell>
        </row>
        <row r="18950">
          <cell r="J18950" t="str">
            <v/>
          </cell>
          <cell r="O18950" t="str">
            <v/>
          </cell>
          <cell r="P18950" t="str">
            <v/>
          </cell>
          <cell r="Q18950" t="str">
            <v/>
          </cell>
        </row>
        <row r="18951">
          <cell r="J18951" t="str">
            <v/>
          </cell>
          <cell r="O18951" t="str">
            <v/>
          </cell>
          <cell r="P18951" t="str">
            <v/>
          </cell>
          <cell r="Q18951" t="str">
            <v/>
          </cell>
        </row>
        <row r="18952">
          <cell r="J18952" t="str">
            <v/>
          </cell>
          <cell r="O18952" t="str">
            <v/>
          </cell>
          <cell r="P18952" t="str">
            <v/>
          </cell>
          <cell r="Q18952" t="str">
            <v/>
          </cell>
        </row>
        <row r="18953">
          <cell r="J18953" t="str">
            <v/>
          </cell>
          <cell r="O18953" t="str">
            <v/>
          </cell>
          <cell r="P18953" t="str">
            <v/>
          </cell>
          <cell r="Q18953" t="str">
            <v/>
          </cell>
        </row>
        <row r="18954">
          <cell r="J18954" t="str">
            <v/>
          </cell>
          <cell r="O18954" t="str">
            <v/>
          </cell>
          <cell r="P18954" t="str">
            <v/>
          </cell>
          <cell r="Q18954" t="str">
            <v/>
          </cell>
        </row>
        <row r="18955">
          <cell r="J18955" t="str">
            <v/>
          </cell>
          <cell r="O18955" t="str">
            <v/>
          </cell>
          <cell r="P18955" t="str">
            <v/>
          </cell>
          <cell r="Q18955" t="str">
            <v/>
          </cell>
        </row>
        <row r="18956">
          <cell r="J18956" t="str">
            <v/>
          </cell>
          <cell r="O18956" t="str">
            <v/>
          </cell>
          <cell r="P18956" t="str">
            <v/>
          </cell>
          <cell r="Q18956" t="str">
            <v/>
          </cell>
        </row>
        <row r="18957">
          <cell r="J18957" t="str">
            <v/>
          </cell>
          <cell r="O18957" t="str">
            <v/>
          </cell>
          <cell r="P18957" t="str">
            <v/>
          </cell>
          <cell r="Q18957" t="str">
            <v/>
          </cell>
        </row>
        <row r="18958">
          <cell r="J18958" t="str">
            <v/>
          </cell>
          <cell r="O18958" t="str">
            <v/>
          </cell>
          <cell r="P18958" t="str">
            <v/>
          </cell>
          <cell r="Q18958" t="str">
            <v/>
          </cell>
        </row>
        <row r="18959">
          <cell r="J18959" t="str">
            <v/>
          </cell>
          <cell r="O18959" t="str">
            <v/>
          </cell>
          <cell r="P18959" t="str">
            <v/>
          </cell>
          <cell r="Q18959" t="str">
            <v/>
          </cell>
        </row>
        <row r="18960">
          <cell r="J18960" t="str">
            <v/>
          </cell>
          <cell r="O18960" t="str">
            <v/>
          </cell>
          <cell r="P18960" t="str">
            <v/>
          </cell>
          <cell r="Q18960" t="str">
            <v/>
          </cell>
        </row>
        <row r="18961">
          <cell r="J18961" t="str">
            <v/>
          </cell>
          <cell r="O18961" t="str">
            <v/>
          </cell>
          <cell r="P18961" t="str">
            <v/>
          </cell>
          <cell r="Q18961" t="str">
            <v/>
          </cell>
        </row>
        <row r="18962">
          <cell r="J18962" t="str">
            <v/>
          </cell>
          <cell r="O18962" t="str">
            <v/>
          </cell>
          <cell r="P18962" t="str">
            <v/>
          </cell>
          <cell r="Q18962" t="str">
            <v/>
          </cell>
        </row>
        <row r="18963">
          <cell r="J18963" t="str">
            <v/>
          </cell>
          <cell r="O18963" t="str">
            <v/>
          </cell>
          <cell r="P18963" t="str">
            <v/>
          </cell>
          <cell r="Q18963" t="str">
            <v/>
          </cell>
        </row>
        <row r="18964">
          <cell r="J18964" t="str">
            <v/>
          </cell>
          <cell r="O18964" t="str">
            <v/>
          </cell>
          <cell r="P18964" t="str">
            <v/>
          </cell>
          <cell r="Q18964" t="str">
            <v/>
          </cell>
        </row>
        <row r="18965">
          <cell r="J18965" t="str">
            <v/>
          </cell>
          <cell r="O18965" t="str">
            <v/>
          </cell>
          <cell r="P18965" t="str">
            <v/>
          </cell>
          <cell r="Q18965" t="str">
            <v/>
          </cell>
        </row>
        <row r="18966">
          <cell r="J18966" t="str">
            <v/>
          </cell>
          <cell r="O18966" t="str">
            <v/>
          </cell>
          <cell r="P18966" t="str">
            <v/>
          </cell>
          <cell r="Q18966" t="str">
            <v/>
          </cell>
        </row>
        <row r="18967">
          <cell r="J18967" t="str">
            <v/>
          </cell>
          <cell r="O18967" t="str">
            <v/>
          </cell>
          <cell r="P18967" t="str">
            <v/>
          </cell>
          <cell r="Q18967" t="str">
            <v/>
          </cell>
        </row>
        <row r="18968">
          <cell r="J18968" t="str">
            <v/>
          </cell>
          <cell r="O18968" t="str">
            <v/>
          </cell>
          <cell r="P18968" t="str">
            <v/>
          </cell>
          <cell r="Q18968" t="str">
            <v/>
          </cell>
        </row>
        <row r="18969">
          <cell r="J18969" t="str">
            <v/>
          </cell>
          <cell r="O18969" t="str">
            <v/>
          </cell>
          <cell r="P18969" t="str">
            <v/>
          </cell>
          <cell r="Q18969" t="str">
            <v/>
          </cell>
        </row>
        <row r="18970">
          <cell r="J18970" t="str">
            <v/>
          </cell>
          <cell r="O18970" t="str">
            <v/>
          </cell>
          <cell r="P18970" t="str">
            <v/>
          </cell>
          <cell r="Q18970" t="str">
            <v/>
          </cell>
        </row>
        <row r="18971">
          <cell r="J18971" t="str">
            <v/>
          </cell>
          <cell r="O18971" t="str">
            <v/>
          </cell>
          <cell r="P18971" t="str">
            <v/>
          </cell>
          <cell r="Q18971" t="str">
            <v/>
          </cell>
        </row>
        <row r="18972">
          <cell r="J18972" t="str">
            <v/>
          </cell>
          <cell r="O18972" t="str">
            <v/>
          </cell>
          <cell r="P18972" t="str">
            <v/>
          </cell>
          <cell r="Q18972" t="str">
            <v/>
          </cell>
        </row>
        <row r="18973">
          <cell r="J18973" t="str">
            <v/>
          </cell>
          <cell r="O18973" t="str">
            <v/>
          </cell>
          <cell r="P18973" t="str">
            <v/>
          </cell>
          <cell r="Q18973" t="str">
            <v/>
          </cell>
        </row>
        <row r="18974">
          <cell r="J18974" t="str">
            <v/>
          </cell>
          <cell r="O18974" t="str">
            <v/>
          </cell>
          <cell r="P18974" t="str">
            <v/>
          </cell>
          <cell r="Q18974" t="str">
            <v/>
          </cell>
        </row>
        <row r="18975">
          <cell r="J18975" t="str">
            <v/>
          </cell>
          <cell r="O18975" t="str">
            <v/>
          </cell>
          <cell r="P18975" t="str">
            <v/>
          </cell>
          <cell r="Q18975" t="str">
            <v/>
          </cell>
        </row>
        <row r="18976">
          <cell r="J18976" t="str">
            <v/>
          </cell>
          <cell r="O18976" t="str">
            <v/>
          </cell>
          <cell r="P18976" t="str">
            <v/>
          </cell>
          <cell r="Q18976" t="str">
            <v/>
          </cell>
        </row>
        <row r="18977">
          <cell r="J18977" t="str">
            <v/>
          </cell>
          <cell r="O18977" t="str">
            <v/>
          </cell>
          <cell r="P18977" t="str">
            <v/>
          </cell>
          <cell r="Q18977" t="str">
            <v/>
          </cell>
        </row>
        <row r="18978">
          <cell r="J18978" t="str">
            <v/>
          </cell>
          <cell r="O18978" t="str">
            <v/>
          </cell>
          <cell r="P18978" t="str">
            <v/>
          </cell>
          <cell r="Q18978" t="str">
            <v/>
          </cell>
        </row>
        <row r="18979">
          <cell r="J18979" t="str">
            <v/>
          </cell>
          <cell r="O18979" t="str">
            <v/>
          </cell>
          <cell r="P18979" t="str">
            <v/>
          </cell>
          <cell r="Q18979" t="str">
            <v/>
          </cell>
        </row>
        <row r="18980">
          <cell r="J18980" t="str">
            <v/>
          </cell>
          <cell r="O18980" t="str">
            <v/>
          </cell>
          <cell r="P18980" t="str">
            <v/>
          </cell>
          <cell r="Q18980" t="str">
            <v/>
          </cell>
        </row>
        <row r="18981">
          <cell r="J18981" t="str">
            <v/>
          </cell>
          <cell r="O18981" t="str">
            <v/>
          </cell>
          <cell r="P18981" t="str">
            <v/>
          </cell>
          <cell r="Q18981" t="str">
            <v/>
          </cell>
        </row>
        <row r="18982">
          <cell r="J18982" t="str">
            <v/>
          </cell>
          <cell r="O18982" t="str">
            <v/>
          </cell>
          <cell r="P18982" t="str">
            <v/>
          </cell>
          <cell r="Q18982" t="str">
            <v/>
          </cell>
        </row>
        <row r="18983">
          <cell r="J18983" t="str">
            <v/>
          </cell>
          <cell r="O18983" t="str">
            <v/>
          </cell>
          <cell r="P18983" t="str">
            <v/>
          </cell>
          <cell r="Q18983" t="str">
            <v/>
          </cell>
        </row>
        <row r="18984">
          <cell r="J18984" t="str">
            <v/>
          </cell>
          <cell r="O18984" t="str">
            <v/>
          </cell>
          <cell r="P18984" t="str">
            <v/>
          </cell>
          <cell r="Q18984" t="str">
            <v/>
          </cell>
        </row>
        <row r="18985">
          <cell r="J18985" t="str">
            <v/>
          </cell>
          <cell r="O18985" t="str">
            <v/>
          </cell>
          <cell r="P18985" t="str">
            <v/>
          </cell>
          <cell r="Q18985" t="str">
            <v/>
          </cell>
        </row>
        <row r="18986">
          <cell r="J18986" t="str">
            <v/>
          </cell>
          <cell r="O18986" t="str">
            <v/>
          </cell>
          <cell r="P18986" t="str">
            <v/>
          </cell>
          <cell r="Q18986" t="str">
            <v/>
          </cell>
        </row>
        <row r="18987">
          <cell r="J18987" t="str">
            <v/>
          </cell>
          <cell r="O18987" t="str">
            <v/>
          </cell>
          <cell r="P18987" t="str">
            <v/>
          </cell>
          <cell r="Q18987" t="str">
            <v/>
          </cell>
        </row>
        <row r="18988">
          <cell r="J18988" t="str">
            <v/>
          </cell>
          <cell r="O18988" t="str">
            <v/>
          </cell>
          <cell r="P18988" t="str">
            <v/>
          </cell>
          <cell r="Q18988" t="str">
            <v/>
          </cell>
        </row>
        <row r="18989">
          <cell r="J18989" t="str">
            <v/>
          </cell>
          <cell r="O18989" t="str">
            <v/>
          </cell>
          <cell r="P18989" t="str">
            <v/>
          </cell>
          <cell r="Q18989" t="str">
            <v/>
          </cell>
        </row>
        <row r="18990">
          <cell r="J18990" t="str">
            <v/>
          </cell>
          <cell r="O18990" t="str">
            <v/>
          </cell>
          <cell r="P18990" t="str">
            <v/>
          </cell>
          <cell r="Q18990" t="str">
            <v/>
          </cell>
        </row>
        <row r="18991">
          <cell r="J18991" t="str">
            <v/>
          </cell>
          <cell r="O18991" t="str">
            <v/>
          </cell>
          <cell r="P18991" t="str">
            <v/>
          </cell>
          <cell r="Q18991" t="str">
            <v/>
          </cell>
        </row>
        <row r="18992">
          <cell r="J18992" t="str">
            <v/>
          </cell>
          <cell r="O18992" t="str">
            <v/>
          </cell>
          <cell r="P18992" t="str">
            <v/>
          </cell>
          <cell r="Q18992" t="str">
            <v/>
          </cell>
        </row>
        <row r="18993">
          <cell r="J18993" t="str">
            <v/>
          </cell>
          <cell r="O18993" t="str">
            <v/>
          </cell>
          <cell r="P18993" t="str">
            <v/>
          </cell>
          <cell r="Q18993" t="str">
            <v/>
          </cell>
        </row>
        <row r="18994">
          <cell r="J18994" t="str">
            <v/>
          </cell>
          <cell r="O18994" t="str">
            <v/>
          </cell>
          <cell r="P18994" t="str">
            <v/>
          </cell>
          <cell r="Q18994" t="str">
            <v/>
          </cell>
        </row>
        <row r="18995">
          <cell r="J18995" t="str">
            <v/>
          </cell>
          <cell r="O18995" t="str">
            <v/>
          </cell>
          <cell r="P18995" t="str">
            <v/>
          </cell>
          <cell r="Q18995" t="str">
            <v/>
          </cell>
        </row>
        <row r="18996">
          <cell r="J18996" t="str">
            <v/>
          </cell>
          <cell r="O18996" t="str">
            <v/>
          </cell>
          <cell r="P18996" t="str">
            <v/>
          </cell>
          <cell r="Q18996" t="str">
            <v/>
          </cell>
        </row>
        <row r="18997">
          <cell r="J18997" t="str">
            <v/>
          </cell>
          <cell r="O18997" t="str">
            <v/>
          </cell>
          <cell r="P18997" t="str">
            <v/>
          </cell>
          <cell r="Q18997" t="str">
            <v/>
          </cell>
        </row>
        <row r="18998">
          <cell r="J18998" t="str">
            <v/>
          </cell>
          <cell r="O18998" t="str">
            <v/>
          </cell>
          <cell r="P18998" t="str">
            <v/>
          </cell>
          <cell r="Q18998" t="str">
            <v/>
          </cell>
        </row>
        <row r="18999">
          <cell r="J18999" t="str">
            <v/>
          </cell>
          <cell r="O18999" t="str">
            <v/>
          </cell>
          <cell r="P18999" t="str">
            <v/>
          </cell>
          <cell r="Q18999" t="str">
            <v/>
          </cell>
        </row>
        <row r="19000">
          <cell r="J19000" t="str">
            <v/>
          </cell>
          <cell r="O19000" t="str">
            <v/>
          </cell>
          <cell r="P19000" t="str">
            <v/>
          </cell>
          <cell r="Q19000" t="str">
            <v/>
          </cell>
        </row>
        <row r="19001">
          <cell r="J19001" t="str">
            <v/>
          </cell>
          <cell r="O19001" t="str">
            <v/>
          </cell>
          <cell r="P19001" t="str">
            <v/>
          </cell>
          <cell r="Q19001" t="str">
            <v/>
          </cell>
        </row>
        <row r="19002">
          <cell r="J19002" t="str">
            <v/>
          </cell>
          <cell r="O19002" t="str">
            <v/>
          </cell>
          <cell r="P19002" t="str">
            <v/>
          </cell>
          <cell r="Q19002" t="str">
            <v/>
          </cell>
        </row>
        <row r="19003">
          <cell r="J19003" t="str">
            <v/>
          </cell>
          <cell r="O19003" t="str">
            <v/>
          </cell>
          <cell r="P19003" t="str">
            <v/>
          </cell>
          <cell r="Q19003" t="str">
            <v/>
          </cell>
        </row>
        <row r="19004">
          <cell r="J19004" t="str">
            <v/>
          </cell>
          <cell r="O19004" t="str">
            <v/>
          </cell>
          <cell r="P19004" t="str">
            <v/>
          </cell>
          <cell r="Q19004" t="str">
            <v/>
          </cell>
        </row>
        <row r="19005">
          <cell r="J19005" t="str">
            <v/>
          </cell>
          <cell r="O19005" t="str">
            <v/>
          </cell>
          <cell r="P19005" t="str">
            <v/>
          </cell>
          <cell r="Q19005" t="str">
            <v/>
          </cell>
        </row>
        <row r="19006">
          <cell r="J19006" t="str">
            <v/>
          </cell>
          <cell r="O19006" t="str">
            <v/>
          </cell>
          <cell r="P19006" t="str">
            <v/>
          </cell>
          <cell r="Q19006" t="str">
            <v/>
          </cell>
        </row>
        <row r="19007">
          <cell r="J19007" t="str">
            <v/>
          </cell>
          <cell r="O19007" t="str">
            <v/>
          </cell>
          <cell r="P19007" t="str">
            <v/>
          </cell>
          <cell r="Q19007" t="str">
            <v/>
          </cell>
        </row>
        <row r="19008">
          <cell r="J19008" t="str">
            <v/>
          </cell>
          <cell r="O19008" t="str">
            <v/>
          </cell>
          <cell r="P19008" t="str">
            <v/>
          </cell>
          <cell r="Q19008" t="str">
            <v/>
          </cell>
        </row>
        <row r="19009">
          <cell r="J19009" t="str">
            <v/>
          </cell>
          <cell r="O19009" t="str">
            <v/>
          </cell>
          <cell r="P19009" t="str">
            <v/>
          </cell>
          <cell r="Q19009" t="str">
            <v/>
          </cell>
        </row>
        <row r="19010">
          <cell r="J19010" t="str">
            <v/>
          </cell>
          <cell r="O19010" t="str">
            <v/>
          </cell>
          <cell r="P19010" t="str">
            <v/>
          </cell>
          <cell r="Q19010" t="str">
            <v/>
          </cell>
        </row>
        <row r="19011">
          <cell r="J19011" t="str">
            <v/>
          </cell>
          <cell r="O19011" t="str">
            <v/>
          </cell>
          <cell r="P19011" t="str">
            <v/>
          </cell>
          <cell r="Q19011" t="str">
            <v/>
          </cell>
        </row>
        <row r="19012">
          <cell r="J19012" t="str">
            <v/>
          </cell>
          <cell r="O19012" t="str">
            <v/>
          </cell>
          <cell r="P19012" t="str">
            <v/>
          </cell>
          <cell r="Q19012" t="str">
            <v/>
          </cell>
        </row>
        <row r="19013">
          <cell r="J19013" t="str">
            <v/>
          </cell>
          <cell r="O19013" t="str">
            <v/>
          </cell>
          <cell r="P19013" t="str">
            <v/>
          </cell>
          <cell r="Q19013" t="str">
            <v/>
          </cell>
        </row>
        <row r="19014">
          <cell r="J19014" t="str">
            <v/>
          </cell>
          <cell r="O19014" t="str">
            <v/>
          </cell>
          <cell r="P19014" t="str">
            <v/>
          </cell>
          <cell r="Q19014" t="str">
            <v/>
          </cell>
        </row>
        <row r="19015">
          <cell r="J19015" t="str">
            <v/>
          </cell>
          <cell r="O19015" t="str">
            <v/>
          </cell>
          <cell r="P19015" t="str">
            <v/>
          </cell>
          <cell r="Q19015" t="str">
            <v/>
          </cell>
        </row>
        <row r="19016">
          <cell r="J19016" t="str">
            <v/>
          </cell>
          <cell r="O19016" t="str">
            <v/>
          </cell>
          <cell r="P19016" t="str">
            <v/>
          </cell>
          <cell r="Q19016" t="str">
            <v/>
          </cell>
        </row>
        <row r="19017">
          <cell r="J19017" t="str">
            <v/>
          </cell>
          <cell r="O19017" t="str">
            <v/>
          </cell>
          <cell r="P19017" t="str">
            <v/>
          </cell>
          <cell r="Q19017" t="str">
            <v/>
          </cell>
        </row>
        <row r="19018">
          <cell r="J19018" t="str">
            <v/>
          </cell>
          <cell r="O19018" t="str">
            <v/>
          </cell>
          <cell r="P19018" t="str">
            <v/>
          </cell>
          <cell r="Q19018" t="str">
            <v/>
          </cell>
        </row>
        <row r="19019">
          <cell r="J19019" t="str">
            <v/>
          </cell>
          <cell r="O19019" t="str">
            <v/>
          </cell>
          <cell r="P19019" t="str">
            <v/>
          </cell>
          <cell r="Q19019" t="str">
            <v/>
          </cell>
        </row>
        <row r="19020">
          <cell r="J19020" t="str">
            <v/>
          </cell>
          <cell r="O19020" t="str">
            <v/>
          </cell>
          <cell r="P19020" t="str">
            <v/>
          </cell>
          <cell r="Q19020" t="str">
            <v/>
          </cell>
        </row>
        <row r="19021">
          <cell r="J19021" t="str">
            <v/>
          </cell>
          <cell r="O19021" t="str">
            <v/>
          </cell>
          <cell r="P19021" t="str">
            <v/>
          </cell>
          <cell r="Q19021" t="str">
            <v/>
          </cell>
        </row>
        <row r="19022">
          <cell r="J19022" t="str">
            <v/>
          </cell>
          <cell r="O19022" t="str">
            <v/>
          </cell>
          <cell r="P19022" t="str">
            <v/>
          </cell>
          <cell r="Q19022" t="str">
            <v/>
          </cell>
        </row>
        <row r="19023">
          <cell r="J19023" t="str">
            <v/>
          </cell>
          <cell r="O19023" t="str">
            <v/>
          </cell>
          <cell r="P19023" t="str">
            <v/>
          </cell>
          <cell r="Q19023" t="str">
            <v/>
          </cell>
        </row>
        <row r="19024">
          <cell r="J19024" t="str">
            <v/>
          </cell>
          <cell r="O19024" t="str">
            <v/>
          </cell>
          <cell r="P19024" t="str">
            <v/>
          </cell>
          <cell r="Q19024" t="str">
            <v/>
          </cell>
        </row>
        <row r="19025">
          <cell r="J19025" t="str">
            <v/>
          </cell>
          <cell r="O19025" t="str">
            <v/>
          </cell>
          <cell r="P19025" t="str">
            <v/>
          </cell>
          <cell r="Q19025" t="str">
            <v/>
          </cell>
        </row>
        <row r="19026">
          <cell r="J19026" t="str">
            <v/>
          </cell>
          <cell r="O19026" t="str">
            <v/>
          </cell>
          <cell r="P19026" t="str">
            <v/>
          </cell>
          <cell r="Q19026" t="str">
            <v/>
          </cell>
        </row>
        <row r="19027">
          <cell r="J19027" t="str">
            <v/>
          </cell>
          <cell r="O19027" t="str">
            <v/>
          </cell>
          <cell r="P19027" t="str">
            <v/>
          </cell>
          <cell r="Q19027" t="str">
            <v/>
          </cell>
        </row>
        <row r="19028">
          <cell r="J19028" t="str">
            <v/>
          </cell>
          <cell r="O19028" t="str">
            <v/>
          </cell>
          <cell r="P19028" t="str">
            <v/>
          </cell>
          <cell r="Q19028" t="str">
            <v/>
          </cell>
        </row>
        <row r="19029">
          <cell r="J19029" t="str">
            <v/>
          </cell>
          <cell r="O19029" t="str">
            <v/>
          </cell>
          <cell r="P19029" t="str">
            <v/>
          </cell>
          <cell r="Q19029" t="str">
            <v/>
          </cell>
        </row>
        <row r="19030">
          <cell r="J19030" t="str">
            <v/>
          </cell>
          <cell r="O19030" t="str">
            <v/>
          </cell>
          <cell r="P19030" t="str">
            <v/>
          </cell>
          <cell r="Q19030" t="str">
            <v/>
          </cell>
        </row>
        <row r="19031">
          <cell r="J19031" t="str">
            <v/>
          </cell>
          <cell r="O19031" t="str">
            <v/>
          </cell>
          <cell r="P19031" t="str">
            <v/>
          </cell>
          <cell r="Q19031" t="str">
            <v/>
          </cell>
        </row>
        <row r="19032">
          <cell r="J19032" t="str">
            <v/>
          </cell>
          <cell r="O19032" t="str">
            <v/>
          </cell>
          <cell r="P19032" t="str">
            <v/>
          </cell>
          <cell r="Q19032" t="str">
            <v/>
          </cell>
        </row>
        <row r="19033">
          <cell r="J19033" t="str">
            <v/>
          </cell>
          <cell r="O19033" t="str">
            <v/>
          </cell>
          <cell r="P19033" t="str">
            <v/>
          </cell>
          <cell r="Q19033" t="str">
            <v/>
          </cell>
        </row>
        <row r="19034">
          <cell r="J19034" t="str">
            <v/>
          </cell>
          <cell r="O19034" t="str">
            <v/>
          </cell>
          <cell r="P19034" t="str">
            <v/>
          </cell>
          <cell r="Q19034" t="str">
            <v/>
          </cell>
        </row>
        <row r="19035">
          <cell r="J19035" t="str">
            <v/>
          </cell>
          <cell r="O19035" t="str">
            <v/>
          </cell>
          <cell r="P19035" t="str">
            <v/>
          </cell>
          <cell r="Q19035" t="str">
            <v/>
          </cell>
        </row>
        <row r="19036">
          <cell r="J19036" t="str">
            <v/>
          </cell>
          <cell r="O19036" t="str">
            <v/>
          </cell>
          <cell r="P19036" t="str">
            <v/>
          </cell>
          <cell r="Q19036" t="str">
            <v/>
          </cell>
        </row>
        <row r="19037">
          <cell r="J19037" t="str">
            <v/>
          </cell>
          <cell r="O19037" t="str">
            <v/>
          </cell>
          <cell r="P19037" t="str">
            <v/>
          </cell>
          <cell r="Q19037" t="str">
            <v/>
          </cell>
        </row>
        <row r="19038">
          <cell r="J19038" t="str">
            <v/>
          </cell>
          <cell r="O19038" t="str">
            <v/>
          </cell>
          <cell r="P19038" t="str">
            <v/>
          </cell>
          <cell r="Q19038" t="str">
            <v/>
          </cell>
        </row>
        <row r="19039">
          <cell r="J19039" t="str">
            <v/>
          </cell>
          <cell r="O19039" t="str">
            <v/>
          </cell>
          <cell r="P19039" t="str">
            <v/>
          </cell>
          <cell r="Q19039" t="str">
            <v/>
          </cell>
        </row>
        <row r="19040">
          <cell r="J19040" t="str">
            <v/>
          </cell>
          <cell r="O19040" t="str">
            <v/>
          </cell>
          <cell r="P19040" t="str">
            <v/>
          </cell>
          <cell r="Q19040" t="str">
            <v/>
          </cell>
        </row>
        <row r="19041">
          <cell r="J19041" t="str">
            <v/>
          </cell>
          <cell r="O19041" t="str">
            <v/>
          </cell>
          <cell r="P19041" t="str">
            <v/>
          </cell>
          <cell r="Q19041" t="str">
            <v/>
          </cell>
        </row>
        <row r="19042">
          <cell r="J19042" t="str">
            <v/>
          </cell>
          <cell r="O19042" t="str">
            <v/>
          </cell>
          <cell r="P19042" t="str">
            <v/>
          </cell>
          <cell r="Q19042" t="str">
            <v/>
          </cell>
        </row>
        <row r="19043">
          <cell r="J19043" t="str">
            <v/>
          </cell>
          <cell r="O19043" t="str">
            <v/>
          </cell>
          <cell r="P19043" t="str">
            <v/>
          </cell>
          <cell r="Q19043" t="str">
            <v/>
          </cell>
        </row>
        <row r="19044">
          <cell r="J19044" t="str">
            <v/>
          </cell>
          <cell r="O19044" t="str">
            <v/>
          </cell>
          <cell r="P19044" t="str">
            <v/>
          </cell>
          <cell r="Q19044" t="str">
            <v/>
          </cell>
        </row>
        <row r="19045">
          <cell r="J19045" t="str">
            <v/>
          </cell>
          <cell r="O19045" t="str">
            <v/>
          </cell>
          <cell r="P19045" t="str">
            <v/>
          </cell>
          <cell r="Q19045" t="str">
            <v/>
          </cell>
        </row>
        <row r="19046">
          <cell r="J19046" t="str">
            <v/>
          </cell>
          <cell r="O19046" t="str">
            <v/>
          </cell>
          <cell r="P19046" t="str">
            <v/>
          </cell>
          <cell r="Q19046" t="str">
            <v/>
          </cell>
        </row>
        <row r="19047">
          <cell r="J19047" t="str">
            <v/>
          </cell>
          <cell r="O19047" t="str">
            <v/>
          </cell>
          <cell r="P19047" t="str">
            <v/>
          </cell>
          <cell r="Q19047" t="str">
            <v/>
          </cell>
        </row>
        <row r="19048">
          <cell r="J19048" t="str">
            <v/>
          </cell>
          <cell r="O19048" t="str">
            <v/>
          </cell>
          <cell r="P19048" t="str">
            <v/>
          </cell>
          <cell r="Q19048" t="str">
            <v/>
          </cell>
        </row>
        <row r="19049">
          <cell r="J19049" t="str">
            <v/>
          </cell>
          <cell r="O19049" t="str">
            <v/>
          </cell>
          <cell r="P19049" t="str">
            <v/>
          </cell>
          <cell r="Q19049" t="str">
            <v/>
          </cell>
        </row>
        <row r="19050">
          <cell r="J19050" t="str">
            <v/>
          </cell>
          <cell r="O19050" t="str">
            <v/>
          </cell>
          <cell r="P19050" t="str">
            <v/>
          </cell>
          <cell r="Q19050" t="str">
            <v/>
          </cell>
        </row>
        <row r="19051">
          <cell r="J19051" t="str">
            <v/>
          </cell>
          <cell r="O19051" t="str">
            <v/>
          </cell>
          <cell r="P19051" t="str">
            <v/>
          </cell>
          <cell r="Q19051" t="str">
            <v/>
          </cell>
        </row>
        <row r="19052">
          <cell r="J19052" t="str">
            <v/>
          </cell>
          <cell r="O19052" t="str">
            <v/>
          </cell>
          <cell r="P19052" t="str">
            <v/>
          </cell>
          <cell r="Q19052" t="str">
            <v/>
          </cell>
        </row>
        <row r="19053">
          <cell r="J19053" t="str">
            <v/>
          </cell>
          <cell r="O19053" t="str">
            <v/>
          </cell>
          <cell r="P19053" t="str">
            <v/>
          </cell>
          <cell r="Q19053" t="str">
            <v/>
          </cell>
        </row>
        <row r="19054">
          <cell r="J19054" t="str">
            <v/>
          </cell>
          <cell r="O19054" t="str">
            <v/>
          </cell>
          <cell r="P19054" t="str">
            <v/>
          </cell>
          <cell r="Q19054" t="str">
            <v/>
          </cell>
        </row>
        <row r="19055">
          <cell r="J19055" t="str">
            <v/>
          </cell>
          <cell r="O19055" t="str">
            <v/>
          </cell>
          <cell r="P19055" t="str">
            <v/>
          </cell>
          <cell r="Q19055" t="str">
            <v/>
          </cell>
        </row>
        <row r="19056">
          <cell r="J19056" t="str">
            <v/>
          </cell>
          <cell r="O19056" t="str">
            <v/>
          </cell>
          <cell r="P19056" t="str">
            <v/>
          </cell>
          <cell r="Q19056" t="str">
            <v/>
          </cell>
        </row>
        <row r="19057">
          <cell r="J19057" t="str">
            <v/>
          </cell>
          <cell r="O19057" t="str">
            <v/>
          </cell>
          <cell r="P19057" t="str">
            <v/>
          </cell>
          <cell r="Q19057" t="str">
            <v/>
          </cell>
        </row>
        <row r="19058">
          <cell r="J19058" t="str">
            <v/>
          </cell>
          <cell r="O19058" t="str">
            <v/>
          </cell>
          <cell r="P19058" t="str">
            <v/>
          </cell>
          <cell r="Q19058" t="str">
            <v/>
          </cell>
        </row>
        <row r="19059">
          <cell r="J19059" t="str">
            <v/>
          </cell>
          <cell r="O19059" t="str">
            <v/>
          </cell>
          <cell r="P19059" t="str">
            <v/>
          </cell>
          <cell r="Q19059" t="str">
            <v/>
          </cell>
        </row>
        <row r="19060">
          <cell r="J19060" t="str">
            <v/>
          </cell>
          <cell r="O19060" t="str">
            <v/>
          </cell>
          <cell r="P19060" t="str">
            <v/>
          </cell>
          <cell r="Q19060" t="str">
            <v/>
          </cell>
        </row>
        <row r="19061">
          <cell r="J19061" t="str">
            <v/>
          </cell>
          <cell r="O19061" t="str">
            <v/>
          </cell>
          <cell r="P19061" t="str">
            <v/>
          </cell>
          <cell r="Q19061" t="str">
            <v/>
          </cell>
        </row>
        <row r="19062">
          <cell r="J19062" t="str">
            <v/>
          </cell>
          <cell r="O19062" t="str">
            <v/>
          </cell>
          <cell r="P19062" t="str">
            <v/>
          </cell>
          <cell r="Q19062" t="str">
            <v/>
          </cell>
        </row>
        <row r="19063">
          <cell r="J19063" t="str">
            <v/>
          </cell>
          <cell r="O19063" t="str">
            <v/>
          </cell>
          <cell r="P19063" t="str">
            <v/>
          </cell>
          <cell r="Q19063" t="str">
            <v/>
          </cell>
        </row>
        <row r="19064">
          <cell r="J19064" t="str">
            <v/>
          </cell>
          <cell r="O19064" t="str">
            <v/>
          </cell>
          <cell r="P19064" t="str">
            <v/>
          </cell>
          <cell r="Q19064" t="str">
            <v/>
          </cell>
        </row>
        <row r="19065">
          <cell r="J19065" t="str">
            <v/>
          </cell>
          <cell r="O19065" t="str">
            <v/>
          </cell>
          <cell r="P19065" t="str">
            <v/>
          </cell>
          <cell r="Q19065" t="str">
            <v/>
          </cell>
        </row>
        <row r="19066">
          <cell r="J19066" t="str">
            <v/>
          </cell>
          <cell r="O19066" t="str">
            <v/>
          </cell>
          <cell r="P19066" t="str">
            <v/>
          </cell>
          <cell r="Q19066" t="str">
            <v/>
          </cell>
        </row>
        <row r="19067">
          <cell r="J19067" t="str">
            <v/>
          </cell>
          <cell r="O19067" t="str">
            <v/>
          </cell>
          <cell r="P19067" t="str">
            <v/>
          </cell>
          <cell r="Q19067" t="str">
            <v/>
          </cell>
        </row>
        <row r="19068">
          <cell r="J19068" t="str">
            <v/>
          </cell>
          <cell r="O19068" t="str">
            <v/>
          </cell>
          <cell r="P19068" t="str">
            <v/>
          </cell>
          <cell r="Q19068" t="str">
            <v/>
          </cell>
        </row>
        <row r="19069">
          <cell r="J19069" t="str">
            <v/>
          </cell>
          <cell r="O19069" t="str">
            <v/>
          </cell>
          <cell r="P19069" t="str">
            <v/>
          </cell>
          <cell r="Q19069" t="str">
            <v/>
          </cell>
        </row>
        <row r="19070">
          <cell r="J19070" t="str">
            <v/>
          </cell>
          <cell r="O19070" t="str">
            <v/>
          </cell>
          <cell r="P19070" t="str">
            <v/>
          </cell>
          <cell r="Q19070" t="str">
            <v/>
          </cell>
        </row>
        <row r="19071">
          <cell r="J19071" t="str">
            <v/>
          </cell>
          <cell r="O19071" t="str">
            <v/>
          </cell>
          <cell r="P19071" t="str">
            <v/>
          </cell>
          <cell r="Q19071" t="str">
            <v/>
          </cell>
        </row>
        <row r="19072">
          <cell r="J19072" t="str">
            <v/>
          </cell>
          <cell r="O19072" t="str">
            <v/>
          </cell>
          <cell r="P19072" t="str">
            <v/>
          </cell>
          <cell r="Q19072" t="str">
            <v/>
          </cell>
        </row>
        <row r="19073">
          <cell r="J19073" t="str">
            <v/>
          </cell>
          <cell r="O19073" t="str">
            <v/>
          </cell>
          <cell r="P19073" t="str">
            <v/>
          </cell>
          <cell r="Q19073" t="str">
            <v/>
          </cell>
        </row>
        <row r="19074">
          <cell r="J19074" t="str">
            <v/>
          </cell>
          <cell r="O19074" t="str">
            <v/>
          </cell>
          <cell r="P19074" t="str">
            <v/>
          </cell>
          <cell r="Q19074" t="str">
            <v/>
          </cell>
        </row>
        <row r="19075">
          <cell r="J19075" t="str">
            <v/>
          </cell>
          <cell r="O19075" t="str">
            <v/>
          </cell>
          <cell r="P19075" t="str">
            <v/>
          </cell>
          <cell r="Q19075" t="str">
            <v/>
          </cell>
        </row>
        <row r="19076">
          <cell r="J19076" t="str">
            <v/>
          </cell>
          <cell r="O19076" t="str">
            <v/>
          </cell>
          <cell r="P19076" t="str">
            <v/>
          </cell>
          <cell r="Q19076" t="str">
            <v/>
          </cell>
        </row>
        <row r="19077">
          <cell r="J19077" t="str">
            <v/>
          </cell>
          <cell r="O19077" t="str">
            <v/>
          </cell>
          <cell r="P19077" t="str">
            <v/>
          </cell>
          <cell r="Q19077" t="str">
            <v/>
          </cell>
        </row>
        <row r="19078">
          <cell r="J19078" t="str">
            <v/>
          </cell>
          <cell r="O19078" t="str">
            <v/>
          </cell>
          <cell r="P19078" t="str">
            <v/>
          </cell>
          <cell r="Q19078" t="str">
            <v/>
          </cell>
        </row>
        <row r="19079">
          <cell r="J19079" t="str">
            <v/>
          </cell>
          <cell r="O19079" t="str">
            <v/>
          </cell>
          <cell r="P19079" t="str">
            <v/>
          </cell>
          <cell r="Q19079" t="str">
            <v/>
          </cell>
        </row>
        <row r="19080">
          <cell r="J19080" t="str">
            <v/>
          </cell>
          <cell r="O19080" t="str">
            <v/>
          </cell>
          <cell r="P19080" t="str">
            <v/>
          </cell>
          <cell r="Q19080" t="str">
            <v/>
          </cell>
        </row>
        <row r="19081">
          <cell r="J19081" t="str">
            <v/>
          </cell>
          <cell r="O19081" t="str">
            <v/>
          </cell>
          <cell r="P19081" t="str">
            <v/>
          </cell>
          <cell r="Q19081" t="str">
            <v/>
          </cell>
        </row>
        <row r="19082">
          <cell r="J19082" t="str">
            <v/>
          </cell>
          <cell r="O19082" t="str">
            <v/>
          </cell>
          <cell r="P19082" t="str">
            <v/>
          </cell>
          <cell r="Q19082" t="str">
            <v/>
          </cell>
        </row>
        <row r="19083">
          <cell r="J19083" t="str">
            <v/>
          </cell>
          <cell r="O19083" t="str">
            <v/>
          </cell>
          <cell r="P19083" t="str">
            <v/>
          </cell>
          <cell r="Q19083" t="str">
            <v/>
          </cell>
        </row>
        <row r="19084">
          <cell r="J19084" t="str">
            <v/>
          </cell>
          <cell r="O19084" t="str">
            <v/>
          </cell>
          <cell r="P19084" t="str">
            <v/>
          </cell>
          <cell r="Q19084" t="str">
            <v/>
          </cell>
        </row>
        <row r="19085">
          <cell r="J19085" t="str">
            <v/>
          </cell>
          <cell r="O19085" t="str">
            <v/>
          </cell>
          <cell r="P19085" t="str">
            <v/>
          </cell>
          <cell r="Q19085" t="str">
            <v/>
          </cell>
        </row>
        <row r="19086">
          <cell r="J19086" t="str">
            <v/>
          </cell>
          <cell r="O19086" t="str">
            <v/>
          </cell>
          <cell r="P19086" t="str">
            <v/>
          </cell>
          <cell r="Q19086" t="str">
            <v/>
          </cell>
        </row>
        <row r="19087">
          <cell r="J19087" t="str">
            <v/>
          </cell>
          <cell r="O19087" t="str">
            <v/>
          </cell>
          <cell r="P19087" t="str">
            <v/>
          </cell>
          <cell r="Q19087" t="str">
            <v/>
          </cell>
        </row>
        <row r="19088">
          <cell r="J19088" t="str">
            <v/>
          </cell>
          <cell r="O19088" t="str">
            <v/>
          </cell>
          <cell r="P19088" t="str">
            <v/>
          </cell>
          <cell r="Q19088" t="str">
            <v/>
          </cell>
        </row>
        <row r="19089">
          <cell r="J19089" t="str">
            <v/>
          </cell>
          <cell r="O19089" t="str">
            <v/>
          </cell>
          <cell r="P19089" t="str">
            <v/>
          </cell>
          <cell r="Q19089" t="str">
            <v/>
          </cell>
        </row>
        <row r="19090">
          <cell r="J19090" t="str">
            <v/>
          </cell>
          <cell r="O19090" t="str">
            <v/>
          </cell>
          <cell r="P19090" t="str">
            <v/>
          </cell>
          <cell r="Q19090" t="str">
            <v/>
          </cell>
        </row>
        <row r="19091">
          <cell r="J19091" t="str">
            <v/>
          </cell>
          <cell r="O19091" t="str">
            <v/>
          </cell>
          <cell r="P19091" t="str">
            <v/>
          </cell>
          <cell r="Q19091" t="str">
            <v/>
          </cell>
        </row>
        <row r="19092">
          <cell r="J19092" t="str">
            <v/>
          </cell>
          <cell r="O19092" t="str">
            <v/>
          </cell>
          <cell r="P19092" t="str">
            <v/>
          </cell>
          <cell r="Q19092" t="str">
            <v/>
          </cell>
        </row>
        <row r="19093">
          <cell r="J19093" t="str">
            <v/>
          </cell>
          <cell r="O19093" t="str">
            <v/>
          </cell>
          <cell r="P19093" t="str">
            <v/>
          </cell>
          <cell r="Q19093" t="str">
            <v/>
          </cell>
        </row>
        <row r="19094">
          <cell r="J19094" t="str">
            <v/>
          </cell>
          <cell r="O19094" t="str">
            <v/>
          </cell>
          <cell r="P19094" t="str">
            <v/>
          </cell>
          <cell r="Q19094" t="str">
            <v/>
          </cell>
        </row>
        <row r="19095">
          <cell r="J19095" t="str">
            <v/>
          </cell>
          <cell r="O19095" t="str">
            <v/>
          </cell>
          <cell r="P19095" t="str">
            <v/>
          </cell>
          <cell r="Q19095" t="str">
            <v/>
          </cell>
        </row>
        <row r="19096">
          <cell r="J19096" t="str">
            <v/>
          </cell>
          <cell r="O19096" t="str">
            <v/>
          </cell>
          <cell r="P19096" t="str">
            <v/>
          </cell>
          <cell r="Q19096" t="str">
            <v/>
          </cell>
        </row>
        <row r="19097">
          <cell r="J19097" t="str">
            <v/>
          </cell>
          <cell r="O19097" t="str">
            <v/>
          </cell>
          <cell r="P19097" t="str">
            <v/>
          </cell>
          <cell r="Q19097" t="str">
            <v/>
          </cell>
        </row>
        <row r="19098">
          <cell r="J19098" t="str">
            <v/>
          </cell>
          <cell r="O19098" t="str">
            <v/>
          </cell>
          <cell r="P19098" t="str">
            <v/>
          </cell>
          <cell r="Q19098" t="str">
            <v/>
          </cell>
        </row>
        <row r="19099">
          <cell r="J19099" t="str">
            <v/>
          </cell>
          <cell r="O19099" t="str">
            <v/>
          </cell>
          <cell r="P19099" t="str">
            <v/>
          </cell>
          <cell r="Q19099" t="str">
            <v/>
          </cell>
        </row>
        <row r="19100">
          <cell r="J19100" t="str">
            <v/>
          </cell>
          <cell r="O19100" t="str">
            <v/>
          </cell>
          <cell r="P19100" t="str">
            <v/>
          </cell>
          <cell r="Q19100" t="str">
            <v/>
          </cell>
        </row>
        <row r="19101">
          <cell r="J19101" t="str">
            <v/>
          </cell>
          <cell r="O19101" t="str">
            <v/>
          </cell>
          <cell r="P19101" t="str">
            <v/>
          </cell>
          <cell r="Q19101" t="str">
            <v/>
          </cell>
        </row>
        <row r="19102">
          <cell r="J19102" t="str">
            <v/>
          </cell>
          <cell r="O19102" t="str">
            <v/>
          </cell>
          <cell r="P19102" t="str">
            <v/>
          </cell>
          <cell r="Q19102" t="str">
            <v/>
          </cell>
        </row>
        <row r="19103">
          <cell r="J19103" t="str">
            <v/>
          </cell>
          <cell r="O19103" t="str">
            <v/>
          </cell>
          <cell r="P19103" t="str">
            <v/>
          </cell>
          <cell r="Q19103" t="str">
            <v/>
          </cell>
        </row>
        <row r="19104">
          <cell r="J19104" t="str">
            <v/>
          </cell>
          <cell r="O19104" t="str">
            <v/>
          </cell>
          <cell r="P19104" t="str">
            <v/>
          </cell>
          <cell r="Q19104" t="str">
            <v/>
          </cell>
        </row>
        <row r="19105">
          <cell r="J19105" t="str">
            <v/>
          </cell>
          <cell r="O19105" t="str">
            <v/>
          </cell>
          <cell r="P19105" t="str">
            <v/>
          </cell>
          <cell r="Q19105" t="str">
            <v/>
          </cell>
        </row>
        <row r="19106">
          <cell r="J19106" t="str">
            <v/>
          </cell>
          <cell r="O19106" t="str">
            <v/>
          </cell>
          <cell r="P19106" t="str">
            <v/>
          </cell>
          <cell r="Q19106" t="str">
            <v/>
          </cell>
        </row>
        <row r="19107">
          <cell r="J19107" t="str">
            <v/>
          </cell>
          <cell r="O19107" t="str">
            <v/>
          </cell>
          <cell r="P19107" t="str">
            <v/>
          </cell>
          <cell r="Q19107" t="str">
            <v/>
          </cell>
        </row>
        <row r="19108">
          <cell r="J19108" t="str">
            <v/>
          </cell>
          <cell r="O19108" t="str">
            <v/>
          </cell>
          <cell r="P19108" t="str">
            <v/>
          </cell>
          <cell r="Q19108" t="str">
            <v/>
          </cell>
        </row>
        <row r="19109">
          <cell r="J19109" t="str">
            <v/>
          </cell>
          <cell r="O19109" t="str">
            <v/>
          </cell>
          <cell r="P19109" t="str">
            <v/>
          </cell>
          <cell r="Q19109" t="str">
            <v/>
          </cell>
        </row>
        <row r="19110">
          <cell r="J19110" t="str">
            <v/>
          </cell>
          <cell r="O19110" t="str">
            <v/>
          </cell>
          <cell r="P19110" t="str">
            <v/>
          </cell>
          <cell r="Q19110" t="str">
            <v/>
          </cell>
        </row>
        <row r="19111">
          <cell r="J19111" t="str">
            <v/>
          </cell>
          <cell r="O19111" t="str">
            <v/>
          </cell>
          <cell r="P19111" t="str">
            <v/>
          </cell>
          <cell r="Q19111" t="str">
            <v/>
          </cell>
        </row>
        <row r="19112">
          <cell r="J19112" t="str">
            <v/>
          </cell>
          <cell r="O19112" t="str">
            <v/>
          </cell>
          <cell r="P19112" t="str">
            <v/>
          </cell>
          <cell r="Q19112" t="str">
            <v/>
          </cell>
        </row>
        <row r="19113">
          <cell r="J19113" t="str">
            <v/>
          </cell>
          <cell r="O19113" t="str">
            <v/>
          </cell>
          <cell r="P19113" t="str">
            <v/>
          </cell>
          <cell r="Q19113" t="str">
            <v/>
          </cell>
        </row>
        <row r="19114">
          <cell r="J19114" t="str">
            <v/>
          </cell>
          <cell r="O19114" t="str">
            <v/>
          </cell>
          <cell r="P19114" t="str">
            <v/>
          </cell>
          <cell r="Q19114" t="str">
            <v/>
          </cell>
        </row>
        <row r="19115">
          <cell r="J19115" t="str">
            <v/>
          </cell>
          <cell r="O19115" t="str">
            <v/>
          </cell>
          <cell r="P19115" t="str">
            <v/>
          </cell>
          <cell r="Q19115" t="str">
            <v/>
          </cell>
        </row>
        <row r="19116">
          <cell r="J19116" t="str">
            <v/>
          </cell>
          <cell r="O19116" t="str">
            <v/>
          </cell>
          <cell r="P19116" t="str">
            <v/>
          </cell>
          <cell r="Q19116" t="str">
            <v/>
          </cell>
        </row>
        <row r="19117">
          <cell r="J19117" t="str">
            <v/>
          </cell>
          <cell r="O19117" t="str">
            <v/>
          </cell>
          <cell r="P19117" t="str">
            <v/>
          </cell>
          <cell r="Q19117" t="str">
            <v/>
          </cell>
        </row>
        <row r="19118">
          <cell r="J19118" t="str">
            <v/>
          </cell>
          <cell r="O19118" t="str">
            <v/>
          </cell>
          <cell r="P19118" t="str">
            <v/>
          </cell>
          <cell r="Q19118" t="str">
            <v/>
          </cell>
        </row>
        <row r="19119">
          <cell r="J19119" t="str">
            <v/>
          </cell>
          <cell r="O19119" t="str">
            <v/>
          </cell>
          <cell r="P19119" t="str">
            <v/>
          </cell>
          <cell r="Q19119" t="str">
            <v/>
          </cell>
        </row>
        <row r="19120">
          <cell r="J19120" t="str">
            <v/>
          </cell>
          <cell r="O19120" t="str">
            <v/>
          </cell>
          <cell r="P19120" t="str">
            <v/>
          </cell>
          <cell r="Q19120" t="str">
            <v/>
          </cell>
        </row>
        <row r="19121">
          <cell r="J19121" t="str">
            <v/>
          </cell>
          <cell r="O19121" t="str">
            <v/>
          </cell>
          <cell r="P19121" t="str">
            <v/>
          </cell>
          <cell r="Q19121" t="str">
            <v/>
          </cell>
        </row>
        <row r="19122">
          <cell r="J19122" t="str">
            <v/>
          </cell>
          <cell r="O19122" t="str">
            <v/>
          </cell>
          <cell r="P19122" t="str">
            <v/>
          </cell>
          <cell r="Q19122" t="str">
            <v/>
          </cell>
        </row>
        <row r="19123">
          <cell r="J19123" t="str">
            <v/>
          </cell>
          <cell r="O19123" t="str">
            <v/>
          </cell>
          <cell r="P19123" t="str">
            <v/>
          </cell>
          <cell r="Q19123" t="str">
            <v/>
          </cell>
        </row>
        <row r="19124">
          <cell r="J19124" t="str">
            <v/>
          </cell>
          <cell r="O19124" t="str">
            <v/>
          </cell>
          <cell r="P19124" t="str">
            <v/>
          </cell>
          <cell r="Q19124" t="str">
            <v/>
          </cell>
        </row>
        <row r="19125">
          <cell r="J19125" t="str">
            <v/>
          </cell>
          <cell r="O19125" t="str">
            <v/>
          </cell>
          <cell r="P19125" t="str">
            <v/>
          </cell>
          <cell r="Q19125" t="str">
            <v/>
          </cell>
        </row>
        <row r="19126">
          <cell r="J19126" t="str">
            <v/>
          </cell>
          <cell r="O19126" t="str">
            <v/>
          </cell>
          <cell r="P19126" t="str">
            <v/>
          </cell>
          <cell r="Q19126" t="str">
            <v/>
          </cell>
        </row>
        <row r="19127">
          <cell r="J19127" t="str">
            <v/>
          </cell>
          <cell r="O19127" t="str">
            <v/>
          </cell>
          <cell r="P19127" t="str">
            <v/>
          </cell>
          <cell r="Q19127" t="str">
            <v/>
          </cell>
        </row>
        <row r="19128">
          <cell r="J19128" t="str">
            <v/>
          </cell>
          <cell r="O19128" t="str">
            <v/>
          </cell>
          <cell r="P19128" t="str">
            <v/>
          </cell>
          <cell r="Q19128" t="str">
            <v/>
          </cell>
        </row>
        <row r="19129">
          <cell r="J19129" t="str">
            <v/>
          </cell>
          <cell r="O19129" t="str">
            <v/>
          </cell>
          <cell r="P19129" t="str">
            <v/>
          </cell>
          <cell r="Q19129" t="str">
            <v/>
          </cell>
        </row>
        <row r="19130">
          <cell r="J19130" t="str">
            <v/>
          </cell>
          <cell r="O19130" t="str">
            <v/>
          </cell>
          <cell r="P19130" t="str">
            <v/>
          </cell>
          <cell r="Q19130" t="str">
            <v/>
          </cell>
        </row>
        <row r="19131">
          <cell r="J19131" t="str">
            <v/>
          </cell>
          <cell r="O19131" t="str">
            <v/>
          </cell>
          <cell r="P19131" t="str">
            <v/>
          </cell>
          <cell r="Q19131" t="str">
            <v/>
          </cell>
        </row>
        <row r="19132">
          <cell r="J19132" t="str">
            <v/>
          </cell>
          <cell r="O19132" t="str">
            <v/>
          </cell>
          <cell r="P19132" t="str">
            <v/>
          </cell>
          <cell r="Q19132" t="str">
            <v/>
          </cell>
        </row>
        <row r="19133">
          <cell r="J19133" t="str">
            <v/>
          </cell>
          <cell r="O19133" t="str">
            <v/>
          </cell>
          <cell r="P19133" t="str">
            <v/>
          </cell>
          <cell r="Q19133" t="str">
            <v/>
          </cell>
        </row>
        <row r="19134">
          <cell r="J19134" t="str">
            <v/>
          </cell>
          <cell r="O19134" t="str">
            <v/>
          </cell>
          <cell r="P19134" t="str">
            <v/>
          </cell>
          <cell r="Q19134" t="str">
            <v/>
          </cell>
        </row>
        <row r="19135">
          <cell r="J19135" t="str">
            <v/>
          </cell>
          <cell r="O19135" t="str">
            <v/>
          </cell>
          <cell r="P19135" t="str">
            <v/>
          </cell>
          <cell r="Q19135" t="str">
            <v/>
          </cell>
        </row>
        <row r="19136">
          <cell r="J19136" t="str">
            <v/>
          </cell>
          <cell r="O19136" t="str">
            <v/>
          </cell>
          <cell r="P19136" t="str">
            <v/>
          </cell>
          <cell r="Q19136" t="str">
            <v/>
          </cell>
        </row>
        <row r="19137">
          <cell r="J19137" t="str">
            <v/>
          </cell>
          <cell r="O19137" t="str">
            <v/>
          </cell>
          <cell r="P19137" t="str">
            <v/>
          </cell>
          <cell r="Q19137" t="str">
            <v/>
          </cell>
        </row>
        <row r="19138">
          <cell r="J19138" t="str">
            <v/>
          </cell>
          <cell r="O19138" t="str">
            <v/>
          </cell>
          <cell r="P19138" t="str">
            <v/>
          </cell>
          <cell r="Q19138" t="str">
            <v/>
          </cell>
        </row>
        <row r="19139">
          <cell r="J19139" t="str">
            <v/>
          </cell>
          <cell r="O19139" t="str">
            <v/>
          </cell>
          <cell r="P19139" t="str">
            <v/>
          </cell>
          <cell r="Q19139" t="str">
            <v/>
          </cell>
        </row>
        <row r="19140">
          <cell r="J19140" t="str">
            <v/>
          </cell>
          <cell r="O19140" t="str">
            <v/>
          </cell>
          <cell r="P19140" t="str">
            <v/>
          </cell>
          <cell r="Q19140" t="str">
            <v/>
          </cell>
        </row>
        <row r="19141">
          <cell r="J19141" t="str">
            <v/>
          </cell>
          <cell r="O19141" t="str">
            <v/>
          </cell>
          <cell r="P19141" t="str">
            <v/>
          </cell>
          <cell r="Q19141" t="str">
            <v/>
          </cell>
        </row>
        <row r="19142">
          <cell r="J19142" t="str">
            <v/>
          </cell>
          <cell r="O19142" t="str">
            <v/>
          </cell>
          <cell r="P19142" t="str">
            <v/>
          </cell>
          <cell r="Q19142" t="str">
            <v/>
          </cell>
        </row>
        <row r="19143">
          <cell r="J19143" t="str">
            <v/>
          </cell>
          <cell r="O19143" t="str">
            <v/>
          </cell>
          <cell r="P19143" t="str">
            <v/>
          </cell>
          <cell r="Q19143" t="str">
            <v/>
          </cell>
        </row>
        <row r="19144">
          <cell r="J19144" t="str">
            <v/>
          </cell>
          <cell r="O19144" t="str">
            <v/>
          </cell>
          <cell r="P19144" t="str">
            <v/>
          </cell>
          <cell r="Q19144" t="str">
            <v/>
          </cell>
        </row>
        <row r="19145">
          <cell r="J19145" t="str">
            <v/>
          </cell>
          <cell r="O19145" t="str">
            <v/>
          </cell>
          <cell r="P19145" t="str">
            <v/>
          </cell>
          <cell r="Q19145" t="str">
            <v/>
          </cell>
        </row>
        <row r="19146">
          <cell r="J19146" t="str">
            <v/>
          </cell>
          <cell r="O19146" t="str">
            <v/>
          </cell>
          <cell r="P19146" t="str">
            <v/>
          </cell>
          <cell r="Q19146" t="str">
            <v/>
          </cell>
        </row>
        <row r="19147">
          <cell r="J19147" t="str">
            <v/>
          </cell>
          <cell r="O19147" t="str">
            <v/>
          </cell>
          <cell r="P19147" t="str">
            <v/>
          </cell>
          <cell r="Q19147" t="str">
            <v/>
          </cell>
        </row>
        <row r="19148">
          <cell r="J19148" t="str">
            <v/>
          </cell>
          <cell r="O19148" t="str">
            <v/>
          </cell>
          <cell r="P19148" t="str">
            <v/>
          </cell>
          <cell r="Q19148" t="str">
            <v/>
          </cell>
        </row>
        <row r="19149">
          <cell r="J19149" t="str">
            <v/>
          </cell>
          <cell r="O19149" t="str">
            <v/>
          </cell>
          <cell r="P19149" t="str">
            <v/>
          </cell>
          <cell r="Q19149" t="str">
            <v/>
          </cell>
        </row>
        <row r="19150">
          <cell r="J19150" t="str">
            <v/>
          </cell>
          <cell r="O19150" t="str">
            <v/>
          </cell>
          <cell r="P19150" t="str">
            <v/>
          </cell>
          <cell r="Q19150" t="str">
            <v/>
          </cell>
        </row>
        <row r="19151">
          <cell r="J19151" t="str">
            <v/>
          </cell>
          <cell r="O19151" t="str">
            <v/>
          </cell>
          <cell r="P19151" t="str">
            <v/>
          </cell>
          <cell r="Q19151" t="str">
            <v/>
          </cell>
        </row>
        <row r="19152">
          <cell r="J19152" t="str">
            <v/>
          </cell>
          <cell r="O19152" t="str">
            <v/>
          </cell>
          <cell r="P19152" t="str">
            <v/>
          </cell>
          <cell r="Q19152" t="str">
            <v/>
          </cell>
        </row>
        <row r="19153">
          <cell r="J19153" t="str">
            <v/>
          </cell>
          <cell r="O19153" t="str">
            <v/>
          </cell>
          <cell r="P19153" t="str">
            <v/>
          </cell>
          <cell r="Q19153" t="str">
            <v/>
          </cell>
        </row>
        <row r="19154">
          <cell r="J19154" t="str">
            <v/>
          </cell>
          <cell r="O19154" t="str">
            <v/>
          </cell>
          <cell r="P19154" t="str">
            <v/>
          </cell>
          <cell r="Q19154" t="str">
            <v/>
          </cell>
        </row>
        <row r="19155">
          <cell r="J19155" t="str">
            <v/>
          </cell>
          <cell r="O19155" t="str">
            <v/>
          </cell>
          <cell r="P19155" t="str">
            <v/>
          </cell>
          <cell r="Q19155" t="str">
            <v/>
          </cell>
        </row>
        <row r="19156">
          <cell r="J19156" t="str">
            <v/>
          </cell>
          <cell r="O19156" t="str">
            <v/>
          </cell>
          <cell r="P19156" t="str">
            <v/>
          </cell>
          <cell r="Q19156" t="str">
            <v/>
          </cell>
        </row>
        <row r="19157">
          <cell r="J19157" t="str">
            <v/>
          </cell>
          <cell r="O19157" t="str">
            <v/>
          </cell>
          <cell r="P19157" t="str">
            <v/>
          </cell>
          <cell r="Q19157" t="str">
            <v/>
          </cell>
        </row>
        <row r="19158">
          <cell r="J19158" t="str">
            <v/>
          </cell>
          <cell r="O19158" t="str">
            <v/>
          </cell>
          <cell r="P19158" t="str">
            <v/>
          </cell>
          <cell r="Q19158" t="str">
            <v/>
          </cell>
        </row>
        <row r="19159">
          <cell r="J19159" t="str">
            <v/>
          </cell>
          <cell r="O19159" t="str">
            <v/>
          </cell>
          <cell r="P19159" t="str">
            <v/>
          </cell>
          <cell r="Q19159" t="str">
            <v/>
          </cell>
        </row>
        <row r="19160">
          <cell r="J19160" t="str">
            <v/>
          </cell>
          <cell r="O19160" t="str">
            <v/>
          </cell>
          <cell r="P19160" t="str">
            <v/>
          </cell>
          <cell r="Q19160" t="str">
            <v/>
          </cell>
        </row>
        <row r="19161">
          <cell r="J19161" t="str">
            <v/>
          </cell>
          <cell r="O19161" t="str">
            <v/>
          </cell>
          <cell r="P19161" t="str">
            <v/>
          </cell>
          <cell r="Q19161" t="str">
            <v/>
          </cell>
        </row>
        <row r="19162">
          <cell r="J19162" t="str">
            <v/>
          </cell>
          <cell r="O19162" t="str">
            <v/>
          </cell>
          <cell r="P19162" t="str">
            <v/>
          </cell>
          <cell r="Q19162" t="str">
            <v/>
          </cell>
        </row>
        <row r="19163">
          <cell r="J19163" t="str">
            <v/>
          </cell>
          <cell r="O19163" t="str">
            <v/>
          </cell>
          <cell r="P19163" t="str">
            <v/>
          </cell>
          <cell r="Q19163" t="str">
            <v/>
          </cell>
        </row>
        <row r="19164">
          <cell r="J19164" t="str">
            <v/>
          </cell>
          <cell r="O19164" t="str">
            <v/>
          </cell>
          <cell r="P19164" t="str">
            <v/>
          </cell>
          <cell r="Q19164" t="str">
            <v/>
          </cell>
        </row>
        <row r="19165">
          <cell r="J19165" t="str">
            <v/>
          </cell>
          <cell r="O19165" t="str">
            <v/>
          </cell>
          <cell r="P19165" t="str">
            <v/>
          </cell>
          <cell r="Q19165" t="str">
            <v/>
          </cell>
        </row>
        <row r="19166">
          <cell r="J19166" t="str">
            <v/>
          </cell>
          <cell r="O19166" t="str">
            <v/>
          </cell>
          <cell r="P19166" t="str">
            <v/>
          </cell>
          <cell r="Q19166" t="str">
            <v/>
          </cell>
        </row>
        <row r="19167">
          <cell r="J19167" t="str">
            <v/>
          </cell>
          <cell r="O19167" t="str">
            <v/>
          </cell>
          <cell r="P19167" t="str">
            <v/>
          </cell>
          <cell r="Q19167" t="str">
            <v/>
          </cell>
        </row>
        <row r="19168">
          <cell r="J19168" t="str">
            <v/>
          </cell>
          <cell r="O19168" t="str">
            <v/>
          </cell>
          <cell r="P19168" t="str">
            <v/>
          </cell>
          <cell r="Q19168" t="str">
            <v/>
          </cell>
        </row>
        <row r="19169">
          <cell r="J19169" t="str">
            <v/>
          </cell>
          <cell r="O19169" t="str">
            <v/>
          </cell>
          <cell r="P19169" t="str">
            <v/>
          </cell>
          <cell r="Q19169" t="str">
            <v/>
          </cell>
        </row>
        <row r="19170">
          <cell r="J19170" t="str">
            <v/>
          </cell>
          <cell r="O19170" t="str">
            <v/>
          </cell>
          <cell r="P19170" t="str">
            <v/>
          </cell>
          <cell r="Q19170" t="str">
            <v/>
          </cell>
        </row>
        <row r="19171">
          <cell r="J19171" t="str">
            <v/>
          </cell>
          <cell r="O19171" t="str">
            <v/>
          </cell>
          <cell r="P19171" t="str">
            <v/>
          </cell>
          <cell r="Q19171" t="str">
            <v/>
          </cell>
        </row>
        <row r="19172">
          <cell r="J19172" t="str">
            <v/>
          </cell>
          <cell r="O19172" t="str">
            <v/>
          </cell>
          <cell r="P19172" t="str">
            <v/>
          </cell>
          <cell r="Q19172" t="str">
            <v/>
          </cell>
        </row>
        <row r="19173">
          <cell r="J19173" t="str">
            <v/>
          </cell>
          <cell r="O19173" t="str">
            <v/>
          </cell>
          <cell r="P19173" t="str">
            <v/>
          </cell>
          <cell r="Q19173" t="str">
            <v/>
          </cell>
        </row>
        <row r="19174">
          <cell r="J19174" t="str">
            <v/>
          </cell>
          <cell r="O19174" t="str">
            <v/>
          </cell>
          <cell r="P19174" t="str">
            <v/>
          </cell>
          <cell r="Q19174" t="str">
            <v/>
          </cell>
        </row>
        <row r="19175">
          <cell r="J19175" t="str">
            <v/>
          </cell>
          <cell r="O19175" t="str">
            <v/>
          </cell>
          <cell r="P19175" t="str">
            <v/>
          </cell>
          <cell r="Q19175" t="str">
            <v/>
          </cell>
        </row>
        <row r="19176">
          <cell r="J19176" t="str">
            <v/>
          </cell>
          <cell r="O19176" t="str">
            <v/>
          </cell>
          <cell r="P19176" t="str">
            <v/>
          </cell>
          <cell r="Q19176" t="str">
            <v/>
          </cell>
        </row>
        <row r="19177">
          <cell r="J19177" t="str">
            <v/>
          </cell>
          <cell r="O19177" t="str">
            <v/>
          </cell>
          <cell r="P19177" t="str">
            <v/>
          </cell>
          <cell r="Q19177" t="str">
            <v/>
          </cell>
        </row>
        <row r="19178">
          <cell r="J19178" t="str">
            <v/>
          </cell>
          <cell r="O19178" t="str">
            <v/>
          </cell>
          <cell r="P19178" t="str">
            <v/>
          </cell>
          <cell r="Q19178" t="str">
            <v/>
          </cell>
        </row>
        <row r="19179">
          <cell r="J19179" t="str">
            <v/>
          </cell>
          <cell r="O19179" t="str">
            <v/>
          </cell>
          <cell r="P19179" t="str">
            <v/>
          </cell>
          <cell r="Q19179" t="str">
            <v/>
          </cell>
        </row>
        <row r="19180">
          <cell r="J19180" t="str">
            <v/>
          </cell>
          <cell r="O19180" t="str">
            <v/>
          </cell>
          <cell r="P19180" t="str">
            <v/>
          </cell>
          <cell r="Q19180" t="str">
            <v/>
          </cell>
        </row>
        <row r="19181">
          <cell r="J19181" t="str">
            <v/>
          </cell>
          <cell r="O19181" t="str">
            <v/>
          </cell>
          <cell r="P19181" t="str">
            <v/>
          </cell>
          <cell r="Q19181" t="str">
            <v/>
          </cell>
        </row>
        <row r="19182">
          <cell r="J19182" t="str">
            <v/>
          </cell>
          <cell r="O19182" t="str">
            <v/>
          </cell>
          <cell r="P19182" t="str">
            <v/>
          </cell>
          <cell r="Q19182" t="str">
            <v/>
          </cell>
        </row>
        <row r="19183">
          <cell r="J19183" t="str">
            <v/>
          </cell>
          <cell r="O19183" t="str">
            <v/>
          </cell>
          <cell r="P19183" t="str">
            <v/>
          </cell>
          <cell r="Q19183" t="str">
            <v/>
          </cell>
        </row>
        <row r="19184">
          <cell r="J19184" t="str">
            <v/>
          </cell>
          <cell r="O19184" t="str">
            <v/>
          </cell>
          <cell r="P19184" t="str">
            <v/>
          </cell>
          <cell r="Q19184" t="str">
            <v/>
          </cell>
        </row>
        <row r="19185">
          <cell r="J19185" t="str">
            <v/>
          </cell>
          <cell r="O19185" t="str">
            <v/>
          </cell>
          <cell r="P19185" t="str">
            <v/>
          </cell>
          <cell r="Q19185" t="str">
            <v/>
          </cell>
        </row>
        <row r="19186">
          <cell r="J19186" t="str">
            <v/>
          </cell>
          <cell r="O19186" t="str">
            <v/>
          </cell>
          <cell r="P19186" t="str">
            <v/>
          </cell>
          <cell r="Q19186" t="str">
            <v/>
          </cell>
        </row>
        <row r="19187">
          <cell r="J19187" t="str">
            <v/>
          </cell>
          <cell r="O19187" t="str">
            <v/>
          </cell>
          <cell r="P19187" t="str">
            <v/>
          </cell>
          <cell r="Q19187" t="str">
            <v/>
          </cell>
        </row>
        <row r="19188">
          <cell r="J19188" t="str">
            <v/>
          </cell>
          <cell r="O19188" t="str">
            <v/>
          </cell>
          <cell r="P19188" t="str">
            <v/>
          </cell>
          <cell r="Q19188" t="str">
            <v/>
          </cell>
        </row>
        <row r="19189">
          <cell r="J19189" t="str">
            <v/>
          </cell>
          <cell r="O19189" t="str">
            <v/>
          </cell>
          <cell r="P19189" t="str">
            <v/>
          </cell>
          <cell r="Q19189" t="str">
            <v/>
          </cell>
        </row>
        <row r="19190">
          <cell r="J19190" t="str">
            <v/>
          </cell>
          <cell r="O19190" t="str">
            <v/>
          </cell>
          <cell r="P19190" t="str">
            <v/>
          </cell>
          <cell r="Q19190" t="str">
            <v/>
          </cell>
        </row>
        <row r="19191">
          <cell r="J19191" t="str">
            <v/>
          </cell>
          <cell r="O19191" t="str">
            <v/>
          </cell>
          <cell r="P19191" t="str">
            <v/>
          </cell>
          <cell r="Q19191" t="str">
            <v/>
          </cell>
        </row>
        <row r="19192">
          <cell r="J19192" t="str">
            <v/>
          </cell>
          <cell r="O19192" t="str">
            <v/>
          </cell>
          <cell r="P19192" t="str">
            <v/>
          </cell>
          <cell r="Q19192" t="str">
            <v/>
          </cell>
        </row>
        <row r="19193">
          <cell r="J19193" t="str">
            <v/>
          </cell>
          <cell r="O19193" t="str">
            <v/>
          </cell>
          <cell r="P19193" t="str">
            <v/>
          </cell>
          <cell r="Q19193" t="str">
            <v/>
          </cell>
        </row>
        <row r="19194">
          <cell r="J19194" t="str">
            <v/>
          </cell>
          <cell r="O19194" t="str">
            <v/>
          </cell>
          <cell r="P19194" t="str">
            <v/>
          </cell>
          <cell r="Q19194" t="str">
            <v/>
          </cell>
        </row>
        <row r="19195">
          <cell r="J19195" t="str">
            <v/>
          </cell>
          <cell r="O19195" t="str">
            <v/>
          </cell>
          <cell r="P19195" t="str">
            <v/>
          </cell>
          <cell r="Q19195" t="str">
            <v/>
          </cell>
        </row>
        <row r="19196">
          <cell r="J19196" t="str">
            <v/>
          </cell>
          <cell r="O19196" t="str">
            <v/>
          </cell>
          <cell r="P19196" t="str">
            <v/>
          </cell>
          <cell r="Q19196" t="str">
            <v/>
          </cell>
        </row>
        <row r="19197">
          <cell r="J19197" t="str">
            <v/>
          </cell>
          <cell r="O19197" t="str">
            <v/>
          </cell>
          <cell r="P19197" t="str">
            <v/>
          </cell>
          <cell r="Q19197" t="str">
            <v/>
          </cell>
        </row>
        <row r="19198">
          <cell r="J19198" t="str">
            <v/>
          </cell>
          <cell r="O19198" t="str">
            <v/>
          </cell>
          <cell r="P19198" t="str">
            <v/>
          </cell>
          <cell r="Q19198" t="str">
            <v/>
          </cell>
        </row>
        <row r="19199">
          <cell r="J19199" t="str">
            <v/>
          </cell>
          <cell r="O19199" t="str">
            <v/>
          </cell>
          <cell r="P19199" t="str">
            <v/>
          </cell>
          <cell r="Q19199" t="str">
            <v/>
          </cell>
        </row>
        <row r="19200">
          <cell r="J19200" t="str">
            <v/>
          </cell>
          <cell r="O19200" t="str">
            <v/>
          </cell>
          <cell r="P19200" t="str">
            <v/>
          </cell>
          <cell r="Q19200" t="str">
            <v/>
          </cell>
        </row>
        <row r="19201">
          <cell r="J19201" t="str">
            <v/>
          </cell>
          <cell r="O19201" t="str">
            <v/>
          </cell>
          <cell r="P19201" t="str">
            <v/>
          </cell>
          <cell r="Q19201" t="str">
            <v/>
          </cell>
        </row>
        <row r="19202">
          <cell r="J19202" t="str">
            <v/>
          </cell>
          <cell r="O19202" t="str">
            <v/>
          </cell>
          <cell r="P19202" t="str">
            <v/>
          </cell>
          <cell r="Q19202" t="str">
            <v/>
          </cell>
        </row>
        <row r="19203">
          <cell r="J19203" t="str">
            <v/>
          </cell>
          <cell r="O19203" t="str">
            <v/>
          </cell>
          <cell r="P19203" t="str">
            <v/>
          </cell>
          <cell r="Q19203" t="str">
            <v/>
          </cell>
        </row>
        <row r="19204">
          <cell r="J19204" t="str">
            <v/>
          </cell>
          <cell r="O19204" t="str">
            <v/>
          </cell>
          <cell r="P19204" t="str">
            <v/>
          </cell>
          <cell r="Q19204" t="str">
            <v/>
          </cell>
        </row>
        <row r="19205">
          <cell r="J19205" t="str">
            <v/>
          </cell>
          <cell r="O19205" t="str">
            <v/>
          </cell>
          <cell r="P19205" t="str">
            <v/>
          </cell>
          <cell r="Q19205" t="str">
            <v/>
          </cell>
        </row>
        <row r="19206">
          <cell r="J19206" t="str">
            <v/>
          </cell>
          <cell r="O19206" t="str">
            <v/>
          </cell>
          <cell r="P19206" t="str">
            <v/>
          </cell>
          <cell r="Q19206" t="str">
            <v/>
          </cell>
        </row>
        <row r="19207">
          <cell r="J19207" t="str">
            <v/>
          </cell>
          <cell r="O19207" t="str">
            <v/>
          </cell>
          <cell r="P19207" t="str">
            <v/>
          </cell>
          <cell r="Q19207" t="str">
            <v/>
          </cell>
        </row>
        <row r="19208">
          <cell r="J19208" t="str">
            <v/>
          </cell>
          <cell r="O19208" t="str">
            <v/>
          </cell>
          <cell r="P19208" t="str">
            <v/>
          </cell>
          <cell r="Q19208" t="str">
            <v/>
          </cell>
        </row>
        <row r="19209">
          <cell r="J19209" t="str">
            <v/>
          </cell>
          <cell r="O19209" t="str">
            <v/>
          </cell>
          <cell r="P19209" t="str">
            <v/>
          </cell>
          <cell r="Q19209" t="str">
            <v/>
          </cell>
        </row>
        <row r="19210">
          <cell r="J19210" t="str">
            <v/>
          </cell>
          <cell r="O19210" t="str">
            <v/>
          </cell>
          <cell r="P19210" t="str">
            <v/>
          </cell>
          <cell r="Q19210" t="str">
            <v/>
          </cell>
        </row>
        <row r="19211">
          <cell r="J19211" t="str">
            <v/>
          </cell>
          <cell r="O19211" t="str">
            <v/>
          </cell>
          <cell r="P19211" t="str">
            <v/>
          </cell>
          <cell r="Q19211" t="str">
            <v/>
          </cell>
        </row>
        <row r="19212">
          <cell r="J19212" t="str">
            <v/>
          </cell>
          <cell r="O19212" t="str">
            <v/>
          </cell>
          <cell r="P19212" t="str">
            <v/>
          </cell>
          <cell r="Q19212" t="str">
            <v/>
          </cell>
        </row>
        <row r="19213">
          <cell r="J19213" t="str">
            <v/>
          </cell>
          <cell r="O19213" t="str">
            <v/>
          </cell>
          <cell r="P19213" t="str">
            <v/>
          </cell>
          <cell r="Q19213" t="str">
            <v/>
          </cell>
        </row>
        <row r="19214">
          <cell r="J19214" t="str">
            <v/>
          </cell>
          <cell r="O19214" t="str">
            <v/>
          </cell>
          <cell r="P19214" t="str">
            <v/>
          </cell>
          <cell r="Q19214" t="str">
            <v/>
          </cell>
        </row>
        <row r="19215">
          <cell r="J19215" t="str">
            <v/>
          </cell>
          <cell r="O19215" t="str">
            <v/>
          </cell>
          <cell r="P19215" t="str">
            <v/>
          </cell>
          <cell r="Q19215" t="str">
            <v/>
          </cell>
        </row>
        <row r="19216">
          <cell r="J19216" t="str">
            <v/>
          </cell>
          <cell r="O19216" t="str">
            <v/>
          </cell>
          <cell r="P19216" t="str">
            <v/>
          </cell>
          <cell r="Q19216" t="str">
            <v/>
          </cell>
        </row>
        <row r="19217">
          <cell r="J19217" t="str">
            <v/>
          </cell>
          <cell r="O19217" t="str">
            <v/>
          </cell>
          <cell r="P19217" t="str">
            <v/>
          </cell>
          <cell r="Q19217" t="str">
            <v/>
          </cell>
        </row>
        <row r="19218">
          <cell r="J19218" t="str">
            <v/>
          </cell>
          <cell r="O19218" t="str">
            <v/>
          </cell>
          <cell r="P19218" t="str">
            <v/>
          </cell>
          <cell r="Q19218" t="str">
            <v/>
          </cell>
        </row>
        <row r="19219">
          <cell r="J19219" t="str">
            <v/>
          </cell>
          <cell r="O19219" t="str">
            <v/>
          </cell>
          <cell r="P19219" t="str">
            <v/>
          </cell>
          <cell r="Q19219" t="str">
            <v/>
          </cell>
        </row>
        <row r="19220">
          <cell r="J19220" t="str">
            <v/>
          </cell>
          <cell r="O19220" t="str">
            <v/>
          </cell>
          <cell r="P19220" t="str">
            <v/>
          </cell>
          <cell r="Q19220" t="str">
            <v/>
          </cell>
        </row>
        <row r="19221">
          <cell r="J19221" t="str">
            <v/>
          </cell>
          <cell r="O19221" t="str">
            <v/>
          </cell>
          <cell r="P19221" t="str">
            <v/>
          </cell>
          <cell r="Q19221" t="str">
            <v/>
          </cell>
        </row>
        <row r="19222">
          <cell r="J19222" t="str">
            <v/>
          </cell>
          <cell r="O19222" t="str">
            <v/>
          </cell>
          <cell r="P19222" t="str">
            <v/>
          </cell>
          <cell r="Q19222" t="str">
            <v/>
          </cell>
        </row>
        <row r="19223">
          <cell r="J19223" t="str">
            <v/>
          </cell>
          <cell r="O19223" t="str">
            <v/>
          </cell>
          <cell r="P19223" t="str">
            <v/>
          </cell>
          <cell r="Q19223" t="str">
            <v/>
          </cell>
        </row>
        <row r="19224">
          <cell r="J19224" t="str">
            <v/>
          </cell>
          <cell r="O19224" t="str">
            <v/>
          </cell>
          <cell r="P19224" t="str">
            <v/>
          </cell>
          <cell r="Q19224" t="str">
            <v/>
          </cell>
        </row>
        <row r="19225">
          <cell r="J19225" t="str">
            <v/>
          </cell>
          <cell r="O19225" t="str">
            <v/>
          </cell>
          <cell r="P19225" t="str">
            <v/>
          </cell>
          <cell r="Q19225" t="str">
            <v/>
          </cell>
        </row>
        <row r="19226">
          <cell r="J19226" t="str">
            <v/>
          </cell>
          <cell r="O19226" t="str">
            <v/>
          </cell>
          <cell r="P19226" t="str">
            <v/>
          </cell>
          <cell r="Q19226" t="str">
            <v/>
          </cell>
        </row>
        <row r="19227">
          <cell r="J19227" t="str">
            <v/>
          </cell>
          <cell r="O19227" t="str">
            <v/>
          </cell>
          <cell r="P19227" t="str">
            <v/>
          </cell>
          <cell r="Q19227" t="str">
            <v/>
          </cell>
        </row>
        <row r="19228">
          <cell r="J19228" t="str">
            <v/>
          </cell>
          <cell r="O19228" t="str">
            <v/>
          </cell>
          <cell r="P19228" t="str">
            <v/>
          </cell>
          <cell r="Q19228" t="str">
            <v/>
          </cell>
        </row>
        <row r="19229">
          <cell r="J19229" t="str">
            <v/>
          </cell>
          <cell r="O19229" t="str">
            <v/>
          </cell>
          <cell r="P19229" t="str">
            <v/>
          </cell>
          <cell r="Q19229" t="str">
            <v/>
          </cell>
        </row>
        <row r="19230">
          <cell r="J19230" t="str">
            <v/>
          </cell>
          <cell r="O19230" t="str">
            <v/>
          </cell>
          <cell r="P19230" t="str">
            <v/>
          </cell>
          <cell r="Q19230" t="str">
            <v/>
          </cell>
        </row>
        <row r="19231">
          <cell r="J19231" t="str">
            <v/>
          </cell>
          <cell r="O19231" t="str">
            <v/>
          </cell>
          <cell r="P19231" t="str">
            <v/>
          </cell>
          <cell r="Q19231" t="str">
            <v/>
          </cell>
        </row>
        <row r="19232">
          <cell r="J19232" t="str">
            <v/>
          </cell>
          <cell r="O19232" t="str">
            <v/>
          </cell>
          <cell r="P19232" t="str">
            <v/>
          </cell>
          <cell r="Q19232" t="str">
            <v/>
          </cell>
        </row>
        <row r="19233">
          <cell r="J19233" t="str">
            <v/>
          </cell>
          <cell r="O19233" t="str">
            <v/>
          </cell>
          <cell r="P19233" t="str">
            <v/>
          </cell>
          <cell r="Q19233" t="str">
            <v/>
          </cell>
        </row>
        <row r="19234">
          <cell r="J19234" t="str">
            <v/>
          </cell>
          <cell r="O19234" t="str">
            <v/>
          </cell>
          <cell r="P19234" t="str">
            <v/>
          </cell>
          <cell r="Q19234" t="str">
            <v/>
          </cell>
        </row>
        <row r="19235">
          <cell r="J19235" t="str">
            <v/>
          </cell>
          <cell r="O19235" t="str">
            <v/>
          </cell>
          <cell r="P19235" t="str">
            <v/>
          </cell>
          <cell r="Q19235" t="str">
            <v/>
          </cell>
        </row>
        <row r="19236">
          <cell r="J19236" t="str">
            <v/>
          </cell>
          <cell r="O19236" t="str">
            <v/>
          </cell>
          <cell r="P19236" t="str">
            <v/>
          </cell>
          <cell r="Q19236" t="str">
            <v/>
          </cell>
        </row>
        <row r="19237">
          <cell r="J19237" t="str">
            <v/>
          </cell>
          <cell r="O19237" t="str">
            <v/>
          </cell>
          <cell r="P19237" t="str">
            <v/>
          </cell>
          <cell r="Q19237" t="str">
            <v/>
          </cell>
        </row>
        <row r="19238">
          <cell r="J19238" t="str">
            <v/>
          </cell>
          <cell r="O19238" t="str">
            <v/>
          </cell>
          <cell r="P19238" t="str">
            <v/>
          </cell>
          <cell r="Q19238" t="str">
            <v/>
          </cell>
        </row>
        <row r="19239">
          <cell r="J19239" t="str">
            <v/>
          </cell>
          <cell r="O19239" t="str">
            <v/>
          </cell>
          <cell r="P19239" t="str">
            <v/>
          </cell>
          <cell r="Q19239" t="str">
            <v/>
          </cell>
        </row>
        <row r="19240">
          <cell r="J19240" t="str">
            <v/>
          </cell>
          <cell r="O19240" t="str">
            <v/>
          </cell>
          <cell r="P19240" t="str">
            <v/>
          </cell>
          <cell r="Q19240" t="str">
            <v/>
          </cell>
        </row>
        <row r="19241">
          <cell r="J19241" t="str">
            <v/>
          </cell>
          <cell r="O19241" t="str">
            <v/>
          </cell>
          <cell r="P19241" t="str">
            <v/>
          </cell>
          <cell r="Q19241" t="str">
            <v/>
          </cell>
        </row>
        <row r="19242">
          <cell r="J19242" t="str">
            <v/>
          </cell>
          <cell r="O19242" t="str">
            <v/>
          </cell>
          <cell r="P19242" t="str">
            <v/>
          </cell>
          <cell r="Q19242" t="str">
            <v/>
          </cell>
        </row>
        <row r="19243">
          <cell r="J19243" t="str">
            <v/>
          </cell>
          <cell r="O19243" t="str">
            <v/>
          </cell>
          <cell r="P19243" t="str">
            <v/>
          </cell>
          <cell r="Q19243" t="str">
            <v/>
          </cell>
        </row>
        <row r="19244">
          <cell r="J19244" t="str">
            <v/>
          </cell>
          <cell r="O19244" t="str">
            <v/>
          </cell>
          <cell r="P19244" t="str">
            <v/>
          </cell>
          <cell r="Q19244" t="str">
            <v/>
          </cell>
        </row>
        <row r="19245">
          <cell r="J19245" t="str">
            <v/>
          </cell>
          <cell r="O19245" t="str">
            <v/>
          </cell>
          <cell r="P19245" t="str">
            <v/>
          </cell>
          <cell r="Q19245" t="str">
            <v/>
          </cell>
        </row>
        <row r="19246">
          <cell r="J19246" t="str">
            <v/>
          </cell>
          <cell r="O19246" t="str">
            <v/>
          </cell>
          <cell r="P19246" t="str">
            <v/>
          </cell>
          <cell r="Q19246" t="str">
            <v/>
          </cell>
        </row>
        <row r="19247">
          <cell r="J19247" t="str">
            <v/>
          </cell>
          <cell r="O19247" t="str">
            <v/>
          </cell>
          <cell r="P19247" t="str">
            <v/>
          </cell>
          <cell r="Q19247" t="str">
            <v/>
          </cell>
        </row>
        <row r="19248">
          <cell r="J19248" t="str">
            <v/>
          </cell>
          <cell r="O19248" t="str">
            <v/>
          </cell>
          <cell r="P19248" t="str">
            <v/>
          </cell>
          <cell r="Q19248" t="str">
            <v/>
          </cell>
        </row>
        <row r="19249">
          <cell r="J19249" t="str">
            <v/>
          </cell>
          <cell r="O19249" t="str">
            <v/>
          </cell>
          <cell r="P19249" t="str">
            <v/>
          </cell>
          <cell r="Q19249" t="str">
            <v/>
          </cell>
        </row>
        <row r="19250">
          <cell r="J19250" t="str">
            <v/>
          </cell>
          <cell r="O19250" t="str">
            <v/>
          </cell>
          <cell r="P19250" t="str">
            <v/>
          </cell>
          <cell r="Q19250" t="str">
            <v/>
          </cell>
        </row>
        <row r="19251">
          <cell r="J19251" t="str">
            <v/>
          </cell>
          <cell r="O19251" t="str">
            <v/>
          </cell>
          <cell r="P19251" t="str">
            <v/>
          </cell>
          <cell r="Q19251" t="str">
            <v/>
          </cell>
        </row>
        <row r="19252">
          <cell r="J19252" t="str">
            <v/>
          </cell>
          <cell r="O19252" t="str">
            <v/>
          </cell>
          <cell r="P19252" t="str">
            <v/>
          </cell>
          <cell r="Q19252" t="str">
            <v/>
          </cell>
        </row>
        <row r="19253">
          <cell r="J19253" t="str">
            <v/>
          </cell>
          <cell r="O19253" t="str">
            <v/>
          </cell>
          <cell r="P19253" t="str">
            <v/>
          </cell>
          <cell r="Q19253" t="str">
            <v/>
          </cell>
        </row>
        <row r="19254">
          <cell r="J19254" t="str">
            <v/>
          </cell>
          <cell r="O19254" t="str">
            <v/>
          </cell>
          <cell r="P19254" t="str">
            <v/>
          </cell>
          <cell r="Q19254" t="str">
            <v/>
          </cell>
        </row>
        <row r="19255">
          <cell r="J19255" t="str">
            <v/>
          </cell>
          <cell r="O19255" t="str">
            <v/>
          </cell>
          <cell r="P19255" t="str">
            <v/>
          </cell>
          <cell r="Q19255" t="str">
            <v/>
          </cell>
        </row>
        <row r="19256">
          <cell r="J19256" t="str">
            <v/>
          </cell>
          <cell r="O19256" t="str">
            <v/>
          </cell>
          <cell r="P19256" t="str">
            <v/>
          </cell>
          <cell r="Q19256" t="str">
            <v/>
          </cell>
        </row>
        <row r="19257">
          <cell r="J19257" t="str">
            <v/>
          </cell>
          <cell r="O19257" t="str">
            <v/>
          </cell>
          <cell r="P19257" t="str">
            <v/>
          </cell>
          <cell r="Q19257" t="str">
            <v/>
          </cell>
        </row>
        <row r="19258">
          <cell r="J19258" t="str">
            <v/>
          </cell>
          <cell r="O19258" t="str">
            <v/>
          </cell>
          <cell r="P19258" t="str">
            <v/>
          </cell>
          <cell r="Q19258" t="str">
            <v/>
          </cell>
        </row>
        <row r="19259">
          <cell r="J19259" t="str">
            <v/>
          </cell>
          <cell r="O19259" t="str">
            <v/>
          </cell>
          <cell r="P19259" t="str">
            <v/>
          </cell>
          <cell r="Q19259" t="str">
            <v/>
          </cell>
        </row>
        <row r="19260">
          <cell r="J19260" t="str">
            <v/>
          </cell>
          <cell r="O19260" t="str">
            <v/>
          </cell>
          <cell r="P19260" t="str">
            <v/>
          </cell>
          <cell r="Q19260" t="str">
            <v/>
          </cell>
        </row>
        <row r="19261">
          <cell r="J19261" t="str">
            <v/>
          </cell>
          <cell r="O19261" t="str">
            <v/>
          </cell>
          <cell r="P19261" t="str">
            <v/>
          </cell>
          <cell r="Q19261" t="str">
            <v/>
          </cell>
        </row>
        <row r="19262">
          <cell r="J19262" t="str">
            <v/>
          </cell>
          <cell r="O19262" t="str">
            <v/>
          </cell>
          <cell r="P19262" t="str">
            <v/>
          </cell>
          <cell r="Q19262" t="str">
            <v/>
          </cell>
        </row>
        <row r="19263">
          <cell r="J19263" t="str">
            <v/>
          </cell>
          <cell r="O19263" t="str">
            <v/>
          </cell>
          <cell r="P19263" t="str">
            <v/>
          </cell>
          <cell r="Q19263" t="str">
            <v/>
          </cell>
        </row>
        <row r="19264">
          <cell r="J19264" t="str">
            <v/>
          </cell>
          <cell r="O19264" t="str">
            <v/>
          </cell>
          <cell r="P19264" t="str">
            <v/>
          </cell>
          <cell r="Q19264" t="str">
            <v/>
          </cell>
        </row>
        <row r="19265">
          <cell r="J19265" t="str">
            <v/>
          </cell>
          <cell r="O19265" t="str">
            <v/>
          </cell>
          <cell r="P19265" t="str">
            <v/>
          </cell>
          <cell r="Q19265" t="str">
            <v/>
          </cell>
        </row>
        <row r="19266">
          <cell r="J19266" t="str">
            <v/>
          </cell>
          <cell r="O19266" t="str">
            <v/>
          </cell>
          <cell r="P19266" t="str">
            <v/>
          </cell>
          <cell r="Q19266" t="str">
            <v/>
          </cell>
        </row>
        <row r="19267">
          <cell r="J19267" t="str">
            <v/>
          </cell>
          <cell r="O19267" t="str">
            <v/>
          </cell>
          <cell r="P19267" t="str">
            <v/>
          </cell>
          <cell r="Q19267" t="str">
            <v/>
          </cell>
        </row>
        <row r="19268">
          <cell r="J19268" t="str">
            <v/>
          </cell>
          <cell r="O19268" t="str">
            <v/>
          </cell>
          <cell r="P19268" t="str">
            <v/>
          </cell>
          <cell r="Q19268" t="str">
            <v/>
          </cell>
        </row>
        <row r="19269">
          <cell r="J19269" t="str">
            <v/>
          </cell>
          <cell r="O19269" t="str">
            <v/>
          </cell>
          <cell r="P19269" t="str">
            <v/>
          </cell>
          <cell r="Q19269" t="str">
            <v/>
          </cell>
        </row>
        <row r="19270">
          <cell r="J19270" t="str">
            <v/>
          </cell>
          <cell r="O19270" t="str">
            <v/>
          </cell>
          <cell r="P19270" t="str">
            <v/>
          </cell>
          <cell r="Q19270" t="str">
            <v/>
          </cell>
        </row>
        <row r="19271">
          <cell r="J19271" t="str">
            <v/>
          </cell>
          <cell r="O19271" t="str">
            <v/>
          </cell>
          <cell r="P19271" t="str">
            <v/>
          </cell>
          <cell r="Q19271" t="str">
            <v/>
          </cell>
        </row>
        <row r="19272">
          <cell r="J19272" t="str">
            <v/>
          </cell>
          <cell r="O19272" t="str">
            <v/>
          </cell>
          <cell r="P19272" t="str">
            <v/>
          </cell>
          <cell r="Q19272" t="str">
            <v/>
          </cell>
        </row>
        <row r="19273">
          <cell r="J19273" t="str">
            <v/>
          </cell>
          <cell r="O19273" t="str">
            <v/>
          </cell>
          <cell r="P19273" t="str">
            <v/>
          </cell>
          <cell r="Q19273" t="str">
            <v/>
          </cell>
        </row>
        <row r="19274">
          <cell r="J19274" t="str">
            <v/>
          </cell>
          <cell r="O19274" t="str">
            <v/>
          </cell>
          <cell r="P19274" t="str">
            <v/>
          </cell>
          <cell r="Q19274" t="str">
            <v/>
          </cell>
        </row>
        <row r="19275">
          <cell r="J19275" t="str">
            <v/>
          </cell>
          <cell r="O19275" t="str">
            <v/>
          </cell>
          <cell r="P19275" t="str">
            <v/>
          </cell>
          <cell r="Q19275" t="str">
            <v/>
          </cell>
        </row>
        <row r="19276">
          <cell r="J19276" t="str">
            <v/>
          </cell>
          <cell r="O19276" t="str">
            <v/>
          </cell>
          <cell r="P19276" t="str">
            <v/>
          </cell>
          <cell r="Q19276" t="str">
            <v/>
          </cell>
        </row>
        <row r="19277">
          <cell r="J19277" t="str">
            <v/>
          </cell>
          <cell r="O19277" t="str">
            <v/>
          </cell>
          <cell r="P19277" t="str">
            <v/>
          </cell>
          <cell r="Q19277" t="str">
            <v/>
          </cell>
        </row>
        <row r="19278">
          <cell r="J19278" t="str">
            <v/>
          </cell>
          <cell r="O19278" t="str">
            <v/>
          </cell>
          <cell r="P19278" t="str">
            <v/>
          </cell>
          <cell r="Q19278" t="str">
            <v/>
          </cell>
        </row>
        <row r="19279">
          <cell r="J19279" t="str">
            <v/>
          </cell>
          <cell r="O19279" t="str">
            <v/>
          </cell>
          <cell r="P19279" t="str">
            <v/>
          </cell>
          <cell r="Q19279" t="str">
            <v/>
          </cell>
        </row>
        <row r="19280">
          <cell r="J19280" t="str">
            <v/>
          </cell>
          <cell r="O19280" t="str">
            <v/>
          </cell>
          <cell r="P19280" t="str">
            <v/>
          </cell>
          <cell r="Q19280" t="str">
            <v/>
          </cell>
        </row>
        <row r="19281">
          <cell r="J19281" t="str">
            <v/>
          </cell>
          <cell r="O19281" t="str">
            <v/>
          </cell>
          <cell r="P19281" t="str">
            <v/>
          </cell>
          <cell r="Q19281" t="str">
            <v/>
          </cell>
        </row>
        <row r="19282">
          <cell r="J19282" t="str">
            <v/>
          </cell>
          <cell r="O19282" t="str">
            <v/>
          </cell>
          <cell r="P19282" t="str">
            <v/>
          </cell>
          <cell r="Q19282" t="str">
            <v/>
          </cell>
        </row>
        <row r="19283">
          <cell r="J19283" t="str">
            <v/>
          </cell>
          <cell r="O19283" t="str">
            <v/>
          </cell>
          <cell r="P19283" t="str">
            <v/>
          </cell>
          <cell r="Q19283" t="str">
            <v/>
          </cell>
        </row>
        <row r="19284">
          <cell r="J19284" t="str">
            <v/>
          </cell>
          <cell r="O19284" t="str">
            <v/>
          </cell>
          <cell r="P19284" t="str">
            <v/>
          </cell>
          <cell r="Q19284" t="str">
            <v/>
          </cell>
        </row>
        <row r="19285">
          <cell r="J19285" t="str">
            <v/>
          </cell>
          <cell r="O19285" t="str">
            <v/>
          </cell>
          <cell r="P19285" t="str">
            <v/>
          </cell>
          <cell r="Q19285" t="str">
            <v/>
          </cell>
        </row>
        <row r="19286">
          <cell r="J19286" t="str">
            <v/>
          </cell>
          <cell r="O19286" t="str">
            <v/>
          </cell>
          <cell r="P19286" t="str">
            <v/>
          </cell>
          <cell r="Q19286" t="str">
            <v/>
          </cell>
        </row>
        <row r="19287">
          <cell r="J19287" t="str">
            <v/>
          </cell>
          <cell r="O19287" t="str">
            <v/>
          </cell>
          <cell r="P19287" t="str">
            <v/>
          </cell>
          <cell r="Q19287" t="str">
            <v/>
          </cell>
        </row>
        <row r="19288">
          <cell r="J19288" t="str">
            <v/>
          </cell>
          <cell r="O19288" t="str">
            <v/>
          </cell>
          <cell r="P19288" t="str">
            <v/>
          </cell>
          <cell r="Q19288" t="str">
            <v/>
          </cell>
        </row>
        <row r="19289">
          <cell r="J19289" t="str">
            <v/>
          </cell>
          <cell r="O19289" t="str">
            <v/>
          </cell>
          <cell r="P19289" t="str">
            <v/>
          </cell>
          <cell r="Q19289" t="str">
            <v/>
          </cell>
        </row>
        <row r="19290">
          <cell r="J19290" t="str">
            <v/>
          </cell>
          <cell r="O19290" t="str">
            <v/>
          </cell>
          <cell r="P19290" t="str">
            <v/>
          </cell>
          <cell r="Q19290" t="str">
            <v/>
          </cell>
        </row>
        <row r="19291">
          <cell r="J19291" t="str">
            <v/>
          </cell>
          <cell r="O19291" t="str">
            <v/>
          </cell>
          <cell r="P19291" t="str">
            <v/>
          </cell>
          <cell r="Q19291" t="str">
            <v/>
          </cell>
        </row>
        <row r="19292">
          <cell r="J19292" t="str">
            <v/>
          </cell>
          <cell r="O19292" t="str">
            <v/>
          </cell>
          <cell r="P19292" t="str">
            <v/>
          </cell>
          <cell r="Q19292" t="str">
            <v/>
          </cell>
        </row>
        <row r="19293">
          <cell r="J19293" t="str">
            <v/>
          </cell>
          <cell r="O19293" t="str">
            <v/>
          </cell>
          <cell r="P19293" t="str">
            <v/>
          </cell>
          <cell r="Q19293" t="str">
            <v/>
          </cell>
        </row>
        <row r="19294">
          <cell r="J19294" t="str">
            <v/>
          </cell>
          <cell r="O19294" t="str">
            <v/>
          </cell>
          <cell r="P19294" t="str">
            <v/>
          </cell>
          <cell r="Q19294" t="str">
            <v/>
          </cell>
        </row>
        <row r="19295">
          <cell r="J19295" t="str">
            <v/>
          </cell>
          <cell r="O19295" t="str">
            <v/>
          </cell>
          <cell r="P19295" t="str">
            <v/>
          </cell>
          <cell r="Q19295" t="str">
            <v/>
          </cell>
        </row>
        <row r="19296">
          <cell r="J19296" t="str">
            <v/>
          </cell>
          <cell r="O19296" t="str">
            <v/>
          </cell>
          <cell r="P19296" t="str">
            <v/>
          </cell>
          <cell r="Q19296" t="str">
            <v/>
          </cell>
        </row>
        <row r="19297">
          <cell r="J19297" t="str">
            <v/>
          </cell>
          <cell r="O19297" t="str">
            <v/>
          </cell>
          <cell r="P19297" t="str">
            <v/>
          </cell>
          <cell r="Q19297" t="str">
            <v/>
          </cell>
        </row>
        <row r="19298">
          <cell r="J19298" t="str">
            <v/>
          </cell>
          <cell r="O19298" t="str">
            <v/>
          </cell>
          <cell r="P19298" t="str">
            <v/>
          </cell>
          <cell r="Q19298" t="str">
            <v/>
          </cell>
        </row>
        <row r="19299">
          <cell r="J19299" t="str">
            <v/>
          </cell>
          <cell r="O19299" t="str">
            <v/>
          </cell>
          <cell r="P19299" t="str">
            <v/>
          </cell>
          <cell r="Q19299" t="str">
            <v/>
          </cell>
        </row>
        <row r="19300">
          <cell r="J19300" t="str">
            <v/>
          </cell>
          <cell r="O19300" t="str">
            <v/>
          </cell>
          <cell r="P19300" t="str">
            <v/>
          </cell>
          <cell r="Q19300" t="str">
            <v/>
          </cell>
        </row>
        <row r="19301">
          <cell r="J19301" t="str">
            <v/>
          </cell>
          <cell r="O19301" t="str">
            <v/>
          </cell>
          <cell r="P19301" t="str">
            <v/>
          </cell>
          <cell r="Q19301" t="str">
            <v/>
          </cell>
        </row>
        <row r="19302">
          <cell r="J19302" t="str">
            <v/>
          </cell>
          <cell r="O19302" t="str">
            <v/>
          </cell>
          <cell r="P19302" t="str">
            <v/>
          </cell>
          <cell r="Q19302" t="str">
            <v/>
          </cell>
        </row>
        <row r="19303">
          <cell r="J19303" t="str">
            <v/>
          </cell>
          <cell r="O19303" t="str">
            <v/>
          </cell>
          <cell r="P19303" t="str">
            <v/>
          </cell>
          <cell r="Q19303" t="str">
            <v/>
          </cell>
        </row>
        <row r="19304">
          <cell r="J19304" t="str">
            <v/>
          </cell>
          <cell r="O19304" t="str">
            <v/>
          </cell>
          <cell r="P19304" t="str">
            <v/>
          </cell>
          <cell r="Q19304" t="str">
            <v/>
          </cell>
        </row>
        <row r="19305">
          <cell r="J19305" t="str">
            <v/>
          </cell>
          <cell r="O19305" t="str">
            <v/>
          </cell>
          <cell r="P19305" t="str">
            <v/>
          </cell>
          <cell r="Q19305" t="str">
            <v/>
          </cell>
        </row>
        <row r="19306">
          <cell r="J19306" t="str">
            <v/>
          </cell>
          <cell r="O19306" t="str">
            <v/>
          </cell>
          <cell r="P19306" t="str">
            <v/>
          </cell>
          <cell r="Q19306" t="str">
            <v/>
          </cell>
        </row>
        <row r="19307">
          <cell r="J19307" t="str">
            <v/>
          </cell>
          <cell r="O19307" t="str">
            <v/>
          </cell>
          <cell r="P19307" t="str">
            <v/>
          </cell>
          <cell r="Q19307" t="str">
            <v/>
          </cell>
        </row>
        <row r="19308">
          <cell r="J19308" t="str">
            <v/>
          </cell>
          <cell r="O19308" t="str">
            <v/>
          </cell>
          <cell r="P19308" t="str">
            <v/>
          </cell>
          <cell r="Q19308" t="str">
            <v/>
          </cell>
        </row>
        <row r="19309">
          <cell r="J19309" t="str">
            <v/>
          </cell>
          <cell r="O19309" t="str">
            <v/>
          </cell>
          <cell r="P19309" t="str">
            <v/>
          </cell>
          <cell r="Q19309" t="str">
            <v/>
          </cell>
        </row>
        <row r="19310">
          <cell r="J19310" t="str">
            <v/>
          </cell>
          <cell r="O19310" t="str">
            <v/>
          </cell>
          <cell r="P19310" t="str">
            <v/>
          </cell>
          <cell r="Q19310" t="str">
            <v/>
          </cell>
        </row>
        <row r="19311">
          <cell r="J19311" t="str">
            <v/>
          </cell>
          <cell r="O19311" t="str">
            <v/>
          </cell>
          <cell r="P19311" t="str">
            <v/>
          </cell>
          <cell r="Q19311" t="str">
            <v/>
          </cell>
        </row>
        <row r="19312">
          <cell r="J19312" t="str">
            <v/>
          </cell>
          <cell r="O19312" t="str">
            <v/>
          </cell>
          <cell r="P19312" t="str">
            <v/>
          </cell>
          <cell r="Q19312" t="str">
            <v/>
          </cell>
        </row>
        <row r="19313">
          <cell r="J19313" t="str">
            <v/>
          </cell>
          <cell r="O19313" t="str">
            <v/>
          </cell>
          <cell r="P19313" t="str">
            <v/>
          </cell>
          <cell r="Q19313" t="str">
            <v/>
          </cell>
        </row>
        <row r="19314">
          <cell r="J19314" t="str">
            <v/>
          </cell>
          <cell r="O19314" t="str">
            <v/>
          </cell>
          <cell r="P19314" t="str">
            <v/>
          </cell>
          <cell r="Q19314" t="str">
            <v/>
          </cell>
        </row>
        <row r="19315">
          <cell r="J19315" t="str">
            <v/>
          </cell>
          <cell r="O19315" t="str">
            <v/>
          </cell>
          <cell r="P19315" t="str">
            <v/>
          </cell>
          <cell r="Q19315" t="str">
            <v/>
          </cell>
        </row>
        <row r="19316">
          <cell r="J19316" t="str">
            <v/>
          </cell>
          <cell r="O19316" t="str">
            <v/>
          </cell>
          <cell r="P19316" t="str">
            <v/>
          </cell>
          <cell r="Q19316" t="str">
            <v/>
          </cell>
        </row>
        <row r="19317">
          <cell r="J19317" t="str">
            <v/>
          </cell>
          <cell r="O19317" t="str">
            <v/>
          </cell>
          <cell r="P19317" t="str">
            <v/>
          </cell>
          <cell r="Q19317" t="str">
            <v/>
          </cell>
        </row>
        <row r="19318">
          <cell r="J19318" t="str">
            <v/>
          </cell>
          <cell r="O19318" t="str">
            <v/>
          </cell>
          <cell r="P19318" t="str">
            <v/>
          </cell>
          <cell r="Q19318" t="str">
            <v/>
          </cell>
        </row>
        <row r="19319">
          <cell r="J19319" t="str">
            <v/>
          </cell>
          <cell r="O19319" t="str">
            <v/>
          </cell>
          <cell r="P19319" t="str">
            <v/>
          </cell>
          <cell r="Q19319" t="str">
            <v/>
          </cell>
        </row>
        <row r="19320">
          <cell r="J19320" t="str">
            <v/>
          </cell>
          <cell r="O19320" t="str">
            <v/>
          </cell>
          <cell r="P19320" t="str">
            <v/>
          </cell>
          <cell r="Q19320" t="str">
            <v/>
          </cell>
        </row>
        <row r="19321">
          <cell r="J19321" t="str">
            <v/>
          </cell>
          <cell r="O19321" t="str">
            <v/>
          </cell>
          <cell r="P19321" t="str">
            <v/>
          </cell>
          <cell r="Q19321" t="str">
            <v/>
          </cell>
        </row>
        <row r="19322">
          <cell r="J19322" t="str">
            <v/>
          </cell>
          <cell r="O19322" t="str">
            <v/>
          </cell>
          <cell r="P19322" t="str">
            <v/>
          </cell>
          <cell r="Q19322" t="str">
            <v/>
          </cell>
        </row>
        <row r="19323">
          <cell r="J19323" t="str">
            <v/>
          </cell>
          <cell r="O19323" t="str">
            <v/>
          </cell>
          <cell r="P19323" t="str">
            <v/>
          </cell>
          <cell r="Q19323" t="str">
            <v/>
          </cell>
        </row>
        <row r="19324">
          <cell r="J19324" t="str">
            <v/>
          </cell>
          <cell r="O19324" t="str">
            <v/>
          </cell>
          <cell r="P19324" t="str">
            <v/>
          </cell>
          <cell r="Q19324" t="str">
            <v/>
          </cell>
        </row>
        <row r="19325">
          <cell r="J19325" t="str">
            <v/>
          </cell>
          <cell r="O19325" t="str">
            <v/>
          </cell>
          <cell r="P19325" t="str">
            <v/>
          </cell>
          <cell r="Q19325" t="str">
            <v/>
          </cell>
        </row>
        <row r="19326">
          <cell r="J19326" t="str">
            <v/>
          </cell>
          <cell r="O19326" t="str">
            <v/>
          </cell>
          <cell r="P19326" t="str">
            <v/>
          </cell>
          <cell r="Q19326" t="str">
            <v/>
          </cell>
        </row>
        <row r="19327">
          <cell r="J19327" t="str">
            <v/>
          </cell>
          <cell r="O19327" t="str">
            <v/>
          </cell>
          <cell r="P19327" t="str">
            <v/>
          </cell>
          <cell r="Q19327" t="str">
            <v/>
          </cell>
        </row>
        <row r="19328">
          <cell r="J19328" t="str">
            <v/>
          </cell>
          <cell r="O19328" t="str">
            <v/>
          </cell>
          <cell r="P19328" t="str">
            <v/>
          </cell>
          <cell r="Q19328" t="str">
            <v/>
          </cell>
        </row>
        <row r="19329">
          <cell r="J19329" t="str">
            <v/>
          </cell>
          <cell r="O19329" t="str">
            <v/>
          </cell>
          <cell r="P19329" t="str">
            <v/>
          </cell>
          <cell r="Q19329" t="str">
            <v/>
          </cell>
        </row>
        <row r="19330">
          <cell r="J19330" t="str">
            <v/>
          </cell>
          <cell r="O19330" t="str">
            <v/>
          </cell>
          <cell r="P19330" t="str">
            <v/>
          </cell>
          <cell r="Q19330" t="str">
            <v/>
          </cell>
        </row>
        <row r="19331">
          <cell r="J19331" t="str">
            <v/>
          </cell>
          <cell r="O19331" t="str">
            <v/>
          </cell>
          <cell r="P19331" t="str">
            <v/>
          </cell>
          <cell r="Q19331" t="str">
            <v/>
          </cell>
        </row>
        <row r="19332">
          <cell r="J19332" t="str">
            <v/>
          </cell>
          <cell r="O19332" t="str">
            <v/>
          </cell>
          <cell r="P19332" t="str">
            <v/>
          </cell>
          <cell r="Q19332" t="str">
            <v/>
          </cell>
        </row>
        <row r="19333">
          <cell r="J19333" t="str">
            <v/>
          </cell>
          <cell r="O19333" t="str">
            <v/>
          </cell>
          <cell r="P19333" t="str">
            <v/>
          </cell>
          <cell r="Q19333" t="str">
            <v/>
          </cell>
        </row>
        <row r="19334">
          <cell r="J19334" t="str">
            <v/>
          </cell>
          <cell r="O19334" t="str">
            <v/>
          </cell>
          <cell r="P19334" t="str">
            <v/>
          </cell>
          <cell r="Q19334" t="str">
            <v/>
          </cell>
        </row>
        <row r="19335">
          <cell r="J19335" t="str">
            <v/>
          </cell>
          <cell r="O19335" t="str">
            <v/>
          </cell>
          <cell r="P19335" t="str">
            <v/>
          </cell>
          <cell r="Q19335" t="str">
            <v/>
          </cell>
        </row>
        <row r="19336">
          <cell r="J19336" t="str">
            <v/>
          </cell>
          <cell r="O19336" t="str">
            <v/>
          </cell>
          <cell r="P19336" t="str">
            <v/>
          </cell>
          <cell r="Q19336" t="str">
            <v/>
          </cell>
        </row>
        <row r="19337">
          <cell r="J19337" t="str">
            <v/>
          </cell>
          <cell r="O19337" t="str">
            <v/>
          </cell>
          <cell r="P19337" t="str">
            <v/>
          </cell>
          <cell r="Q19337" t="str">
            <v/>
          </cell>
        </row>
        <row r="19338">
          <cell r="J19338" t="str">
            <v/>
          </cell>
          <cell r="O19338" t="str">
            <v/>
          </cell>
          <cell r="P19338" t="str">
            <v/>
          </cell>
          <cell r="Q19338" t="str">
            <v/>
          </cell>
        </row>
        <row r="19339">
          <cell r="J19339" t="str">
            <v/>
          </cell>
          <cell r="O19339" t="str">
            <v/>
          </cell>
          <cell r="P19339" t="str">
            <v/>
          </cell>
          <cell r="Q19339" t="str">
            <v/>
          </cell>
        </row>
        <row r="19340">
          <cell r="J19340" t="str">
            <v/>
          </cell>
          <cell r="O19340" t="str">
            <v/>
          </cell>
          <cell r="P19340" t="str">
            <v/>
          </cell>
          <cell r="Q19340" t="str">
            <v/>
          </cell>
        </row>
        <row r="19341">
          <cell r="J19341" t="str">
            <v/>
          </cell>
          <cell r="O19341" t="str">
            <v/>
          </cell>
          <cell r="P19341" t="str">
            <v/>
          </cell>
          <cell r="Q19341" t="str">
            <v/>
          </cell>
        </row>
        <row r="19342">
          <cell r="J19342" t="str">
            <v/>
          </cell>
          <cell r="O19342" t="str">
            <v/>
          </cell>
          <cell r="P19342" t="str">
            <v/>
          </cell>
          <cell r="Q19342" t="str">
            <v/>
          </cell>
        </row>
        <row r="19343">
          <cell r="J19343" t="str">
            <v/>
          </cell>
          <cell r="O19343" t="str">
            <v/>
          </cell>
          <cell r="P19343" t="str">
            <v/>
          </cell>
          <cell r="Q19343" t="str">
            <v/>
          </cell>
        </row>
        <row r="19344">
          <cell r="J19344" t="str">
            <v/>
          </cell>
          <cell r="O19344" t="str">
            <v/>
          </cell>
          <cell r="P19344" t="str">
            <v/>
          </cell>
          <cell r="Q19344" t="str">
            <v/>
          </cell>
        </row>
        <row r="19345">
          <cell r="J19345" t="str">
            <v/>
          </cell>
          <cell r="O19345" t="str">
            <v/>
          </cell>
          <cell r="P19345" t="str">
            <v/>
          </cell>
          <cell r="Q19345" t="str">
            <v/>
          </cell>
        </row>
        <row r="19346">
          <cell r="J19346" t="str">
            <v/>
          </cell>
          <cell r="O19346" t="str">
            <v/>
          </cell>
          <cell r="P19346" t="str">
            <v/>
          </cell>
          <cell r="Q19346" t="str">
            <v/>
          </cell>
        </row>
        <row r="19347">
          <cell r="J19347" t="str">
            <v/>
          </cell>
          <cell r="O19347" t="str">
            <v/>
          </cell>
          <cell r="P19347" t="str">
            <v/>
          </cell>
          <cell r="Q19347" t="str">
            <v/>
          </cell>
        </row>
        <row r="19348">
          <cell r="J19348" t="str">
            <v/>
          </cell>
          <cell r="O19348" t="str">
            <v/>
          </cell>
          <cell r="P19348" t="str">
            <v/>
          </cell>
          <cell r="Q19348" t="str">
            <v/>
          </cell>
        </row>
        <row r="19349">
          <cell r="J19349" t="str">
            <v/>
          </cell>
          <cell r="O19349" t="str">
            <v/>
          </cell>
          <cell r="P19349" t="str">
            <v/>
          </cell>
          <cell r="Q19349" t="str">
            <v/>
          </cell>
        </row>
        <row r="19350">
          <cell r="J19350" t="str">
            <v/>
          </cell>
          <cell r="O19350" t="str">
            <v/>
          </cell>
          <cell r="P19350" t="str">
            <v/>
          </cell>
          <cell r="Q19350" t="str">
            <v/>
          </cell>
        </row>
        <row r="19351">
          <cell r="J19351" t="str">
            <v/>
          </cell>
          <cell r="O19351" t="str">
            <v/>
          </cell>
          <cell r="P19351" t="str">
            <v/>
          </cell>
          <cell r="Q19351" t="str">
            <v/>
          </cell>
        </row>
        <row r="19352">
          <cell r="J19352" t="str">
            <v/>
          </cell>
          <cell r="O19352" t="str">
            <v/>
          </cell>
          <cell r="P19352" t="str">
            <v/>
          </cell>
          <cell r="Q19352" t="str">
            <v/>
          </cell>
        </row>
        <row r="19353">
          <cell r="J19353" t="str">
            <v/>
          </cell>
          <cell r="O19353" t="str">
            <v/>
          </cell>
          <cell r="P19353" t="str">
            <v/>
          </cell>
          <cell r="Q19353" t="str">
            <v/>
          </cell>
        </row>
        <row r="19354">
          <cell r="J19354" t="str">
            <v/>
          </cell>
          <cell r="O19354" t="str">
            <v/>
          </cell>
          <cell r="P19354" t="str">
            <v/>
          </cell>
          <cell r="Q19354" t="str">
            <v/>
          </cell>
        </row>
        <row r="19355">
          <cell r="J19355" t="str">
            <v/>
          </cell>
          <cell r="O19355" t="str">
            <v/>
          </cell>
          <cell r="P19355" t="str">
            <v/>
          </cell>
          <cell r="Q19355" t="str">
            <v/>
          </cell>
        </row>
        <row r="19356">
          <cell r="J19356" t="str">
            <v/>
          </cell>
          <cell r="O19356" t="str">
            <v/>
          </cell>
          <cell r="P19356" t="str">
            <v/>
          </cell>
          <cell r="Q19356" t="str">
            <v/>
          </cell>
        </row>
        <row r="19357">
          <cell r="J19357" t="str">
            <v/>
          </cell>
          <cell r="O19357" t="str">
            <v/>
          </cell>
          <cell r="P19357" t="str">
            <v/>
          </cell>
          <cell r="Q19357" t="str">
            <v/>
          </cell>
        </row>
        <row r="19358">
          <cell r="J19358" t="str">
            <v/>
          </cell>
          <cell r="O19358" t="str">
            <v/>
          </cell>
          <cell r="P19358" t="str">
            <v/>
          </cell>
          <cell r="Q19358" t="str">
            <v/>
          </cell>
        </row>
        <row r="19359">
          <cell r="J19359" t="str">
            <v/>
          </cell>
          <cell r="O19359" t="str">
            <v/>
          </cell>
          <cell r="P19359" t="str">
            <v/>
          </cell>
          <cell r="Q19359" t="str">
            <v/>
          </cell>
        </row>
        <row r="19360">
          <cell r="J19360" t="str">
            <v/>
          </cell>
          <cell r="O19360" t="str">
            <v/>
          </cell>
          <cell r="P19360" t="str">
            <v/>
          </cell>
          <cell r="Q19360" t="str">
            <v/>
          </cell>
        </row>
        <row r="19361">
          <cell r="J19361" t="str">
            <v/>
          </cell>
          <cell r="O19361" t="str">
            <v/>
          </cell>
          <cell r="P19361" t="str">
            <v/>
          </cell>
          <cell r="Q19361" t="str">
            <v/>
          </cell>
        </row>
        <row r="19362">
          <cell r="J19362" t="str">
            <v/>
          </cell>
          <cell r="O19362" t="str">
            <v/>
          </cell>
          <cell r="P19362" t="str">
            <v/>
          </cell>
          <cell r="Q19362" t="str">
            <v/>
          </cell>
        </row>
        <row r="19363">
          <cell r="J19363" t="str">
            <v/>
          </cell>
          <cell r="O19363" t="str">
            <v/>
          </cell>
          <cell r="P19363" t="str">
            <v/>
          </cell>
          <cell r="Q19363" t="str">
            <v/>
          </cell>
        </row>
        <row r="19364">
          <cell r="J19364" t="str">
            <v/>
          </cell>
          <cell r="O19364" t="str">
            <v/>
          </cell>
          <cell r="P19364" t="str">
            <v/>
          </cell>
          <cell r="Q19364" t="str">
            <v/>
          </cell>
        </row>
        <row r="19365">
          <cell r="J19365" t="str">
            <v/>
          </cell>
          <cell r="O19365" t="str">
            <v/>
          </cell>
          <cell r="P19365" t="str">
            <v/>
          </cell>
          <cell r="Q19365" t="str">
            <v/>
          </cell>
        </row>
        <row r="19366">
          <cell r="J19366" t="str">
            <v/>
          </cell>
          <cell r="O19366" t="str">
            <v/>
          </cell>
          <cell r="P19366" t="str">
            <v/>
          </cell>
          <cell r="Q19366" t="str">
            <v/>
          </cell>
        </row>
        <row r="19367">
          <cell r="J19367" t="str">
            <v/>
          </cell>
          <cell r="O19367" t="str">
            <v/>
          </cell>
          <cell r="P19367" t="str">
            <v/>
          </cell>
          <cell r="Q19367" t="str">
            <v/>
          </cell>
        </row>
        <row r="19368">
          <cell r="J19368" t="str">
            <v/>
          </cell>
          <cell r="O19368" t="str">
            <v/>
          </cell>
          <cell r="P19368" t="str">
            <v/>
          </cell>
          <cell r="Q19368" t="str">
            <v/>
          </cell>
        </row>
        <row r="19369">
          <cell r="J19369" t="str">
            <v/>
          </cell>
          <cell r="O19369" t="str">
            <v/>
          </cell>
          <cell r="P19369" t="str">
            <v/>
          </cell>
          <cell r="Q19369" t="str">
            <v/>
          </cell>
        </row>
        <row r="19370">
          <cell r="J19370" t="str">
            <v/>
          </cell>
          <cell r="O19370" t="str">
            <v/>
          </cell>
          <cell r="P19370" t="str">
            <v/>
          </cell>
          <cell r="Q19370" t="str">
            <v/>
          </cell>
        </row>
        <row r="19371">
          <cell r="J19371" t="str">
            <v/>
          </cell>
          <cell r="O19371" t="str">
            <v/>
          </cell>
          <cell r="P19371" t="str">
            <v/>
          </cell>
          <cell r="Q19371" t="str">
            <v/>
          </cell>
        </row>
        <row r="19372">
          <cell r="J19372" t="str">
            <v/>
          </cell>
          <cell r="O19372" t="str">
            <v/>
          </cell>
          <cell r="P19372" t="str">
            <v/>
          </cell>
          <cell r="Q19372" t="str">
            <v/>
          </cell>
        </row>
        <row r="19373">
          <cell r="J19373" t="str">
            <v/>
          </cell>
          <cell r="O19373" t="str">
            <v/>
          </cell>
          <cell r="P19373" t="str">
            <v/>
          </cell>
          <cell r="Q19373" t="str">
            <v/>
          </cell>
        </row>
        <row r="19374">
          <cell r="J19374" t="str">
            <v/>
          </cell>
          <cell r="O19374" t="str">
            <v/>
          </cell>
          <cell r="P19374" t="str">
            <v/>
          </cell>
          <cell r="Q19374" t="str">
            <v/>
          </cell>
        </row>
        <row r="19375">
          <cell r="J19375" t="str">
            <v/>
          </cell>
          <cell r="O19375" t="str">
            <v/>
          </cell>
          <cell r="P19375" t="str">
            <v/>
          </cell>
          <cell r="Q19375" t="str">
            <v/>
          </cell>
        </row>
        <row r="19376">
          <cell r="J19376" t="str">
            <v/>
          </cell>
          <cell r="O19376" t="str">
            <v/>
          </cell>
          <cell r="P19376" t="str">
            <v/>
          </cell>
          <cell r="Q19376" t="str">
            <v/>
          </cell>
        </row>
        <row r="19377">
          <cell r="J19377" t="str">
            <v/>
          </cell>
          <cell r="O19377" t="str">
            <v/>
          </cell>
          <cell r="P19377" t="str">
            <v/>
          </cell>
          <cell r="Q19377" t="str">
            <v/>
          </cell>
        </row>
        <row r="19378">
          <cell r="J19378" t="str">
            <v/>
          </cell>
          <cell r="O19378" t="str">
            <v/>
          </cell>
          <cell r="P19378" t="str">
            <v/>
          </cell>
          <cell r="Q19378" t="str">
            <v/>
          </cell>
        </row>
        <row r="19379">
          <cell r="J19379" t="str">
            <v/>
          </cell>
          <cell r="O19379" t="str">
            <v/>
          </cell>
          <cell r="P19379" t="str">
            <v/>
          </cell>
          <cell r="Q19379" t="str">
            <v/>
          </cell>
        </row>
        <row r="19380">
          <cell r="J19380" t="str">
            <v/>
          </cell>
          <cell r="O19380" t="str">
            <v/>
          </cell>
          <cell r="P19380" t="str">
            <v/>
          </cell>
          <cell r="Q19380" t="str">
            <v/>
          </cell>
        </row>
        <row r="19381">
          <cell r="J19381" t="str">
            <v/>
          </cell>
          <cell r="O19381" t="str">
            <v/>
          </cell>
          <cell r="P19381" t="str">
            <v/>
          </cell>
          <cell r="Q19381" t="str">
            <v/>
          </cell>
        </row>
        <row r="19382">
          <cell r="J19382" t="str">
            <v/>
          </cell>
          <cell r="O19382" t="str">
            <v/>
          </cell>
          <cell r="P19382" t="str">
            <v/>
          </cell>
          <cell r="Q19382" t="str">
            <v/>
          </cell>
        </row>
        <row r="19383">
          <cell r="J19383" t="str">
            <v/>
          </cell>
          <cell r="O19383" t="str">
            <v/>
          </cell>
          <cell r="P19383" t="str">
            <v/>
          </cell>
          <cell r="Q19383" t="str">
            <v/>
          </cell>
        </row>
        <row r="19384">
          <cell r="J19384" t="str">
            <v/>
          </cell>
          <cell r="O19384" t="str">
            <v/>
          </cell>
          <cell r="P19384" t="str">
            <v/>
          </cell>
          <cell r="Q19384" t="str">
            <v/>
          </cell>
        </row>
        <row r="19385">
          <cell r="J19385" t="str">
            <v/>
          </cell>
          <cell r="O19385" t="str">
            <v/>
          </cell>
          <cell r="P19385" t="str">
            <v/>
          </cell>
          <cell r="Q19385" t="str">
            <v/>
          </cell>
        </row>
        <row r="19386">
          <cell r="J19386" t="str">
            <v/>
          </cell>
          <cell r="O19386" t="str">
            <v/>
          </cell>
          <cell r="P19386" t="str">
            <v/>
          </cell>
          <cell r="Q19386" t="str">
            <v/>
          </cell>
        </row>
        <row r="19387">
          <cell r="J19387" t="str">
            <v/>
          </cell>
          <cell r="O19387" t="str">
            <v/>
          </cell>
          <cell r="P19387" t="str">
            <v/>
          </cell>
          <cell r="Q19387" t="str">
            <v/>
          </cell>
        </row>
        <row r="19388">
          <cell r="J19388" t="str">
            <v/>
          </cell>
          <cell r="O19388" t="str">
            <v/>
          </cell>
          <cell r="P19388" t="str">
            <v/>
          </cell>
          <cell r="Q19388" t="str">
            <v/>
          </cell>
        </row>
        <row r="19389">
          <cell r="J19389" t="str">
            <v/>
          </cell>
          <cell r="O19389" t="str">
            <v/>
          </cell>
          <cell r="P19389" t="str">
            <v/>
          </cell>
          <cell r="Q19389" t="str">
            <v/>
          </cell>
        </row>
        <row r="19390">
          <cell r="J19390" t="str">
            <v/>
          </cell>
          <cell r="O19390" t="str">
            <v/>
          </cell>
          <cell r="P19390" t="str">
            <v/>
          </cell>
          <cell r="Q19390" t="str">
            <v/>
          </cell>
        </row>
        <row r="19391">
          <cell r="J19391" t="str">
            <v/>
          </cell>
          <cell r="O19391" t="str">
            <v/>
          </cell>
          <cell r="P19391" t="str">
            <v/>
          </cell>
          <cell r="Q19391" t="str">
            <v/>
          </cell>
        </row>
        <row r="19392">
          <cell r="J19392" t="str">
            <v/>
          </cell>
          <cell r="O19392" t="str">
            <v/>
          </cell>
          <cell r="P19392" t="str">
            <v/>
          </cell>
          <cell r="Q19392" t="str">
            <v/>
          </cell>
        </row>
        <row r="19393">
          <cell r="J19393" t="str">
            <v/>
          </cell>
          <cell r="O19393" t="str">
            <v/>
          </cell>
          <cell r="P19393" t="str">
            <v/>
          </cell>
          <cell r="Q19393" t="str">
            <v/>
          </cell>
        </row>
        <row r="19394">
          <cell r="J19394" t="str">
            <v/>
          </cell>
          <cell r="O19394" t="str">
            <v/>
          </cell>
          <cell r="P19394" t="str">
            <v/>
          </cell>
          <cell r="Q19394" t="str">
            <v/>
          </cell>
        </row>
        <row r="19395">
          <cell r="J19395" t="str">
            <v/>
          </cell>
          <cell r="O19395" t="str">
            <v/>
          </cell>
          <cell r="P19395" t="str">
            <v/>
          </cell>
          <cell r="Q19395" t="str">
            <v/>
          </cell>
        </row>
        <row r="19396">
          <cell r="J19396" t="str">
            <v/>
          </cell>
          <cell r="O19396" t="str">
            <v/>
          </cell>
          <cell r="P19396" t="str">
            <v/>
          </cell>
          <cell r="Q19396" t="str">
            <v/>
          </cell>
        </row>
        <row r="19397">
          <cell r="J19397" t="str">
            <v/>
          </cell>
          <cell r="O19397" t="str">
            <v/>
          </cell>
          <cell r="P19397" t="str">
            <v/>
          </cell>
          <cell r="Q19397" t="str">
            <v/>
          </cell>
        </row>
        <row r="19398">
          <cell r="J19398" t="str">
            <v/>
          </cell>
          <cell r="O19398" t="str">
            <v/>
          </cell>
          <cell r="P19398" t="str">
            <v/>
          </cell>
          <cell r="Q19398" t="str">
            <v/>
          </cell>
        </row>
        <row r="19399">
          <cell r="J19399" t="str">
            <v/>
          </cell>
          <cell r="O19399" t="str">
            <v/>
          </cell>
          <cell r="P19399" t="str">
            <v/>
          </cell>
          <cell r="Q19399" t="str">
            <v/>
          </cell>
        </row>
        <row r="19400">
          <cell r="J19400" t="str">
            <v/>
          </cell>
          <cell r="O19400" t="str">
            <v/>
          </cell>
          <cell r="P19400" t="str">
            <v/>
          </cell>
          <cell r="Q19400" t="str">
            <v/>
          </cell>
        </row>
        <row r="19401">
          <cell r="J19401" t="str">
            <v/>
          </cell>
          <cell r="O19401" t="str">
            <v/>
          </cell>
          <cell r="P19401" t="str">
            <v/>
          </cell>
          <cell r="Q19401" t="str">
            <v/>
          </cell>
        </row>
        <row r="19402">
          <cell r="J19402" t="str">
            <v/>
          </cell>
          <cell r="O19402" t="str">
            <v/>
          </cell>
          <cell r="P19402" t="str">
            <v/>
          </cell>
          <cell r="Q19402" t="str">
            <v/>
          </cell>
        </row>
        <row r="19403">
          <cell r="J19403" t="str">
            <v/>
          </cell>
          <cell r="O19403" t="str">
            <v/>
          </cell>
          <cell r="P19403" t="str">
            <v/>
          </cell>
          <cell r="Q19403" t="str">
            <v/>
          </cell>
        </row>
        <row r="19404">
          <cell r="J19404" t="str">
            <v/>
          </cell>
          <cell r="O19404" t="str">
            <v/>
          </cell>
          <cell r="P19404" t="str">
            <v/>
          </cell>
          <cell r="Q19404" t="str">
            <v/>
          </cell>
        </row>
        <row r="19405">
          <cell r="J19405" t="str">
            <v/>
          </cell>
          <cell r="O19405" t="str">
            <v/>
          </cell>
          <cell r="P19405" t="str">
            <v/>
          </cell>
          <cell r="Q19405" t="str">
            <v/>
          </cell>
        </row>
        <row r="19406">
          <cell r="J19406" t="str">
            <v/>
          </cell>
          <cell r="O19406" t="str">
            <v/>
          </cell>
          <cell r="P19406" t="str">
            <v/>
          </cell>
          <cell r="Q19406" t="str">
            <v/>
          </cell>
        </row>
        <row r="19407">
          <cell r="J19407" t="str">
            <v/>
          </cell>
          <cell r="O19407" t="str">
            <v/>
          </cell>
          <cell r="P19407" t="str">
            <v/>
          </cell>
          <cell r="Q19407" t="str">
            <v/>
          </cell>
        </row>
        <row r="19408">
          <cell r="J19408" t="str">
            <v/>
          </cell>
          <cell r="O19408" t="str">
            <v/>
          </cell>
          <cell r="P19408" t="str">
            <v/>
          </cell>
          <cell r="Q19408" t="str">
            <v/>
          </cell>
        </row>
        <row r="19409">
          <cell r="J19409" t="str">
            <v/>
          </cell>
          <cell r="O19409" t="str">
            <v/>
          </cell>
          <cell r="P19409" t="str">
            <v/>
          </cell>
          <cell r="Q19409" t="str">
            <v/>
          </cell>
        </row>
        <row r="19410">
          <cell r="J19410" t="str">
            <v/>
          </cell>
          <cell r="O19410" t="str">
            <v/>
          </cell>
          <cell r="P19410" t="str">
            <v/>
          </cell>
          <cell r="Q19410" t="str">
            <v/>
          </cell>
        </row>
        <row r="19411">
          <cell r="J19411" t="str">
            <v/>
          </cell>
          <cell r="O19411" t="str">
            <v/>
          </cell>
          <cell r="P19411" t="str">
            <v/>
          </cell>
          <cell r="Q19411" t="str">
            <v/>
          </cell>
        </row>
        <row r="19412">
          <cell r="J19412" t="str">
            <v/>
          </cell>
          <cell r="O19412" t="str">
            <v/>
          </cell>
          <cell r="P19412" t="str">
            <v/>
          </cell>
          <cell r="Q19412" t="str">
            <v/>
          </cell>
        </row>
        <row r="19413">
          <cell r="J19413" t="str">
            <v/>
          </cell>
          <cell r="O19413" t="str">
            <v/>
          </cell>
          <cell r="P19413" t="str">
            <v/>
          </cell>
          <cell r="Q19413" t="str">
            <v/>
          </cell>
        </row>
        <row r="19414">
          <cell r="J19414" t="str">
            <v/>
          </cell>
          <cell r="O19414" t="str">
            <v/>
          </cell>
          <cell r="P19414" t="str">
            <v/>
          </cell>
          <cell r="Q19414" t="str">
            <v/>
          </cell>
        </row>
        <row r="19415">
          <cell r="J19415" t="str">
            <v/>
          </cell>
          <cell r="O19415" t="str">
            <v/>
          </cell>
          <cell r="P19415" t="str">
            <v/>
          </cell>
          <cell r="Q19415" t="str">
            <v/>
          </cell>
        </row>
        <row r="19416">
          <cell r="J19416" t="str">
            <v/>
          </cell>
          <cell r="O19416" t="str">
            <v/>
          </cell>
          <cell r="P19416" t="str">
            <v/>
          </cell>
          <cell r="Q19416" t="str">
            <v/>
          </cell>
        </row>
        <row r="19417">
          <cell r="J19417" t="str">
            <v/>
          </cell>
          <cell r="O19417" t="str">
            <v/>
          </cell>
          <cell r="P19417" t="str">
            <v/>
          </cell>
          <cell r="Q19417" t="str">
            <v/>
          </cell>
        </row>
        <row r="19418">
          <cell r="J19418" t="str">
            <v/>
          </cell>
          <cell r="O19418" t="str">
            <v/>
          </cell>
          <cell r="P19418" t="str">
            <v/>
          </cell>
          <cell r="Q19418" t="str">
            <v/>
          </cell>
        </row>
        <row r="19419">
          <cell r="J19419" t="str">
            <v/>
          </cell>
          <cell r="O19419" t="str">
            <v/>
          </cell>
          <cell r="P19419" t="str">
            <v/>
          </cell>
          <cell r="Q19419" t="str">
            <v/>
          </cell>
        </row>
        <row r="19420">
          <cell r="J19420" t="str">
            <v/>
          </cell>
          <cell r="O19420" t="str">
            <v/>
          </cell>
          <cell r="P19420" t="str">
            <v/>
          </cell>
          <cell r="Q19420" t="str">
            <v/>
          </cell>
        </row>
        <row r="19421">
          <cell r="J19421" t="str">
            <v/>
          </cell>
          <cell r="O19421" t="str">
            <v/>
          </cell>
          <cell r="P19421" t="str">
            <v/>
          </cell>
          <cell r="Q19421" t="str">
            <v/>
          </cell>
        </row>
        <row r="19422">
          <cell r="J19422" t="str">
            <v/>
          </cell>
          <cell r="O19422" t="str">
            <v/>
          </cell>
          <cell r="P19422" t="str">
            <v/>
          </cell>
          <cell r="Q19422" t="str">
            <v/>
          </cell>
        </row>
        <row r="19423">
          <cell r="J19423" t="str">
            <v/>
          </cell>
          <cell r="O19423" t="str">
            <v/>
          </cell>
          <cell r="P19423" t="str">
            <v/>
          </cell>
          <cell r="Q19423" t="str">
            <v/>
          </cell>
        </row>
        <row r="19424">
          <cell r="J19424" t="str">
            <v/>
          </cell>
          <cell r="O19424" t="str">
            <v/>
          </cell>
          <cell r="P19424" t="str">
            <v/>
          </cell>
          <cell r="Q19424" t="str">
            <v/>
          </cell>
        </row>
        <row r="19425">
          <cell r="J19425" t="str">
            <v/>
          </cell>
          <cell r="O19425" t="str">
            <v/>
          </cell>
          <cell r="P19425" t="str">
            <v/>
          </cell>
          <cell r="Q19425" t="str">
            <v/>
          </cell>
        </row>
        <row r="19426">
          <cell r="J19426" t="str">
            <v/>
          </cell>
          <cell r="O19426" t="str">
            <v/>
          </cell>
          <cell r="P19426" t="str">
            <v/>
          </cell>
          <cell r="Q19426" t="str">
            <v/>
          </cell>
        </row>
        <row r="19427">
          <cell r="J19427" t="str">
            <v/>
          </cell>
          <cell r="O19427" t="str">
            <v/>
          </cell>
          <cell r="P19427" t="str">
            <v/>
          </cell>
          <cell r="Q19427" t="str">
            <v/>
          </cell>
        </row>
        <row r="19428">
          <cell r="J19428" t="str">
            <v/>
          </cell>
          <cell r="O19428" t="str">
            <v/>
          </cell>
          <cell r="P19428" t="str">
            <v/>
          </cell>
          <cell r="Q19428" t="str">
            <v/>
          </cell>
        </row>
        <row r="19429">
          <cell r="J19429" t="str">
            <v/>
          </cell>
          <cell r="O19429" t="str">
            <v/>
          </cell>
          <cell r="P19429" t="str">
            <v/>
          </cell>
          <cell r="Q19429" t="str">
            <v/>
          </cell>
        </row>
        <row r="19430">
          <cell r="J19430" t="str">
            <v/>
          </cell>
          <cell r="O19430" t="str">
            <v/>
          </cell>
          <cell r="P19430" t="str">
            <v/>
          </cell>
          <cell r="Q19430" t="str">
            <v/>
          </cell>
        </row>
        <row r="19431">
          <cell r="J19431" t="str">
            <v/>
          </cell>
          <cell r="O19431" t="str">
            <v/>
          </cell>
          <cell r="P19431" t="str">
            <v/>
          </cell>
          <cell r="Q19431" t="str">
            <v/>
          </cell>
        </row>
        <row r="19432">
          <cell r="J19432" t="str">
            <v/>
          </cell>
          <cell r="O19432" t="str">
            <v/>
          </cell>
          <cell r="P19432" t="str">
            <v/>
          </cell>
          <cell r="Q19432" t="str">
            <v/>
          </cell>
        </row>
        <row r="19433">
          <cell r="J19433" t="str">
            <v/>
          </cell>
          <cell r="O19433" t="str">
            <v/>
          </cell>
          <cell r="P19433" t="str">
            <v/>
          </cell>
          <cell r="Q19433" t="str">
            <v/>
          </cell>
        </row>
        <row r="19434">
          <cell r="J19434" t="str">
            <v/>
          </cell>
          <cell r="O19434" t="str">
            <v/>
          </cell>
          <cell r="P19434" t="str">
            <v/>
          </cell>
          <cell r="Q19434" t="str">
            <v/>
          </cell>
        </row>
        <row r="19435">
          <cell r="J19435" t="str">
            <v/>
          </cell>
          <cell r="O19435" t="str">
            <v/>
          </cell>
          <cell r="P19435" t="str">
            <v/>
          </cell>
          <cell r="Q19435" t="str">
            <v/>
          </cell>
        </row>
        <row r="19436">
          <cell r="J19436" t="str">
            <v/>
          </cell>
          <cell r="O19436" t="str">
            <v/>
          </cell>
          <cell r="P19436" t="str">
            <v/>
          </cell>
          <cell r="Q19436" t="str">
            <v/>
          </cell>
        </row>
        <row r="19437">
          <cell r="J19437" t="str">
            <v/>
          </cell>
          <cell r="O19437" t="str">
            <v/>
          </cell>
          <cell r="P19437" t="str">
            <v/>
          </cell>
          <cell r="Q19437" t="str">
            <v/>
          </cell>
        </row>
        <row r="19438">
          <cell r="J19438" t="str">
            <v/>
          </cell>
          <cell r="O19438" t="str">
            <v/>
          </cell>
          <cell r="P19438" t="str">
            <v/>
          </cell>
          <cell r="Q19438" t="str">
            <v/>
          </cell>
        </row>
        <row r="19439">
          <cell r="J19439" t="str">
            <v/>
          </cell>
          <cell r="O19439" t="str">
            <v/>
          </cell>
          <cell r="P19439" t="str">
            <v/>
          </cell>
          <cell r="Q19439" t="str">
            <v/>
          </cell>
        </row>
        <row r="19440">
          <cell r="J19440" t="str">
            <v/>
          </cell>
          <cell r="O19440" t="str">
            <v/>
          </cell>
          <cell r="P19440" t="str">
            <v/>
          </cell>
          <cell r="Q19440" t="str">
            <v/>
          </cell>
        </row>
        <row r="19441">
          <cell r="J19441" t="str">
            <v/>
          </cell>
          <cell r="O19441" t="str">
            <v/>
          </cell>
          <cell r="P19441" t="str">
            <v/>
          </cell>
          <cell r="Q19441" t="str">
            <v/>
          </cell>
        </row>
        <row r="19442">
          <cell r="J19442" t="str">
            <v/>
          </cell>
          <cell r="O19442" t="str">
            <v/>
          </cell>
          <cell r="P19442" t="str">
            <v/>
          </cell>
          <cell r="Q19442" t="str">
            <v/>
          </cell>
        </row>
        <row r="19443">
          <cell r="J19443" t="str">
            <v/>
          </cell>
          <cell r="O19443" t="str">
            <v/>
          </cell>
          <cell r="P19443" t="str">
            <v/>
          </cell>
          <cell r="Q19443" t="str">
            <v/>
          </cell>
        </row>
        <row r="19444">
          <cell r="J19444" t="str">
            <v/>
          </cell>
          <cell r="O19444" t="str">
            <v/>
          </cell>
          <cell r="P19444" t="str">
            <v/>
          </cell>
          <cell r="Q19444" t="str">
            <v/>
          </cell>
        </row>
        <row r="19445">
          <cell r="J19445" t="str">
            <v/>
          </cell>
          <cell r="O19445" t="str">
            <v/>
          </cell>
          <cell r="P19445" t="str">
            <v/>
          </cell>
          <cell r="Q19445" t="str">
            <v/>
          </cell>
        </row>
        <row r="19446">
          <cell r="J19446" t="str">
            <v/>
          </cell>
          <cell r="O19446" t="str">
            <v/>
          </cell>
          <cell r="P19446" t="str">
            <v/>
          </cell>
          <cell r="Q19446" t="str">
            <v/>
          </cell>
        </row>
        <row r="19447">
          <cell r="J19447" t="str">
            <v/>
          </cell>
          <cell r="O19447" t="str">
            <v/>
          </cell>
          <cell r="P19447" t="str">
            <v/>
          </cell>
          <cell r="Q19447" t="str">
            <v/>
          </cell>
        </row>
        <row r="19448">
          <cell r="J19448" t="str">
            <v/>
          </cell>
          <cell r="O19448" t="str">
            <v/>
          </cell>
          <cell r="P19448" t="str">
            <v/>
          </cell>
          <cell r="Q19448" t="str">
            <v/>
          </cell>
        </row>
        <row r="19449">
          <cell r="J19449" t="str">
            <v/>
          </cell>
          <cell r="O19449" t="str">
            <v/>
          </cell>
          <cell r="P19449" t="str">
            <v/>
          </cell>
          <cell r="Q19449" t="str">
            <v/>
          </cell>
        </row>
        <row r="19450">
          <cell r="J19450" t="str">
            <v/>
          </cell>
          <cell r="O19450" t="str">
            <v/>
          </cell>
          <cell r="P19450" t="str">
            <v/>
          </cell>
          <cell r="Q19450" t="str">
            <v/>
          </cell>
        </row>
        <row r="19451">
          <cell r="J19451" t="str">
            <v/>
          </cell>
          <cell r="O19451" t="str">
            <v/>
          </cell>
          <cell r="P19451" t="str">
            <v/>
          </cell>
          <cell r="Q19451" t="str">
            <v/>
          </cell>
        </row>
        <row r="19452">
          <cell r="J19452" t="str">
            <v/>
          </cell>
          <cell r="O19452" t="str">
            <v/>
          </cell>
          <cell r="P19452" t="str">
            <v/>
          </cell>
          <cell r="Q19452" t="str">
            <v/>
          </cell>
        </row>
        <row r="19453">
          <cell r="J19453" t="str">
            <v/>
          </cell>
          <cell r="O19453" t="str">
            <v/>
          </cell>
          <cell r="P19453" t="str">
            <v/>
          </cell>
          <cell r="Q19453" t="str">
            <v/>
          </cell>
        </row>
        <row r="19454">
          <cell r="J19454" t="str">
            <v/>
          </cell>
          <cell r="O19454" t="str">
            <v/>
          </cell>
          <cell r="P19454" t="str">
            <v/>
          </cell>
          <cell r="Q19454" t="str">
            <v/>
          </cell>
        </row>
        <row r="19455">
          <cell r="J19455" t="str">
            <v/>
          </cell>
          <cell r="O19455" t="str">
            <v/>
          </cell>
          <cell r="P19455" t="str">
            <v/>
          </cell>
          <cell r="Q19455" t="str">
            <v/>
          </cell>
        </row>
        <row r="19456">
          <cell r="J19456" t="str">
            <v/>
          </cell>
          <cell r="O19456" t="str">
            <v/>
          </cell>
          <cell r="P19456" t="str">
            <v/>
          </cell>
          <cell r="Q19456" t="str">
            <v/>
          </cell>
        </row>
        <row r="19457">
          <cell r="J19457" t="str">
            <v/>
          </cell>
          <cell r="O19457" t="str">
            <v/>
          </cell>
          <cell r="P19457" t="str">
            <v/>
          </cell>
          <cell r="Q19457" t="str">
            <v/>
          </cell>
        </row>
        <row r="19458">
          <cell r="J19458" t="str">
            <v/>
          </cell>
          <cell r="O19458" t="str">
            <v/>
          </cell>
          <cell r="P19458" t="str">
            <v/>
          </cell>
          <cell r="Q19458" t="str">
            <v/>
          </cell>
        </row>
        <row r="19459">
          <cell r="J19459" t="str">
            <v/>
          </cell>
          <cell r="O19459" t="str">
            <v/>
          </cell>
          <cell r="P19459" t="str">
            <v/>
          </cell>
          <cell r="Q19459" t="str">
            <v/>
          </cell>
        </row>
        <row r="19460">
          <cell r="J19460" t="str">
            <v/>
          </cell>
          <cell r="O19460" t="str">
            <v/>
          </cell>
          <cell r="P19460" t="str">
            <v/>
          </cell>
          <cell r="Q19460" t="str">
            <v/>
          </cell>
        </row>
        <row r="19461">
          <cell r="J19461" t="str">
            <v/>
          </cell>
          <cell r="O19461" t="str">
            <v/>
          </cell>
          <cell r="P19461" t="str">
            <v/>
          </cell>
          <cell r="Q19461" t="str">
            <v/>
          </cell>
        </row>
        <row r="19462">
          <cell r="J19462" t="str">
            <v/>
          </cell>
          <cell r="O19462" t="str">
            <v/>
          </cell>
          <cell r="P19462" t="str">
            <v/>
          </cell>
          <cell r="Q19462" t="str">
            <v/>
          </cell>
        </row>
        <row r="19463">
          <cell r="J19463" t="str">
            <v/>
          </cell>
          <cell r="O19463" t="str">
            <v/>
          </cell>
          <cell r="P19463" t="str">
            <v/>
          </cell>
          <cell r="Q19463" t="str">
            <v/>
          </cell>
        </row>
        <row r="19464">
          <cell r="J19464" t="str">
            <v/>
          </cell>
          <cell r="O19464" t="str">
            <v/>
          </cell>
          <cell r="P19464" t="str">
            <v/>
          </cell>
          <cell r="Q19464" t="str">
            <v/>
          </cell>
        </row>
        <row r="19465">
          <cell r="J19465" t="str">
            <v/>
          </cell>
          <cell r="O19465" t="str">
            <v/>
          </cell>
          <cell r="P19465" t="str">
            <v/>
          </cell>
          <cell r="Q19465" t="str">
            <v/>
          </cell>
        </row>
        <row r="19466">
          <cell r="J19466" t="str">
            <v/>
          </cell>
          <cell r="O19466" t="str">
            <v/>
          </cell>
          <cell r="P19466" t="str">
            <v/>
          </cell>
          <cell r="Q19466" t="str">
            <v/>
          </cell>
        </row>
        <row r="19467">
          <cell r="J19467" t="str">
            <v/>
          </cell>
          <cell r="O19467" t="str">
            <v/>
          </cell>
          <cell r="P19467" t="str">
            <v/>
          </cell>
          <cell r="Q19467" t="str">
            <v/>
          </cell>
        </row>
        <row r="19468">
          <cell r="J19468" t="str">
            <v/>
          </cell>
          <cell r="O19468" t="str">
            <v/>
          </cell>
          <cell r="P19468" t="str">
            <v/>
          </cell>
          <cell r="Q19468" t="str">
            <v/>
          </cell>
        </row>
        <row r="19469">
          <cell r="J19469" t="str">
            <v/>
          </cell>
          <cell r="O19469" t="str">
            <v/>
          </cell>
          <cell r="P19469" t="str">
            <v/>
          </cell>
          <cell r="Q19469" t="str">
            <v/>
          </cell>
        </row>
        <row r="19470">
          <cell r="J19470" t="str">
            <v/>
          </cell>
          <cell r="O19470" t="str">
            <v/>
          </cell>
          <cell r="P19470" t="str">
            <v/>
          </cell>
          <cell r="Q19470" t="str">
            <v/>
          </cell>
        </row>
        <row r="19471">
          <cell r="J19471" t="str">
            <v/>
          </cell>
          <cell r="O19471" t="str">
            <v/>
          </cell>
          <cell r="P19471" t="str">
            <v/>
          </cell>
          <cell r="Q19471" t="str">
            <v/>
          </cell>
        </row>
        <row r="19472">
          <cell r="J19472" t="str">
            <v/>
          </cell>
          <cell r="O19472" t="str">
            <v/>
          </cell>
          <cell r="P19472" t="str">
            <v/>
          </cell>
          <cell r="Q19472" t="str">
            <v/>
          </cell>
        </row>
        <row r="19473">
          <cell r="J19473" t="str">
            <v/>
          </cell>
          <cell r="O19473" t="str">
            <v/>
          </cell>
          <cell r="P19473" t="str">
            <v/>
          </cell>
          <cell r="Q19473" t="str">
            <v/>
          </cell>
        </row>
        <row r="19474">
          <cell r="J19474" t="str">
            <v/>
          </cell>
          <cell r="O19474" t="str">
            <v/>
          </cell>
          <cell r="P19474" t="str">
            <v/>
          </cell>
          <cell r="Q19474" t="str">
            <v/>
          </cell>
        </row>
        <row r="19475">
          <cell r="J19475" t="str">
            <v/>
          </cell>
          <cell r="O19475" t="str">
            <v/>
          </cell>
          <cell r="P19475" t="str">
            <v/>
          </cell>
          <cell r="Q19475" t="str">
            <v/>
          </cell>
        </row>
        <row r="19476">
          <cell r="J19476" t="str">
            <v/>
          </cell>
          <cell r="O19476" t="str">
            <v/>
          </cell>
          <cell r="P19476" t="str">
            <v/>
          </cell>
          <cell r="Q19476" t="str">
            <v/>
          </cell>
        </row>
        <row r="19477">
          <cell r="J19477" t="str">
            <v/>
          </cell>
          <cell r="O19477" t="str">
            <v/>
          </cell>
          <cell r="P19477" t="str">
            <v/>
          </cell>
          <cell r="Q19477" t="str">
            <v/>
          </cell>
        </row>
        <row r="19478">
          <cell r="J19478" t="str">
            <v/>
          </cell>
          <cell r="O19478" t="str">
            <v/>
          </cell>
          <cell r="P19478" t="str">
            <v/>
          </cell>
          <cell r="Q19478" t="str">
            <v/>
          </cell>
        </row>
        <row r="19479">
          <cell r="J19479" t="str">
            <v/>
          </cell>
          <cell r="O19479" t="str">
            <v/>
          </cell>
          <cell r="P19479" t="str">
            <v/>
          </cell>
          <cell r="Q19479" t="str">
            <v/>
          </cell>
        </row>
        <row r="19480">
          <cell r="J19480" t="str">
            <v/>
          </cell>
          <cell r="O19480" t="str">
            <v/>
          </cell>
          <cell r="P19480" t="str">
            <v/>
          </cell>
          <cell r="Q19480" t="str">
            <v/>
          </cell>
        </row>
        <row r="19481">
          <cell r="J19481" t="str">
            <v/>
          </cell>
          <cell r="O19481" t="str">
            <v/>
          </cell>
          <cell r="P19481" t="str">
            <v/>
          </cell>
          <cell r="Q19481" t="str">
            <v/>
          </cell>
        </row>
        <row r="19482">
          <cell r="J19482" t="str">
            <v/>
          </cell>
          <cell r="O19482" t="str">
            <v/>
          </cell>
          <cell r="P19482" t="str">
            <v/>
          </cell>
          <cell r="Q19482" t="str">
            <v/>
          </cell>
        </row>
        <row r="19483">
          <cell r="J19483" t="str">
            <v/>
          </cell>
          <cell r="O19483" t="str">
            <v/>
          </cell>
          <cell r="P19483" t="str">
            <v/>
          </cell>
          <cell r="Q19483" t="str">
            <v/>
          </cell>
        </row>
        <row r="19484">
          <cell r="J19484" t="str">
            <v/>
          </cell>
          <cell r="O19484" t="str">
            <v/>
          </cell>
          <cell r="P19484" t="str">
            <v/>
          </cell>
          <cell r="Q19484" t="str">
            <v/>
          </cell>
        </row>
        <row r="19485">
          <cell r="J19485" t="str">
            <v/>
          </cell>
          <cell r="O19485" t="str">
            <v/>
          </cell>
          <cell r="P19485" t="str">
            <v/>
          </cell>
          <cell r="Q19485" t="str">
            <v/>
          </cell>
        </row>
        <row r="19486">
          <cell r="J19486" t="str">
            <v/>
          </cell>
          <cell r="O19486" t="str">
            <v/>
          </cell>
          <cell r="P19486" t="str">
            <v/>
          </cell>
          <cell r="Q19486" t="str">
            <v/>
          </cell>
        </row>
        <row r="19487">
          <cell r="J19487" t="str">
            <v/>
          </cell>
          <cell r="O19487" t="str">
            <v/>
          </cell>
          <cell r="P19487" t="str">
            <v/>
          </cell>
          <cell r="Q19487" t="str">
            <v/>
          </cell>
        </row>
        <row r="19488">
          <cell r="J19488" t="str">
            <v/>
          </cell>
          <cell r="O19488" t="str">
            <v/>
          </cell>
          <cell r="P19488" t="str">
            <v/>
          </cell>
          <cell r="Q19488" t="str">
            <v/>
          </cell>
        </row>
        <row r="19489">
          <cell r="J19489" t="str">
            <v/>
          </cell>
          <cell r="O19489" t="str">
            <v/>
          </cell>
          <cell r="P19489" t="str">
            <v/>
          </cell>
          <cell r="Q19489" t="str">
            <v/>
          </cell>
        </row>
        <row r="19490">
          <cell r="J19490" t="str">
            <v/>
          </cell>
          <cell r="O19490" t="str">
            <v/>
          </cell>
          <cell r="P19490" t="str">
            <v/>
          </cell>
          <cell r="Q19490" t="str">
            <v/>
          </cell>
        </row>
        <row r="19491">
          <cell r="J19491" t="str">
            <v/>
          </cell>
          <cell r="O19491" t="str">
            <v/>
          </cell>
          <cell r="P19491" t="str">
            <v/>
          </cell>
          <cell r="Q19491" t="str">
            <v/>
          </cell>
        </row>
        <row r="19492">
          <cell r="J19492" t="str">
            <v/>
          </cell>
          <cell r="O19492" t="str">
            <v/>
          </cell>
          <cell r="P19492" t="str">
            <v/>
          </cell>
          <cell r="Q19492" t="str">
            <v/>
          </cell>
        </row>
        <row r="19493">
          <cell r="J19493" t="str">
            <v/>
          </cell>
          <cell r="O19493" t="str">
            <v/>
          </cell>
          <cell r="P19493" t="str">
            <v/>
          </cell>
          <cell r="Q19493" t="str">
            <v/>
          </cell>
        </row>
        <row r="19494">
          <cell r="J19494" t="str">
            <v/>
          </cell>
          <cell r="O19494" t="str">
            <v/>
          </cell>
          <cell r="P19494" t="str">
            <v/>
          </cell>
          <cell r="Q19494" t="str">
            <v/>
          </cell>
        </row>
        <row r="19495">
          <cell r="J19495" t="str">
            <v/>
          </cell>
          <cell r="O19495" t="str">
            <v/>
          </cell>
          <cell r="P19495" t="str">
            <v/>
          </cell>
          <cell r="Q19495" t="str">
            <v/>
          </cell>
        </row>
        <row r="19496">
          <cell r="J19496" t="str">
            <v/>
          </cell>
          <cell r="O19496" t="str">
            <v/>
          </cell>
          <cell r="P19496" t="str">
            <v/>
          </cell>
          <cell r="Q19496" t="str">
            <v/>
          </cell>
        </row>
        <row r="19497">
          <cell r="J19497" t="str">
            <v/>
          </cell>
          <cell r="O19497" t="str">
            <v/>
          </cell>
          <cell r="P19497" t="str">
            <v/>
          </cell>
          <cell r="Q19497" t="str">
            <v/>
          </cell>
        </row>
        <row r="19498">
          <cell r="J19498" t="str">
            <v/>
          </cell>
          <cell r="O19498" t="str">
            <v/>
          </cell>
          <cell r="P19498" t="str">
            <v/>
          </cell>
          <cell r="Q19498" t="str">
            <v/>
          </cell>
        </row>
        <row r="19499">
          <cell r="J19499" t="str">
            <v/>
          </cell>
          <cell r="O19499" t="str">
            <v/>
          </cell>
          <cell r="P19499" t="str">
            <v/>
          </cell>
          <cell r="Q19499" t="str">
            <v/>
          </cell>
        </row>
        <row r="19500">
          <cell r="J19500" t="str">
            <v/>
          </cell>
          <cell r="O19500" t="str">
            <v/>
          </cell>
          <cell r="P19500" t="str">
            <v/>
          </cell>
          <cell r="Q19500" t="str">
            <v/>
          </cell>
        </row>
        <row r="19501">
          <cell r="J19501" t="str">
            <v/>
          </cell>
          <cell r="O19501" t="str">
            <v/>
          </cell>
          <cell r="P19501" t="str">
            <v/>
          </cell>
          <cell r="Q19501" t="str">
            <v/>
          </cell>
        </row>
        <row r="19502">
          <cell r="J19502" t="str">
            <v/>
          </cell>
          <cell r="O19502" t="str">
            <v/>
          </cell>
          <cell r="P19502" t="str">
            <v/>
          </cell>
          <cell r="Q19502" t="str">
            <v/>
          </cell>
        </row>
        <row r="19503">
          <cell r="J19503" t="str">
            <v/>
          </cell>
          <cell r="O19503" t="str">
            <v/>
          </cell>
          <cell r="P19503" t="str">
            <v/>
          </cell>
          <cell r="Q19503" t="str">
            <v/>
          </cell>
        </row>
        <row r="19504">
          <cell r="J19504" t="str">
            <v/>
          </cell>
          <cell r="O19504" t="str">
            <v/>
          </cell>
          <cell r="P19504" t="str">
            <v/>
          </cell>
          <cell r="Q19504" t="str">
            <v/>
          </cell>
        </row>
        <row r="19505">
          <cell r="J19505" t="str">
            <v/>
          </cell>
          <cell r="O19505" t="str">
            <v/>
          </cell>
          <cell r="P19505" t="str">
            <v/>
          </cell>
          <cell r="Q19505" t="str">
            <v/>
          </cell>
        </row>
        <row r="19506">
          <cell r="J19506" t="str">
            <v/>
          </cell>
          <cell r="O19506" t="str">
            <v/>
          </cell>
          <cell r="P19506" t="str">
            <v/>
          </cell>
          <cell r="Q19506" t="str">
            <v/>
          </cell>
        </row>
        <row r="19507">
          <cell r="J19507" t="str">
            <v/>
          </cell>
          <cell r="O19507" t="str">
            <v/>
          </cell>
          <cell r="P19507" t="str">
            <v/>
          </cell>
          <cell r="Q19507" t="str">
            <v/>
          </cell>
        </row>
        <row r="19508">
          <cell r="J19508" t="str">
            <v/>
          </cell>
          <cell r="O19508" t="str">
            <v/>
          </cell>
          <cell r="P19508" t="str">
            <v/>
          </cell>
          <cell r="Q19508" t="str">
            <v/>
          </cell>
        </row>
        <row r="19509">
          <cell r="J19509" t="str">
            <v/>
          </cell>
          <cell r="O19509" t="str">
            <v/>
          </cell>
          <cell r="P19509" t="str">
            <v/>
          </cell>
          <cell r="Q19509" t="str">
            <v/>
          </cell>
        </row>
        <row r="19510">
          <cell r="J19510" t="str">
            <v/>
          </cell>
          <cell r="O19510" t="str">
            <v/>
          </cell>
          <cell r="P19510" t="str">
            <v/>
          </cell>
          <cell r="Q19510" t="str">
            <v/>
          </cell>
        </row>
        <row r="19511">
          <cell r="J19511" t="str">
            <v/>
          </cell>
          <cell r="O19511" t="str">
            <v/>
          </cell>
          <cell r="P19511" t="str">
            <v/>
          </cell>
          <cell r="Q19511" t="str">
            <v/>
          </cell>
        </row>
        <row r="19512">
          <cell r="J19512" t="str">
            <v/>
          </cell>
          <cell r="O19512" t="str">
            <v/>
          </cell>
          <cell r="P19512" t="str">
            <v/>
          </cell>
          <cell r="Q19512" t="str">
            <v/>
          </cell>
        </row>
        <row r="19513">
          <cell r="J19513" t="str">
            <v/>
          </cell>
          <cell r="O19513" t="str">
            <v/>
          </cell>
          <cell r="P19513" t="str">
            <v/>
          </cell>
          <cell r="Q19513" t="str">
            <v/>
          </cell>
        </row>
        <row r="19514">
          <cell r="J19514" t="str">
            <v/>
          </cell>
          <cell r="O19514" t="str">
            <v/>
          </cell>
          <cell r="P19514" t="str">
            <v/>
          </cell>
          <cell r="Q19514" t="str">
            <v/>
          </cell>
        </row>
        <row r="19515">
          <cell r="J19515" t="str">
            <v/>
          </cell>
          <cell r="O19515" t="str">
            <v/>
          </cell>
          <cell r="P19515" t="str">
            <v/>
          </cell>
          <cell r="Q19515" t="str">
            <v/>
          </cell>
        </row>
        <row r="19516">
          <cell r="J19516" t="str">
            <v/>
          </cell>
          <cell r="O19516" t="str">
            <v/>
          </cell>
          <cell r="P19516" t="str">
            <v/>
          </cell>
          <cell r="Q19516" t="str">
            <v/>
          </cell>
        </row>
        <row r="19517">
          <cell r="J19517" t="str">
            <v/>
          </cell>
          <cell r="O19517" t="str">
            <v/>
          </cell>
          <cell r="P19517" t="str">
            <v/>
          </cell>
          <cell r="Q19517" t="str">
            <v/>
          </cell>
        </row>
        <row r="19518">
          <cell r="J19518" t="str">
            <v/>
          </cell>
          <cell r="O19518" t="str">
            <v/>
          </cell>
          <cell r="P19518" t="str">
            <v/>
          </cell>
          <cell r="Q19518" t="str">
            <v/>
          </cell>
        </row>
        <row r="19519">
          <cell r="J19519" t="str">
            <v/>
          </cell>
          <cell r="O19519" t="str">
            <v/>
          </cell>
          <cell r="P19519" t="str">
            <v/>
          </cell>
          <cell r="Q19519" t="str">
            <v/>
          </cell>
        </row>
        <row r="19520">
          <cell r="J19520" t="str">
            <v/>
          </cell>
          <cell r="O19520" t="str">
            <v/>
          </cell>
          <cell r="P19520" t="str">
            <v/>
          </cell>
          <cell r="Q19520" t="str">
            <v/>
          </cell>
        </row>
        <row r="19521">
          <cell r="J19521" t="str">
            <v/>
          </cell>
          <cell r="O19521" t="str">
            <v/>
          </cell>
          <cell r="P19521" t="str">
            <v/>
          </cell>
          <cell r="Q19521" t="str">
            <v/>
          </cell>
        </row>
        <row r="19522">
          <cell r="J19522" t="str">
            <v/>
          </cell>
          <cell r="O19522" t="str">
            <v/>
          </cell>
          <cell r="P19522" t="str">
            <v/>
          </cell>
          <cell r="Q19522" t="str">
            <v/>
          </cell>
        </row>
        <row r="19523">
          <cell r="J19523" t="str">
            <v/>
          </cell>
          <cell r="O19523" t="str">
            <v/>
          </cell>
          <cell r="P19523" t="str">
            <v/>
          </cell>
          <cell r="Q19523" t="str">
            <v/>
          </cell>
        </row>
        <row r="19524">
          <cell r="J19524" t="str">
            <v/>
          </cell>
          <cell r="O19524" t="str">
            <v/>
          </cell>
          <cell r="P19524" t="str">
            <v/>
          </cell>
          <cell r="Q19524" t="str">
            <v/>
          </cell>
        </row>
        <row r="19525">
          <cell r="J19525" t="str">
            <v/>
          </cell>
          <cell r="O19525" t="str">
            <v/>
          </cell>
          <cell r="P19525" t="str">
            <v/>
          </cell>
          <cell r="Q19525" t="str">
            <v/>
          </cell>
        </row>
        <row r="19526">
          <cell r="J19526" t="str">
            <v/>
          </cell>
          <cell r="O19526" t="str">
            <v/>
          </cell>
          <cell r="P19526" t="str">
            <v/>
          </cell>
          <cell r="Q19526" t="str">
            <v/>
          </cell>
        </row>
        <row r="19527">
          <cell r="J19527" t="str">
            <v/>
          </cell>
          <cell r="O19527" t="str">
            <v/>
          </cell>
          <cell r="P19527" t="str">
            <v/>
          </cell>
          <cell r="Q19527" t="str">
            <v/>
          </cell>
        </row>
        <row r="19528">
          <cell r="J19528" t="str">
            <v/>
          </cell>
          <cell r="O19528" t="str">
            <v/>
          </cell>
          <cell r="P19528" t="str">
            <v/>
          </cell>
          <cell r="Q19528" t="str">
            <v/>
          </cell>
        </row>
        <row r="19529">
          <cell r="J19529" t="str">
            <v/>
          </cell>
          <cell r="O19529" t="str">
            <v/>
          </cell>
          <cell r="P19529" t="str">
            <v/>
          </cell>
          <cell r="Q19529" t="str">
            <v/>
          </cell>
        </row>
        <row r="19530">
          <cell r="J19530" t="str">
            <v/>
          </cell>
          <cell r="O19530" t="str">
            <v/>
          </cell>
          <cell r="P19530" t="str">
            <v/>
          </cell>
          <cell r="Q19530" t="str">
            <v/>
          </cell>
        </row>
        <row r="19531">
          <cell r="J19531" t="str">
            <v/>
          </cell>
          <cell r="O19531" t="str">
            <v/>
          </cell>
          <cell r="P19531" t="str">
            <v/>
          </cell>
          <cell r="Q19531" t="str">
            <v/>
          </cell>
        </row>
        <row r="19532">
          <cell r="J19532" t="str">
            <v/>
          </cell>
          <cell r="O19532" t="str">
            <v/>
          </cell>
          <cell r="P19532" t="str">
            <v/>
          </cell>
          <cell r="Q19532" t="str">
            <v/>
          </cell>
        </row>
        <row r="19533">
          <cell r="J19533" t="str">
            <v/>
          </cell>
          <cell r="O19533" t="str">
            <v/>
          </cell>
          <cell r="P19533" t="str">
            <v/>
          </cell>
          <cell r="Q19533" t="str">
            <v/>
          </cell>
        </row>
        <row r="19534">
          <cell r="J19534" t="str">
            <v/>
          </cell>
          <cell r="O19534" t="str">
            <v/>
          </cell>
          <cell r="P19534" t="str">
            <v/>
          </cell>
          <cell r="Q19534" t="str">
            <v/>
          </cell>
        </row>
        <row r="19535">
          <cell r="J19535" t="str">
            <v/>
          </cell>
          <cell r="O19535" t="str">
            <v/>
          </cell>
          <cell r="P19535" t="str">
            <v/>
          </cell>
          <cell r="Q19535" t="str">
            <v/>
          </cell>
        </row>
        <row r="19536">
          <cell r="J19536" t="str">
            <v/>
          </cell>
          <cell r="O19536" t="str">
            <v/>
          </cell>
          <cell r="P19536" t="str">
            <v/>
          </cell>
          <cell r="Q19536" t="str">
            <v/>
          </cell>
        </row>
        <row r="19537">
          <cell r="J19537" t="str">
            <v/>
          </cell>
          <cell r="O19537" t="str">
            <v/>
          </cell>
          <cell r="P19537" t="str">
            <v/>
          </cell>
          <cell r="Q19537" t="str">
            <v/>
          </cell>
        </row>
        <row r="19538">
          <cell r="J19538" t="str">
            <v/>
          </cell>
          <cell r="O19538" t="str">
            <v/>
          </cell>
          <cell r="P19538" t="str">
            <v/>
          </cell>
          <cell r="Q19538" t="str">
            <v/>
          </cell>
        </row>
        <row r="19539">
          <cell r="J19539" t="str">
            <v/>
          </cell>
          <cell r="O19539" t="str">
            <v/>
          </cell>
          <cell r="P19539" t="str">
            <v/>
          </cell>
          <cell r="Q19539" t="str">
            <v/>
          </cell>
        </row>
        <row r="19540">
          <cell r="J19540" t="str">
            <v/>
          </cell>
          <cell r="O19540" t="str">
            <v/>
          </cell>
          <cell r="P19540" t="str">
            <v/>
          </cell>
          <cell r="Q19540" t="str">
            <v/>
          </cell>
        </row>
        <row r="19541">
          <cell r="J19541" t="str">
            <v/>
          </cell>
          <cell r="O19541" t="str">
            <v/>
          </cell>
          <cell r="P19541" t="str">
            <v/>
          </cell>
          <cell r="Q19541" t="str">
            <v/>
          </cell>
        </row>
        <row r="19542">
          <cell r="J19542" t="str">
            <v/>
          </cell>
          <cell r="O19542" t="str">
            <v/>
          </cell>
          <cell r="P19542" t="str">
            <v/>
          </cell>
          <cell r="Q19542" t="str">
            <v/>
          </cell>
        </row>
        <row r="19543">
          <cell r="J19543" t="str">
            <v/>
          </cell>
          <cell r="O19543" t="str">
            <v/>
          </cell>
          <cell r="P19543" t="str">
            <v/>
          </cell>
          <cell r="Q19543" t="str">
            <v/>
          </cell>
        </row>
        <row r="19544">
          <cell r="J19544" t="str">
            <v/>
          </cell>
          <cell r="O19544" t="str">
            <v/>
          </cell>
          <cell r="P19544" t="str">
            <v/>
          </cell>
          <cell r="Q19544" t="str">
            <v/>
          </cell>
        </row>
        <row r="19545">
          <cell r="J19545" t="str">
            <v/>
          </cell>
          <cell r="O19545" t="str">
            <v/>
          </cell>
          <cell r="P19545" t="str">
            <v/>
          </cell>
          <cell r="Q19545" t="str">
            <v/>
          </cell>
        </row>
        <row r="19546">
          <cell r="J19546" t="str">
            <v/>
          </cell>
          <cell r="O19546" t="str">
            <v/>
          </cell>
          <cell r="P19546" t="str">
            <v/>
          </cell>
          <cell r="Q19546" t="str">
            <v/>
          </cell>
        </row>
        <row r="19547">
          <cell r="J19547" t="str">
            <v/>
          </cell>
          <cell r="O19547" t="str">
            <v/>
          </cell>
          <cell r="P19547" t="str">
            <v/>
          </cell>
          <cell r="Q19547" t="str">
            <v/>
          </cell>
        </row>
        <row r="19548">
          <cell r="J19548" t="str">
            <v/>
          </cell>
          <cell r="O19548" t="str">
            <v/>
          </cell>
          <cell r="P19548" t="str">
            <v/>
          </cell>
          <cell r="Q19548" t="str">
            <v/>
          </cell>
        </row>
        <row r="19549">
          <cell r="J19549" t="str">
            <v/>
          </cell>
          <cell r="O19549" t="str">
            <v/>
          </cell>
          <cell r="P19549" t="str">
            <v/>
          </cell>
          <cell r="Q19549" t="str">
            <v/>
          </cell>
        </row>
        <row r="19550">
          <cell r="J19550" t="str">
            <v/>
          </cell>
          <cell r="O19550" t="str">
            <v/>
          </cell>
          <cell r="P19550" t="str">
            <v/>
          </cell>
          <cell r="Q19550" t="str">
            <v/>
          </cell>
        </row>
        <row r="19551">
          <cell r="J19551" t="str">
            <v/>
          </cell>
          <cell r="O19551" t="str">
            <v/>
          </cell>
          <cell r="P19551" t="str">
            <v/>
          </cell>
          <cell r="Q19551" t="str">
            <v/>
          </cell>
        </row>
        <row r="19552">
          <cell r="J19552" t="str">
            <v/>
          </cell>
          <cell r="O19552" t="str">
            <v/>
          </cell>
          <cell r="P19552" t="str">
            <v/>
          </cell>
          <cell r="Q19552" t="str">
            <v/>
          </cell>
        </row>
        <row r="19553">
          <cell r="J19553" t="str">
            <v/>
          </cell>
          <cell r="O19553" t="str">
            <v/>
          </cell>
          <cell r="P19553" t="str">
            <v/>
          </cell>
          <cell r="Q19553" t="str">
            <v/>
          </cell>
        </row>
        <row r="19554">
          <cell r="J19554" t="str">
            <v/>
          </cell>
          <cell r="O19554" t="str">
            <v/>
          </cell>
          <cell r="P19554" t="str">
            <v/>
          </cell>
          <cell r="Q19554" t="str">
            <v/>
          </cell>
        </row>
        <row r="19555">
          <cell r="J19555" t="str">
            <v/>
          </cell>
          <cell r="O19555" t="str">
            <v/>
          </cell>
          <cell r="P19555" t="str">
            <v/>
          </cell>
          <cell r="Q19555" t="str">
            <v/>
          </cell>
        </row>
        <row r="19556">
          <cell r="J19556" t="str">
            <v/>
          </cell>
          <cell r="O19556" t="str">
            <v/>
          </cell>
          <cell r="P19556" t="str">
            <v/>
          </cell>
          <cell r="Q19556" t="str">
            <v/>
          </cell>
        </row>
        <row r="19557">
          <cell r="J19557" t="str">
            <v/>
          </cell>
          <cell r="O19557" t="str">
            <v/>
          </cell>
          <cell r="P19557" t="str">
            <v/>
          </cell>
          <cell r="Q19557" t="str">
            <v/>
          </cell>
        </row>
        <row r="19558">
          <cell r="J19558" t="str">
            <v/>
          </cell>
          <cell r="O19558" t="str">
            <v/>
          </cell>
          <cell r="P19558" t="str">
            <v/>
          </cell>
          <cell r="Q19558" t="str">
            <v/>
          </cell>
        </row>
        <row r="19559">
          <cell r="J19559" t="str">
            <v/>
          </cell>
          <cell r="O19559" t="str">
            <v/>
          </cell>
          <cell r="P19559" t="str">
            <v/>
          </cell>
          <cell r="Q19559" t="str">
            <v/>
          </cell>
        </row>
        <row r="19560">
          <cell r="J19560" t="str">
            <v/>
          </cell>
          <cell r="O19560" t="str">
            <v/>
          </cell>
          <cell r="P19560" t="str">
            <v/>
          </cell>
          <cell r="Q19560" t="str">
            <v/>
          </cell>
        </row>
        <row r="19561">
          <cell r="J19561" t="str">
            <v/>
          </cell>
          <cell r="O19561" t="str">
            <v/>
          </cell>
          <cell r="P19561" t="str">
            <v/>
          </cell>
          <cell r="Q19561" t="str">
            <v/>
          </cell>
        </row>
        <row r="19562">
          <cell r="J19562" t="str">
            <v/>
          </cell>
          <cell r="O19562" t="str">
            <v/>
          </cell>
          <cell r="P19562" t="str">
            <v/>
          </cell>
          <cell r="Q19562" t="str">
            <v/>
          </cell>
        </row>
        <row r="19563">
          <cell r="J19563" t="str">
            <v/>
          </cell>
          <cell r="O19563" t="str">
            <v/>
          </cell>
          <cell r="P19563" t="str">
            <v/>
          </cell>
          <cell r="Q19563" t="str">
            <v/>
          </cell>
        </row>
        <row r="19564">
          <cell r="J19564" t="str">
            <v/>
          </cell>
          <cell r="O19564" t="str">
            <v/>
          </cell>
          <cell r="P19564" t="str">
            <v/>
          </cell>
          <cell r="Q19564" t="str">
            <v/>
          </cell>
        </row>
        <row r="19565">
          <cell r="J19565" t="str">
            <v/>
          </cell>
          <cell r="O19565" t="str">
            <v/>
          </cell>
          <cell r="P19565" t="str">
            <v/>
          </cell>
          <cell r="Q19565" t="str">
            <v/>
          </cell>
        </row>
        <row r="19566">
          <cell r="J19566" t="str">
            <v/>
          </cell>
          <cell r="O19566" t="str">
            <v/>
          </cell>
          <cell r="P19566" t="str">
            <v/>
          </cell>
          <cell r="Q19566" t="str">
            <v/>
          </cell>
        </row>
        <row r="19567">
          <cell r="J19567" t="str">
            <v/>
          </cell>
          <cell r="O19567" t="str">
            <v/>
          </cell>
          <cell r="P19567" t="str">
            <v/>
          </cell>
          <cell r="Q19567" t="str">
            <v/>
          </cell>
        </row>
        <row r="19568">
          <cell r="J19568" t="str">
            <v/>
          </cell>
          <cell r="O19568" t="str">
            <v/>
          </cell>
          <cell r="P19568" t="str">
            <v/>
          </cell>
          <cell r="Q19568" t="str">
            <v/>
          </cell>
        </row>
        <row r="19569">
          <cell r="J19569" t="str">
            <v/>
          </cell>
          <cell r="O19569" t="str">
            <v/>
          </cell>
          <cell r="P19569" t="str">
            <v/>
          </cell>
          <cell r="Q19569" t="str">
            <v/>
          </cell>
        </row>
        <row r="19570">
          <cell r="J19570" t="str">
            <v/>
          </cell>
          <cell r="O19570" t="str">
            <v/>
          </cell>
          <cell r="P19570" t="str">
            <v/>
          </cell>
          <cell r="Q19570" t="str">
            <v/>
          </cell>
        </row>
        <row r="19571">
          <cell r="J19571" t="str">
            <v/>
          </cell>
          <cell r="O19571" t="str">
            <v/>
          </cell>
          <cell r="P19571" t="str">
            <v/>
          </cell>
          <cell r="Q19571" t="str">
            <v/>
          </cell>
        </row>
        <row r="19572">
          <cell r="J19572" t="str">
            <v/>
          </cell>
          <cell r="O19572" t="str">
            <v/>
          </cell>
          <cell r="P19572" t="str">
            <v/>
          </cell>
          <cell r="Q19572" t="str">
            <v/>
          </cell>
        </row>
        <row r="19573">
          <cell r="J19573" t="str">
            <v/>
          </cell>
          <cell r="O19573" t="str">
            <v/>
          </cell>
          <cell r="P19573" t="str">
            <v/>
          </cell>
          <cell r="Q19573" t="str">
            <v/>
          </cell>
        </row>
        <row r="19574">
          <cell r="J19574" t="str">
            <v/>
          </cell>
          <cell r="O19574" t="str">
            <v/>
          </cell>
          <cell r="P19574" t="str">
            <v/>
          </cell>
          <cell r="Q19574" t="str">
            <v/>
          </cell>
        </row>
        <row r="19575">
          <cell r="J19575" t="str">
            <v/>
          </cell>
          <cell r="O19575" t="str">
            <v/>
          </cell>
          <cell r="P19575" t="str">
            <v/>
          </cell>
          <cell r="Q19575" t="str">
            <v/>
          </cell>
        </row>
        <row r="19576">
          <cell r="J19576" t="str">
            <v/>
          </cell>
          <cell r="O19576" t="str">
            <v/>
          </cell>
          <cell r="P19576" t="str">
            <v/>
          </cell>
          <cell r="Q19576" t="str">
            <v/>
          </cell>
        </row>
        <row r="19577">
          <cell r="J19577" t="str">
            <v/>
          </cell>
          <cell r="O19577" t="str">
            <v/>
          </cell>
          <cell r="P19577" t="str">
            <v/>
          </cell>
          <cell r="Q19577" t="str">
            <v/>
          </cell>
        </row>
        <row r="19578">
          <cell r="J19578" t="str">
            <v/>
          </cell>
          <cell r="O19578" t="str">
            <v/>
          </cell>
          <cell r="P19578" t="str">
            <v/>
          </cell>
          <cell r="Q19578" t="str">
            <v/>
          </cell>
        </row>
        <row r="19579">
          <cell r="J19579" t="str">
            <v/>
          </cell>
          <cell r="O19579" t="str">
            <v/>
          </cell>
          <cell r="P19579" t="str">
            <v/>
          </cell>
          <cell r="Q19579" t="str">
            <v/>
          </cell>
        </row>
        <row r="19580">
          <cell r="J19580" t="str">
            <v/>
          </cell>
          <cell r="O19580" t="str">
            <v/>
          </cell>
          <cell r="P19580" t="str">
            <v/>
          </cell>
          <cell r="Q19580" t="str">
            <v/>
          </cell>
        </row>
        <row r="19581">
          <cell r="J19581" t="str">
            <v/>
          </cell>
          <cell r="O19581" t="str">
            <v/>
          </cell>
          <cell r="P19581" t="str">
            <v/>
          </cell>
          <cell r="Q19581" t="str">
            <v/>
          </cell>
        </row>
        <row r="19582">
          <cell r="J19582" t="str">
            <v/>
          </cell>
          <cell r="O19582" t="str">
            <v/>
          </cell>
          <cell r="P19582" t="str">
            <v/>
          </cell>
          <cell r="Q19582" t="str">
            <v/>
          </cell>
        </row>
        <row r="19583">
          <cell r="J19583" t="str">
            <v/>
          </cell>
          <cell r="O19583" t="str">
            <v/>
          </cell>
          <cell r="P19583" t="str">
            <v/>
          </cell>
          <cell r="Q19583" t="str">
            <v/>
          </cell>
        </row>
        <row r="19584">
          <cell r="J19584" t="str">
            <v/>
          </cell>
          <cell r="O19584" t="str">
            <v/>
          </cell>
          <cell r="P19584" t="str">
            <v/>
          </cell>
          <cell r="Q19584" t="str">
            <v/>
          </cell>
        </row>
        <row r="19585">
          <cell r="J19585" t="str">
            <v/>
          </cell>
          <cell r="O19585" t="str">
            <v/>
          </cell>
          <cell r="P19585" t="str">
            <v/>
          </cell>
          <cell r="Q19585" t="str">
            <v/>
          </cell>
        </row>
        <row r="19586">
          <cell r="J19586" t="str">
            <v/>
          </cell>
          <cell r="O19586" t="str">
            <v/>
          </cell>
          <cell r="P19586" t="str">
            <v/>
          </cell>
          <cell r="Q19586" t="str">
            <v/>
          </cell>
        </row>
        <row r="19587">
          <cell r="J19587" t="str">
            <v/>
          </cell>
          <cell r="O19587" t="str">
            <v/>
          </cell>
          <cell r="P19587" t="str">
            <v/>
          </cell>
          <cell r="Q19587" t="str">
            <v/>
          </cell>
        </row>
        <row r="19588">
          <cell r="J19588" t="str">
            <v/>
          </cell>
          <cell r="O19588" t="str">
            <v/>
          </cell>
          <cell r="P19588" t="str">
            <v/>
          </cell>
          <cell r="Q19588" t="str">
            <v/>
          </cell>
        </row>
        <row r="19589">
          <cell r="J19589" t="str">
            <v/>
          </cell>
          <cell r="O19589" t="str">
            <v/>
          </cell>
          <cell r="P19589" t="str">
            <v/>
          </cell>
          <cell r="Q19589" t="str">
            <v/>
          </cell>
        </row>
        <row r="19590">
          <cell r="J19590" t="str">
            <v/>
          </cell>
          <cell r="O19590" t="str">
            <v/>
          </cell>
          <cell r="P19590" t="str">
            <v/>
          </cell>
          <cell r="Q19590" t="str">
            <v/>
          </cell>
        </row>
        <row r="19591">
          <cell r="J19591" t="str">
            <v/>
          </cell>
          <cell r="O19591" t="str">
            <v/>
          </cell>
          <cell r="P19591" t="str">
            <v/>
          </cell>
          <cell r="Q19591" t="str">
            <v/>
          </cell>
        </row>
        <row r="19592">
          <cell r="J19592" t="str">
            <v/>
          </cell>
          <cell r="O19592" t="str">
            <v/>
          </cell>
          <cell r="P19592" t="str">
            <v/>
          </cell>
          <cell r="Q19592" t="str">
            <v/>
          </cell>
        </row>
        <row r="19593">
          <cell r="J19593" t="str">
            <v/>
          </cell>
          <cell r="O19593" t="str">
            <v/>
          </cell>
          <cell r="P19593" t="str">
            <v/>
          </cell>
          <cell r="Q19593" t="str">
            <v/>
          </cell>
        </row>
        <row r="19594">
          <cell r="J19594" t="str">
            <v/>
          </cell>
          <cell r="O19594" t="str">
            <v/>
          </cell>
          <cell r="P19594" t="str">
            <v/>
          </cell>
          <cell r="Q19594" t="str">
            <v/>
          </cell>
        </row>
        <row r="19595">
          <cell r="J19595" t="str">
            <v/>
          </cell>
          <cell r="O19595" t="str">
            <v/>
          </cell>
          <cell r="P19595" t="str">
            <v/>
          </cell>
          <cell r="Q19595" t="str">
            <v/>
          </cell>
        </row>
        <row r="19596">
          <cell r="J19596" t="str">
            <v/>
          </cell>
          <cell r="O19596" t="str">
            <v/>
          </cell>
          <cell r="P19596" t="str">
            <v/>
          </cell>
          <cell r="Q19596" t="str">
            <v/>
          </cell>
        </row>
        <row r="19597">
          <cell r="J19597" t="str">
            <v/>
          </cell>
          <cell r="O19597" t="str">
            <v/>
          </cell>
          <cell r="P19597" t="str">
            <v/>
          </cell>
          <cell r="Q19597" t="str">
            <v/>
          </cell>
        </row>
        <row r="19598">
          <cell r="J19598" t="str">
            <v/>
          </cell>
          <cell r="O19598" t="str">
            <v/>
          </cell>
          <cell r="P19598" t="str">
            <v/>
          </cell>
          <cell r="Q19598" t="str">
            <v/>
          </cell>
        </row>
        <row r="19599">
          <cell r="J19599" t="str">
            <v/>
          </cell>
          <cell r="O19599" t="str">
            <v/>
          </cell>
          <cell r="P19599" t="str">
            <v/>
          </cell>
          <cell r="Q19599" t="str">
            <v/>
          </cell>
        </row>
        <row r="19600">
          <cell r="J19600" t="str">
            <v/>
          </cell>
          <cell r="O19600" t="str">
            <v/>
          </cell>
          <cell r="P19600" t="str">
            <v/>
          </cell>
          <cell r="Q19600" t="str">
            <v/>
          </cell>
        </row>
        <row r="19601">
          <cell r="J19601" t="str">
            <v/>
          </cell>
          <cell r="O19601" t="str">
            <v/>
          </cell>
          <cell r="P19601" t="str">
            <v/>
          </cell>
          <cell r="Q19601" t="str">
            <v/>
          </cell>
        </row>
        <row r="19602">
          <cell r="J19602" t="str">
            <v/>
          </cell>
          <cell r="O19602" t="str">
            <v/>
          </cell>
          <cell r="P19602" t="str">
            <v/>
          </cell>
          <cell r="Q19602" t="str">
            <v/>
          </cell>
        </row>
        <row r="19603">
          <cell r="J19603" t="str">
            <v/>
          </cell>
          <cell r="O19603" t="str">
            <v/>
          </cell>
          <cell r="P19603" t="str">
            <v/>
          </cell>
          <cell r="Q19603" t="str">
            <v/>
          </cell>
        </row>
        <row r="19604">
          <cell r="J19604" t="str">
            <v/>
          </cell>
          <cell r="O19604" t="str">
            <v/>
          </cell>
          <cell r="P19604" t="str">
            <v/>
          </cell>
          <cell r="Q19604" t="str">
            <v/>
          </cell>
        </row>
        <row r="19605">
          <cell r="J19605" t="str">
            <v/>
          </cell>
          <cell r="O19605" t="str">
            <v/>
          </cell>
          <cell r="P19605" t="str">
            <v/>
          </cell>
          <cell r="Q19605" t="str">
            <v/>
          </cell>
        </row>
        <row r="19606">
          <cell r="J19606" t="str">
            <v/>
          </cell>
          <cell r="O19606" t="str">
            <v/>
          </cell>
          <cell r="P19606" t="str">
            <v/>
          </cell>
          <cell r="Q19606" t="str">
            <v/>
          </cell>
        </row>
        <row r="19607">
          <cell r="J19607" t="str">
            <v/>
          </cell>
          <cell r="O19607" t="str">
            <v/>
          </cell>
          <cell r="P19607" t="str">
            <v/>
          </cell>
          <cell r="Q19607" t="str">
            <v/>
          </cell>
        </row>
        <row r="19608">
          <cell r="J19608" t="str">
            <v/>
          </cell>
          <cell r="O19608" t="str">
            <v/>
          </cell>
          <cell r="P19608" t="str">
            <v/>
          </cell>
          <cell r="Q19608" t="str">
            <v/>
          </cell>
        </row>
        <row r="19609">
          <cell r="J19609" t="str">
            <v/>
          </cell>
          <cell r="O19609" t="str">
            <v/>
          </cell>
          <cell r="P19609" t="str">
            <v/>
          </cell>
          <cell r="Q19609" t="str">
            <v/>
          </cell>
        </row>
        <row r="19610">
          <cell r="J19610" t="str">
            <v/>
          </cell>
          <cell r="O19610" t="str">
            <v/>
          </cell>
          <cell r="P19610" t="str">
            <v/>
          </cell>
          <cell r="Q19610" t="str">
            <v/>
          </cell>
        </row>
        <row r="19611">
          <cell r="J19611" t="str">
            <v/>
          </cell>
          <cell r="O19611" t="str">
            <v/>
          </cell>
          <cell r="P19611" t="str">
            <v/>
          </cell>
          <cell r="Q19611" t="str">
            <v/>
          </cell>
        </row>
        <row r="19612">
          <cell r="J19612" t="str">
            <v/>
          </cell>
          <cell r="O19612" t="str">
            <v/>
          </cell>
          <cell r="P19612" t="str">
            <v/>
          </cell>
          <cell r="Q19612" t="str">
            <v/>
          </cell>
        </row>
        <row r="19613">
          <cell r="J19613" t="str">
            <v/>
          </cell>
          <cell r="O19613" t="str">
            <v/>
          </cell>
          <cell r="P19613" t="str">
            <v/>
          </cell>
          <cell r="Q19613" t="str">
            <v/>
          </cell>
        </row>
        <row r="19614">
          <cell r="J19614" t="str">
            <v/>
          </cell>
          <cell r="O19614" t="str">
            <v/>
          </cell>
          <cell r="P19614" t="str">
            <v/>
          </cell>
          <cell r="Q19614" t="str">
            <v/>
          </cell>
        </row>
        <row r="19615">
          <cell r="J19615" t="str">
            <v/>
          </cell>
          <cell r="O19615" t="str">
            <v/>
          </cell>
          <cell r="P19615" t="str">
            <v/>
          </cell>
          <cell r="Q19615" t="str">
            <v/>
          </cell>
        </row>
        <row r="19616">
          <cell r="J19616" t="str">
            <v/>
          </cell>
          <cell r="O19616" t="str">
            <v/>
          </cell>
          <cell r="P19616" t="str">
            <v/>
          </cell>
          <cell r="Q19616" t="str">
            <v/>
          </cell>
        </row>
        <row r="19617">
          <cell r="J19617" t="str">
            <v/>
          </cell>
          <cell r="O19617" t="str">
            <v/>
          </cell>
          <cell r="P19617" t="str">
            <v/>
          </cell>
          <cell r="Q19617" t="str">
            <v/>
          </cell>
        </row>
        <row r="19618">
          <cell r="J19618" t="str">
            <v/>
          </cell>
          <cell r="O19618" t="str">
            <v/>
          </cell>
          <cell r="P19618" t="str">
            <v/>
          </cell>
          <cell r="Q19618" t="str">
            <v/>
          </cell>
        </row>
        <row r="19619">
          <cell r="J19619" t="str">
            <v/>
          </cell>
          <cell r="O19619" t="str">
            <v/>
          </cell>
          <cell r="P19619" t="str">
            <v/>
          </cell>
          <cell r="Q19619" t="str">
            <v/>
          </cell>
        </row>
        <row r="19620">
          <cell r="J19620" t="str">
            <v/>
          </cell>
          <cell r="O19620" t="str">
            <v/>
          </cell>
          <cell r="P19620" t="str">
            <v/>
          </cell>
          <cell r="Q19620" t="str">
            <v/>
          </cell>
        </row>
        <row r="19621">
          <cell r="J19621" t="str">
            <v/>
          </cell>
          <cell r="O19621" t="str">
            <v/>
          </cell>
          <cell r="P19621" t="str">
            <v/>
          </cell>
          <cell r="Q19621" t="str">
            <v/>
          </cell>
        </row>
        <row r="19622">
          <cell r="J19622" t="str">
            <v/>
          </cell>
          <cell r="O19622" t="str">
            <v/>
          </cell>
          <cell r="P19622" t="str">
            <v/>
          </cell>
          <cell r="Q19622" t="str">
            <v/>
          </cell>
        </row>
        <row r="19623">
          <cell r="J19623" t="str">
            <v/>
          </cell>
          <cell r="O19623" t="str">
            <v/>
          </cell>
          <cell r="P19623" t="str">
            <v/>
          </cell>
          <cell r="Q19623" t="str">
            <v/>
          </cell>
        </row>
        <row r="19624">
          <cell r="J19624" t="str">
            <v/>
          </cell>
          <cell r="O19624" t="str">
            <v/>
          </cell>
          <cell r="P19624" t="str">
            <v/>
          </cell>
          <cell r="Q19624" t="str">
            <v/>
          </cell>
        </row>
        <row r="19625">
          <cell r="J19625" t="str">
            <v/>
          </cell>
          <cell r="O19625" t="str">
            <v/>
          </cell>
          <cell r="P19625" t="str">
            <v/>
          </cell>
          <cell r="Q19625" t="str">
            <v/>
          </cell>
        </row>
        <row r="19626">
          <cell r="J19626" t="str">
            <v/>
          </cell>
          <cell r="O19626" t="str">
            <v/>
          </cell>
          <cell r="P19626" t="str">
            <v/>
          </cell>
          <cell r="Q19626" t="str">
            <v/>
          </cell>
        </row>
        <row r="19627">
          <cell r="J19627" t="str">
            <v/>
          </cell>
          <cell r="O19627" t="str">
            <v/>
          </cell>
          <cell r="P19627" t="str">
            <v/>
          </cell>
          <cell r="Q19627" t="str">
            <v/>
          </cell>
        </row>
        <row r="19628">
          <cell r="J19628" t="str">
            <v/>
          </cell>
          <cell r="O19628" t="str">
            <v/>
          </cell>
          <cell r="P19628" t="str">
            <v/>
          </cell>
          <cell r="Q19628" t="str">
            <v/>
          </cell>
        </row>
        <row r="19629">
          <cell r="J19629" t="str">
            <v/>
          </cell>
          <cell r="O19629" t="str">
            <v/>
          </cell>
          <cell r="P19629" t="str">
            <v/>
          </cell>
          <cell r="Q19629" t="str">
            <v/>
          </cell>
        </row>
        <row r="19630">
          <cell r="J19630" t="str">
            <v/>
          </cell>
          <cell r="O19630" t="str">
            <v/>
          </cell>
          <cell r="P19630" t="str">
            <v/>
          </cell>
          <cell r="Q19630" t="str">
            <v/>
          </cell>
        </row>
        <row r="19631">
          <cell r="J19631" t="str">
            <v/>
          </cell>
          <cell r="O19631" t="str">
            <v/>
          </cell>
          <cell r="P19631" t="str">
            <v/>
          </cell>
          <cell r="Q19631" t="str">
            <v/>
          </cell>
        </row>
        <row r="19632">
          <cell r="J19632" t="str">
            <v/>
          </cell>
          <cell r="O19632" t="str">
            <v/>
          </cell>
          <cell r="P19632" t="str">
            <v/>
          </cell>
          <cell r="Q19632" t="str">
            <v/>
          </cell>
        </row>
        <row r="19633">
          <cell r="J19633" t="str">
            <v/>
          </cell>
          <cell r="O19633" t="str">
            <v/>
          </cell>
          <cell r="P19633" t="str">
            <v/>
          </cell>
          <cell r="Q19633" t="str">
            <v/>
          </cell>
        </row>
        <row r="19634">
          <cell r="J19634" t="str">
            <v/>
          </cell>
          <cell r="O19634" t="str">
            <v/>
          </cell>
          <cell r="P19634" t="str">
            <v/>
          </cell>
          <cell r="Q19634" t="str">
            <v/>
          </cell>
        </row>
        <row r="19635">
          <cell r="J19635" t="str">
            <v/>
          </cell>
          <cell r="O19635" t="str">
            <v/>
          </cell>
          <cell r="P19635" t="str">
            <v/>
          </cell>
          <cell r="Q19635" t="str">
            <v/>
          </cell>
        </row>
        <row r="19636">
          <cell r="J19636" t="str">
            <v/>
          </cell>
          <cell r="O19636" t="str">
            <v/>
          </cell>
          <cell r="P19636" t="str">
            <v/>
          </cell>
          <cell r="Q19636" t="str">
            <v/>
          </cell>
        </row>
        <row r="19637">
          <cell r="J19637" t="str">
            <v/>
          </cell>
          <cell r="O19637" t="str">
            <v/>
          </cell>
          <cell r="P19637" t="str">
            <v/>
          </cell>
          <cell r="Q19637" t="str">
            <v/>
          </cell>
        </row>
        <row r="19638">
          <cell r="J19638" t="str">
            <v/>
          </cell>
          <cell r="O19638" t="str">
            <v/>
          </cell>
          <cell r="P19638" t="str">
            <v/>
          </cell>
          <cell r="Q19638" t="str">
            <v/>
          </cell>
        </row>
        <row r="19639">
          <cell r="J19639" t="str">
            <v/>
          </cell>
          <cell r="O19639" t="str">
            <v/>
          </cell>
          <cell r="P19639" t="str">
            <v/>
          </cell>
          <cell r="Q19639" t="str">
            <v/>
          </cell>
        </row>
        <row r="19640">
          <cell r="J19640" t="str">
            <v/>
          </cell>
          <cell r="O19640" t="str">
            <v/>
          </cell>
          <cell r="P19640" t="str">
            <v/>
          </cell>
          <cell r="Q19640" t="str">
            <v/>
          </cell>
        </row>
        <row r="19641">
          <cell r="J19641" t="str">
            <v/>
          </cell>
          <cell r="O19641" t="str">
            <v/>
          </cell>
          <cell r="P19641" t="str">
            <v/>
          </cell>
          <cell r="Q19641" t="str">
            <v/>
          </cell>
        </row>
        <row r="19642">
          <cell r="J19642" t="str">
            <v/>
          </cell>
          <cell r="O19642" t="str">
            <v/>
          </cell>
          <cell r="P19642" t="str">
            <v/>
          </cell>
          <cell r="Q19642" t="str">
            <v/>
          </cell>
        </row>
        <row r="19643">
          <cell r="J19643" t="str">
            <v/>
          </cell>
          <cell r="O19643" t="str">
            <v/>
          </cell>
          <cell r="P19643" t="str">
            <v/>
          </cell>
          <cell r="Q19643" t="str">
            <v/>
          </cell>
        </row>
        <row r="19644">
          <cell r="J19644" t="str">
            <v/>
          </cell>
          <cell r="O19644" t="str">
            <v/>
          </cell>
          <cell r="P19644" t="str">
            <v/>
          </cell>
          <cell r="Q19644" t="str">
            <v/>
          </cell>
        </row>
        <row r="19645">
          <cell r="J19645" t="str">
            <v/>
          </cell>
          <cell r="O19645" t="str">
            <v/>
          </cell>
          <cell r="P19645" t="str">
            <v/>
          </cell>
          <cell r="Q19645" t="str">
            <v/>
          </cell>
        </row>
        <row r="19646">
          <cell r="J19646" t="str">
            <v/>
          </cell>
          <cell r="O19646" t="str">
            <v/>
          </cell>
          <cell r="P19646" t="str">
            <v/>
          </cell>
          <cell r="Q19646" t="str">
            <v/>
          </cell>
        </row>
        <row r="19647">
          <cell r="J19647" t="str">
            <v/>
          </cell>
          <cell r="O19647" t="str">
            <v/>
          </cell>
          <cell r="P19647" t="str">
            <v/>
          </cell>
          <cell r="Q19647" t="str">
            <v/>
          </cell>
        </row>
        <row r="19648">
          <cell r="J19648" t="str">
            <v/>
          </cell>
          <cell r="O19648" t="str">
            <v/>
          </cell>
          <cell r="P19648" t="str">
            <v/>
          </cell>
          <cell r="Q19648" t="str">
            <v/>
          </cell>
        </row>
        <row r="19649">
          <cell r="J19649" t="str">
            <v/>
          </cell>
          <cell r="O19649" t="str">
            <v/>
          </cell>
          <cell r="P19649" t="str">
            <v/>
          </cell>
          <cell r="Q19649" t="str">
            <v/>
          </cell>
        </row>
        <row r="19650">
          <cell r="J19650" t="str">
            <v/>
          </cell>
          <cell r="O19650" t="str">
            <v/>
          </cell>
          <cell r="P19650" t="str">
            <v/>
          </cell>
          <cell r="Q19650" t="str">
            <v/>
          </cell>
        </row>
        <row r="19651">
          <cell r="J19651" t="str">
            <v/>
          </cell>
          <cell r="O19651" t="str">
            <v/>
          </cell>
          <cell r="P19651" t="str">
            <v/>
          </cell>
          <cell r="Q19651" t="str">
            <v/>
          </cell>
        </row>
        <row r="19652">
          <cell r="J19652" t="str">
            <v/>
          </cell>
          <cell r="O19652" t="str">
            <v/>
          </cell>
          <cell r="P19652" t="str">
            <v/>
          </cell>
          <cell r="Q19652" t="str">
            <v/>
          </cell>
        </row>
        <row r="19653">
          <cell r="J19653" t="str">
            <v/>
          </cell>
          <cell r="O19653" t="str">
            <v/>
          </cell>
          <cell r="P19653" t="str">
            <v/>
          </cell>
          <cell r="Q19653" t="str">
            <v/>
          </cell>
        </row>
        <row r="19654">
          <cell r="J19654" t="str">
            <v/>
          </cell>
          <cell r="O19654" t="str">
            <v/>
          </cell>
          <cell r="P19654" t="str">
            <v/>
          </cell>
          <cell r="Q19654" t="str">
            <v/>
          </cell>
        </row>
        <row r="19655">
          <cell r="J19655" t="str">
            <v/>
          </cell>
          <cell r="O19655" t="str">
            <v/>
          </cell>
          <cell r="P19655" t="str">
            <v/>
          </cell>
          <cell r="Q19655" t="str">
            <v/>
          </cell>
        </row>
        <row r="19656">
          <cell r="J19656" t="str">
            <v/>
          </cell>
          <cell r="O19656" t="str">
            <v/>
          </cell>
          <cell r="P19656" t="str">
            <v/>
          </cell>
          <cell r="Q19656" t="str">
            <v/>
          </cell>
        </row>
        <row r="19657">
          <cell r="J19657" t="str">
            <v/>
          </cell>
          <cell r="O19657" t="str">
            <v/>
          </cell>
          <cell r="P19657" t="str">
            <v/>
          </cell>
          <cell r="Q19657" t="str">
            <v/>
          </cell>
        </row>
        <row r="19658">
          <cell r="J19658" t="str">
            <v/>
          </cell>
          <cell r="O19658" t="str">
            <v/>
          </cell>
          <cell r="P19658" t="str">
            <v/>
          </cell>
          <cell r="Q19658" t="str">
            <v/>
          </cell>
        </row>
        <row r="19659">
          <cell r="J19659" t="str">
            <v/>
          </cell>
          <cell r="O19659" t="str">
            <v/>
          </cell>
          <cell r="P19659" t="str">
            <v/>
          </cell>
          <cell r="Q19659" t="str">
            <v/>
          </cell>
        </row>
        <row r="19660">
          <cell r="J19660" t="str">
            <v/>
          </cell>
          <cell r="O19660" t="str">
            <v/>
          </cell>
          <cell r="P19660" t="str">
            <v/>
          </cell>
          <cell r="Q19660" t="str">
            <v/>
          </cell>
        </row>
        <row r="19661">
          <cell r="J19661" t="str">
            <v/>
          </cell>
          <cell r="O19661" t="str">
            <v/>
          </cell>
          <cell r="P19661" t="str">
            <v/>
          </cell>
          <cell r="Q19661" t="str">
            <v/>
          </cell>
        </row>
        <row r="19662">
          <cell r="J19662" t="str">
            <v/>
          </cell>
          <cell r="O19662" t="str">
            <v/>
          </cell>
          <cell r="P19662" t="str">
            <v/>
          </cell>
          <cell r="Q19662" t="str">
            <v/>
          </cell>
        </row>
        <row r="19663">
          <cell r="J19663" t="str">
            <v/>
          </cell>
          <cell r="O19663" t="str">
            <v/>
          </cell>
          <cell r="P19663" t="str">
            <v/>
          </cell>
          <cell r="Q19663" t="str">
            <v/>
          </cell>
        </row>
        <row r="19664">
          <cell r="J19664" t="str">
            <v/>
          </cell>
          <cell r="O19664" t="str">
            <v/>
          </cell>
          <cell r="P19664" t="str">
            <v/>
          </cell>
          <cell r="Q19664" t="str">
            <v/>
          </cell>
        </row>
        <row r="19665">
          <cell r="J19665" t="str">
            <v/>
          </cell>
          <cell r="O19665" t="str">
            <v/>
          </cell>
          <cell r="P19665" t="str">
            <v/>
          </cell>
          <cell r="Q19665" t="str">
            <v/>
          </cell>
        </row>
        <row r="19666">
          <cell r="J19666" t="str">
            <v/>
          </cell>
          <cell r="O19666" t="str">
            <v/>
          </cell>
          <cell r="P19666" t="str">
            <v/>
          </cell>
          <cell r="Q19666" t="str">
            <v/>
          </cell>
        </row>
        <row r="19667">
          <cell r="J19667" t="str">
            <v/>
          </cell>
          <cell r="O19667" t="str">
            <v/>
          </cell>
          <cell r="P19667" t="str">
            <v/>
          </cell>
          <cell r="Q19667" t="str">
            <v/>
          </cell>
        </row>
        <row r="19668">
          <cell r="J19668" t="str">
            <v/>
          </cell>
          <cell r="O19668" t="str">
            <v/>
          </cell>
          <cell r="P19668" t="str">
            <v/>
          </cell>
          <cell r="Q19668" t="str">
            <v/>
          </cell>
        </row>
        <row r="19669">
          <cell r="J19669" t="str">
            <v/>
          </cell>
          <cell r="O19669" t="str">
            <v/>
          </cell>
          <cell r="P19669" t="str">
            <v/>
          </cell>
          <cell r="Q19669" t="str">
            <v/>
          </cell>
        </row>
        <row r="19670">
          <cell r="J19670" t="str">
            <v/>
          </cell>
          <cell r="O19670" t="str">
            <v/>
          </cell>
          <cell r="P19670" t="str">
            <v/>
          </cell>
          <cell r="Q19670" t="str">
            <v/>
          </cell>
        </row>
        <row r="19671">
          <cell r="J19671" t="str">
            <v/>
          </cell>
          <cell r="O19671" t="str">
            <v/>
          </cell>
          <cell r="P19671" t="str">
            <v/>
          </cell>
          <cell r="Q19671" t="str">
            <v/>
          </cell>
        </row>
        <row r="19672">
          <cell r="J19672" t="str">
            <v/>
          </cell>
          <cell r="O19672" t="str">
            <v/>
          </cell>
          <cell r="P19672" t="str">
            <v/>
          </cell>
          <cell r="Q19672" t="str">
            <v/>
          </cell>
        </row>
        <row r="19673">
          <cell r="J19673" t="str">
            <v/>
          </cell>
          <cell r="O19673" t="str">
            <v/>
          </cell>
          <cell r="P19673" t="str">
            <v/>
          </cell>
          <cell r="Q19673" t="str">
            <v/>
          </cell>
        </row>
        <row r="19674">
          <cell r="J19674" t="str">
            <v/>
          </cell>
          <cell r="O19674" t="str">
            <v/>
          </cell>
          <cell r="P19674" t="str">
            <v/>
          </cell>
          <cell r="Q19674" t="str">
            <v/>
          </cell>
        </row>
        <row r="19675">
          <cell r="J19675" t="str">
            <v/>
          </cell>
          <cell r="O19675" t="str">
            <v/>
          </cell>
          <cell r="P19675" t="str">
            <v/>
          </cell>
          <cell r="Q19675" t="str">
            <v/>
          </cell>
        </row>
        <row r="19676">
          <cell r="J19676" t="str">
            <v/>
          </cell>
          <cell r="O19676" t="str">
            <v/>
          </cell>
          <cell r="P19676" t="str">
            <v/>
          </cell>
          <cell r="Q19676" t="str">
            <v/>
          </cell>
        </row>
        <row r="19677">
          <cell r="J19677" t="str">
            <v/>
          </cell>
          <cell r="O19677" t="str">
            <v/>
          </cell>
          <cell r="P19677" t="str">
            <v/>
          </cell>
          <cell r="Q19677" t="str">
            <v/>
          </cell>
        </row>
        <row r="19678">
          <cell r="J19678" t="str">
            <v/>
          </cell>
          <cell r="O19678" t="str">
            <v/>
          </cell>
          <cell r="P19678" t="str">
            <v/>
          </cell>
          <cell r="Q19678" t="str">
            <v/>
          </cell>
        </row>
        <row r="19679">
          <cell r="J19679" t="str">
            <v/>
          </cell>
          <cell r="O19679" t="str">
            <v/>
          </cell>
          <cell r="P19679" t="str">
            <v/>
          </cell>
          <cell r="Q19679" t="str">
            <v/>
          </cell>
        </row>
        <row r="19680">
          <cell r="J19680" t="str">
            <v/>
          </cell>
          <cell r="O19680" t="str">
            <v/>
          </cell>
          <cell r="P19680" t="str">
            <v/>
          </cell>
          <cell r="Q19680" t="str">
            <v/>
          </cell>
        </row>
        <row r="19681">
          <cell r="J19681" t="str">
            <v/>
          </cell>
          <cell r="O19681" t="str">
            <v/>
          </cell>
          <cell r="P19681" t="str">
            <v/>
          </cell>
          <cell r="Q19681" t="str">
            <v/>
          </cell>
        </row>
        <row r="19682">
          <cell r="J19682" t="str">
            <v/>
          </cell>
          <cell r="O19682" t="str">
            <v/>
          </cell>
          <cell r="P19682" t="str">
            <v/>
          </cell>
          <cell r="Q19682" t="str">
            <v/>
          </cell>
        </row>
        <row r="19683">
          <cell r="J19683" t="str">
            <v/>
          </cell>
          <cell r="O19683" t="str">
            <v/>
          </cell>
          <cell r="P19683" t="str">
            <v/>
          </cell>
          <cell r="Q19683" t="str">
            <v/>
          </cell>
        </row>
        <row r="19684">
          <cell r="J19684" t="str">
            <v/>
          </cell>
          <cell r="O19684" t="str">
            <v/>
          </cell>
          <cell r="P19684" t="str">
            <v/>
          </cell>
          <cell r="Q19684" t="str">
            <v/>
          </cell>
        </row>
        <row r="19685">
          <cell r="J19685" t="str">
            <v/>
          </cell>
          <cell r="O19685" t="str">
            <v/>
          </cell>
          <cell r="P19685" t="str">
            <v/>
          </cell>
          <cell r="Q19685" t="str">
            <v/>
          </cell>
        </row>
        <row r="19686">
          <cell r="J19686" t="str">
            <v/>
          </cell>
          <cell r="O19686" t="str">
            <v/>
          </cell>
          <cell r="P19686" t="str">
            <v/>
          </cell>
          <cell r="Q19686" t="str">
            <v/>
          </cell>
        </row>
        <row r="19687">
          <cell r="J19687" t="str">
            <v/>
          </cell>
          <cell r="O19687" t="str">
            <v/>
          </cell>
          <cell r="P19687" t="str">
            <v/>
          </cell>
          <cell r="Q19687" t="str">
            <v/>
          </cell>
        </row>
        <row r="19688">
          <cell r="J19688" t="str">
            <v/>
          </cell>
          <cell r="O19688" t="str">
            <v/>
          </cell>
          <cell r="P19688" t="str">
            <v/>
          </cell>
          <cell r="Q19688" t="str">
            <v/>
          </cell>
        </row>
        <row r="19689">
          <cell r="J19689" t="str">
            <v/>
          </cell>
          <cell r="O19689" t="str">
            <v/>
          </cell>
          <cell r="P19689" t="str">
            <v/>
          </cell>
          <cell r="Q19689" t="str">
            <v/>
          </cell>
        </row>
        <row r="19690">
          <cell r="J19690" t="str">
            <v/>
          </cell>
          <cell r="O19690" t="str">
            <v/>
          </cell>
          <cell r="P19690" t="str">
            <v/>
          </cell>
          <cell r="Q19690" t="str">
            <v/>
          </cell>
        </row>
        <row r="19691">
          <cell r="J19691" t="str">
            <v/>
          </cell>
          <cell r="O19691" t="str">
            <v/>
          </cell>
          <cell r="P19691" t="str">
            <v/>
          </cell>
          <cell r="Q19691" t="str">
            <v/>
          </cell>
        </row>
        <row r="19692">
          <cell r="J19692" t="str">
            <v/>
          </cell>
          <cell r="O19692" t="str">
            <v/>
          </cell>
          <cell r="P19692" t="str">
            <v/>
          </cell>
          <cell r="Q19692" t="str">
            <v/>
          </cell>
        </row>
        <row r="19693">
          <cell r="J19693" t="str">
            <v/>
          </cell>
          <cell r="O19693" t="str">
            <v/>
          </cell>
          <cell r="P19693" t="str">
            <v/>
          </cell>
          <cell r="Q19693" t="str">
            <v/>
          </cell>
        </row>
        <row r="19694">
          <cell r="J19694" t="str">
            <v/>
          </cell>
          <cell r="O19694" t="str">
            <v/>
          </cell>
          <cell r="P19694" t="str">
            <v/>
          </cell>
          <cell r="Q19694" t="str">
            <v/>
          </cell>
        </row>
        <row r="19695">
          <cell r="J19695" t="str">
            <v/>
          </cell>
          <cell r="O19695" t="str">
            <v/>
          </cell>
          <cell r="P19695" t="str">
            <v/>
          </cell>
          <cell r="Q19695" t="str">
            <v/>
          </cell>
        </row>
        <row r="19696">
          <cell r="J19696" t="str">
            <v/>
          </cell>
          <cell r="O19696" t="str">
            <v/>
          </cell>
          <cell r="P19696" t="str">
            <v/>
          </cell>
          <cell r="Q19696" t="str">
            <v/>
          </cell>
        </row>
        <row r="19697">
          <cell r="J19697" t="str">
            <v/>
          </cell>
          <cell r="O19697" t="str">
            <v/>
          </cell>
          <cell r="P19697" t="str">
            <v/>
          </cell>
          <cell r="Q19697" t="str">
            <v/>
          </cell>
        </row>
        <row r="19698">
          <cell r="J19698" t="str">
            <v/>
          </cell>
          <cell r="O19698" t="str">
            <v/>
          </cell>
          <cell r="P19698" t="str">
            <v/>
          </cell>
          <cell r="Q19698" t="str">
            <v/>
          </cell>
        </row>
        <row r="19699">
          <cell r="J19699" t="str">
            <v/>
          </cell>
          <cell r="O19699" t="str">
            <v/>
          </cell>
          <cell r="P19699" t="str">
            <v/>
          </cell>
          <cell r="Q19699" t="str">
            <v/>
          </cell>
        </row>
        <row r="19700">
          <cell r="J19700" t="str">
            <v/>
          </cell>
          <cell r="O19700" t="str">
            <v/>
          </cell>
          <cell r="P19700" t="str">
            <v/>
          </cell>
          <cell r="Q19700" t="str">
            <v/>
          </cell>
        </row>
        <row r="19701">
          <cell r="J19701" t="str">
            <v/>
          </cell>
          <cell r="O19701" t="str">
            <v/>
          </cell>
          <cell r="P19701" t="str">
            <v/>
          </cell>
          <cell r="Q19701" t="str">
            <v/>
          </cell>
        </row>
        <row r="19702">
          <cell r="J19702" t="str">
            <v/>
          </cell>
          <cell r="O19702" t="str">
            <v/>
          </cell>
          <cell r="P19702" t="str">
            <v/>
          </cell>
          <cell r="Q19702" t="str">
            <v/>
          </cell>
        </row>
        <row r="19703">
          <cell r="J19703" t="str">
            <v/>
          </cell>
          <cell r="O19703" t="str">
            <v/>
          </cell>
          <cell r="P19703" t="str">
            <v/>
          </cell>
          <cell r="Q19703" t="str">
            <v/>
          </cell>
        </row>
        <row r="19704">
          <cell r="J19704" t="str">
            <v/>
          </cell>
          <cell r="O19704" t="str">
            <v/>
          </cell>
          <cell r="P19704" t="str">
            <v/>
          </cell>
          <cell r="Q19704" t="str">
            <v/>
          </cell>
        </row>
        <row r="19705">
          <cell r="J19705" t="str">
            <v/>
          </cell>
          <cell r="O19705" t="str">
            <v/>
          </cell>
          <cell r="P19705" t="str">
            <v/>
          </cell>
          <cell r="Q19705" t="str">
            <v/>
          </cell>
        </row>
        <row r="19706">
          <cell r="J19706" t="str">
            <v/>
          </cell>
          <cell r="O19706" t="str">
            <v/>
          </cell>
          <cell r="P19706" t="str">
            <v/>
          </cell>
          <cell r="Q19706" t="str">
            <v/>
          </cell>
        </row>
        <row r="19707">
          <cell r="J19707" t="str">
            <v/>
          </cell>
          <cell r="O19707" t="str">
            <v/>
          </cell>
          <cell r="P19707" t="str">
            <v/>
          </cell>
          <cell r="Q19707" t="str">
            <v/>
          </cell>
        </row>
        <row r="19708">
          <cell r="J19708" t="str">
            <v/>
          </cell>
          <cell r="O19708" t="str">
            <v/>
          </cell>
          <cell r="P19708" t="str">
            <v/>
          </cell>
          <cell r="Q19708" t="str">
            <v/>
          </cell>
        </row>
        <row r="19709">
          <cell r="J19709" t="str">
            <v/>
          </cell>
          <cell r="O19709" t="str">
            <v/>
          </cell>
          <cell r="P19709" t="str">
            <v/>
          </cell>
          <cell r="Q19709" t="str">
            <v/>
          </cell>
        </row>
        <row r="19710">
          <cell r="J19710" t="str">
            <v/>
          </cell>
          <cell r="O19710" t="str">
            <v/>
          </cell>
          <cell r="P19710" t="str">
            <v/>
          </cell>
          <cell r="Q19710" t="str">
            <v/>
          </cell>
        </row>
        <row r="19711">
          <cell r="J19711" t="str">
            <v/>
          </cell>
          <cell r="O19711" t="str">
            <v/>
          </cell>
          <cell r="P19711" t="str">
            <v/>
          </cell>
          <cell r="Q19711" t="str">
            <v/>
          </cell>
        </row>
        <row r="19712">
          <cell r="J19712" t="str">
            <v/>
          </cell>
          <cell r="O19712" t="str">
            <v/>
          </cell>
          <cell r="P19712" t="str">
            <v/>
          </cell>
          <cell r="Q19712" t="str">
            <v/>
          </cell>
        </row>
        <row r="19713">
          <cell r="J19713" t="str">
            <v/>
          </cell>
          <cell r="O19713" t="str">
            <v/>
          </cell>
          <cell r="P19713" t="str">
            <v/>
          </cell>
          <cell r="Q19713" t="str">
            <v/>
          </cell>
        </row>
        <row r="19714">
          <cell r="J19714" t="str">
            <v/>
          </cell>
          <cell r="O19714" t="str">
            <v/>
          </cell>
          <cell r="P19714" t="str">
            <v/>
          </cell>
          <cell r="Q19714" t="str">
            <v/>
          </cell>
        </row>
        <row r="19715">
          <cell r="J19715" t="str">
            <v/>
          </cell>
          <cell r="O19715" t="str">
            <v/>
          </cell>
          <cell r="P19715" t="str">
            <v/>
          </cell>
          <cell r="Q19715" t="str">
            <v/>
          </cell>
        </row>
        <row r="19716">
          <cell r="J19716" t="str">
            <v/>
          </cell>
          <cell r="O19716" t="str">
            <v/>
          </cell>
          <cell r="P19716" t="str">
            <v/>
          </cell>
          <cell r="Q19716" t="str">
            <v/>
          </cell>
        </row>
        <row r="19717">
          <cell r="J19717" t="str">
            <v/>
          </cell>
          <cell r="O19717" t="str">
            <v/>
          </cell>
          <cell r="P19717" t="str">
            <v/>
          </cell>
          <cell r="Q19717" t="str">
            <v/>
          </cell>
        </row>
        <row r="19718">
          <cell r="J19718" t="str">
            <v/>
          </cell>
          <cell r="O19718" t="str">
            <v/>
          </cell>
          <cell r="P19718" t="str">
            <v/>
          </cell>
          <cell r="Q19718" t="str">
            <v/>
          </cell>
        </row>
        <row r="19719">
          <cell r="J19719" t="str">
            <v/>
          </cell>
          <cell r="O19719" t="str">
            <v/>
          </cell>
          <cell r="P19719" t="str">
            <v/>
          </cell>
          <cell r="Q19719" t="str">
            <v/>
          </cell>
        </row>
        <row r="19720">
          <cell r="J19720" t="str">
            <v/>
          </cell>
          <cell r="O19720" t="str">
            <v/>
          </cell>
          <cell r="P19720" t="str">
            <v/>
          </cell>
          <cell r="Q19720" t="str">
            <v/>
          </cell>
        </row>
        <row r="19721">
          <cell r="J19721" t="str">
            <v/>
          </cell>
          <cell r="O19721" t="str">
            <v/>
          </cell>
          <cell r="P19721" t="str">
            <v/>
          </cell>
          <cell r="Q19721" t="str">
            <v/>
          </cell>
        </row>
        <row r="19722">
          <cell r="J19722" t="str">
            <v/>
          </cell>
          <cell r="O19722" t="str">
            <v/>
          </cell>
          <cell r="P19722" t="str">
            <v/>
          </cell>
          <cell r="Q19722" t="str">
            <v/>
          </cell>
        </row>
        <row r="19723">
          <cell r="J19723" t="str">
            <v/>
          </cell>
          <cell r="O19723" t="str">
            <v/>
          </cell>
          <cell r="P19723" t="str">
            <v/>
          </cell>
          <cell r="Q19723" t="str">
            <v/>
          </cell>
        </row>
        <row r="19724">
          <cell r="J19724" t="str">
            <v/>
          </cell>
          <cell r="O19724" t="str">
            <v/>
          </cell>
          <cell r="P19724" t="str">
            <v/>
          </cell>
          <cell r="Q19724" t="str">
            <v/>
          </cell>
        </row>
        <row r="19725">
          <cell r="J19725" t="str">
            <v/>
          </cell>
          <cell r="O19725" t="str">
            <v/>
          </cell>
          <cell r="P19725" t="str">
            <v/>
          </cell>
          <cell r="Q19725" t="str">
            <v/>
          </cell>
        </row>
        <row r="19726">
          <cell r="J19726" t="str">
            <v/>
          </cell>
          <cell r="O19726" t="str">
            <v/>
          </cell>
          <cell r="P19726" t="str">
            <v/>
          </cell>
          <cell r="Q19726" t="str">
            <v/>
          </cell>
        </row>
        <row r="19727">
          <cell r="J19727" t="str">
            <v/>
          </cell>
          <cell r="O19727" t="str">
            <v/>
          </cell>
          <cell r="P19727" t="str">
            <v/>
          </cell>
          <cell r="Q19727" t="str">
            <v/>
          </cell>
        </row>
        <row r="19728">
          <cell r="J19728" t="str">
            <v/>
          </cell>
          <cell r="O19728" t="str">
            <v/>
          </cell>
          <cell r="P19728" t="str">
            <v/>
          </cell>
          <cell r="Q19728" t="str">
            <v/>
          </cell>
        </row>
        <row r="19729">
          <cell r="J19729" t="str">
            <v/>
          </cell>
          <cell r="O19729" t="str">
            <v/>
          </cell>
          <cell r="P19729" t="str">
            <v/>
          </cell>
          <cell r="Q19729" t="str">
            <v/>
          </cell>
        </row>
        <row r="19730">
          <cell r="J19730" t="str">
            <v/>
          </cell>
          <cell r="O19730" t="str">
            <v/>
          </cell>
          <cell r="P19730" t="str">
            <v/>
          </cell>
          <cell r="Q19730" t="str">
            <v/>
          </cell>
        </row>
        <row r="19731">
          <cell r="J19731" t="str">
            <v/>
          </cell>
          <cell r="O19731" t="str">
            <v/>
          </cell>
          <cell r="P19731" t="str">
            <v/>
          </cell>
          <cell r="Q19731" t="str">
            <v/>
          </cell>
        </row>
        <row r="19732">
          <cell r="J19732" t="str">
            <v/>
          </cell>
          <cell r="O19732" t="str">
            <v/>
          </cell>
          <cell r="P19732" t="str">
            <v/>
          </cell>
          <cell r="Q19732" t="str">
            <v/>
          </cell>
        </row>
        <row r="19733">
          <cell r="J19733" t="str">
            <v/>
          </cell>
          <cell r="O19733" t="str">
            <v/>
          </cell>
          <cell r="P19733" t="str">
            <v/>
          </cell>
          <cell r="Q19733" t="str">
            <v/>
          </cell>
        </row>
        <row r="19734">
          <cell r="J19734" t="str">
            <v/>
          </cell>
          <cell r="O19734" t="str">
            <v/>
          </cell>
          <cell r="P19734" t="str">
            <v/>
          </cell>
          <cell r="Q19734" t="str">
            <v/>
          </cell>
        </row>
        <row r="19735">
          <cell r="J19735" t="str">
            <v/>
          </cell>
          <cell r="O19735" t="str">
            <v/>
          </cell>
          <cell r="P19735" t="str">
            <v/>
          </cell>
          <cell r="Q19735" t="str">
            <v/>
          </cell>
        </row>
        <row r="19736">
          <cell r="J19736" t="str">
            <v/>
          </cell>
          <cell r="O19736" t="str">
            <v/>
          </cell>
          <cell r="P19736" t="str">
            <v/>
          </cell>
          <cell r="Q19736" t="str">
            <v/>
          </cell>
        </row>
        <row r="19737">
          <cell r="J19737" t="str">
            <v/>
          </cell>
          <cell r="O19737" t="str">
            <v/>
          </cell>
          <cell r="P19737" t="str">
            <v/>
          </cell>
          <cell r="Q19737" t="str">
            <v/>
          </cell>
        </row>
        <row r="19738">
          <cell r="J19738" t="str">
            <v/>
          </cell>
          <cell r="O19738" t="str">
            <v/>
          </cell>
          <cell r="P19738" t="str">
            <v/>
          </cell>
          <cell r="Q19738" t="str">
            <v/>
          </cell>
        </row>
        <row r="19739">
          <cell r="J19739" t="str">
            <v/>
          </cell>
          <cell r="O19739" t="str">
            <v/>
          </cell>
          <cell r="P19739" t="str">
            <v/>
          </cell>
          <cell r="Q19739" t="str">
            <v/>
          </cell>
        </row>
        <row r="19740">
          <cell r="J19740" t="str">
            <v/>
          </cell>
          <cell r="O19740" t="str">
            <v/>
          </cell>
          <cell r="P19740" t="str">
            <v/>
          </cell>
          <cell r="Q19740" t="str">
            <v/>
          </cell>
        </row>
        <row r="19741">
          <cell r="J19741" t="str">
            <v/>
          </cell>
          <cell r="O19741" t="str">
            <v/>
          </cell>
          <cell r="P19741" t="str">
            <v/>
          </cell>
          <cell r="Q19741" t="str">
            <v/>
          </cell>
        </row>
        <row r="19742">
          <cell r="J19742" t="str">
            <v/>
          </cell>
          <cell r="O19742" t="str">
            <v/>
          </cell>
          <cell r="P19742" t="str">
            <v/>
          </cell>
          <cell r="Q19742" t="str">
            <v/>
          </cell>
        </row>
        <row r="19743">
          <cell r="J19743" t="str">
            <v/>
          </cell>
          <cell r="O19743" t="str">
            <v/>
          </cell>
          <cell r="P19743" t="str">
            <v/>
          </cell>
          <cell r="Q19743" t="str">
            <v/>
          </cell>
        </row>
        <row r="19744">
          <cell r="J19744" t="str">
            <v/>
          </cell>
          <cell r="O19744" t="str">
            <v/>
          </cell>
          <cell r="P19744" t="str">
            <v/>
          </cell>
          <cell r="Q19744" t="str">
            <v/>
          </cell>
        </row>
        <row r="19745">
          <cell r="J19745" t="str">
            <v/>
          </cell>
          <cell r="O19745" t="str">
            <v/>
          </cell>
          <cell r="P19745" t="str">
            <v/>
          </cell>
          <cell r="Q19745" t="str">
            <v/>
          </cell>
        </row>
        <row r="19746">
          <cell r="J19746" t="str">
            <v/>
          </cell>
          <cell r="O19746" t="str">
            <v/>
          </cell>
          <cell r="P19746" t="str">
            <v/>
          </cell>
          <cell r="Q19746" t="str">
            <v/>
          </cell>
        </row>
        <row r="19747">
          <cell r="J19747" t="str">
            <v/>
          </cell>
          <cell r="O19747" t="str">
            <v/>
          </cell>
          <cell r="P19747" t="str">
            <v/>
          </cell>
          <cell r="Q19747" t="str">
            <v/>
          </cell>
        </row>
        <row r="19748">
          <cell r="J19748" t="str">
            <v/>
          </cell>
          <cell r="O19748" t="str">
            <v/>
          </cell>
          <cell r="P19748" t="str">
            <v/>
          </cell>
          <cell r="Q19748" t="str">
            <v/>
          </cell>
        </row>
        <row r="19749">
          <cell r="J19749" t="str">
            <v/>
          </cell>
          <cell r="O19749" t="str">
            <v/>
          </cell>
          <cell r="P19749" t="str">
            <v/>
          </cell>
          <cell r="Q19749" t="str">
            <v/>
          </cell>
        </row>
        <row r="19750">
          <cell r="J19750" t="str">
            <v/>
          </cell>
          <cell r="O19750" t="str">
            <v/>
          </cell>
          <cell r="P19750" t="str">
            <v/>
          </cell>
          <cell r="Q19750" t="str">
            <v/>
          </cell>
        </row>
        <row r="19751">
          <cell r="J19751" t="str">
            <v/>
          </cell>
          <cell r="O19751" t="str">
            <v/>
          </cell>
          <cell r="P19751" t="str">
            <v/>
          </cell>
          <cell r="Q19751" t="str">
            <v/>
          </cell>
        </row>
        <row r="19752">
          <cell r="J19752" t="str">
            <v/>
          </cell>
          <cell r="O19752" t="str">
            <v/>
          </cell>
          <cell r="P19752" t="str">
            <v/>
          </cell>
          <cell r="Q19752" t="str">
            <v/>
          </cell>
        </row>
        <row r="19753">
          <cell r="J19753" t="str">
            <v/>
          </cell>
          <cell r="O19753" t="str">
            <v/>
          </cell>
          <cell r="P19753" t="str">
            <v/>
          </cell>
          <cell r="Q19753" t="str">
            <v/>
          </cell>
        </row>
        <row r="19754">
          <cell r="J19754" t="str">
            <v/>
          </cell>
          <cell r="O19754" t="str">
            <v/>
          </cell>
          <cell r="P19754" t="str">
            <v/>
          </cell>
          <cell r="Q19754" t="str">
            <v/>
          </cell>
        </row>
        <row r="19755">
          <cell r="J19755" t="str">
            <v/>
          </cell>
          <cell r="O19755" t="str">
            <v/>
          </cell>
          <cell r="P19755" t="str">
            <v/>
          </cell>
          <cell r="Q19755" t="str">
            <v/>
          </cell>
        </row>
        <row r="19756">
          <cell r="J19756" t="str">
            <v/>
          </cell>
          <cell r="O19756" t="str">
            <v/>
          </cell>
          <cell r="P19756" t="str">
            <v/>
          </cell>
          <cell r="Q19756" t="str">
            <v/>
          </cell>
        </row>
        <row r="19757">
          <cell r="J19757" t="str">
            <v/>
          </cell>
          <cell r="O19757" t="str">
            <v/>
          </cell>
          <cell r="P19757" t="str">
            <v/>
          </cell>
          <cell r="Q19757" t="str">
            <v/>
          </cell>
        </row>
        <row r="19758">
          <cell r="J19758" t="str">
            <v/>
          </cell>
          <cell r="O19758" t="str">
            <v/>
          </cell>
          <cell r="P19758" t="str">
            <v/>
          </cell>
          <cell r="Q19758" t="str">
            <v/>
          </cell>
        </row>
        <row r="19759">
          <cell r="J19759" t="str">
            <v/>
          </cell>
          <cell r="O19759" t="str">
            <v/>
          </cell>
          <cell r="P19759" t="str">
            <v/>
          </cell>
          <cell r="Q19759" t="str">
            <v/>
          </cell>
        </row>
        <row r="19760">
          <cell r="J19760" t="str">
            <v/>
          </cell>
          <cell r="O19760" t="str">
            <v/>
          </cell>
          <cell r="P19760" t="str">
            <v/>
          </cell>
          <cell r="Q19760" t="str">
            <v/>
          </cell>
        </row>
        <row r="19761">
          <cell r="J19761" t="str">
            <v/>
          </cell>
          <cell r="O19761" t="str">
            <v/>
          </cell>
          <cell r="P19761" t="str">
            <v/>
          </cell>
          <cell r="Q19761" t="str">
            <v/>
          </cell>
        </row>
        <row r="19762">
          <cell r="J19762" t="str">
            <v/>
          </cell>
          <cell r="O19762" t="str">
            <v/>
          </cell>
          <cell r="P19762" t="str">
            <v/>
          </cell>
          <cell r="Q19762" t="str">
            <v/>
          </cell>
        </row>
        <row r="19763">
          <cell r="J19763" t="str">
            <v/>
          </cell>
          <cell r="O19763" t="str">
            <v/>
          </cell>
          <cell r="P19763" t="str">
            <v/>
          </cell>
          <cell r="Q19763" t="str">
            <v/>
          </cell>
        </row>
        <row r="19764">
          <cell r="J19764" t="str">
            <v/>
          </cell>
          <cell r="O19764" t="str">
            <v/>
          </cell>
          <cell r="P19764" t="str">
            <v/>
          </cell>
          <cell r="Q19764" t="str">
            <v/>
          </cell>
        </row>
        <row r="19765">
          <cell r="J19765" t="str">
            <v/>
          </cell>
          <cell r="O19765" t="str">
            <v/>
          </cell>
          <cell r="P19765" t="str">
            <v/>
          </cell>
          <cell r="Q19765" t="str">
            <v/>
          </cell>
        </row>
        <row r="19766">
          <cell r="J19766" t="str">
            <v/>
          </cell>
          <cell r="O19766" t="str">
            <v/>
          </cell>
          <cell r="P19766" t="str">
            <v/>
          </cell>
          <cell r="Q19766" t="str">
            <v/>
          </cell>
        </row>
        <row r="19767">
          <cell r="J19767" t="str">
            <v/>
          </cell>
          <cell r="O19767" t="str">
            <v/>
          </cell>
          <cell r="P19767" t="str">
            <v/>
          </cell>
          <cell r="Q19767" t="str">
            <v/>
          </cell>
        </row>
        <row r="19768">
          <cell r="J19768" t="str">
            <v/>
          </cell>
          <cell r="O19768" t="str">
            <v/>
          </cell>
          <cell r="P19768" t="str">
            <v/>
          </cell>
          <cell r="Q19768" t="str">
            <v/>
          </cell>
        </row>
        <row r="19769">
          <cell r="J19769" t="str">
            <v/>
          </cell>
          <cell r="O19769" t="str">
            <v/>
          </cell>
          <cell r="P19769" t="str">
            <v/>
          </cell>
          <cell r="Q19769" t="str">
            <v/>
          </cell>
        </row>
        <row r="19770">
          <cell r="J19770" t="str">
            <v/>
          </cell>
          <cell r="O19770" t="str">
            <v/>
          </cell>
          <cell r="P19770" t="str">
            <v/>
          </cell>
          <cell r="Q19770" t="str">
            <v/>
          </cell>
        </row>
        <row r="19771">
          <cell r="J19771" t="str">
            <v/>
          </cell>
          <cell r="O19771" t="str">
            <v/>
          </cell>
          <cell r="P19771" t="str">
            <v/>
          </cell>
          <cell r="Q19771" t="str">
            <v/>
          </cell>
        </row>
        <row r="19772">
          <cell r="J19772" t="str">
            <v/>
          </cell>
          <cell r="O19772" t="str">
            <v/>
          </cell>
          <cell r="P19772" t="str">
            <v/>
          </cell>
          <cell r="Q19772" t="str">
            <v/>
          </cell>
        </row>
        <row r="19773">
          <cell r="J19773" t="str">
            <v/>
          </cell>
          <cell r="O19773" t="str">
            <v/>
          </cell>
          <cell r="P19773" t="str">
            <v/>
          </cell>
          <cell r="Q19773" t="str">
            <v/>
          </cell>
        </row>
        <row r="19774">
          <cell r="J19774" t="str">
            <v/>
          </cell>
          <cell r="O19774" t="str">
            <v/>
          </cell>
          <cell r="P19774" t="str">
            <v/>
          </cell>
          <cell r="Q19774" t="str">
            <v/>
          </cell>
        </row>
        <row r="19775">
          <cell r="J19775" t="str">
            <v/>
          </cell>
          <cell r="O19775" t="str">
            <v/>
          </cell>
          <cell r="P19775" t="str">
            <v/>
          </cell>
          <cell r="Q19775" t="str">
            <v/>
          </cell>
        </row>
        <row r="19776">
          <cell r="J19776" t="str">
            <v/>
          </cell>
          <cell r="O19776" t="str">
            <v/>
          </cell>
          <cell r="P19776" t="str">
            <v/>
          </cell>
          <cell r="Q19776" t="str">
            <v/>
          </cell>
        </row>
        <row r="19777">
          <cell r="J19777" t="str">
            <v/>
          </cell>
          <cell r="O19777" t="str">
            <v/>
          </cell>
          <cell r="P19777" t="str">
            <v/>
          </cell>
          <cell r="Q19777" t="str">
            <v/>
          </cell>
        </row>
        <row r="19778">
          <cell r="J19778" t="str">
            <v/>
          </cell>
          <cell r="O19778" t="str">
            <v/>
          </cell>
          <cell r="P19778" t="str">
            <v/>
          </cell>
          <cell r="Q19778" t="str">
            <v/>
          </cell>
        </row>
        <row r="19779">
          <cell r="J19779" t="str">
            <v/>
          </cell>
          <cell r="O19779" t="str">
            <v/>
          </cell>
          <cell r="P19779" t="str">
            <v/>
          </cell>
          <cell r="Q19779" t="str">
            <v/>
          </cell>
        </row>
        <row r="19780">
          <cell r="J19780" t="str">
            <v/>
          </cell>
          <cell r="O19780" t="str">
            <v/>
          </cell>
          <cell r="P19780" t="str">
            <v/>
          </cell>
          <cell r="Q19780" t="str">
            <v/>
          </cell>
        </row>
        <row r="19781">
          <cell r="J19781" t="str">
            <v/>
          </cell>
          <cell r="O19781" t="str">
            <v/>
          </cell>
          <cell r="P19781" t="str">
            <v/>
          </cell>
          <cell r="Q19781" t="str">
            <v/>
          </cell>
        </row>
        <row r="19782">
          <cell r="J19782" t="str">
            <v/>
          </cell>
          <cell r="O19782" t="str">
            <v/>
          </cell>
          <cell r="P19782" t="str">
            <v/>
          </cell>
          <cell r="Q19782" t="str">
            <v/>
          </cell>
        </row>
        <row r="19783">
          <cell r="J19783" t="str">
            <v/>
          </cell>
          <cell r="O19783" t="str">
            <v/>
          </cell>
          <cell r="P19783" t="str">
            <v/>
          </cell>
          <cell r="Q19783" t="str">
            <v/>
          </cell>
        </row>
        <row r="19784">
          <cell r="J19784" t="str">
            <v/>
          </cell>
          <cell r="O19784" t="str">
            <v/>
          </cell>
          <cell r="P19784" t="str">
            <v/>
          </cell>
          <cell r="Q19784" t="str">
            <v/>
          </cell>
        </row>
        <row r="19785">
          <cell r="J19785" t="str">
            <v/>
          </cell>
          <cell r="O19785" t="str">
            <v/>
          </cell>
          <cell r="P19785" t="str">
            <v/>
          </cell>
          <cell r="Q19785" t="str">
            <v/>
          </cell>
        </row>
        <row r="19786">
          <cell r="J19786" t="str">
            <v/>
          </cell>
          <cell r="O19786" t="str">
            <v/>
          </cell>
          <cell r="P19786" t="str">
            <v/>
          </cell>
          <cell r="Q19786" t="str">
            <v/>
          </cell>
        </row>
        <row r="19787">
          <cell r="J19787" t="str">
            <v/>
          </cell>
          <cell r="O19787" t="str">
            <v/>
          </cell>
          <cell r="P19787" t="str">
            <v/>
          </cell>
          <cell r="Q19787" t="str">
            <v/>
          </cell>
        </row>
        <row r="19788">
          <cell r="J19788" t="str">
            <v/>
          </cell>
          <cell r="O19788" t="str">
            <v/>
          </cell>
          <cell r="P19788" t="str">
            <v/>
          </cell>
          <cell r="Q19788" t="str">
            <v/>
          </cell>
        </row>
        <row r="19789">
          <cell r="J19789" t="str">
            <v/>
          </cell>
          <cell r="O19789" t="str">
            <v/>
          </cell>
          <cell r="P19789" t="str">
            <v/>
          </cell>
          <cell r="Q19789" t="str">
            <v/>
          </cell>
        </row>
        <row r="19790">
          <cell r="J19790" t="str">
            <v/>
          </cell>
          <cell r="O19790" t="str">
            <v/>
          </cell>
          <cell r="P19790" t="str">
            <v/>
          </cell>
          <cell r="Q19790" t="str">
            <v/>
          </cell>
        </row>
        <row r="19791">
          <cell r="J19791" t="str">
            <v/>
          </cell>
          <cell r="O19791" t="str">
            <v/>
          </cell>
          <cell r="P19791" t="str">
            <v/>
          </cell>
          <cell r="Q19791" t="str">
            <v/>
          </cell>
        </row>
        <row r="19792">
          <cell r="J19792" t="str">
            <v/>
          </cell>
          <cell r="O19792" t="str">
            <v/>
          </cell>
          <cell r="P19792" t="str">
            <v/>
          </cell>
          <cell r="Q19792" t="str">
            <v/>
          </cell>
        </row>
        <row r="19793">
          <cell r="J19793" t="str">
            <v/>
          </cell>
          <cell r="O19793" t="str">
            <v/>
          </cell>
          <cell r="P19793" t="str">
            <v/>
          </cell>
          <cell r="Q19793" t="str">
            <v/>
          </cell>
        </row>
        <row r="19794">
          <cell r="J19794" t="str">
            <v/>
          </cell>
          <cell r="O19794" t="str">
            <v/>
          </cell>
          <cell r="P19794" t="str">
            <v/>
          </cell>
          <cell r="Q19794" t="str">
            <v/>
          </cell>
        </row>
        <row r="19795">
          <cell r="J19795" t="str">
            <v/>
          </cell>
          <cell r="O19795" t="str">
            <v/>
          </cell>
          <cell r="P19795" t="str">
            <v/>
          </cell>
          <cell r="Q19795" t="str">
            <v/>
          </cell>
        </row>
        <row r="19796">
          <cell r="J19796" t="str">
            <v/>
          </cell>
          <cell r="O19796" t="str">
            <v/>
          </cell>
          <cell r="P19796" t="str">
            <v/>
          </cell>
          <cell r="Q19796" t="str">
            <v/>
          </cell>
        </row>
        <row r="19797">
          <cell r="J19797" t="str">
            <v/>
          </cell>
          <cell r="O19797" t="str">
            <v/>
          </cell>
          <cell r="P19797" t="str">
            <v/>
          </cell>
          <cell r="Q19797" t="str">
            <v/>
          </cell>
        </row>
        <row r="19798">
          <cell r="J19798" t="str">
            <v/>
          </cell>
          <cell r="O19798" t="str">
            <v/>
          </cell>
          <cell r="P19798" t="str">
            <v/>
          </cell>
          <cell r="Q19798" t="str">
            <v/>
          </cell>
        </row>
        <row r="19799">
          <cell r="J19799" t="str">
            <v/>
          </cell>
          <cell r="O19799" t="str">
            <v/>
          </cell>
          <cell r="P19799" t="str">
            <v/>
          </cell>
          <cell r="Q19799" t="str">
            <v/>
          </cell>
        </row>
        <row r="19800">
          <cell r="J19800" t="str">
            <v/>
          </cell>
          <cell r="O19800" t="str">
            <v/>
          </cell>
          <cell r="P19800" t="str">
            <v/>
          </cell>
          <cell r="Q19800" t="str">
            <v/>
          </cell>
        </row>
        <row r="19801">
          <cell r="J19801" t="str">
            <v/>
          </cell>
          <cell r="O19801" t="str">
            <v/>
          </cell>
          <cell r="P19801" t="str">
            <v/>
          </cell>
          <cell r="Q19801" t="str">
            <v/>
          </cell>
        </row>
        <row r="19802">
          <cell r="J19802" t="str">
            <v/>
          </cell>
          <cell r="O19802" t="str">
            <v/>
          </cell>
          <cell r="P19802" t="str">
            <v/>
          </cell>
          <cell r="Q19802" t="str">
            <v/>
          </cell>
        </row>
        <row r="19803">
          <cell r="J19803" t="str">
            <v/>
          </cell>
          <cell r="O19803" t="str">
            <v/>
          </cell>
          <cell r="P19803" t="str">
            <v/>
          </cell>
          <cell r="Q19803" t="str">
            <v/>
          </cell>
        </row>
        <row r="19804">
          <cell r="J19804" t="str">
            <v/>
          </cell>
          <cell r="O19804" t="str">
            <v/>
          </cell>
          <cell r="P19804" t="str">
            <v/>
          </cell>
          <cell r="Q19804" t="str">
            <v/>
          </cell>
        </row>
        <row r="19805">
          <cell r="J19805" t="str">
            <v/>
          </cell>
          <cell r="O19805" t="str">
            <v/>
          </cell>
          <cell r="P19805" t="str">
            <v/>
          </cell>
          <cell r="Q19805" t="str">
            <v/>
          </cell>
        </row>
        <row r="19806">
          <cell r="J19806" t="str">
            <v/>
          </cell>
          <cell r="O19806" t="str">
            <v/>
          </cell>
          <cell r="P19806" t="str">
            <v/>
          </cell>
          <cell r="Q19806" t="str">
            <v/>
          </cell>
        </row>
        <row r="19807">
          <cell r="J19807" t="str">
            <v/>
          </cell>
          <cell r="O19807" t="str">
            <v/>
          </cell>
          <cell r="P19807" t="str">
            <v/>
          </cell>
          <cell r="Q19807" t="str">
            <v/>
          </cell>
        </row>
        <row r="19808">
          <cell r="J19808" t="str">
            <v/>
          </cell>
          <cell r="O19808" t="str">
            <v/>
          </cell>
          <cell r="P19808" t="str">
            <v/>
          </cell>
          <cell r="Q19808" t="str">
            <v/>
          </cell>
        </row>
        <row r="19809">
          <cell r="J19809" t="str">
            <v/>
          </cell>
          <cell r="O19809" t="str">
            <v/>
          </cell>
          <cell r="P19809" t="str">
            <v/>
          </cell>
          <cell r="Q19809" t="str">
            <v/>
          </cell>
        </row>
        <row r="19810">
          <cell r="J19810" t="str">
            <v/>
          </cell>
          <cell r="O19810" t="str">
            <v/>
          </cell>
          <cell r="P19810" t="str">
            <v/>
          </cell>
          <cell r="Q19810" t="str">
            <v/>
          </cell>
        </row>
        <row r="19811">
          <cell r="J19811" t="str">
            <v/>
          </cell>
          <cell r="O19811" t="str">
            <v/>
          </cell>
          <cell r="P19811" t="str">
            <v/>
          </cell>
          <cell r="Q19811" t="str">
            <v/>
          </cell>
        </row>
        <row r="19812">
          <cell r="J19812" t="str">
            <v/>
          </cell>
          <cell r="O19812" t="str">
            <v/>
          </cell>
          <cell r="P19812" t="str">
            <v/>
          </cell>
          <cell r="Q19812" t="str">
            <v/>
          </cell>
        </row>
        <row r="19813">
          <cell r="J19813" t="str">
            <v/>
          </cell>
          <cell r="O19813" t="str">
            <v/>
          </cell>
          <cell r="P19813" t="str">
            <v/>
          </cell>
          <cell r="Q19813" t="str">
            <v/>
          </cell>
        </row>
        <row r="19814">
          <cell r="J19814" t="str">
            <v/>
          </cell>
          <cell r="O19814" t="str">
            <v/>
          </cell>
          <cell r="P19814" t="str">
            <v/>
          </cell>
          <cell r="Q19814" t="str">
            <v/>
          </cell>
        </row>
        <row r="19815">
          <cell r="J19815" t="str">
            <v/>
          </cell>
          <cell r="O19815" t="str">
            <v/>
          </cell>
          <cell r="P19815" t="str">
            <v/>
          </cell>
          <cell r="Q19815" t="str">
            <v/>
          </cell>
        </row>
        <row r="19816">
          <cell r="J19816" t="str">
            <v/>
          </cell>
          <cell r="O19816" t="str">
            <v/>
          </cell>
          <cell r="P19816" t="str">
            <v/>
          </cell>
          <cell r="Q19816" t="str">
            <v/>
          </cell>
        </row>
        <row r="19817">
          <cell r="J19817" t="str">
            <v/>
          </cell>
          <cell r="O19817" t="str">
            <v/>
          </cell>
          <cell r="P19817" t="str">
            <v/>
          </cell>
          <cell r="Q19817" t="str">
            <v/>
          </cell>
        </row>
        <row r="19818">
          <cell r="J19818" t="str">
            <v/>
          </cell>
          <cell r="O19818" t="str">
            <v/>
          </cell>
          <cell r="P19818" t="str">
            <v/>
          </cell>
          <cell r="Q19818" t="str">
            <v/>
          </cell>
        </row>
        <row r="19819">
          <cell r="J19819" t="str">
            <v/>
          </cell>
          <cell r="O19819" t="str">
            <v/>
          </cell>
          <cell r="P19819" t="str">
            <v/>
          </cell>
          <cell r="Q19819" t="str">
            <v/>
          </cell>
        </row>
        <row r="19820">
          <cell r="J19820" t="str">
            <v/>
          </cell>
          <cell r="O19820" t="str">
            <v/>
          </cell>
          <cell r="P19820" t="str">
            <v/>
          </cell>
          <cell r="Q19820" t="str">
            <v/>
          </cell>
        </row>
        <row r="19821">
          <cell r="J19821" t="str">
            <v/>
          </cell>
          <cell r="O19821" t="str">
            <v/>
          </cell>
          <cell r="P19821" t="str">
            <v/>
          </cell>
          <cell r="Q19821" t="str">
            <v/>
          </cell>
        </row>
        <row r="19822">
          <cell r="J19822" t="str">
            <v/>
          </cell>
          <cell r="O19822" t="str">
            <v/>
          </cell>
          <cell r="P19822" t="str">
            <v/>
          </cell>
          <cell r="Q19822" t="str">
            <v/>
          </cell>
        </row>
        <row r="19823">
          <cell r="J19823" t="str">
            <v/>
          </cell>
          <cell r="O19823" t="str">
            <v/>
          </cell>
          <cell r="P19823" t="str">
            <v/>
          </cell>
          <cell r="Q19823" t="str">
            <v/>
          </cell>
        </row>
        <row r="19824">
          <cell r="J19824" t="str">
            <v/>
          </cell>
          <cell r="O19824" t="str">
            <v/>
          </cell>
          <cell r="P19824" t="str">
            <v/>
          </cell>
          <cell r="Q19824" t="str">
            <v/>
          </cell>
        </row>
        <row r="19825">
          <cell r="J19825" t="str">
            <v/>
          </cell>
          <cell r="O19825" t="str">
            <v/>
          </cell>
          <cell r="P19825" t="str">
            <v/>
          </cell>
          <cell r="Q19825" t="str">
            <v/>
          </cell>
        </row>
        <row r="19826">
          <cell r="J19826" t="str">
            <v/>
          </cell>
          <cell r="O19826" t="str">
            <v/>
          </cell>
          <cell r="P19826" t="str">
            <v/>
          </cell>
          <cell r="Q19826" t="str">
            <v/>
          </cell>
        </row>
        <row r="19827">
          <cell r="J19827" t="str">
            <v/>
          </cell>
          <cell r="O19827" t="str">
            <v/>
          </cell>
          <cell r="P19827" t="str">
            <v/>
          </cell>
          <cell r="Q19827" t="str">
            <v/>
          </cell>
        </row>
        <row r="19828">
          <cell r="J19828" t="str">
            <v/>
          </cell>
          <cell r="O19828" t="str">
            <v/>
          </cell>
          <cell r="P19828" t="str">
            <v/>
          </cell>
          <cell r="Q19828" t="str">
            <v/>
          </cell>
        </row>
        <row r="19829">
          <cell r="J19829" t="str">
            <v/>
          </cell>
          <cell r="O19829" t="str">
            <v/>
          </cell>
          <cell r="P19829" t="str">
            <v/>
          </cell>
          <cell r="Q19829" t="str">
            <v/>
          </cell>
        </row>
        <row r="19830">
          <cell r="J19830" t="str">
            <v/>
          </cell>
          <cell r="O19830" t="str">
            <v/>
          </cell>
          <cell r="P19830" t="str">
            <v/>
          </cell>
          <cell r="Q19830" t="str">
            <v/>
          </cell>
        </row>
        <row r="19831">
          <cell r="J19831" t="str">
            <v/>
          </cell>
          <cell r="O19831" t="str">
            <v/>
          </cell>
          <cell r="P19831" t="str">
            <v/>
          </cell>
          <cell r="Q19831" t="str">
            <v/>
          </cell>
        </row>
        <row r="19832">
          <cell r="J19832" t="str">
            <v/>
          </cell>
          <cell r="O19832" t="str">
            <v/>
          </cell>
          <cell r="P19832" t="str">
            <v/>
          </cell>
          <cell r="Q19832" t="str">
            <v/>
          </cell>
        </row>
        <row r="19833">
          <cell r="J19833" t="str">
            <v/>
          </cell>
          <cell r="O19833" t="str">
            <v/>
          </cell>
          <cell r="P19833" t="str">
            <v/>
          </cell>
          <cell r="Q19833" t="str">
            <v/>
          </cell>
        </row>
        <row r="19834">
          <cell r="J19834" t="str">
            <v/>
          </cell>
          <cell r="O19834" t="str">
            <v/>
          </cell>
          <cell r="P19834" t="str">
            <v/>
          </cell>
          <cell r="Q19834" t="str">
            <v/>
          </cell>
        </row>
        <row r="19835">
          <cell r="J19835" t="str">
            <v/>
          </cell>
          <cell r="O19835" t="str">
            <v/>
          </cell>
          <cell r="P19835" t="str">
            <v/>
          </cell>
          <cell r="Q19835" t="str">
            <v/>
          </cell>
        </row>
        <row r="19836">
          <cell r="J19836" t="str">
            <v/>
          </cell>
          <cell r="O19836" t="str">
            <v/>
          </cell>
          <cell r="P19836" t="str">
            <v/>
          </cell>
          <cell r="Q19836" t="str">
            <v/>
          </cell>
        </row>
        <row r="19837">
          <cell r="J19837" t="str">
            <v/>
          </cell>
          <cell r="O19837" t="str">
            <v/>
          </cell>
          <cell r="P19837" t="str">
            <v/>
          </cell>
          <cell r="Q19837" t="str">
            <v/>
          </cell>
        </row>
        <row r="19838">
          <cell r="J19838" t="str">
            <v/>
          </cell>
          <cell r="O19838" t="str">
            <v/>
          </cell>
          <cell r="P19838" t="str">
            <v/>
          </cell>
          <cell r="Q19838" t="str">
            <v/>
          </cell>
        </row>
        <row r="19839">
          <cell r="J19839" t="str">
            <v/>
          </cell>
          <cell r="O19839" t="str">
            <v/>
          </cell>
          <cell r="P19839" t="str">
            <v/>
          </cell>
          <cell r="Q19839" t="str">
            <v/>
          </cell>
        </row>
        <row r="19840">
          <cell r="J19840" t="str">
            <v/>
          </cell>
          <cell r="O19840" t="str">
            <v/>
          </cell>
          <cell r="P19840" t="str">
            <v/>
          </cell>
          <cell r="Q19840" t="str">
            <v/>
          </cell>
        </row>
        <row r="19841">
          <cell r="J19841" t="str">
            <v/>
          </cell>
          <cell r="O19841" t="str">
            <v/>
          </cell>
          <cell r="P19841" t="str">
            <v/>
          </cell>
          <cell r="Q19841" t="str">
            <v/>
          </cell>
        </row>
        <row r="19842">
          <cell r="J19842" t="str">
            <v/>
          </cell>
          <cell r="O19842" t="str">
            <v/>
          </cell>
          <cell r="P19842" t="str">
            <v/>
          </cell>
          <cell r="Q19842" t="str">
            <v/>
          </cell>
        </row>
        <row r="19843">
          <cell r="J19843" t="str">
            <v/>
          </cell>
          <cell r="O19843" t="str">
            <v/>
          </cell>
          <cell r="P19843" t="str">
            <v/>
          </cell>
          <cell r="Q19843" t="str">
            <v/>
          </cell>
        </row>
        <row r="19844">
          <cell r="J19844" t="str">
            <v/>
          </cell>
          <cell r="O19844" t="str">
            <v/>
          </cell>
          <cell r="P19844" t="str">
            <v/>
          </cell>
          <cell r="Q19844" t="str">
            <v/>
          </cell>
        </row>
        <row r="19845">
          <cell r="J19845" t="str">
            <v/>
          </cell>
          <cell r="O19845" t="str">
            <v/>
          </cell>
          <cell r="P19845" t="str">
            <v/>
          </cell>
          <cell r="Q19845" t="str">
            <v/>
          </cell>
        </row>
        <row r="19846">
          <cell r="J19846" t="str">
            <v/>
          </cell>
          <cell r="O19846" t="str">
            <v/>
          </cell>
          <cell r="P19846" t="str">
            <v/>
          </cell>
          <cell r="Q19846" t="str">
            <v/>
          </cell>
        </row>
        <row r="19847">
          <cell r="J19847" t="str">
            <v/>
          </cell>
          <cell r="O19847" t="str">
            <v/>
          </cell>
          <cell r="P19847" t="str">
            <v/>
          </cell>
          <cell r="Q19847" t="str">
            <v/>
          </cell>
        </row>
        <row r="19848">
          <cell r="J19848" t="str">
            <v/>
          </cell>
          <cell r="O19848" t="str">
            <v/>
          </cell>
          <cell r="P19848" t="str">
            <v/>
          </cell>
          <cell r="Q19848" t="str">
            <v/>
          </cell>
        </row>
        <row r="19849">
          <cell r="J19849" t="str">
            <v/>
          </cell>
          <cell r="O19849" t="str">
            <v/>
          </cell>
          <cell r="P19849" t="str">
            <v/>
          </cell>
          <cell r="Q19849" t="str">
            <v/>
          </cell>
        </row>
        <row r="19850">
          <cell r="J19850" t="str">
            <v/>
          </cell>
          <cell r="O19850" t="str">
            <v/>
          </cell>
          <cell r="P19850" t="str">
            <v/>
          </cell>
          <cell r="Q19850" t="str">
            <v/>
          </cell>
        </row>
        <row r="19851">
          <cell r="J19851" t="str">
            <v/>
          </cell>
          <cell r="O19851" t="str">
            <v/>
          </cell>
          <cell r="P19851" t="str">
            <v/>
          </cell>
          <cell r="Q19851" t="str">
            <v/>
          </cell>
        </row>
        <row r="19852">
          <cell r="J19852" t="str">
            <v/>
          </cell>
          <cell r="O19852" t="str">
            <v/>
          </cell>
          <cell r="P19852" t="str">
            <v/>
          </cell>
          <cell r="Q19852" t="str">
            <v/>
          </cell>
        </row>
        <row r="19853">
          <cell r="J19853" t="str">
            <v/>
          </cell>
          <cell r="O19853" t="str">
            <v/>
          </cell>
          <cell r="P19853" t="str">
            <v/>
          </cell>
          <cell r="Q19853" t="str">
            <v/>
          </cell>
        </row>
        <row r="19854">
          <cell r="J19854" t="str">
            <v/>
          </cell>
          <cell r="O19854" t="str">
            <v/>
          </cell>
          <cell r="P19854" t="str">
            <v/>
          </cell>
          <cell r="Q19854" t="str">
            <v/>
          </cell>
        </row>
        <row r="19855">
          <cell r="J19855" t="str">
            <v/>
          </cell>
          <cell r="O19855" t="str">
            <v/>
          </cell>
          <cell r="P19855" t="str">
            <v/>
          </cell>
          <cell r="Q19855" t="str">
            <v/>
          </cell>
        </row>
        <row r="19856">
          <cell r="J19856" t="str">
            <v/>
          </cell>
          <cell r="O19856" t="str">
            <v/>
          </cell>
          <cell r="P19856" t="str">
            <v/>
          </cell>
          <cell r="Q19856" t="str">
            <v/>
          </cell>
        </row>
        <row r="19857">
          <cell r="J19857" t="str">
            <v/>
          </cell>
          <cell r="O19857" t="str">
            <v/>
          </cell>
          <cell r="P19857" t="str">
            <v/>
          </cell>
          <cell r="Q19857" t="str">
            <v/>
          </cell>
        </row>
        <row r="19858">
          <cell r="J19858" t="str">
            <v/>
          </cell>
          <cell r="O19858" t="str">
            <v/>
          </cell>
          <cell r="P19858" t="str">
            <v/>
          </cell>
          <cell r="Q19858" t="str">
            <v/>
          </cell>
        </row>
        <row r="19859">
          <cell r="J19859" t="str">
            <v/>
          </cell>
          <cell r="O19859" t="str">
            <v/>
          </cell>
          <cell r="P19859" t="str">
            <v/>
          </cell>
          <cell r="Q19859" t="str">
            <v/>
          </cell>
        </row>
        <row r="19860">
          <cell r="J19860" t="str">
            <v/>
          </cell>
          <cell r="O19860" t="str">
            <v/>
          </cell>
          <cell r="P19860" t="str">
            <v/>
          </cell>
          <cell r="Q19860" t="str">
            <v/>
          </cell>
        </row>
        <row r="19861">
          <cell r="J19861" t="str">
            <v/>
          </cell>
          <cell r="O19861" t="str">
            <v/>
          </cell>
          <cell r="P19861" t="str">
            <v/>
          </cell>
          <cell r="Q19861" t="str">
            <v/>
          </cell>
        </row>
        <row r="19862">
          <cell r="J19862" t="str">
            <v/>
          </cell>
          <cell r="O19862" t="str">
            <v/>
          </cell>
          <cell r="P19862" t="str">
            <v/>
          </cell>
          <cell r="Q19862" t="str">
            <v/>
          </cell>
        </row>
        <row r="19863">
          <cell r="J19863" t="str">
            <v/>
          </cell>
          <cell r="O19863" t="str">
            <v/>
          </cell>
          <cell r="P19863" t="str">
            <v/>
          </cell>
          <cell r="Q19863" t="str">
            <v/>
          </cell>
        </row>
        <row r="19864">
          <cell r="J19864" t="str">
            <v/>
          </cell>
          <cell r="O19864" t="str">
            <v/>
          </cell>
          <cell r="P19864" t="str">
            <v/>
          </cell>
          <cell r="Q19864" t="str">
            <v/>
          </cell>
        </row>
        <row r="19865">
          <cell r="J19865" t="str">
            <v/>
          </cell>
          <cell r="O19865" t="str">
            <v/>
          </cell>
          <cell r="P19865" t="str">
            <v/>
          </cell>
          <cell r="Q19865" t="str">
            <v/>
          </cell>
        </row>
        <row r="19866">
          <cell r="J19866" t="str">
            <v/>
          </cell>
          <cell r="O19866" t="str">
            <v/>
          </cell>
          <cell r="P19866" t="str">
            <v/>
          </cell>
          <cell r="Q19866" t="str">
            <v/>
          </cell>
        </row>
        <row r="19867">
          <cell r="J19867" t="str">
            <v/>
          </cell>
          <cell r="O19867" t="str">
            <v/>
          </cell>
          <cell r="P19867" t="str">
            <v/>
          </cell>
          <cell r="Q19867" t="str">
            <v/>
          </cell>
        </row>
        <row r="19868">
          <cell r="J19868" t="str">
            <v/>
          </cell>
          <cell r="O19868" t="str">
            <v/>
          </cell>
          <cell r="P19868" t="str">
            <v/>
          </cell>
          <cell r="Q19868" t="str">
            <v/>
          </cell>
        </row>
        <row r="19869">
          <cell r="J19869" t="str">
            <v/>
          </cell>
          <cell r="O19869" t="str">
            <v/>
          </cell>
          <cell r="P19869" t="str">
            <v/>
          </cell>
          <cell r="Q19869" t="str">
            <v/>
          </cell>
        </row>
        <row r="19870">
          <cell r="J19870" t="str">
            <v/>
          </cell>
          <cell r="O19870" t="str">
            <v/>
          </cell>
          <cell r="P19870" t="str">
            <v/>
          </cell>
          <cell r="Q19870" t="str">
            <v/>
          </cell>
        </row>
        <row r="19871">
          <cell r="J19871" t="str">
            <v/>
          </cell>
          <cell r="O19871" t="str">
            <v/>
          </cell>
          <cell r="P19871" t="str">
            <v/>
          </cell>
          <cell r="Q19871" t="str">
            <v/>
          </cell>
        </row>
        <row r="19872">
          <cell r="J19872" t="str">
            <v/>
          </cell>
          <cell r="O19872" t="str">
            <v/>
          </cell>
          <cell r="P19872" t="str">
            <v/>
          </cell>
          <cell r="Q19872" t="str">
            <v/>
          </cell>
        </row>
        <row r="19873">
          <cell r="J19873" t="str">
            <v/>
          </cell>
          <cell r="O19873" t="str">
            <v/>
          </cell>
          <cell r="P19873" t="str">
            <v/>
          </cell>
          <cell r="Q19873" t="str">
            <v/>
          </cell>
        </row>
        <row r="19874">
          <cell r="J19874" t="str">
            <v/>
          </cell>
          <cell r="O19874" t="str">
            <v/>
          </cell>
          <cell r="P19874" t="str">
            <v/>
          </cell>
          <cell r="Q19874" t="str">
            <v/>
          </cell>
        </row>
        <row r="19875">
          <cell r="J19875" t="str">
            <v/>
          </cell>
          <cell r="O19875" t="str">
            <v/>
          </cell>
          <cell r="P19875" t="str">
            <v/>
          </cell>
          <cell r="Q19875" t="str">
            <v/>
          </cell>
        </row>
        <row r="19876">
          <cell r="J19876" t="str">
            <v/>
          </cell>
          <cell r="O19876" t="str">
            <v/>
          </cell>
          <cell r="P19876" t="str">
            <v/>
          </cell>
          <cell r="Q19876" t="str">
            <v/>
          </cell>
        </row>
        <row r="19877">
          <cell r="J19877" t="str">
            <v/>
          </cell>
          <cell r="O19877" t="str">
            <v/>
          </cell>
          <cell r="P19877" t="str">
            <v/>
          </cell>
          <cell r="Q19877" t="str">
            <v/>
          </cell>
        </row>
        <row r="19878">
          <cell r="J19878" t="str">
            <v/>
          </cell>
          <cell r="O19878" t="str">
            <v/>
          </cell>
          <cell r="P19878" t="str">
            <v/>
          </cell>
          <cell r="Q19878" t="str">
            <v/>
          </cell>
        </row>
        <row r="19879">
          <cell r="J19879" t="str">
            <v/>
          </cell>
          <cell r="O19879" t="str">
            <v/>
          </cell>
          <cell r="P19879" t="str">
            <v/>
          </cell>
          <cell r="Q19879" t="str">
            <v/>
          </cell>
        </row>
        <row r="19880">
          <cell r="J19880" t="str">
            <v/>
          </cell>
          <cell r="O19880" t="str">
            <v/>
          </cell>
          <cell r="P19880" t="str">
            <v/>
          </cell>
          <cell r="Q19880" t="str">
            <v/>
          </cell>
        </row>
        <row r="19881">
          <cell r="J19881" t="str">
            <v/>
          </cell>
          <cell r="O19881" t="str">
            <v/>
          </cell>
          <cell r="P19881" t="str">
            <v/>
          </cell>
          <cell r="Q19881" t="str">
            <v/>
          </cell>
        </row>
        <row r="19882">
          <cell r="J19882" t="str">
            <v/>
          </cell>
          <cell r="O19882" t="str">
            <v/>
          </cell>
          <cell r="P19882" t="str">
            <v/>
          </cell>
          <cell r="Q19882" t="str">
            <v/>
          </cell>
        </row>
        <row r="19883">
          <cell r="J19883" t="str">
            <v/>
          </cell>
          <cell r="O19883" t="str">
            <v/>
          </cell>
          <cell r="P19883" t="str">
            <v/>
          </cell>
          <cell r="Q19883" t="str">
            <v/>
          </cell>
        </row>
        <row r="19884">
          <cell r="J19884" t="str">
            <v/>
          </cell>
          <cell r="O19884" t="str">
            <v/>
          </cell>
          <cell r="P19884" t="str">
            <v/>
          </cell>
          <cell r="Q19884" t="str">
            <v/>
          </cell>
        </row>
        <row r="19885">
          <cell r="J19885" t="str">
            <v/>
          </cell>
          <cell r="O19885" t="str">
            <v/>
          </cell>
          <cell r="P19885" t="str">
            <v/>
          </cell>
          <cell r="Q19885" t="str">
            <v/>
          </cell>
        </row>
        <row r="19886">
          <cell r="J19886" t="str">
            <v/>
          </cell>
          <cell r="O19886" t="str">
            <v/>
          </cell>
          <cell r="P19886" t="str">
            <v/>
          </cell>
          <cell r="Q19886" t="str">
            <v/>
          </cell>
        </row>
        <row r="19887">
          <cell r="J19887" t="str">
            <v/>
          </cell>
          <cell r="O19887" t="str">
            <v/>
          </cell>
          <cell r="P19887" t="str">
            <v/>
          </cell>
          <cell r="Q19887" t="str">
            <v/>
          </cell>
        </row>
        <row r="19888">
          <cell r="J19888" t="str">
            <v/>
          </cell>
          <cell r="O19888" t="str">
            <v/>
          </cell>
          <cell r="P19888" t="str">
            <v/>
          </cell>
          <cell r="Q19888" t="str">
            <v/>
          </cell>
        </row>
        <row r="19889">
          <cell r="J19889" t="str">
            <v/>
          </cell>
          <cell r="O19889" t="str">
            <v/>
          </cell>
          <cell r="P19889" t="str">
            <v/>
          </cell>
          <cell r="Q19889" t="str">
            <v/>
          </cell>
        </row>
        <row r="19890">
          <cell r="J19890" t="str">
            <v/>
          </cell>
          <cell r="O19890" t="str">
            <v/>
          </cell>
          <cell r="P19890" t="str">
            <v/>
          </cell>
          <cell r="Q19890" t="str">
            <v/>
          </cell>
        </row>
        <row r="19891">
          <cell r="J19891" t="str">
            <v/>
          </cell>
          <cell r="O19891" t="str">
            <v/>
          </cell>
          <cell r="P19891" t="str">
            <v/>
          </cell>
          <cell r="Q19891" t="str">
            <v/>
          </cell>
        </row>
        <row r="19892">
          <cell r="J19892" t="str">
            <v/>
          </cell>
          <cell r="O19892" t="str">
            <v/>
          </cell>
          <cell r="P19892" t="str">
            <v/>
          </cell>
          <cell r="Q19892" t="str">
            <v/>
          </cell>
        </row>
        <row r="19893">
          <cell r="J19893" t="str">
            <v/>
          </cell>
          <cell r="O19893" t="str">
            <v/>
          </cell>
          <cell r="P19893" t="str">
            <v/>
          </cell>
          <cell r="Q19893" t="str">
            <v/>
          </cell>
        </row>
        <row r="19894">
          <cell r="J19894" t="str">
            <v/>
          </cell>
          <cell r="O19894" t="str">
            <v/>
          </cell>
          <cell r="P19894" t="str">
            <v/>
          </cell>
          <cell r="Q19894" t="str">
            <v/>
          </cell>
        </row>
        <row r="19895">
          <cell r="J19895" t="str">
            <v/>
          </cell>
          <cell r="O19895" t="str">
            <v/>
          </cell>
          <cell r="P19895" t="str">
            <v/>
          </cell>
          <cell r="Q19895" t="str">
            <v/>
          </cell>
        </row>
        <row r="19896">
          <cell r="J19896" t="str">
            <v/>
          </cell>
          <cell r="O19896" t="str">
            <v/>
          </cell>
          <cell r="P19896" t="str">
            <v/>
          </cell>
          <cell r="Q19896" t="str">
            <v/>
          </cell>
        </row>
        <row r="19897">
          <cell r="J19897" t="str">
            <v/>
          </cell>
          <cell r="O19897" t="str">
            <v/>
          </cell>
          <cell r="P19897" t="str">
            <v/>
          </cell>
          <cell r="Q19897" t="str">
            <v/>
          </cell>
        </row>
        <row r="19898">
          <cell r="J19898" t="str">
            <v/>
          </cell>
          <cell r="O19898" t="str">
            <v/>
          </cell>
          <cell r="P19898" t="str">
            <v/>
          </cell>
          <cell r="Q19898" t="str">
            <v/>
          </cell>
        </row>
        <row r="19899">
          <cell r="J19899" t="str">
            <v/>
          </cell>
          <cell r="O19899" t="str">
            <v/>
          </cell>
          <cell r="P19899" t="str">
            <v/>
          </cell>
          <cell r="Q19899" t="str">
            <v/>
          </cell>
        </row>
        <row r="19900">
          <cell r="J19900" t="str">
            <v/>
          </cell>
          <cell r="O19900" t="str">
            <v/>
          </cell>
          <cell r="P19900" t="str">
            <v/>
          </cell>
          <cell r="Q19900" t="str">
            <v/>
          </cell>
        </row>
        <row r="19901">
          <cell r="J19901" t="str">
            <v/>
          </cell>
          <cell r="O19901" t="str">
            <v/>
          </cell>
          <cell r="P19901" t="str">
            <v/>
          </cell>
          <cell r="Q19901" t="str">
            <v/>
          </cell>
        </row>
        <row r="19902">
          <cell r="J19902" t="str">
            <v/>
          </cell>
          <cell r="O19902" t="str">
            <v/>
          </cell>
          <cell r="P19902" t="str">
            <v/>
          </cell>
          <cell r="Q19902" t="str">
            <v/>
          </cell>
        </row>
        <row r="19903">
          <cell r="J19903" t="str">
            <v/>
          </cell>
          <cell r="O19903" t="str">
            <v/>
          </cell>
          <cell r="P19903" t="str">
            <v/>
          </cell>
          <cell r="Q19903" t="str">
            <v/>
          </cell>
        </row>
        <row r="19904">
          <cell r="J19904" t="str">
            <v/>
          </cell>
          <cell r="O19904" t="str">
            <v/>
          </cell>
          <cell r="P19904" t="str">
            <v/>
          </cell>
          <cell r="Q19904" t="str">
            <v/>
          </cell>
        </row>
        <row r="19905">
          <cell r="J19905" t="str">
            <v/>
          </cell>
          <cell r="O19905" t="str">
            <v/>
          </cell>
          <cell r="P19905" t="str">
            <v/>
          </cell>
          <cell r="Q19905" t="str">
            <v/>
          </cell>
        </row>
        <row r="19906">
          <cell r="J19906" t="str">
            <v/>
          </cell>
          <cell r="O19906" t="str">
            <v/>
          </cell>
          <cell r="P19906" t="str">
            <v/>
          </cell>
          <cell r="Q19906" t="str">
            <v/>
          </cell>
        </row>
        <row r="19907">
          <cell r="J19907" t="str">
            <v/>
          </cell>
          <cell r="O19907" t="str">
            <v/>
          </cell>
          <cell r="P19907" t="str">
            <v/>
          </cell>
          <cell r="Q19907" t="str">
            <v/>
          </cell>
        </row>
        <row r="19908">
          <cell r="J19908" t="str">
            <v/>
          </cell>
          <cell r="O19908" t="str">
            <v/>
          </cell>
          <cell r="P19908" t="str">
            <v/>
          </cell>
          <cell r="Q19908" t="str">
            <v/>
          </cell>
        </row>
        <row r="19909">
          <cell r="J19909" t="str">
            <v/>
          </cell>
          <cell r="O19909" t="str">
            <v/>
          </cell>
          <cell r="P19909" t="str">
            <v/>
          </cell>
          <cell r="Q19909" t="str">
            <v/>
          </cell>
        </row>
        <row r="19910">
          <cell r="J19910" t="str">
            <v/>
          </cell>
          <cell r="O19910" t="str">
            <v/>
          </cell>
          <cell r="P19910" t="str">
            <v/>
          </cell>
          <cell r="Q19910" t="str">
            <v/>
          </cell>
        </row>
        <row r="19911">
          <cell r="J19911" t="str">
            <v/>
          </cell>
          <cell r="O19911" t="str">
            <v/>
          </cell>
          <cell r="P19911" t="str">
            <v/>
          </cell>
          <cell r="Q19911" t="str">
            <v/>
          </cell>
        </row>
        <row r="19912">
          <cell r="J19912" t="str">
            <v/>
          </cell>
          <cell r="O19912" t="str">
            <v/>
          </cell>
          <cell r="P19912" t="str">
            <v/>
          </cell>
          <cell r="Q19912" t="str">
            <v/>
          </cell>
        </row>
        <row r="19913">
          <cell r="J19913" t="str">
            <v/>
          </cell>
          <cell r="O19913" t="str">
            <v/>
          </cell>
          <cell r="P19913" t="str">
            <v/>
          </cell>
          <cell r="Q19913" t="str">
            <v/>
          </cell>
        </row>
        <row r="19914">
          <cell r="J19914" t="str">
            <v/>
          </cell>
          <cell r="O19914" t="str">
            <v/>
          </cell>
          <cell r="P19914" t="str">
            <v/>
          </cell>
          <cell r="Q19914" t="str">
            <v/>
          </cell>
        </row>
        <row r="19915">
          <cell r="J19915" t="str">
            <v/>
          </cell>
          <cell r="O19915" t="str">
            <v/>
          </cell>
          <cell r="P19915" t="str">
            <v/>
          </cell>
          <cell r="Q19915" t="str">
            <v/>
          </cell>
        </row>
        <row r="19916">
          <cell r="J19916" t="str">
            <v/>
          </cell>
          <cell r="O19916" t="str">
            <v/>
          </cell>
          <cell r="P19916" t="str">
            <v/>
          </cell>
          <cell r="Q19916" t="str">
            <v/>
          </cell>
        </row>
        <row r="19917">
          <cell r="J19917" t="str">
            <v/>
          </cell>
          <cell r="O19917" t="str">
            <v/>
          </cell>
          <cell r="P19917" t="str">
            <v/>
          </cell>
          <cell r="Q19917" t="str">
            <v/>
          </cell>
        </row>
        <row r="19918">
          <cell r="J19918" t="str">
            <v/>
          </cell>
          <cell r="O19918" t="str">
            <v/>
          </cell>
          <cell r="P19918" t="str">
            <v/>
          </cell>
          <cell r="Q19918" t="str">
            <v/>
          </cell>
        </row>
        <row r="19919">
          <cell r="J19919" t="str">
            <v/>
          </cell>
          <cell r="O19919" t="str">
            <v/>
          </cell>
          <cell r="P19919" t="str">
            <v/>
          </cell>
          <cell r="Q19919" t="str">
            <v/>
          </cell>
        </row>
        <row r="19920">
          <cell r="J19920" t="str">
            <v/>
          </cell>
          <cell r="O19920" t="str">
            <v/>
          </cell>
          <cell r="P19920" t="str">
            <v/>
          </cell>
          <cell r="Q19920" t="str">
            <v/>
          </cell>
        </row>
        <row r="19921">
          <cell r="J19921" t="str">
            <v/>
          </cell>
          <cell r="O19921" t="str">
            <v/>
          </cell>
          <cell r="P19921" t="str">
            <v/>
          </cell>
          <cell r="Q19921" t="str">
            <v/>
          </cell>
        </row>
        <row r="19922">
          <cell r="J19922" t="str">
            <v/>
          </cell>
          <cell r="O19922" t="str">
            <v/>
          </cell>
          <cell r="P19922" t="str">
            <v/>
          </cell>
          <cell r="Q19922" t="str">
            <v/>
          </cell>
        </row>
        <row r="19923">
          <cell r="J19923" t="str">
            <v/>
          </cell>
          <cell r="O19923" t="str">
            <v/>
          </cell>
          <cell r="P19923" t="str">
            <v/>
          </cell>
          <cell r="Q19923" t="str">
            <v/>
          </cell>
        </row>
        <row r="19924">
          <cell r="J19924" t="str">
            <v/>
          </cell>
          <cell r="O19924" t="str">
            <v/>
          </cell>
          <cell r="P19924" t="str">
            <v/>
          </cell>
          <cell r="Q19924" t="str">
            <v/>
          </cell>
        </row>
        <row r="19925">
          <cell r="J19925" t="str">
            <v/>
          </cell>
          <cell r="O19925" t="str">
            <v/>
          </cell>
          <cell r="P19925" t="str">
            <v/>
          </cell>
          <cell r="Q19925" t="str">
            <v/>
          </cell>
        </row>
        <row r="19926">
          <cell r="J19926" t="str">
            <v/>
          </cell>
          <cell r="O19926" t="str">
            <v/>
          </cell>
          <cell r="P19926" t="str">
            <v/>
          </cell>
          <cell r="Q19926" t="str">
            <v/>
          </cell>
        </row>
        <row r="19927">
          <cell r="J19927" t="str">
            <v/>
          </cell>
          <cell r="O19927" t="str">
            <v/>
          </cell>
          <cell r="P19927" t="str">
            <v/>
          </cell>
          <cell r="Q19927" t="str">
            <v/>
          </cell>
        </row>
        <row r="19928">
          <cell r="J19928" t="str">
            <v/>
          </cell>
          <cell r="O19928" t="str">
            <v/>
          </cell>
          <cell r="P19928" t="str">
            <v/>
          </cell>
          <cell r="Q19928" t="str">
            <v/>
          </cell>
        </row>
        <row r="19929">
          <cell r="J19929" t="str">
            <v/>
          </cell>
          <cell r="O19929" t="str">
            <v/>
          </cell>
          <cell r="P19929" t="str">
            <v/>
          </cell>
          <cell r="Q19929" t="str">
            <v/>
          </cell>
        </row>
        <row r="19930">
          <cell r="J19930" t="str">
            <v/>
          </cell>
          <cell r="O19930" t="str">
            <v/>
          </cell>
          <cell r="P19930" t="str">
            <v/>
          </cell>
          <cell r="Q19930" t="str">
            <v/>
          </cell>
        </row>
        <row r="19931">
          <cell r="J19931" t="str">
            <v/>
          </cell>
          <cell r="O19931" t="str">
            <v/>
          </cell>
          <cell r="P19931" t="str">
            <v/>
          </cell>
          <cell r="Q19931" t="str">
            <v/>
          </cell>
        </row>
        <row r="19932">
          <cell r="J19932" t="str">
            <v/>
          </cell>
          <cell r="O19932" t="str">
            <v/>
          </cell>
          <cell r="P19932" t="str">
            <v/>
          </cell>
          <cell r="Q19932" t="str">
            <v/>
          </cell>
        </row>
        <row r="19933">
          <cell r="J19933" t="str">
            <v/>
          </cell>
          <cell r="O19933" t="str">
            <v/>
          </cell>
          <cell r="P19933" t="str">
            <v/>
          </cell>
          <cell r="Q19933" t="str">
            <v/>
          </cell>
        </row>
        <row r="19934">
          <cell r="J19934" t="str">
            <v/>
          </cell>
          <cell r="O19934" t="str">
            <v/>
          </cell>
          <cell r="P19934" t="str">
            <v/>
          </cell>
          <cell r="Q19934" t="str">
            <v/>
          </cell>
        </row>
        <row r="19935">
          <cell r="J19935" t="str">
            <v/>
          </cell>
          <cell r="O19935" t="str">
            <v/>
          </cell>
          <cell r="P19935" t="str">
            <v/>
          </cell>
          <cell r="Q19935" t="str">
            <v/>
          </cell>
        </row>
        <row r="19936">
          <cell r="J19936" t="str">
            <v/>
          </cell>
          <cell r="O19936" t="str">
            <v/>
          </cell>
          <cell r="P19936" t="str">
            <v/>
          </cell>
          <cell r="Q19936" t="str">
            <v/>
          </cell>
        </row>
        <row r="19937">
          <cell r="J19937" t="str">
            <v/>
          </cell>
          <cell r="O19937" t="str">
            <v/>
          </cell>
          <cell r="P19937" t="str">
            <v/>
          </cell>
          <cell r="Q19937" t="str">
            <v/>
          </cell>
        </row>
        <row r="19938">
          <cell r="J19938" t="str">
            <v/>
          </cell>
          <cell r="O19938" t="str">
            <v/>
          </cell>
          <cell r="P19938" t="str">
            <v/>
          </cell>
          <cell r="Q19938" t="str">
            <v/>
          </cell>
        </row>
        <row r="19939">
          <cell r="J19939" t="str">
            <v/>
          </cell>
          <cell r="O19939" t="str">
            <v/>
          </cell>
          <cell r="P19939" t="str">
            <v/>
          </cell>
          <cell r="Q19939" t="str">
            <v/>
          </cell>
        </row>
        <row r="19940">
          <cell r="J19940" t="str">
            <v/>
          </cell>
          <cell r="O19940" t="str">
            <v/>
          </cell>
          <cell r="P19940" t="str">
            <v/>
          </cell>
          <cell r="Q19940" t="str">
            <v/>
          </cell>
        </row>
        <row r="19941">
          <cell r="J19941" t="str">
            <v/>
          </cell>
          <cell r="O19941" t="str">
            <v/>
          </cell>
          <cell r="P19941" t="str">
            <v/>
          </cell>
          <cell r="Q19941" t="str">
            <v/>
          </cell>
        </row>
        <row r="19942">
          <cell r="J19942" t="str">
            <v/>
          </cell>
          <cell r="O19942" t="str">
            <v/>
          </cell>
          <cell r="P19942" t="str">
            <v/>
          </cell>
          <cell r="Q19942" t="str">
            <v/>
          </cell>
        </row>
        <row r="19943">
          <cell r="J19943" t="str">
            <v/>
          </cell>
          <cell r="O19943" t="str">
            <v/>
          </cell>
          <cell r="P19943" t="str">
            <v/>
          </cell>
          <cell r="Q19943" t="str">
            <v/>
          </cell>
        </row>
        <row r="19944">
          <cell r="J19944" t="str">
            <v/>
          </cell>
          <cell r="O19944" t="str">
            <v/>
          </cell>
          <cell r="P19944" t="str">
            <v/>
          </cell>
          <cell r="Q19944" t="str">
            <v/>
          </cell>
        </row>
        <row r="19945">
          <cell r="J19945" t="str">
            <v/>
          </cell>
          <cell r="O19945" t="str">
            <v/>
          </cell>
          <cell r="P19945" t="str">
            <v/>
          </cell>
          <cell r="Q19945" t="str">
            <v/>
          </cell>
        </row>
        <row r="19946">
          <cell r="J19946" t="str">
            <v/>
          </cell>
          <cell r="O19946" t="str">
            <v/>
          </cell>
          <cell r="P19946" t="str">
            <v/>
          </cell>
          <cell r="Q19946" t="str">
            <v/>
          </cell>
        </row>
        <row r="19947">
          <cell r="J19947" t="str">
            <v/>
          </cell>
          <cell r="O19947" t="str">
            <v/>
          </cell>
          <cell r="P19947" t="str">
            <v/>
          </cell>
          <cell r="Q19947" t="str">
            <v/>
          </cell>
        </row>
        <row r="19948">
          <cell r="J19948" t="str">
            <v/>
          </cell>
          <cell r="O19948" t="str">
            <v/>
          </cell>
          <cell r="P19948" t="str">
            <v/>
          </cell>
          <cell r="Q19948" t="str">
            <v/>
          </cell>
        </row>
        <row r="19949">
          <cell r="J19949" t="str">
            <v/>
          </cell>
          <cell r="O19949" t="str">
            <v/>
          </cell>
          <cell r="P19949" t="str">
            <v/>
          </cell>
          <cell r="Q19949" t="str">
            <v/>
          </cell>
        </row>
        <row r="19950">
          <cell r="J19950" t="str">
            <v/>
          </cell>
          <cell r="O19950" t="str">
            <v/>
          </cell>
          <cell r="P19950" t="str">
            <v/>
          </cell>
          <cell r="Q19950" t="str">
            <v/>
          </cell>
        </row>
        <row r="19951">
          <cell r="J19951" t="str">
            <v/>
          </cell>
          <cell r="O19951" t="str">
            <v/>
          </cell>
          <cell r="P19951" t="str">
            <v/>
          </cell>
          <cell r="Q19951" t="str">
            <v/>
          </cell>
        </row>
        <row r="19952">
          <cell r="J19952" t="str">
            <v/>
          </cell>
          <cell r="O19952" t="str">
            <v/>
          </cell>
          <cell r="P19952" t="str">
            <v/>
          </cell>
          <cell r="Q19952" t="str">
            <v/>
          </cell>
        </row>
        <row r="19953">
          <cell r="J19953" t="str">
            <v/>
          </cell>
          <cell r="O19953" t="str">
            <v/>
          </cell>
          <cell r="P19953" t="str">
            <v/>
          </cell>
          <cell r="Q19953" t="str">
            <v/>
          </cell>
        </row>
        <row r="19954">
          <cell r="J19954" t="str">
            <v/>
          </cell>
          <cell r="O19954" t="str">
            <v/>
          </cell>
          <cell r="P19954" t="str">
            <v/>
          </cell>
          <cell r="Q19954" t="str">
            <v/>
          </cell>
        </row>
        <row r="19955">
          <cell r="J19955" t="str">
            <v/>
          </cell>
          <cell r="O19955" t="str">
            <v/>
          </cell>
          <cell r="P19955" t="str">
            <v/>
          </cell>
          <cell r="Q19955" t="str">
            <v/>
          </cell>
        </row>
        <row r="19956">
          <cell r="J19956" t="str">
            <v/>
          </cell>
          <cell r="O19956" t="str">
            <v/>
          </cell>
          <cell r="P19956" t="str">
            <v/>
          </cell>
          <cell r="Q19956" t="str">
            <v/>
          </cell>
        </row>
        <row r="19957">
          <cell r="J19957" t="str">
            <v/>
          </cell>
          <cell r="O19957" t="str">
            <v/>
          </cell>
          <cell r="P19957" t="str">
            <v/>
          </cell>
          <cell r="Q19957" t="str">
            <v/>
          </cell>
        </row>
        <row r="19958">
          <cell r="J19958" t="str">
            <v/>
          </cell>
          <cell r="O19958" t="str">
            <v/>
          </cell>
          <cell r="P19958" t="str">
            <v/>
          </cell>
          <cell r="Q19958" t="str">
            <v/>
          </cell>
        </row>
        <row r="19959">
          <cell r="J19959" t="str">
            <v/>
          </cell>
          <cell r="O19959" t="str">
            <v/>
          </cell>
          <cell r="P19959" t="str">
            <v/>
          </cell>
          <cell r="Q19959" t="str">
            <v/>
          </cell>
        </row>
        <row r="19960">
          <cell r="J19960" t="str">
            <v/>
          </cell>
          <cell r="O19960" t="str">
            <v/>
          </cell>
          <cell r="P19960" t="str">
            <v/>
          </cell>
          <cell r="Q19960" t="str">
            <v/>
          </cell>
        </row>
        <row r="19961">
          <cell r="J19961" t="str">
            <v/>
          </cell>
          <cell r="O19961" t="str">
            <v/>
          </cell>
          <cell r="P19961" t="str">
            <v/>
          </cell>
          <cell r="Q19961" t="str">
            <v/>
          </cell>
        </row>
        <row r="19962">
          <cell r="J19962" t="str">
            <v/>
          </cell>
          <cell r="O19962" t="str">
            <v/>
          </cell>
          <cell r="P19962" t="str">
            <v/>
          </cell>
          <cell r="Q19962" t="str">
            <v/>
          </cell>
        </row>
        <row r="19963">
          <cell r="J19963" t="str">
            <v/>
          </cell>
          <cell r="O19963" t="str">
            <v/>
          </cell>
          <cell r="P19963" t="str">
            <v/>
          </cell>
          <cell r="Q19963" t="str">
            <v/>
          </cell>
        </row>
        <row r="19964">
          <cell r="J19964" t="str">
            <v/>
          </cell>
          <cell r="O19964" t="str">
            <v/>
          </cell>
          <cell r="P19964" t="str">
            <v/>
          </cell>
          <cell r="Q19964" t="str">
            <v/>
          </cell>
        </row>
        <row r="19965">
          <cell r="J19965" t="str">
            <v/>
          </cell>
          <cell r="O19965" t="str">
            <v/>
          </cell>
          <cell r="P19965" t="str">
            <v/>
          </cell>
          <cell r="Q19965" t="str">
            <v/>
          </cell>
        </row>
        <row r="19966">
          <cell r="J19966" t="str">
            <v/>
          </cell>
          <cell r="O19966" t="str">
            <v/>
          </cell>
          <cell r="P19966" t="str">
            <v/>
          </cell>
          <cell r="Q19966" t="str">
            <v/>
          </cell>
        </row>
        <row r="19967">
          <cell r="J19967" t="str">
            <v/>
          </cell>
          <cell r="O19967" t="str">
            <v/>
          </cell>
          <cell r="P19967" t="str">
            <v/>
          </cell>
          <cell r="Q19967" t="str">
            <v/>
          </cell>
        </row>
        <row r="19968">
          <cell r="J19968" t="str">
            <v/>
          </cell>
          <cell r="O19968" t="str">
            <v/>
          </cell>
          <cell r="P19968" t="str">
            <v/>
          </cell>
          <cell r="Q19968" t="str">
            <v/>
          </cell>
        </row>
        <row r="19969">
          <cell r="J19969" t="str">
            <v/>
          </cell>
          <cell r="O19969" t="str">
            <v/>
          </cell>
          <cell r="P19969" t="str">
            <v/>
          </cell>
          <cell r="Q19969" t="str">
            <v/>
          </cell>
        </row>
        <row r="19970">
          <cell r="J19970" t="str">
            <v/>
          </cell>
          <cell r="O19970" t="str">
            <v/>
          </cell>
          <cell r="P19970" t="str">
            <v/>
          </cell>
          <cell r="Q19970" t="str">
            <v/>
          </cell>
        </row>
        <row r="19971">
          <cell r="J19971" t="str">
            <v/>
          </cell>
          <cell r="O19971" t="str">
            <v/>
          </cell>
          <cell r="P19971" t="str">
            <v/>
          </cell>
          <cell r="Q19971" t="str">
            <v/>
          </cell>
        </row>
        <row r="19972">
          <cell r="J19972" t="str">
            <v/>
          </cell>
          <cell r="O19972" t="str">
            <v/>
          </cell>
          <cell r="P19972" t="str">
            <v/>
          </cell>
          <cell r="Q19972" t="str">
            <v/>
          </cell>
        </row>
        <row r="19973">
          <cell r="J19973" t="str">
            <v/>
          </cell>
          <cell r="O19973" t="str">
            <v/>
          </cell>
          <cell r="P19973" t="str">
            <v/>
          </cell>
          <cell r="Q19973" t="str">
            <v/>
          </cell>
        </row>
        <row r="19974">
          <cell r="J19974" t="str">
            <v/>
          </cell>
          <cell r="O19974" t="str">
            <v/>
          </cell>
          <cell r="P19974" t="str">
            <v/>
          </cell>
          <cell r="Q19974" t="str">
            <v/>
          </cell>
        </row>
        <row r="19975">
          <cell r="J19975" t="str">
            <v/>
          </cell>
          <cell r="O19975" t="str">
            <v/>
          </cell>
          <cell r="P19975" t="str">
            <v/>
          </cell>
          <cell r="Q19975" t="str">
            <v/>
          </cell>
        </row>
        <row r="19976">
          <cell r="J19976" t="str">
            <v/>
          </cell>
          <cell r="O19976" t="str">
            <v/>
          </cell>
          <cell r="P19976" t="str">
            <v/>
          </cell>
          <cell r="Q19976" t="str">
            <v/>
          </cell>
        </row>
        <row r="19977">
          <cell r="J19977" t="str">
            <v/>
          </cell>
          <cell r="O19977" t="str">
            <v/>
          </cell>
          <cell r="P19977" t="str">
            <v/>
          </cell>
          <cell r="Q19977" t="str">
            <v/>
          </cell>
        </row>
        <row r="19978">
          <cell r="J19978" t="str">
            <v/>
          </cell>
          <cell r="O19978" t="str">
            <v/>
          </cell>
          <cell r="P19978" t="str">
            <v/>
          </cell>
          <cell r="Q19978" t="str">
            <v/>
          </cell>
        </row>
        <row r="19979">
          <cell r="J19979" t="str">
            <v/>
          </cell>
          <cell r="O19979" t="str">
            <v/>
          </cell>
          <cell r="P19979" t="str">
            <v/>
          </cell>
          <cell r="Q19979" t="str">
            <v/>
          </cell>
        </row>
        <row r="19980">
          <cell r="J19980" t="str">
            <v/>
          </cell>
          <cell r="O19980" t="str">
            <v/>
          </cell>
          <cell r="P19980" t="str">
            <v/>
          </cell>
          <cell r="Q19980" t="str">
            <v/>
          </cell>
        </row>
        <row r="19981">
          <cell r="J19981" t="str">
            <v/>
          </cell>
          <cell r="O19981" t="str">
            <v/>
          </cell>
          <cell r="P19981" t="str">
            <v/>
          </cell>
          <cell r="Q19981" t="str">
            <v/>
          </cell>
        </row>
        <row r="19982">
          <cell r="J19982" t="str">
            <v/>
          </cell>
          <cell r="O19982" t="str">
            <v/>
          </cell>
          <cell r="P19982" t="str">
            <v/>
          </cell>
          <cell r="Q19982" t="str">
            <v/>
          </cell>
        </row>
        <row r="19983">
          <cell r="J19983" t="str">
            <v/>
          </cell>
          <cell r="O19983" t="str">
            <v/>
          </cell>
          <cell r="P19983" t="str">
            <v/>
          </cell>
          <cell r="Q19983" t="str">
            <v/>
          </cell>
        </row>
        <row r="19984">
          <cell r="J19984" t="str">
            <v/>
          </cell>
          <cell r="O19984" t="str">
            <v/>
          </cell>
          <cell r="P19984" t="str">
            <v/>
          </cell>
          <cell r="Q19984" t="str">
            <v/>
          </cell>
        </row>
        <row r="19985">
          <cell r="J19985" t="str">
            <v/>
          </cell>
          <cell r="O19985" t="str">
            <v/>
          </cell>
          <cell r="P19985" t="str">
            <v/>
          </cell>
          <cell r="Q19985" t="str">
            <v/>
          </cell>
        </row>
        <row r="19986">
          <cell r="J19986" t="str">
            <v/>
          </cell>
          <cell r="O19986" t="str">
            <v/>
          </cell>
          <cell r="P19986" t="str">
            <v/>
          </cell>
          <cell r="Q19986" t="str">
            <v/>
          </cell>
        </row>
        <row r="19987">
          <cell r="J19987" t="str">
            <v/>
          </cell>
          <cell r="O19987" t="str">
            <v/>
          </cell>
          <cell r="P19987" t="str">
            <v/>
          </cell>
          <cell r="Q19987" t="str">
            <v/>
          </cell>
        </row>
        <row r="19988">
          <cell r="J19988" t="str">
            <v/>
          </cell>
          <cell r="O19988" t="str">
            <v/>
          </cell>
          <cell r="P19988" t="str">
            <v/>
          </cell>
          <cell r="Q19988" t="str">
            <v/>
          </cell>
        </row>
        <row r="19989">
          <cell r="J19989" t="str">
            <v/>
          </cell>
          <cell r="O19989" t="str">
            <v/>
          </cell>
          <cell r="P19989" t="str">
            <v/>
          </cell>
          <cell r="Q19989" t="str">
            <v/>
          </cell>
        </row>
        <row r="19990">
          <cell r="J19990" t="str">
            <v/>
          </cell>
          <cell r="O19990" t="str">
            <v/>
          </cell>
          <cell r="P19990" t="str">
            <v/>
          </cell>
          <cell r="Q19990" t="str">
            <v/>
          </cell>
        </row>
        <row r="19991">
          <cell r="J19991" t="str">
            <v/>
          </cell>
          <cell r="O19991" t="str">
            <v/>
          </cell>
          <cell r="P19991" t="str">
            <v/>
          </cell>
          <cell r="Q19991" t="str">
            <v/>
          </cell>
        </row>
        <row r="19992">
          <cell r="J19992" t="str">
            <v/>
          </cell>
          <cell r="O19992" t="str">
            <v/>
          </cell>
          <cell r="P19992" t="str">
            <v/>
          </cell>
          <cell r="Q19992" t="str">
            <v/>
          </cell>
        </row>
        <row r="19993">
          <cell r="J19993" t="str">
            <v/>
          </cell>
          <cell r="O19993" t="str">
            <v/>
          </cell>
          <cell r="P19993" t="str">
            <v/>
          </cell>
          <cell r="Q19993" t="str">
            <v/>
          </cell>
        </row>
        <row r="19994">
          <cell r="J19994" t="str">
            <v/>
          </cell>
          <cell r="O19994" t="str">
            <v/>
          </cell>
          <cell r="P19994" t="str">
            <v/>
          </cell>
          <cell r="Q19994" t="str">
            <v/>
          </cell>
        </row>
        <row r="19995">
          <cell r="J19995" t="str">
            <v/>
          </cell>
          <cell r="O19995" t="str">
            <v/>
          </cell>
          <cell r="P19995" t="str">
            <v/>
          </cell>
          <cell r="Q19995" t="str">
            <v/>
          </cell>
        </row>
        <row r="19996">
          <cell r="J19996" t="str">
            <v/>
          </cell>
          <cell r="O19996" t="str">
            <v/>
          </cell>
          <cell r="P19996" t="str">
            <v/>
          </cell>
          <cell r="Q19996" t="str">
            <v/>
          </cell>
        </row>
        <row r="19997">
          <cell r="J19997" t="str">
            <v/>
          </cell>
          <cell r="O19997" t="str">
            <v/>
          </cell>
          <cell r="P19997" t="str">
            <v/>
          </cell>
          <cell r="Q19997" t="str">
            <v/>
          </cell>
        </row>
        <row r="19998">
          <cell r="J19998" t="str">
            <v/>
          </cell>
          <cell r="O19998" t="str">
            <v/>
          </cell>
          <cell r="P19998" t="str">
            <v/>
          </cell>
          <cell r="Q19998" t="str">
            <v/>
          </cell>
        </row>
        <row r="19999">
          <cell r="J19999" t="str">
            <v/>
          </cell>
          <cell r="O19999" t="str">
            <v/>
          </cell>
          <cell r="P19999" t="str">
            <v/>
          </cell>
          <cell r="Q19999" t="str">
            <v/>
          </cell>
        </row>
        <row r="20000">
          <cell r="J20000" t="str">
            <v/>
          </cell>
          <cell r="O20000" t="str">
            <v/>
          </cell>
          <cell r="P20000" t="str">
            <v/>
          </cell>
          <cell r="Q20000" t="str">
            <v/>
          </cell>
        </row>
        <row r="20001">
          <cell r="J20001" t="str">
            <v/>
          </cell>
          <cell r="O20001" t="str">
            <v/>
          </cell>
          <cell r="P20001" t="str">
            <v/>
          </cell>
          <cell r="Q20001" t="str">
            <v/>
          </cell>
        </row>
        <row r="20002">
          <cell r="J20002" t="str">
            <v/>
          </cell>
          <cell r="O20002" t="str">
            <v/>
          </cell>
          <cell r="P20002" t="str">
            <v/>
          </cell>
          <cell r="Q20002" t="str">
            <v/>
          </cell>
        </row>
        <row r="20003">
          <cell r="J20003" t="str">
            <v/>
          </cell>
          <cell r="O20003" t="str">
            <v/>
          </cell>
          <cell r="P20003" t="str">
            <v/>
          </cell>
          <cell r="Q20003" t="str">
            <v/>
          </cell>
        </row>
        <row r="20004">
          <cell r="J20004" t="str">
            <v/>
          </cell>
          <cell r="O20004" t="str">
            <v/>
          </cell>
          <cell r="P20004" t="str">
            <v/>
          </cell>
          <cell r="Q20004" t="str">
            <v/>
          </cell>
        </row>
        <row r="20005">
          <cell r="J20005" t="str">
            <v/>
          </cell>
          <cell r="O20005" t="str">
            <v/>
          </cell>
          <cell r="P20005" t="str">
            <v/>
          </cell>
          <cell r="Q20005" t="str">
            <v/>
          </cell>
        </row>
        <row r="20006">
          <cell r="J20006" t="str">
            <v/>
          </cell>
          <cell r="O20006" t="str">
            <v/>
          </cell>
          <cell r="P20006" t="str">
            <v/>
          </cell>
          <cell r="Q20006" t="str">
            <v/>
          </cell>
        </row>
        <row r="20007">
          <cell r="J20007" t="str">
            <v/>
          </cell>
          <cell r="O20007" t="str">
            <v/>
          </cell>
          <cell r="P20007" t="str">
            <v/>
          </cell>
          <cell r="Q20007" t="str">
            <v/>
          </cell>
        </row>
        <row r="20008">
          <cell r="J20008" t="str">
            <v/>
          </cell>
          <cell r="O20008" t="str">
            <v/>
          </cell>
          <cell r="P20008" t="str">
            <v/>
          </cell>
          <cell r="Q20008" t="str">
            <v/>
          </cell>
        </row>
        <row r="20009">
          <cell r="J20009" t="str">
            <v/>
          </cell>
          <cell r="O20009" t="str">
            <v/>
          </cell>
          <cell r="P20009" t="str">
            <v/>
          </cell>
          <cell r="Q20009" t="str">
            <v/>
          </cell>
        </row>
        <row r="20010">
          <cell r="J20010" t="str">
            <v/>
          </cell>
          <cell r="O20010" t="str">
            <v/>
          </cell>
          <cell r="P20010" t="str">
            <v/>
          </cell>
          <cell r="Q20010" t="str">
            <v/>
          </cell>
        </row>
        <row r="20011">
          <cell r="J20011" t="str">
            <v/>
          </cell>
          <cell r="O20011" t="str">
            <v/>
          </cell>
          <cell r="P20011" t="str">
            <v/>
          </cell>
          <cell r="Q20011" t="str">
            <v/>
          </cell>
        </row>
        <row r="20012">
          <cell r="J20012" t="str">
            <v/>
          </cell>
          <cell r="O20012" t="str">
            <v/>
          </cell>
          <cell r="P20012" t="str">
            <v/>
          </cell>
          <cell r="Q20012" t="str">
            <v/>
          </cell>
        </row>
        <row r="20013">
          <cell r="J20013" t="str">
            <v/>
          </cell>
          <cell r="O20013" t="str">
            <v/>
          </cell>
          <cell r="P20013" t="str">
            <v/>
          </cell>
          <cell r="Q20013" t="str">
            <v/>
          </cell>
        </row>
        <row r="20014">
          <cell r="J20014" t="str">
            <v/>
          </cell>
          <cell r="O20014" t="str">
            <v/>
          </cell>
          <cell r="P20014" t="str">
            <v/>
          </cell>
          <cell r="Q20014" t="str">
            <v/>
          </cell>
        </row>
        <row r="20015">
          <cell r="J20015" t="str">
            <v/>
          </cell>
          <cell r="O20015" t="str">
            <v/>
          </cell>
          <cell r="P20015" t="str">
            <v/>
          </cell>
          <cell r="Q20015" t="str">
            <v/>
          </cell>
        </row>
        <row r="20016">
          <cell r="J20016" t="str">
            <v/>
          </cell>
          <cell r="O20016" t="str">
            <v/>
          </cell>
          <cell r="P20016" t="str">
            <v/>
          </cell>
          <cell r="Q20016" t="str">
            <v/>
          </cell>
        </row>
        <row r="20017">
          <cell r="J20017" t="str">
            <v/>
          </cell>
          <cell r="O20017" t="str">
            <v/>
          </cell>
          <cell r="P20017" t="str">
            <v/>
          </cell>
          <cell r="Q20017" t="str">
            <v/>
          </cell>
        </row>
        <row r="20018">
          <cell r="J20018" t="str">
            <v/>
          </cell>
          <cell r="O20018" t="str">
            <v/>
          </cell>
          <cell r="P20018" t="str">
            <v/>
          </cell>
          <cell r="Q20018" t="str">
            <v/>
          </cell>
        </row>
        <row r="20019">
          <cell r="J20019" t="str">
            <v/>
          </cell>
          <cell r="O20019" t="str">
            <v/>
          </cell>
          <cell r="P20019" t="str">
            <v/>
          </cell>
          <cell r="Q20019" t="str">
            <v/>
          </cell>
        </row>
        <row r="20020">
          <cell r="J20020" t="str">
            <v/>
          </cell>
          <cell r="O20020" t="str">
            <v/>
          </cell>
          <cell r="P20020" t="str">
            <v/>
          </cell>
          <cell r="Q20020" t="str">
            <v/>
          </cell>
        </row>
        <row r="20021">
          <cell r="J20021" t="str">
            <v/>
          </cell>
          <cell r="O20021" t="str">
            <v/>
          </cell>
          <cell r="P20021" t="str">
            <v/>
          </cell>
          <cell r="Q20021" t="str">
            <v/>
          </cell>
        </row>
        <row r="20022">
          <cell r="J20022" t="str">
            <v/>
          </cell>
          <cell r="O20022" t="str">
            <v/>
          </cell>
          <cell r="P20022" t="str">
            <v/>
          </cell>
          <cell r="Q20022" t="str">
            <v/>
          </cell>
        </row>
        <row r="20023">
          <cell r="J20023" t="str">
            <v/>
          </cell>
          <cell r="O20023" t="str">
            <v/>
          </cell>
          <cell r="P20023" t="str">
            <v/>
          </cell>
          <cell r="Q20023" t="str">
            <v/>
          </cell>
        </row>
        <row r="20024">
          <cell r="J20024" t="str">
            <v/>
          </cell>
          <cell r="O20024" t="str">
            <v/>
          </cell>
          <cell r="P20024" t="str">
            <v/>
          </cell>
          <cell r="Q20024" t="str">
            <v/>
          </cell>
        </row>
        <row r="20025">
          <cell r="J20025" t="str">
            <v/>
          </cell>
          <cell r="O20025" t="str">
            <v/>
          </cell>
          <cell r="P20025" t="str">
            <v/>
          </cell>
          <cell r="Q20025" t="str">
            <v/>
          </cell>
        </row>
        <row r="20026">
          <cell r="J20026" t="str">
            <v/>
          </cell>
          <cell r="O20026" t="str">
            <v/>
          </cell>
          <cell r="P20026" t="str">
            <v/>
          </cell>
          <cell r="Q20026" t="str">
            <v/>
          </cell>
        </row>
        <row r="20027">
          <cell r="J20027" t="str">
            <v/>
          </cell>
          <cell r="O20027" t="str">
            <v/>
          </cell>
          <cell r="P20027" t="str">
            <v/>
          </cell>
          <cell r="Q20027" t="str">
            <v/>
          </cell>
        </row>
        <row r="20028">
          <cell r="J20028" t="str">
            <v/>
          </cell>
          <cell r="O20028" t="str">
            <v/>
          </cell>
          <cell r="P20028" t="str">
            <v/>
          </cell>
          <cell r="Q20028" t="str">
            <v/>
          </cell>
        </row>
        <row r="20029">
          <cell r="J20029" t="str">
            <v/>
          </cell>
          <cell r="O20029" t="str">
            <v/>
          </cell>
          <cell r="P20029" t="str">
            <v/>
          </cell>
          <cell r="Q20029" t="str">
            <v/>
          </cell>
        </row>
        <row r="20030">
          <cell r="J20030" t="str">
            <v/>
          </cell>
          <cell r="O20030" t="str">
            <v/>
          </cell>
          <cell r="P20030" t="str">
            <v/>
          </cell>
          <cell r="Q20030" t="str">
            <v/>
          </cell>
        </row>
        <row r="20031">
          <cell r="J20031" t="str">
            <v/>
          </cell>
          <cell r="O20031" t="str">
            <v/>
          </cell>
          <cell r="P20031" t="str">
            <v/>
          </cell>
          <cell r="Q20031" t="str">
            <v/>
          </cell>
        </row>
        <row r="20032">
          <cell r="J20032" t="str">
            <v/>
          </cell>
          <cell r="O20032" t="str">
            <v/>
          </cell>
          <cell r="P20032" t="str">
            <v/>
          </cell>
          <cell r="Q20032" t="str">
            <v/>
          </cell>
        </row>
        <row r="20033">
          <cell r="J20033" t="str">
            <v/>
          </cell>
          <cell r="O20033" t="str">
            <v/>
          </cell>
          <cell r="P20033" t="str">
            <v/>
          </cell>
          <cell r="Q20033" t="str">
            <v/>
          </cell>
        </row>
        <row r="20034">
          <cell r="J20034" t="str">
            <v/>
          </cell>
          <cell r="O20034" t="str">
            <v/>
          </cell>
          <cell r="P20034" t="str">
            <v/>
          </cell>
          <cell r="Q20034" t="str">
            <v/>
          </cell>
        </row>
        <row r="20035">
          <cell r="J20035" t="str">
            <v/>
          </cell>
          <cell r="O20035" t="str">
            <v/>
          </cell>
          <cell r="P20035" t="str">
            <v/>
          </cell>
          <cell r="Q20035" t="str">
            <v/>
          </cell>
        </row>
        <row r="20036">
          <cell r="J20036" t="str">
            <v/>
          </cell>
          <cell r="O20036" t="str">
            <v/>
          </cell>
          <cell r="P20036" t="str">
            <v/>
          </cell>
          <cell r="Q20036" t="str">
            <v/>
          </cell>
        </row>
        <row r="20037">
          <cell r="J20037" t="str">
            <v/>
          </cell>
          <cell r="O20037" t="str">
            <v/>
          </cell>
          <cell r="P20037" t="str">
            <v/>
          </cell>
          <cell r="Q20037" t="str">
            <v/>
          </cell>
        </row>
        <row r="20038">
          <cell r="J20038" t="str">
            <v/>
          </cell>
          <cell r="O20038" t="str">
            <v/>
          </cell>
          <cell r="P20038" t="str">
            <v/>
          </cell>
          <cell r="Q20038" t="str">
            <v/>
          </cell>
        </row>
        <row r="20039">
          <cell r="J20039" t="str">
            <v/>
          </cell>
          <cell r="O20039" t="str">
            <v/>
          </cell>
          <cell r="P20039" t="str">
            <v/>
          </cell>
          <cell r="Q20039" t="str">
            <v/>
          </cell>
        </row>
        <row r="20040">
          <cell r="J20040" t="str">
            <v/>
          </cell>
          <cell r="O20040" t="str">
            <v/>
          </cell>
          <cell r="P20040" t="str">
            <v/>
          </cell>
          <cell r="Q20040" t="str">
            <v/>
          </cell>
        </row>
        <row r="20041">
          <cell r="J20041" t="str">
            <v/>
          </cell>
          <cell r="O20041" t="str">
            <v/>
          </cell>
          <cell r="P20041" t="str">
            <v/>
          </cell>
          <cell r="Q20041" t="str">
            <v/>
          </cell>
        </row>
        <row r="20042">
          <cell r="J20042" t="str">
            <v/>
          </cell>
          <cell r="O20042" t="str">
            <v/>
          </cell>
          <cell r="P20042" t="str">
            <v/>
          </cell>
          <cell r="Q20042" t="str">
            <v/>
          </cell>
        </row>
        <row r="20043">
          <cell r="J20043" t="str">
            <v/>
          </cell>
          <cell r="O20043" t="str">
            <v/>
          </cell>
          <cell r="P20043" t="str">
            <v/>
          </cell>
          <cell r="Q20043" t="str">
            <v/>
          </cell>
        </row>
        <row r="20044">
          <cell r="J20044" t="str">
            <v/>
          </cell>
          <cell r="O20044" t="str">
            <v/>
          </cell>
          <cell r="P20044" t="str">
            <v/>
          </cell>
          <cell r="Q20044" t="str">
            <v/>
          </cell>
        </row>
        <row r="20045">
          <cell r="J20045" t="str">
            <v/>
          </cell>
          <cell r="O20045" t="str">
            <v/>
          </cell>
          <cell r="P20045" t="str">
            <v/>
          </cell>
          <cell r="Q20045" t="str">
            <v/>
          </cell>
        </row>
        <row r="20046">
          <cell r="J20046" t="str">
            <v/>
          </cell>
          <cell r="O20046" t="str">
            <v/>
          </cell>
          <cell r="P20046" t="str">
            <v/>
          </cell>
          <cell r="Q20046" t="str">
            <v/>
          </cell>
        </row>
        <row r="20047">
          <cell r="J20047" t="str">
            <v/>
          </cell>
          <cell r="O20047" t="str">
            <v/>
          </cell>
          <cell r="P20047" t="str">
            <v/>
          </cell>
          <cell r="Q20047" t="str">
            <v/>
          </cell>
        </row>
        <row r="20048">
          <cell r="J20048" t="str">
            <v/>
          </cell>
          <cell r="O20048" t="str">
            <v/>
          </cell>
          <cell r="P20048" t="str">
            <v/>
          </cell>
          <cell r="Q20048" t="str">
            <v/>
          </cell>
        </row>
        <row r="20049">
          <cell r="J20049" t="str">
            <v/>
          </cell>
          <cell r="O20049" t="str">
            <v/>
          </cell>
          <cell r="P20049" t="str">
            <v/>
          </cell>
          <cell r="Q20049" t="str">
            <v/>
          </cell>
        </row>
        <row r="20050">
          <cell r="J20050" t="str">
            <v/>
          </cell>
          <cell r="O20050" t="str">
            <v/>
          </cell>
          <cell r="P20050" t="str">
            <v/>
          </cell>
          <cell r="Q20050" t="str">
            <v/>
          </cell>
        </row>
        <row r="20051">
          <cell r="J20051" t="str">
            <v/>
          </cell>
          <cell r="O20051" t="str">
            <v/>
          </cell>
          <cell r="P20051" t="str">
            <v/>
          </cell>
          <cell r="Q20051" t="str">
            <v/>
          </cell>
        </row>
        <row r="20052">
          <cell r="J20052" t="str">
            <v/>
          </cell>
          <cell r="O20052" t="str">
            <v/>
          </cell>
          <cell r="P20052" t="str">
            <v/>
          </cell>
          <cell r="Q20052" t="str">
            <v/>
          </cell>
        </row>
        <row r="20053">
          <cell r="J20053" t="str">
            <v/>
          </cell>
          <cell r="O20053" t="str">
            <v/>
          </cell>
          <cell r="P20053" t="str">
            <v/>
          </cell>
          <cell r="Q20053" t="str">
            <v/>
          </cell>
        </row>
        <row r="20054">
          <cell r="J20054" t="str">
            <v/>
          </cell>
          <cell r="O20054" t="str">
            <v/>
          </cell>
          <cell r="P20054" t="str">
            <v/>
          </cell>
          <cell r="Q20054" t="str">
            <v/>
          </cell>
        </row>
        <row r="20055">
          <cell r="J20055" t="str">
            <v/>
          </cell>
          <cell r="O20055" t="str">
            <v/>
          </cell>
          <cell r="P20055" t="str">
            <v/>
          </cell>
          <cell r="Q20055" t="str">
            <v/>
          </cell>
        </row>
        <row r="20056">
          <cell r="J20056" t="str">
            <v/>
          </cell>
          <cell r="O20056" t="str">
            <v/>
          </cell>
          <cell r="P20056" t="str">
            <v/>
          </cell>
          <cell r="Q20056" t="str">
            <v/>
          </cell>
        </row>
        <row r="20057">
          <cell r="J20057" t="str">
            <v/>
          </cell>
          <cell r="O20057" t="str">
            <v/>
          </cell>
          <cell r="P20057" t="str">
            <v/>
          </cell>
          <cell r="Q20057" t="str">
            <v/>
          </cell>
        </row>
        <row r="20058">
          <cell r="J20058" t="str">
            <v/>
          </cell>
          <cell r="O20058" t="str">
            <v/>
          </cell>
          <cell r="P20058" t="str">
            <v/>
          </cell>
          <cell r="Q20058" t="str">
            <v/>
          </cell>
        </row>
        <row r="20059">
          <cell r="J20059" t="str">
            <v/>
          </cell>
          <cell r="O20059" t="str">
            <v/>
          </cell>
          <cell r="P20059" t="str">
            <v/>
          </cell>
          <cell r="Q20059" t="str">
            <v/>
          </cell>
        </row>
        <row r="20060">
          <cell r="J20060" t="str">
            <v/>
          </cell>
          <cell r="O20060" t="str">
            <v/>
          </cell>
          <cell r="P20060" t="str">
            <v/>
          </cell>
          <cell r="Q20060" t="str">
            <v/>
          </cell>
        </row>
        <row r="20061">
          <cell r="J20061" t="str">
            <v/>
          </cell>
          <cell r="O20061" t="str">
            <v/>
          </cell>
          <cell r="P20061" t="str">
            <v/>
          </cell>
          <cell r="Q20061" t="str">
            <v/>
          </cell>
        </row>
        <row r="20062">
          <cell r="J20062" t="str">
            <v/>
          </cell>
          <cell r="O20062" t="str">
            <v/>
          </cell>
          <cell r="P20062" t="str">
            <v/>
          </cell>
          <cell r="Q20062" t="str">
            <v/>
          </cell>
        </row>
        <row r="20063">
          <cell r="J20063" t="str">
            <v/>
          </cell>
          <cell r="O20063" t="str">
            <v/>
          </cell>
          <cell r="P20063" t="str">
            <v/>
          </cell>
          <cell r="Q20063" t="str">
            <v/>
          </cell>
        </row>
        <row r="20064">
          <cell r="J20064" t="str">
            <v/>
          </cell>
          <cell r="O20064" t="str">
            <v/>
          </cell>
          <cell r="P20064" t="str">
            <v/>
          </cell>
          <cell r="Q20064" t="str">
            <v/>
          </cell>
        </row>
        <row r="20065">
          <cell r="J20065" t="str">
            <v/>
          </cell>
          <cell r="O20065" t="str">
            <v/>
          </cell>
          <cell r="P20065" t="str">
            <v/>
          </cell>
          <cell r="Q20065" t="str">
            <v/>
          </cell>
        </row>
        <row r="20066">
          <cell r="J20066" t="str">
            <v/>
          </cell>
          <cell r="O20066" t="str">
            <v/>
          </cell>
          <cell r="P20066" t="str">
            <v/>
          </cell>
          <cell r="Q20066" t="str">
            <v/>
          </cell>
        </row>
        <row r="20067">
          <cell r="J20067" t="str">
            <v/>
          </cell>
          <cell r="O20067" t="str">
            <v/>
          </cell>
          <cell r="P20067" t="str">
            <v/>
          </cell>
          <cell r="Q20067" t="str">
            <v/>
          </cell>
        </row>
        <row r="20068">
          <cell r="J20068" t="str">
            <v/>
          </cell>
          <cell r="O20068" t="str">
            <v/>
          </cell>
          <cell r="P20068" t="str">
            <v/>
          </cell>
          <cell r="Q20068" t="str">
            <v/>
          </cell>
        </row>
        <row r="20069">
          <cell r="J20069" t="str">
            <v/>
          </cell>
          <cell r="O20069" t="str">
            <v/>
          </cell>
          <cell r="P20069" t="str">
            <v/>
          </cell>
          <cell r="Q20069" t="str">
            <v/>
          </cell>
        </row>
        <row r="20070">
          <cell r="J20070" t="str">
            <v/>
          </cell>
          <cell r="O20070" t="str">
            <v/>
          </cell>
          <cell r="P20070" t="str">
            <v/>
          </cell>
          <cell r="Q20070" t="str">
            <v/>
          </cell>
        </row>
        <row r="20071">
          <cell r="J20071" t="str">
            <v/>
          </cell>
          <cell r="O20071" t="str">
            <v/>
          </cell>
          <cell r="P20071" t="str">
            <v/>
          </cell>
          <cell r="Q20071" t="str">
            <v/>
          </cell>
        </row>
        <row r="20072">
          <cell r="J20072" t="str">
            <v/>
          </cell>
          <cell r="O20072" t="str">
            <v/>
          </cell>
          <cell r="P20072" t="str">
            <v/>
          </cell>
          <cell r="Q20072" t="str">
            <v/>
          </cell>
        </row>
        <row r="20073">
          <cell r="J20073" t="str">
            <v/>
          </cell>
          <cell r="O20073" t="str">
            <v/>
          </cell>
          <cell r="P20073" t="str">
            <v/>
          </cell>
          <cell r="Q20073" t="str">
            <v/>
          </cell>
        </row>
        <row r="20074">
          <cell r="J20074" t="str">
            <v/>
          </cell>
          <cell r="O20074" t="str">
            <v/>
          </cell>
          <cell r="P20074" t="str">
            <v/>
          </cell>
          <cell r="Q20074" t="str">
            <v/>
          </cell>
        </row>
        <row r="20075">
          <cell r="J20075" t="str">
            <v/>
          </cell>
          <cell r="O20075" t="str">
            <v/>
          </cell>
          <cell r="P20075" t="str">
            <v/>
          </cell>
          <cell r="Q20075" t="str">
            <v/>
          </cell>
        </row>
        <row r="20076">
          <cell r="J20076" t="str">
            <v/>
          </cell>
          <cell r="O20076" t="str">
            <v/>
          </cell>
          <cell r="P20076" t="str">
            <v/>
          </cell>
          <cell r="Q20076" t="str">
            <v/>
          </cell>
        </row>
        <row r="20077">
          <cell r="J20077" t="str">
            <v/>
          </cell>
          <cell r="O20077" t="str">
            <v/>
          </cell>
          <cell r="P20077" t="str">
            <v/>
          </cell>
          <cell r="Q20077" t="str">
            <v/>
          </cell>
        </row>
        <row r="20078">
          <cell r="J20078" t="str">
            <v/>
          </cell>
          <cell r="O20078" t="str">
            <v/>
          </cell>
          <cell r="P20078" t="str">
            <v/>
          </cell>
          <cell r="Q20078" t="str">
            <v/>
          </cell>
        </row>
        <row r="20079">
          <cell r="J20079" t="str">
            <v/>
          </cell>
          <cell r="O20079" t="str">
            <v/>
          </cell>
          <cell r="P20079" t="str">
            <v/>
          </cell>
          <cell r="Q20079" t="str">
            <v/>
          </cell>
        </row>
        <row r="20080">
          <cell r="J20080" t="str">
            <v/>
          </cell>
          <cell r="O20080" t="str">
            <v/>
          </cell>
          <cell r="P20080" t="str">
            <v/>
          </cell>
          <cell r="Q20080" t="str">
            <v/>
          </cell>
        </row>
        <row r="20081">
          <cell r="J20081" t="str">
            <v/>
          </cell>
          <cell r="O20081" t="str">
            <v/>
          </cell>
          <cell r="P20081" t="str">
            <v/>
          </cell>
          <cell r="Q20081" t="str">
            <v/>
          </cell>
        </row>
        <row r="20082">
          <cell r="J20082" t="str">
            <v/>
          </cell>
          <cell r="O20082" t="str">
            <v/>
          </cell>
          <cell r="P20082" t="str">
            <v/>
          </cell>
          <cell r="Q20082" t="str">
            <v/>
          </cell>
        </row>
        <row r="20083">
          <cell r="J20083" t="str">
            <v/>
          </cell>
          <cell r="O20083" t="str">
            <v/>
          </cell>
          <cell r="P20083" t="str">
            <v/>
          </cell>
          <cell r="Q20083" t="str">
            <v/>
          </cell>
        </row>
        <row r="20084">
          <cell r="J20084" t="str">
            <v/>
          </cell>
          <cell r="O20084" t="str">
            <v/>
          </cell>
          <cell r="P20084" t="str">
            <v/>
          </cell>
          <cell r="Q20084" t="str">
            <v/>
          </cell>
        </row>
        <row r="20085">
          <cell r="J20085" t="str">
            <v/>
          </cell>
          <cell r="O20085" t="str">
            <v/>
          </cell>
          <cell r="P20085" t="str">
            <v/>
          </cell>
          <cell r="Q20085" t="str">
            <v/>
          </cell>
        </row>
        <row r="20086">
          <cell r="J20086" t="str">
            <v/>
          </cell>
          <cell r="O20086" t="str">
            <v/>
          </cell>
          <cell r="P20086" t="str">
            <v/>
          </cell>
          <cell r="Q20086" t="str">
            <v/>
          </cell>
        </row>
        <row r="20087">
          <cell r="J20087" t="str">
            <v/>
          </cell>
          <cell r="O20087" t="str">
            <v/>
          </cell>
          <cell r="P20087" t="str">
            <v/>
          </cell>
          <cell r="Q20087" t="str">
            <v/>
          </cell>
        </row>
        <row r="20088">
          <cell r="J20088" t="str">
            <v/>
          </cell>
          <cell r="O20088" t="str">
            <v/>
          </cell>
          <cell r="P20088" t="str">
            <v/>
          </cell>
          <cell r="Q20088" t="str">
            <v/>
          </cell>
        </row>
        <row r="20089">
          <cell r="J20089" t="str">
            <v/>
          </cell>
          <cell r="O20089" t="str">
            <v/>
          </cell>
          <cell r="P20089" t="str">
            <v/>
          </cell>
          <cell r="Q20089" t="str">
            <v/>
          </cell>
        </row>
        <row r="20090">
          <cell r="J20090" t="str">
            <v/>
          </cell>
          <cell r="O20090" t="str">
            <v/>
          </cell>
          <cell r="P20090" t="str">
            <v/>
          </cell>
          <cell r="Q20090" t="str">
            <v/>
          </cell>
        </row>
        <row r="20091">
          <cell r="J20091" t="str">
            <v/>
          </cell>
          <cell r="O20091" t="str">
            <v/>
          </cell>
          <cell r="P20091" t="str">
            <v/>
          </cell>
          <cell r="Q20091" t="str">
            <v/>
          </cell>
        </row>
        <row r="20092">
          <cell r="J20092" t="str">
            <v/>
          </cell>
          <cell r="O20092" t="str">
            <v/>
          </cell>
          <cell r="P20092" t="str">
            <v/>
          </cell>
          <cell r="Q20092" t="str">
            <v/>
          </cell>
        </row>
        <row r="20093">
          <cell r="J20093" t="str">
            <v/>
          </cell>
          <cell r="O20093" t="str">
            <v/>
          </cell>
          <cell r="P20093" t="str">
            <v/>
          </cell>
          <cell r="Q20093" t="str">
            <v/>
          </cell>
        </row>
        <row r="20094">
          <cell r="J20094" t="str">
            <v/>
          </cell>
          <cell r="O20094" t="str">
            <v/>
          </cell>
          <cell r="P20094" t="str">
            <v/>
          </cell>
          <cell r="Q20094" t="str">
            <v/>
          </cell>
        </row>
        <row r="20095">
          <cell r="J20095" t="str">
            <v/>
          </cell>
          <cell r="O20095" t="str">
            <v/>
          </cell>
          <cell r="P20095" t="str">
            <v/>
          </cell>
          <cell r="Q20095" t="str">
            <v/>
          </cell>
        </row>
        <row r="20096">
          <cell r="J20096" t="str">
            <v/>
          </cell>
          <cell r="O20096" t="str">
            <v/>
          </cell>
          <cell r="P20096" t="str">
            <v/>
          </cell>
          <cell r="Q20096" t="str">
            <v/>
          </cell>
        </row>
        <row r="20097">
          <cell r="J20097" t="str">
            <v/>
          </cell>
          <cell r="O20097" t="str">
            <v/>
          </cell>
          <cell r="P20097" t="str">
            <v/>
          </cell>
          <cell r="Q20097" t="str">
            <v/>
          </cell>
        </row>
        <row r="20098">
          <cell r="J20098" t="str">
            <v/>
          </cell>
          <cell r="O20098" t="str">
            <v/>
          </cell>
          <cell r="P20098" t="str">
            <v/>
          </cell>
          <cell r="Q20098" t="str">
            <v/>
          </cell>
        </row>
        <row r="20099">
          <cell r="J20099" t="str">
            <v/>
          </cell>
          <cell r="O20099" t="str">
            <v/>
          </cell>
          <cell r="P20099" t="str">
            <v/>
          </cell>
          <cell r="Q20099" t="str">
            <v/>
          </cell>
        </row>
        <row r="20100">
          <cell r="J20100" t="str">
            <v/>
          </cell>
          <cell r="O20100" t="str">
            <v/>
          </cell>
          <cell r="P20100" t="str">
            <v/>
          </cell>
          <cell r="Q20100" t="str">
            <v/>
          </cell>
        </row>
        <row r="20101">
          <cell r="J20101" t="str">
            <v/>
          </cell>
          <cell r="O20101" t="str">
            <v/>
          </cell>
          <cell r="P20101" t="str">
            <v/>
          </cell>
          <cell r="Q20101" t="str">
            <v/>
          </cell>
        </row>
        <row r="20102">
          <cell r="J20102" t="str">
            <v/>
          </cell>
          <cell r="O20102" t="str">
            <v/>
          </cell>
          <cell r="P20102" t="str">
            <v/>
          </cell>
          <cell r="Q20102" t="str">
            <v/>
          </cell>
        </row>
        <row r="20103">
          <cell r="J20103" t="str">
            <v/>
          </cell>
          <cell r="O20103" t="str">
            <v/>
          </cell>
          <cell r="P20103" t="str">
            <v/>
          </cell>
          <cell r="Q20103" t="str">
            <v/>
          </cell>
        </row>
        <row r="20104">
          <cell r="J20104" t="str">
            <v/>
          </cell>
          <cell r="O20104" t="str">
            <v/>
          </cell>
          <cell r="P20104" t="str">
            <v/>
          </cell>
          <cell r="Q20104" t="str">
            <v/>
          </cell>
        </row>
        <row r="20105">
          <cell r="J20105" t="str">
            <v/>
          </cell>
          <cell r="O20105" t="str">
            <v/>
          </cell>
          <cell r="P20105" t="str">
            <v/>
          </cell>
          <cell r="Q20105" t="str">
            <v/>
          </cell>
        </row>
        <row r="20106">
          <cell r="J20106" t="str">
            <v/>
          </cell>
          <cell r="O20106" t="str">
            <v/>
          </cell>
          <cell r="P20106" t="str">
            <v/>
          </cell>
          <cell r="Q20106" t="str">
            <v/>
          </cell>
        </row>
        <row r="20107">
          <cell r="J20107" t="str">
            <v/>
          </cell>
          <cell r="O20107" t="str">
            <v/>
          </cell>
          <cell r="P20107" t="str">
            <v/>
          </cell>
          <cell r="Q20107" t="str">
            <v/>
          </cell>
        </row>
        <row r="20108">
          <cell r="J20108" t="str">
            <v/>
          </cell>
          <cell r="O20108" t="str">
            <v/>
          </cell>
          <cell r="P20108" t="str">
            <v/>
          </cell>
          <cell r="Q20108" t="str">
            <v/>
          </cell>
        </row>
        <row r="20109">
          <cell r="J20109" t="str">
            <v/>
          </cell>
          <cell r="O20109" t="str">
            <v/>
          </cell>
          <cell r="P20109" t="str">
            <v/>
          </cell>
          <cell r="Q20109" t="str">
            <v/>
          </cell>
        </row>
        <row r="20110">
          <cell r="J20110" t="str">
            <v/>
          </cell>
          <cell r="O20110" t="str">
            <v/>
          </cell>
          <cell r="P20110" t="str">
            <v/>
          </cell>
          <cell r="Q20110" t="str">
            <v/>
          </cell>
        </row>
        <row r="20111">
          <cell r="J20111" t="str">
            <v/>
          </cell>
          <cell r="O20111" t="str">
            <v/>
          </cell>
          <cell r="P20111" t="str">
            <v/>
          </cell>
          <cell r="Q20111" t="str">
            <v/>
          </cell>
        </row>
        <row r="20112">
          <cell r="J20112" t="str">
            <v/>
          </cell>
          <cell r="O20112" t="str">
            <v/>
          </cell>
          <cell r="P20112" t="str">
            <v/>
          </cell>
          <cell r="Q20112" t="str">
            <v/>
          </cell>
        </row>
        <row r="20113">
          <cell r="J20113" t="str">
            <v/>
          </cell>
          <cell r="O20113" t="str">
            <v/>
          </cell>
          <cell r="P20113" t="str">
            <v/>
          </cell>
          <cell r="Q20113" t="str">
            <v/>
          </cell>
        </row>
        <row r="20114">
          <cell r="J20114" t="str">
            <v/>
          </cell>
          <cell r="O20114" t="str">
            <v/>
          </cell>
          <cell r="P20114" t="str">
            <v/>
          </cell>
          <cell r="Q20114" t="str">
            <v/>
          </cell>
        </row>
        <row r="20115">
          <cell r="J20115" t="str">
            <v/>
          </cell>
          <cell r="O20115" t="str">
            <v/>
          </cell>
          <cell r="P20115" t="str">
            <v/>
          </cell>
          <cell r="Q20115" t="str">
            <v/>
          </cell>
        </row>
        <row r="20116">
          <cell r="J20116" t="str">
            <v/>
          </cell>
          <cell r="O20116" t="str">
            <v/>
          </cell>
          <cell r="P20116" t="str">
            <v/>
          </cell>
          <cell r="Q20116" t="str">
            <v/>
          </cell>
        </row>
        <row r="20117">
          <cell r="J20117" t="str">
            <v/>
          </cell>
          <cell r="O20117" t="str">
            <v/>
          </cell>
          <cell r="P20117" t="str">
            <v/>
          </cell>
          <cell r="Q20117" t="str">
            <v/>
          </cell>
        </row>
        <row r="20118">
          <cell r="J20118" t="str">
            <v/>
          </cell>
          <cell r="O20118" t="str">
            <v/>
          </cell>
          <cell r="P20118" t="str">
            <v/>
          </cell>
          <cell r="Q20118" t="str">
            <v/>
          </cell>
        </row>
        <row r="20119">
          <cell r="J20119" t="str">
            <v/>
          </cell>
          <cell r="O20119" t="str">
            <v/>
          </cell>
          <cell r="P20119" t="str">
            <v/>
          </cell>
          <cell r="Q20119" t="str">
            <v/>
          </cell>
        </row>
        <row r="20120">
          <cell r="J20120" t="str">
            <v/>
          </cell>
          <cell r="O20120" t="str">
            <v/>
          </cell>
          <cell r="P20120" t="str">
            <v/>
          </cell>
          <cell r="Q20120" t="str">
            <v/>
          </cell>
        </row>
        <row r="20121">
          <cell r="J20121" t="str">
            <v/>
          </cell>
          <cell r="O20121" t="str">
            <v/>
          </cell>
          <cell r="P20121" t="str">
            <v/>
          </cell>
          <cell r="Q20121" t="str">
            <v/>
          </cell>
        </row>
        <row r="20122">
          <cell r="J20122" t="str">
            <v/>
          </cell>
          <cell r="O20122" t="str">
            <v/>
          </cell>
          <cell r="P20122" t="str">
            <v/>
          </cell>
          <cell r="Q20122" t="str">
            <v/>
          </cell>
        </row>
        <row r="20123">
          <cell r="J20123" t="str">
            <v/>
          </cell>
          <cell r="O20123" t="str">
            <v/>
          </cell>
          <cell r="P20123" t="str">
            <v/>
          </cell>
          <cell r="Q20123" t="str">
            <v/>
          </cell>
        </row>
        <row r="20124">
          <cell r="J20124" t="str">
            <v/>
          </cell>
          <cell r="O20124" t="str">
            <v/>
          </cell>
          <cell r="P20124" t="str">
            <v/>
          </cell>
          <cell r="Q20124" t="str">
            <v/>
          </cell>
        </row>
        <row r="20125">
          <cell r="J20125" t="str">
            <v/>
          </cell>
          <cell r="O20125" t="str">
            <v/>
          </cell>
          <cell r="P20125" t="str">
            <v/>
          </cell>
          <cell r="Q20125" t="str">
            <v/>
          </cell>
        </row>
        <row r="20126">
          <cell r="J20126" t="str">
            <v/>
          </cell>
          <cell r="O20126" t="str">
            <v/>
          </cell>
          <cell r="P20126" t="str">
            <v/>
          </cell>
          <cell r="Q20126" t="str">
            <v/>
          </cell>
        </row>
        <row r="20127">
          <cell r="J20127" t="str">
            <v/>
          </cell>
          <cell r="O20127" t="str">
            <v/>
          </cell>
          <cell r="P20127" t="str">
            <v/>
          </cell>
          <cell r="Q20127" t="str">
            <v/>
          </cell>
        </row>
        <row r="20128">
          <cell r="J20128" t="str">
            <v/>
          </cell>
          <cell r="O20128" t="str">
            <v/>
          </cell>
          <cell r="P20128" t="str">
            <v/>
          </cell>
          <cell r="Q20128" t="str">
            <v/>
          </cell>
        </row>
        <row r="20129">
          <cell r="J20129" t="str">
            <v/>
          </cell>
          <cell r="O20129" t="str">
            <v/>
          </cell>
          <cell r="P20129" t="str">
            <v/>
          </cell>
          <cell r="Q20129" t="str">
            <v/>
          </cell>
        </row>
        <row r="20130">
          <cell r="J20130" t="str">
            <v/>
          </cell>
          <cell r="O20130" t="str">
            <v/>
          </cell>
          <cell r="P20130" t="str">
            <v/>
          </cell>
          <cell r="Q20130" t="str">
            <v/>
          </cell>
        </row>
        <row r="20131">
          <cell r="J20131" t="str">
            <v/>
          </cell>
          <cell r="O20131" t="str">
            <v/>
          </cell>
          <cell r="P20131" t="str">
            <v/>
          </cell>
          <cell r="Q20131" t="str">
            <v/>
          </cell>
        </row>
        <row r="20132">
          <cell r="J20132" t="str">
            <v/>
          </cell>
          <cell r="O20132" t="str">
            <v/>
          </cell>
          <cell r="P20132" t="str">
            <v/>
          </cell>
          <cell r="Q20132" t="str">
            <v/>
          </cell>
        </row>
        <row r="20133">
          <cell r="J20133" t="str">
            <v/>
          </cell>
          <cell r="O20133" t="str">
            <v/>
          </cell>
          <cell r="P20133" t="str">
            <v/>
          </cell>
          <cell r="Q20133" t="str">
            <v/>
          </cell>
        </row>
        <row r="20134">
          <cell r="J20134" t="str">
            <v/>
          </cell>
          <cell r="O20134" t="str">
            <v/>
          </cell>
          <cell r="P20134" t="str">
            <v/>
          </cell>
          <cell r="Q20134" t="str">
            <v/>
          </cell>
        </row>
        <row r="20135">
          <cell r="J20135" t="str">
            <v/>
          </cell>
          <cell r="O20135" t="str">
            <v/>
          </cell>
          <cell r="P20135" t="str">
            <v/>
          </cell>
          <cell r="Q20135" t="str">
            <v/>
          </cell>
        </row>
        <row r="20136">
          <cell r="J20136" t="str">
            <v/>
          </cell>
          <cell r="O20136" t="str">
            <v/>
          </cell>
          <cell r="P20136" t="str">
            <v/>
          </cell>
          <cell r="Q20136" t="str">
            <v/>
          </cell>
        </row>
        <row r="20137">
          <cell r="J20137" t="str">
            <v/>
          </cell>
          <cell r="O20137" t="str">
            <v/>
          </cell>
          <cell r="P20137" t="str">
            <v/>
          </cell>
          <cell r="Q20137" t="str">
            <v/>
          </cell>
        </row>
        <row r="20138">
          <cell r="J20138" t="str">
            <v/>
          </cell>
          <cell r="O20138" t="str">
            <v/>
          </cell>
          <cell r="P20138" t="str">
            <v/>
          </cell>
          <cell r="Q20138" t="str">
            <v/>
          </cell>
        </row>
        <row r="20139">
          <cell r="J20139" t="str">
            <v/>
          </cell>
          <cell r="O20139" t="str">
            <v/>
          </cell>
          <cell r="P20139" t="str">
            <v/>
          </cell>
          <cell r="Q20139" t="str">
            <v/>
          </cell>
        </row>
        <row r="20140">
          <cell r="J20140" t="str">
            <v/>
          </cell>
          <cell r="O20140" t="str">
            <v/>
          </cell>
          <cell r="P20140" t="str">
            <v/>
          </cell>
          <cell r="Q20140" t="str">
            <v/>
          </cell>
        </row>
        <row r="20141">
          <cell r="J20141" t="str">
            <v/>
          </cell>
          <cell r="O20141" t="str">
            <v/>
          </cell>
          <cell r="P20141" t="str">
            <v/>
          </cell>
          <cell r="Q20141" t="str">
            <v/>
          </cell>
        </row>
        <row r="20142">
          <cell r="J20142" t="str">
            <v/>
          </cell>
          <cell r="O20142" t="str">
            <v/>
          </cell>
          <cell r="P20142" t="str">
            <v/>
          </cell>
          <cell r="Q20142" t="str">
            <v/>
          </cell>
        </row>
        <row r="20143">
          <cell r="J20143" t="str">
            <v/>
          </cell>
          <cell r="O20143" t="str">
            <v/>
          </cell>
          <cell r="P20143" t="str">
            <v/>
          </cell>
          <cell r="Q20143" t="str">
            <v/>
          </cell>
        </row>
        <row r="20144">
          <cell r="J20144" t="str">
            <v/>
          </cell>
          <cell r="O20144" t="str">
            <v/>
          </cell>
          <cell r="P20144" t="str">
            <v/>
          </cell>
          <cell r="Q20144" t="str">
            <v/>
          </cell>
        </row>
        <row r="20145">
          <cell r="J20145" t="str">
            <v/>
          </cell>
          <cell r="O20145" t="str">
            <v/>
          </cell>
          <cell r="P20145" t="str">
            <v/>
          </cell>
          <cell r="Q20145" t="str">
            <v/>
          </cell>
        </row>
        <row r="20146">
          <cell r="J20146" t="str">
            <v/>
          </cell>
          <cell r="O20146" t="str">
            <v/>
          </cell>
          <cell r="P20146" t="str">
            <v/>
          </cell>
          <cell r="Q20146" t="str">
            <v/>
          </cell>
        </row>
        <row r="20147">
          <cell r="J20147" t="str">
            <v/>
          </cell>
          <cell r="O20147" t="str">
            <v/>
          </cell>
          <cell r="P20147" t="str">
            <v/>
          </cell>
          <cell r="Q20147" t="str">
            <v/>
          </cell>
        </row>
        <row r="20148">
          <cell r="J20148" t="str">
            <v/>
          </cell>
          <cell r="O20148" t="str">
            <v/>
          </cell>
          <cell r="P20148" t="str">
            <v/>
          </cell>
          <cell r="Q20148" t="str">
            <v/>
          </cell>
        </row>
        <row r="20149">
          <cell r="J20149" t="str">
            <v/>
          </cell>
          <cell r="O20149" t="str">
            <v/>
          </cell>
          <cell r="P20149" t="str">
            <v/>
          </cell>
          <cell r="Q20149" t="str">
            <v/>
          </cell>
        </row>
        <row r="20150">
          <cell r="J20150" t="str">
            <v/>
          </cell>
          <cell r="O20150" t="str">
            <v/>
          </cell>
          <cell r="P20150" t="str">
            <v/>
          </cell>
          <cell r="Q20150" t="str">
            <v/>
          </cell>
        </row>
        <row r="20151">
          <cell r="J20151" t="str">
            <v/>
          </cell>
          <cell r="O20151" t="str">
            <v/>
          </cell>
          <cell r="P20151" t="str">
            <v/>
          </cell>
          <cell r="Q20151" t="str">
            <v/>
          </cell>
        </row>
        <row r="20152">
          <cell r="J20152" t="str">
            <v/>
          </cell>
          <cell r="O20152" t="str">
            <v/>
          </cell>
          <cell r="P20152" t="str">
            <v/>
          </cell>
          <cell r="Q20152" t="str">
            <v/>
          </cell>
        </row>
        <row r="20153">
          <cell r="J20153" t="str">
            <v/>
          </cell>
          <cell r="O20153" t="str">
            <v/>
          </cell>
          <cell r="P20153" t="str">
            <v/>
          </cell>
          <cell r="Q20153" t="str">
            <v/>
          </cell>
        </row>
        <row r="20154">
          <cell r="J20154" t="str">
            <v/>
          </cell>
          <cell r="O20154" t="str">
            <v/>
          </cell>
          <cell r="P20154" t="str">
            <v/>
          </cell>
          <cell r="Q20154" t="str">
            <v/>
          </cell>
        </row>
        <row r="20155">
          <cell r="J20155" t="str">
            <v/>
          </cell>
          <cell r="O20155" t="str">
            <v/>
          </cell>
          <cell r="P20155" t="str">
            <v/>
          </cell>
          <cell r="Q20155" t="str">
            <v/>
          </cell>
        </row>
        <row r="20156">
          <cell r="J20156" t="str">
            <v/>
          </cell>
          <cell r="O20156" t="str">
            <v/>
          </cell>
          <cell r="P20156" t="str">
            <v/>
          </cell>
          <cell r="Q20156" t="str">
            <v/>
          </cell>
        </row>
        <row r="20157">
          <cell r="J20157" t="str">
            <v/>
          </cell>
          <cell r="O20157" t="str">
            <v/>
          </cell>
          <cell r="P20157" t="str">
            <v/>
          </cell>
          <cell r="Q20157" t="str">
            <v/>
          </cell>
        </row>
        <row r="20158">
          <cell r="J20158" t="str">
            <v/>
          </cell>
          <cell r="O20158" t="str">
            <v/>
          </cell>
          <cell r="P20158" t="str">
            <v/>
          </cell>
          <cell r="Q20158" t="str">
            <v/>
          </cell>
        </row>
        <row r="20159">
          <cell r="J20159" t="str">
            <v/>
          </cell>
          <cell r="O20159" t="str">
            <v/>
          </cell>
          <cell r="P20159" t="str">
            <v/>
          </cell>
          <cell r="Q20159" t="str">
            <v/>
          </cell>
        </row>
        <row r="20160">
          <cell r="J20160" t="str">
            <v/>
          </cell>
          <cell r="O20160" t="str">
            <v/>
          </cell>
          <cell r="P20160" t="str">
            <v/>
          </cell>
          <cell r="Q20160" t="str">
            <v/>
          </cell>
        </row>
        <row r="20161">
          <cell r="J20161" t="str">
            <v/>
          </cell>
          <cell r="O20161" t="str">
            <v/>
          </cell>
          <cell r="P20161" t="str">
            <v/>
          </cell>
          <cell r="Q20161" t="str">
            <v/>
          </cell>
        </row>
        <row r="20162">
          <cell r="J20162" t="str">
            <v/>
          </cell>
          <cell r="O20162" t="str">
            <v/>
          </cell>
          <cell r="P20162" t="str">
            <v/>
          </cell>
          <cell r="Q20162" t="str">
            <v/>
          </cell>
        </row>
        <row r="20163">
          <cell r="J20163" t="str">
            <v/>
          </cell>
          <cell r="O20163" t="str">
            <v/>
          </cell>
          <cell r="P20163" t="str">
            <v/>
          </cell>
          <cell r="Q20163" t="str">
            <v/>
          </cell>
        </row>
        <row r="20164">
          <cell r="J20164" t="str">
            <v/>
          </cell>
          <cell r="O20164" t="str">
            <v/>
          </cell>
          <cell r="P20164" t="str">
            <v/>
          </cell>
          <cell r="Q20164" t="str">
            <v/>
          </cell>
        </row>
        <row r="20165">
          <cell r="J20165" t="str">
            <v/>
          </cell>
          <cell r="O20165" t="str">
            <v/>
          </cell>
          <cell r="P20165" t="str">
            <v/>
          </cell>
          <cell r="Q20165" t="str">
            <v/>
          </cell>
        </row>
        <row r="20166">
          <cell r="J20166" t="str">
            <v/>
          </cell>
          <cell r="O20166" t="str">
            <v/>
          </cell>
          <cell r="P20166" t="str">
            <v/>
          </cell>
          <cell r="Q20166" t="str">
            <v/>
          </cell>
        </row>
        <row r="20167">
          <cell r="J20167" t="str">
            <v/>
          </cell>
          <cell r="O20167" t="str">
            <v/>
          </cell>
          <cell r="P20167" t="str">
            <v/>
          </cell>
          <cell r="Q20167" t="str">
            <v/>
          </cell>
        </row>
        <row r="20168">
          <cell r="J20168" t="str">
            <v/>
          </cell>
          <cell r="O20168" t="str">
            <v/>
          </cell>
          <cell r="P20168" t="str">
            <v/>
          </cell>
          <cell r="Q20168" t="str">
            <v/>
          </cell>
        </row>
        <row r="20169">
          <cell r="J20169" t="str">
            <v/>
          </cell>
          <cell r="O20169" t="str">
            <v/>
          </cell>
          <cell r="P20169" t="str">
            <v/>
          </cell>
          <cell r="Q20169" t="str">
            <v/>
          </cell>
        </row>
        <row r="20170">
          <cell r="J20170" t="str">
            <v/>
          </cell>
          <cell r="O20170" t="str">
            <v/>
          </cell>
          <cell r="P20170" t="str">
            <v/>
          </cell>
          <cell r="Q20170" t="str">
            <v/>
          </cell>
        </row>
        <row r="20171">
          <cell r="J20171" t="str">
            <v/>
          </cell>
          <cell r="O20171" t="str">
            <v/>
          </cell>
          <cell r="P20171" t="str">
            <v/>
          </cell>
          <cell r="Q20171" t="str">
            <v/>
          </cell>
        </row>
        <row r="20172">
          <cell r="J20172" t="str">
            <v/>
          </cell>
          <cell r="O20172" t="str">
            <v/>
          </cell>
          <cell r="P20172" t="str">
            <v/>
          </cell>
          <cell r="Q20172" t="str">
            <v/>
          </cell>
        </row>
        <row r="20173">
          <cell r="J20173" t="str">
            <v/>
          </cell>
          <cell r="O20173" t="str">
            <v/>
          </cell>
          <cell r="P20173" t="str">
            <v/>
          </cell>
          <cell r="Q20173" t="str">
            <v/>
          </cell>
        </row>
        <row r="20174">
          <cell r="J20174" t="str">
            <v/>
          </cell>
          <cell r="O20174" t="str">
            <v/>
          </cell>
          <cell r="P20174" t="str">
            <v/>
          </cell>
          <cell r="Q20174" t="str">
            <v/>
          </cell>
        </row>
        <row r="20175">
          <cell r="J20175" t="str">
            <v/>
          </cell>
          <cell r="O20175" t="str">
            <v/>
          </cell>
          <cell r="P20175" t="str">
            <v/>
          </cell>
          <cell r="Q20175" t="str">
            <v/>
          </cell>
        </row>
        <row r="20176">
          <cell r="J20176" t="str">
            <v/>
          </cell>
          <cell r="O20176" t="str">
            <v/>
          </cell>
          <cell r="P20176" t="str">
            <v/>
          </cell>
          <cell r="Q20176" t="str">
            <v/>
          </cell>
        </row>
        <row r="20177">
          <cell r="J20177" t="str">
            <v/>
          </cell>
          <cell r="O20177" t="str">
            <v/>
          </cell>
          <cell r="P20177" t="str">
            <v/>
          </cell>
          <cell r="Q20177" t="str">
            <v/>
          </cell>
        </row>
        <row r="20178">
          <cell r="J20178" t="str">
            <v/>
          </cell>
          <cell r="O20178" t="str">
            <v/>
          </cell>
          <cell r="P20178" t="str">
            <v/>
          </cell>
          <cell r="Q20178" t="str">
            <v/>
          </cell>
        </row>
        <row r="20179">
          <cell r="J20179" t="str">
            <v/>
          </cell>
          <cell r="O20179" t="str">
            <v/>
          </cell>
          <cell r="P20179" t="str">
            <v/>
          </cell>
          <cell r="Q20179" t="str">
            <v/>
          </cell>
        </row>
        <row r="20180">
          <cell r="J20180" t="str">
            <v/>
          </cell>
          <cell r="O20180" t="str">
            <v/>
          </cell>
          <cell r="P20180" t="str">
            <v/>
          </cell>
          <cell r="Q20180" t="str">
            <v/>
          </cell>
        </row>
        <row r="20181">
          <cell r="J20181" t="str">
            <v/>
          </cell>
          <cell r="O20181" t="str">
            <v/>
          </cell>
          <cell r="P20181" t="str">
            <v/>
          </cell>
          <cell r="Q20181" t="str">
            <v/>
          </cell>
        </row>
        <row r="20182">
          <cell r="J20182" t="str">
            <v/>
          </cell>
          <cell r="O20182" t="str">
            <v/>
          </cell>
          <cell r="P20182" t="str">
            <v/>
          </cell>
          <cell r="Q20182" t="str">
            <v/>
          </cell>
        </row>
        <row r="20183">
          <cell r="J20183" t="str">
            <v/>
          </cell>
          <cell r="O20183" t="str">
            <v/>
          </cell>
          <cell r="P20183" t="str">
            <v/>
          </cell>
          <cell r="Q20183" t="str">
            <v/>
          </cell>
        </row>
        <row r="20184">
          <cell r="J20184" t="str">
            <v/>
          </cell>
          <cell r="O20184" t="str">
            <v/>
          </cell>
          <cell r="P20184" t="str">
            <v/>
          </cell>
          <cell r="Q20184" t="str">
            <v/>
          </cell>
        </row>
        <row r="20185">
          <cell r="J20185" t="str">
            <v/>
          </cell>
          <cell r="O20185" t="str">
            <v/>
          </cell>
          <cell r="P20185" t="str">
            <v/>
          </cell>
          <cell r="Q20185" t="str">
            <v/>
          </cell>
        </row>
        <row r="20186">
          <cell r="J20186" t="str">
            <v/>
          </cell>
          <cell r="O20186" t="str">
            <v/>
          </cell>
          <cell r="P20186" t="str">
            <v/>
          </cell>
          <cell r="Q20186" t="str">
            <v/>
          </cell>
        </row>
        <row r="20187">
          <cell r="J20187" t="str">
            <v/>
          </cell>
          <cell r="O20187" t="str">
            <v/>
          </cell>
          <cell r="P20187" t="str">
            <v/>
          </cell>
          <cell r="Q20187" t="str">
            <v/>
          </cell>
        </row>
        <row r="20188">
          <cell r="J20188" t="str">
            <v/>
          </cell>
          <cell r="O20188" t="str">
            <v/>
          </cell>
          <cell r="P20188" t="str">
            <v/>
          </cell>
          <cell r="Q20188" t="str">
            <v/>
          </cell>
        </row>
        <row r="20189">
          <cell r="J20189" t="str">
            <v/>
          </cell>
          <cell r="O20189" t="str">
            <v/>
          </cell>
          <cell r="P20189" t="str">
            <v/>
          </cell>
          <cell r="Q20189" t="str">
            <v/>
          </cell>
        </row>
        <row r="20190">
          <cell r="J20190" t="str">
            <v/>
          </cell>
          <cell r="O20190" t="str">
            <v/>
          </cell>
          <cell r="P20190" t="str">
            <v/>
          </cell>
          <cell r="Q20190" t="str">
            <v/>
          </cell>
        </row>
        <row r="20191">
          <cell r="J20191" t="str">
            <v/>
          </cell>
          <cell r="O20191" t="str">
            <v/>
          </cell>
          <cell r="P20191" t="str">
            <v/>
          </cell>
          <cell r="Q20191" t="str">
            <v/>
          </cell>
        </row>
        <row r="20192">
          <cell r="J20192" t="str">
            <v/>
          </cell>
          <cell r="O20192" t="str">
            <v/>
          </cell>
          <cell r="P20192" t="str">
            <v/>
          </cell>
          <cell r="Q20192" t="str">
            <v/>
          </cell>
        </row>
        <row r="20193">
          <cell r="J20193" t="str">
            <v/>
          </cell>
          <cell r="O20193" t="str">
            <v/>
          </cell>
          <cell r="P20193" t="str">
            <v/>
          </cell>
          <cell r="Q20193" t="str">
            <v/>
          </cell>
        </row>
        <row r="20194">
          <cell r="J20194" t="str">
            <v/>
          </cell>
          <cell r="O20194" t="str">
            <v/>
          </cell>
          <cell r="P20194" t="str">
            <v/>
          </cell>
          <cell r="Q20194" t="str">
            <v/>
          </cell>
        </row>
        <row r="20195">
          <cell r="J20195" t="str">
            <v/>
          </cell>
          <cell r="O20195" t="str">
            <v/>
          </cell>
          <cell r="P20195" t="str">
            <v/>
          </cell>
          <cell r="Q20195" t="str">
            <v/>
          </cell>
        </row>
        <row r="20196">
          <cell r="J20196" t="str">
            <v/>
          </cell>
          <cell r="O20196" t="str">
            <v/>
          </cell>
          <cell r="P20196" t="str">
            <v/>
          </cell>
          <cell r="Q20196" t="str">
            <v/>
          </cell>
        </row>
        <row r="20197">
          <cell r="J20197" t="str">
            <v/>
          </cell>
          <cell r="O20197" t="str">
            <v/>
          </cell>
          <cell r="P20197" t="str">
            <v/>
          </cell>
          <cell r="Q20197" t="str">
            <v/>
          </cell>
        </row>
        <row r="20198">
          <cell r="J20198" t="str">
            <v/>
          </cell>
          <cell r="O20198" t="str">
            <v/>
          </cell>
          <cell r="P20198" t="str">
            <v/>
          </cell>
          <cell r="Q20198" t="str">
            <v/>
          </cell>
        </row>
        <row r="20199">
          <cell r="J20199" t="str">
            <v/>
          </cell>
          <cell r="O20199" t="str">
            <v/>
          </cell>
          <cell r="P20199" t="str">
            <v/>
          </cell>
          <cell r="Q20199" t="str">
            <v/>
          </cell>
        </row>
        <row r="20200">
          <cell r="J20200" t="str">
            <v/>
          </cell>
          <cell r="O20200" t="str">
            <v/>
          </cell>
          <cell r="P20200" t="str">
            <v/>
          </cell>
          <cell r="Q20200" t="str">
            <v/>
          </cell>
        </row>
        <row r="20201">
          <cell r="J20201" t="str">
            <v/>
          </cell>
          <cell r="O20201" t="str">
            <v/>
          </cell>
          <cell r="P20201" t="str">
            <v/>
          </cell>
          <cell r="Q20201" t="str">
            <v/>
          </cell>
        </row>
        <row r="20202">
          <cell r="J20202" t="str">
            <v/>
          </cell>
          <cell r="O20202" t="str">
            <v/>
          </cell>
          <cell r="P20202" t="str">
            <v/>
          </cell>
          <cell r="Q20202" t="str">
            <v/>
          </cell>
        </row>
        <row r="20203">
          <cell r="J20203" t="str">
            <v/>
          </cell>
          <cell r="O20203" t="str">
            <v/>
          </cell>
          <cell r="P20203" t="str">
            <v/>
          </cell>
          <cell r="Q20203" t="str">
            <v/>
          </cell>
        </row>
        <row r="20204">
          <cell r="J20204" t="str">
            <v/>
          </cell>
          <cell r="O20204" t="str">
            <v/>
          </cell>
          <cell r="P20204" t="str">
            <v/>
          </cell>
          <cell r="Q20204" t="str">
            <v/>
          </cell>
        </row>
        <row r="20205">
          <cell r="J20205" t="str">
            <v/>
          </cell>
          <cell r="O20205" t="str">
            <v/>
          </cell>
          <cell r="P20205" t="str">
            <v/>
          </cell>
          <cell r="Q20205" t="str">
            <v/>
          </cell>
        </row>
        <row r="20206">
          <cell r="J20206" t="str">
            <v/>
          </cell>
          <cell r="O20206" t="str">
            <v/>
          </cell>
          <cell r="P20206" t="str">
            <v/>
          </cell>
          <cell r="Q20206" t="str">
            <v/>
          </cell>
        </row>
        <row r="20207">
          <cell r="J20207" t="str">
            <v/>
          </cell>
          <cell r="O20207" t="str">
            <v/>
          </cell>
          <cell r="P20207" t="str">
            <v/>
          </cell>
          <cell r="Q20207" t="str">
            <v/>
          </cell>
        </row>
        <row r="20208">
          <cell r="J20208" t="str">
            <v/>
          </cell>
          <cell r="O20208" t="str">
            <v/>
          </cell>
          <cell r="P20208" t="str">
            <v/>
          </cell>
          <cell r="Q20208" t="str">
            <v/>
          </cell>
        </row>
        <row r="20209">
          <cell r="J20209" t="str">
            <v/>
          </cell>
          <cell r="O20209" t="str">
            <v/>
          </cell>
          <cell r="P20209" t="str">
            <v/>
          </cell>
          <cell r="Q20209" t="str">
            <v/>
          </cell>
        </row>
        <row r="20210">
          <cell r="J20210" t="str">
            <v/>
          </cell>
          <cell r="O20210" t="str">
            <v/>
          </cell>
          <cell r="P20210" t="str">
            <v/>
          </cell>
          <cell r="Q20210" t="str">
            <v/>
          </cell>
        </row>
        <row r="20211">
          <cell r="J20211" t="str">
            <v/>
          </cell>
          <cell r="O20211" t="str">
            <v/>
          </cell>
          <cell r="P20211" t="str">
            <v/>
          </cell>
          <cell r="Q20211" t="str">
            <v/>
          </cell>
        </row>
        <row r="20212">
          <cell r="J20212" t="str">
            <v/>
          </cell>
          <cell r="O20212" t="str">
            <v/>
          </cell>
          <cell r="P20212" t="str">
            <v/>
          </cell>
          <cell r="Q20212" t="str">
            <v/>
          </cell>
        </row>
        <row r="20213">
          <cell r="J20213" t="str">
            <v/>
          </cell>
          <cell r="O20213" t="str">
            <v/>
          </cell>
          <cell r="P20213" t="str">
            <v/>
          </cell>
          <cell r="Q20213" t="str">
            <v/>
          </cell>
        </row>
        <row r="20214">
          <cell r="J20214" t="str">
            <v/>
          </cell>
          <cell r="O20214" t="str">
            <v/>
          </cell>
          <cell r="P20214" t="str">
            <v/>
          </cell>
          <cell r="Q20214" t="str">
            <v/>
          </cell>
        </row>
        <row r="20215">
          <cell r="J20215" t="str">
            <v/>
          </cell>
          <cell r="O20215" t="str">
            <v/>
          </cell>
          <cell r="P20215" t="str">
            <v/>
          </cell>
          <cell r="Q20215" t="str">
            <v/>
          </cell>
        </row>
        <row r="20216">
          <cell r="J20216" t="str">
            <v/>
          </cell>
          <cell r="O20216" t="str">
            <v/>
          </cell>
          <cell r="P20216" t="str">
            <v/>
          </cell>
          <cell r="Q20216" t="str">
            <v/>
          </cell>
        </row>
        <row r="20217">
          <cell r="J20217" t="str">
            <v/>
          </cell>
          <cell r="O20217" t="str">
            <v/>
          </cell>
          <cell r="P20217" t="str">
            <v/>
          </cell>
          <cell r="Q20217" t="str">
            <v/>
          </cell>
        </row>
        <row r="20218">
          <cell r="J20218" t="str">
            <v/>
          </cell>
          <cell r="O20218" t="str">
            <v/>
          </cell>
          <cell r="P20218" t="str">
            <v/>
          </cell>
          <cell r="Q20218" t="str">
            <v/>
          </cell>
        </row>
        <row r="20219">
          <cell r="J20219" t="str">
            <v/>
          </cell>
          <cell r="O20219" t="str">
            <v/>
          </cell>
          <cell r="P20219" t="str">
            <v/>
          </cell>
          <cell r="Q20219" t="str">
            <v/>
          </cell>
        </row>
        <row r="20220">
          <cell r="J20220" t="str">
            <v/>
          </cell>
          <cell r="O20220" t="str">
            <v/>
          </cell>
          <cell r="P20220" t="str">
            <v/>
          </cell>
          <cell r="Q20220" t="str">
            <v/>
          </cell>
        </row>
        <row r="20221">
          <cell r="J20221" t="str">
            <v/>
          </cell>
          <cell r="O20221" t="str">
            <v/>
          </cell>
          <cell r="P20221" t="str">
            <v/>
          </cell>
          <cell r="Q20221" t="str">
            <v/>
          </cell>
        </row>
        <row r="20222">
          <cell r="J20222" t="str">
            <v/>
          </cell>
          <cell r="O20222" t="str">
            <v/>
          </cell>
          <cell r="P20222" t="str">
            <v/>
          </cell>
          <cell r="Q20222" t="str">
            <v/>
          </cell>
        </row>
        <row r="20223">
          <cell r="J20223" t="str">
            <v/>
          </cell>
          <cell r="O20223" t="str">
            <v/>
          </cell>
          <cell r="P20223" t="str">
            <v/>
          </cell>
          <cell r="Q20223" t="str">
            <v/>
          </cell>
        </row>
        <row r="20224">
          <cell r="J20224" t="str">
            <v/>
          </cell>
          <cell r="O20224" t="str">
            <v/>
          </cell>
          <cell r="P20224" t="str">
            <v/>
          </cell>
          <cell r="Q20224" t="str">
            <v/>
          </cell>
        </row>
        <row r="20225">
          <cell r="J20225" t="str">
            <v/>
          </cell>
          <cell r="O20225" t="str">
            <v/>
          </cell>
          <cell r="P20225" t="str">
            <v/>
          </cell>
          <cell r="Q20225" t="str">
            <v/>
          </cell>
        </row>
        <row r="20226">
          <cell r="J20226" t="str">
            <v/>
          </cell>
          <cell r="O20226" t="str">
            <v/>
          </cell>
          <cell r="P20226" t="str">
            <v/>
          </cell>
          <cell r="Q20226" t="str">
            <v/>
          </cell>
        </row>
        <row r="20227">
          <cell r="J20227" t="str">
            <v/>
          </cell>
          <cell r="O20227" t="str">
            <v/>
          </cell>
          <cell r="P20227" t="str">
            <v/>
          </cell>
          <cell r="Q20227" t="str">
            <v/>
          </cell>
        </row>
        <row r="20228">
          <cell r="J20228" t="str">
            <v/>
          </cell>
          <cell r="O20228" t="str">
            <v/>
          </cell>
          <cell r="P20228" t="str">
            <v/>
          </cell>
          <cell r="Q20228" t="str">
            <v/>
          </cell>
        </row>
        <row r="20229">
          <cell r="J20229" t="str">
            <v/>
          </cell>
          <cell r="O20229" t="str">
            <v/>
          </cell>
          <cell r="P20229" t="str">
            <v/>
          </cell>
          <cell r="Q20229" t="str">
            <v/>
          </cell>
        </row>
        <row r="20230">
          <cell r="J20230" t="str">
            <v/>
          </cell>
          <cell r="O20230" t="str">
            <v/>
          </cell>
          <cell r="P20230" t="str">
            <v/>
          </cell>
          <cell r="Q20230" t="str">
            <v/>
          </cell>
        </row>
        <row r="20231">
          <cell r="J20231" t="str">
            <v/>
          </cell>
          <cell r="O20231" t="str">
            <v/>
          </cell>
          <cell r="P20231" t="str">
            <v/>
          </cell>
          <cell r="Q20231" t="str">
            <v/>
          </cell>
        </row>
        <row r="20232">
          <cell r="J20232" t="str">
            <v/>
          </cell>
          <cell r="O20232" t="str">
            <v/>
          </cell>
          <cell r="P20232" t="str">
            <v/>
          </cell>
          <cell r="Q20232" t="str">
            <v/>
          </cell>
        </row>
        <row r="20233">
          <cell r="J20233" t="str">
            <v/>
          </cell>
          <cell r="O20233" t="str">
            <v/>
          </cell>
          <cell r="P20233" t="str">
            <v/>
          </cell>
          <cell r="Q20233" t="str">
            <v/>
          </cell>
        </row>
        <row r="20234">
          <cell r="J20234" t="str">
            <v/>
          </cell>
          <cell r="O20234" t="str">
            <v/>
          </cell>
          <cell r="P20234" t="str">
            <v/>
          </cell>
          <cell r="Q20234" t="str">
            <v/>
          </cell>
        </row>
        <row r="20235">
          <cell r="J20235" t="str">
            <v/>
          </cell>
          <cell r="O20235" t="str">
            <v/>
          </cell>
          <cell r="P20235" t="str">
            <v/>
          </cell>
          <cell r="Q20235" t="str">
            <v/>
          </cell>
        </row>
        <row r="20236">
          <cell r="J20236" t="str">
            <v/>
          </cell>
          <cell r="O20236" t="str">
            <v/>
          </cell>
          <cell r="P20236" t="str">
            <v/>
          </cell>
          <cell r="Q20236" t="str">
            <v/>
          </cell>
        </row>
        <row r="20237">
          <cell r="J20237" t="str">
            <v/>
          </cell>
          <cell r="O20237" t="str">
            <v/>
          </cell>
          <cell r="P20237" t="str">
            <v/>
          </cell>
          <cell r="Q20237" t="str">
            <v/>
          </cell>
        </row>
        <row r="20238">
          <cell r="J20238" t="str">
            <v/>
          </cell>
          <cell r="O20238" t="str">
            <v/>
          </cell>
          <cell r="P20238" t="str">
            <v/>
          </cell>
          <cell r="Q20238" t="str">
            <v/>
          </cell>
        </row>
        <row r="20239">
          <cell r="J20239" t="str">
            <v/>
          </cell>
          <cell r="O20239" t="str">
            <v/>
          </cell>
          <cell r="P20239" t="str">
            <v/>
          </cell>
          <cell r="Q20239" t="str">
            <v/>
          </cell>
        </row>
        <row r="20240">
          <cell r="J20240" t="str">
            <v/>
          </cell>
          <cell r="O20240" t="str">
            <v/>
          </cell>
          <cell r="P20240" t="str">
            <v/>
          </cell>
          <cell r="Q20240" t="str">
            <v/>
          </cell>
        </row>
        <row r="20241">
          <cell r="J20241" t="str">
            <v/>
          </cell>
          <cell r="O20241" t="str">
            <v/>
          </cell>
          <cell r="P20241" t="str">
            <v/>
          </cell>
          <cell r="Q20241" t="str">
            <v/>
          </cell>
        </row>
        <row r="20242">
          <cell r="J20242" t="str">
            <v/>
          </cell>
          <cell r="O20242" t="str">
            <v/>
          </cell>
          <cell r="P20242" t="str">
            <v/>
          </cell>
          <cell r="Q20242" t="str">
            <v/>
          </cell>
        </row>
        <row r="20243">
          <cell r="J20243" t="str">
            <v/>
          </cell>
          <cell r="O20243" t="str">
            <v/>
          </cell>
          <cell r="P20243" t="str">
            <v/>
          </cell>
          <cell r="Q20243" t="str">
            <v/>
          </cell>
        </row>
        <row r="20244">
          <cell r="J20244" t="str">
            <v/>
          </cell>
          <cell r="O20244" t="str">
            <v/>
          </cell>
          <cell r="P20244" t="str">
            <v/>
          </cell>
          <cell r="Q20244" t="str">
            <v/>
          </cell>
        </row>
        <row r="20245">
          <cell r="J20245" t="str">
            <v/>
          </cell>
          <cell r="O20245" t="str">
            <v/>
          </cell>
          <cell r="P20245" t="str">
            <v/>
          </cell>
          <cell r="Q20245" t="str">
            <v/>
          </cell>
        </row>
        <row r="20246">
          <cell r="J20246" t="str">
            <v/>
          </cell>
          <cell r="O20246" t="str">
            <v/>
          </cell>
          <cell r="P20246" t="str">
            <v/>
          </cell>
          <cell r="Q20246" t="str">
            <v/>
          </cell>
        </row>
        <row r="20247">
          <cell r="J20247" t="str">
            <v/>
          </cell>
          <cell r="O20247" t="str">
            <v/>
          </cell>
          <cell r="P20247" t="str">
            <v/>
          </cell>
          <cell r="Q20247" t="str">
            <v/>
          </cell>
        </row>
        <row r="20248">
          <cell r="J20248" t="str">
            <v/>
          </cell>
          <cell r="O20248" t="str">
            <v/>
          </cell>
          <cell r="P20248" t="str">
            <v/>
          </cell>
          <cell r="Q20248" t="str">
            <v/>
          </cell>
        </row>
        <row r="20249">
          <cell r="J20249" t="str">
            <v/>
          </cell>
          <cell r="O20249" t="str">
            <v/>
          </cell>
          <cell r="P20249" t="str">
            <v/>
          </cell>
          <cell r="Q20249" t="str">
            <v/>
          </cell>
        </row>
        <row r="20250">
          <cell r="J20250" t="str">
            <v/>
          </cell>
          <cell r="O20250" t="str">
            <v/>
          </cell>
          <cell r="P20250" t="str">
            <v/>
          </cell>
          <cell r="Q20250" t="str">
            <v/>
          </cell>
        </row>
        <row r="20251">
          <cell r="J20251" t="str">
            <v/>
          </cell>
          <cell r="O20251" t="str">
            <v/>
          </cell>
          <cell r="P20251" t="str">
            <v/>
          </cell>
          <cell r="Q20251" t="str">
            <v/>
          </cell>
        </row>
        <row r="20252">
          <cell r="J20252" t="str">
            <v/>
          </cell>
          <cell r="O20252" t="str">
            <v/>
          </cell>
          <cell r="P20252" t="str">
            <v/>
          </cell>
          <cell r="Q20252" t="str">
            <v/>
          </cell>
        </row>
        <row r="20253">
          <cell r="J20253" t="str">
            <v/>
          </cell>
          <cell r="O20253" t="str">
            <v/>
          </cell>
          <cell r="P20253" t="str">
            <v/>
          </cell>
          <cell r="Q20253" t="str">
            <v/>
          </cell>
        </row>
        <row r="20254">
          <cell r="J20254" t="str">
            <v/>
          </cell>
          <cell r="O20254" t="str">
            <v/>
          </cell>
          <cell r="P20254" t="str">
            <v/>
          </cell>
          <cell r="Q20254" t="str">
            <v/>
          </cell>
        </row>
        <row r="20255">
          <cell r="J20255" t="str">
            <v/>
          </cell>
          <cell r="O20255" t="str">
            <v/>
          </cell>
          <cell r="P20255" t="str">
            <v/>
          </cell>
          <cell r="Q20255" t="str">
            <v/>
          </cell>
        </row>
        <row r="20256">
          <cell r="J20256" t="str">
            <v/>
          </cell>
          <cell r="O20256" t="str">
            <v/>
          </cell>
          <cell r="P20256" t="str">
            <v/>
          </cell>
          <cell r="Q20256" t="str">
            <v/>
          </cell>
        </row>
        <row r="20257">
          <cell r="J20257" t="str">
            <v/>
          </cell>
          <cell r="O20257" t="str">
            <v/>
          </cell>
          <cell r="P20257" t="str">
            <v/>
          </cell>
          <cell r="Q20257" t="str">
            <v/>
          </cell>
        </row>
        <row r="20258">
          <cell r="J20258" t="str">
            <v/>
          </cell>
          <cell r="O20258" t="str">
            <v/>
          </cell>
          <cell r="P20258" t="str">
            <v/>
          </cell>
          <cell r="Q20258" t="str">
            <v/>
          </cell>
        </row>
        <row r="20259">
          <cell r="J20259" t="str">
            <v/>
          </cell>
          <cell r="O20259" t="str">
            <v/>
          </cell>
          <cell r="P20259" t="str">
            <v/>
          </cell>
          <cell r="Q20259" t="str">
            <v/>
          </cell>
        </row>
        <row r="20260">
          <cell r="J20260" t="str">
            <v/>
          </cell>
          <cell r="O20260" t="str">
            <v/>
          </cell>
          <cell r="P20260" t="str">
            <v/>
          </cell>
          <cell r="Q20260" t="str">
            <v/>
          </cell>
        </row>
        <row r="20261">
          <cell r="J20261" t="str">
            <v/>
          </cell>
          <cell r="O20261" t="str">
            <v/>
          </cell>
          <cell r="P20261" t="str">
            <v/>
          </cell>
          <cell r="Q20261" t="str">
            <v/>
          </cell>
        </row>
        <row r="20262">
          <cell r="J20262" t="str">
            <v/>
          </cell>
          <cell r="O20262" t="str">
            <v/>
          </cell>
          <cell r="P20262" t="str">
            <v/>
          </cell>
          <cell r="Q20262" t="str">
            <v/>
          </cell>
        </row>
        <row r="20263">
          <cell r="J20263" t="str">
            <v/>
          </cell>
          <cell r="O20263" t="str">
            <v/>
          </cell>
          <cell r="P20263" t="str">
            <v/>
          </cell>
          <cell r="Q20263" t="str">
            <v/>
          </cell>
        </row>
        <row r="20264">
          <cell r="J20264" t="str">
            <v/>
          </cell>
          <cell r="O20264" t="str">
            <v/>
          </cell>
          <cell r="P20264" t="str">
            <v/>
          </cell>
          <cell r="Q20264" t="str">
            <v/>
          </cell>
        </row>
        <row r="20265">
          <cell r="J20265" t="str">
            <v/>
          </cell>
          <cell r="O20265" t="str">
            <v/>
          </cell>
          <cell r="P20265" t="str">
            <v/>
          </cell>
          <cell r="Q20265" t="str">
            <v/>
          </cell>
        </row>
        <row r="20266">
          <cell r="J20266" t="str">
            <v/>
          </cell>
          <cell r="O20266" t="str">
            <v/>
          </cell>
          <cell r="P20266" t="str">
            <v/>
          </cell>
          <cell r="Q20266" t="str">
            <v/>
          </cell>
        </row>
        <row r="20267">
          <cell r="J20267" t="str">
            <v/>
          </cell>
          <cell r="O20267" t="str">
            <v/>
          </cell>
          <cell r="P20267" t="str">
            <v/>
          </cell>
          <cell r="Q20267" t="str">
            <v/>
          </cell>
        </row>
        <row r="20268">
          <cell r="J20268" t="str">
            <v/>
          </cell>
          <cell r="O20268" t="str">
            <v/>
          </cell>
          <cell r="P20268" t="str">
            <v/>
          </cell>
          <cell r="Q20268" t="str">
            <v/>
          </cell>
        </row>
        <row r="20269">
          <cell r="J20269" t="str">
            <v/>
          </cell>
          <cell r="O20269" t="str">
            <v/>
          </cell>
          <cell r="P20269" t="str">
            <v/>
          </cell>
          <cell r="Q20269" t="str">
            <v/>
          </cell>
        </row>
        <row r="20270">
          <cell r="J20270" t="str">
            <v/>
          </cell>
          <cell r="O20270" t="str">
            <v/>
          </cell>
          <cell r="P20270" t="str">
            <v/>
          </cell>
          <cell r="Q20270" t="str">
            <v/>
          </cell>
        </row>
        <row r="20271">
          <cell r="J20271" t="str">
            <v/>
          </cell>
          <cell r="O20271" t="str">
            <v/>
          </cell>
          <cell r="P20271" t="str">
            <v/>
          </cell>
          <cell r="Q20271" t="str">
            <v/>
          </cell>
        </row>
        <row r="20272">
          <cell r="J20272" t="str">
            <v/>
          </cell>
          <cell r="O20272" t="str">
            <v/>
          </cell>
          <cell r="P20272" t="str">
            <v/>
          </cell>
          <cell r="Q20272" t="str">
            <v/>
          </cell>
        </row>
        <row r="20273">
          <cell r="J20273" t="str">
            <v/>
          </cell>
          <cell r="O20273" t="str">
            <v/>
          </cell>
          <cell r="P20273" t="str">
            <v/>
          </cell>
          <cell r="Q20273" t="str">
            <v/>
          </cell>
        </row>
        <row r="20274">
          <cell r="J20274" t="str">
            <v/>
          </cell>
          <cell r="O20274" t="str">
            <v/>
          </cell>
          <cell r="P20274" t="str">
            <v/>
          </cell>
          <cell r="Q20274" t="str">
            <v/>
          </cell>
        </row>
        <row r="20275">
          <cell r="J20275" t="str">
            <v/>
          </cell>
          <cell r="O20275" t="str">
            <v/>
          </cell>
          <cell r="P20275" t="str">
            <v/>
          </cell>
          <cell r="Q20275" t="str">
            <v/>
          </cell>
        </row>
        <row r="20276">
          <cell r="J20276" t="str">
            <v/>
          </cell>
          <cell r="O20276" t="str">
            <v/>
          </cell>
          <cell r="P20276" t="str">
            <v/>
          </cell>
          <cell r="Q20276" t="str">
            <v/>
          </cell>
        </row>
        <row r="20277">
          <cell r="J20277" t="str">
            <v/>
          </cell>
          <cell r="O20277" t="str">
            <v/>
          </cell>
          <cell r="P20277" t="str">
            <v/>
          </cell>
          <cell r="Q20277" t="str">
            <v/>
          </cell>
        </row>
        <row r="20278">
          <cell r="J20278" t="str">
            <v/>
          </cell>
          <cell r="O20278" t="str">
            <v/>
          </cell>
          <cell r="P20278" t="str">
            <v/>
          </cell>
          <cell r="Q20278" t="str">
            <v/>
          </cell>
        </row>
        <row r="20279">
          <cell r="J20279" t="str">
            <v/>
          </cell>
          <cell r="O20279" t="str">
            <v/>
          </cell>
          <cell r="P20279" t="str">
            <v/>
          </cell>
          <cell r="Q20279" t="str">
            <v/>
          </cell>
        </row>
        <row r="20280">
          <cell r="J20280" t="str">
            <v/>
          </cell>
          <cell r="O20280" t="str">
            <v/>
          </cell>
          <cell r="P20280" t="str">
            <v/>
          </cell>
          <cell r="Q20280" t="str">
            <v/>
          </cell>
        </row>
        <row r="20281">
          <cell r="J20281" t="str">
            <v/>
          </cell>
          <cell r="O20281" t="str">
            <v/>
          </cell>
          <cell r="P20281" t="str">
            <v/>
          </cell>
          <cell r="Q20281" t="str">
            <v/>
          </cell>
        </row>
        <row r="20282">
          <cell r="J20282" t="str">
            <v/>
          </cell>
          <cell r="O20282" t="str">
            <v/>
          </cell>
          <cell r="P20282" t="str">
            <v/>
          </cell>
          <cell r="Q20282" t="str">
            <v/>
          </cell>
        </row>
        <row r="20283">
          <cell r="J20283" t="str">
            <v/>
          </cell>
          <cell r="O20283" t="str">
            <v/>
          </cell>
          <cell r="P20283" t="str">
            <v/>
          </cell>
          <cell r="Q20283" t="str">
            <v/>
          </cell>
        </row>
        <row r="20284">
          <cell r="J20284" t="str">
            <v/>
          </cell>
          <cell r="O20284" t="str">
            <v/>
          </cell>
          <cell r="P20284" t="str">
            <v/>
          </cell>
          <cell r="Q20284" t="str">
            <v/>
          </cell>
        </row>
        <row r="20285">
          <cell r="J20285" t="str">
            <v/>
          </cell>
          <cell r="O20285" t="str">
            <v/>
          </cell>
          <cell r="P20285" t="str">
            <v/>
          </cell>
          <cell r="Q20285" t="str">
            <v/>
          </cell>
        </row>
        <row r="20286">
          <cell r="J20286" t="str">
            <v/>
          </cell>
          <cell r="O20286" t="str">
            <v/>
          </cell>
          <cell r="P20286" t="str">
            <v/>
          </cell>
          <cell r="Q20286" t="str">
            <v/>
          </cell>
        </row>
        <row r="20287">
          <cell r="J20287" t="str">
            <v/>
          </cell>
          <cell r="O20287" t="str">
            <v/>
          </cell>
          <cell r="P20287" t="str">
            <v/>
          </cell>
          <cell r="Q20287" t="str">
            <v/>
          </cell>
        </row>
        <row r="20288">
          <cell r="J20288" t="str">
            <v/>
          </cell>
          <cell r="O20288" t="str">
            <v/>
          </cell>
          <cell r="P20288" t="str">
            <v/>
          </cell>
          <cell r="Q20288" t="str">
            <v/>
          </cell>
        </row>
        <row r="20289">
          <cell r="J20289" t="str">
            <v/>
          </cell>
          <cell r="O20289" t="str">
            <v/>
          </cell>
          <cell r="P20289" t="str">
            <v/>
          </cell>
          <cell r="Q20289" t="str">
            <v/>
          </cell>
        </row>
        <row r="20290">
          <cell r="J20290" t="str">
            <v/>
          </cell>
          <cell r="O20290" t="str">
            <v/>
          </cell>
          <cell r="P20290" t="str">
            <v/>
          </cell>
          <cell r="Q20290" t="str">
            <v/>
          </cell>
        </row>
        <row r="20291">
          <cell r="J20291" t="str">
            <v/>
          </cell>
          <cell r="O20291" t="str">
            <v/>
          </cell>
          <cell r="P20291" t="str">
            <v/>
          </cell>
          <cell r="Q20291" t="str">
            <v/>
          </cell>
        </row>
        <row r="20292">
          <cell r="J20292" t="str">
            <v/>
          </cell>
          <cell r="O20292" t="str">
            <v/>
          </cell>
          <cell r="P20292" t="str">
            <v/>
          </cell>
          <cell r="Q20292" t="str">
            <v/>
          </cell>
        </row>
        <row r="20293">
          <cell r="J20293" t="str">
            <v/>
          </cell>
          <cell r="O20293" t="str">
            <v/>
          </cell>
          <cell r="P20293" t="str">
            <v/>
          </cell>
          <cell r="Q20293" t="str">
            <v/>
          </cell>
        </row>
        <row r="20294">
          <cell r="J20294" t="str">
            <v/>
          </cell>
          <cell r="O20294" t="str">
            <v/>
          </cell>
          <cell r="P20294" t="str">
            <v/>
          </cell>
          <cell r="Q20294" t="str">
            <v/>
          </cell>
        </row>
        <row r="20295">
          <cell r="J20295" t="str">
            <v/>
          </cell>
          <cell r="O20295" t="str">
            <v/>
          </cell>
          <cell r="P20295" t="str">
            <v/>
          </cell>
          <cell r="Q20295" t="str">
            <v/>
          </cell>
        </row>
        <row r="20296">
          <cell r="J20296" t="str">
            <v/>
          </cell>
          <cell r="O20296" t="str">
            <v/>
          </cell>
          <cell r="P20296" t="str">
            <v/>
          </cell>
          <cell r="Q20296" t="str">
            <v/>
          </cell>
        </row>
        <row r="20297">
          <cell r="J20297" t="str">
            <v/>
          </cell>
          <cell r="O20297" t="str">
            <v/>
          </cell>
          <cell r="P20297" t="str">
            <v/>
          </cell>
          <cell r="Q20297" t="str">
            <v/>
          </cell>
        </row>
        <row r="20298">
          <cell r="J20298" t="str">
            <v/>
          </cell>
          <cell r="O20298" t="str">
            <v/>
          </cell>
          <cell r="P20298" t="str">
            <v/>
          </cell>
          <cell r="Q20298" t="str">
            <v/>
          </cell>
        </row>
        <row r="20299">
          <cell r="J20299" t="str">
            <v/>
          </cell>
          <cell r="O20299" t="str">
            <v/>
          </cell>
          <cell r="P20299" t="str">
            <v/>
          </cell>
          <cell r="Q20299" t="str">
            <v/>
          </cell>
        </row>
        <row r="20300">
          <cell r="J20300" t="str">
            <v/>
          </cell>
          <cell r="O20300" t="str">
            <v/>
          </cell>
          <cell r="P20300" t="str">
            <v/>
          </cell>
          <cell r="Q20300" t="str">
            <v/>
          </cell>
        </row>
        <row r="20301">
          <cell r="J20301" t="str">
            <v/>
          </cell>
          <cell r="O20301" t="str">
            <v/>
          </cell>
          <cell r="P20301" t="str">
            <v/>
          </cell>
          <cell r="Q20301" t="str">
            <v/>
          </cell>
        </row>
        <row r="20302">
          <cell r="J20302" t="str">
            <v/>
          </cell>
          <cell r="O20302" t="str">
            <v/>
          </cell>
          <cell r="P20302" t="str">
            <v/>
          </cell>
          <cell r="Q20302" t="str">
            <v/>
          </cell>
        </row>
        <row r="20303">
          <cell r="J20303" t="str">
            <v/>
          </cell>
          <cell r="O20303" t="str">
            <v/>
          </cell>
          <cell r="P20303" t="str">
            <v/>
          </cell>
          <cell r="Q20303" t="str">
            <v/>
          </cell>
        </row>
        <row r="20304">
          <cell r="J20304" t="str">
            <v/>
          </cell>
          <cell r="O20304" t="str">
            <v/>
          </cell>
          <cell r="P20304" t="str">
            <v/>
          </cell>
          <cell r="Q20304" t="str">
            <v/>
          </cell>
        </row>
        <row r="20305">
          <cell r="J20305" t="str">
            <v/>
          </cell>
          <cell r="O20305" t="str">
            <v/>
          </cell>
          <cell r="P20305" t="str">
            <v/>
          </cell>
          <cell r="Q20305" t="str">
            <v/>
          </cell>
        </row>
        <row r="20306">
          <cell r="J20306" t="str">
            <v/>
          </cell>
          <cell r="O20306" t="str">
            <v/>
          </cell>
          <cell r="P20306" t="str">
            <v/>
          </cell>
          <cell r="Q20306" t="str">
            <v/>
          </cell>
        </row>
        <row r="20307">
          <cell r="J20307" t="str">
            <v/>
          </cell>
          <cell r="O20307" t="str">
            <v/>
          </cell>
          <cell r="P20307" t="str">
            <v/>
          </cell>
          <cell r="Q20307" t="str">
            <v/>
          </cell>
        </row>
        <row r="20308">
          <cell r="J20308" t="str">
            <v/>
          </cell>
          <cell r="O20308" t="str">
            <v/>
          </cell>
          <cell r="P20308" t="str">
            <v/>
          </cell>
          <cell r="Q20308" t="str">
            <v/>
          </cell>
        </row>
        <row r="20309">
          <cell r="J20309" t="str">
            <v/>
          </cell>
          <cell r="O20309" t="str">
            <v/>
          </cell>
          <cell r="P20309" t="str">
            <v/>
          </cell>
          <cell r="Q20309" t="str">
            <v/>
          </cell>
        </row>
        <row r="20310">
          <cell r="J20310" t="str">
            <v/>
          </cell>
          <cell r="O20310" t="str">
            <v/>
          </cell>
          <cell r="P20310" t="str">
            <v/>
          </cell>
          <cell r="Q20310" t="str">
            <v/>
          </cell>
        </row>
        <row r="20311">
          <cell r="J20311" t="str">
            <v/>
          </cell>
          <cell r="O20311" t="str">
            <v/>
          </cell>
          <cell r="P20311" t="str">
            <v/>
          </cell>
          <cell r="Q20311" t="str">
            <v/>
          </cell>
        </row>
        <row r="20312">
          <cell r="J20312" t="str">
            <v/>
          </cell>
          <cell r="O20312" t="str">
            <v/>
          </cell>
          <cell r="P20312" t="str">
            <v/>
          </cell>
          <cell r="Q20312" t="str">
            <v/>
          </cell>
        </row>
        <row r="20313">
          <cell r="J20313" t="str">
            <v/>
          </cell>
          <cell r="O20313" t="str">
            <v/>
          </cell>
          <cell r="P20313" t="str">
            <v/>
          </cell>
          <cell r="Q20313" t="str">
            <v/>
          </cell>
        </row>
        <row r="20314">
          <cell r="J20314" t="str">
            <v/>
          </cell>
          <cell r="O20314" t="str">
            <v/>
          </cell>
          <cell r="P20314" t="str">
            <v/>
          </cell>
          <cell r="Q20314" t="str">
            <v/>
          </cell>
        </row>
        <row r="20315">
          <cell r="J20315" t="str">
            <v/>
          </cell>
          <cell r="O20315" t="str">
            <v/>
          </cell>
          <cell r="P20315" t="str">
            <v/>
          </cell>
          <cell r="Q20315" t="str">
            <v/>
          </cell>
        </row>
        <row r="20316">
          <cell r="J20316" t="str">
            <v/>
          </cell>
          <cell r="O20316" t="str">
            <v/>
          </cell>
          <cell r="P20316" t="str">
            <v/>
          </cell>
          <cell r="Q20316" t="str">
            <v/>
          </cell>
        </row>
        <row r="20317">
          <cell r="J20317" t="str">
            <v/>
          </cell>
          <cell r="O20317" t="str">
            <v/>
          </cell>
          <cell r="P20317" t="str">
            <v/>
          </cell>
          <cell r="Q20317" t="str">
            <v/>
          </cell>
        </row>
        <row r="20318">
          <cell r="J20318" t="str">
            <v/>
          </cell>
          <cell r="O20318" t="str">
            <v/>
          </cell>
          <cell r="P20318" t="str">
            <v/>
          </cell>
          <cell r="Q20318" t="str">
            <v/>
          </cell>
        </row>
        <row r="20319">
          <cell r="J20319" t="str">
            <v/>
          </cell>
          <cell r="O20319" t="str">
            <v/>
          </cell>
          <cell r="P20319" t="str">
            <v/>
          </cell>
          <cell r="Q20319" t="str">
            <v/>
          </cell>
        </row>
        <row r="20320">
          <cell r="J20320" t="str">
            <v/>
          </cell>
          <cell r="O20320" t="str">
            <v/>
          </cell>
          <cell r="P20320" t="str">
            <v/>
          </cell>
          <cell r="Q20320" t="str">
            <v/>
          </cell>
        </row>
        <row r="20321">
          <cell r="J20321" t="str">
            <v/>
          </cell>
          <cell r="O20321" t="str">
            <v/>
          </cell>
          <cell r="P20321" t="str">
            <v/>
          </cell>
          <cell r="Q20321" t="str">
            <v/>
          </cell>
        </row>
        <row r="20322">
          <cell r="J20322" t="str">
            <v/>
          </cell>
          <cell r="O20322" t="str">
            <v/>
          </cell>
          <cell r="P20322" t="str">
            <v/>
          </cell>
          <cell r="Q20322" t="str">
            <v/>
          </cell>
        </row>
        <row r="20323">
          <cell r="J20323" t="str">
            <v/>
          </cell>
          <cell r="O20323" t="str">
            <v/>
          </cell>
          <cell r="P20323" t="str">
            <v/>
          </cell>
          <cell r="Q20323" t="str">
            <v/>
          </cell>
        </row>
        <row r="20324">
          <cell r="J20324" t="str">
            <v/>
          </cell>
          <cell r="O20324" t="str">
            <v/>
          </cell>
          <cell r="P20324" t="str">
            <v/>
          </cell>
          <cell r="Q20324" t="str">
            <v/>
          </cell>
        </row>
        <row r="20325">
          <cell r="J20325" t="str">
            <v/>
          </cell>
          <cell r="O20325" t="str">
            <v/>
          </cell>
          <cell r="P20325" t="str">
            <v/>
          </cell>
          <cell r="Q20325" t="str">
            <v/>
          </cell>
        </row>
        <row r="20326">
          <cell r="J20326" t="str">
            <v/>
          </cell>
          <cell r="O20326" t="str">
            <v/>
          </cell>
          <cell r="P20326" t="str">
            <v/>
          </cell>
          <cell r="Q20326" t="str">
            <v/>
          </cell>
        </row>
        <row r="20327">
          <cell r="J20327" t="str">
            <v/>
          </cell>
          <cell r="O20327" t="str">
            <v/>
          </cell>
          <cell r="P20327" t="str">
            <v/>
          </cell>
          <cell r="Q20327" t="str">
            <v/>
          </cell>
        </row>
        <row r="20328">
          <cell r="J20328" t="str">
            <v/>
          </cell>
          <cell r="O20328" t="str">
            <v/>
          </cell>
          <cell r="P20328" t="str">
            <v/>
          </cell>
          <cell r="Q20328" t="str">
            <v/>
          </cell>
        </row>
        <row r="20329">
          <cell r="J20329" t="str">
            <v/>
          </cell>
          <cell r="O20329" t="str">
            <v/>
          </cell>
          <cell r="P20329" t="str">
            <v/>
          </cell>
          <cell r="Q20329" t="str">
            <v/>
          </cell>
        </row>
        <row r="20330">
          <cell r="J20330" t="str">
            <v/>
          </cell>
          <cell r="O20330" t="str">
            <v/>
          </cell>
          <cell r="P20330" t="str">
            <v/>
          </cell>
          <cell r="Q20330" t="str">
            <v/>
          </cell>
        </row>
        <row r="20331">
          <cell r="J20331" t="str">
            <v/>
          </cell>
          <cell r="O20331" t="str">
            <v/>
          </cell>
          <cell r="P20331" t="str">
            <v/>
          </cell>
          <cell r="Q20331" t="str">
            <v/>
          </cell>
        </row>
        <row r="20332">
          <cell r="J20332" t="str">
            <v/>
          </cell>
          <cell r="O20332" t="str">
            <v/>
          </cell>
          <cell r="P20332" t="str">
            <v/>
          </cell>
          <cell r="Q20332" t="str">
            <v/>
          </cell>
        </row>
        <row r="20333">
          <cell r="J20333" t="str">
            <v/>
          </cell>
          <cell r="O20333" t="str">
            <v/>
          </cell>
          <cell r="P20333" t="str">
            <v/>
          </cell>
          <cell r="Q20333" t="str">
            <v/>
          </cell>
        </row>
        <row r="20334">
          <cell r="J20334" t="str">
            <v/>
          </cell>
          <cell r="O20334" t="str">
            <v/>
          </cell>
          <cell r="P20334" t="str">
            <v/>
          </cell>
          <cell r="Q20334" t="str">
            <v/>
          </cell>
        </row>
        <row r="20335">
          <cell r="J20335" t="str">
            <v/>
          </cell>
          <cell r="O20335" t="str">
            <v/>
          </cell>
          <cell r="P20335" t="str">
            <v/>
          </cell>
          <cell r="Q20335" t="str">
            <v/>
          </cell>
        </row>
        <row r="20336">
          <cell r="J20336" t="str">
            <v/>
          </cell>
          <cell r="O20336" t="str">
            <v/>
          </cell>
          <cell r="P20336" t="str">
            <v/>
          </cell>
          <cell r="Q20336" t="str">
            <v/>
          </cell>
        </row>
        <row r="20337">
          <cell r="J20337" t="str">
            <v/>
          </cell>
          <cell r="O20337" t="str">
            <v/>
          </cell>
          <cell r="P20337" t="str">
            <v/>
          </cell>
          <cell r="Q20337" t="str">
            <v/>
          </cell>
        </row>
        <row r="20338">
          <cell r="J20338" t="str">
            <v/>
          </cell>
          <cell r="O20338" t="str">
            <v/>
          </cell>
          <cell r="P20338" t="str">
            <v/>
          </cell>
          <cell r="Q20338" t="str">
            <v/>
          </cell>
        </row>
        <row r="20339">
          <cell r="J20339" t="str">
            <v/>
          </cell>
          <cell r="O20339" t="str">
            <v/>
          </cell>
          <cell r="P20339" t="str">
            <v/>
          </cell>
          <cell r="Q20339" t="str">
            <v/>
          </cell>
        </row>
        <row r="20340">
          <cell r="J20340" t="str">
            <v/>
          </cell>
          <cell r="O20340" t="str">
            <v/>
          </cell>
          <cell r="P20340" t="str">
            <v/>
          </cell>
          <cell r="Q20340" t="str">
            <v/>
          </cell>
        </row>
        <row r="20341">
          <cell r="J20341" t="str">
            <v/>
          </cell>
          <cell r="O20341" t="str">
            <v/>
          </cell>
          <cell r="P20341" t="str">
            <v/>
          </cell>
          <cell r="Q20341" t="str">
            <v/>
          </cell>
        </row>
        <row r="20342">
          <cell r="J20342" t="str">
            <v/>
          </cell>
          <cell r="O20342" t="str">
            <v/>
          </cell>
          <cell r="P20342" t="str">
            <v/>
          </cell>
          <cell r="Q20342" t="str">
            <v/>
          </cell>
        </row>
        <row r="20343">
          <cell r="J20343" t="str">
            <v/>
          </cell>
          <cell r="O20343" t="str">
            <v/>
          </cell>
          <cell r="P20343" t="str">
            <v/>
          </cell>
          <cell r="Q20343" t="str">
            <v/>
          </cell>
        </row>
        <row r="20344">
          <cell r="J20344" t="str">
            <v/>
          </cell>
          <cell r="O20344" t="str">
            <v/>
          </cell>
          <cell r="P20344" t="str">
            <v/>
          </cell>
          <cell r="Q20344" t="str">
            <v/>
          </cell>
        </row>
        <row r="20345">
          <cell r="J20345" t="str">
            <v/>
          </cell>
          <cell r="O20345" t="str">
            <v/>
          </cell>
          <cell r="P20345" t="str">
            <v/>
          </cell>
          <cell r="Q20345" t="str">
            <v/>
          </cell>
        </row>
        <row r="20346">
          <cell r="J20346" t="str">
            <v/>
          </cell>
          <cell r="O20346" t="str">
            <v/>
          </cell>
          <cell r="P20346" t="str">
            <v/>
          </cell>
          <cell r="Q20346" t="str">
            <v/>
          </cell>
        </row>
        <row r="20347">
          <cell r="J20347" t="str">
            <v/>
          </cell>
          <cell r="O20347" t="str">
            <v/>
          </cell>
          <cell r="P20347" t="str">
            <v/>
          </cell>
          <cell r="Q20347" t="str">
            <v/>
          </cell>
        </row>
        <row r="20348">
          <cell r="J20348" t="str">
            <v/>
          </cell>
          <cell r="O20348" t="str">
            <v/>
          </cell>
          <cell r="P20348" t="str">
            <v/>
          </cell>
          <cell r="Q20348" t="str">
            <v/>
          </cell>
        </row>
        <row r="20349">
          <cell r="J20349" t="str">
            <v/>
          </cell>
          <cell r="O20349" t="str">
            <v/>
          </cell>
          <cell r="P20349" t="str">
            <v/>
          </cell>
          <cell r="Q20349" t="str">
            <v/>
          </cell>
        </row>
        <row r="20350">
          <cell r="J20350" t="str">
            <v/>
          </cell>
          <cell r="O20350" t="str">
            <v/>
          </cell>
          <cell r="P20350" t="str">
            <v/>
          </cell>
          <cell r="Q20350" t="str">
            <v/>
          </cell>
        </row>
        <row r="20351">
          <cell r="J20351" t="str">
            <v/>
          </cell>
          <cell r="O20351" t="str">
            <v/>
          </cell>
          <cell r="P20351" t="str">
            <v/>
          </cell>
          <cell r="Q20351" t="str">
            <v/>
          </cell>
        </row>
        <row r="20352">
          <cell r="J20352" t="str">
            <v/>
          </cell>
          <cell r="O20352" t="str">
            <v/>
          </cell>
          <cell r="P20352" t="str">
            <v/>
          </cell>
          <cell r="Q20352" t="str">
            <v/>
          </cell>
        </row>
        <row r="20353">
          <cell r="J20353" t="str">
            <v/>
          </cell>
          <cell r="O20353" t="str">
            <v/>
          </cell>
          <cell r="P20353" t="str">
            <v/>
          </cell>
          <cell r="Q20353" t="str">
            <v/>
          </cell>
        </row>
        <row r="20354">
          <cell r="J20354" t="str">
            <v/>
          </cell>
          <cell r="O20354" t="str">
            <v/>
          </cell>
          <cell r="P20354" t="str">
            <v/>
          </cell>
          <cell r="Q20354" t="str">
            <v/>
          </cell>
        </row>
        <row r="20355">
          <cell r="J20355" t="str">
            <v/>
          </cell>
          <cell r="O20355" t="str">
            <v/>
          </cell>
          <cell r="P20355" t="str">
            <v/>
          </cell>
          <cell r="Q20355" t="str">
            <v/>
          </cell>
        </row>
        <row r="20356">
          <cell r="J20356" t="str">
            <v/>
          </cell>
          <cell r="O20356" t="str">
            <v/>
          </cell>
          <cell r="P20356" t="str">
            <v/>
          </cell>
          <cell r="Q20356" t="str">
            <v/>
          </cell>
        </row>
        <row r="20357">
          <cell r="J20357" t="str">
            <v/>
          </cell>
          <cell r="O20357" t="str">
            <v/>
          </cell>
          <cell r="P20357" t="str">
            <v/>
          </cell>
          <cell r="Q20357" t="str">
            <v/>
          </cell>
        </row>
        <row r="20358">
          <cell r="J20358" t="str">
            <v/>
          </cell>
          <cell r="O20358" t="str">
            <v/>
          </cell>
          <cell r="P20358" t="str">
            <v/>
          </cell>
          <cell r="Q20358" t="str">
            <v/>
          </cell>
        </row>
        <row r="20359">
          <cell r="J20359" t="str">
            <v/>
          </cell>
          <cell r="O20359" t="str">
            <v/>
          </cell>
          <cell r="P20359" t="str">
            <v/>
          </cell>
          <cell r="Q20359" t="str">
            <v/>
          </cell>
        </row>
        <row r="20360">
          <cell r="J20360" t="str">
            <v/>
          </cell>
          <cell r="O20360" t="str">
            <v/>
          </cell>
          <cell r="P20360" t="str">
            <v/>
          </cell>
          <cell r="Q20360" t="str">
            <v/>
          </cell>
        </row>
        <row r="20361">
          <cell r="J20361" t="str">
            <v/>
          </cell>
          <cell r="O20361" t="str">
            <v/>
          </cell>
          <cell r="P20361" t="str">
            <v/>
          </cell>
          <cell r="Q20361" t="str">
            <v/>
          </cell>
        </row>
        <row r="20362">
          <cell r="J20362" t="str">
            <v/>
          </cell>
          <cell r="O20362" t="str">
            <v/>
          </cell>
          <cell r="P20362" t="str">
            <v/>
          </cell>
          <cell r="Q20362" t="str">
            <v/>
          </cell>
        </row>
        <row r="20363">
          <cell r="J20363" t="str">
            <v/>
          </cell>
          <cell r="O20363" t="str">
            <v/>
          </cell>
          <cell r="P20363" t="str">
            <v/>
          </cell>
          <cell r="Q20363" t="str">
            <v/>
          </cell>
        </row>
        <row r="20364">
          <cell r="J20364" t="str">
            <v/>
          </cell>
          <cell r="O20364" t="str">
            <v/>
          </cell>
          <cell r="P20364" t="str">
            <v/>
          </cell>
          <cell r="Q20364" t="str">
            <v/>
          </cell>
        </row>
        <row r="20365">
          <cell r="J20365" t="str">
            <v/>
          </cell>
          <cell r="O20365" t="str">
            <v/>
          </cell>
          <cell r="P20365" t="str">
            <v/>
          </cell>
          <cell r="Q20365" t="str">
            <v/>
          </cell>
        </row>
        <row r="20366">
          <cell r="J20366" t="str">
            <v/>
          </cell>
          <cell r="O20366" t="str">
            <v/>
          </cell>
          <cell r="P20366" t="str">
            <v/>
          </cell>
          <cell r="Q20366" t="str">
            <v/>
          </cell>
        </row>
        <row r="20367">
          <cell r="J20367" t="str">
            <v/>
          </cell>
          <cell r="O20367" t="str">
            <v/>
          </cell>
          <cell r="P20367" t="str">
            <v/>
          </cell>
          <cell r="Q20367" t="str">
            <v/>
          </cell>
        </row>
        <row r="20368">
          <cell r="J20368" t="str">
            <v/>
          </cell>
          <cell r="O20368" t="str">
            <v/>
          </cell>
          <cell r="P20368" t="str">
            <v/>
          </cell>
          <cell r="Q20368" t="str">
            <v/>
          </cell>
        </row>
        <row r="20369">
          <cell r="J20369" t="str">
            <v/>
          </cell>
          <cell r="O20369" t="str">
            <v/>
          </cell>
          <cell r="P20369" t="str">
            <v/>
          </cell>
          <cell r="Q20369" t="str">
            <v/>
          </cell>
        </row>
        <row r="20370">
          <cell r="J20370" t="str">
            <v/>
          </cell>
          <cell r="O20370" t="str">
            <v/>
          </cell>
          <cell r="P20370" t="str">
            <v/>
          </cell>
          <cell r="Q20370" t="str">
            <v/>
          </cell>
        </row>
        <row r="20371">
          <cell r="J20371" t="str">
            <v/>
          </cell>
          <cell r="O20371" t="str">
            <v/>
          </cell>
          <cell r="P20371" t="str">
            <v/>
          </cell>
          <cell r="Q20371" t="str">
            <v/>
          </cell>
        </row>
        <row r="20372">
          <cell r="J20372" t="str">
            <v/>
          </cell>
          <cell r="O20372" t="str">
            <v/>
          </cell>
          <cell r="P20372" t="str">
            <v/>
          </cell>
          <cell r="Q20372" t="str">
            <v/>
          </cell>
        </row>
        <row r="20373">
          <cell r="J20373" t="str">
            <v/>
          </cell>
          <cell r="O20373" t="str">
            <v/>
          </cell>
          <cell r="P20373" t="str">
            <v/>
          </cell>
          <cell r="Q20373" t="str">
            <v/>
          </cell>
        </row>
        <row r="20374">
          <cell r="J20374" t="str">
            <v/>
          </cell>
          <cell r="O20374" t="str">
            <v/>
          </cell>
          <cell r="P20374" t="str">
            <v/>
          </cell>
          <cell r="Q20374" t="str">
            <v/>
          </cell>
        </row>
        <row r="20375">
          <cell r="J20375" t="str">
            <v/>
          </cell>
          <cell r="O20375" t="str">
            <v/>
          </cell>
          <cell r="P20375" t="str">
            <v/>
          </cell>
          <cell r="Q20375" t="str">
            <v/>
          </cell>
        </row>
        <row r="20376">
          <cell r="J20376" t="str">
            <v/>
          </cell>
          <cell r="O20376" t="str">
            <v/>
          </cell>
          <cell r="P20376" t="str">
            <v/>
          </cell>
          <cell r="Q20376" t="str">
            <v/>
          </cell>
        </row>
        <row r="20377">
          <cell r="J20377" t="str">
            <v/>
          </cell>
          <cell r="O20377" t="str">
            <v/>
          </cell>
          <cell r="P20377" t="str">
            <v/>
          </cell>
          <cell r="Q20377" t="str">
            <v/>
          </cell>
        </row>
        <row r="20378">
          <cell r="J20378" t="str">
            <v/>
          </cell>
          <cell r="O20378" t="str">
            <v/>
          </cell>
          <cell r="P20378" t="str">
            <v/>
          </cell>
          <cell r="Q20378" t="str">
            <v/>
          </cell>
        </row>
        <row r="20379">
          <cell r="J20379" t="str">
            <v/>
          </cell>
          <cell r="O20379" t="str">
            <v/>
          </cell>
          <cell r="P20379" t="str">
            <v/>
          </cell>
          <cell r="Q20379" t="str">
            <v/>
          </cell>
        </row>
        <row r="20380">
          <cell r="J20380" t="str">
            <v/>
          </cell>
          <cell r="O20380" t="str">
            <v/>
          </cell>
          <cell r="P20380" t="str">
            <v/>
          </cell>
          <cell r="Q20380" t="str">
            <v/>
          </cell>
        </row>
        <row r="20381">
          <cell r="J20381" t="str">
            <v/>
          </cell>
          <cell r="O20381" t="str">
            <v/>
          </cell>
          <cell r="P20381" t="str">
            <v/>
          </cell>
          <cell r="Q20381" t="str">
            <v/>
          </cell>
        </row>
        <row r="20382">
          <cell r="J20382" t="str">
            <v/>
          </cell>
          <cell r="O20382" t="str">
            <v/>
          </cell>
          <cell r="P20382" t="str">
            <v/>
          </cell>
          <cell r="Q20382" t="str">
            <v/>
          </cell>
        </row>
        <row r="20383">
          <cell r="J20383" t="str">
            <v/>
          </cell>
          <cell r="O20383" t="str">
            <v/>
          </cell>
          <cell r="P20383" t="str">
            <v/>
          </cell>
          <cell r="Q20383" t="str">
            <v/>
          </cell>
        </row>
        <row r="20384">
          <cell r="J20384" t="str">
            <v/>
          </cell>
          <cell r="O20384" t="str">
            <v/>
          </cell>
          <cell r="P20384" t="str">
            <v/>
          </cell>
          <cell r="Q20384" t="str">
            <v/>
          </cell>
        </row>
        <row r="20385">
          <cell r="J20385" t="str">
            <v/>
          </cell>
          <cell r="O20385" t="str">
            <v/>
          </cell>
          <cell r="P20385" t="str">
            <v/>
          </cell>
          <cell r="Q20385" t="str">
            <v/>
          </cell>
        </row>
        <row r="20386">
          <cell r="J20386" t="str">
            <v/>
          </cell>
          <cell r="O20386" t="str">
            <v/>
          </cell>
          <cell r="P20386" t="str">
            <v/>
          </cell>
          <cell r="Q20386" t="str">
            <v/>
          </cell>
        </row>
        <row r="20387">
          <cell r="J20387" t="str">
            <v/>
          </cell>
          <cell r="O20387" t="str">
            <v/>
          </cell>
          <cell r="P20387" t="str">
            <v/>
          </cell>
          <cell r="Q20387" t="str">
            <v/>
          </cell>
        </row>
        <row r="20388">
          <cell r="J20388" t="str">
            <v/>
          </cell>
          <cell r="O20388" t="str">
            <v/>
          </cell>
          <cell r="P20388" t="str">
            <v/>
          </cell>
          <cell r="Q20388" t="str">
            <v/>
          </cell>
        </row>
        <row r="20389">
          <cell r="J20389" t="str">
            <v/>
          </cell>
          <cell r="O20389" t="str">
            <v/>
          </cell>
          <cell r="P20389" t="str">
            <v/>
          </cell>
          <cell r="Q20389" t="str">
            <v/>
          </cell>
        </row>
        <row r="20390">
          <cell r="J20390" t="str">
            <v/>
          </cell>
          <cell r="O20390" t="str">
            <v/>
          </cell>
          <cell r="P20390" t="str">
            <v/>
          </cell>
          <cell r="Q20390" t="str">
            <v/>
          </cell>
        </row>
        <row r="20391">
          <cell r="J20391" t="str">
            <v/>
          </cell>
          <cell r="O20391" t="str">
            <v/>
          </cell>
          <cell r="P20391" t="str">
            <v/>
          </cell>
          <cell r="Q20391" t="str">
            <v/>
          </cell>
        </row>
        <row r="20392">
          <cell r="J20392" t="str">
            <v/>
          </cell>
          <cell r="O20392" t="str">
            <v/>
          </cell>
          <cell r="P20392" t="str">
            <v/>
          </cell>
          <cell r="Q20392" t="str">
            <v/>
          </cell>
        </row>
        <row r="20393">
          <cell r="J20393" t="str">
            <v/>
          </cell>
          <cell r="O20393" t="str">
            <v/>
          </cell>
          <cell r="P20393" t="str">
            <v/>
          </cell>
          <cell r="Q20393" t="str">
            <v/>
          </cell>
        </row>
        <row r="20394">
          <cell r="J20394" t="str">
            <v/>
          </cell>
          <cell r="O20394" t="str">
            <v/>
          </cell>
          <cell r="P20394" t="str">
            <v/>
          </cell>
          <cell r="Q20394" t="str">
            <v/>
          </cell>
        </row>
        <row r="20395">
          <cell r="J20395" t="str">
            <v/>
          </cell>
          <cell r="O20395" t="str">
            <v/>
          </cell>
          <cell r="P20395" t="str">
            <v/>
          </cell>
          <cell r="Q20395" t="str">
            <v/>
          </cell>
        </row>
        <row r="20396">
          <cell r="J20396" t="str">
            <v/>
          </cell>
          <cell r="O20396" t="str">
            <v/>
          </cell>
          <cell r="P20396" t="str">
            <v/>
          </cell>
          <cell r="Q20396" t="str">
            <v/>
          </cell>
        </row>
        <row r="20397">
          <cell r="J20397" t="str">
            <v/>
          </cell>
          <cell r="O20397" t="str">
            <v/>
          </cell>
          <cell r="P20397" t="str">
            <v/>
          </cell>
          <cell r="Q20397" t="str">
            <v/>
          </cell>
        </row>
        <row r="20398">
          <cell r="J20398" t="str">
            <v/>
          </cell>
          <cell r="O20398" t="str">
            <v/>
          </cell>
          <cell r="P20398" t="str">
            <v/>
          </cell>
          <cell r="Q20398" t="str">
            <v/>
          </cell>
        </row>
        <row r="20399">
          <cell r="J20399" t="str">
            <v/>
          </cell>
          <cell r="O20399" t="str">
            <v/>
          </cell>
          <cell r="P20399" t="str">
            <v/>
          </cell>
          <cell r="Q20399" t="str">
            <v/>
          </cell>
        </row>
        <row r="20400">
          <cell r="J20400" t="str">
            <v/>
          </cell>
          <cell r="O20400" t="str">
            <v/>
          </cell>
          <cell r="P20400" t="str">
            <v/>
          </cell>
          <cell r="Q20400" t="str">
            <v/>
          </cell>
        </row>
        <row r="20401">
          <cell r="J20401" t="str">
            <v/>
          </cell>
          <cell r="O20401" t="str">
            <v/>
          </cell>
          <cell r="P20401" t="str">
            <v/>
          </cell>
          <cell r="Q20401" t="str">
            <v/>
          </cell>
        </row>
        <row r="20402">
          <cell r="J20402" t="str">
            <v/>
          </cell>
          <cell r="O20402" t="str">
            <v/>
          </cell>
          <cell r="P20402" t="str">
            <v/>
          </cell>
          <cell r="Q20402" t="str">
            <v/>
          </cell>
        </row>
        <row r="20403">
          <cell r="J20403" t="str">
            <v/>
          </cell>
          <cell r="O20403" t="str">
            <v/>
          </cell>
          <cell r="P20403" t="str">
            <v/>
          </cell>
          <cell r="Q20403" t="str">
            <v/>
          </cell>
        </row>
        <row r="20404">
          <cell r="J20404" t="str">
            <v/>
          </cell>
          <cell r="O20404" t="str">
            <v/>
          </cell>
          <cell r="P20404" t="str">
            <v/>
          </cell>
          <cell r="Q20404" t="str">
            <v/>
          </cell>
        </row>
        <row r="20405">
          <cell r="J20405" t="str">
            <v/>
          </cell>
          <cell r="O20405" t="str">
            <v/>
          </cell>
          <cell r="P20405" t="str">
            <v/>
          </cell>
          <cell r="Q20405" t="str">
            <v/>
          </cell>
        </row>
        <row r="20406">
          <cell r="J20406" t="str">
            <v/>
          </cell>
          <cell r="O20406" t="str">
            <v/>
          </cell>
          <cell r="P20406" t="str">
            <v/>
          </cell>
          <cell r="Q20406" t="str">
            <v/>
          </cell>
        </row>
        <row r="20407">
          <cell r="J20407" t="str">
            <v/>
          </cell>
          <cell r="O20407" t="str">
            <v/>
          </cell>
          <cell r="P20407" t="str">
            <v/>
          </cell>
          <cell r="Q20407" t="str">
            <v/>
          </cell>
        </row>
        <row r="20408">
          <cell r="J20408" t="str">
            <v/>
          </cell>
          <cell r="O20408" t="str">
            <v/>
          </cell>
          <cell r="P20408" t="str">
            <v/>
          </cell>
          <cell r="Q20408" t="str">
            <v/>
          </cell>
        </row>
        <row r="20409">
          <cell r="J20409" t="str">
            <v/>
          </cell>
          <cell r="O20409" t="str">
            <v/>
          </cell>
          <cell r="P20409" t="str">
            <v/>
          </cell>
          <cell r="Q20409" t="str">
            <v/>
          </cell>
        </row>
        <row r="20410">
          <cell r="J20410" t="str">
            <v/>
          </cell>
          <cell r="O20410" t="str">
            <v/>
          </cell>
          <cell r="P20410" t="str">
            <v/>
          </cell>
          <cell r="Q20410" t="str">
            <v/>
          </cell>
        </row>
        <row r="20411">
          <cell r="J20411" t="str">
            <v/>
          </cell>
          <cell r="O20411" t="str">
            <v/>
          </cell>
          <cell r="P20411" t="str">
            <v/>
          </cell>
          <cell r="Q20411" t="str">
            <v/>
          </cell>
        </row>
        <row r="20412">
          <cell r="J20412" t="str">
            <v/>
          </cell>
          <cell r="O20412" t="str">
            <v/>
          </cell>
          <cell r="P20412" t="str">
            <v/>
          </cell>
          <cell r="Q20412" t="str">
            <v/>
          </cell>
        </row>
        <row r="20413">
          <cell r="J20413" t="str">
            <v/>
          </cell>
          <cell r="O20413" t="str">
            <v/>
          </cell>
          <cell r="P20413" t="str">
            <v/>
          </cell>
          <cell r="Q20413" t="str">
            <v/>
          </cell>
        </row>
        <row r="20414">
          <cell r="J20414" t="str">
            <v/>
          </cell>
          <cell r="O20414" t="str">
            <v/>
          </cell>
          <cell r="P20414" t="str">
            <v/>
          </cell>
          <cell r="Q20414" t="str">
            <v/>
          </cell>
        </row>
        <row r="20415">
          <cell r="J20415" t="str">
            <v/>
          </cell>
          <cell r="O20415" t="str">
            <v/>
          </cell>
          <cell r="P20415" t="str">
            <v/>
          </cell>
          <cell r="Q20415" t="str">
            <v/>
          </cell>
        </row>
        <row r="20416">
          <cell r="J20416" t="str">
            <v/>
          </cell>
          <cell r="O20416" t="str">
            <v/>
          </cell>
          <cell r="P20416" t="str">
            <v/>
          </cell>
          <cell r="Q20416" t="str">
            <v/>
          </cell>
        </row>
        <row r="20417">
          <cell r="J20417" t="str">
            <v/>
          </cell>
          <cell r="O20417" t="str">
            <v/>
          </cell>
          <cell r="P20417" t="str">
            <v/>
          </cell>
          <cell r="Q20417" t="str">
            <v/>
          </cell>
        </row>
        <row r="20418">
          <cell r="J20418" t="str">
            <v/>
          </cell>
          <cell r="O20418" t="str">
            <v/>
          </cell>
          <cell r="P20418" t="str">
            <v/>
          </cell>
          <cell r="Q20418" t="str">
            <v/>
          </cell>
        </row>
        <row r="20419">
          <cell r="J20419" t="str">
            <v/>
          </cell>
          <cell r="O20419" t="str">
            <v/>
          </cell>
          <cell r="P20419" t="str">
            <v/>
          </cell>
          <cell r="Q20419" t="str">
            <v/>
          </cell>
        </row>
        <row r="20420">
          <cell r="J20420" t="str">
            <v/>
          </cell>
          <cell r="O20420" t="str">
            <v/>
          </cell>
          <cell r="P20420" t="str">
            <v/>
          </cell>
          <cell r="Q20420" t="str">
            <v/>
          </cell>
        </row>
        <row r="20421">
          <cell r="J20421" t="str">
            <v/>
          </cell>
          <cell r="O20421" t="str">
            <v/>
          </cell>
          <cell r="P20421" t="str">
            <v/>
          </cell>
          <cell r="Q20421" t="str">
            <v/>
          </cell>
        </row>
        <row r="20422">
          <cell r="J20422" t="str">
            <v/>
          </cell>
          <cell r="O20422" t="str">
            <v/>
          </cell>
          <cell r="P20422" t="str">
            <v/>
          </cell>
          <cell r="Q20422" t="str">
            <v/>
          </cell>
        </row>
        <row r="20423">
          <cell r="J20423" t="str">
            <v/>
          </cell>
          <cell r="O20423" t="str">
            <v/>
          </cell>
          <cell r="P20423" t="str">
            <v/>
          </cell>
          <cell r="Q20423" t="str">
            <v/>
          </cell>
        </row>
        <row r="20424">
          <cell r="J20424" t="str">
            <v/>
          </cell>
          <cell r="O20424" t="str">
            <v/>
          </cell>
          <cell r="P20424" t="str">
            <v/>
          </cell>
          <cell r="Q20424" t="str">
            <v/>
          </cell>
        </row>
        <row r="20425">
          <cell r="J20425" t="str">
            <v/>
          </cell>
          <cell r="O20425" t="str">
            <v/>
          </cell>
          <cell r="P20425" t="str">
            <v/>
          </cell>
          <cell r="Q20425" t="str">
            <v/>
          </cell>
        </row>
        <row r="20426">
          <cell r="J20426" t="str">
            <v/>
          </cell>
          <cell r="O20426" t="str">
            <v/>
          </cell>
          <cell r="P20426" t="str">
            <v/>
          </cell>
          <cell r="Q20426" t="str">
            <v/>
          </cell>
        </row>
        <row r="20427">
          <cell r="J20427" t="str">
            <v/>
          </cell>
          <cell r="O20427" t="str">
            <v/>
          </cell>
          <cell r="P20427" t="str">
            <v/>
          </cell>
          <cell r="Q20427" t="str">
            <v/>
          </cell>
        </row>
        <row r="20428">
          <cell r="J20428" t="str">
            <v/>
          </cell>
          <cell r="O20428" t="str">
            <v/>
          </cell>
          <cell r="P20428" t="str">
            <v/>
          </cell>
          <cell r="Q20428" t="str">
            <v/>
          </cell>
        </row>
        <row r="20429">
          <cell r="J20429" t="str">
            <v/>
          </cell>
          <cell r="O20429" t="str">
            <v/>
          </cell>
          <cell r="P20429" t="str">
            <v/>
          </cell>
          <cell r="Q20429" t="str">
            <v/>
          </cell>
        </row>
        <row r="20430">
          <cell r="J20430" t="str">
            <v/>
          </cell>
          <cell r="O20430" t="str">
            <v/>
          </cell>
          <cell r="P20430" t="str">
            <v/>
          </cell>
          <cell r="Q20430" t="str">
            <v/>
          </cell>
        </row>
        <row r="20431">
          <cell r="J20431" t="str">
            <v/>
          </cell>
          <cell r="O20431" t="str">
            <v/>
          </cell>
          <cell r="P20431" t="str">
            <v/>
          </cell>
          <cell r="Q20431" t="str">
            <v/>
          </cell>
        </row>
        <row r="20432">
          <cell r="J20432" t="str">
            <v/>
          </cell>
          <cell r="O20432" t="str">
            <v/>
          </cell>
          <cell r="P20432" t="str">
            <v/>
          </cell>
          <cell r="Q20432" t="str">
            <v/>
          </cell>
        </row>
        <row r="20433">
          <cell r="J20433" t="str">
            <v/>
          </cell>
          <cell r="O20433" t="str">
            <v/>
          </cell>
          <cell r="P20433" t="str">
            <v/>
          </cell>
          <cell r="Q20433" t="str">
            <v/>
          </cell>
        </row>
        <row r="20434">
          <cell r="J20434" t="str">
            <v/>
          </cell>
          <cell r="O20434" t="str">
            <v/>
          </cell>
          <cell r="P20434" t="str">
            <v/>
          </cell>
          <cell r="Q20434" t="str">
            <v/>
          </cell>
        </row>
        <row r="20435">
          <cell r="J20435" t="str">
            <v/>
          </cell>
          <cell r="O20435" t="str">
            <v/>
          </cell>
          <cell r="P20435" t="str">
            <v/>
          </cell>
          <cell r="Q20435" t="str">
            <v/>
          </cell>
        </row>
        <row r="20436">
          <cell r="J20436" t="str">
            <v/>
          </cell>
          <cell r="O20436" t="str">
            <v/>
          </cell>
          <cell r="P20436" t="str">
            <v/>
          </cell>
          <cell r="Q20436" t="str">
            <v/>
          </cell>
        </row>
        <row r="20437">
          <cell r="J20437" t="str">
            <v/>
          </cell>
          <cell r="O20437" t="str">
            <v/>
          </cell>
          <cell r="P20437" t="str">
            <v/>
          </cell>
          <cell r="Q20437" t="str">
            <v/>
          </cell>
        </row>
        <row r="20438">
          <cell r="J20438" t="str">
            <v/>
          </cell>
          <cell r="O20438" t="str">
            <v/>
          </cell>
          <cell r="P20438" t="str">
            <v/>
          </cell>
          <cell r="Q20438" t="str">
            <v/>
          </cell>
        </row>
        <row r="20439">
          <cell r="J20439" t="str">
            <v/>
          </cell>
          <cell r="O20439" t="str">
            <v/>
          </cell>
          <cell r="P20439" t="str">
            <v/>
          </cell>
          <cell r="Q20439" t="str">
            <v/>
          </cell>
        </row>
        <row r="20440">
          <cell r="J20440" t="str">
            <v/>
          </cell>
          <cell r="O20440" t="str">
            <v/>
          </cell>
          <cell r="P20440" t="str">
            <v/>
          </cell>
          <cell r="Q20440" t="str">
            <v/>
          </cell>
        </row>
        <row r="20441">
          <cell r="J20441" t="str">
            <v/>
          </cell>
          <cell r="O20441" t="str">
            <v/>
          </cell>
          <cell r="P20441" t="str">
            <v/>
          </cell>
          <cell r="Q20441" t="str">
            <v/>
          </cell>
        </row>
        <row r="20442">
          <cell r="J20442" t="str">
            <v/>
          </cell>
          <cell r="O20442" t="str">
            <v/>
          </cell>
          <cell r="P20442" t="str">
            <v/>
          </cell>
          <cell r="Q20442" t="str">
            <v/>
          </cell>
        </row>
        <row r="20443">
          <cell r="J20443" t="str">
            <v/>
          </cell>
          <cell r="O20443" t="str">
            <v/>
          </cell>
          <cell r="P20443" t="str">
            <v/>
          </cell>
          <cell r="Q20443" t="str">
            <v/>
          </cell>
        </row>
        <row r="20444">
          <cell r="J20444" t="str">
            <v/>
          </cell>
          <cell r="O20444" t="str">
            <v/>
          </cell>
          <cell r="P20444" t="str">
            <v/>
          </cell>
          <cell r="Q20444" t="str">
            <v/>
          </cell>
        </row>
        <row r="20445">
          <cell r="J20445" t="str">
            <v/>
          </cell>
          <cell r="O20445" t="str">
            <v/>
          </cell>
          <cell r="P20445" t="str">
            <v/>
          </cell>
          <cell r="Q20445" t="str">
            <v/>
          </cell>
        </row>
        <row r="20446">
          <cell r="J20446" t="str">
            <v/>
          </cell>
          <cell r="O20446" t="str">
            <v/>
          </cell>
          <cell r="P20446" t="str">
            <v/>
          </cell>
          <cell r="Q20446" t="str">
            <v/>
          </cell>
        </row>
        <row r="20447">
          <cell r="J20447" t="str">
            <v/>
          </cell>
          <cell r="O20447" t="str">
            <v/>
          </cell>
          <cell r="P20447" t="str">
            <v/>
          </cell>
          <cell r="Q20447" t="str">
            <v/>
          </cell>
        </row>
        <row r="20448">
          <cell r="J20448" t="str">
            <v/>
          </cell>
          <cell r="O20448" t="str">
            <v/>
          </cell>
          <cell r="P20448" t="str">
            <v/>
          </cell>
          <cell r="Q20448" t="str">
            <v/>
          </cell>
        </row>
        <row r="20449">
          <cell r="J20449" t="str">
            <v/>
          </cell>
          <cell r="O20449" t="str">
            <v/>
          </cell>
          <cell r="P20449" t="str">
            <v/>
          </cell>
          <cell r="Q20449" t="str">
            <v/>
          </cell>
        </row>
        <row r="20450">
          <cell r="J20450" t="str">
            <v/>
          </cell>
          <cell r="O20450" t="str">
            <v/>
          </cell>
          <cell r="P20450" t="str">
            <v/>
          </cell>
          <cell r="Q20450" t="str">
            <v/>
          </cell>
        </row>
        <row r="20451">
          <cell r="J20451" t="str">
            <v/>
          </cell>
          <cell r="O20451" t="str">
            <v/>
          </cell>
          <cell r="P20451" t="str">
            <v/>
          </cell>
          <cell r="Q20451" t="str">
            <v/>
          </cell>
        </row>
        <row r="20452">
          <cell r="J20452" t="str">
            <v/>
          </cell>
          <cell r="O20452" t="str">
            <v/>
          </cell>
          <cell r="P20452" t="str">
            <v/>
          </cell>
          <cell r="Q20452" t="str">
            <v/>
          </cell>
        </row>
        <row r="20453">
          <cell r="J20453" t="str">
            <v/>
          </cell>
          <cell r="O20453" t="str">
            <v/>
          </cell>
          <cell r="P20453" t="str">
            <v/>
          </cell>
          <cell r="Q20453" t="str">
            <v/>
          </cell>
        </row>
        <row r="20454">
          <cell r="J20454" t="str">
            <v/>
          </cell>
          <cell r="O20454" t="str">
            <v/>
          </cell>
          <cell r="P20454" t="str">
            <v/>
          </cell>
          <cell r="Q20454" t="str">
            <v/>
          </cell>
        </row>
        <row r="20455">
          <cell r="J20455" t="str">
            <v/>
          </cell>
          <cell r="O20455" t="str">
            <v/>
          </cell>
          <cell r="P20455" t="str">
            <v/>
          </cell>
          <cell r="Q20455" t="str">
            <v/>
          </cell>
        </row>
        <row r="20456">
          <cell r="J20456" t="str">
            <v/>
          </cell>
          <cell r="O20456" t="str">
            <v/>
          </cell>
          <cell r="P20456" t="str">
            <v/>
          </cell>
          <cell r="Q20456" t="str">
            <v/>
          </cell>
        </row>
        <row r="20457">
          <cell r="J20457" t="str">
            <v/>
          </cell>
          <cell r="O20457" t="str">
            <v/>
          </cell>
          <cell r="P20457" t="str">
            <v/>
          </cell>
          <cell r="Q20457" t="str">
            <v/>
          </cell>
        </row>
        <row r="20458">
          <cell r="J20458" t="str">
            <v/>
          </cell>
          <cell r="O20458" t="str">
            <v/>
          </cell>
          <cell r="P20458" t="str">
            <v/>
          </cell>
          <cell r="Q20458" t="str">
            <v/>
          </cell>
        </row>
        <row r="20459">
          <cell r="J20459" t="str">
            <v/>
          </cell>
          <cell r="O20459" t="str">
            <v/>
          </cell>
          <cell r="P20459" t="str">
            <v/>
          </cell>
          <cell r="Q20459" t="str">
            <v/>
          </cell>
        </row>
        <row r="20460">
          <cell r="J20460" t="str">
            <v/>
          </cell>
          <cell r="O20460" t="str">
            <v/>
          </cell>
          <cell r="P20460" t="str">
            <v/>
          </cell>
          <cell r="Q20460" t="str">
            <v/>
          </cell>
        </row>
        <row r="20461">
          <cell r="J20461" t="str">
            <v/>
          </cell>
          <cell r="O20461" t="str">
            <v/>
          </cell>
          <cell r="P20461" t="str">
            <v/>
          </cell>
          <cell r="Q20461" t="str">
            <v/>
          </cell>
        </row>
        <row r="20462">
          <cell r="J20462" t="str">
            <v/>
          </cell>
          <cell r="O20462" t="str">
            <v/>
          </cell>
          <cell r="P20462" t="str">
            <v/>
          </cell>
          <cell r="Q20462" t="str">
            <v/>
          </cell>
        </row>
        <row r="20463">
          <cell r="J20463" t="str">
            <v/>
          </cell>
          <cell r="O20463" t="str">
            <v/>
          </cell>
          <cell r="P20463" t="str">
            <v/>
          </cell>
          <cell r="Q20463" t="str">
            <v/>
          </cell>
        </row>
        <row r="20464">
          <cell r="J20464" t="str">
            <v/>
          </cell>
          <cell r="O20464" t="str">
            <v/>
          </cell>
          <cell r="P20464" t="str">
            <v/>
          </cell>
          <cell r="Q20464" t="str">
            <v/>
          </cell>
        </row>
        <row r="20465">
          <cell r="J20465" t="str">
            <v/>
          </cell>
          <cell r="O20465" t="str">
            <v/>
          </cell>
          <cell r="P20465" t="str">
            <v/>
          </cell>
          <cell r="Q20465" t="str">
            <v/>
          </cell>
        </row>
        <row r="20466">
          <cell r="J20466" t="str">
            <v/>
          </cell>
          <cell r="O20466" t="str">
            <v/>
          </cell>
          <cell r="P20466" t="str">
            <v/>
          </cell>
          <cell r="Q20466" t="str">
            <v/>
          </cell>
        </row>
        <row r="20467">
          <cell r="J20467" t="str">
            <v/>
          </cell>
          <cell r="O20467" t="str">
            <v/>
          </cell>
          <cell r="P20467" t="str">
            <v/>
          </cell>
          <cell r="Q20467" t="str">
            <v/>
          </cell>
        </row>
        <row r="20468">
          <cell r="J20468" t="str">
            <v/>
          </cell>
          <cell r="O20468" t="str">
            <v/>
          </cell>
          <cell r="P20468" t="str">
            <v/>
          </cell>
          <cell r="Q20468" t="str">
            <v/>
          </cell>
        </row>
        <row r="20469">
          <cell r="J20469" t="str">
            <v/>
          </cell>
          <cell r="O20469" t="str">
            <v/>
          </cell>
          <cell r="P20469" t="str">
            <v/>
          </cell>
          <cell r="Q20469" t="str">
            <v/>
          </cell>
        </row>
        <row r="20470">
          <cell r="J20470" t="str">
            <v/>
          </cell>
          <cell r="O20470" t="str">
            <v/>
          </cell>
          <cell r="P20470" t="str">
            <v/>
          </cell>
          <cell r="Q20470" t="str">
            <v/>
          </cell>
        </row>
        <row r="20471">
          <cell r="J20471" t="str">
            <v/>
          </cell>
          <cell r="O20471" t="str">
            <v/>
          </cell>
          <cell r="P20471" t="str">
            <v/>
          </cell>
          <cell r="Q20471" t="str">
            <v/>
          </cell>
        </row>
        <row r="20472">
          <cell r="J20472" t="str">
            <v/>
          </cell>
          <cell r="O20472" t="str">
            <v/>
          </cell>
          <cell r="P20472" t="str">
            <v/>
          </cell>
          <cell r="Q20472" t="str">
            <v/>
          </cell>
        </row>
        <row r="20473">
          <cell r="J20473" t="str">
            <v/>
          </cell>
          <cell r="O20473" t="str">
            <v/>
          </cell>
          <cell r="P20473" t="str">
            <v/>
          </cell>
          <cell r="Q20473" t="str">
            <v/>
          </cell>
        </row>
        <row r="20474">
          <cell r="J20474" t="str">
            <v/>
          </cell>
          <cell r="O20474" t="str">
            <v/>
          </cell>
          <cell r="P20474" t="str">
            <v/>
          </cell>
          <cell r="Q20474" t="str">
            <v/>
          </cell>
        </row>
        <row r="20475">
          <cell r="J20475" t="str">
            <v/>
          </cell>
          <cell r="O20475" t="str">
            <v/>
          </cell>
          <cell r="P20475" t="str">
            <v/>
          </cell>
          <cell r="Q20475" t="str">
            <v/>
          </cell>
        </row>
        <row r="20476">
          <cell r="J20476" t="str">
            <v/>
          </cell>
          <cell r="O20476" t="str">
            <v/>
          </cell>
          <cell r="P20476" t="str">
            <v/>
          </cell>
          <cell r="Q20476" t="str">
            <v/>
          </cell>
        </row>
        <row r="20477">
          <cell r="J20477" t="str">
            <v/>
          </cell>
          <cell r="O20477" t="str">
            <v/>
          </cell>
          <cell r="P20477" t="str">
            <v/>
          </cell>
          <cell r="Q20477" t="str">
            <v/>
          </cell>
        </row>
        <row r="20478">
          <cell r="J20478" t="str">
            <v/>
          </cell>
          <cell r="O20478" t="str">
            <v/>
          </cell>
          <cell r="P20478" t="str">
            <v/>
          </cell>
          <cell r="Q20478" t="str">
            <v/>
          </cell>
        </row>
        <row r="20479">
          <cell r="J20479" t="str">
            <v/>
          </cell>
          <cell r="O20479" t="str">
            <v/>
          </cell>
          <cell r="P20479" t="str">
            <v/>
          </cell>
          <cell r="Q20479" t="str">
            <v/>
          </cell>
        </row>
        <row r="20480">
          <cell r="J20480" t="str">
            <v/>
          </cell>
          <cell r="O20480" t="str">
            <v/>
          </cell>
          <cell r="P20480" t="str">
            <v/>
          </cell>
          <cell r="Q20480" t="str">
            <v/>
          </cell>
        </row>
        <row r="20481">
          <cell r="J20481" t="str">
            <v/>
          </cell>
          <cell r="O20481" t="str">
            <v/>
          </cell>
          <cell r="P20481" t="str">
            <v/>
          </cell>
          <cell r="Q20481" t="str">
            <v/>
          </cell>
        </row>
        <row r="20482">
          <cell r="J20482" t="str">
            <v/>
          </cell>
          <cell r="O20482" t="str">
            <v/>
          </cell>
          <cell r="P20482" t="str">
            <v/>
          </cell>
          <cell r="Q20482" t="str">
            <v/>
          </cell>
        </row>
        <row r="20483">
          <cell r="J20483" t="str">
            <v/>
          </cell>
          <cell r="O20483" t="str">
            <v/>
          </cell>
          <cell r="P20483" t="str">
            <v/>
          </cell>
          <cell r="Q20483" t="str">
            <v/>
          </cell>
        </row>
        <row r="20484">
          <cell r="J20484" t="str">
            <v/>
          </cell>
          <cell r="O20484" t="str">
            <v/>
          </cell>
          <cell r="P20484" t="str">
            <v/>
          </cell>
          <cell r="Q20484" t="str">
            <v/>
          </cell>
        </row>
        <row r="20485">
          <cell r="J20485" t="str">
            <v/>
          </cell>
          <cell r="O20485" t="str">
            <v/>
          </cell>
          <cell r="P20485" t="str">
            <v/>
          </cell>
          <cell r="Q20485" t="str">
            <v/>
          </cell>
        </row>
        <row r="20486">
          <cell r="J20486" t="str">
            <v/>
          </cell>
          <cell r="O20486" t="str">
            <v/>
          </cell>
          <cell r="P20486" t="str">
            <v/>
          </cell>
          <cell r="Q20486" t="str">
            <v/>
          </cell>
        </row>
        <row r="20487">
          <cell r="J20487" t="str">
            <v/>
          </cell>
          <cell r="O20487" t="str">
            <v/>
          </cell>
          <cell r="P20487" t="str">
            <v/>
          </cell>
          <cell r="Q20487" t="str">
            <v/>
          </cell>
        </row>
        <row r="20488">
          <cell r="J20488" t="str">
            <v/>
          </cell>
          <cell r="O20488" t="str">
            <v/>
          </cell>
          <cell r="P20488" t="str">
            <v/>
          </cell>
          <cell r="Q20488" t="str">
            <v/>
          </cell>
        </row>
        <row r="20489">
          <cell r="J20489" t="str">
            <v/>
          </cell>
          <cell r="O20489" t="str">
            <v/>
          </cell>
          <cell r="P20489" t="str">
            <v/>
          </cell>
          <cell r="Q20489" t="str">
            <v/>
          </cell>
        </row>
        <row r="20490">
          <cell r="J20490" t="str">
            <v/>
          </cell>
          <cell r="O20490" t="str">
            <v/>
          </cell>
          <cell r="P20490" t="str">
            <v/>
          </cell>
          <cell r="Q20490" t="str">
            <v/>
          </cell>
        </row>
        <row r="20491">
          <cell r="J20491" t="str">
            <v/>
          </cell>
          <cell r="O20491" t="str">
            <v/>
          </cell>
          <cell r="P20491" t="str">
            <v/>
          </cell>
          <cell r="Q20491" t="str">
            <v/>
          </cell>
        </row>
        <row r="20492">
          <cell r="J20492" t="str">
            <v/>
          </cell>
          <cell r="O20492" t="str">
            <v/>
          </cell>
          <cell r="P20492" t="str">
            <v/>
          </cell>
          <cell r="Q20492" t="str">
            <v/>
          </cell>
        </row>
        <row r="20493">
          <cell r="J20493" t="str">
            <v/>
          </cell>
          <cell r="O20493" t="str">
            <v/>
          </cell>
          <cell r="P20493" t="str">
            <v/>
          </cell>
          <cell r="Q20493" t="str">
            <v/>
          </cell>
        </row>
        <row r="20494">
          <cell r="J20494" t="str">
            <v/>
          </cell>
          <cell r="O20494" t="str">
            <v/>
          </cell>
          <cell r="P20494" t="str">
            <v/>
          </cell>
          <cell r="Q20494" t="str">
            <v/>
          </cell>
        </row>
        <row r="20495">
          <cell r="J20495" t="str">
            <v/>
          </cell>
          <cell r="O20495" t="str">
            <v/>
          </cell>
          <cell r="P20495" t="str">
            <v/>
          </cell>
          <cell r="Q20495" t="str">
            <v/>
          </cell>
        </row>
        <row r="20496">
          <cell r="J20496" t="str">
            <v/>
          </cell>
          <cell r="O20496" t="str">
            <v/>
          </cell>
          <cell r="P20496" t="str">
            <v/>
          </cell>
          <cell r="Q20496" t="str">
            <v/>
          </cell>
        </row>
        <row r="20497">
          <cell r="J20497" t="str">
            <v/>
          </cell>
          <cell r="O20497" t="str">
            <v/>
          </cell>
          <cell r="P20497" t="str">
            <v/>
          </cell>
          <cell r="Q20497" t="str">
            <v/>
          </cell>
        </row>
        <row r="20498">
          <cell r="J20498" t="str">
            <v/>
          </cell>
          <cell r="O20498" t="str">
            <v/>
          </cell>
          <cell r="P20498" t="str">
            <v/>
          </cell>
          <cell r="Q20498" t="str">
            <v/>
          </cell>
        </row>
        <row r="20499">
          <cell r="J20499" t="str">
            <v/>
          </cell>
          <cell r="O20499" t="str">
            <v/>
          </cell>
          <cell r="P20499" t="str">
            <v/>
          </cell>
          <cell r="Q20499" t="str">
            <v/>
          </cell>
        </row>
        <row r="20500">
          <cell r="J20500" t="str">
            <v/>
          </cell>
          <cell r="O20500" t="str">
            <v/>
          </cell>
          <cell r="P20500" t="str">
            <v/>
          </cell>
          <cell r="Q20500" t="str">
            <v/>
          </cell>
        </row>
        <row r="20501">
          <cell r="J20501" t="str">
            <v/>
          </cell>
          <cell r="O20501" t="str">
            <v/>
          </cell>
          <cell r="P20501" t="str">
            <v/>
          </cell>
          <cell r="Q20501" t="str">
            <v/>
          </cell>
        </row>
        <row r="20502">
          <cell r="J20502" t="str">
            <v/>
          </cell>
          <cell r="O20502" t="str">
            <v/>
          </cell>
          <cell r="P20502" t="str">
            <v/>
          </cell>
          <cell r="Q20502" t="str">
            <v/>
          </cell>
        </row>
        <row r="20503">
          <cell r="J20503" t="str">
            <v/>
          </cell>
          <cell r="O20503" t="str">
            <v/>
          </cell>
          <cell r="P20503" t="str">
            <v/>
          </cell>
          <cell r="Q20503" t="str">
            <v/>
          </cell>
        </row>
        <row r="20504">
          <cell r="J20504" t="str">
            <v/>
          </cell>
          <cell r="O20504" t="str">
            <v/>
          </cell>
          <cell r="P20504" t="str">
            <v/>
          </cell>
          <cell r="Q20504" t="str">
            <v/>
          </cell>
        </row>
        <row r="20505">
          <cell r="J20505" t="str">
            <v/>
          </cell>
          <cell r="O20505" t="str">
            <v/>
          </cell>
          <cell r="P20505" t="str">
            <v/>
          </cell>
          <cell r="Q20505" t="str">
            <v/>
          </cell>
        </row>
        <row r="20506">
          <cell r="J20506" t="str">
            <v/>
          </cell>
          <cell r="O20506" t="str">
            <v/>
          </cell>
          <cell r="P20506" t="str">
            <v/>
          </cell>
          <cell r="Q20506" t="str">
            <v/>
          </cell>
        </row>
        <row r="20507">
          <cell r="J20507" t="str">
            <v/>
          </cell>
          <cell r="O20507" t="str">
            <v/>
          </cell>
          <cell r="P20507" t="str">
            <v/>
          </cell>
          <cell r="Q20507" t="str">
            <v/>
          </cell>
        </row>
        <row r="20508">
          <cell r="J20508" t="str">
            <v/>
          </cell>
          <cell r="O20508" t="str">
            <v/>
          </cell>
          <cell r="P20508" t="str">
            <v/>
          </cell>
          <cell r="Q20508" t="str">
            <v/>
          </cell>
        </row>
        <row r="20509">
          <cell r="J20509" t="str">
            <v/>
          </cell>
          <cell r="O20509" t="str">
            <v/>
          </cell>
          <cell r="P20509" t="str">
            <v/>
          </cell>
          <cell r="Q20509" t="str">
            <v/>
          </cell>
        </row>
        <row r="20510">
          <cell r="J20510" t="str">
            <v/>
          </cell>
          <cell r="O20510" t="str">
            <v/>
          </cell>
          <cell r="P20510" t="str">
            <v/>
          </cell>
          <cell r="Q20510" t="str">
            <v/>
          </cell>
        </row>
        <row r="20511">
          <cell r="J20511" t="str">
            <v/>
          </cell>
          <cell r="O20511" t="str">
            <v/>
          </cell>
          <cell r="P20511" t="str">
            <v/>
          </cell>
          <cell r="Q20511" t="str">
            <v/>
          </cell>
        </row>
        <row r="20512">
          <cell r="J20512" t="str">
            <v/>
          </cell>
          <cell r="O20512" t="str">
            <v/>
          </cell>
          <cell r="P20512" t="str">
            <v/>
          </cell>
          <cell r="Q20512" t="str">
            <v/>
          </cell>
        </row>
        <row r="20513">
          <cell r="J20513" t="str">
            <v/>
          </cell>
          <cell r="O20513" t="str">
            <v/>
          </cell>
          <cell r="P20513" t="str">
            <v/>
          </cell>
          <cell r="Q20513" t="str">
            <v/>
          </cell>
        </row>
        <row r="20514">
          <cell r="J20514" t="str">
            <v/>
          </cell>
          <cell r="O20514" t="str">
            <v/>
          </cell>
          <cell r="P20514" t="str">
            <v/>
          </cell>
          <cell r="Q20514" t="str">
            <v/>
          </cell>
        </row>
        <row r="20515">
          <cell r="J20515" t="str">
            <v/>
          </cell>
          <cell r="O20515" t="str">
            <v/>
          </cell>
          <cell r="P20515" t="str">
            <v/>
          </cell>
          <cell r="Q20515" t="str">
            <v/>
          </cell>
        </row>
        <row r="20516">
          <cell r="J20516" t="str">
            <v/>
          </cell>
          <cell r="O20516" t="str">
            <v/>
          </cell>
          <cell r="P20516" t="str">
            <v/>
          </cell>
          <cell r="Q20516" t="str">
            <v/>
          </cell>
        </row>
        <row r="20517">
          <cell r="J20517" t="str">
            <v/>
          </cell>
          <cell r="O20517" t="str">
            <v/>
          </cell>
          <cell r="P20517" t="str">
            <v/>
          </cell>
          <cell r="Q20517" t="str">
            <v/>
          </cell>
        </row>
        <row r="20518">
          <cell r="J20518" t="str">
            <v/>
          </cell>
          <cell r="O20518" t="str">
            <v/>
          </cell>
          <cell r="P20518" t="str">
            <v/>
          </cell>
          <cell r="Q20518" t="str">
            <v/>
          </cell>
        </row>
        <row r="20519">
          <cell r="J20519" t="str">
            <v/>
          </cell>
          <cell r="O20519" t="str">
            <v/>
          </cell>
          <cell r="P20519" t="str">
            <v/>
          </cell>
          <cell r="Q20519" t="str">
            <v/>
          </cell>
        </row>
        <row r="20520">
          <cell r="J20520" t="str">
            <v/>
          </cell>
          <cell r="O20520" t="str">
            <v/>
          </cell>
          <cell r="P20520" t="str">
            <v/>
          </cell>
          <cell r="Q20520" t="str">
            <v/>
          </cell>
        </row>
        <row r="20521">
          <cell r="J20521" t="str">
            <v/>
          </cell>
          <cell r="O20521" t="str">
            <v/>
          </cell>
          <cell r="P20521" t="str">
            <v/>
          </cell>
          <cell r="Q20521" t="str">
            <v/>
          </cell>
        </row>
        <row r="20522">
          <cell r="J20522" t="str">
            <v/>
          </cell>
          <cell r="O20522" t="str">
            <v/>
          </cell>
          <cell r="P20522" t="str">
            <v/>
          </cell>
          <cell r="Q20522" t="str">
            <v/>
          </cell>
        </row>
        <row r="20523">
          <cell r="J20523" t="str">
            <v/>
          </cell>
          <cell r="O20523" t="str">
            <v/>
          </cell>
          <cell r="P20523" t="str">
            <v/>
          </cell>
          <cell r="Q20523" t="str">
            <v/>
          </cell>
        </row>
        <row r="20524">
          <cell r="J20524" t="str">
            <v/>
          </cell>
          <cell r="O20524" t="str">
            <v/>
          </cell>
          <cell r="P20524" t="str">
            <v/>
          </cell>
          <cell r="Q20524" t="str">
            <v/>
          </cell>
        </row>
        <row r="20525">
          <cell r="J20525" t="str">
            <v/>
          </cell>
          <cell r="O20525" t="str">
            <v/>
          </cell>
          <cell r="P20525" t="str">
            <v/>
          </cell>
          <cell r="Q20525" t="str">
            <v/>
          </cell>
        </row>
        <row r="20526">
          <cell r="J20526" t="str">
            <v/>
          </cell>
          <cell r="O20526" t="str">
            <v/>
          </cell>
          <cell r="P20526" t="str">
            <v/>
          </cell>
          <cell r="Q20526" t="str">
            <v/>
          </cell>
        </row>
        <row r="20527">
          <cell r="J20527" t="str">
            <v/>
          </cell>
          <cell r="O20527" t="str">
            <v/>
          </cell>
          <cell r="P20527" t="str">
            <v/>
          </cell>
          <cell r="Q20527" t="str">
            <v/>
          </cell>
        </row>
        <row r="20528">
          <cell r="J20528" t="str">
            <v/>
          </cell>
          <cell r="O20528" t="str">
            <v/>
          </cell>
          <cell r="P20528" t="str">
            <v/>
          </cell>
          <cell r="Q20528" t="str">
            <v/>
          </cell>
        </row>
        <row r="20529">
          <cell r="J20529" t="str">
            <v/>
          </cell>
          <cell r="O20529" t="str">
            <v/>
          </cell>
          <cell r="P20529" t="str">
            <v/>
          </cell>
          <cell r="Q20529" t="str">
            <v/>
          </cell>
        </row>
        <row r="20530">
          <cell r="J20530" t="str">
            <v/>
          </cell>
          <cell r="O20530" t="str">
            <v/>
          </cell>
          <cell r="P20530" t="str">
            <v/>
          </cell>
          <cell r="Q20530" t="str">
            <v/>
          </cell>
        </row>
        <row r="20531">
          <cell r="J20531" t="str">
            <v/>
          </cell>
          <cell r="O20531" t="str">
            <v/>
          </cell>
          <cell r="P20531" t="str">
            <v/>
          </cell>
          <cell r="Q20531" t="str">
            <v/>
          </cell>
        </row>
        <row r="20532">
          <cell r="J20532" t="str">
            <v/>
          </cell>
          <cell r="O20532" t="str">
            <v/>
          </cell>
          <cell r="P20532" t="str">
            <v/>
          </cell>
          <cell r="Q20532" t="str">
            <v/>
          </cell>
        </row>
        <row r="20533">
          <cell r="J20533" t="str">
            <v/>
          </cell>
          <cell r="O20533" t="str">
            <v/>
          </cell>
          <cell r="P20533" t="str">
            <v/>
          </cell>
          <cell r="Q20533" t="str">
            <v/>
          </cell>
        </row>
        <row r="20534">
          <cell r="J20534" t="str">
            <v/>
          </cell>
          <cell r="O20534" t="str">
            <v/>
          </cell>
          <cell r="P20534" t="str">
            <v/>
          </cell>
          <cell r="Q20534" t="str">
            <v/>
          </cell>
        </row>
        <row r="20535">
          <cell r="J20535" t="str">
            <v/>
          </cell>
          <cell r="O20535" t="str">
            <v/>
          </cell>
          <cell r="P20535" t="str">
            <v/>
          </cell>
          <cell r="Q20535" t="str">
            <v/>
          </cell>
        </row>
        <row r="20536">
          <cell r="J20536" t="str">
            <v/>
          </cell>
          <cell r="O20536" t="str">
            <v/>
          </cell>
          <cell r="P20536" t="str">
            <v/>
          </cell>
          <cell r="Q20536" t="str">
            <v/>
          </cell>
        </row>
        <row r="20537">
          <cell r="J20537" t="str">
            <v/>
          </cell>
          <cell r="O20537" t="str">
            <v/>
          </cell>
          <cell r="P20537" t="str">
            <v/>
          </cell>
          <cell r="Q20537" t="str">
            <v/>
          </cell>
        </row>
        <row r="20538">
          <cell r="J20538" t="str">
            <v/>
          </cell>
          <cell r="O20538" t="str">
            <v/>
          </cell>
          <cell r="P20538" t="str">
            <v/>
          </cell>
          <cell r="Q20538" t="str">
            <v/>
          </cell>
        </row>
        <row r="20539">
          <cell r="J20539" t="str">
            <v/>
          </cell>
          <cell r="O20539" t="str">
            <v/>
          </cell>
          <cell r="P20539" t="str">
            <v/>
          </cell>
          <cell r="Q20539" t="str">
            <v/>
          </cell>
        </row>
        <row r="20540">
          <cell r="J20540" t="str">
            <v/>
          </cell>
          <cell r="O20540" t="str">
            <v/>
          </cell>
          <cell r="P20540" t="str">
            <v/>
          </cell>
          <cell r="Q20540" t="str">
            <v/>
          </cell>
        </row>
        <row r="20541">
          <cell r="J20541" t="str">
            <v/>
          </cell>
          <cell r="O20541" t="str">
            <v/>
          </cell>
          <cell r="P20541" t="str">
            <v/>
          </cell>
          <cell r="Q20541" t="str">
            <v/>
          </cell>
        </row>
        <row r="20542">
          <cell r="J20542" t="str">
            <v/>
          </cell>
          <cell r="O20542" t="str">
            <v/>
          </cell>
          <cell r="P20542" t="str">
            <v/>
          </cell>
          <cell r="Q20542" t="str">
            <v/>
          </cell>
        </row>
        <row r="20543">
          <cell r="J20543" t="str">
            <v/>
          </cell>
          <cell r="O20543" t="str">
            <v/>
          </cell>
          <cell r="P20543" t="str">
            <v/>
          </cell>
          <cell r="Q20543" t="str">
            <v/>
          </cell>
        </row>
        <row r="20544">
          <cell r="J20544" t="str">
            <v/>
          </cell>
          <cell r="O20544" t="str">
            <v/>
          </cell>
          <cell r="P20544" t="str">
            <v/>
          </cell>
          <cell r="Q20544" t="str">
            <v/>
          </cell>
        </row>
        <row r="20545">
          <cell r="J20545" t="str">
            <v/>
          </cell>
          <cell r="O20545" t="str">
            <v/>
          </cell>
          <cell r="P20545" t="str">
            <v/>
          </cell>
          <cell r="Q20545" t="str">
            <v/>
          </cell>
        </row>
        <row r="20546">
          <cell r="J20546" t="str">
            <v/>
          </cell>
          <cell r="O20546" t="str">
            <v/>
          </cell>
          <cell r="P20546" t="str">
            <v/>
          </cell>
          <cell r="Q20546" t="str">
            <v/>
          </cell>
        </row>
        <row r="20547">
          <cell r="J20547" t="str">
            <v/>
          </cell>
          <cell r="O20547" t="str">
            <v/>
          </cell>
          <cell r="P20547" t="str">
            <v/>
          </cell>
          <cell r="Q20547" t="str">
            <v/>
          </cell>
        </row>
        <row r="20548">
          <cell r="J20548" t="str">
            <v/>
          </cell>
          <cell r="O20548" t="str">
            <v/>
          </cell>
          <cell r="P20548" t="str">
            <v/>
          </cell>
          <cell r="Q20548" t="str">
            <v/>
          </cell>
        </row>
        <row r="20549">
          <cell r="J20549" t="str">
            <v/>
          </cell>
          <cell r="O20549" t="str">
            <v/>
          </cell>
          <cell r="P20549" t="str">
            <v/>
          </cell>
          <cell r="Q20549" t="str">
            <v/>
          </cell>
        </row>
        <row r="20550">
          <cell r="J20550" t="str">
            <v/>
          </cell>
          <cell r="O20550" t="str">
            <v/>
          </cell>
          <cell r="P20550" t="str">
            <v/>
          </cell>
          <cell r="Q20550" t="str">
            <v/>
          </cell>
        </row>
        <row r="20551">
          <cell r="J20551" t="str">
            <v/>
          </cell>
          <cell r="O20551" t="str">
            <v/>
          </cell>
          <cell r="P20551" t="str">
            <v/>
          </cell>
          <cell r="Q20551" t="str">
            <v/>
          </cell>
        </row>
        <row r="20552">
          <cell r="J20552" t="str">
            <v/>
          </cell>
          <cell r="O20552" t="str">
            <v/>
          </cell>
          <cell r="P20552" t="str">
            <v/>
          </cell>
          <cell r="Q20552" t="str">
            <v/>
          </cell>
        </row>
        <row r="20553">
          <cell r="J20553" t="str">
            <v/>
          </cell>
          <cell r="O20553" t="str">
            <v/>
          </cell>
          <cell r="P20553" t="str">
            <v/>
          </cell>
          <cell r="Q20553" t="str">
            <v/>
          </cell>
        </row>
        <row r="20554">
          <cell r="J20554" t="str">
            <v/>
          </cell>
          <cell r="O20554" t="str">
            <v/>
          </cell>
          <cell r="P20554" t="str">
            <v/>
          </cell>
          <cell r="Q20554" t="str">
            <v/>
          </cell>
        </row>
        <row r="20555">
          <cell r="J20555" t="str">
            <v/>
          </cell>
          <cell r="O20555" t="str">
            <v/>
          </cell>
          <cell r="P20555" t="str">
            <v/>
          </cell>
          <cell r="Q20555" t="str">
            <v/>
          </cell>
        </row>
        <row r="20556">
          <cell r="J20556" t="str">
            <v/>
          </cell>
          <cell r="O20556" t="str">
            <v/>
          </cell>
          <cell r="P20556" t="str">
            <v/>
          </cell>
          <cell r="Q20556" t="str">
            <v/>
          </cell>
        </row>
        <row r="20557">
          <cell r="J20557" t="str">
            <v/>
          </cell>
          <cell r="O20557" t="str">
            <v/>
          </cell>
          <cell r="P20557" t="str">
            <v/>
          </cell>
          <cell r="Q20557" t="str">
            <v/>
          </cell>
        </row>
        <row r="20558">
          <cell r="J20558" t="str">
            <v/>
          </cell>
          <cell r="O20558" t="str">
            <v/>
          </cell>
          <cell r="P20558" t="str">
            <v/>
          </cell>
          <cell r="Q20558" t="str">
            <v/>
          </cell>
        </row>
        <row r="20559">
          <cell r="J20559" t="str">
            <v/>
          </cell>
          <cell r="O20559" t="str">
            <v/>
          </cell>
          <cell r="P20559" t="str">
            <v/>
          </cell>
          <cell r="Q20559" t="str">
            <v/>
          </cell>
        </row>
        <row r="20560">
          <cell r="J20560" t="str">
            <v/>
          </cell>
          <cell r="O20560" t="str">
            <v/>
          </cell>
          <cell r="P20560" t="str">
            <v/>
          </cell>
          <cell r="Q20560" t="str">
            <v/>
          </cell>
        </row>
        <row r="20561">
          <cell r="J20561" t="str">
            <v/>
          </cell>
          <cell r="O20561" t="str">
            <v/>
          </cell>
          <cell r="P20561" t="str">
            <v/>
          </cell>
          <cell r="Q20561" t="str">
            <v/>
          </cell>
        </row>
        <row r="20562">
          <cell r="J20562" t="str">
            <v/>
          </cell>
          <cell r="O20562" t="str">
            <v/>
          </cell>
          <cell r="P20562" t="str">
            <v/>
          </cell>
          <cell r="Q20562" t="str">
            <v/>
          </cell>
        </row>
        <row r="20563">
          <cell r="J20563" t="str">
            <v/>
          </cell>
          <cell r="O20563" t="str">
            <v/>
          </cell>
          <cell r="P20563" t="str">
            <v/>
          </cell>
          <cell r="Q20563" t="str">
            <v/>
          </cell>
        </row>
        <row r="20564">
          <cell r="J20564" t="str">
            <v/>
          </cell>
          <cell r="O20564" t="str">
            <v/>
          </cell>
          <cell r="P20564" t="str">
            <v/>
          </cell>
          <cell r="Q20564" t="str">
            <v/>
          </cell>
        </row>
        <row r="20565">
          <cell r="J20565" t="str">
            <v/>
          </cell>
          <cell r="O20565" t="str">
            <v/>
          </cell>
          <cell r="P20565" t="str">
            <v/>
          </cell>
          <cell r="Q20565" t="str">
            <v/>
          </cell>
        </row>
        <row r="20566">
          <cell r="J20566" t="str">
            <v/>
          </cell>
          <cell r="O20566" t="str">
            <v/>
          </cell>
          <cell r="P20566" t="str">
            <v/>
          </cell>
          <cell r="Q20566" t="str">
            <v/>
          </cell>
        </row>
        <row r="20567">
          <cell r="J20567" t="str">
            <v/>
          </cell>
          <cell r="O20567" t="str">
            <v/>
          </cell>
          <cell r="P20567" t="str">
            <v/>
          </cell>
          <cell r="Q20567" t="str">
            <v/>
          </cell>
        </row>
        <row r="20568">
          <cell r="J20568" t="str">
            <v/>
          </cell>
          <cell r="O20568" t="str">
            <v/>
          </cell>
          <cell r="P20568" t="str">
            <v/>
          </cell>
          <cell r="Q20568" t="str">
            <v/>
          </cell>
        </row>
        <row r="20569">
          <cell r="J20569" t="str">
            <v/>
          </cell>
          <cell r="O20569" t="str">
            <v/>
          </cell>
          <cell r="P20569" t="str">
            <v/>
          </cell>
          <cell r="Q20569" t="str">
            <v/>
          </cell>
        </row>
        <row r="20570">
          <cell r="J20570" t="str">
            <v/>
          </cell>
          <cell r="O20570" t="str">
            <v/>
          </cell>
          <cell r="P20570" t="str">
            <v/>
          </cell>
          <cell r="Q20570" t="str">
            <v/>
          </cell>
        </row>
        <row r="20571">
          <cell r="J20571" t="str">
            <v/>
          </cell>
          <cell r="O20571" t="str">
            <v/>
          </cell>
          <cell r="P20571" t="str">
            <v/>
          </cell>
          <cell r="Q20571" t="str">
            <v/>
          </cell>
        </row>
        <row r="20572">
          <cell r="J20572" t="str">
            <v/>
          </cell>
          <cell r="O20572" t="str">
            <v/>
          </cell>
          <cell r="P20572" t="str">
            <v/>
          </cell>
          <cell r="Q20572" t="str">
            <v/>
          </cell>
        </row>
        <row r="20573">
          <cell r="J20573" t="str">
            <v/>
          </cell>
          <cell r="O20573" t="str">
            <v/>
          </cell>
          <cell r="P20573" t="str">
            <v/>
          </cell>
          <cell r="Q20573" t="str">
            <v/>
          </cell>
        </row>
        <row r="20574">
          <cell r="J20574" t="str">
            <v/>
          </cell>
          <cell r="O20574" t="str">
            <v/>
          </cell>
          <cell r="P20574" t="str">
            <v/>
          </cell>
          <cell r="Q20574" t="str">
            <v/>
          </cell>
        </row>
        <row r="20575">
          <cell r="J20575" t="str">
            <v/>
          </cell>
          <cell r="O20575" t="str">
            <v/>
          </cell>
          <cell r="P20575" t="str">
            <v/>
          </cell>
          <cell r="Q20575" t="str">
            <v/>
          </cell>
        </row>
        <row r="20576">
          <cell r="J20576" t="str">
            <v/>
          </cell>
          <cell r="O20576" t="str">
            <v/>
          </cell>
          <cell r="P20576" t="str">
            <v/>
          </cell>
          <cell r="Q20576" t="str">
            <v/>
          </cell>
        </row>
        <row r="20577">
          <cell r="J20577" t="str">
            <v/>
          </cell>
          <cell r="O20577" t="str">
            <v/>
          </cell>
          <cell r="P20577" t="str">
            <v/>
          </cell>
          <cell r="Q20577" t="str">
            <v/>
          </cell>
        </row>
        <row r="20578">
          <cell r="J20578" t="str">
            <v/>
          </cell>
          <cell r="O20578" t="str">
            <v/>
          </cell>
          <cell r="P20578" t="str">
            <v/>
          </cell>
          <cell r="Q20578" t="str">
            <v/>
          </cell>
        </row>
        <row r="20579">
          <cell r="J20579" t="str">
            <v/>
          </cell>
          <cell r="O20579" t="str">
            <v/>
          </cell>
          <cell r="P20579" t="str">
            <v/>
          </cell>
          <cell r="Q20579" t="str">
            <v/>
          </cell>
        </row>
        <row r="20580">
          <cell r="J20580" t="str">
            <v/>
          </cell>
          <cell r="O20580" t="str">
            <v/>
          </cell>
          <cell r="P20580" t="str">
            <v/>
          </cell>
          <cell r="Q20580" t="str">
            <v/>
          </cell>
        </row>
        <row r="20581">
          <cell r="J20581" t="str">
            <v/>
          </cell>
          <cell r="O20581" t="str">
            <v/>
          </cell>
          <cell r="P20581" t="str">
            <v/>
          </cell>
          <cell r="Q20581" t="str">
            <v/>
          </cell>
        </row>
        <row r="20582">
          <cell r="J20582" t="str">
            <v/>
          </cell>
          <cell r="O20582" t="str">
            <v/>
          </cell>
          <cell r="P20582" t="str">
            <v/>
          </cell>
          <cell r="Q20582" t="str">
            <v/>
          </cell>
        </row>
        <row r="20583">
          <cell r="J20583" t="str">
            <v/>
          </cell>
          <cell r="O20583" t="str">
            <v/>
          </cell>
          <cell r="P20583" t="str">
            <v/>
          </cell>
          <cell r="Q20583" t="str">
            <v/>
          </cell>
        </row>
        <row r="20584">
          <cell r="J20584" t="str">
            <v/>
          </cell>
          <cell r="O20584" t="str">
            <v/>
          </cell>
          <cell r="P20584" t="str">
            <v/>
          </cell>
          <cell r="Q20584" t="str">
            <v/>
          </cell>
        </row>
        <row r="20585">
          <cell r="J20585" t="str">
            <v/>
          </cell>
          <cell r="O20585" t="str">
            <v/>
          </cell>
          <cell r="P20585" t="str">
            <v/>
          </cell>
          <cell r="Q20585" t="str">
            <v/>
          </cell>
        </row>
        <row r="20586">
          <cell r="J20586" t="str">
            <v/>
          </cell>
          <cell r="O20586" t="str">
            <v/>
          </cell>
          <cell r="P20586" t="str">
            <v/>
          </cell>
          <cell r="Q20586" t="str">
            <v/>
          </cell>
        </row>
        <row r="20587">
          <cell r="J20587" t="str">
            <v/>
          </cell>
          <cell r="O20587" t="str">
            <v/>
          </cell>
          <cell r="P20587" t="str">
            <v/>
          </cell>
          <cell r="Q20587" t="str">
            <v/>
          </cell>
        </row>
        <row r="20588">
          <cell r="J20588" t="str">
            <v/>
          </cell>
          <cell r="O20588" t="str">
            <v/>
          </cell>
          <cell r="P20588" t="str">
            <v/>
          </cell>
          <cell r="Q20588" t="str">
            <v/>
          </cell>
        </row>
        <row r="20589">
          <cell r="J20589" t="str">
            <v/>
          </cell>
          <cell r="O20589" t="str">
            <v/>
          </cell>
          <cell r="P20589" t="str">
            <v/>
          </cell>
          <cell r="Q20589" t="str">
            <v/>
          </cell>
        </row>
        <row r="20590">
          <cell r="J20590" t="str">
            <v/>
          </cell>
          <cell r="O20590" t="str">
            <v/>
          </cell>
          <cell r="P20590" t="str">
            <v/>
          </cell>
          <cell r="Q20590" t="str">
            <v/>
          </cell>
        </row>
        <row r="20591">
          <cell r="J20591" t="str">
            <v/>
          </cell>
          <cell r="O20591" t="str">
            <v/>
          </cell>
          <cell r="P20591" t="str">
            <v/>
          </cell>
          <cell r="Q20591" t="str">
            <v/>
          </cell>
        </row>
        <row r="20592">
          <cell r="J20592" t="str">
            <v/>
          </cell>
          <cell r="O20592" t="str">
            <v/>
          </cell>
          <cell r="P20592" t="str">
            <v/>
          </cell>
          <cell r="Q20592" t="str">
            <v/>
          </cell>
        </row>
        <row r="20593">
          <cell r="J20593" t="str">
            <v/>
          </cell>
          <cell r="O20593" t="str">
            <v/>
          </cell>
          <cell r="P20593" t="str">
            <v/>
          </cell>
          <cell r="Q20593" t="str">
            <v/>
          </cell>
        </row>
        <row r="20594">
          <cell r="J20594" t="str">
            <v/>
          </cell>
          <cell r="O20594" t="str">
            <v/>
          </cell>
          <cell r="P20594" t="str">
            <v/>
          </cell>
          <cell r="Q20594" t="str">
            <v/>
          </cell>
        </row>
        <row r="20595">
          <cell r="J20595" t="str">
            <v/>
          </cell>
          <cell r="O20595" t="str">
            <v/>
          </cell>
          <cell r="P20595" t="str">
            <v/>
          </cell>
          <cell r="Q20595" t="str">
            <v/>
          </cell>
        </row>
        <row r="20596">
          <cell r="J20596" t="str">
            <v/>
          </cell>
          <cell r="O20596" t="str">
            <v/>
          </cell>
          <cell r="P20596" t="str">
            <v/>
          </cell>
          <cell r="Q20596" t="str">
            <v/>
          </cell>
        </row>
        <row r="20597">
          <cell r="J20597" t="str">
            <v/>
          </cell>
          <cell r="O20597" t="str">
            <v/>
          </cell>
          <cell r="P20597" t="str">
            <v/>
          </cell>
          <cell r="Q20597" t="str">
            <v/>
          </cell>
        </row>
        <row r="20598">
          <cell r="J20598" t="str">
            <v/>
          </cell>
          <cell r="O20598" t="str">
            <v/>
          </cell>
          <cell r="P20598" t="str">
            <v/>
          </cell>
          <cell r="Q20598" t="str">
            <v/>
          </cell>
        </row>
        <row r="20599">
          <cell r="J20599" t="str">
            <v/>
          </cell>
          <cell r="O20599" t="str">
            <v/>
          </cell>
          <cell r="P20599" t="str">
            <v/>
          </cell>
          <cell r="Q20599" t="str">
            <v/>
          </cell>
        </row>
        <row r="20600">
          <cell r="J20600" t="str">
            <v/>
          </cell>
          <cell r="O20600" t="str">
            <v/>
          </cell>
          <cell r="P20600" t="str">
            <v/>
          </cell>
          <cell r="Q20600" t="str">
            <v/>
          </cell>
        </row>
        <row r="20601">
          <cell r="J20601" t="str">
            <v/>
          </cell>
          <cell r="O20601" t="str">
            <v/>
          </cell>
          <cell r="P20601" t="str">
            <v/>
          </cell>
          <cell r="Q20601" t="str">
            <v/>
          </cell>
        </row>
        <row r="20602">
          <cell r="J20602" t="str">
            <v/>
          </cell>
          <cell r="O20602" t="str">
            <v/>
          </cell>
          <cell r="P20602" t="str">
            <v/>
          </cell>
          <cell r="Q20602" t="str">
            <v/>
          </cell>
        </row>
        <row r="20603">
          <cell r="J20603" t="str">
            <v/>
          </cell>
          <cell r="O20603" t="str">
            <v/>
          </cell>
          <cell r="P20603" t="str">
            <v/>
          </cell>
          <cell r="Q20603" t="str">
            <v/>
          </cell>
        </row>
        <row r="20604">
          <cell r="J20604" t="str">
            <v/>
          </cell>
          <cell r="O20604" t="str">
            <v/>
          </cell>
          <cell r="P20604" t="str">
            <v/>
          </cell>
          <cell r="Q20604" t="str">
            <v/>
          </cell>
        </row>
        <row r="20605">
          <cell r="J20605" t="str">
            <v/>
          </cell>
          <cell r="O20605" t="str">
            <v/>
          </cell>
          <cell r="P20605" t="str">
            <v/>
          </cell>
          <cell r="Q20605" t="str">
            <v/>
          </cell>
        </row>
        <row r="20606">
          <cell r="J20606" t="str">
            <v/>
          </cell>
          <cell r="O20606" t="str">
            <v/>
          </cell>
          <cell r="P20606" t="str">
            <v/>
          </cell>
          <cell r="Q20606" t="str">
            <v/>
          </cell>
        </row>
        <row r="20607">
          <cell r="J20607" t="str">
            <v/>
          </cell>
          <cell r="O20607" t="str">
            <v/>
          </cell>
          <cell r="P20607" t="str">
            <v/>
          </cell>
          <cell r="Q20607" t="str">
            <v/>
          </cell>
        </row>
        <row r="20608">
          <cell r="J20608" t="str">
            <v/>
          </cell>
          <cell r="O20608" t="str">
            <v/>
          </cell>
          <cell r="P20608" t="str">
            <v/>
          </cell>
          <cell r="Q20608" t="str">
            <v/>
          </cell>
        </row>
        <row r="20609">
          <cell r="J20609" t="str">
            <v/>
          </cell>
          <cell r="O20609" t="str">
            <v/>
          </cell>
          <cell r="P20609" t="str">
            <v/>
          </cell>
          <cell r="Q20609" t="str">
            <v/>
          </cell>
        </row>
        <row r="20610">
          <cell r="J20610" t="str">
            <v/>
          </cell>
          <cell r="O20610" t="str">
            <v/>
          </cell>
          <cell r="P20610" t="str">
            <v/>
          </cell>
          <cell r="Q20610" t="str">
            <v/>
          </cell>
        </row>
        <row r="20611">
          <cell r="J20611" t="str">
            <v/>
          </cell>
          <cell r="O20611" t="str">
            <v/>
          </cell>
          <cell r="P20611" t="str">
            <v/>
          </cell>
          <cell r="Q20611" t="str">
            <v/>
          </cell>
        </row>
        <row r="20612">
          <cell r="J20612" t="str">
            <v/>
          </cell>
          <cell r="O20612" t="str">
            <v/>
          </cell>
          <cell r="P20612" t="str">
            <v/>
          </cell>
          <cell r="Q20612" t="str">
            <v/>
          </cell>
        </row>
        <row r="20613">
          <cell r="J20613" t="str">
            <v/>
          </cell>
          <cell r="O20613" t="str">
            <v/>
          </cell>
          <cell r="P20613" t="str">
            <v/>
          </cell>
          <cell r="Q20613" t="str">
            <v/>
          </cell>
        </row>
        <row r="20614">
          <cell r="J20614" t="str">
            <v/>
          </cell>
          <cell r="O20614" t="str">
            <v/>
          </cell>
          <cell r="P20614" t="str">
            <v/>
          </cell>
          <cell r="Q20614" t="str">
            <v/>
          </cell>
        </row>
        <row r="20615">
          <cell r="J20615" t="str">
            <v/>
          </cell>
          <cell r="O20615" t="str">
            <v/>
          </cell>
          <cell r="P20615" t="str">
            <v/>
          </cell>
          <cell r="Q20615" t="str">
            <v/>
          </cell>
        </row>
        <row r="20616">
          <cell r="J20616" t="str">
            <v/>
          </cell>
          <cell r="O20616" t="str">
            <v/>
          </cell>
          <cell r="P20616" t="str">
            <v/>
          </cell>
          <cell r="Q20616" t="str">
            <v/>
          </cell>
        </row>
        <row r="20617">
          <cell r="J20617" t="str">
            <v/>
          </cell>
          <cell r="O20617" t="str">
            <v/>
          </cell>
          <cell r="P20617" t="str">
            <v/>
          </cell>
          <cell r="Q20617" t="str">
            <v/>
          </cell>
        </row>
        <row r="20618">
          <cell r="J20618" t="str">
            <v/>
          </cell>
          <cell r="O20618" t="str">
            <v/>
          </cell>
          <cell r="P20618" t="str">
            <v/>
          </cell>
          <cell r="Q20618" t="str">
            <v/>
          </cell>
        </row>
        <row r="20619">
          <cell r="J20619" t="str">
            <v/>
          </cell>
          <cell r="O20619" t="str">
            <v/>
          </cell>
          <cell r="P20619" t="str">
            <v/>
          </cell>
          <cell r="Q20619" t="str">
            <v/>
          </cell>
        </row>
        <row r="20620">
          <cell r="J20620" t="str">
            <v/>
          </cell>
          <cell r="O20620" t="str">
            <v/>
          </cell>
          <cell r="P20620" t="str">
            <v/>
          </cell>
          <cell r="Q20620" t="str">
            <v/>
          </cell>
        </row>
        <row r="20621">
          <cell r="J20621" t="str">
            <v/>
          </cell>
          <cell r="O20621" t="str">
            <v/>
          </cell>
          <cell r="P20621" t="str">
            <v/>
          </cell>
          <cell r="Q20621" t="str">
            <v/>
          </cell>
        </row>
        <row r="20622">
          <cell r="J20622" t="str">
            <v/>
          </cell>
          <cell r="O20622" t="str">
            <v/>
          </cell>
          <cell r="P20622" t="str">
            <v/>
          </cell>
          <cell r="Q20622" t="str">
            <v/>
          </cell>
        </row>
        <row r="20623">
          <cell r="J20623" t="str">
            <v/>
          </cell>
          <cell r="O20623" t="str">
            <v/>
          </cell>
          <cell r="P20623" t="str">
            <v/>
          </cell>
          <cell r="Q20623" t="str">
            <v/>
          </cell>
        </row>
        <row r="20624">
          <cell r="J20624" t="str">
            <v/>
          </cell>
          <cell r="O20624" t="str">
            <v/>
          </cell>
          <cell r="P20624" t="str">
            <v/>
          </cell>
          <cell r="Q20624" t="str">
            <v/>
          </cell>
        </row>
        <row r="20625">
          <cell r="J20625" t="str">
            <v/>
          </cell>
          <cell r="O20625" t="str">
            <v/>
          </cell>
          <cell r="P20625" t="str">
            <v/>
          </cell>
          <cell r="Q20625" t="str">
            <v/>
          </cell>
        </row>
        <row r="20626">
          <cell r="J20626" t="str">
            <v/>
          </cell>
          <cell r="O20626" t="str">
            <v/>
          </cell>
          <cell r="P20626" t="str">
            <v/>
          </cell>
          <cell r="Q20626" t="str">
            <v/>
          </cell>
        </row>
        <row r="20627">
          <cell r="J20627" t="str">
            <v/>
          </cell>
          <cell r="O20627" t="str">
            <v/>
          </cell>
          <cell r="P20627" t="str">
            <v/>
          </cell>
          <cell r="Q20627" t="str">
            <v/>
          </cell>
        </row>
        <row r="20628">
          <cell r="J20628" t="str">
            <v/>
          </cell>
          <cell r="O20628" t="str">
            <v/>
          </cell>
          <cell r="P20628" t="str">
            <v/>
          </cell>
          <cell r="Q20628" t="str">
            <v/>
          </cell>
        </row>
        <row r="20629">
          <cell r="J20629" t="str">
            <v/>
          </cell>
          <cell r="O20629" t="str">
            <v/>
          </cell>
          <cell r="P20629" t="str">
            <v/>
          </cell>
          <cell r="Q20629" t="str">
            <v/>
          </cell>
        </row>
        <row r="20630">
          <cell r="J20630" t="str">
            <v/>
          </cell>
          <cell r="O20630" t="str">
            <v/>
          </cell>
          <cell r="P20630" t="str">
            <v/>
          </cell>
          <cell r="Q20630" t="str">
            <v/>
          </cell>
        </row>
        <row r="20631">
          <cell r="J20631" t="str">
            <v/>
          </cell>
          <cell r="O20631" t="str">
            <v/>
          </cell>
          <cell r="P20631" t="str">
            <v/>
          </cell>
          <cell r="Q20631" t="str">
            <v/>
          </cell>
        </row>
        <row r="20632">
          <cell r="J20632" t="str">
            <v/>
          </cell>
          <cell r="O20632" t="str">
            <v/>
          </cell>
          <cell r="P20632" t="str">
            <v/>
          </cell>
          <cell r="Q20632" t="str">
            <v/>
          </cell>
        </row>
        <row r="20633">
          <cell r="J20633" t="str">
            <v/>
          </cell>
          <cell r="O20633" t="str">
            <v/>
          </cell>
          <cell r="P20633" t="str">
            <v/>
          </cell>
          <cell r="Q20633" t="str">
            <v/>
          </cell>
        </row>
        <row r="20634">
          <cell r="J20634" t="str">
            <v/>
          </cell>
          <cell r="O20634" t="str">
            <v/>
          </cell>
          <cell r="P20634" t="str">
            <v/>
          </cell>
          <cell r="Q20634" t="str">
            <v/>
          </cell>
        </row>
        <row r="20635">
          <cell r="J20635" t="str">
            <v/>
          </cell>
          <cell r="O20635" t="str">
            <v/>
          </cell>
          <cell r="P20635" t="str">
            <v/>
          </cell>
          <cell r="Q20635" t="str">
            <v/>
          </cell>
        </row>
        <row r="20636">
          <cell r="J20636" t="str">
            <v/>
          </cell>
          <cell r="O20636" t="str">
            <v/>
          </cell>
          <cell r="P20636" t="str">
            <v/>
          </cell>
          <cell r="Q20636" t="str">
            <v/>
          </cell>
        </row>
        <row r="20637">
          <cell r="J20637" t="str">
            <v/>
          </cell>
          <cell r="O20637" t="str">
            <v/>
          </cell>
          <cell r="P20637" t="str">
            <v/>
          </cell>
          <cell r="Q20637" t="str">
            <v/>
          </cell>
        </row>
        <row r="20638">
          <cell r="J20638" t="str">
            <v/>
          </cell>
          <cell r="O20638" t="str">
            <v/>
          </cell>
          <cell r="P20638" t="str">
            <v/>
          </cell>
          <cell r="Q20638" t="str">
            <v/>
          </cell>
        </row>
        <row r="20639">
          <cell r="J20639" t="str">
            <v/>
          </cell>
          <cell r="O20639" t="str">
            <v/>
          </cell>
          <cell r="P20639" t="str">
            <v/>
          </cell>
          <cell r="Q20639" t="str">
            <v/>
          </cell>
        </row>
        <row r="20640">
          <cell r="J20640" t="str">
            <v/>
          </cell>
          <cell r="O20640" t="str">
            <v/>
          </cell>
          <cell r="P20640" t="str">
            <v/>
          </cell>
          <cell r="Q20640" t="str">
            <v/>
          </cell>
        </row>
        <row r="20641">
          <cell r="J20641" t="str">
            <v/>
          </cell>
          <cell r="O20641" t="str">
            <v/>
          </cell>
          <cell r="P20641" t="str">
            <v/>
          </cell>
          <cell r="Q20641" t="str">
            <v/>
          </cell>
        </row>
        <row r="20642">
          <cell r="J20642" t="str">
            <v/>
          </cell>
          <cell r="O20642" t="str">
            <v/>
          </cell>
          <cell r="P20642" t="str">
            <v/>
          </cell>
          <cell r="Q20642" t="str">
            <v/>
          </cell>
        </row>
        <row r="20643">
          <cell r="J20643" t="str">
            <v/>
          </cell>
          <cell r="O20643" t="str">
            <v/>
          </cell>
          <cell r="P20643" t="str">
            <v/>
          </cell>
          <cell r="Q20643" t="str">
            <v/>
          </cell>
        </row>
        <row r="20644">
          <cell r="J20644" t="str">
            <v/>
          </cell>
          <cell r="O20644" t="str">
            <v/>
          </cell>
          <cell r="P20644" t="str">
            <v/>
          </cell>
          <cell r="Q20644" t="str">
            <v/>
          </cell>
        </row>
        <row r="20645">
          <cell r="J20645" t="str">
            <v/>
          </cell>
          <cell r="O20645" t="str">
            <v/>
          </cell>
          <cell r="P20645" t="str">
            <v/>
          </cell>
          <cell r="Q20645" t="str">
            <v/>
          </cell>
        </row>
        <row r="20646">
          <cell r="J20646" t="str">
            <v/>
          </cell>
          <cell r="O20646" t="str">
            <v/>
          </cell>
          <cell r="P20646" t="str">
            <v/>
          </cell>
          <cell r="Q20646" t="str">
            <v/>
          </cell>
        </row>
        <row r="20647">
          <cell r="J20647" t="str">
            <v/>
          </cell>
          <cell r="O20647" t="str">
            <v/>
          </cell>
          <cell r="P20647" t="str">
            <v/>
          </cell>
          <cell r="Q20647" t="str">
            <v/>
          </cell>
        </row>
        <row r="20648">
          <cell r="J20648" t="str">
            <v/>
          </cell>
          <cell r="O20648" t="str">
            <v/>
          </cell>
          <cell r="P20648" t="str">
            <v/>
          </cell>
          <cell r="Q20648" t="str">
            <v/>
          </cell>
        </row>
        <row r="20649">
          <cell r="J20649" t="str">
            <v/>
          </cell>
          <cell r="O20649" t="str">
            <v/>
          </cell>
          <cell r="P20649" t="str">
            <v/>
          </cell>
          <cell r="Q20649" t="str">
            <v/>
          </cell>
        </row>
        <row r="20650">
          <cell r="J20650" t="str">
            <v/>
          </cell>
          <cell r="O20650" t="str">
            <v/>
          </cell>
          <cell r="P20650" t="str">
            <v/>
          </cell>
          <cell r="Q20650" t="str">
            <v/>
          </cell>
        </row>
        <row r="20651">
          <cell r="J20651" t="str">
            <v/>
          </cell>
          <cell r="O20651" t="str">
            <v/>
          </cell>
          <cell r="P20651" t="str">
            <v/>
          </cell>
          <cell r="Q20651" t="str">
            <v/>
          </cell>
        </row>
        <row r="20652">
          <cell r="J20652" t="str">
            <v/>
          </cell>
          <cell r="O20652" t="str">
            <v/>
          </cell>
          <cell r="P20652" t="str">
            <v/>
          </cell>
          <cell r="Q20652" t="str">
            <v/>
          </cell>
        </row>
        <row r="20653">
          <cell r="J20653" t="str">
            <v/>
          </cell>
          <cell r="O20653" t="str">
            <v/>
          </cell>
          <cell r="P20653" t="str">
            <v/>
          </cell>
          <cell r="Q20653" t="str">
            <v/>
          </cell>
        </row>
        <row r="20654">
          <cell r="J20654" t="str">
            <v/>
          </cell>
          <cell r="O20654" t="str">
            <v/>
          </cell>
          <cell r="P20654" t="str">
            <v/>
          </cell>
          <cell r="Q20654" t="str">
            <v/>
          </cell>
        </row>
        <row r="20655">
          <cell r="J20655" t="str">
            <v/>
          </cell>
          <cell r="O20655" t="str">
            <v/>
          </cell>
          <cell r="P20655" t="str">
            <v/>
          </cell>
          <cell r="Q20655" t="str">
            <v/>
          </cell>
        </row>
        <row r="20656">
          <cell r="J20656" t="str">
            <v/>
          </cell>
          <cell r="O20656" t="str">
            <v/>
          </cell>
          <cell r="P20656" t="str">
            <v/>
          </cell>
          <cell r="Q20656" t="str">
            <v/>
          </cell>
        </row>
        <row r="20657">
          <cell r="J20657" t="str">
            <v/>
          </cell>
          <cell r="O20657" t="str">
            <v/>
          </cell>
          <cell r="P20657" t="str">
            <v/>
          </cell>
          <cell r="Q20657" t="str">
            <v/>
          </cell>
        </row>
        <row r="20658">
          <cell r="J20658" t="str">
            <v/>
          </cell>
          <cell r="O20658" t="str">
            <v/>
          </cell>
          <cell r="P20658" t="str">
            <v/>
          </cell>
          <cell r="Q20658" t="str">
            <v/>
          </cell>
        </row>
        <row r="20659">
          <cell r="J20659" t="str">
            <v/>
          </cell>
          <cell r="O20659" t="str">
            <v/>
          </cell>
          <cell r="P20659" t="str">
            <v/>
          </cell>
          <cell r="Q20659" t="str">
            <v/>
          </cell>
        </row>
        <row r="20660">
          <cell r="J20660" t="str">
            <v/>
          </cell>
          <cell r="O20660" t="str">
            <v/>
          </cell>
          <cell r="P20660" t="str">
            <v/>
          </cell>
          <cell r="Q20660" t="str">
            <v/>
          </cell>
        </row>
        <row r="20661">
          <cell r="J20661" t="str">
            <v/>
          </cell>
          <cell r="O20661" t="str">
            <v/>
          </cell>
          <cell r="P20661" t="str">
            <v/>
          </cell>
          <cell r="Q20661" t="str">
            <v/>
          </cell>
        </row>
        <row r="20662">
          <cell r="J20662" t="str">
            <v/>
          </cell>
          <cell r="O20662" t="str">
            <v/>
          </cell>
          <cell r="P20662" t="str">
            <v/>
          </cell>
          <cell r="Q20662" t="str">
            <v/>
          </cell>
        </row>
        <row r="20663">
          <cell r="J20663" t="str">
            <v/>
          </cell>
          <cell r="O20663" t="str">
            <v/>
          </cell>
          <cell r="P20663" t="str">
            <v/>
          </cell>
          <cell r="Q20663" t="str">
            <v/>
          </cell>
        </row>
        <row r="20664">
          <cell r="J20664" t="str">
            <v/>
          </cell>
          <cell r="O20664" t="str">
            <v/>
          </cell>
          <cell r="P20664" t="str">
            <v/>
          </cell>
          <cell r="Q20664" t="str">
            <v/>
          </cell>
        </row>
        <row r="20665">
          <cell r="J20665" t="str">
            <v/>
          </cell>
          <cell r="O20665" t="str">
            <v/>
          </cell>
          <cell r="P20665" t="str">
            <v/>
          </cell>
          <cell r="Q20665" t="str">
            <v/>
          </cell>
        </row>
        <row r="20666">
          <cell r="J20666" t="str">
            <v/>
          </cell>
          <cell r="O20666" t="str">
            <v/>
          </cell>
          <cell r="P20666" t="str">
            <v/>
          </cell>
          <cell r="Q20666" t="str">
            <v/>
          </cell>
        </row>
        <row r="20667">
          <cell r="J20667" t="str">
            <v/>
          </cell>
          <cell r="O20667" t="str">
            <v/>
          </cell>
          <cell r="P20667" t="str">
            <v/>
          </cell>
          <cell r="Q20667" t="str">
            <v/>
          </cell>
        </row>
        <row r="20668">
          <cell r="J20668" t="str">
            <v/>
          </cell>
          <cell r="O20668" t="str">
            <v/>
          </cell>
          <cell r="P20668" t="str">
            <v/>
          </cell>
          <cell r="Q20668" t="str">
            <v/>
          </cell>
        </row>
        <row r="20669">
          <cell r="J20669" t="str">
            <v/>
          </cell>
          <cell r="O20669" t="str">
            <v/>
          </cell>
          <cell r="P20669" t="str">
            <v/>
          </cell>
          <cell r="Q20669" t="str">
            <v/>
          </cell>
        </row>
        <row r="20670">
          <cell r="J20670" t="str">
            <v/>
          </cell>
          <cell r="O20670" t="str">
            <v/>
          </cell>
          <cell r="P20670" t="str">
            <v/>
          </cell>
          <cell r="Q20670" t="str">
            <v/>
          </cell>
        </row>
        <row r="20671">
          <cell r="J20671" t="str">
            <v/>
          </cell>
          <cell r="O20671" t="str">
            <v/>
          </cell>
          <cell r="P20671" t="str">
            <v/>
          </cell>
          <cell r="Q20671" t="str">
            <v/>
          </cell>
        </row>
        <row r="20672">
          <cell r="J20672" t="str">
            <v/>
          </cell>
          <cell r="O20672" t="str">
            <v/>
          </cell>
          <cell r="P20672" t="str">
            <v/>
          </cell>
          <cell r="Q20672" t="str">
            <v/>
          </cell>
        </row>
        <row r="20673">
          <cell r="J20673" t="str">
            <v/>
          </cell>
          <cell r="O20673" t="str">
            <v/>
          </cell>
          <cell r="P20673" t="str">
            <v/>
          </cell>
          <cell r="Q20673" t="str">
            <v/>
          </cell>
        </row>
        <row r="20674">
          <cell r="J20674" t="str">
            <v/>
          </cell>
          <cell r="O20674" t="str">
            <v/>
          </cell>
          <cell r="P20674" t="str">
            <v/>
          </cell>
          <cell r="Q20674" t="str">
            <v/>
          </cell>
        </row>
        <row r="20675">
          <cell r="J20675" t="str">
            <v/>
          </cell>
          <cell r="O20675" t="str">
            <v/>
          </cell>
          <cell r="P20675" t="str">
            <v/>
          </cell>
          <cell r="Q20675" t="str">
            <v/>
          </cell>
        </row>
        <row r="20676">
          <cell r="J20676" t="str">
            <v/>
          </cell>
          <cell r="O20676" t="str">
            <v/>
          </cell>
          <cell r="P20676" t="str">
            <v/>
          </cell>
          <cell r="Q20676" t="str">
            <v/>
          </cell>
        </row>
        <row r="20677">
          <cell r="J20677" t="str">
            <v/>
          </cell>
          <cell r="O20677" t="str">
            <v/>
          </cell>
          <cell r="P20677" t="str">
            <v/>
          </cell>
          <cell r="Q20677" t="str">
            <v/>
          </cell>
        </row>
        <row r="20678">
          <cell r="J20678" t="str">
            <v/>
          </cell>
          <cell r="O20678" t="str">
            <v/>
          </cell>
          <cell r="P20678" t="str">
            <v/>
          </cell>
          <cell r="Q20678" t="str">
            <v/>
          </cell>
        </row>
        <row r="20679">
          <cell r="J20679" t="str">
            <v/>
          </cell>
          <cell r="O20679" t="str">
            <v/>
          </cell>
          <cell r="P20679" t="str">
            <v/>
          </cell>
          <cell r="Q20679" t="str">
            <v/>
          </cell>
        </row>
        <row r="20680">
          <cell r="J20680" t="str">
            <v/>
          </cell>
          <cell r="O20680" t="str">
            <v/>
          </cell>
          <cell r="P20680" t="str">
            <v/>
          </cell>
          <cell r="Q20680" t="str">
            <v/>
          </cell>
        </row>
        <row r="20681">
          <cell r="J20681" t="str">
            <v/>
          </cell>
          <cell r="O20681" t="str">
            <v/>
          </cell>
          <cell r="P20681" t="str">
            <v/>
          </cell>
          <cell r="Q20681" t="str">
            <v/>
          </cell>
        </row>
        <row r="20682">
          <cell r="J20682" t="str">
            <v/>
          </cell>
          <cell r="O20682" t="str">
            <v/>
          </cell>
          <cell r="P20682" t="str">
            <v/>
          </cell>
          <cell r="Q20682" t="str">
            <v/>
          </cell>
        </row>
        <row r="20683">
          <cell r="J20683" t="str">
            <v/>
          </cell>
          <cell r="O20683" t="str">
            <v/>
          </cell>
          <cell r="P20683" t="str">
            <v/>
          </cell>
          <cell r="Q20683" t="str">
            <v/>
          </cell>
        </row>
        <row r="20684">
          <cell r="J20684" t="str">
            <v/>
          </cell>
          <cell r="O20684" t="str">
            <v/>
          </cell>
          <cell r="P20684" t="str">
            <v/>
          </cell>
          <cell r="Q20684" t="str">
            <v/>
          </cell>
        </row>
        <row r="20685">
          <cell r="J20685" t="str">
            <v/>
          </cell>
          <cell r="O20685" t="str">
            <v/>
          </cell>
          <cell r="P20685" t="str">
            <v/>
          </cell>
          <cell r="Q20685" t="str">
            <v/>
          </cell>
        </row>
        <row r="20686">
          <cell r="J20686" t="str">
            <v/>
          </cell>
          <cell r="O20686" t="str">
            <v/>
          </cell>
          <cell r="P20686" t="str">
            <v/>
          </cell>
          <cell r="Q20686" t="str">
            <v/>
          </cell>
        </row>
        <row r="20687">
          <cell r="J20687" t="str">
            <v/>
          </cell>
          <cell r="O20687" t="str">
            <v/>
          </cell>
          <cell r="P20687" t="str">
            <v/>
          </cell>
          <cell r="Q20687" t="str">
            <v/>
          </cell>
        </row>
        <row r="20688">
          <cell r="J20688" t="str">
            <v/>
          </cell>
          <cell r="O20688" t="str">
            <v/>
          </cell>
          <cell r="P20688" t="str">
            <v/>
          </cell>
          <cell r="Q20688" t="str">
            <v/>
          </cell>
        </row>
        <row r="20689">
          <cell r="J20689" t="str">
            <v/>
          </cell>
          <cell r="O20689" t="str">
            <v/>
          </cell>
          <cell r="P20689" t="str">
            <v/>
          </cell>
          <cell r="Q20689" t="str">
            <v/>
          </cell>
        </row>
        <row r="20690">
          <cell r="J20690" t="str">
            <v/>
          </cell>
          <cell r="O20690" t="str">
            <v/>
          </cell>
          <cell r="P20690" t="str">
            <v/>
          </cell>
          <cell r="Q20690" t="str">
            <v/>
          </cell>
        </row>
        <row r="20691">
          <cell r="J20691" t="str">
            <v/>
          </cell>
          <cell r="O20691" t="str">
            <v/>
          </cell>
          <cell r="P20691" t="str">
            <v/>
          </cell>
          <cell r="Q20691" t="str">
            <v/>
          </cell>
        </row>
        <row r="20692">
          <cell r="J20692" t="str">
            <v/>
          </cell>
          <cell r="O20692" t="str">
            <v/>
          </cell>
          <cell r="P20692" t="str">
            <v/>
          </cell>
          <cell r="Q20692" t="str">
            <v/>
          </cell>
        </row>
        <row r="20693">
          <cell r="J20693" t="str">
            <v/>
          </cell>
          <cell r="O20693" t="str">
            <v/>
          </cell>
          <cell r="P20693" t="str">
            <v/>
          </cell>
          <cell r="Q20693" t="str">
            <v/>
          </cell>
        </row>
        <row r="20694">
          <cell r="J20694" t="str">
            <v/>
          </cell>
          <cell r="O20694" t="str">
            <v/>
          </cell>
          <cell r="P20694" t="str">
            <v/>
          </cell>
          <cell r="Q20694" t="str">
            <v/>
          </cell>
        </row>
        <row r="20695">
          <cell r="J20695" t="str">
            <v/>
          </cell>
          <cell r="O20695" t="str">
            <v/>
          </cell>
          <cell r="P20695" t="str">
            <v/>
          </cell>
          <cell r="Q20695" t="str">
            <v/>
          </cell>
        </row>
        <row r="20696">
          <cell r="J20696" t="str">
            <v/>
          </cell>
          <cell r="O20696" t="str">
            <v/>
          </cell>
          <cell r="P20696" t="str">
            <v/>
          </cell>
          <cell r="Q20696" t="str">
            <v/>
          </cell>
        </row>
        <row r="20697">
          <cell r="J20697" t="str">
            <v/>
          </cell>
          <cell r="O20697" t="str">
            <v/>
          </cell>
          <cell r="P20697" t="str">
            <v/>
          </cell>
          <cell r="Q20697" t="str">
            <v/>
          </cell>
        </row>
        <row r="20698">
          <cell r="J20698" t="str">
            <v/>
          </cell>
          <cell r="O20698" t="str">
            <v/>
          </cell>
          <cell r="P20698" t="str">
            <v/>
          </cell>
          <cell r="Q20698" t="str">
            <v/>
          </cell>
        </row>
        <row r="20699">
          <cell r="J20699" t="str">
            <v/>
          </cell>
          <cell r="O20699" t="str">
            <v/>
          </cell>
          <cell r="P20699" t="str">
            <v/>
          </cell>
          <cell r="Q20699" t="str">
            <v/>
          </cell>
        </row>
        <row r="20700">
          <cell r="J20700" t="str">
            <v/>
          </cell>
          <cell r="O20700" t="str">
            <v/>
          </cell>
          <cell r="P20700" t="str">
            <v/>
          </cell>
          <cell r="Q20700" t="str">
            <v/>
          </cell>
        </row>
        <row r="20701">
          <cell r="J20701" t="str">
            <v/>
          </cell>
          <cell r="O20701" t="str">
            <v/>
          </cell>
          <cell r="P20701" t="str">
            <v/>
          </cell>
          <cell r="Q20701" t="str">
            <v/>
          </cell>
        </row>
        <row r="20702">
          <cell r="J20702" t="str">
            <v/>
          </cell>
          <cell r="O20702" t="str">
            <v/>
          </cell>
          <cell r="P20702" t="str">
            <v/>
          </cell>
          <cell r="Q20702" t="str">
            <v/>
          </cell>
        </row>
        <row r="20703">
          <cell r="J20703" t="str">
            <v/>
          </cell>
          <cell r="O20703" t="str">
            <v/>
          </cell>
          <cell r="P20703" t="str">
            <v/>
          </cell>
          <cell r="Q20703" t="str">
            <v/>
          </cell>
        </row>
        <row r="20704">
          <cell r="J20704" t="str">
            <v/>
          </cell>
          <cell r="O20704" t="str">
            <v/>
          </cell>
          <cell r="P20704" t="str">
            <v/>
          </cell>
          <cell r="Q20704" t="str">
            <v/>
          </cell>
        </row>
        <row r="20705">
          <cell r="J20705" t="str">
            <v/>
          </cell>
          <cell r="O20705" t="str">
            <v/>
          </cell>
          <cell r="P20705" t="str">
            <v/>
          </cell>
          <cell r="Q20705" t="str">
            <v/>
          </cell>
        </row>
        <row r="20706">
          <cell r="J20706" t="str">
            <v/>
          </cell>
          <cell r="O20706" t="str">
            <v/>
          </cell>
          <cell r="P20706" t="str">
            <v/>
          </cell>
          <cell r="Q20706" t="str">
            <v/>
          </cell>
        </row>
        <row r="20707">
          <cell r="J20707" t="str">
            <v/>
          </cell>
          <cell r="O20707" t="str">
            <v/>
          </cell>
          <cell r="P20707" t="str">
            <v/>
          </cell>
          <cell r="Q20707" t="str">
            <v/>
          </cell>
        </row>
        <row r="20708">
          <cell r="J20708" t="str">
            <v/>
          </cell>
          <cell r="O20708" t="str">
            <v/>
          </cell>
          <cell r="P20708" t="str">
            <v/>
          </cell>
          <cell r="Q20708" t="str">
            <v/>
          </cell>
        </row>
        <row r="20709">
          <cell r="J20709" t="str">
            <v/>
          </cell>
          <cell r="O20709" t="str">
            <v/>
          </cell>
          <cell r="P20709" t="str">
            <v/>
          </cell>
          <cell r="Q20709" t="str">
            <v/>
          </cell>
        </row>
        <row r="20710">
          <cell r="J20710" t="str">
            <v/>
          </cell>
          <cell r="O20710" t="str">
            <v/>
          </cell>
          <cell r="P20710" t="str">
            <v/>
          </cell>
          <cell r="Q20710" t="str">
            <v/>
          </cell>
        </row>
        <row r="20711">
          <cell r="J20711" t="str">
            <v/>
          </cell>
          <cell r="O20711" t="str">
            <v/>
          </cell>
          <cell r="P20711" t="str">
            <v/>
          </cell>
          <cell r="Q20711" t="str">
            <v/>
          </cell>
        </row>
        <row r="20712">
          <cell r="J20712" t="str">
            <v/>
          </cell>
          <cell r="O20712" t="str">
            <v/>
          </cell>
          <cell r="P20712" t="str">
            <v/>
          </cell>
          <cell r="Q20712" t="str">
            <v/>
          </cell>
        </row>
        <row r="20713">
          <cell r="J20713" t="str">
            <v/>
          </cell>
          <cell r="O20713" t="str">
            <v/>
          </cell>
          <cell r="P20713" t="str">
            <v/>
          </cell>
          <cell r="Q20713" t="str">
            <v/>
          </cell>
        </row>
        <row r="20714">
          <cell r="J20714" t="str">
            <v/>
          </cell>
          <cell r="O20714" t="str">
            <v/>
          </cell>
          <cell r="P20714" t="str">
            <v/>
          </cell>
          <cell r="Q20714" t="str">
            <v/>
          </cell>
        </row>
        <row r="20715">
          <cell r="J20715" t="str">
            <v/>
          </cell>
          <cell r="O20715" t="str">
            <v/>
          </cell>
          <cell r="P20715" t="str">
            <v/>
          </cell>
          <cell r="Q20715" t="str">
            <v/>
          </cell>
        </row>
        <row r="20716">
          <cell r="J20716" t="str">
            <v/>
          </cell>
          <cell r="O20716" t="str">
            <v/>
          </cell>
          <cell r="P20716" t="str">
            <v/>
          </cell>
          <cell r="Q20716" t="str">
            <v/>
          </cell>
        </row>
        <row r="20717">
          <cell r="J20717" t="str">
            <v/>
          </cell>
          <cell r="O20717" t="str">
            <v/>
          </cell>
          <cell r="P20717" t="str">
            <v/>
          </cell>
          <cell r="Q20717" t="str">
            <v/>
          </cell>
        </row>
        <row r="20718">
          <cell r="J20718" t="str">
            <v/>
          </cell>
          <cell r="O20718" t="str">
            <v/>
          </cell>
          <cell r="P20718" t="str">
            <v/>
          </cell>
          <cell r="Q20718" t="str">
            <v/>
          </cell>
        </row>
        <row r="20719">
          <cell r="J20719" t="str">
            <v/>
          </cell>
          <cell r="O20719" t="str">
            <v/>
          </cell>
          <cell r="P20719" t="str">
            <v/>
          </cell>
          <cell r="Q20719" t="str">
            <v/>
          </cell>
        </row>
        <row r="20720">
          <cell r="J20720" t="str">
            <v/>
          </cell>
          <cell r="O20720" t="str">
            <v/>
          </cell>
          <cell r="P20720" t="str">
            <v/>
          </cell>
          <cell r="Q20720" t="str">
            <v/>
          </cell>
        </row>
        <row r="20721">
          <cell r="J20721" t="str">
            <v/>
          </cell>
          <cell r="O20721" t="str">
            <v/>
          </cell>
          <cell r="P20721" t="str">
            <v/>
          </cell>
          <cell r="Q20721" t="str">
            <v/>
          </cell>
        </row>
        <row r="20722">
          <cell r="J20722" t="str">
            <v/>
          </cell>
          <cell r="O20722" t="str">
            <v/>
          </cell>
          <cell r="P20722" t="str">
            <v/>
          </cell>
          <cell r="Q20722" t="str">
            <v/>
          </cell>
        </row>
        <row r="20723">
          <cell r="J20723" t="str">
            <v/>
          </cell>
          <cell r="O20723" t="str">
            <v/>
          </cell>
          <cell r="P20723" t="str">
            <v/>
          </cell>
          <cell r="Q20723" t="str">
            <v/>
          </cell>
        </row>
        <row r="20724">
          <cell r="J20724" t="str">
            <v/>
          </cell>
          <cell r="O20724" t="str">
            <v/>
          </cell>
          <cell r="P20724" t="str">
            <v/>
          </cell>
          <cell r="Q20724" t="str">
            <v/>
          </cell>
        </row>
        <row r="20725">
          <cell r="J20725" t="str">
            <v/>
          </cell>
          <cell r="O20725" t="str">
            <v/>
          </cell>
          <cell r="P20725" t="str">
            <v/>
          </cell>
          <cell r="Q20725" t="str">
            <v/>
          </cell>
        </row>
        <row r="20726">
          <cell r="J20726" t="str">
            <v/>
          </cell>
          <cell r="O20726" t="str">
            <v/>
          </cell>
          <cell r="P20726" t="str">
            <v/>
          </cell>
          <cell r="Q20726" t="str">
            <v/>
          </cell>
        </row>
        <row r="20727">
          <cell r="J20727" t="str">
            <v/>
          </cell>
          <cell r="O20727" t="str">
            <v/>
          </cell>
          <cell r="P20727" t="str">
            <v/>
          </cell>
          <cell r="Q20727" t="str">
            <v/>
          </cell>
        </row>
        <row r="20728">
          <cell r="J20728" t="str">
            <v/>
          </cell>
          <cell r="O20728" t="str">
            <v/>
          </cell>
          <cell r="P20728" t="str">
            <v/>
          </cell>
          <cell r="Q20728" t="str">
            <v/>
          </cell>
        </row>
        <row r="20729">
          <cell r="J20729" t="str">
            <v/>
          </cell>
          <cell r="O20729" t="str">
            <v/>
          </cell>
          <cell r="P20729" t="str">
            <v/>
          </cell>
          <cell r="Q20729" t="str">
            <v/>
          </cell>
        </row>
        <row r="20730">
          <cell r="J20730" t="str">
            <v/>
          </cell>
          <cell r="O20730" t="str">
            <v/>
          </cell>
          <cell r="P20730" t="str">
            <v/>
          </cell>
          <cell r="Q20730" t="str">
            <v/>
          </cell>
        </row>
        <row r="20731">
          <cell r="J20731" t="str">
            <v/>
          </cell>
          <cell r="O20731" t="str">
            <v/>
          </cell>
          <cell r="P20731" t="str">
            <v/>
          </cell>
          <cell r="Q20731" t="str">
            <v/>
          </cell>
        </row>
        <row r="20732">
          <cell r="J20732" t="str">
            <v/>
          </cell>
          <cell r="O20732" t="str">
            <v/>
          </cell>
          <cell r="P20732" t="str">
            <v/>
          </cell>
          <cell r="Q20732" t="str">
            <v/>
          </cell>
        </row>
        <row r="20733">
          <cell r="J20733" t="str">
            <v/>
          </cell>
          <cell r="O20733" t="str">
            <v/>
          </cell>
          <cell r="P20733" t="str">
            <v/>
          </cell>
          <cell r="Q20733" t="str">
            <v/>
          </cell>
        </row>
        <row r="20734">
          <cell r="J20734" t="str">
            <v/>
          </cell>
          <cell r="O20734" t="str">
            <v/>
          </cell>
          <cell r="P20734" t="str">
            <v/>
          </cell>
          <cell r="Q20734" t="str">
            <v/>
          </cell>
        </row>
        <row r="20735">
          <cell r="J20735" t="str">
            <v/>
          </cell>
          <cell r="O20735" t="str">
            <v/>
          </cell>
          <cell r="P20735" t="str">
            <v/>
          </cell>
          <cell r="Q20735" t="str">
            <v/>
          </cell>
        </row>
        <row r="20736">
          <cell r="J20736" t="str">
            <v/>
          </cell>
          <cell r="O20736" t="str">
            <v/>
          </cell>
          <cell r="P20736" t="str">
            <v/>
          </cell>
          <cell r="Q20736" t="str">
            <v/>
          </cell>
        </row>
        <row r="20737">
          <cell r="J20737" t="str">
            <v/>
          </cell>
          <cell r="O20737" t="str">
            <v/>
          </cell>
          <cell r="P20737" t="str">
            <v/>
          </cell>
          <cell r="Q20737" t="str">
            <v/>
          </cell>
        </row>
        <row r="20738">
          <cell r="J20738" t="str">
            <v/>
          </cell>
          <cell r="O20738" t="str">
            <v/>
          </cell>
          <cell r="P20738" t="str">
            <v/>
          </cell>
          <cell r="Q20738" t="str">
            <v/>
          </cell>
        </row>
        <row r="20739">
          <cell r="J20739" t="str">
            <v/>
          </cell>
          <cell r="O20739" t="str">
            <v/>
          </cell>
          <cell r="P20739" t="str">
            <v/>
          </cell>
          <cell r="Q20739" t="str">
            <v/>
          </cell>
        </row>
        <row r="20740">
          <cell r="J20740" t="str">
            <v/>
          </cell>
          <cell r="O20740" t="str">
            <v/>
          </cell>
          <cell r="P20740" t="str">
            <v/>
          </cell>
          <cell r="Q20740" t="str">
            <v/>
          </cell>
        </row>
        <row r="20741">
          <cell r="J20741" t="str">
            <v/>
          </cell>
          <cell r="O20741" t="str">
            <v/>
          </cell>
          <cell r="P20741" t="str">
            <v/>
          </cell>
          <cell r="Q20741" t="str">
            <v/>
          </cell>
        </row>
        <row r="20742">
          <cell r="J20742" t="str">
            <v/>
          </cell>
          <cell r="O20742" t="str">
            <v/>
          </cell>
          <cell r="P20742" t="str">
            <v/>
          </cell>
          <cell r="Q20742" t="str">
            <v/>
          </cell>
        </row>
        <row r="20743">
          <cell r="J20743" t="str">
            <v/>
          </cell>
          <cell r="O20743" t="str">
            <v/>
          </cell>
          <cell r="P20743" t="str">
            <v/>
          </cell>
          <cell r="Q20743" t="str">
            <v/>
          </cell>
        </row>
        <row r="20744">
          <cell r="J20744" t="str">
            <v/>
          </cell>
          <cell r="O20744" t="str">
            <v/>
          </cell>
          <cell r="P20744" t="str">
            <v/>
          </cell>
          <cell r="Q20744" t="str">
            <v/>
          </cell>
        </row>
        <row r="20745">
          <cell r="J20745" t="str">
            <v/>
          </cell>
          <cell r="O20745" t="str">
            <v/>
          </cell>
          <cell r="P20745" t="str">
            <v/>
          </cell>
          <cell r="Q20745" t="str">
            <v/>
          </cell>
        </row>
        <row r="20746">
          <cell r="J20746" t="str">
            <v/>
          </cell>
          <cell r="O20746" t="str">
            <v/>
          </cell>
          <cell r="P20746" t="str">
            <v/>
          </cell>
          <cell r="Q20746" t="str">
            <v/>
          </cell>
        </row>
        <row r="20747">
          <cell r="J20747" t="str">
            <v/>
          </cell>
          <cell r="O20747" t="str">
            <v/>
          </cell>
          <cell r="P20747" t="str">
            <v/>
          </cell>
          <cell r="Q20747" t="str">
            <v/>
          </cell>
        </row>
        <row r="20748">
          <cell r="J20748" t="str">
            <v/>
          </cell>
          <cell r="O20748" t="str">
            <v/>
          </cell>
          <cell r="P20748" t="str">
            <v/>
          </cell>
          <cell r="Q20748" t="str">
            <v/>
          </cell>
        </row>
        <row r="20749">
          <cell r="J20749" t="str">
            <v/>
          </cell>
          <cell r="O20749" t="str">
            <v/>
          </cell>
          <cell r="P20749" t="str">
            <v/>
          </cell>
          <cell r="Q20749" t="str">
            <v/>
          </cell>
        </row>
        <row r="20750">
          <cell r="J20750" t="str">
            <v/>
          </cell>
          <cell r="O20750" t="str">
            <v/>
          </cell>
          <cell r="P20750" t="str">
            <v/>
          </cell>
          <cell r="Q20750" t="str">
            <v/>
          </cell>
        </row>
        <row r="20751">
          <cell r="J20751" t="str">
            <v/>
          </cell>
          <cell r="O20751" t="str">
            <v/>
          </cell>
          <cell r="P20751" t="str">
            <v/>
          </cell>
          <cell r="Q20751" t="str">
            <v/>
          </cell>
        </row>
        <row r="20752">
          <cell r="J20752" t="str">
            <v/>
          </cell>
          <cell r="O20752" t="str">
            <v/>
          </cell>
          <cell r="P20752" t="str">
            <v/>
          </cell>
          <cell r="Q20752" t="str">
            <v/>
          </cell>
        </row>
        <row r="20753">
          <cell r="J20753" t="str">
            <v/>
          </cell>
          <cell r="O20753" t="str">
            <v/>
          </cell>
          <cell r="P20753" t="str">
            <v/>
          </cell>
          <cell r="Q20753" t="str">
            <v/>
          </cell>
        </row>
        <row r="20754">
          <cell r="J20754" t="str">
            <v/>
          </cell>
          <cell r="O20754" t="str">
            <v/>
          </cell>
          <cell r="P20754" t="str">
            <v/>
          </cell>
          <cell r="Q20754" t="str">
            <v/>
          </cell>
        </row>
        <row r="20755">
          <cell r="J20755" t="str">
            <v/>
          </cell>
          <cell r="O20755" t="str">
            <v/>
          </cell>
          <cell r="P20755" t="str">
            <v/>
          </cell>
          <cell r="Q20755" t="str">
            <v/>
          </cell>
        </row>
        <row r="20756">
          <cell r="J20756" t="str">
            <v/>
          </cell>
          <cell r="O20756" t="str">
            <v/>
          </cell>
          <cell r="P20756" t="str">
            <v/>
          </cell>
          <cell r="Q20756" t="str">
            <v/>
          </cell>
        </row>
        <row r="20757">
          <cell r="J20757" t="str">
            <v/>
          </cell>
          <cell r="O20757" t="str">
            <v/>
          </cell>
          <cell r="P20757" t="str">
            <v/>
          </cell>
          <cell r="Q20757" t="str">
            <v/>
          </cell>
        </row>
        <row r="20758">
          <cell r="J20758" t="str">
            <v/>
          </cell>
          <cell r="O20758" t="str">
            <v/>
          </cell>
          <cell r="P20758" t="str">
            <v/>
          </cell>
          <cell r="Q20758" t="str">
            <v/>
          </cell>
        </row>
        <row r="20759">
          <cell r="J20759" t="str">
            <v/>
          </cell>
          <cell r="O20759" t="str">
            <v/>
          </cell>
          <cell r="P20759" t="str">
            <v/>
          </cell>
          <cell r="Q20759" t="str">
            <v/>
          </cell>
        </row>
        <row r="20760">
          <cell r="J20760" t="str">
            <v/>
          </cell>
          <cell r="O20760" t="str">
            <v/>
          </cell>
          <cell r="P20760" t="str">
            <v/>
          </cell>
          <cell r="Q20760" t="str">
            <v/>
          </cell>
        </row>
        <row r="20761">
          <cell r="J20761" t="str">
            <v/>
          </cell>
          <cell r="O20761" t="str">
            <v/>
          </cell>
          <cell r="P20761" t="str">
            <v/>
          </cell>
          <cell r="Q20761" t="str">
            <v/>
          </cell>
        </row>
        <row r="20762">
          <cell r="J20762" t="str">
            <v/>
          </cell>
          <cell r="O20762" t="str">
            <v/>
          </cell>
          <cell r="P20762" t="str">
            <v/>
          </cell>
          <cell r="Q20762" t="str">
            <v/>
          </cell>
        </row>
        <row r="20763">
          <cell r="J20763" t="str">
            <v/>
          </cell>
          <cell r="O20763" t="str">
            <v/>
          </cell>
          <cell r="P20763" t="str">
            <v/>
          </cell>
          <cell r="Q20763" t="str">
            <v/>
          </cell>
        </row>
        <row r="20764">
          <cell r="J20764" t="str">
            <v/>
          </cell>
          <cell r="O20764" t="str">
            <v/>
          </cell>
          <cell r="P20764" t="str">
            <v/>
          </cell>
          <cell r="Q20764" t="str">
            <v/>
          </cell>
        </row>
        <row r="20765">
          <cell r="J20765" t="str">
            <v/>
          </cell>
          <cell r="O20765" t="str">
            <v/>
          </cell>
          <cell r="P20765" t="str">
            <v/>
          </cell>
          <cell r="Q20765" t="str">
            <v/>
          </cell>
        </row>
        <row r="20766">
          <cell r="J20766" t="str">
            <v/>
          </cell>
          <cell r="O20766" t="str">
            <v/>
          </cell>
          <cell r="P20766" t="str">
            <v/>
          </cell>
          <cell r="Q20766" t="str">
            <v/>
          </cell>
        </row>
        <row r="20767">
          <cell r="J20767" t="str">
            <v/>
          </cell>
          <cell r="O20767" t="str">
            <v/>
          </cell>
          <cell r="P20767" t="str">
            <v/>
          </cell>
          <cell r="Q20767" t="str">
            <v/>
          </cell>
        </row>
        <row r="20768">
          <cell r="J20768" t="str">
            <v/>
          </cell>
          <cell r="O20768" t="str">
            <v/>
          </cell>
          <cell r="P20768" t="str">
            <v/>
          </cell>
          <cell r="Q20768" t="str">
            <v/>
          </cell>
        </row>
        <row r="20769">
          <cell r="J20769" t="str">
            <v/>
          </cell>
          <cell r="O20769" t="str">
            <v/>
          </cell>
          <cell r="P20769" t="str">
            <v/>
          </cell>
          <cell r="Q20769" t="str">
            <v/>
          </cell>
        </row>
        <row r="20770">
          <cell r="J20770" t="str">
            <v/>
          </cell>
          <cell r="O20770" t="str">
            <v/>
          </cell>
          <cell r="P20770" t="str">
            <v/>
          </cell>
          <cell r="Q20770" t="str">
            <v/>
          </cell>
        </row>
        <row r="20771">
          <cell r="J20771" t="str">
            <v/>
          </cell>
          <cell r="O20771" t="str">
            <v/>
          </cell>
          <cell r="P20771" t="str">
            <v/>
          </cell>
          <cell r="Q20771" t="str">
            <v/>
          </cell>
        </row>
        <row r="20772">
          <cell r="J20772" t="str">
            <v/>
          </cell>
          <cell r="O20772" t="str">
            <v/>
          </cell>
          <cell r="P20772" t="str">
            <v/>
          </cell>
          <cell r="Q20772" t="str">
            <v/>
          </cell>
        </row>
        <row r="20773">
          <cell r="J20773" t="str">
            <v/>
          </cell>
          <cell r="O20773" t="str">
            <v/>
          </cell>
          <cell r="P20773" t="str">
            <v/>
          </cell>
          <cell r="Q20773" t="str">
            <v/>
          </cell>
        </row>
        <row r="20774">
          <cell r="J20774" t="str">
            <v/>
          </cell>
          <cell r="O20774" t="str">
            <v/>
          </cell>
          <cell r="P20774" t="str">
            <v/>
          </cell>
          <cell r="Q20774" t="str">
            <v/>
          </cell>
        </row>
        <row r="20775">
          <cell r="J20775" t="str">
            <v/>
          </cell>
          <cell r="O20775" t="str">
            <v/>
          </cell>
          <cell r="P20775" t="str">
            <v/>
          </cell>
          <cell r="Q20775" t="str">
            <v/>
          </cell>
        </row>
        <row r="20776">
          <cell r="J20776" t="str">
            <v/>
          </cell>
          <cell r="O20776" t="str">
            <v/>
          </cell>
          <cell r="P20776" t="str">
            <v/>
          </cell>
          <cell r="Q20776" t="str">
            <v/>
          </cell>
        </row>
        <row r="20777">
          <cell r="J20777" t="str">
            <v/>
          </cell>
          <cell r="O20777" t="str">
            <v/>
          </cell>
          <cell r="P20777" t="str">
            <v/>
          </cell>
          <cell r="Q20777" t="str">
            <v/>
          </cell>
        </row>
        <row r="20778">
          <cell r="J20778" t="str">
            <v/>
          </cell>
          <cell r="O20778" t="str">
            <v/>
          </cell>
          <cell r="P20778" t="str">
            <v/>
          </cell>
          <cell r="Q20778" t="str">
            <v/>
          </cell>
        </row>
        <row r="20779">
          <cell r="J20779" t="str">
            <v/>
          </cell>
          <cell r="O20779" t="str">
            <v/>
          </cell>
          <cell r="P20779" t="str">
            <v/>
          </cell>
          <cell r="Q20779" t="str">
            <v/>
          </cell>
        </row>
        <row r="20780">
          <cell r="J20780" t="str">
            <v/>
          </cell>
          <cell r="O20780" t="str">
            <v/>
          </cell>
          <cell r="P20780" t="str">
            <v/>
          </cell>
          <cell r="Q20780" t="str">
            <v/>
          </cell>
        </row>
        <row r="20781">
          <cell r="J20781" t="str">
            <v/>
          </cell>
          <cell r="O20781" t="str">
            <v/>
          </cell>
          <cell r="P20781" t="str">
            <v/>
          </cell>
          <cell r="Q20781" t="str">
            <v/>
          </cell>
        </row>
        <row r="20782">
          <cell r="J20782" t="str">
            <v/>
          </cell>
          <cell r="O20782" t="str">
            <v/>
          </cell>
          <cell r="P20782" t="str">
            <v/>
          </cell>
          <cell r="Q20782" t="str">
            <v/>
          </cell>
        </row>
        <row r="20783">
          <cell r="J20783" t="str">
            <v/>
          </cell>
          <cell r="O20783" t="str">
            <v/>
          </cell>
          <cell r="P20783" t="str">
            <v/>
          </cell>
          <cell r="Q20783" t="str">
            <v/>
          </cell>
        </row>
        <row r="20784">
          <cell r="J20784" t="str">
            <v/>
          </cell>
          <cell r="O20784" t="str">
            <v/>
          </cell>
          <cell r="P20784" t="str">
            <v/>
          </cell>
          <cell r="Q20784" t="str">
            <v/>
          </cell>
        </row>
        <row r="20785">
          <cell r="J20785" t="str">
            <v/>
          </cell>
          <cell r="O20785" t="str">
            <v/>
          </cell>
          <cell r="P20785" t="str">
            <v/>
          </cell>
          <cell r="Q20785" t="str">
            <v/>
          </cell>
        </row>
        <row r="20786">
          <cell r="J20786" t="str">
            <v/>
          </cell>
          <cell r="O20786" t="str">
            <v/>
          </cell>
          <cell r="P20786" t="str">
            <v/>
          </cell>
          <cell r="Q20786" t="str">
            <v/>
          </cell>
        </row>
        <row r="20787">
          <cell r="J20787" t="str">
            <v/>
          </cell>
          <cell r="O20787" t="str">
            <v/>
          </cell>
          <cell r="P20787" t="str">
            <v/>
          </cell>
          <cell r="Q20787" t="str">
            <v/>
          </cell>
        </row>
        <row r="20788">
          <cell r="J20788" t="str">
            <v/>
          </cell>
          <cell r="O20788" t="str">
            <v/>
          </cell>
          <cell r="P20788" t="str">
            <v/>
          </cell>
          <cell r="Q20788" t="str">
            <v/>
          </cell>
        </row>
        <row r="20789">
          <cell r="J20789" t="str">
            <v/>
          </cell>
          <cell r="O20789" t="str">
            <v/>
          </cell>
          <cell r="P20789" t="str">
            <v/>
          </cell>
          <cell r="Q20789" t="str">
            <v/>
          </cell>
        </row>
        <row r="20790">
          <cell r="J20790" t="str">
            <v/>
          </cell>
          <cell r="O20790" t="str">
            <v/>
          </cell>
          <cell r="P20790" t="str">
            <v/>
          </cell>
          <cell r="Q20790" t="str">
            <v/>
          </cell>
        </row>
        <row r="20791">
          <cell r="J20791" t="str">
            <v/>
          </cell>
          <cell r="O20791" t="str">
            <v/>
          </cell>
          <cell r="P20791" t="str">
            <v/>
          </cell>
          <cell r="Q20791" t="str">
            <v/>
          </cell>
        </row>
        <row r="20792">
          <cell r="J20792" t="str">
            <v/>
          </cell>
          <cell r="O20792" t="str">
            <v/>
          </cell>
          <cell r="P20792" t="str">
            <v/>
          </cell>
          <cell r="Q20792" t="str">
            <v/>
          </cell>
        </row>
        <row r="20793">
          <cell r="J20793" t="str">
            <v/>
          </cell>
          <cell r="O20793" t="str">
            <v/>
          </cell>
          <cell r="P20793" t="str">
            <v/>
          </cell>
          <cell r="Q20793" t="str">
            <v/>
          </cell>
        </row>
        <row r="20794">
          <cell r="J20794" t="str">
            <v/>
          </cell>
          <cell r="O20794" t="str">
            <v/>
          </cell>
          <cell r="P20794" t="str">
            <v/>
          </cell>
          <cell r="Q20794" t="str">
            <v/>
          </cell>
        </row>
        <row r="20795">
          <cell r="J20795" t="str">
            <v/>
          </cell>
          <cell r="O20795" t="str">
            <v/>
          </cell>
          <cell r="P20795" t="str">
            <v/>
          </cell>
          <cell r="Q20795" t="str">
            <v/>
          </cell>
        </row>
        <row r="20796">
          <cell r="J20796" t="str">
            <v/>
          </cell>
          <cell r="O20796" t="str">
            <v/>
          </cell>
          <cell r="P20796" t="str">
            <v/>
          </cell>
          <cell r="Q20796" t="str">
            <v/>
          </cell>
        </row>
        <row r="20797">
          <cell r="J20797" t="str">
            <v/>
          </cell>
          <cell r="O20797" t="str">
            <v/>
          </cell>
          <cell r="P20797" t="str">
            <v/>
          </cell>
          <cell r="Q20797" t="str">
            <v/>
          </cell>
        </row>
        <row r="20798">
          <cell r="J20798" t="str">
            <v/>
          </cell>
          <cell r="O20798" t="str">
            <v/>
          </cell>
          <cell r="P20798" t="str">
            <v/>
          </cell>
          <cell r="Q20798" t="str">
            <v/>
          </cell>
        </row>
        <row r="20799">
          <cell r="J20799" t="str">
            <v/>
          </cell>
          <cell r="O20799" t="str">
            <v/>
          </cell>
          <cell r="P20799" t="str">
            <v/>
          </cell>
          <cell r="Q20799" t="str">
            <v/>
          </cell>
        </row>
        <row r="20800">
          <cell r="J20800" t="str">
            <v/>
          </cell>
          <cell r="O20800" t="str">
            <v/>
          </cell>
          <cell r="P20800" t="str">
            <v/>
          </cell>
          <cell r="Q20800" t="str">
            <v/>
          </cell>
        </row>
        <row r="20801">
          <cell r="J20801" t="str">
            <v/>
          </cell>
          <cell r="O20801" t="str">
            <v/>
          </cell>
          <cell r="P20801" t="str">
            <v/>
          </cell>
          <cell r="Q20801" t="str">
            <v/>
          </cell>
        </row>
        <row r="20802">
          <cell r="J20802" t="str">
            <v/>
          </cell>
          <cell r="O20802" t="str">
            <v/>
          </cell>
          <cell r="P20802" t="str">
            <v/>
          </cell>
          <cell r="Q20802" t="str">
            <v/>
          </cell>
        </row>
        <row r="20803">
          <cell r="J20803" t="str">
            <v/>
          </cell>
          <cell r="O20803" t="str">
            <v/>
          </cell>
          <cell r="P20803" t="str">
            <v/>
          </cell>
          <cell r="Q20803" t="str">
            <v/>
          </cell>
        </row>
        <row r="20804">
          <cell r="J20804" t="str">
            <v/>
          </cell>
          <cell r="O20804" t="str">
            <v/>
          </cell>
          <cell r="P20804" t="str">
            <v/>
          </cell>
          <cell r="Q20804" t="str">
            <v/>
          </cell>
        </row>
        <row r="20805">
          <cell r="J20805" t="str">
            <v/>
          </cell>
          <cell r="O20805" t="str">
            <v/>
          </cell>
          <cell r="P20805" t="str">
            <v/>
          </cell>
          <cell r="Q20805" t="str">
            <v/>
          </cell>
        </row>
        <row r="20806">
          <cell r="J20806" t="str">
            <v/>
          </cell>
          <cell r="O20806" t="str">
            <v/>
          </cell>
          <cell r="P20806" t="str">
            <v/>
          </cell>
          <cell r="Q20806" t="str">
            <v/>
          </cell>
        </row>
        <row r="20807">
          <cell r="J20807" t="str">
            <v/>
          </cell>
          <cell r="O20807" t="str">
            <v/>
          </cell>
          <cell r="P20807" t="str">
            <v/>
          </cell>
          <cell r="Q20807" t="str">
            <v/>
          </cell>
        </row>
        <row r="20808">
          <cell r="J20808" t="str">
            <v/>
          </cell>
          <cell r="O20808" t="str">
            <v/>
          </cell>
          <cell r="P20808" t="str">
            <v/>
          </cell>
          <cell r="Q20808" t="str">
            <v/>
          </cell>
        </row>
        <row r="20809">
          <cell r="J20809" t="str">
            <v/>
          </cell>
          <cell r="O20809" t="str">
            <v/>
          </cell>
          <cell r="P20809" t="str">
            <v/>
          </cell>
          <cell r="Q20809" t="str">
            <v/>
          </cell>
        </row>
        <row r="20810">
          <cell r="J20810" t="str">
            <v/>
          </cell>
          <cell r="O20810" t="str">
            <v/>
          </cell>
          <cell r="P20810" t="str">
            <v/>
          </cell>
          <cell r="Q20810" t="str">
            <v/>
          </cell>
        </row>
        <row r="20811">
          <cell r="J20811" t="str">
            <v/>
          </cell>
          <cell r="O20811" t="str">
            <v/>
          </cell>
          <cell r="P20811" t="str">
            <v/>
          </cell>
          <cell r="Q20811" t="str">
            <v/>
          </cell>
        </row>
        <row r="20812">
          <cell r="J20812" t="str">
            <v/>
          </cell>
          <cell r="O20812" t="str">
            <v/>
          </cell>
          <cell r="P20812" t="str">
            <v/>
          </cell>
          <cell r="Q20812" t="str">
            <v/>
          </cell>
        </row>
        <row r="20813">
          <cell r="J20813" t="str">
            <v/>
          </cell>
          <cell r="O20813" t="str">
            <v/>
          </cell>
          <cell r="P20813" t="str">
            <v/>
          </cell>
          <cell r="Q20813" t="str">
            <v/>
          </cell>
        </row>
        <row r="20814">
          <cell r="J20814" t="str">
            <v/>
          </cell>
          <cell r="O20814" t="str">
            <v/>
          </cell>
          <cell r="P20814" t="str">
            <v/>
          </cell>
          <cell r="Q20814" t="str">
            <v/>
          </cell>
        </row>
        <row r="20815">
          <cell r="J20815" t="str">
            <v/>
          </cell>
          <cell r="O20815" t="str">
            <v/>
          </cell>
          <cell r="P20815" t="str">
            <v/>
          </cell>
          <cell r="Q20815" t="str">
            <v/>
          </cell>
        </row>
        <row r="20816">
          <cell r="J20816" t="str">
            <v/>
          </cell>
          <cell r="O20816" t="str">
            <v/>
          </cell>
          <cell r="P20816" t="str">
            <v/>
          </cell>
          <cell r="Q20816" t="str">
            <v/>
          </cell>
        </row>
        <row r="20817">
          <cell r="J20817" t="str">
            <v/>
          </cell>
          <cell r="O20817" t="str">
            <v/>
          </cell>
          <cell r="P20817" t="str">
            <v/>
          </cell>
          <cell r="Q20817" t="str">
            <v/>
          </cell>
        </row>
        <row r="20818">
          <cell r="J20818" t="str">
            <v/>
          </cell>
          <cell r="O20818" t="str">
            <v/>
          </cell>
          <cell r="P20818" t="str">
            <v/>
          </cell>
          <cell r="Q20818" t="str">
            <v/>
          </cell>
        </row>
        <row r="20819">
          <cell r="J20819" t="str">
            <v/>
          </cell>
          <cell r="O20819" t="str">
            <v/>
          </cell>
          <cell r="P20819" t="str">
            <v/>
          </cell>
          <cell r="Q20819" t="str">
            <v/>
          </cell>
        </row>
        <row r="20820">
          <cell r="J20820" t="str">
            <v/>
          </cell>
          <cell r="O20820" t="str">
            <v/>
          </cell>
          <cell r="P20820" t="str">
            <v/>
          </cell>
          <cell r="Q20820" t="str">
            <v/>
          </cell>
        </row>
        <row r="20821">
          <cell r="J20821" t="str">
            <v/>
          </cell>
          <cell r="O20821" t="str">
            <v/>
          </cell>
          <cell r="P20821" t="str">
            <v/>
          </cell>
          <cell r="Q20821" t="str">
            <v/>
          </cell>
        </row>
        <row r="20822">
          <cell r="J20822" t="str">
            <v/>
          </cell>
          <cell r="O20822" t="str">
            <v/>
          </cell>
          <cell r="P20822" t="str">
            <v/>
          </cell>
          <cell r="Q20822" t="str">
            <v/>
          </cell>
        </row>
        <row r="20823">
          <cell r="J20823" t="str">
            <v/>
          </cell>
          <cell r="O20823" t="str">
            <v/>
          </cell>
          <cell r="P20823" t="str">
            <v/>
          </cell>
          <cell r="Q20823" t="str">
            <v/>
          </cell>
        </row>
        <row r="20824">
          <cell r="J20824" t="str">
            <v/>
          </cell>
          <cell r="O20824" t="str">
            <v/>
          </cell>
          <cell r="P20824" t="str">
            <v/>
          </cell>
          <cell r="Q20824" t="str">
            <v/>
          </cell>
        </row>
        <row r="20825">
          <cell r="J20825" t="str">
            <v/>
          </cell>
          <cell r="O20825" t="str">
            <v/>
          </cell>
          <cell r="P20825" t="str">
            <v/>
          </cell>
          <cell r="Q20825" t="str">
            <v/>
          </cell>
        </row>
        <row r="20826">
          <cell r="J20826" t="str">
            <v/>
          </cell>
          <cell r="O20826" t="str">
            <v/>
          </cell>
          <cell r="P20826" t="str">
            <v/>
          </cell>
          <cell r="Q20826" t="str">
            <v/>
          </cell>
        </row>
        <row r="20827">
          <cell r="J20827" t="str">
            <v/>
          </cell>
          <cell r="O20827" t="str">
            <v/>
          </cell>
          <cell r="P20827" t="str">
            <v/>
          </cell>
          <cell r="Q20827" t="str">
            <v/>
          </cell>
        </row>
        <row r="20828">
          <cell r="J20828" t="str">
            <v/>
          </cell>
          <cell r="O20828" t="str">
            <v/>
          </cell>
          <cell r="P20828" t="str">
            <v/>
          </cell>
          <cell r="Q20828" t="str">
            <v/>
          </cell>
        </row>
        <row r="20829">
          <cell r="J20829" t="str">
            <v/>
          </cell>
          <cell r="O20829" t="str">
            <v/>
          </cell>
          <cell r="P20829" t="str">
            <v/>
          </cell>
          <cell r="Q20829" t="str">
            <v/>
          </cell>
        </row>
        <row r="20830">
          <cell r="J20830" t="str">
            <v/>
          </cell>
          <cell r="O20830" t="str">
            <v/>
          </cell>
          <cell r="P20830" t="str">
            <v/>
          </cell>
          <cell r="Q20830" t="str">
            <v/>
          </cell>
        </row>
        <row r="20831">
          <cell r="J20831" t="str">
            <v/>
          </cell>
          <cell r="O20831" t="str">
            <v/>
          </cell>
          <cell r="P20831" t="str">
            <v/>
          </cell>
          <cell r="Q20831" t="str">
            <v/>
          </cell>
        </row>
        <row r="20832">
          <cell r="J20832" t="str">
            <v/>
          </cell>
          <cell r="O20832" t="str">
            <v/>
          </cell>
          <cell r="P20832" t="str">
            <v/>
          </cell>
          <cell r="Q20832" t="str">
            <v/>
          </cell>
        </row>
        <row r="20833">
          <cell r="J20833" t="str">
            <v/>
          </cell>
          <cell r="O20833" t="str">
            <v/>
          </cell>
          <cell r="P20833" t="str">
            <v/>
          </cell>
          <cell r="Q20833" t="str">
            <v/>
          </cell>
        </row>
        <row r="20834">
          <cell r="J20834" t="str">
            <v/>
          </cell>
          <cell r="O20834" t="str">
            <v/>
          </cell>
          <cell r="P20834" t="str">
            <v/>
          </cell>
          <cell r="Q20834" t="str">
            <v/>
          </cell>
        </row>
        <row r="20835">
          <cell r="J20835" t="str">
            <v/>
          </cell>
          <cell r="O20835" t="str">
            <v/>
          </cell>
          <cell r="P20835" t="str">
            <v/>
          </cell>
          <cell r="Q20835" t="str">
            <v/>
          </cell>
        </row>
        <row r="20836">
          <cell r="J20836" t="str">
            <v/>
          </cell>
          <cell r="O20836" t="str">
            <v/>
          </cell>
          <cell r="P20836" t="str">
            <v/>
          </cell>
          <cell r="Q20836" t="str">
            <v/>
          </cell>
        </row>
        <row r="20837">
          <cell r="J20837" t="str">
            <v/>
          </cell>
          <cell r="O20837" t="str">
            <v/>
          </cell>
          <cell r="P20837" t="str">
            <v/>
          </cell>
          <cell r="Q20837" t="str">
            <v/>
          </cell>
        </row>
        <row r="20838">
          <cell r="J20838" t="str">
            <v/>
          </cell>
          <cell r="O20838" t="str">
            <v/>
          </cell>
          <cell r="P20838" t="str">
            <v/>
          </cell>
          <cell r="Q20838" t="str">
            <v/>
          </cell>
        </row>
        <row r="20839">
          <cell r="J20839" t="str">
            <v/>
          </cell>
          <cell r="O20839" t="str">
            <v/>
          </cell>
          <cell r="P20839" t="str">
            <v/>
          </cell>
          <cell r="Q20839" t="str">
            <v/>
          </cell>
        </row>
        <row r="20840">
          <cell r="J20840" t="str">
            <v/>
          </cell>
          <cell r="O20840" t="str">
            <v/>
          </cell>
          <cell r="P20840" t="str">
            <v/>
          </cell>
          <cell r="Q20840" t="str">
            <v/>
          </cell>
        </row>
        <row r="20841">
          <cell r="J20841" t="str">
            <v/>
          </cell>
          <cell r="O20841" t="str">
            <v/>
          </cell>
          <cell r="P20841" t="str">
            <v/>
          </cell>
          <cell r="Q20841" t="str">
            <v/>
          </cell>
        </row>
        <row r="20842">
          <cell r="J20842" t="str">
            <v/>
          </cell>
          <cell r="O20842" t="str">
            <v/>
          </cell>
          <cell r="P20842" t="str">
            <v/>
          </cell>
          <cell r="Q20842" t="str">
            <v/>
          </cell>
        </row>
        <row r="20843">
          <cell r="J20843" t="str">
            <v/>
          </cell>
          <cell r="O20843" t="str">
            <v/>
          </cell>
          <cell r="P20843" t="str">
            <v/>
          </cell>
          <cell r="Q20843" t="str">
            <v/>
          </cell>
        </row>
        <row r="20844">
          <cell r="J20844" t="str">
            <v/>
          </cell>
          <cell r="O20844" t="str">
            <v/>
          </cell>
          <cell r="P20844" t="str">
            <v/>
          </cell>
          <cell r="Q20844" t="str">
            <v/>
          </cell>
        </row>
        <row r="20845">
          <cell r="J20845" t="str">
            <v/>
          </cell>
          <cell r="O20845" t="str">
            <v/>
          </cell>
          <cell r="P20845" t="str">
            <v/>
          </cell>
          <cell r="Q20845" t="str">
            <v/>
          </cell>
        </row>
        <row r="20846">
          <cell r="J20846" t="str">
            <v/>
          </cell>
          <cell r="O20846" t="str">
            <v/>
          </cell>
          <cell r="P20846" t="str">
            <v/>
          </cell>
          <cell r="Q20846" t="str">
            <v/>
          </cell>
        </row>
        <row r="20847">
          <cell r="J20847" t="str">
            <v/>
          </cell>
          <cell r="O20847" t="str">
            <v/>
          </cell>
          <cell r="P20847" t="str">
            <v/>
          </cell>
          <cell r="Q20847" t="str">
            <v/>
          </cell>
        </row>
        <row r="20848">
          <cell r="J20848" t="str">
            <v/>
          </cell>
          <cell r="O20848" t="str">
            <v/>
          </cell>
          <cell r="P20848" t="str">
            <v/>
          </cell>
          <cell r="Q20848" t="str">
            <v/>
          </cell>
        </row>
        <row r="20849">
          <cell r="J20849" t="str">
            <v/>
          </cell>
          <cell r="O20849" t="str">
            <v/>
          </cell>
          <cell r="P20849" t="str">
            <v/>
          </cell>
          <cell r="Q20849" t="str">
            <v/>
          </cell>
        </row>
        <row r="20850">
          <cell r="J20850" t="str">
            <v/>
          </cell>
          <cell r="O20850" t="str">
            <v/>
          </cell>
          <cell r="P20850" t="str">
            <v/>
          </cell>
          <cell r="Q20850" t="str">
            <v/>
          </cell>
        </row>
        <row r="20851">
          <cell r="J20851" t="str">
            <v/>
          </cell>
          <cell r="O20851" t="str">
            <v/>
          </cell>
          <cell r="P20851" t="str">
            <v/>
          </cell>
          <cell r="Q20851" t="str">
            <v/>
          </cell>
        </row>
        <row r="20852">
          <cell r="J20852" t="str">
            <v/>
          </cell>
          <cell r="O20852" t="str">
            <v/>
          </cell>
          <cell r="P20852" t="str">
            <v/>
          </cell>
          <cell r="Q20852" t="str">
            <v/>
          </cell>
        </row>
        <row r="20853">
          <cell r="J20853" t="str">
            <v/>
          </cell>
          <cell r="O20853" t="str">
            <v/>
          </cell>
          <cell r="P20853" t="str">
            <v/>
          </cell>
          <cell r="Q20853" t="str">
            <v/>
          </cell>
        </row>
        <row r="20854">
          <cell r="J20854" t="str">
            <v/>
          </cell>
          <cell r="O20854" t="str">
            <v/>
          </cell>
          <cell r="P20854" t="str">
            <v/>
          </cell>
          <cell r="Q20854" t="str">
            <v/>
          </cell>
        </row>
        <row r="20855">
          <cell r="J20855" t="str">
            <v/>
          </cell>
          <cell r="O20855" t="str">
            <v/>
          </cell>
          <cell r="P20855" t="str">
            <v/>
          </cell>
          <cell r="Q20855" t="str">
            <v/>
          </cell>
        </row>
        <row r="20856">
          <cell r="J20856" t="str">
            <v/>
          </cell>
          <cell r="O20856" t="str">
            <v/>
          </cell>
          <cell r="P20856" t="str">
            <v/>
          </cell>
          <cell r="Q20856" t="str">
            <v/>
          </cell>
        </row>
        <row r="20857">
          <cell r="J20857" t="str">
            <v/>
          </cell>
          <cell r="O20857" t="str">
            <v/>
          </cell>
          <cell r="P20857" t="str">
            <v/>
          </cell>
          <cell r="Q20857" t="str">
            <v/>
          </cell>
        </row>
        <row r="20858">
          <cell r="J20858" t="str">
            <v/>
          </cell>
          <cell r="O20858" t="str">
            <v/>
          </cell>
          <cell r="P20858" t="str">
            <v/>
          </cell>
          <cell r="Q20858" t="str">
            <v/>
          </cell>
        </row>
        <row r="20859">
          <cell r="J20859" t="str">
            <v/>
          </cell>
          <cell r="O20859" t="str">
            <v/>
          </cell>
          <cell r="P20859" t="str">
            <v/>
          </cell>
          <cell r="Q20859" t="str">
            <v/>
          </cell>
        </row>
        <row r="20860">
          <cell r="J20860" t="str">
            <v/>
          </cell>
          <cell r="O20860" t="str">
            <v/>
          </cell>
          <cell r="P20860" t="str">
            <v/>
          </cell>
          <cell r="Q20860" t="str">
            <v/>
          </cell>
        </row>
        <row r="20861">
          <cell r="J20861" t="str">
            <v/>
          </cell>
          <cell r="O20861" t="str">
            <v/>
          </cell>
          <cell r="P20861" t="str">
            <v/>
          </cell>
          <cell r="Q20861" t="str">
            <v/>
          </cell>
        </row>
        <row r="20862">
          <cell r="J20862" t="str">
            <v/>
          </cell>
          <cell r="O20862" t="str">
            <v/>
          </cell>
          <cell r="P20862" t="str">
            <v/>
          </cell>
          <cell r="Q20862" t="str">
            <v/>
          </cell>
        </row>
        <row r="20863">
          <cell r="J20863" t="str">
            <v/>
          </cell>
          <cell r="O20863" t="str">
            <v/>
          </cell>
          <cell r="P20863" t="str">
            <v/>
          </cell>
          <cell r="Q20863" t="str">
            <v/>
          </cell>
        </row>
        <row r="20864">
          <cell r="J20864" t="str">
            <v/>
          </cell>
          <cell r="O20864" t="str">
            <v/>
          </cell>
          <cell r="P20864" t="str">
            <v/>
          </cell>
          <cell r="Q20864" t="str">
            <v/>
          </cell>
        </row>
        <row r="20865">
          <cell r="J20865" t="str">
            <v/>
          </cell>
          <cell r="O20865" t="str">
            <v/>
          </cell>
          <cell r="P20865" t="str">
            <v/>
          </cell>
          <cell r="Q20865" t="str">
            <v/>
          </cell>
        </row>
        <row r="20866">
          <cell r="J20866" t="str">
            <v/>
          </cell>
          <cell r="O20866" t="str">
            <v/>
          </cell>
          <cell r="P20866" t="str">
            <v/>
          </cell>
          <cell r="Q20866" t="str">
            <v/>
          </cell>
        </row>
        <row r="20867">
          <cell r="J20867" t="str">
            <v/>
          </cell>
          <cell r="O20867" t="str">
            <v/>
          </cell>
          <cell r="P20867" t="str">
            <v/>
          </cell>
          <cell r="Q20867" t="str">
            <v/>
          </cell>
        </row>
        <row r="20868">
          <cell r="J20868" t="str">
            <v/>
          </cell>
          <cell r="O20868" t="str">
            <v/>
          </cell>
          <cell r="P20868" t="str">
            <v/>
          </cell>
          <cell r="Q20868" t="str">
            <v/>
          </cell>
        </row>
        <row r="20869">
          <cell r="J20869" t="str">
            <v/>
          </cell>
          <cell r="O20869" t="str">
            <v/>
          </cell>
          <cell r="P20869" t="str">
            <v/>
          </cell>
          <cell r="Q20869" t="str">
            <v/>
          </cell>
        </row>
        <row r="20870">
          <cell r="J20870" t="str">
            <v/>
          </cell>
          <cell r="O20870" t="str">
            <v/>
          </cell>
          <cell r="P20870" t="str">
            <v/>
          </cell>
          <cell r="Q20870" t="str">
            <v/>
          </cell>
        </row>
        <row r="20871">
          <cell r="J20871" t="str">
            <v/>
          </cell>
          <cell r="O20871" t="str">
            <v/>
          </cell>
          <cell r="P20871" t="str">
            <v/>
          </cell>
          <cell r="Q20871" t="str">
            <v/>
          </cell>
        </row>
        <row r="20872">
          <cell r="J20872" t="str">
            <v/>
          </cell>
          <cell r="O20872" t="str">
            <v/>
          </cell>
          <cell r="P20872" t="str">
            <v/>
          </cell>
          <cell r="Q20872" t="str">
            <v/>
          </cell>
        </row>
        <row r="20873">
          <cell r="J20873" t="str">
            <v/>
          </cell>
          <cell r="O20873" t="str">
            <v/>
          </cell>
          <cell r="P20873" t="str">
            <v/>
          </cell>
          <cell r="Q20873" t="str">
            <v/>
          </cell>
        </row>
        <row r="20874">
          <cell r="J20874" t="str">
            <v/>
          </cell>
          <cell r="O20874" t="str">
            <v/>
          </cell>
          <cell r="P20874" t="str">
            <v/>
          </cell>
          <cell r="Q20874" t="str">
            <v/>
          </cell>
        </row>
        <row r="20875">
          <cell r="J20875" t="str">
            <v/>
          </cell>
          <cell r="O20875" t="str">
            <v/>
          </cell>
          <cell r="P20875" t="str">
            <v/>
          </cell>
          <cell r="Q20875" t="str">
            <v/>
          </cell>
        </row>
        <row r="20876">
          <cell r="J20876" t="str">
            <v/>
          </cell>
          <cell r="O20876" t="str">
            <v/>
          </cell>
          <cell r="P20876" t="str">
            <v/>
          </cell>
          <cell r="Q20876" t="str">
            <v/>
          </cell>
        </row>
        <row r="20877">
          <cell r="J20877" t="str">
            <v/>
          </cell>
          <cell r="O20877" t="str">
            <v/>
          </cell>
          <cell r="P20877" t="str">
            <v/>
          </cell>
          <cell r="Q20877" t="str">
            <v/>
          </cell>
        </row>
        <row r="20878">
          <cell r="J20878" t="str">
            <v/>
          </cell>
          <cell r="O20878" t="str">
            <v/>
          </cell>
          <cell r="P20878" t="str">
            <v/>
          </cell>
          <cell r="Q20878" t="str">
            <v/>
          </cell>
        </row>
        <row r="20879">
          <cell r="J20879" t="str">
            <v/>
          </cell>
          <cell r="O20879" t="str">
            <v/>
          </cell>
          <cell r="P20879" t="str">
            <v/>
          </cell>
          <cell r="Q20879" t="str">
            <v/>
          </cell>
        </row>
        <row r="20880">
          <cell r="J20880" t="str">
            <v/>
          </cell>
          <cell r="O20880" t="str">
            <v/>
          </cell>
          <cell r="P20880" t="str">
            <v/>
          </cell>
          <cell r="Q20880" t="str">
            <v/>
          </cell>
        </row>
        <row r="20881">
          <cell r="J20881" t="str">
            <v/>
          </cell>
          <cell r="O20881" t="str">
            <v/>
          </cell>
          <cell r="P20881" t="str">
            <v/>
          </cell>
          <cell r="Q20881" t="str">
            <v/>
          </cell>
        </row>
        <row r="20882">
          <cell r="J20882" t="str">
            <v/>
          </cell>
          <cell r="O20882" t="str">
            <v/>
          </cell>
          <cell r="P20882" t="str">
            <v/>
          </cell>
          <cell r="Q20882" t="str">
            <v/>
          </cell>
        </row>
        <row r="20883">
          <cell r="J20883" t="str">
            <v/>
          </cell>
          <cell r="O20883" t="str">
            <v/>
          </cell>
          <cell r="P20883" t="str">
            <v/>
          </cell>
          <cell r="Q20883" t="str">
            <v/>
          </cell>
        </row>
        <row r="20884">
          <cell r="J20884" t="str">
            <v/>
          </cell>
          <cell r="O20884" t="str">
            <v/>
          </cell>
          <cell r="P20884" t="str">
            <v/>
          </cell>
          <cell r="Q20884" t="str">
            <v/>
          </cell>
        </row>
        <row r="20885">
          <cell r="J20885" t="str">
            <v/>
          </cell>
          <cell r="O20885" t="str">
            <v/>
          </cell>
          <cell r="P20885" t="str">
            <v/>
          </cell>
          <cell r="Q20885" t="str">
            <v/>
          </cell>
        </row>
        <row r="20886">
          <cell r="J20886" t="str">
            <v/>
          </cell>
          <cell r="O20886" t="str">
            <v/>
          </cell>
          <cell r="P20886" t="str">
            <v/>
          </cell>
          <cell r="Q20886" t="str">
            <v/>
          </cell>
        </row>
        <row r="20887">
          <cell r="J20887" t="str">
            <v/>
          </cell>
          <cell r="O20887" t="str">
            <v/>
          </cell>
          <cell r="P20887" t="str">
            <v/>
          </cell>
          <cell r="Q20887" t="str">
            <v/>
          </cell>
        </row>
        <row r="20888">
          <cell r="J20888" t="str">
            <v/>
          </cell>
          <cell r="O20888" t="str">
            <v/>
          </cell>
          <cell r="P20888" t="str">
            <v/>
          </cell>
          <cell r="Q20888" t="str">
            <v/>
          </cell>
        </row>
        <row r="20889">
          <cell r="J20889" t="str">
            <v/>
          </cell>
          <cell r="O20889" t="str">
            <v/>
          </cell>
          <cell r="P20889" t="str">
            <v/>
          </cell>
          <cell r="Q20889" t="str">
            <v/>
          </cell>
        </row>
        <row r="20890">
          <cell r="J20890" t="str">
            <v/>
          </cell>
          <cell r="O20890" t="str">
            <v/>
          </cell>
          <cell r="P20890" t="str">
            <v/>
          </cell>
          <cell r="Q20890" t="str">
            <v/>
          </cell>
        </row>
        <row r="20891">
          <cell r="J20891" t="str">
            <v/>
          </cell>
          <cell r="O20891" t="str">
            <v/>
          </cell>
          <cell r="P20891" t="str">
            <v/>
          </cell>
          <cell r="Q20891" t="str">
            <v/>
          </cell>
        </row>
        <row r="20892">
          <cell r="J20892" t="str">
            <v/>
          </cell>
          <cell r="O20892" t="str">
            <v/>
          </cell>
          <cell r="P20892" t="str">
            <v/>
          </cell>
          <cell r="Q20892" t="str">
            <v/>
          </cell>
        </row>
        <row r="20893">
          <cell r="J20893" t="str">
            <v/>
          </cell>
          <cell r="O20893" t="str">
            <v/>
          </cell>
          <cell r="P20893" t="str">
            <v/>
          </cell>
          <cell r="Q20893" t="str">
            <v/>
          </cell>
        </row>
        <row r="20894">
          <cell r="J20894" t="str">
            <v/>
          </cell>
          <cell r="O20894" t="str">
            <v/>
          </cell>
          <cell r="P20894" t="str">
            <v/>
          </cell>
          <cell r="Q20894" t="str">
            <v/>
          </cell>
        </row>
        <row r="20895">
          <cell r="J20895" t="str">
            <v/>
          </cell>
          <cell r="O20895" t="str">
            <v/>
          </cell>
          <cell r="P20895" t="str">
            <v/>
          </cell>
          <cell r="Q20895" t="str">
            <v/>
          </cell>
        </row>
        <row r="20896">
          <cell r="J20896" t="str">
            <v/>
          </cell>
          <cell r="O20896" t="str">
            <v/>
          </cell>
          <cell r="P20896" t="str">
            <v/>
          </cell>
          <cell r="Q20896" t="str">
            <v/>
          </cell>
        </row>
        <row r="20897">
          <cell r="J20897" t="str">
            <v/>
          </cell>
          <cell r="O20897" t="str">
            <v/>
          </cell>
          <cell r="P20897" t="str">
            <v/>
          </cell>
          <cell r="Q20897" t="str">
            <v/>
          </cell>
        </row>
        <row r="20898">
          <cell r="J20898" t="str">
            <v/>
          </cell>
          <cell r="O20898" t="str">
            <v/>
          </cell>
          <cell r="P20898" t="str">
            <v/>
          </cell>
          <cell r="Q20898" t="str">
            <v/>
          </cell>
        </row>
        <row r="20899">
          <cell r="J20899" t="str">
            <v/>
          </cell>
          <cell r="O20899" t="str">
            <v/>
          </cell>
          <cell r="P20899" t="str">
            <v/>
          </cell>
          <cell r="Q20899" t="str">
            <v/>
          </cell>
        </row>
        <row r="20900">
          <cell r="J20900" t="str">
            <v/>
          </cell>
          <cell r="O20900" t="str">
            <v/>
          </cell>
          <cell r="P20900" t="str">
            <v/>
          </cell>
          <cell r="Q20900" t="str">
            <v/>
          </cell>
        </row>
        <row r="20901">
          <cell r="J20901" t="str">
            <v/>
          </cell>
          <cell r="O20901" t="str">
            <v/>
          </cell>
          <cell r="P20901" t="str">
            <v/>
          </cell>
          <cell r="Q20901" t="str">
            <v/>
          </cell>
        </row>
        <row r="20902">
          <cell r="J20902" t="str">
            <v/>
          </cell>
          <cell r="O20902" t="str">
            <v/>
          </cell>
          <cell r="P20902" t="str">
            <v/>
          </cell>
          <cell r="Q20902" t="str">
            <v/>
          </cell>
        </row>
        <row r="20903">
          <cell r="J20903" t="str">
            <v/>
          </cell>
          <cell r="O20903" t="str">
            <v/>
          </cell>
          <cell r="P20903" t="str">
            <v/>
          </cell>
          <cell r="Q20903" t="str">
            <v/>
          </cell>
        </row>
        <row r="20904">
          <cell r="J20904" t="str">
            <v/>
          </cell>
          <cell r="O20904" t="str">
            <v/>
          </cell>
          <cell r="P20904" t="str">
            <v/>
          </cell>
          <cell r="Q20904" t="str">
            <v/>
          </cell>
        </row>
        <row r="20905">
          <cell r="J20905" t="str">
            <v/>
          </cell>
          <cell r="O20905" t="str">
            <v/>
          </cell>
          <cell r="P20905" t="str">
            <v/>
          </cell>
          <cell r="Q20905" t="str">
            <v/>
          </cell>
        </row>
        <row r="20906">
          <cell r="J20906" t="str">
            <v/>
          </cell>
          <cell r="O20906" t="str">
            <v/>
          </cell>
          <cell r="P20906" t="str">
            <v/>
          </cell>
          <cell r="Q20906" t="str">
            <v/>
          </cell>
        </row>
        <row r="20907">
          <cell r="J20907" t="str">
            <v/>
          </cell>
          <cell r="O20907" t="str">
            <v/>
          </cell>
          <cell r="P20907" t="str">
            <v/>
          </cell>
          <cell r="Q20907" t="str">
            <v/>
          </cell>
        </row>
        <row r="20908">
          <cell r="J20908" t="str">
            <v/>
          </cell>
          <cell r="O20908" t="str">
            <v/>
          </cell>
          <cell r="P20908" t="str">
            <v/>
          </cell>
          <cell r="Q20908" t="str">
            <v/>
          </cell>
        </row>
        <row r="20909">
          <cell r="J20909" t="str">
            <v/>
          </cell>
          <cell r="O20909" t="str">
            <v/>
          </cell>
          <cell r="P20909" t="str">
            <v/>
          </cell>
          <cell r="Q20909" t="str">
            <v/>
          </cell>
        </row>
        <row r="20910">
          <cell r="J20910" t="str">
            <v/>
          </cell>
          <cell r="O20910" t="str">
            <v/>
          </cell>
          <cell r="P20910" t="str">
            <v/>
          </cell>
          <cell r="Q20910" t="str">
            <v/>
          </cell>
        </row>
        <row r="20911">
          <cell r="J20911" t="str">
            <v/>
          </cell>
          <cell r="O20911" t="str">
            <v/>
          </cell>
          <cell r="P20911" t="str">
            <v/>
          </cell>
          <cell r="Q20911" t="str">
            <v/>
          </cell>
        </row>
        <row r="20912">
          <cell r="J20912" t="str">
            <v/>
          </cell>
          <cell r="O20912" t="str">
            <v/>
          </cell>
          <cell r="P20912" t="str">
            <v/>
          </cell>
          <cell r="Q20912" t="str">
            <v/>
          </cell>
        </row>
        <row r="20913">
          <cell r="J20913" t="str">
            <v/>
          </cell>
          <cell r="O20913" t="str">
            <v/>
          </cell>
          <cell r="P20913" t="str">
            <v/>
          </cell>
          <cell r="Q20913" t="str">
            <v/>
          </cell>
        </row>
        <row r="20914">
          <cell r="J20914" t="str">
            <v/>
          </cell>
          <cell r="O20914" t="str">
            <v/>
          </cell>
          <cell r="P20914" t="str">
            <v/>
          </cell>
          <cell r="Q20914" t="str">
            <v/>
          </cell>
        </row>
        <row r="20915">
          <cell r="J20915" t="str">
            <v/>
          </cell>
          <cell r="O20915" t="str">
            <v/>
          </cell>
          <cell r="P20915" t="str">
            <v/>
          </cell>
          <cell r="Q20915" t="str">
            <v/>
          </cell>
        </row>
        <row r="20916">
          <cell r="J20916" t="str">
            <v/>
          </cell>
          <cell r="O20916" t="str">
            <v/>
          </cell>
          <cell r="P20916" t="str">
            <v/>
          </cell>
          <cell r="Q20916" t="str">
            <v/>
          </cell>
        </row>
        <row r="20917">
          <cell r="J20917" t="str">
            <v/>
          </cell>
          <cell r="O20917" t="str">
            <v/>
          </cell>
          <cell r="P20917" t="str">
            <v/>
          </cell>
          <cell r="Q20917" t="str">
            <v/>
          </cell>
        </row>
        <row r="20918">
          <cell r="J20918" t="str">
            <v/>
          </cell>
          <cell r="O20918" t="str">
            <v/>
          </cell>
          <cell r="P20918" t="str">
            <v/>
          </cell>
          <cell r="Q20918" t="str">
            <v/>
          </cell>
        </row>
        <row r="20919">
          <cell r="J20919" t="str">
            <v/>
          </cell>
          <cell r="O20919" t="str">
            <v/>
          </cell>
          <cell r="P20919" t="str">
            <v/>
          </cell>
          <cell r="Q20919" t="str">
            <v/>
          </cell>
        </row>
        <row r="20920">
          <cell r="J20920" t="str">
            <v/>
          </cell>
          <cell r="O20920" t="str">
            <v/>
          </cell>
          <cell r="P20920" t="str">
            <v/>
          </cell>
          <cell r="Q20920" t="str">
            <v/>
          </cell>
        </row>
        <row r="20921">
          <cell r="J20921" t="str">
            <v/>
          </cell>
          <cell r="O20921" t="str">
            <v/>
          </cell>
          <cell r="P20921" t="str">
            <v/>
          </cell>
          <cell r="Q20921" t="str">
            <v/>
          </cell>
        </row>
        <row r="20922">
          <cell r="J20922" t="str">
            <v/>
          </cell>
          <cell r="O20922" t="str">
            <v/>
          </cell>
          <cell r="P20922" t="str">
            <v/>
          </cell>
          <cell r="Q20922" t="str">
            <v/>
          </cell>
        </row>
        <row r="20923">
          <cell r="J20923" t="str">
            <v/>
          </cell>
          <cell r="O20923" t="str">
            <v/>
          </cell>
          <cell r="P20923" t="str">
            <v/>
          </cell>
          <cell r="Q20923" t="str">
            <v/>
          </cell>
        </row>
        <row r="20924">
          <cell r="J20924" t="str">
            <v/>
          </cell>
          <cell r="O20924" t="str">
            <v/>
          </cell>
          <cell r="P20924" t="str">
            <v/>
          </cell>
          <cell r="Q20924" t="str">
            <v/>
          </cell>
        </row>
        <row r="20925">
          <cell r="J20925" t="str">
            <v/>
          </cell>
          <cell r="O20925" t="str">
            <v/>
          </cell>
          <cell r="P20925" t="str">
            <v/>
          </cell>
          <cell r="Q20925" t="str">
            <v/>
          </cell>
        </row>
        <row r="20926">
          <cell r="J20926" t="str">
            <v/>
          </cell>
          <cell r="O20926" t="str">
            <v/>
          </cell>
          <cell r="P20926" t="str">
            <v/>
          </cell>
          <cell r="Q20926" t="str">
            <v/>
          </cell>
        </row>
        <row r="20927">
          <cell r="J20927" t="str">
            <v/>
          </cell>
          <cell r="O20927" t="str">
            <v/>
          </cell>
          <cell r="P20927" t="str">
            <v/>
          </cell>
          <cell r="Q20927" t="str">
            <v/>
          </cell>
        </row>
        <row r="20928">
          <cell r="J20928" t="str">
            <v/>
          </cell>
          <cell r="O20928" t="str">
            <v/>
          </cell>
          <cell r="P20928" t="str">
            <v/>
          </cell>
          <cell r="Q20928" t="str">
            <v/>
          </cell>
        </row>
        <row r="20929">
          <cell r="J20929" t="str">
            <v/>
          </cell>
          <cell r="O20929" t="str">
            <v/>
          </cell>
          <cell r="P20929" t="str">
            <v/>
          </cell>
          <cell r="Q20929" t="str">
            <v/>
          </cell>
        </row>
        <row r="20930">
          <cell r="J20930" t="str">
            <v/>
          </cell>
          <cell r="O20930" t="str">
            <v/>
          </cell>
          <cell r="P20930" t="str">
            <v/>
          </cell>
          <cell r="Q20930" t="str">
            <v/>
          </cell>
        </row>
        <row r="20931">
          <cell r="J20931" t="str">
            <v/>
          </cell>
          <cell r="O20931" t="str">
            <v/>
          </cell>
          <cell r="P20931" t="str">
            <v/>
          </cell>
          <cell r="Q20931" t="str">
            <v/>
          </cell>
        </row>
        <row r="20932">
          <cell r="J20932" t="str">
            <v/>
          </cell>
          <cell r="O20932" t="str">
            <v/>
          </cell>
          <cell r="P20932" t="str">
            <v/>
          </cell>
          <cell r="Q20932" t="str">
            <v/>
          </cell>
        </row>
        <row r="20933">
          <cell r="J20933" t="str">
            <v/>
          </cell>
          <cell r="O20933" t="str">
            <v/>
          </cell>
          <cell r="P20933" t="str">
            <v/>
          </cell>
          <cell r="Q20933" t="str">
            <v/>
          </cell>
        </row>
        <row r="20934">
          <cell r="J20934" t="str">
            <v/>
          </cell>
          <cell r="O20934" t="str">
            <v/>
          </cell>
          <cell r="P20934" t="str">
            <v/>
          </cell>
          <cell r="Q20934" t="str">
            <v/>
          </cell>
        </row>
        <row r="20935">
          <cell r="J20935" t="str">
            <v/>
          </cell>
          <cell r="O20935" t="str">
            <v/>
          </cell>
          <cell r="P20935" t="str">
            <v/>
          </cell>
          <cell r="Q20935" t="str">
            <v/>
          </cell>
        </row>
        <row r="20936">
          <cell r="J20936" t="str">
            <v/>
          </cell>
          <cell r="O20936" t="str">
            <v/>
          </cell>
          <cell r="P20936" t="str">
            <v/>
          </cell>
          <cell r="Q20936" t="str">
            <v/>
          </cell>
        </row>
        <row r="20937">
          <cell r="J20937" t="str">
            <v/>
          </cell>
          <cell r="O20937" t="str">
            <v/>
          </cell>
          <cell r="P20937" t="str">
            <v/>
          </cell>
          <cell r="Q20937" t="str">
            <v/>
          </cell>
        </row>
        <row r="20938">
          <cell r="J20938" t="str">
            <v/>
          </cell>
          <cell r="O20938" t="str">
            <v/>
          </cell>
          <cell r="P20938" t="str">
            <v/>
          </cell>
          <cell r="Q20938" t="str">
            <v/>
          </cell>
        </row>
        <row r="20939">
          <cell r="J20939" t="str">
            <v/>
          </cell>
          <cell r="O20939" t="str">
            <v/>
          </cell>
          <cell r="P20939" t="str">
            <v/>
          </cell>
          <cell r="Q20939" t="str">
            <v/>
          </cell>
        </row>
        <row r="20940">
          <cell r="J20940" t="str">
            <v/>
          </cell>
          <cell r="O20940" t="str">
            <v/>
          </cell>
          <cell r="P20940" t="str">
            <v/>
          </cell>
          <cell r="Q20940" t="str">
            <v/>
          </cell>
        </row>
        <row r="20941">
          <cell r="J20941" t="str">
            <v/>
          </cell>
          <cell r="O20941" t="str">
            <v/>
          </cell>
          <cell r="P20941" t="str">
            <v/>
          </cell>
          <cell r="Q20941" t="str">
            <v/>
          </cell>
        </row>
        <row r="20942">
          <cell r="J20942" t="str">
            <v/>
          </cell>
          <cell r="O20942" t="str">
            <v/>
          </cell>
          <cell r="P20942" t="str">
            <v/>
          </cell>
          <cell r="Q20942" t="str">
            <v/>
          </cell>
        </row>
        <row r="20943">
          <cell r="J20943" t="str">
            <v/>
          </cell>
          <cell r="O20943" t="str">
            <v/>
          </cell>
          <cell r="P20943" t="str">
            <v/>
          </cell>
          <cell r="Q20943" t="str">
            <v/>
          </cell>
        </row>
        <row r="20944">
          <cell r="J20944" t="str">
            <v/>
          </cell>
          <cell r="O20944" t="str">
            <v/>
          </cell>
          <cell r="P20944" t="str">
            <v/>
          </cell>
          <cell r="Q20944" t="str">
            <v/>
          </cell>
        </row>
        <row r="20945">
          <cell r="J20945" t="str">
            <v/>
          </cell>
          <cell r="O20945" t="str">
            <v/>
          </cell>
          <cell r="P20945" t="str">
            <v/>
          </cell>
          <cell r="Q20945" t="str">
            <v/>
          </cell>
        </row>
        <row r="20946">
          <cell r="J20946" t="str">
            <v/>
          </cell>
          <cell r="O20946" t="str">
            <v/>
          </cell>
          <cell r="P20946" t="str">
            <v/>
          </cell>
          <cell r="Q20946" t="str">
            <v/>
          </cell>
        </row>
        <row r="20947">
          <cell r="J20947" t="str">
            <v/>
          </cell>
          <cell r="O20947" t="str">
            <v/>
          </cell>
          <cell r="P20947" t="str">
            <v/>
          </cell>
          <cell r="Q20947" t="str">
            <v/>
          </cell>
        </row>
        <row r="20948">
          <cell r="J20948" t="str">
            <v/>
          </cell>
          <cell r="O20948" t="str">
            <v/>
          </cell>
          <cell r="P20948" t="str">
            <v/>
          </cell>
          <cell r="Q20948" t="str">
            <v/>
          </cell>
        </row>
        <row r="20949">
          <cell r="J20949" t="str">
            <v/>
          </cell>
          <cell r="O20949" t="str">
            <v/>
          </cell>
          <cell r="P20949" t="str">
            <v/>
          </cell>
          <cell r="Q20949" t="str">
            <v/>
          </cell>
        </row>
        <row r="20950">
          <cell r="J20950" t="str">
            <v/>
          </cell>
          <cell r="O20950" t="str">
            <v/>
          </cell>
          <cell r="P20950" t="str">
            <v/>
          </cell>
          <cell r="Q20950" t="str">
            <v/>
          </cell>
        </row>
        <row r="20951">
          <cell r="J20951" t="str">
            <v/>
          </cell>
          <cell r="O20951" t="str">
            <v/>
          </cell>
          <cell r="P20951" t="str">
            <v/>
          </cell>
          <cell r="Q20951" t="str">
            <v/>
          </cell>
        </row>
        <row r="20952">
          <cell r="J20952" t="str">
            <v/>
          </cell>
          <cell r="O20952" t="str">
            <v/>
          </cell>
          <cell r="P20952" t="str">
            <v/>
          </cell>
          <cell r="Q20952" t="str">
            <v/>
          </cell>
        </row>
        <row r="20953">
          <cell r="J20953" t="str">
            <v/>
          </cell>
          <cell r="O20953" t="str">
            <v/>
          </cell>
          <cell r="P20953" t="str">
            <v/>
          </cell>
          <cell r="Q20953" t="str">
            <v/>
          </cell>
        </row>
        <row r="20954">
          <cell r="J20954" t="str">
            <v/>
          </cell>
          <cell r="O20954" t="str">
            <v/>
          </cell>
          <cell r="P20954" t="str">
            <v/>
          </cell>
          <cell r="Q20954" t="str">
            <v/>
          </cell>
        </row>
        <row r="20955">
          <cell r="J20955" t="str">
            <v/>
          </cell>
          <cell r="O20955" t="str">
            <v/>
          </cell>
          <cell r="P20955" t="str">
            <v/>
          </cell>
          <cell r="Q20955" t="str">
            <v/>
          </cell>
        </row>
        <row r="20956">
          <cell r="J20956" t="str">
            <v/>
          </cell>
          <cell r="O20956" t="str">
            <v/>
          </cell>
          <cell r="P20956" t="str">
            <v/>
          </cell>
          <cell r="Q20956" t="str">
            <v/>
          </cell>
        </row>
        <row r="20957">
          <cell r="J20957" t="str">
            <v/>
          </cell>
          <cell r="O20957" t="str">
            <v/>
          </cell>
          <cell r="P20957" t="str">
            <v/>
          </cell>
          <cell r="Q20957" t="str">
            <v/>
          </cell>
        </row>
        <row r="20958">
          <cell r="J20958" t="str">
            <v/>
          </cell>
          <cell r="O20958" t="str">
            <v/>
          </cell>
          <cell r="P20958" t="str">
            <v/>
          </cell>
          <cell r="Q20958" t="str">
            <v/>
          </cell>
        </row>
        <row r="20959">
          <cell r="J20959" t="str">
            <v/>
          </cell>
          <cell r="O20959" t="str">
            <v/>
          </cell>
          <cell r="P20959" t="str">
            <v/>
          </cell>
          <cell r="Q20959" t="str">
            <v/>
          </cell>
        </row>
        <row r="20960">
          <cell r="J20960" t="str">
            <v/>
          </cell>
          <cell r="O20960" t="str">
            <v/>
          </cell>
          <cell r="P20960" t="str">
            <v/>
          </cell>
          <cell r="Q20960" t="str">
            <v/>
          </cell>
        </row>
        <row r="20961">
          <cell r="J20961" t="str">
            <v/>
          </cell>
          <cell r="O20961" t="str">
            <v/>
          </cell>
          <cell r="P20961" t="str">
            <v/>
          </cell>
          <cell r="Q20961" t="str">
            <v/>
          </cell>
        </row>
        <row r="20962">
          <cell r="J20962" t="str">
            <v/>
          </cell>
          <cell r="O20962" t="str">
            <v/>
          </cell>
          <cell r="P20962" t="str">
            <v/>
          </cell>
          <cell r="Q20962" t="str">
            <v/>
          </cell>
        </row>
        <row r="20963">
          <cell r="J20963" t="str">
            <v/>
          </cell>
          <cell r="O20963" t="str">
            <v/>
          </cell>
          <cell r="P20963" t="str">
            <v/>
          </cell>
          <cell r="Q20963" t="str">
            <v/>
          </cell>
        </row>
        <row r="20964">
          <cell r="J20964" t="str">
            <v/>
          </cell>
          <cell r="O20964" t="str">
            <v/>
          </cell>
          <cell r="P20964" t="str">
            <v/>
          </cell>
          <cell r="Q20964" t="str">
            <v/>
          </cell>
        </row>
        <row r="20965">
          <cell r="J20965" t="str">
            <v/>
          </cell>
          <cell r="O20965" t="str">
            <v/>
          </cell>
          <cell r="P20965" t="str">
            <v/>
          </cell>
          <cell r="Q20965" t="str">
            <v/>
          </cell>
        </row>
        <row r="20966">
          <cell r="J20966" t="str">
            <v/>
          </cell>
          <cell r="O20966" t="str">
            <v/>
          </cell>
          <cell r="P20966" t="str">
            <v/>
          </cell>
          <cell r="Q20966" t="str">
            <v/>
          </cell>
        </row>
        <row r="20967">
          <cell r="J20967" t="str">
            <v/>
          </cell>
          <cell r="O20967" t="str">
            <v/>
          </cell>
          <cell r="P20967" t="str">
            <v/>
          </cell>
          <cell r="Q20967" t="str">
            <v/>
          </cell>
        </row>
        <row r="20968">
          <cell r="J20968" t="str">
            <v/>
          </cell>
          <cell r="O20968" t="str">
            <v/>
          </cell>
          <cell r="P20968" t="str">
            <v/>
          </cell>
          <cell r="Q20968" t="str">
            <v/>
          </cell>
        </row>
        <row r="20969">
          <cell r="J20969" t="str">
            <v/>
          </cell>
          <cell r="O20969" t="str">
            <v/>
          </cell>
          <cell r="P20969" t="str">
            <v/>
          </cell>
          <cell r="Q20969" t="str">
            <v/>
          </cell>
        </row>
        <row r="20970">
          <cell r="J20970" t="str">
            <v/>
          </cell>
          <cell r="O20970" t="str">
            <v/>
          </cell>
          <cell r="P20970" t="str">
            <v/>
          </cell>
          <cell r="Q20970" t="str">
            <v/>
          </cell>
        </row>
        <row r="20971">
          <cell r="J20971" t="str">
            <v/>
          </cell>
          <cell r="O20971" t="str">
            <v/>
          </cell>
          <cell r="P20971" t="str">
            <v/>
          </cell>
          <cell r="Q20971" t="str">
            <v/>
          </cell>
        </row>
        <row r="20972">
          <cell r="J20972" t="str">
            <v/>
          </cell>
          <cell r="O20972" t="str">
            <v/>
          </cell>
          <cell r="P20972" t="str">
            <v/>
          </cell>
          <cell r="Q20972" t="str">
            <v/>
          </cell>
        </row>
        <row r="20973">
          <cell r="J20973" t="str">
            <v/>
          </cell>
          <cell r="O20973" t="str">
            <v/>
          </cell>
          <cell r="P20973" t="str">
            <v/>
          </cell>
          <cell r="Q20973" t="str">
            <v/>
          </cell>
        </row>
        <row r="20974">
          <cell r="J20974" t="str">
            <v/>
          </cell>
          <cell r="O20974" t="str">
            <v/>
          </cell>
          <cell r="P20974" t="str">
            <v/>
          </cell>
          <cell r="Q20974" t="str">
            <v/>
          </cell>
        </row>
        <row r="20975">
          <cell r="J20975" t="str">
            <v/>
          </cell>
          <cell r="O20975" t="str">
            <v/>
          </cell>
          <cell r="P20975" t="str">
            <v/>
          </cell>
          <cell r="Q20975" t="str">
            <v/>
          </cell>
        </row>
        <row r="20976">
          <cell r="J20976" t="str">
            <v/>
          </cell>
          <cell r="O20976" t="str">
            <v/>
          </cell>
          <cell r="P20976" t="str">
            <v/>
          </cell>
          <cell r="Q20976" t="str">
            <v/>
          </cell>
        </row>
        <row r="20977">
          <cell r="J20977" t="str">
            <v/>
          </cell>
          <cell r="O20977" t="str">
            <v/>
          </cell>
          <cell r="P20977" t="str">
            <v/>
          </cell>
          <cell r="Q20977" t="str">
            <v/>
          </cell>
        </row>
        <row r="20978">
          <cell r="J20978" t="str">
            <v/>
          </cell>
          <cell r="O20978" t="str">
            <v/>
          </cell>
          <cell r="P20978" t="str">
            <v/>
          </cell>
          <cell r="Q20978" t="str">
            <v/>
          </cell>
        </row>
        <row r="20979">
          <cell r="J20979" t="str">
            <v/>
          </cell>
          <cell r="O20979" t="str">
            <v/>
          </cell>
          <cell r="P20979" t="str">
            <v/>
          </cell>
          <cell r="Q20979" t="str">
            <v/>
          </cell>
        </row>
        <row r="20980">
          <cell r="J20980" t="str">
            <v/>
          </cell>
          <cell r="O20980" t="str">
            <v/>
          </cell>
          <cell r="P20980" t="str">
            <v/>
          </cell>
          <cell r="Q20980" t="str">
            <v/>
          </cell>
        </row>
        <row r="20981">
          <cell r="J20981" t="str">
            <v/>
          </cell>
          <cell r="O20981" t="str">
            <v/>
          </cell>
          <cell r="P20981" t="str">
            <v/>
          </cell>
          <cell r="Q20981" t="str">
            <v/>
          </cell>
        </row>
        <row r="20982">
          <cell r="J20982" t="str">
            <v/>
          </cell>
          <cell r="O20982" t="str">
            <v/>
          </cell>
          <cell r="P20982" t="str">
            <v/>
          </cell>
          <cell r="Q20982" t="str">
            <v/>
          </cell>
        </row>
        <row r="20983">
          <cell r="J20983" t="str">
            <v/>
          </cell>
          <cell r="O20983" t="str">
            <v/>
          </cell>
          <cell r="P20983" t="str">
            <v/>
          </cell>
          <cell r="Q20983" t="str">
            <v/>
          </cell>
        </row>
        <row r="20984">
          <cell r="J20984" t="str">
            <v/>
          </cell>
          <cell r="O20984" t="str">
            <v/>
          </cell>
          <cell r="P20984" t="str">
            <v/>
          </cell>
          <cell r="Q20984" t="str">
            <v/>
          </cell>
        </row>
        <row r="20985">
          <cell r="J20985" t="str">
            <v/>
          </cell>
          <cell r="O20985" t="str">
            <v/>
          </cell>
          <cell r="P20985" t="str">
            <v/>
          </cell>
          <cell r="Q20985" t="str">
            <v/>
          </cell>
        </row>
        <row r="20986">
          <cell r="J20986" t="str">
            <v/>
          </cell>
          <cell r="O20986" t="str">
            <v/>
          </cell>
          <cell r="P20986" t="str">
            <v/>
          </cell>
          <cell r="Q20986" t="str">
            <v/>
          </cell>
        </row>
        <row r="20987">
          <cell r="J20987" t="str">
            <v/>
          </cell>
          <cell r="O20987" t="str">
            <v/>
          </cell>
          <cell r="P20987" t="str">
            <v/>
          </cell>
          <cell r="Q20987" t="str">
            <v/>
          </cell>
        </row>
        <row r="20988">
          <cell r="J20988" t="str">
            <v/>
          </cell>
          <cell r="O20988" t="str">
            <v/>
          </cell>
          <cell r="P20988" t="str">
            <v/>
          </cell>
          <cell r="Q20988" t="str">
            <v/>
          </cell>
        </row>
        <row r="20989">
          <cell r="J20989" t="str">
            <v/>
          </cell>
          <cell r="O20989" t="str">
            <v/>
          </cell>
          <cell r="P20989" t="str">
            <v/>
          </cell>
          <cell r="Q20989" t="str">
            <v/>
          </cell>
        </row>
        <row r="20990">
          <cell r="J20990" t="str">
            <v/>
          </cell>
          <cell r="O20990" t="str">
            <v/>
          </cell>
          <cell r="P20990" t="str">
            <v/>
          </cell>
          <cell r="Q20990" t="str">
            <v/>
          </cell>
        </row>
        <row r="20991">
          <cell r="J20991" t="str">
            <v/>
          </cell>
          <cell r="O20991" t="str">
            <v/>
          </cell>
          <cell r="P20991" t="str">
            <v/>
          </cell>
          <cell r="Q20991" t="str">
            <v/>
          </cell>
        </row>
        <row r="20992">
          <cell r="J20992" t="str">
            <v/>
          </cell>
          <cell r="O20992" t="str">
            <v/>
          </cell>
          <cell r="P20992" t="str">
            <v/>
          </cell>
          <cell r="Q20992" t="str">
            <v/>
          </cell>
        </row>
        <row r="20993">
          <cell r="J20993" t="str">
            <v/>
          </cell>
          <cell r="O20993" t="str">
            <v/>
          </cell>
          <cell r="P20993" t="str">
            <v/>
          </cell>
          <cell r="Q20993" t="str">
            <v/>
          </cell>
        </row>
        <row r="20994">
          <cell r="J20994" t="str">
            <v/>
          </cell>
          <cell r="O20994" t="str">
            <v/>
          </cell>
          <cell r="P20994" t="str">
            <v/>
          </cell>
          <cell r="Q20994" t="str">
            <v/>
          </cell>
        </row>
        <row r="20995">
          <cell r="J20995" t="str">
            <v/>
          </cell>
          <cell r="O20995" t="str">
            <v/>
          </cell>
          <cell r="P20995" t="str">
            <v/>
          </cell>
          <cell r="Q20995" t="str">
            <v/>
          </cell>
        </row>
        <row r="20996">
          <cell r="J20996" t="str">
            <v/>
          </cell>
          <cell r="O20996" t="str">
            <v/>
          </cell>
          <cell r="P20996" t="str">
            <v/>
          </cell>
          <cell r="Q20996" t="str">
            <v/>
          </cell>
        </row>
        <row r="20997">
          <cell r="J20997" t="str">
            <v/>
          </cell>
          <cell r="O20997" t="str">
            <v/>
          </cell>
          <cell r="P20997" t="str">
            <v/>
          </cell>
          <cell r="Q20997" t="str">
            <v/>
          </cell>
        </row>
        <row r="20998">
          <cell r="J20998" t="str">
            <v/>
          </cell>
          <cell r="O20998" t="str">
            <v/>
          </cell>
          <cell r="P20998" t="str">
            <v/>
          </cell>
          <cell r="Q20998" t="str">
            <v/>
          </cell>
        </row>
        <row r="20999">
          <cell r="J20999" t="str">
            <v/>
          </cell>
          <cell r="O20999" t="str">
            <v/>
          </cell>
          <cell r="P20999" t="str">
            <v/>
          </cell>
          <cell r="Q20999" t="str">
            <v/>
          </cell>
        </row>
        <row r="21000">
          <cell r="J21000" t="str">
            <v/>
          </cell>
          <cell r="O21000" t="str">
            <v/>
          </cell>
          <cell r="P21000" t="str">
            <v/>
          </cell>
          <cell r="Q21000" t="str">
            <v/>
          </cell>
        </row>
        <row r="21001">
          <cell r="J21001" t="str">
            <v/>
          </cell>
          <cell r="O21001" t="str">
            <v/>
          </cell>
          <cell r="P21001" t="str">
            <v/>
          </cell>
          <cell r="Q21001" t="str">
            <v/>
          </cell>
        </row>
        <row r="21002">
          <cell r="J21002" t="str">
            <v/>
          </cell>
          <cell r="O21002" t="str">
            <v/>
          </cell>
          <cell r="P21002" t="str">
            <v/>
          </cell>
          <cell r="Q21002" t="str">
            <v/>
          </cell>
        </row>
        <row r="21003">
          <cell r="J21003" t="str">
            <v/>
          </cell>
          <cell r="O21003" t="str">
            <v/>
          </cell>
          <cell r="P21003" t="str">
            <v/>
          </cell>
          <cell r="Q21003" t="str">
            <v/>
          </cell>
        </row>
        <row r="21004">
          <cell r="J21004" t="str">
            <v/>
          </cell>
          <cell r="O21004" t="str">
            <v/>
          </cell>
          <cell r="P21004" t="str">
            <v/>
          </cell>
          <cell r="Q21004" t="str">
            <v/>
          </cell>
        </row>
        <row r="21005">
          <cell r="J21005" t="str">
            <v/>
          </cell>
          <cell r="O21005" t="str">
            <v/>
          </cell>
          <cell r="P21005" t="str">
            <v/>
          </cell>
          <cell r="Q21005" t="str">
            <v/>
          </cell>
        </row>
        <row r="21006">
          <cell r="J21006" t="str">
            <v/>
          </cell>
          <cell r="O21006" t="str">
            <v/>
          </cell>
          <cell r="P21006" t="str">
            <v/>
          </cell>
          <cell r="Q21006" t="str">
            <v/>
          </cell>
        </row>
        <row r="21007">
          <cell r="J21007" t="str">
            <v/>
          </cell>
          <cell r="O21007" t="str">
            <v/>
          </cell>
          <cell r="P21007" t="str">
            <v/>
          </cell>
          <cell r="Q21007" t="str">
            <v/>
          </cell>
        </row>
        <row r="21008">
          <cell r="J21008" t="str">
            <v/>
          </cell>
          <cell r="O21008" t="str">
            <v/>
          </cell>
          <cell r="P21008" t="str">
            <v/>
          </cell>
          <cell r="Q21008" t="str">
            <v/>
          </cell>
        </row>
        <row r="21009">
          <cell r="J21009" t="str">
            <v/>
          </cell>
          <cell r="O21009" t="str">
            <v/>
          </cell>
          <cell r="P21009" t="str">
            <v/>
          </cell>
          <cell r="Q21009" t="str">
            <v/>
          </cell>
        </row>
        <row r="21010">
          <cell r="J21010" t="str">
            <v/>
          </cell>
          <cell r="O21010" t="str">
            <v/>
          </cell>
          <cell r="P21010" t="str">
            <v/>
          </cell>
          <cell r="Q21010" t="str">
            <v/>
          </cell>
        </row>
        <row r="21011">
          <cell r="J21011" t="str">
            <v/>
          </cell>
          <cell r="O21011" t="str">
            <v/>
          </cell>
          <cell r="P21011" t="str">
            <v/>
          </cell>
          <cell r="Q21011" t="str">
            <v/>
          </cell>
        </row>
        <row r="21012">
          <cell r="J21012" t="str">
            <v/>
          </cell>
          <cell r="O21012" t="str">
            <v/>
          </cell>
          <cell r="P21012" t="str">
            <v/>
          </cell>
          <cell r="Q21012" t="str">
            <v/>
          </cell>
        </row>
        <row r="21013">
          <cell r="J21013" t="str">
            <v/>
          </cell>
          <cell r="O21013" t="str">
            <v/>
          </cell>
          <cell r="P21013" t="str">
            <v/>
          </cell>
          <cell r="Q21013" t="str">
            <v/>
          </cell>
        </row>
        <row r="21014">
          <cell r="J21014" t="str">
            <v/>
          </cell>
          <cell r="O21014" t="str">
            <v/>
          </cell>
          <cell r="P21014" t="str">
            <v/>
          </cell>
          <cell r="Q21014" t="str">
            <v/>
          </cell>
        </row>
        <row r="21015">
          <cell r="J21015" t="str">
            <v/>
          </cell>
          <cell r="O21015" t="str">
            <v/>
          </cell>
          <cell r="P21015" t="str">
            <v/>
          </cell>
          <cell r="Q21015" t="str">
            <v/>
          </cell>
        </row>
        <row r="21016">
          <cell r="J21016" t="str">
            <v/>
          </cell>
          <cell r="O21016" t="str">
            <v/>
          </cell>
          <cell r="P21016" t="str">
            <v/>
          </cell>
          <cell r="Q21016" t="str">
            <v/>
          </cell>
        </row>
        <row r="21017">
          <cell r="J21017" t="str">
            <v/>
          </cell>
          <cell r="O21017" t="str">
            <v/>
          </cell>
          <cell r="P21017" t="str">
            <v/>
          </cell>
          <cell r="Q21017" t="str">
            <v/>
          </cell>
        </row>
        <row r="21018">
          <cell r="J21018" t="str">
            <v/>
          </cell>
          <cell r="O21018" t="str">
            <v/>
          </cell>
          <cell r="P21018" t="str">
            <v/>
          </cell>
          <cell r="Q21018" t="str">
            <v/>
          </cell>
        </row>
        <row r="21019">
          <cell r="J21019" t="str">
            <v/>
          </cell>
          <cell r="O21019" t="str">
            <v/>
          </cell>
          <cell r="P21019" t="str">
            <v/>
          </cell>
          <cell r="Q21019" t="str">
            <v/>
          </cell>
        </row>
        <row r="21020">
          <cell r="J21020" t="str">
            <v/>
          </cell>
          <cell r="O21020" t="str">
            <v/>
          </cell>
          <cell r="P21020" t="str">
            <v/>
          </cell>
          <cell r="Q21020" t="str">
            <v/>
          </cell>
        </row>
        <row r="21021">
          <cell r="J21021" t="str">
            <v/>
          </cell>
          <cell r="O21021" t="str">
            <v/>
          </cell>
        </row>
        <row r="21022">
          <cell r="J21022" t="str">
            <v/>
          </cell>
        </row>
        <row r="21023">
          <cell r="J21023" t="str">
            <v/>
          </cell>
        </row>
        <row r="21024">
          <cell r="J21024" t="str">
            <v/>
          </cell>
        </row>
        <row r="21025">
          <cell r="J21025" t="str">
            <v/>
          </cell>
        </row>
        <row r="21026">
          <cell r="J21026" t="str">
            <v/>
          </cell>
        </row>
        <row r="21027">
          <cell r="J21027" t="str">
            <v/>
          </cell>
        </row>
        <row r="21028">
          <cell r="J21028" t="str">
            <v/>
          </cell>
        </row>
        <row r="21029">
          <cell r="J21029" t="str">
            <v/>
          </cell>
        </row>
        <row r="21030">
          <cell r="J21030" t="str">
            <v/>
          </cell>
        </row>
        <row r="21031">
          <cell r="J21031" t="str">
            <v/>
          </cell>
        </row>
        <row r="21032">
          <cell r="J21032" t="str">
            <v/>
          </cell>
        </row>
        <row r="21033">
          <cell r="J21033" t="str">
            <v/>
          </cell>
        </row>
        <row r="21034">
          <cell r="J21034" t="str">
            <v/>
          </cell>
        </row>
        <row r="21035">
          <cell r="J21035" t="str">
            <v/>
          </cell>
        </row>
        <row r="21036">
          <cell r="J21036" t="str">
            <v/>
          </cell>
        </row>
        <row r="21037">
          <cell r="J21037" t="str">
            <v/>
          </cell>
        </row>
        <row r="21038">
          <cell r="J21038" t="str">
            <v/>
          </cell>
        </row>
        <row r="21039">
          <cell r="J21039" t="str">
            <v/>
          </cell>
        </row>
        <row r="21040">
          <cell r="J21040" t="str">
            <v/>
          </cell>
        </row>
        <row r="21041">
          <cell r="J21041" t="str">
            <v/>
          </cell>
        </row>
        <row r="21042">
          <cell r="J21042" t="str">
            <v/>
          </cell>
        </row>
        <row r="21043">
          <cell r="J21043" t="str">
            <v/>
          </cell>
        </row>
        <row r="21044">
          <cell r="J21044" t="str">
            <v/>
          </cell>
        </row>
        <row r="21045">
          <cell r="J21045" t="str">
            <v/>
          </cell>
        </row>
        <row r="21046">
          <cell r="J21046" t="str">
            <v/>
          </cell>
        </row>
        <row r="21047">
          <cell r="J21047" t="str">
            <v/>
          </cell>
        </row>
        <row r="21048">
          <cell r="J21048" t="str">
            <v/>
          </cell>
        </row>
        <row r="21049">
          <cell r="J21049" t="str">
            <v/>
          </cell>
        </row>
        <row r="21050">
          <cell r="J21050" t="str">
            <v/>
          </cell>
        </row>
        <row r="21051">
          <cell r="J21051" t="str">
            <v/>
          </cell>
        </row>
        <row r="21052">
          <cell r="J21052" t="str">
            <v/>
          </cell>
        </row>
        <row r="21053">
          <cell r="J21053" t="str">
            <v/>
          </cell>
        </row>
        <row r="21054">
          <cell r="J21054" t="str">
            <v/>
          </cell>
        </row>
        <row r="21055">
          <cell r="J21055" t="str">
            <v/>
          </cell>
        </row>
        <row r="21056">
          <cell r="J21056" t="str">
            <v/>
          </cell>
        </row>
        <row r="21057">
          <cell r="J21057" t="str">
            <v/>
          </cell>
        </row>
        <row r="21058">
          <cell r="J21058" t="str">
            <v/>
          </cell>
        </row>
        <row r="21059">
          <cell r="J21059" t="str">
            <v/>
          </cell>
        </row>
        <row r="21060">
          <cell r="J21060" t="str">
            <v/>
          </cell>
        </row>
        <row r="21061">
          <cell r="J21061" t="str">
            <v/>
          </cell>
        </row>
        <row r="21062">
          <cell r="J21062" t="str">
            <v/>
          </cell>
        </row>
        <row r="21063">
          <cell r="J21063" t="str">
            <v/>
          </cell>
        </row>
        <row r="21064">
          <cell r="J21064" t="str">
            <v/>
          </cell>
        </row>
        <row r="21065">
          <cell r="J21065" t="str">
            <v/>
          </cell>
        </row>
        <row r="21066">
          <cell r="J21066" t="str">
            <v/>
          </cell>
        </row>
        <row r="21067">
          <cell r="J21067" t="str">
            <v/>
          </cell>
        </row>
        <row r="21068">
          <cell r="J21068" t="str">
            <v/>
          </cell>
        </row>
        <row r="21069">
          <cell r="J21069" t="str">
            <v/>
          </cell>
        </row>
        <row r="21070">
          <cell r="J21070" t="str">
            <v/>
          </cell>
        </row>
        <row r="21071">
          <cell r="J21071" t="str">
            <v/>
          </cell>
        </row>
        <row r="21072">
          <cell r="J21072" t="str">
            <v/>
          </cell>
        </row>
        <row r="21073">
          <cell r="J21073" t="str">
            <v/>
          </cell>
        </row>
        <row r="21074">
          <cell r="J21074" t="str">
            <v/>
          </cell>
        </row>
        <row r="21075">
          <cell r="J21075" t="str">
            <v/>
          </cell>
        </row>
        <row r="21076">
          <cell r="J21076" t="str">
            <v/>
          </cell>
        </row>
        <row r="21077">
          <cell r="J21077" t="str">
            <v/>
          </cell>
        </row>
        <row r="21078">
          <cell r="J21078" t="str">
            <v/>
          </cell>
        </row>
        <row r="21079">
          <cell r="J21079" t="str">
            <v/>
          </cell>
        </row>
        <row r="21080">
          <cell r="J21080" t="str">
            <v/>
          </cell>
        </row>
        <row r="21081">
          <cell r="J21081" t="str">
            <v/>
          </cell>
        </row>
        <row r="21082">
          <cell r="J21082" t="str">
            <v/>
          </cell>
        </row>
        <row r="21083">
          <cell r="J21083" t="str">
            <v/>
          </cell>
        </row>
        <row r="21084">
          <cell r="J21084" t="str">
            <v/>
          </cell>
        </row>
        <row r="21085">
          <cell r="J21085" t="str">
            <v/>
          </cell>
        </row>
        <row r="21086">
          <cell r="J21086" t="str">
            <v/>
          </cell>
        </row>
        <row r="21087">
          <cell r="J21087" t="str">
            <v/>
          </cell>
        </row>
        <row r="21088">
          <cell r="J21088" t="str">
            <v/>
          </cell>
        </row>
        <row r="21089">
          <cell r="J21089" t="str">
            <v/>
          </cell>
        </row>
        <row r="21090">
          <cell r="J21090" t="str">
            <v/>
          </cell>
        </row>
        <row r="21091">
          <cell r="J21091" t="str">
            <v/>
          </cell>
        </row>
        <row r="21092">
          <cell r="J21092" t="str">
            <v/>
          </cell>
        </row>
        <row r="21093">
          <cell r="J21093" t="str">
            <v/>
          </cell>
        </row>
        <row r="21094">
          <cell r="J21094" t="str">
            <v/>
          </cell>
        </row>
        <row r="21095">
          <cell r="J21095" t="str">
            <v/>
          </cell>
        </row>
        <row r="21096">
          <cell r="J21096" t="str">
            <v/>
          </cell>
        </row>
        <row r="21097">
          <cell r="J21097" t="str">
            <v/>
          </cell>
        </row>
        <row r="21098">
          <cell r="J21098" t="str">
            <v/>
          </cell>
        </row>
        <row r="21099">
          <cell r="J21099" t="str">
            <v/>
          </cell>
        </row>
        <row r="21100">
          <cell r="J21100" t="str">
            <v/>
          </cell>
        </row>
        <row r="21101">
          <cell r="J21101" t="str">
            <v/>
          </cell>
        </row>
        <row r="21102">
          <cell r="J21102" t="str">
            <v/>
          </cell>
        </row>
        <row r="21103">
          <cell r="J21103" t="str">
            <v/>
          </cell>
        </row>
        <row r="21104">
          <cell r="J21104" t="str">
            <v/>
          </cell>
        </row>
        <row r="21105">
          <cell r="J21105" t="str">
            <v/>
          </cell>
        </row>
        <row r="21106">
          <cell r="J21106" t="str">
            <v/>
          </cell>
        </row>
        <row r="21107">
          <cell r="J21107" t="str">
            <v/>
          </cell>
        </row>
        <row r="21108">
          <cell r="J21108" t="str">
            <v/>
          </cell>
        </row>
        <row r="21109">
          <cell r="J21109" t="str">
            <v/>
          </cell>
        </row>
        <row r="21110">
          <cell r="J21110" t="str">
            <v/>
          </cell>
        </row>
        <row r="21111">
          <cell r="J21111" t="str">
            <v/>
          </cell>
        </row>
        <row r="21112">
          <cell r="J21112" t="str">
            <v/>
          </cell>
        </row>
        <row r="21113">
          <cell r="J21113" t="str">
            <v/>
          </cell>
        </row>
        <row r="21114">
          <cell r="J21114" t="str">
            <v/>
          </cell>
        </row>
        <row r="21115">
          <cell r="J21115" t="str">
            <v/>
          </cell>
        </row>
        <row r="21116">
          <cell r="J21116" t="str">
            <v/>
          </cell>
        </row>
        <row r="21117">
          <cell r="J21117" t="str">
            <v/>
          </cell>
        </row>
        <row r="21118">
          <cell r="J21118" t="str">
            <v/>
          </cell>
        </row>
        <row r="21119">
          <cell r="J21119" t="str">
            <v/>
          </cell>
        </row>
        <row r="21120">
          <cell r="J21120" t="str">
            <v/>
          </cell>
        </row>
        <row r="21121">
          <cell r="J21121" t="str">
            <v/>
          </cell>
        </row>
        <row r="21122">
          <cell r="J21122" t="str">
            <v/>
          </cell>
        </row>
        <row r="21123">
          <cell r="J21123" t="str">
            <v/>
          </cell>
        </row>
        <row r="21124">
          <cell r="J21124" t="str">
            <v/>
          </cell>
        </row>
        <row r="21125">
          <cell r="J21125" t="str">
            <v/>
          </cell>
        </row>
        <row r="21126">
          <cell r="J21126" t="str">
            <v/>
          </cell>
        </row>
        <row r="21127">
          <cell r="J21127" t="str">
            <v/>
          </cell>
        </row>
        <row r="21128">
          <cell r="J21128" t="str">
            <v/>
          </cell>
        </row>
        <row r="21129">
          <cell r="J21129" t="str">
            <v/>
          </cell>
        </row>
        <row r="21130">
          <cell r="J21130" t="str">
            <v/>
          </cell>
        </row>
        <row r="21131">
          <cell r="J21131" t="str">
            <v/>
          </cell>
        </row>
        <row r="21132">
          <cell r="J21132" t="str">
            <v/>
          </cell>
        </row>
        <row r="21133">
          <cell r="J21133" t="str">
            <v/>
          </cell>
        </row>
        <row r="21134">
          <cell r="J21134" t="str">
            <v/>
          </cell>
        </row>
        <row r="21135">
          <cell r="J21135" t="str">
            <v/>
          </cell>
        </row>
        <row r="21136">
          <cell r="J21136" t="str">
            <v/>
          </cell>
        </row>
        <row r="21137">
          <cell r="J21137" t="str">
            <v/>
          </cell>
        </row>
        <row r="21138">
          <cell r="J21138" t="str">
            <v/>
          </cell>
        </row>
        <row r="21139">
          <cell r="J21139" t="str">
            <v/>
          </cell>
        </row>
        <row r="21140">
          <cell r="J21140" t="str">
            <v/>
          </cell>
        </row>
        <row r="21141">
          <cell r="J21141" t="str">
            <v/>
          </cell>
        </row>
        <row r="21142">
          <cell r="J21142" t="str">
            <v/>
          </cell>
        </row>
        <row r="21143">
          <cell r="J21143" t="str">
            <v/>
          </cell>
        </row>
        <row r="21144">
          <cell r="J21144" t="str">
            <v/>
          </cell>
        </row>
        <row r="21145">
          <cell r="J21145" t="str">
            <v/>
          </cell>
        </row>
        <row r="21146">
          <cell r="J21146" t="str">
            <v/>
          </cell>
        </row>
        <row r="21147">
          <cell r="J21147" t="str">
            <v/>
          </cell>
        </row>
        <row r="21148">
          <cell r="J21148" t="str">
            <v/>
          </cell>
        </row>
        <row r="21149">
          <cell r="J21149" t="str">
            <v/>
          </cell>
        </row>
        <row r="21150">
          <cell r="J21150" t="str">
            <v/>
          </cell>
        </row>
        <row r="21151">
          <cell r="J21151" t="str">
            <v/>
          </cell>
        </row>
        <row r="21152">
          <cell r="J21152" t="str">
            <v/>
          </cell>
        </row>
        <row r="21153">
          <cell r="J21153" t="str">
            <v/>
          </cell>
        </row>
        <row r="21154">
          <cell r="J21154" t="str">
            <v/>
          </cell>
        </row>
        <row r="21155">
          <cell r="J21155" t="str">
            <v/>
          </cell>
        </row>
        <row r="21156">
          <cell r="J21156" t="str">
            <v/>
          </cell>
        </row>
        <row r="21157">
          <cell r="J21157" t="str">
            <v/>
          </cell>
        </row>
        <row r="21158">
          <cell r="J21158" t="str">
            <v/>
          </cell>
        </row>
        <row r="21159">
          <cell r="J21159" t="str">
            <v/>
          </cell>
        </row>
        <row r="21160">
          <cell r="J21160" t="str">
            <v/>
          </cell>
        </row>
        <row r="21161">
          <cell r="J21161" t="str">
            <v/>
          </cell>
        </row>
        <row r="21162">
          <cell r="J21162" t="str">
            <v/>
          </cell>
        </row>
        <row r="21163">
          <cell r="J21163" t="str">
            <v/>
          </cell>
        </row>
        <row r="21164">
          <cell r="J21164" t="str">
            <v/>
          </cell>
        </row>
        <row r="21165">
          <cell r="J21165" t="str">
            <v/>
          </cell>
        </row>
        <row r="21166">
          <cell r="J21166" t="str">
            <v/>
          </cell>
        </row>
        <row r="21167">
          <cell r="J21167" t="str">
            <v/>
          </cell>
        </row>
        <row r="21168">
          <cell r="J21168" t="str">
            <v/>
          </cell>
        </row>
        <row r="21169">
          <cell r="J21169" t="str">
            <v/>
          </cell>
        </row>
        <row r="21170">
          <cell r="J21170" t="str">
            <v/>
          </cell>
        </row>
        <row r="21171">
          <cell r="J21171" t="str">
            <v/>
          </cell>
        </row>
        <row r="21172">
          <cell r="J21172" t="str">
            <v/>
          </cell>
        </row>
        <row r="21173">
          <cell r="J21173" t="str">
            <v/>
          </cell>
        </row>
        <row r="21174">
          <cell r="J21174" t="str">
            <v/>
          </cell>
        </row>
        <row r="21175">
          <cell r="J21175" t="str">
            <v/>
          </cell>
        </row>
        <row r="21176">
          <cell r="J21176" t="str">
            <v/>
          </cell>
        </row>
        <row r="21177">
          <cell r="J21177" t="str">
            <v/>
          </cell>
        </row>
        <row r="21178">
          <cell r="J21178" t="str">
            <v/>
          </cell>
        </row>
        <row r="21179">
          <cell r="J21179" t="str">
            <v/>
          </cell>
        </row>
        <row r="21180">
          <cell r="J21180" t="str">
            <v/>
          </cell>
        </row>
        <row r="21181">
          <cell r="J21181" t="str">
            <v/>
          </cell>
        </row>
        <row r="21182">
          <cell r="J21182" t="str">
            <v/>
          </cell>
        </row>
        <row r="21183">
          <cell r="J21183" t="str">
            <v/>
          </cell>
        </row>
        <row r="21184">
          <cell r="J21184" t="str">
            <v/>
          </cell>
        </row>
        <row r="21185">
          <cell r="J21185" t="str">
            <v/>
          </cell>
        </row>
        <row r="21186">
          <cell r="J21186" t="str">
            <v/>
          </cell>
        </row>
        <row r="21187">
          <cell r="J21187" t="str">
            <v/>
          </cell>
        </row>
        <row r="21188">
          <cell r="J21188" t="str">
            <v/>
          </cell>
        </row>
        <row r="21189">
          <cell r="J21189" t="str">
            <v/>
          </cell>
        </row>
        <row r="21190">
          <cell r="J21190" t="str">
            <v/>
          </cell>
        </row>
        <row r="21191">
          <cell r="J21191" t="str">
            <v/>
          </cell>
        </row>
        <row r="21192">
          <cell r="J21192" t="str">
            <v/>
          </cell>
        </row>
        <row r="21193">
          <cell r="J21193" t="str">
            <v/>
          </cell>
        </row>
        <row r="21194">
          <cell r="J21194" t="str">
            <v/>
          </cell>
        </row>
        <row r="21195">
          <cell r="J21195" t="str">
            <v/>
          </cell>
        </row>
        <row r="21196">
          <cell r="J21196" t="str">
            <v/>
          </cell>
        </row>
        <row r="21197">
          <cell r="J21197" t="str">
            <v/>
          </cell>
        </row>
        <row r="21198">
          <cell r="J21198" t="str">
            <v/>
          </cell>
        </row>
        <row r="21199">
          <cell r="J21199" t="str">
            <v/>
          </cell>
        </row>
        <row r="21200">
          <cell r="J21200" t="str">
            <v/>
          </cell>
        </row>
        <row r="21201">
          <cell r="J21201" t="str">
            <v/>
          </cell>
        </row>
        <row r="21202">
          <cell r="J21202" t="str">
            <v/>
          </cell>
        </row>
        <row r="21203">
          <cell r="J21203" t="str">
            <v/>
          </cell>
        </row>
        <row r="21204">
          <cell r="J21204" t="str">
            <v/>
          </cell>
        </row>
        <row r="21205">
          <cell r="J21205" t="str">
            <v/>
          </cell>
        </row>
        <row r="21206">
          <cell r="J21206" t="str">
            <v/>
          </cell>
        </row>
        <row r="21207">
          <cell r="J21207" t="str">
            <v/>
          </cell>
        </row>
        <row r="21208">
          <cell r="J21208" t="str">
            <v/>
          </cell>
        </row>
        <row r="21209">
          <cell r="J21209" t="str">
            <v/>
          </cell>
        </row>
        <row r="21210">
          <cell r="J21210" t="str">
            <v/>
          </cell>
        </row>
        <row r="21211">
          <cell r="J21211" t="str">
            <v/>
          </cell>
        </row>
        <row r="21212">
          <cell r="J21212" t="str">
            <v/>
          </cell>
        </row>
        <row r="21213">
          <cell r="J21213" t="str">
            <v/>
          </cell>
        </row>
        <row r="21214">
          <cell r="J21214" t="str">
            <v/>
          </cell>
        </row>
        <row r="21215">
          <cell r="J21215" t="str">
            <v/>
          </cell>
        </row>
        <row r="21216">
          <cell r="J21216" t="str">
            <v/>
          </cell>
        </row>
        <row r="21217">
          <cell r="J21217" t="str">
            <v/>
          </cell>
        </row>
        <row r="21218">
          <cell r="J21218" t="str">
            <v/>
          </cell>
        </row>
        <row r="21219">
          <cell r="J21219" t="str">
            <v/>
          </cell>
        </row>
        <row r="21220">
          <cell r="J21220" t="str">
            <v/>
          </cell>
        </row>
        <row r="21221">
          <cell r="J21221" t="str">
            <v/>
          </cell>
        </row>
        <row r="21222">
          <cell r="J21222" t="str">
            <v/>
          </cell>
        </row>
        <row r="21223">
          <cell r="J21223" t="str">
            <v/>
          </cell>
        </row>
        <row r="21224">
          <cell r="J21224" t="str">
            <v/>
          </cell>
        </row>
        <row r="21225">
          <cell r="J21225" t="str">
            <v/>
          </cell>
        </row>
        <row r="21226">
          <cell r="J21226" t="str">
            <v/>
          </cell>
        </row>
        <row r="21227">
          <cell r="J21227" t="str">
            <v/>
          </cell>
        </row>
        <row r="21228">
          <cell r="J21228" t="str">
            <v/>
          </cell>
        </row>
        <row r="21229">
          <cell r="J21229" t="str">
            <v/>
          </cell>
        </row>
        <row r="21230">
          <cell r="J21230" t="str">
            <v/>
          </cell>
        </row>
        <row r="21231">
          <cell r="J21231" t="str">
            <v/>
          </cell>
        </row>
        <row r="21232">
          <cell r="J21232" t="str">
            <v/>
          </cell>
        </row>
        <row r="21233">
          <cell r="J21233" t="str">
            <v/>
          </cell>
        </row>
        <row r="21234">
          <cell r="J21234" t="str">
            <v/>
          </cell>
        </row>
        <row r="21235">
          <cell r="J21235" t="str">
            <v/>
          </cell>
        </row>
        <row r="21236">
          <cell r="J21236" t="str">
            <v/>
          </cell>
        </row>
        <row r="21237">
          <cell r="J21237" t="str">
            <v/>
          </cell>
        </row>
        <row r="21238">
          <cell r="J21238" t="str">
            <v/>
          </cell>
        </row>
        <row r="21239">
          <cell r="J21239" t="str">
            <v/>
          </cell>
        </row>
        <row r="21240">
          <cell r="J21240" t="str">
            <v/>
          </cell>
        </row>
        <row r="21241">
          <cell r="J21241" t="str">
            <v/>
          </cell>
        </row>
        <row r="21242">
          <cell r="J21242" t="str">
            <v/>
          </cell>
        </row>
        <row r="21243">
          <cell r="J21243" t="str">
            <v/>
          </cell>
        </row>
        <row r="21244">
          <cell r="J21244" t="str">
            <v/>
          </cell>
        </row>
        <row r="21245">
          <cell r="J21245" t="str">
            <v/>
          </cell>
        </row>
        <row r="21246">
          <cell r="J21246" t="str">
            <v/>
          </cell>
        </row>
        <row r="21247">
          <cell r="J21247" t="str">
            <v/>
          </cell>
        </row>
        <row r="21248">
          <cell r="J21248" t="str">
            <v/>
          </cell>
        </row>
        <row r="21249">
          <cell r="J21249" t="str">
            <v/>
          </cell>
        </row>
        <row r="21250">
          <cell r="J21250" t="str">
            <v/>
          </cell>
        </row>
        <row r="21251">
          <cell r="J21251" t="str">
            <v/>
          </cell>
        </row>
        <row r="21252">
          <cell r="J21252" t="str">
            <v/>
          </cell>
        </row>
        <row r="21253">
          <cell r="J21253" t="str">
            <v/>
          </cell>
        </row>
        <row r="21254">
          <cell r="J21254" t="str">
            <v/>
          </cell>
        </row>
        <row r="21255">
          <cell r="J21255" t="str">
            <v/>
          </cell>
        </row>
        <row r="21256">
          <cell r="J21256" t="str">
            <v/>
          </cell>
        </row>
        <row r="21257">
          <cell r="J21257" t="str">
            <v/>
          </cell>
        </row>
        <row r="21258">
          <cell r="J21258" t="str">
            <v/>
          </cell>
        </row>
        <row r="21259">
          <cell r="J21259" t="str">
            <v/>
          </cell>
        </row>
        <row r="21260">
          <cell r="J21260" t="str">
            <v/>
          </cell>
        </row>
        <row r="21261">
          <cell r="J21261" t="str">
            <v/>
          </cell>
        </row>
        <row r="21262">
          <cell r="J21262" t="str">
            <v/>
          </cell>
        </row>
        <row r="21263">
          <cell r="J21263" t="str">
            <v/>
          </cell>
        </row>
        <row r="21264">
          <cell r="J21264" t="str">
            <v/>
          </cell>
        </row>
        <row r="21265">
          <cell r="J21265" t="str">
            <v/>
          </cell>
        </row>
        <row r="21266">
          <cell r="J21266" t="str">
            <v/>
          </cell>
        </row>
        <row r="21267">
          <cell r="J21267" t="str">
            <v/>
          </cell>
        </row>
        <row r="21268">
          <cell r="J21268" t="str">
            <v/>
          </cell>
        </row>
        <row r="21269">
          <cell r="J21269" t="str">
            <v/>
          </cell>
        </row>
        <row r="21270">
          <cell r="J21270" t="str">
            <v/>
          </cell>
        </row>
        <row r="21271">
          <cell r="J21271" t="str">
            <v/>
          </cell>
        </row>
        <row r="21272">
          <cell r="J21272" t="str">
            <v/>
          </cell>
        </row>
        <row r="21273">
          <cell r="J21273" t="str">
            <v/>
          </cell>
        </row>
        <row r="21274">
          <cell r="J21274" t="str">
            <v/>
          </cell>
        </row>
        <row r="21275">
          <cell r="J21275" t="str">
            <v/>
          </cell>
        </row>
        <row r="21276">
          <cell r="J21276" t="str">
            <v/>
          </cell>
        </row>
        <row r="21277">
          <cell r="J21277" t="str">
            <v/>
          </cell>
        </row>
        <row r="21278">
          <cell r="J21278" t="str">
            <v/>
          </cell>
        </row>
        <row r="21279">
          <cell r="J21279" t="str">
            <v/>
          </cell>
        </row>
        <row r="21280">
          <cell r="J21280" t="str">
            <v/>
          </cell>
        </row>
        <row r="21281">
          <cell r="J21281" t="str">
            <v/>
          </cell>
        </row>
        <row r="21282">
          <cell r="J21282" t="str">
            <v/>
          </cell>
        </row>
        <row r="21283">
          <cell r="J21283" t="str">
            <v/>
          </cell>
        </row>
        <row r="21284">
          <cell r="J21284" t="str">
            <v/>
          </cell>
        </row>
        <row r="21285">
          <cell r="J21285" t="str">
            <v/>
          </cell>
        </row>
        <row r="21286">
          <cell r="J21286" t="str">
            <v/>
          </cell>
        </row>
        <row r="21287">
          <cell r="J21287" t="str">
            <v/>
          </cell>
        </row>
        <row r="21288">
          <cell r="J21288" t="str">
            <v/>
          </cell>
        </row>
        <row r="21289">
          <cell r="J21289" t="str">
            <v/>
          </cell>
        </row>
        <row r="21290">
          <cell r="J21290" t="str">
            <v/>
          </cell>
        </row>
        <row r="21291">
          <cell r="J21291" t="str">
            <v/>
          </cell>
        </row>
        <row r="21292">
          <cell r="J21292" t="str">
            <v/>
          </cell>
        </row>
        <row r="21293">
          <cell r="J21293" t="str">
            <v/>
          </cell>
        </row>
        <row r="21294">
          <cell r="J21294" t="str">
            <v/>
          </cell>
        </row>
        <row r="21295">
          <cell r="J21295" t="str">
            <v/>
          </cell>
        </row>
        <row r="21296">
          <cell r="J21296" t="str">
            <v/>
          </cell>
        </row>
        <row r="21297">
          <cell r="J21297" t="str">
            <v/>
          </cell>
        </row>
        <row r="21298">
          <cell r="J21298" t="str">
            <v/>
          </cell>
        </row>
        <row r="21299">
          <cell r="J21299" t="str">
            <v/>
          </cell>
        </row>
        <row r="21300">
          <cell r="J21300" t="str">
            <v/>
          </cell>
        </row>
        <row r="21301">
          <cell r="J21301" t="str">
            <v/>
          </cell>
        </row>
        <row r="21302">
          <cell r="J21302" t="str">
            <v/>
          </cell>
        </row>
        <row r="21303">
          <cell r="J21303" t="str">
            <v/>
          </cell>
        </row>
        <row r="21304">
          <cell r="J21304" t="str">
            <v/>
          </cell>
        </row>
        <row r="21305">
          <cell r="J21305" t="str">
            <v/>
          </cell>
        </row>
        <row r="21306">
          <cell r="J21306" t="str">
            <v/>
          </cell>
        </row>
        <row r="21307">
          <cell r="J21307" t="str">
            <v/>
          </cell>
        </row>
        <row r="21308">
          <cell r="J21308" t="str">
            <v/>
          </cell>
        </row>
        <row r="21309">
          <cell r="J21309" t="str">
            <v/>
          </cell>
        </row>
        <row r="21310">
          <cell r="J21310" t="str">
            <v/>
          </cell>
        </row>
        <row r="21311">
          <cell r="J21311" t="str">
            <v/>
          </cell>
        </row>
        <row r="21312">
          <cell r="J21312" t="str">
            <v/>
          </cell>
        </row>
        <row r="21313">
          <cell r="J21313" t="str">
            <v/>
          </cell>
        </row>
        <row r="21314">
          <cell r="J21314" t="str">
            <v/>
          </cell>
        </row>
        <row r="21315">
          <cell r="J21315" t="str">
            <v/>
          </cell>
        </row>
        <row r="21316">
          <cell r="J21316" t="str">
            <v/>
          </cell>
        </row>
        <row r="21317">
          <cell r="J21317" t="str">
            <v/>
          </cell>
        </row>
        <row r="21318">
          <cell r="J21318" t="str">
            <v/>
          </cell>
        </row>
        <row r="21319">
          <cell r="J21319" t="str">
            <v/>
          </cell>
        </row>
        <row r="21320">
          <cell r="J21320" t="str">
            <v/>
          </cell>
        </row>
        <row r="21321">
          <cell r="J21321" t="str">
            <v/>
          </cell>
        </row>
        <row r="21322">
          <cell r="J21322" t="str">
            <v/>
          </cell>
        </row>
        <row r="21323">
          <cell r="J21323" t="str">
            <v/>
          </cell>
        </row>
        <row r="21324">
          <cell r="J21324" t="str">
            <v/>
          </cell>
        </row>
        <row r="21325">
          <cell r="J21325" t="str">
            <v/>
          </cell>
        </row>
        <row r="21326">
          <cell r="J21326" t="str">
            <v/>
          </cell>
        </row>
        <row r="21327">
          <cell r="J21327" t="str">
            <v/>
          </cell>
        </row>
        <row r="21328">
          <cell r="J21328" t="str">
            <v/>
          </cell>
        </row>
        <row r="21329">
          <cell r="J21329" t="str">
            <v/>
          </cell>
        </row>
        <row r="21330">
          <cell r="J21330" t="str">
            <v/>
          </cell>
        </row>
        <row r="21331">
          <cell r="J21331" t="str">
            <v/>
          </cell>
        </row>
        <row r="21332">
          <cell r="J21332" t="str">
            <v/>
          </cell>
        </row>
        <row r="21333">
          <cell r="J21333" t="str">
            <v/>
          </cell>
        </row>
        <row r="21334">
          <cell r="J21334" t="str">
            <v/>
          </cell>
        </row>
        <row r="21335">
          <cell r="J21335" t="str">
            <v/>
          </cell>
        </row>
        <row r="21336">
          <cell r="J21336" t="str">
            <v/>
          </cell>
        </row>
        <row r="21337">
          <cell r="J21337" t="str">
            <v/>
          </cell>
        </row>
        <row r="21338">
          <cell r="J21338" t="str">
            <v/>
          </cell>
        </row>
        <row r="21339">
          <cell r="J21339" t="str">
            <v/>
          </cell>
        </row>
        <row r="21340">
          <cell r="J21340" t="str">
            <v/>
          </cell>
        </row>
        <row r="21341">
          <cell r="J21341" t="str">
            <v/>
          </cell>
        </row>
        <row r="21342">
          <cell r="J21342" t="str">
            <v/>
          </cell>
        </row>
        <row r="21343">
          <cell r="J21343" t="str">
            <v/>
          </cell>
        </row>
        <row r="21344">
          <cell r="J21344" t="str">
            <v/>
          </cell>
        </row>
        <row r="21345">
          <cell r="J21345" t="str">
            <v/>
          </cell>
        </row>
        <row r="21346">
          <cell r="J21346" t="str">
            <v/>
          </cell>
        </row>
        <row r="21347">
          <cell r="J21347" t="str">
            <v/>
          </cell>
        </row>
        <row r="21348">
          <cell r="J21348" t="str">
            <v/>
          </cell>
        </row>
        <row r="21349">
          <cell r="J21349" t="str">
            <v/>
          </cell>
        </row>
        <row r="21350">
          <cell r="J21350" t="str">
            <v/>
          </cell>
        </row>
        <row r="21351">
          <cell r="J21351" t="str">
            <v/>
          </cell>
        </row>
        <row r="21352">
          <cell r="J21352" t="str">
            <v/>
          </cell>
        </row>
        <row r="21353">
          <cell r="J21353" t="str">
            <v/>
          </cell>
        </row>
        <row r="21354">
          <cell r="J21354" t="str">
            <v/>
          </cell>
        </row>
        <row r="21355">
          <cell r="J21355" t="str">
            <v/>
          </cell>
        </row>
        <row r="21356">
          <cell r="J21356" t="str">
            <v/>
          </cell>
        </row>
        <row r="21357">
          <cell r="J21357" t="str">
            <v/>
          </cell>
        </row>
        <row r="21358">
          <cell r="J21358" t="str">
            <v/>
          </cell>
        </row>
        <row r="21359">
          <cell r="J21359" t="str">
            <v/>
          </cell>
        </row>
        <row r="21360">
          <cell r="J21360" t="str">
            <v/>
          </cell>
        </row>
        <row r="21361">
          <cell r="J21361" t="str">
            <v/>
          </cell>
        </row>
        <row r="21362">
          <cell r="J21362" t="str">
            <v/>
          </cell>
        </row>
        <row r="21363">
          <cell r="J21363" t="str">
            <v/>
          </cell>
        </row>
        <row r="21364">
          <cell r="J21364" t="str">
            <v/>
          </cell>
        </row>
        <row r="21365">
          <cell r="J21365" t="str">
            <v/>
          </cell>
        </row>
        <row r="21366">
          <cell r="J21366" t="str">
            <v/>
          </cell>
        </row>
        <row r="21367">
          <cell r="J21367" t="str">
            <v/>
          </cell>
        </row>
        <row r="21368">
          <cell r="J21368" t="str">
            <v/>
          </cell>
        </row>
        <row r="21369">
          <cell r="J21369" t="str">
            <v/>
          </cell>
        </row>
        <row r="21370">
          <cell r="J21370" t="str">
            <v/>
          </cell>
        </row>
        <row r="21371">
          <cell r="J21371" t="str">
            <v/>
          </cell>
        </row>
        <row r="21372">
          <cell r="J21372" t="str">
            <v/>
          </cell>
        </row>
        <row r="21373">
          <cell r="J21373" t="str">
            <v/>
          </cell>
        </row>
        <row r="21374">
          <cell r="J21374" t="str">
            <v/>
          </cell>
        </row>
        <row r="21375">
          <cell r="J21375" t="str">
            <v/>
          </cell>
        </row>
        <row r="21376">
          <cell r="J21376" t="str">
            <v/>
          </cell>
        </row>
        <row r="21377">
          <cell r="J21377" t="str">
            <v/>
          </cell>
        </row>
        <row r="21378">
          <cell r="J21378" t="str">
            <v/>
          </cell>
        </row>
        <row r="21379">
          <cell r="J21379" t="str">
            <v/>
          </cell>
        </row>
        <row r="21380">
          <cell r="J21380" t="str">
            <v/>
          </cell>
        </row>
        <row r="21381">
          <cell r="J21381" t="str">
            <v/>
          </cell>
        </row>
        <row r="21382">
          <cell r="J21382" t="str">
            <v/>
          </cell>
        </row>
        <row r="21383">
          <cell r="J21383" t="str">
            <v/>
          </cell>
        </row>
        <row r="21384">
          <cell r="J21384" t="str">
            <v/>
          </cell>
        </row>
        <row r="21385">
          <cell r="J21385" t="str">
            <v/>
          </cell>
        </row>
        <row r="21386">
          <cell r="J21386" t="str">
            <v/>
          </cell>
        </row>
        <row r="21387">
          <cell r="J21387" t="str">
            <v/>
          </cell>
        </row>
        <row r="21388">
          <cell r="J21388" t="str">
            <v/>
          </cell>
        </row>
        <row r="21389">
          <cell r="J21389" t="str">
            <v/>
          </cell>
        </row>
        <row r="21390">
          <cell r="J21390" t="str">
            <v/>
          </cell>
        </row>
        <row r="21391">
          <cell r="J21391" t="str">
            <v/>
          </cell>
        </row>
        <row r="21392">
          <cell r="J21392" t="str">
            <v/>
          </cell>
        </row>
        <row r="21393">
          <cell r="J21393" t="str">
            <v/>
          </cell>
        </row>
        <row r="21394">
          <cell r="J21394" t="str">
            <v/>
          </cell>
        </row>
        <row r="21395">
          <cell r="J21395" t="str">
            <v/>
          </cell>
        </row>
        <row r="21396">
          <cell r="J21396" t="str">
            <v/>
          </cell>
        </row>
        <row r="21397">
          <cell r="J21397" t="str">
            <v/>
          </cell>
        </row>
        <row r="21398">
          <cell r="J21398" t="str">
            <v/>
          </cell>
        </row>
        <row r="21399">
          <cell r="J21399" t="str">
            <v/>
          </cell>
        </row>
        <row r="21400">
          <cell r="J21400" t="str">
            <v/>
          </cell>
        </row>
        <row r="21401">
          <cell r="J21401" t="str">
            <v/>
          </cell>
        </row>
        <row r="21402">
          <cell r="J21402" t="str">
            <v/>
          </cell>
        </row>
        <row r="21403">
          <cell r="J21403" t="str">
            <v/>
          </cell>
        </row>
        <row r="21404">
          <cell r="J21404" t="str">
            <v/>
          </cell>
        </row>
        <row r="21405">
          <cell r="J21405" t="str">
            <v/>
          </cell>
        </row>
        <row r="21406">
          <cell r="J21406" t="str">
            <v/>
          </cell>
        </row>
        <row r="21407">
          <cell r="J21407" t="str">
            <v/>
          </cell>
        </row>
        <row r="21408">
          <cell r="J21408" t="str">
            <v/>
          </cell>
        </row>
        <row r="21409">
          <cell r="J21409" t="str">
            <v/>
          </cell>
        </row>
        <row r="21410">
          <cell r="J21410" t="str">
            <v/>
          </cell>
        </row>
        <row r="21411">
          <cell r="J21411" t="str">
            <v/>
          </cell>
        </row>
        <row r="21412">
          <cell r="J21412" t="str">
            <v/>
          </cell>
        </row>
        <row r="21413">
          <cell r="J21413" t="str">
            <v/>
          </cell>
        </row>
        <row r="21414">
          <cell r="J21414" t="str">
            <v/>
          </cell>
        </row>
        <row r="21415">
          <cell r="J21415" t="str">
            <v/>
          </cell>
        </row>
        <row r="21416">
          <cell r="J21416" t="str">
            <v/>
          </cell>
        </row>
        <row r="21417">
          <cell r="J21417" t="str">
            <v/>
          </cell>
        </row>
        <row r="21418">
          <cell r="J21418" t="str">
            <v/>
          </cell>
        </row>
        <row r="21419">
          <cell r="J21419" t="str">
            <v/>
          </cell>
        </row>
        <row r="21420">
          <cell r="J21420" t="str">
            <v/>
          </cell>
        </row>
        <row r="21421">
          <cell r="J21421" t="str">
            <v/>
          </cell>
        </row>
        <row r="21422">
          <cell r="J21422" t="str">
            <v/>
          </cell>
        </row>
        <row r="21423">
          <cell r="J21423" t="str">
            <v/>
          </cell>
        </row>
        <row r="21424">
          <cell r="J21424" t="str">
            <v/>
          </cell>
        </row>
        <row r="21425">
          <cell r="J21425" t="str">
            <v/>
          </cell>
        </row>
        <row r="21426">
          <cell r="J21426" t="str">
            <v/>
          </cell>
        </row>
        <row r="21427">
          <cell r="J21427" t="str">
            <v/>
          </cell>
        </row>
        <row r="21428">
          <cell r="J21428" t="str">
            <v/>
          </cell>
        </row>
        <row r="21429">
          <cell r="J21429" t="str">
            <v/>
          </cell>
        </row>
        <row r="21430">
          <cell r="J21430" t="str">
            <v/>
          </cell>
        </row>
        <row r="21431">
          <cell r="J21431" t="str">
            <v/>
          </cell>
        </row>
        <row r="21432">
          <cell r="J21432" t="str">
            <v/>
          </cell>
        </row>
        <row r="21433">
          <cell r="J21433" t="str">
            <v/>
          </cell>
        </row>
        <row r="21434">
          <cell r="J21434" t="str">
            <v/>
          </cell>
        </row>
        <row r="21435">
          <cell r="J21435" t="str">
            <v/>
          </cell>
        </row>
        <row r="21436">
          <cell r="J21436" t="str">
            <v/>
          </cell>
        </row>
        <row r="21437">
          <cell r="J21437" t="str">
            <v/>
          </cell>
        </row>
        <row r="21438">
          <cell r="J21438" t="str">
            <v/>
          </cell>
        </row>
        <row r="21439">
          <cell r="J21439" t="str">
            <v/>
          </cell>
        </row>
        <row r="21440">
          <cell r="J21440" t="str">
            <v/>
          </cell>
        </row>
        <row r="21441">
          <cell r="J21441" t="str">
            <v/>
          </cell>
        </row>
        <row r="21442">
          <cell r="J21442" t="str">
            <v/>
          </cell>
        </row>
        <row r="21443">
          <cell r="J21443" t="str">
            <v/>
          </cell>
        </row>
        <row r="21444">
          <cell r="J21444" t="str">
            <v/>
          </cell>
        </row>
        <row r="21445">
          <cell r="J21445" t="str">
            <v/>
          </cell>
        </row>
        <row r="21446">
          <cell r="J21446" t="str">
            <v/>
          </cell>
        </row>
        <row r="21447">
          <cell r="J21447" t="str">
            <v/>
          </cell>
        </row>
        <row r="21448">
          <cell r="J21448" t="str">
            <v/>
          </cell>
        </row>
        <row r="21449">
          <cell r="J21449" t="str">
            <v/>
          </cell>
        </row>
        <row r="21450">
          <cell r="J21450" t="str">
            <v/>
          </cell>
        </row>
        <row r="21451">
          <cell r="J21451" t="str">
            <v/>
          </cell>
        </row>
        <row r="21452">
          <cell r="J21452" t="str">
            <v/>
          </cell>
        </row>
        <row r="21453">
          <cell r="J21453" t="str">
            <v/>
          </cell>
        </row>
        <row r="21454">
          <cell r="J21454" t="str">
            <v/>
          </cell>
        </row>
        <row r="21455">
          <cell r="J21455" t="str">
            <v/>
          </cell>
        </row>
        <row r="21456">
          <cell r="J21456" t="str">
            <v/>
          </cell>
        </row>
        <row r="21457">
          <cell r="J21457" t="str">
            <v/>
          </cell>
        </row>
        <row r="21458">
          <cell r="J21458" t="str">
            <v/>
          </cell>
        </row>
        <row r="21459">
          <cell r="J21459" t="str">
            <v/>
          </cell>
        </row>
        <row r="21460">
          <cell r="J21460" t="str">
            <v/>
          </cell>
        </row>
        <row r="21461">
          <cell r="J21461" t="str">
            <v/>
          </cell>
        </row>
        <row r="21462">
          <cell r="J21462" t="str">
            <v/>
          </cell>
        </row>
        <row r="21463">
          <cell r="J21463" t="str">
            <v/>
          </cell>
        </row>
        <row r="21464">
          <cell r="J21464" t="str">
            <v/>
          </cell>
        </row>
        <row r="21465">
          <cell r="J21465" t="str">
            <v/>
          </cell>
        </row>
        <row r="21466">
          <cell r="J21466" t="str">
            <v/>
          </cell>
        </row>
        <row r="21467">
          <cell r="J21467" t="str">
            <v/>
          </cell>
        </row>
        <row r="21468">
          <cell r="J21468" t="str">
            <v/>
          </cell>
        </row>
        <row r="21469">
          <cell r="J21469" t="str">
            <v/>
          </cell>
        </row>
        <row r="21470">
          <cell r="J21470" t="str">
            <v/>
          </cell>
        </row>
        <row r="21471">
          <cell r="J21471" t="str">
            <v/>
          </cell>
        </row>
        <row r="21472">
          <cell r="J21472" t="str">
            <v/>
          </cell>
        </row>
        <row r="21473">
          <cell r="J21473" t="str">
            <v/>
          </cell>
        </row>
        <row r="21474">
          <cell r="J21474" t="str">
            <v/>
          </cell>
        </row>
        <row r="21475">
          <cell r="J21475" t="str">
            <v/>
          </cell>
        </row>
        <row r="21476">
          <cell r="J21476" t="str">
            <v/>
          </cell>
        </row>
        <row r="21477">
          <cell r="J21477" t="str">
            <v/>
          </cell>
        </row>
        <row r="21478">
          <cell r="J21478" t="str">
            <v/>
          </cell>
        </row>
        <row r="21479">
          <cell r="J21479" t="str">
            <v/>
          </cell>
        </row>
        <row r="21480">
          <cell r="J21480" t="str">
            <v/>
          </cell>
        </row>
        <row r="21481">
          <cell r="J21481" t="str">
            <v/>
          </cell>
        </row>
        <row r="21482">
          <cell r="J21482" t="str">
            <v/>
          </cell>
        </row>
        <row r="21483">
          <cell r="J21483" t="str">
            <v/>
          </cell>
        </row>
        <row r="21484">
          <cell r="J21484" t="str">
            <v/>
          </cell>
        </row>
        <row r="21485">
          <cell r="J21485" t="str">
            <v/>
          </cell>
        </row>
        <row r="21486">
          <cell r="J21486" t="str">
            <v/>
          </cell>
        </row>
        <row r="21487">
          <cell r="J21487" t="str">
            <v/>
          </cell>
        </row>
        <row r="21488">
          <cell r="J21488" t="str">
            <v/>
          </cell>
        </row>
        <row r="21489">
          <cell r="J21489" t="str">
            <v/>
          </cell>
        </row>
        <row r="21490">
          <cell r="J21490" t="str">
            <v/>
          </cell>
        </row>
        <row r="21491">
          <cell r="J21491" t="str">
            <v/>
          </cell>
        </row>
        <row r="21492">
          <cell r="J21492" t="str">
            <v/>
          </cell>
        </row>
        <row r="21493">
          <cell r="J21493" t="str">
            <v/>
          </cell>
        </row>
        <row r="21494">
          <cell r="J21494" t="str">
            <v/>
          </cell>
        </row>
        <row r="21495">
          <cell r="J21495" t="str">
            <v/>
          </cell>
        </row>
        <row r="21496">
          <cell r="J21496" t="str">
            <v/>
          </cell>
        </row>
        <row r="21497">
          <cell r="J21497" t="str">
            <v/>
          </cell>
        </row>
        <row r="21498">
          <cell r="J21498" t="str">
            <v/>
          </cell>
        </row>
        <row r="21499">
          <cell r="J21499" t="str">
            <v/>
          </cell>
        </row>
        <row r="21500">
          <cell r="J21500" t="str">
            <v/>
          </cell>
        </row>
        <row r="21501">
          <cell r="J21501" t="str">
            <v/>
          </cell>
        </row>
        <row r="21502">
          <cell r="J21502" t="str">
            <v/>
          </cell>
        </row>
        <row r="21503">
          <cell r="J21503" t="str">
            <v/>
          </cell>
        </row>
        <row r="21504">
          <cell r="J21504" t="str">
            <v/>
          </cell>
        </row>
        <row r="21505">
          <cell r="J21505" t="str">
            <v/>
          </cell>
        </row>
        <row r="21506">
          <cell r="J21506" t="str">
            <v/>
          </cell>
        </row>
        <row r="21507">
          <cell r="J21507" t="str">
            <v/>
          </cell>
        </row>
        <row r="21508">
          <cell r="J21508" t="str">
            <v/>
          </cell>
        </row>
        <row r="21509">
          <cell r="J21509" t="str">
            <v/>
          </cell>
        </row>
        <row r="21510">
          <cell r="J21510" t="str">
            <v/>
          </cell>
        </row>
        <row r="21511">
          <cell r="J21511" t="str">
            <v/>
          </cell>
        </row>
        <row r="21512">
          <cell r="J21512" t="str">
            <v/>
          </cell>
        </row>
        <row r="21513">
          <cell r="J21513" t="str">
            <v/>
          </cell>
        </row>
        <row r="21514">
          <cell r="J21514" t="str">
            <v/>
          </cell>
        </row>
        <row r="21515">
          <cell r="J21515" t="str">
            <v/>
          </cell>
        </row>
        <row r="21516">
          <cell r="J21516" t="str">
            <v/>
          </cell>
        </row>
        <row r="21517">
          <cell r="J21517" t="str">
            <v/>
          </cell>
        </row>
        <row r="21518">
          <cell r="J21518" t="str">
            <v/>
          </cell>
        </row>
        <row r="21519">
          <cell r="J21519" t="str">
            <v/>
          </cell>
        </row>
        <row r="21520">
          <cell r="J21520" t="str">
            <v/>
          </cell>
        </row>
        <row r="21521">
          <cell r="J21521" t="str">
            <v/>
          </cell>
        </row>
        <row r="21522">
          <cell r="J21522" t="str">
            <v/>
          </cell>
        </row>
        <row r="21523">
          <cell r="J21523" t="str">
            <v/>
          </cell>
        </row>
        <row r="21524">
          <cell r="J21524" t="str">
            <v/>
          </cell>
        </row>
        <row r="21525">
          <cell r="J21525" t="str">
            <v/>
          </cell>
        </row>
        <row r="21526">
          <cell r="J21526" t="str">
            <v/>
          </cell>
        </row>
        <row r="21527">
          <cell r="J21527" t="str">
            <v/>
          </cell>
        </row>
        <row r="21528">
          <cell r="J21528" t="str">
            <v/>
          </cell>
        </row>
        <row r="21529">
          <cell r="J21529" t="str">
            <v/>
          </cell>
        </row>
        <row r="21530">
          <cell r="J21530" t="str">
            <v/>
          </cell>
        </row>
        <row r="21531">
          <cell r="J21531" t="str">
            <v/>
          </cell>
        </row>
        <row r="21532">
          <cell r="J21532" t="str">
            <v/>
          </cell>
        </row>
        <row r="21533">
          <cell r="J21533" t="str">
            <v/>
          </cell>
        </row>
        <row r="21534">
          <cell r="J21534" t="str">
            <v/>
          </cell>
        </row>
        <row r="21535">
          <cell r="J21535" t="str">
            <v/>
          </cell>
        </row>
        <row r="21536">
          <cell r="J21536" t="str">
            <v/>
          </cell>
        </row>
        <row r="21537">
          <cell r="J21537" t="str">
            <v/>
          </cell>
        </row>
        <row r="21538">
          <cell r="J21538" t="str">
            <v/>
          </cell>
        </row>
        <row r="21539">
          <cell r="J21539" t="str">
            <v/>
          </cell>
        </row>
        <row r="21540">
          <cell r="J21540" t="str">
            <v/>
          </cell>
        </row>
        <row r="21541">
          <cell r="J21541" t="str">
            <v/>
          </cell>
        </row>
        <row r="21542">
          <cell r="J21542" t="str">
            <v/>
          </cell>
        </row>
        <row r="21543">
          <cell r="J21543" t="str">
            <v/>
          </cell>
        </row>
        <row r="21544">
          <cell r="J21544" t="str">
            <v/>
          </cell>
        </row>
        <row r="21545">
          <cell r="J21545" t="str">
            <v/>
          </cell>
        </row>
        <row r="21546">
          <cell r="J21546" t="str">
            <v/>
          </cell>
        </row>
        <row r="21547">
          <cell r="J21547" t="str">
            <v/>
          </cell>
        </row>
        <row r="21548">
          <cell r="J21548" t="str">
            <v/>
          </cell>
        </row>
        <row r="21549">
          <cell r="J21549" t="str">
            <v/>
          </cell>
        </row>
        <row r="21550">
          <cell r="J21550" t="str">
            <v/>
          </cell>
        </row>
        <row r="21551">
          <cell r="J21551" t="str">
            <v/>
          </cell>
        </row>
        <row r="21552">
          <cell r="J21552" t="str">
            <v/>
          </cell>
        </row>
        <row r="21553">
          <cell r="J21553" t="str">
            <v/>
          </cell>
        </row>
        <row r="21554">
          <cell r="J21554" t="str">
            <v/>
          </cell>
        </row>
        <row r="21555">
          <cell r="J21555" t="str">
            <v/>
          </cell>
        </row>
        <row r="21556">
          <cell r="J21556" t="str">
            <v/>
          </cell>
        </row>
        <row r="21557">
          <cell r="J21557" t="str">
            <v/>
          </cell>
        </row>
        <row r="21558">
          <cell r="J21558" t="str">
            <v/>
          </cell>
        </row>
        <row r="21559">
          <cell r="J21559" t="str">
            <v/>
          </cell>
        </row>
        <row r="21560">
          <cell r="J21560" t="str">
            <v/>
          </cell>
        </row>
        <row r="21561">
          <cell r="J21561" t="str">
            <v/>
          </cell>
        </row>
        <row r="21562">
          <cell r="J21562" t="str">
            <v/>
          </cell>
        </row>
        <row r="21563">
          <cell r="J21563" t="str">
            <v/>
          </cell>
        </row>
        <row r="21564">
          <cell r="J21564" t="str">
            <v/>
          </cell>
        </row>
        <row r="21565">
          <cell r="J21565" t="str">
            <v/>
          </cell>
        </row>
        <row r="21566">
          <cell r="J21566" t="str">
            <v/>
          </cell>
        </row>
        <row r="21567">
          <cell r="J21567" t="str">
            <v/>
          </cell>
        </row>
        <row r="21568">
          <cell r="J21568" t="str">
            <v/>
          </cell>
        </row>
        <row r="21569">
          <cell r="J21569" t="str">
            <v/>
          </cell>
        </row>
        <row r="21570">
          <cell r="J21570" t="str">
            <v/>
          </cell>
        </row>
        <row r="21571">
          <cell r="J21571" t="str">
            <v/>
          </cell>
        </row>
        <row r="21572">
          <cell r="J21572" t="str">
            <v/>
          </cell>
        </row>
        <row r="21573">
          <cell r="J21573" t="str">
            <v/>
          </cell>
        </row>
        <row r="21574">
          <cell r="J21574" t="str">
            <v/>
          </cell>
        </row>
        <row r="21575">
          <cell r="J21575" t="str">
            <v/>
          </cell>
        </row>
        <row r="21576">
          <cell r="J21576" t="str">
            <v/>
          </cell>
        </row>
        <row r="21577">
          <cell r="J21577" t="str">
            <v/>
          </cell>
        </row>
        <row r="21578">
          <cell r="J21578" t="str">
            <v/>
          </cell>
        </row>
        <row r="21579">
          <cell r="J21579" t="str">
            <v/>
          </cell>
        </row>
        <row r="21580">
          <cell r="J21580" t="str">
            <v/>
          </cell>
        </row>
        <row r="21581">
          <cell r="J21581" t="str">
            <v/>
          </cell>
        </row>
        <row r="21582">
          <cell r="J21582" t="str">
            <v/>
          </cell>
        </row>
        <row r="21583">
          <cell r="J21583" t="str">
            <v/>
          </cell>
        </row>
        <row r="21584">
          <cell r="J21584" t="str">
            <v/>
          </cell>
        </row>
        <row r="21585">
          <cell r="J21585" t="str">
            <v/>
          </cell>
        </row>
        <row r="21586">
          <cell r="J21586" t="str">
            <v/>
          </cell>
        </row>
        <row r="21587">
          <cell r="J21587" t="str">
            <v/>
          </cell>
        </row>
        <row r="21588">
          <cell r="J21588" t="str">
            <v/>
          </cell>
        </row>
        <row r="21589">
          <cell r="J21589" t="str">
            <v/>
          </cell>
        </row>
        <row r="21590">
          <cell r="J21590" t="str">
            <v/>
          </cell>
        </row>
        <row r="21591">
          <cell r="J21591" t="str">
            <v/>
          </cell>
        </row>
        <row r="21592">
          <cell r="J21592" t="str">
            <v/>
          </cell>
        </row>
        <row r="21593">
          <cell r="J21593" t="str">
            <v/>
          </cell>
        </row>
        <row r="21594">
          <cell r="J21594" t="str">
            <v/>
          </cell>
        </row>
        <row r="21595">
          <cell r="J21595" t="str">
            <v/>
          </cell>
        </row>
        <row r="21596">
          <cell r="J21596" t="str">
            <v/>
          </cell>
        </row>
        <row r="21597">
          <cell r="J21597" t="str">
            <v/>
          </cell>
        </row>
        <row r="21598">
          <cell r="J21598" t="str">
            <v/>
          </cell>
        </row>
        <row r="21599">
          <cell r="J21599" t="str">
            <v/>
          </cell>
        </row>
        <row r="21600">
          <cell r="J21600" t="str">
            <v/>
          </cell>
        </row>
        <row r="21601">
          <cell r="J21601" t="str">
            <v/>
          </cell>
        </row>
        <row r="21602">
          <cell r="J21602" t="str">
            <v/>
          </cell>
        </row>
        <row r="21603">
          <cell r="J21603" t="str">
            <v/>
          </cell>
        </row>
        <row r="21604">
          <cell r="J21604" t="str">
            <v/>
          </cell>
        </row>
        <row r="21605">
          <cell r="J21605" t="str">
            <v/>
          </cell>
        </row>
        <row r="21606">
          <cell r="J21606" t="str">
            <v/>
          </cell>
        </row>
        <row r="21607">
          <cell r="J21607" t="str">
            <v/>
          </cell>
        </row>
        <row r="21608">
          <cell r="J21608" t="str">
            <v/>
          </cell>
        </row>
        <row r="21609">
          <cell r="J21609" t="str">
            <v/>
          </cell>
        </row>
        <row r="21610">
          <cell r="J21610" t="str">
            <v/>
          </cell>
        </row>
        <row r="21611">
          <cell r="J21611" t="str">
            <v/>
          </cell>
        </row>
        <row r="21612">
          <cell r="J21612" t="str">
            <v/>
          </cell>
        </row>
        <row r="21613">
          <cell r="J21613" t="str">
            <v/>
          </cell>
        </row>
        <row r="21614">
          <cell r="J21614" t="str">
            <v/>
          </cell>
        </row>
        <row r="21615">
          <cell r="J21615" t="str">
            <v/>
          </cell>
        </row>
        <row r="21616">
          <cell r="J21616" t="str">
            <v/>
          </cell>
        </row>
        <row r="21617">
          <cell r="J21617" t="str">
            <v/>
          </cell>
        </row>
        <row r="21618">
          <cell r="J21618" t="str">
            <v/>
          </cell>
        </row>
        <row r="21619">
          <cell r="J21619" t="str">
            <v/>
          </cell>
        </row>
        <row r="21620">
          <cell r="J21620" t="str">
            <v/>
          </cell>
        </row>
        <row r="21621">
          <cell r="J21621" t="str">
            <v/>
          </cell>
        </row>
        <row r="21622">
          <cell r="J21622" t="str">
            <v/>
          </cell>
        </row>
        <row r="21623">
          <cell r="J21623" t="str">
            <v/>
          </cell>
        </row>
        <row r="21624">
          <cell r="J21624" t="str">
            <v/>
          </cell>
        </row>
        <row r="21625">
          <cell r="J21625" t="str">
            <v/>
          </cell>
        </row>
        <row r="21626">
          <cell r="J21626" t="str">
            <v/>
          </cell>
        </row>
        <row r="21627">
          <cell r="J21627" t="str">
            <v/>
          </cell>
        </row>
        <row r="21628">
          <cell r="J21628" t="str">
            <v/>
          </cell>
        </row>
        <row r="21629">
          <cell r="J21629" t="str">
            <v/>
          </cell>
        </row>
        <row r="21630">
          <cell r="J21630" t="str">
            <v/>
          </cell>
        </row>
        <row r="21631">
          <cell r="J21631" t="str">
            <v/>
          </cell>
        </row>
        <row r="21632">
          <cell r="J21632" t="str">
            <v/>
          </cell>
        </row>
        <row r="21633">
          <cell r="J21633" t="str">
            <v/>
          </cell>
        </row>
        <row r="21634">
          <cell r="J21634" t="str">
            <v/>
          </cell>
        </row>
        <row r="21635">
          <cell r="J21635" t="str">
            <v/>
          </cell>
        </row>
        <row r="21636">
          <cell r="J21636" t="str">
            <v/>
          </cell>
        </row>
        <row r="21637">
          <cell r="J21637" t="str">
            <v/>
          </cell>
        </row>
        <row r="21638">
          <cell r="J21638" t="str">
            <v/>
          </cell>
        </row>
        <row r="21639">
          <cell r="J21639" t="str">
            <v/>
          </cell>
        </row>
        <row r="21640">
          <cell r="J21640" t="str">
            <v/>
          </cell>
        </row>
        <row r="21641">
          <cell r="J21641" t="str">
            <v/>
          </cell>
        </row>
        <row r="21642">
          <cell r="J21642" t="str">
            <v/>
          </cell>
        </row>
        <row r="21643">
          <cell r="J21643" t="str">
            <v/>
          </cell>
        </row>
        <row r="21644">
          <cell r="J21644" t="str">
            <v/>
          </cell>
        </row>
        <row r="21645">
          <cell r="J21645" t="str">
            <v/>
          </cell>
        </row>
        <row r="21646">
          <cell r="J21646" t="str">
            <v/>
          </cell>
        </row>
        <row r="21647">
          <cell r="J21647" t="str">
            <v/>
          </cell>
        </row>
        <row r="21648">
          <cell r="J21648" t="str">
            <v/>
          </cell>
        </row>
        <row r="21649">
          <cell r="J21649" t="str">
            <v/>
          </cell>
        </row>
        <row r="21650">
          <cell r="J21650" t="str">
            <v/>
          </cell>
        </row>
        <row r="21651">
          <cell r="J21651" t="str">
            <v/>
          </cell>
        </row>
        <row r="21652">
          <cell r="J21652" t="str">
            <v/>
          </cell>
        </row>
        <row r="21653">
          <cell r="J21653" t="str">
            <v/>
          </cell>
        </row>
        <row r="21654">
          <cell r="J21654" t="str">
            <v/>
          </cell>
        </row>
        <row r="21655">
          <cell r="J21655" t="str">
            <v/>
          </cell>
        </row>
        <row r="21656">
          <cell r="J21656" t="str">
            <v/>
          </cell>
        </row>
        <row r="21657">
          <cell r="J21657" t="str">
            <v/>
          </cell>
        </row>
        <row r="21658">
          <cell r="J21658" t="str">
            <v/>
          </cell>
        </row>
        <row r="21659">
          <cell r="J21659" t="str">
            <v/>
          </cell>
        </row>
        <row r="21660">
          <cell r="J21660" t="str">
            <v/>
          </cell>
        </row>
        <row r="21661">
          <cell r="J21661" t="str">
            <v/>
          </cell>
        </row>
        <row r="21662">
          <cell r="J21662" t="str">
            <v/>
          </cell>
        </row>
        <row r="21663">
          <cell r="J21663" t="str">
            <v/>
          </cell>
        </row>
        <row r="21664">
          <cell r="J21664" t="str">
            <v/>
          </cell>
        </row>
        <row r="21665">
          <cell r="J21665" t="str">
            <v/>
          </cell>
        </row>
        <row r="21666">
          <cell r="J21666" t="str">
            <v/>
          </cell>
        </row>
        <row r="21667">
          <cell r="J21667" t="str">
            <v/>
          </cell>
        </row>
        <row r="21668">
          <cell r="J21668" t="str">
            <v/>
          </cell>
        </row>
        <row r="21669">
          <cell r="J21669" t="str">
            <v/>
          </cell>
        </row>
        <row r="21670">
          <cell r="J21670" t="str">
            <v/>
          </cell>
        </row>
        <row r="21671">
          <cell r="J21671" t="str">
            <v/>
          </cell>
        </row>
        <row r="21672">
          <cell r="J21672" t="str">
            <v/>
          </cell>
        </row>
        <row r="21673">
          <cell r="J21673" t="str">
            <v/>
          </cell>
        </row>
        <row r="21674">
          <cell r="J21674" t="str">
            <v/>
          </cell>
        </row>
        <row r="21675">
          <cell r="J21675" t="str">
            <v/>
          </cell>
        </row>
        <row r="21676">
          <cell r="J21676" t="str">
            <v/>
          </cell>
        </row>
        <row r="21677">
          <cell r="J21677" t="str">
            <v/>
          </cell>
        </row>
        <row r="21678">
          <cell r="J21678" t="str">
            <v/>
          </cell>
        </row>
        <row r="21679">
          <cell r="J21679" t="str">
            <v/>
          </cell>
        </row>
        <row r="21680">
          <cell r="J21680" t="str">
            <v/>
          </cell>
        </row>
        <row r="21681">
          <cell r="J21681" t="str">
            <v/>
          </cell>
        </row>
        <row r="21682">
          <cell r="J21682" t="str">
            <v/>
          </cell>
        </row>
        <row r="21683">
          <cell r="J21683" t="str">
            <v/>
          </cell>
        </row>
        <row r="21684">
          <cell r="J21684" t="str">
            <v/>
          </cell>
        </row>
        <row r="21685">
          <cell r="J21685" t="str">
            <v/>
          </cell>
        </row>
        <row r="21686">
          <cell r="J21686" t="str">
            <v/>
          </cell>
        </row>
        <row r="21687">
          <cell r="J21687" t="str">
            <v/>
          </cell>
        </row>
        <row r="21688">
          <cell r="J21688" t="str">
            <v/>
          </cell>
        </row>
        <row r="21689">
          <cell r="J21689" t="str">
            <v/>
          </cell>
        </row>
        <row r="21690">
          <cell r="J21690" t="str">
            <v/>
          </cell>
        </row>
        <row r="21691">
          <cell r="J21691" t="str">
            <v/>
          </cell>
        </row>
        <row r="21692">
          <cell r="J21692" t="str">
            <v/>
          </cell>
        </row>
        <row r="21693">
          <cell r="J21693" t="str">
            <v/>
          </cell>
        </row>
        <row r="21694">
          <cell r="J21694" t="str">
            <v/>
          </cell>
        </row>
        <row r="21695">
          <cell r="J21695" t="str">
            <v/>
          </cell>
        </row>
        <row r="21696">
          <cell r="J21696" t="str">
            <v/>
          </cell>
        </row>
        <row r="21697">
          <cell r="J21697" t="str">
            <v/>
          </cell>
        </row>
        <row r="21698">
          <cell r="J21698" t="str">
            <v/>
          </cell>
        </row>
        <row r="21699">
          <cell r="J21699" t="str">
            <v/>
          </cell>
        </row>
        <row r="21700">
          <cell r="J21700" t="str">
            <v/>
          </cell>
        </row>
        <row r="21701">
          <cell r="J21701" t="str">
            <v/>
          </cell>
        </row>
        <row r="21702">
          <cell r="J21702" t="str">
            <v/>
          </cell>
        </row>
        <row r="21703">
          <cell r="J21703" t="str">
            <v/>
          </cell>
        </row>
        <row r="21704">
          <cell r="J21704" t="str">
            <v/>
          </cell>
        </row>
        <row r="21705">
          <cell r="J21705" t="str">
            <v/>
          </cell>
        </row>
        <row r="21706">
          <cell r="J21706" t="str">
            <v/>
          </cell>
        </row>
        <row r="21707">
          <cell r="J21707" t="str">
            <v/>
          </cell>
        </row>
        <row r="21708">
          <cell r="J21708" t="str">
            <v/>
          </cell>
        </row>
        <row r="21709">
          <cell r="J21709" t="str">
            <v/>
          </cell>
        </row>
        <row r="21710">
          <cell r="J21710" t="str">
            <v/>
          </cell>
        </row>
        <row r="21711">
          <cell r="J21711" t="str">
            <v/>
          </cell>
        </row>
        <row r="21712">
          <cell r="J21712" t="str">
            <v/>
          </cell>
        </row>
        <row r="21713">
          <cell r="J21713" t="str">
            <v/>
          </cell>
        </row>
        <row r="21714">
          <cell r="J21714" t="str">
            <v/>
          </cell>
        </row>
        <row r="21715">
          <cell r="J21715" t="str">
            <v/>
          </cell>
        </row>
        <row r="21716">
          <cell r="J21716" t="str">
            <v/>
          </cell>
        </row>
        <row r="21717">
          <cell r="J21717" t="str">
            <v/>
          </cell>
        </row>
        <row r="21718">
          <cell r="J21718" t="str">
            <v/>
          </cell>
        </row>
        <row r="21719">
          <cell r="J21719" t="str">
            <v/>
          </cell>
        </row>
        <row r="21720">
          <cell r="J21720" t="str">
            <v/>
          </cell>
        </row>
        <row r="21721">
          <cell r="J21721" t="str">
            <v/>
          </cell>
        </row>
        <row r="21722">
          <cell r="J21722" t="str">
            <v/>
          </cell>
        </row>
        <row r="21723">
          <cell r="J21723" t="str">
            <v/>
          </cell>
        </row>
        <row r="21724">
          <cell r="J21724" t="str">
            <v/>
          </cell>
        </row>
        <row r="21725">
          <cell r="J21725" t="str">
            <v/>
          </cell>
        </row>
        <row r="21726">
          <cell r="J21726" t="str">
            <v/>
          </cell>
        </row>
        <row r="21727">
          <cell r="J21727" t="str">
            <v/>
          </cell>
        </row>
        <row r="21728">
          <cell r="J21728" t="str">
            <v/>
          </cell>
        </row>
        <row r="21729">
          <cell r="J21729" t="str">
            <v/>
          </cell>
        </row>
        <row r="21730">
          <cell r="J21730" t="str">
            <v/>
          </cell>
        </row>
        <row r="21731">
          <cell r="J21731" t="str">
            <v/>
          </cell>
        </row>
        <row r="21732">
          <cell r="J21732" t="str">
            <v/>
          </cell>
        </row>
        <row r="21733">
          <cell r="J21733" t="str">
            <v/>
          </cell>
        </row>
        <row r="21734">
          <cell r="J21734" t="str">
            <v/>
          </cell>
        </row>
        <row r="21735">
          <cell r="J21735" t="str">
            <v/>
          </cell>
        </row>
        <row r="21736">
          <cell r="J21736" t="str">
            <v/>
          </cell>
        </row>
        <row r="21737">
          <cell r="J21737" t="str">
            <v/>
          </cell>
        </row>
        <row r="21738">
          <cell r="J21738" t="str">
            <v/>
          </cell>
        </row>
        <row r="21739">
          <cell r="J21739" t="str">
            <v/>
          </cell>
        </row>
        <row r="21740">
          <cell r="J21740" t="str">
            <v/>
          </cell>
        </row>
        <row r="21741">
          <cell r="J21741" t="str">
            <v/>
          </cell>
        </row>
        <row r="21742">
          <cell r="J21742" t="str">
            <v/>
          </cell>
        </row>
        <row r="21743">
          <cell r="J21743" t="str">
            <v/>
          </cell>
        </row>
        <row r="21744">
          <cell r="J21744" t="str">
            <v/>
          </cell>
        </row>
        <row r="21745">
          <cell r="J21745" t="str">
            <v/>
          </cell>
        </row>
        <row r="21746">
          <cell r="J21746" t="str">
            <v/>
          </cell>
        </row>
        <row r="21747">
          <cell r="J21747" t="str">
            <v/>
          </cell>
        </row>
        <row r="21748">
          <cell r="J21748" t="str">
            <v/>
          </cell>
        </row>
        <row r="21749">
          <cell r="J21749" t="str">
            <v/>
          </cell>
        </row>
        <row r="21750">
          <cell r="J21750" t="str">
            <v/>
          </cell>
        </row>
        <row r="21751">
          <cell r="J21751" t="str">
            <v/>
          </cell>
        </row>
        <row r="21752">
          <cell r="J21752" t="str">
            <v/>
          </cell>
        </row>
        <row r="21753">
          <cell r="J21753" t="str">
            <v/>
          </cell>
        </row>
        <row r="21754">
          <cell r="J21754" t="str">
            <v/>
          </cell>
        </row>
        <row r="21755">
          <cell r="J21755" t="str">
            <v/>
          </cell>
        </row>
        <row r="21756">
          <cell r="J21756" t="str">
            <v/>
          </cell>
        </row>
        <row r="21757">
          <cell r="J21757" t="str">
            <v/>
          </cell>
        </row>
        <row r="21758">
          <cell r="J21758" t="str">
            <v/>
          </cell>
        </row>
        <row r="21759">
          <cell r="J21759" t="str">
            <v/>
          </cell>
        </row>
        <row r="21760">
          <cell r="J21760" t="str">
            <v/>
          </cell>
        </row>
        <row r="21761">
          <cell r="J21761" t="str">
            <v/>
          </cell>
        </row>
        <row r="21762">
          <cell r="J21762" t="str">
            <v/>
          </cell>
        </row>
        <row r="21763">
          <cell r="J21763" t="str">
            <v/>
          </cell>
        </row>
        <row r="21764">
          <cell r="J21764" t="str">
            <v/>
          </cell>
        </row>
        <row r="21765">
          <cell r="J21765" t="str">
            <v/>
          </cell>
        </row>
        <row r="21766">
          <cell r="J21766" t="str">
            <v/>
          </cell>
        </row>
        <row r="21767">
          <cell r="J21767" t="str">
            <v/>
          </cell>
        </row>
        <row r="21768">
          <cell r="J21768" t="str">
            <v/>
          </cell>
        </row>
        <row r="21769">
          <cell r="J21769" t="str">
            <v/>
          </cell>
        </row>
        <row r="21770">
          <cell r="J21770" t="str">
            <v/>
          </cell>
        </row>
        <row r="21771">
          <cell r="J21771" t="str">
            <v/>
          </cell>
        </row>
        <row r="21772">
          <cell r="J21772" t="str">
            <v/>
          </cell>
        </row>
        <row r="21773">
          <cell r="J21773" t="str">
            <v/>
          </cell>
        </row>
        <row r="21774">
          <cell r="J21774" t="str">
            <v/>
          </cell>
        </row>
        <row r="21775">
          <cell r="J21775" t="str">
            <v/>
          </cell>
        </row>
        <row r="21776">
          <cell r="J21776" t="str">
            <v/>
          </cell>
        </row>
        <row r="21777">
          <cell r="J21777" t="str">
            <v/>
          </cell>
        </row>
        <row r="21778">
          <cell r="J21778" t="str">
            <v/>
          </cell>
        </row>
        <row r="21779">
          <cell r="J21779" t="str">
            <v/>
          </cell>
        </row>
        <row r="21780">
          <cell r="J21780" t="str">
            <v/>
          </cell>
        </row>
        <row r="21781">
          <cell r="J21781" t="str">
            <v/>
          </cell>
        </row>
        <row r="21782">
          <cell r="J21782" t="str">
            <v/>
          </cell>
        </row>
        <row r="21783">
          <cell r="J21783" t="str">
            <v/>
          </cell>
        </row>
        <row r="21784">
          <cell r="J21784" t="str">
            <v/>
          </cell>
        </row>
        <row r="21785">
          <cell r="J21785" t="str">
            <v/>
          </cell>
        </row>
        <row r="21786">
          <cell r="J21786" t="str">
            <v/>
          </cell>
        </row>
        <row r="21787">
          <cell r="J21787" t="str">
            <v/>
          </cell>
        </row>
        <row r="21788">
          <cell r="J21788" t="str">
            <v/>
          </cell>
        </row>
        <row r="21789">
          <cell r="J21789" t="str">
            <v/>
          </cell>
        </row>
        <row r="21790">
          <cell r="J21790" t="str">
            <v/>
          </cell>
        </row>
        <row r="21791">
          <cell r="J21791" t="str">
            <v/>
          </cell>
        </row>
        <row r="21792">
          <cell r="J21792" t="str">
            <v/>
          </cell>
        </row>
        <row r="21793">
          <cell r="J21793" t="str">
            <v/>
          </cell>
        </row>
        <row r="21794">
          <cell r="J21794" t="str">
            <v/>
          </cell>
        </row>
        <row r="21795">
          <cell r="J21795" t="str">
            <v/>
          </cell>
        </row>
        <row r="21796">
          <cell r="J21796" t="str">
            <v/>
          </cell>
        </row>
        <row r="21797">
          <cell r="J21797" t="str">
            <v/>
          </cell>
        </row>
        <row r="21798">
          <cell r="J21798" t="str">
            <v/>
          </cell>
        </row>
        <row r="21799">
          <cell r="J21799" t="str">
            <v/>
          </cell>
        </row>
        <row r="21800">
          <cell r="J21800" t="str">
            <v/>
          </cell>
        </row>
        <row r="21801">
          <cell r="J21801" t="str">
            <v/>
          </cell>
        </row>
        <row r="21802">
          <cell r="J21802" t="str">
            <v/>
          </cell>
        </row>
        <row r="21803">
          <cell r="J21803" t="str">
            <v/>
          </cell>
        </row>
        <row r="21804">
          <cell r="J21804" t="str">
            <v/>
          </cell>
        </row>
        <row r="21805">
          <cell r="J21805" t="str">
            <v/>
          </cell>
        </row>
        <row r="21806">
          <cell r="J21806" t="str">
            <v/>
          </cell>
        </row>
        <row r="21807">
          <cell r="J21807" t="str">
            <v/>
          </cell>
        </row>
        <row r="21808">
          <cell r="J21808" t="str">
            <v/>
          </cell>
        </row>
        <row r="21809">
          <cell r="J21809" t="str">
            <v/>
          </cell>
        </row>
        <row r="21810">
          <cell r="J21810" t="str">
            <v/>
          </cell>
        </row>
        <row r="21811">
          <cell r="J21811" t="str">
            <v/>
          </cell>
        </row>
        <row r="21812">
          <cell r="J21812" t="str">
            <v/>
          </cell>
        </row>
        <row r="21813">
          <cell r="J21813" t="str">
            <v/>
          </cell>
        </row>
        <row r="21814">
          <cell r="J21814" t="str">
            <v/>
          </cell>
        </row>
        <row r="21815">
          <cell r="J21815" t="str">
            <v/>
          </cell>
        </row>
        <row r="21816">
          <cell r="J21816" t="str">
            <v/>
          </cell>
        </row>
        <row r="21817">
          <cell r="J21817" t="str">
            <v/>
          </cell>
        </row>
        <row r="21818">
          <cell r="J21818" t="str">
            <v/>
          </cell>
        </row>
        <row r="21819">
          <cell r="J21819" t="str">
            <v/>
          </cell>
        </row>
        <row r="21820">
          <cell r="J21820" t="str">
            <v/>
          </cell>
        </row>
        <row r="21821">
          <cell r="J21821" t="str">
            <v/>
          </cell>
        </row>
        <row r="21822">
          <cell r="J21822" t="str">
            <v/>
          </cell>
        </row>
        <row r="21823">
          <cell r="J21823" t="str">
            <v/>
          </cell>
        </row>
        <row r="21824">
          <cell r="J21824" t="str">
            <v/>
          </cell>
        </row>
        <row r="21825">
          <cell r="J21825" t="str">
            <v/>
          </cell>
        </row>
        <row r="21826">
          <cell r="J21826" t="str">
            <v/>
          </cell>
        </row>
        <row r="21827">
          <cell r="J21827" t="str">
            <v/>
          </cell>
        </row>
        <row r="21828">
          <cell r="J21828" t="str">
            <v/>
          </cell>
        </row>
        <row r="21829">
          <cell r="J21829" t="str">
            <v/>
          </cell>
        </row>
        <row r="21830">
          <cell r="J21830" t="str">
            <v/>
          </cell>
        </row>
        <row r="21831">
          <cell r="J21831" t="str">
            <v/>
          </cell>
        </row>
        <row r="21832">
          <cell r="J21832" t="str">
            <v/>
          </cell>
        </row>
        <row r="21833">
          <cell r="J21833" t="str">
            <v/>
          </cell>
        </row>
        <row r="21834">
          <cell r="J21834" t="str">
            <v/>
          </cell>
        </row>
        <row r="21835">
          <cell r="J21835" t="str">
            <v/>
          </cell>
        </row>
        <row r="21836">
          <cell r="J21836" t="str">
            <v/>
          </cell>
        </row>
        <row r="21837">
          <cell r="J21837" t="str">
            <v/>
          </cell>
        </row>
        <row r="21838">
          <cell r="J21838" t="str">
            <v/>
          </cell>
        </row>
        <row r="21839">
          <cell r="J21839" t="str">
            <v/>
          </cell>
        </row>
        <row r="21840">
          <cell r="J21840" t="str">
            <v/>
          </cell>
        </row>
        <row r="21841">
          <cell r="J21841" t="str">
            <v/>
          </cell>
        </row>
        <row r="21842">
          <cell r="J21842" t="str">
            <v/>
          </cell>
        </row>
        <row r="21843">
          <cell r="J21843" t="str">
            <v/>
          </cell>
        </row>
        <row r="21844">
          <cell r="J21844" t="str">
            <v/>
          </cell>
        </row>
        <row r="21845">
          <cell r="J21845" t="str">
            <v/>
          </cell>
        </row>
        <row r="21846">
          <cell r="J21846" t="str">
            <v/>
          </cell>
        </row>
        <row r="21847">
          <cell r="J21847" t="str">
            <v/>
          </cell>
        </row>
        <row r="21848">
          <cell r="J21848" t="str">
            <v/>
          </cell>
        </row>
        <row r="21849">
          <cell r="J21849" t="str">
            <v/>
          </cell>
        </row>
        <row r="21850">
          <cell r="J21850" t="str">
            <v/>
          </cell>
        </row>
        <row r="21851">
          <cell r="J21851" t="str">
            <v/>
          </cell>
        </row>
        <row r="21852">
          <cell r="J21852" t="str">
            <v/>
          </cell>
        </row>
        <row r="21853">
          <cell r="J21853" t="str">
            <v/>
          </cell>
        </row>
        <row r="21854">
          <cell r="J21854" t="str">
            <v/>
          </cell>
        </row>
        <row r="21855">
          <cell r="J21855" t="str">
            <v/>
          </cell>
        </row>
        <row r="21856">
          <cell r="J21856" t="str">
            <v/>
          </cell>
        </row>
        <row r="21857">
          <cell r="J21857" t="str">
            <v/>
          </cell>
        </row>
        <row r="21858">
          <cell r="J21858" t="str">
            <v/>
          </cell>
        </row>
        <row r="21859">
          <cell r="J21859" t="str">
            <v/>
          </cell>
        </row>
        <row r="21860">
          <cell r="J21860" t="str">
            <v/>
          </cell>
        </row>
        <row r="21861">
          <cell r="J21861" t="str">
            <v/>
          </cell>
        </row>
        <row r="21862">
          <cell r="J21862" t="str">
            <v/>
          </cell>
        </row>
        <row r="21863">
          <cell r="J21863" t="str">
            <v/>
          </cell>
        </row>
        <row r="21864">
          <cell r="J21864" t="str">
            <v/>
          </cell>
        </row>
        <row r="21865">
          <cell r="J21865" t="str">
            <v/>
          </cell>
        </row>
        <row r="21866">
          <cell r="J21866" t="str">
            <v/>
          </cell>
        </row>
        <row r="21867">
          <cell r="J21867" t="str">
            <v/>
          </cell>
        </row>
        <row r="21868">
          <cell r="J21868" t="str">
            <v/>
          </cell>
        </row>
        <row r="21869">
          <cell r="J21869" t="str">
            <v/>
          </cell>
        </row>
        <row r="21870">
          <cell r="J21870" t="str">
            <v/>
          </cell>
        </row>
        <row r="21871">
          <cell r="J21871" t="str">
            <v/>
          </cell>
        </row>
        <row r="21872">
          <cell r="J21872" t="str">
            <v/>
          </cell>
        </row>
        <row r="21873">
          <cell r="J21873" t="str">
            <v/>
          </cell>
        </row>
        <row r="21874">
          <cell r="J21874" t="str">
            <v/>
          </cell>
        </row>
        <row r="21875">
          <cell r="J21875" t="str">
            <v/>
          </cell>
        </row>
        <row r="21876">
          <cell r="J21876" t="str">
            <v/>
          </cell>
        </row>
        <row r="21877">
          <cell r="J21877" t="str">
            <v/>
          </cell>
        </row>
        <row r="21878">
          <cell r="J21878" t="str">
            <v/>
          </cell>
        </row>
        <row r="21879">
          <cell r="J21879" t="str">
            <v/>
          </cell>
        </row>
        <row r="21880">
          <cell r="J21880" t="str">
            <v/>
          </cell>
        </row>
        <row r="21881">
          <cell r="J21881" t="str">
            <v/>
          </cell>
        </row>
        <row r="21882">
          <cell r="J21882" t="str">
            <v/>
          </cell>
        </row>
        <row r="21883">
          <cell r="J21883" t="str">
            <v/>
          </cell>
        </row>
        <row r="21884">
          <cell r="J21884" t="str">
            <v/>
          </cell>
        </row>
        <row r="21885">
          <cell r="J21885" t="str">
            <v/>
          </cell>
        </row>
        <row r="21886">
          <cell r="J21886" t="str">
            <v/>
          </cell>
        </row>
        <row r="21887">
          <cell r="J21887" t="str">
            <v/>
          </cell>
        </row>
        <row r="21888">
          <cell r="J21888" t="str">
            <v/>
          </cell>
        </row>
        <row r="21889">
          <cell r="J21889" t="str">
            <v/>
          </cell>
        </row>
        <row r="21890">
          <cell r="J21890" t="str">
            <v/>
          </cell>
        </row>
        <row r="21891">
          <cell r="J21891" t="str">
            <v/>
          </cell>
        </row>
        <row r="21892">
          <cell r="J21892" t="str">
            <v/>
          </cell>
        </row>
        <row r="21893">
          <cell r="J21893" t="str">
            <v/>
          </cell>
        </row>
        <row r="21894">
          <cell r="J21894" t="str">
            <v/>
          </cell>
        </row>
        <row r="21895">
          <cell r="J21895" t="str">
            <v/>
          </cell>
        </row>
        <row r="21896">
          <cell r="J21896" t="str">
            <v/>
          </cell>
        </row>
        <row r="21897">
          <cell r="J21897" t="str">
            <v/>
          </cell>
        </row>
        <row r="21898">
          <cell r="J21898" t="str">
            <v/>
          </cell>
        </row>
        <row r="21899">
          <cell r="J21899" t="str">
            <v/>
          </cell>
        </row>
        <row r="21900">
          <cell r="J21900" t="str">
            <v/>
          </cell>
        </row>
        <row r="21901">
          <cell r="J21901" t="str">
            <v/>
          </cell>
        </row>
        <row r="21902">
          <cell r="J21902" t="str">
            <v/>
          </cell>
        </row>
        <row r="21903">
          <cell r="J21903" t="str">
            <v/>
          </cell>
        </row>
        <row r="21904">
          <cell r="J21904" t="str">
            <v/>
          </cell>
        </row>
        <row r="21905">
          <cell r="J21905" t="str">
            <v/>
          </cell>
        </row>
        <row r="21906">
          <cell r="J21906" t="str">
            <v/>
          </cell>
        </row>
        <row r="21907">
          <cell r="J21907" t="str">
            <v/>
          </cell>
        </row>
        <row r="21908">
          <cell r="J21908" t="str">
            <v/>
          </cell>
        </row>
        <row r="21909">
          <cell r="J21909" t="str">
            <v/>
          </cell>
        </row>
        <row r="21910">
          <cell r="J21910" t="str">
            <v/>
          </cell>
        </row>
        <row r="21911">
          <cell r="J21911" t="str">
            <v/>
          </cell>
        </row>
        <row r="21912">
          <cell r="J21912" t="str">
            <v/>
          </cell>
        </row>
        <row r="21913">
          <cell r="J21913" t="str">
            <v/>
          </cell>
        </row>
        <row r="21914">
          <cell r="J21914" t="str">
            <v/>
          </cell>
        </row>
        <row r="21915">
          <cell r="J21915" t="str">
            <v/>
          </cell>
        </row>
        <row r="21916">
          <cell r="J21916" t="str">
            <v/>
          </cell>
        </row>
        <row r="21917">
          <cell r="J21917" t="str">
            <v/>
          </cell>
        </row>
        <row r="21918">
          <cell r="J21918" t="str">
            <v/>
          </cell>
        </row>
        <row r="21919">
          <cell r="J21919" t="str">
            <v/>
          </cell>
        </row>
        <row r="21920">
          <cell r="J21920" t="str">
            <v/>
          </cell>
        </row>
        <row r="21921">
          <cell r="J21921" t="str">
            <v/>
          </cell>
        </row>
        <row r="21922">
          <cell r="J21922" t="str">
            <v/>
          </cell>
        </row>
        <row r="21923">
          <cell r="J21923" t="str">
            <v/>
          </cell>
        </row>
        <row r="21924">
          <cell r="J21924" t="str">
            <v/>
          </cell>
        </row>
        <row r="21925">
          <cell r="J21925" t="str">
            <v/>
          </cell>
        </row>
        <row r="21926">
          <cell r="J21926" t="str">
            <v/>
          </cell>
        </row>
        <row r="21927">
          <cell r="J21927" t="str">
            <v/>
          </cell>
        </row>
        <row r="21928">
          <cell r="J21928" t="str">
            <v/>
          </cell>
        </row>
        <row r="21929">
          <cell r="J21929" t="str">
            <v/>
          </cell>
        </row>
        <row r="21930">
          <cell r="J21930" t="str">
            <v/>
          </cell>
        </row>
        <row r="21931">
          <cell r="J21931" t="str">
            <v/>
          </cell>
        </row>
        <row r="21932">
          <cell r="J21932" t="str">
            <v/>
          </cell>
        </row>
        <row r="21933">
          <cell r="J21933" t="str">
            <v/>
          </cell>
        </row>
        <row r="21934">
          <cell r="J21934" t="str">
            <v/>
          </cell>
        </row>
        <row r="21935">
          <cell r="J21935" t="str">
            <v/>
          </cell>
        </row>
        <row r="21936">
          <cell r="J21936" t="str">
            <v/>
          </cell>
        </row>
        <row r="21937">
          <cell r="J21937" t="str">
            <v/>
          </cell>
        </row>
        <row r="21938">
          <cell r="J21938" t="str">
            <v/>
          </cell>
        </row>
        <row r="21939">
          <cell r="J21939" t="str">
            <v/>
          </cell>
        </row>
        <row r="21940">
          <cell r="J21940" t="str">
            <v/>
          </cell>
        </row>
        <row r="21941">
          <cell r="J21941" t="str">
            <v/>
          </cell>
        </row>
        <row r="21942">
          <cell r="J21942" t="str">
            <v/>
          </cell>
        </row>
        <row r="21943">
          <cell r="J21943" t="str">
            <v/>
          </cell>
        </row>
        <row r="21944">
          <cell r="J21944" t="str">
            <v/>
          </cell>
        </row>
        <row r="21945">
          <cell r="J21945" t="str">
            <v/>
          </cell>
        </row>
        <row r="21946">
          <cell r="J21946" t="str">
            <v/>
          </cell>
        </row>
        <row r="21947">
          <cell r="J21947" t="str">
            <v/>
          </cell>
        </row>
        <row r="21948">
          <cell r="J21948" t="str">
            <v/>
          </cell>
        </row>
        <row r="21949">
          <cell r="J21949" t="str">
            <v/>
          </cell>
        </row>
        <row r="21950">
          <cell r="J21950" t="str">
            <v/>
          </cell>
        </row>
        <row r="21951">
          <cell r="J21951" t="str">
            <v/>
          </cell>
        </row>
        <row r="21952">
          <cell r="J21952" t="str">
            <v/>
          </cell>
        </row>
        <row r="21953">
          <cell r="J21953" t="str">
            <v/>
          </cell>
        </row>
        <row r="21954">
          <cell r="J21954" t="str">
            <v/>
          </cell>
        </row>
        <row r="21955">
          <cell r="J21955" t="str">
            <v/>
          </cell>
        </row>
        <row r="21956">
          <cell r="J21956" t="str">
            <v/>
          </cell>
        </row>
        <row r="21957">
          <cell r="J21957" t="str">
            <v/>
          </cell>
        </row>
        <row r="21958">
          <cell r="J21958" t="str">
            <v/>
          </cell>
        </row>
        <row r="21959">
          <cell r="J21959" t="str">
            <v/>
          </cell>
        </row>
        <row r="21960">
          <cell r="J21960" t="str">
            <v/>
          </cell>
        </row>
        <row r="21961">
          <cell r="J21961" t="str">
            <v/>
          </cell>
        </row>
        <row r="21962">
          <cell r="J21962" t="str">
            <v/>
          </cell>
        </row>
        <row r="21963">
          <cell r="J21963" t="str">
            <v/>
          </cell>
        </row>
        <row r="21964">
          <cell r="J21964" t="str">
            <v/>
          </cell>
        </row>
        <row r="21965">
          <cell r="J21965" t="str">
            <v/>
          </cell>
        </row>
        <row r="21966">
          <cell r="J21966" t="str">
            <v/>
          </cell>
        </row>
        <row r="21967">
          <cell r="J21967" t="str">
            <v/>
          </cell>
        </row>
        <row r="21968">
          <cell r="J21968" t="str">
            <v/>
          </cell>
        </row>
        <row r="21969">
          <cell r="J21969" t="str">
            <v/>
          </cell>
        </row>
        <row r="21970">
          <cell r="J21970" t="str">
            <v/>
          </cell>
        </row>
        <row r="21971">
          <cell r="J21971" t="str">
            <v/>
          </cell>
        </row>
        <row r="21972">
          <cell r="J21972" t="str">
            <v/>
          </cell>
        </row>
        <row r="21973">
          <cell r="J21973" t="str">
            <v/>
          </cell>
        </row>
        <row r="21974">
          <cell r="J21974" t="str">
            <v/>
          </cell>
        </row>
        <row r="21975">
          <cell r="J21975" t="str">
            <v/>
          </cell>
        </row>
        <row r="21976">
          <cell r="J21976" t="str">
            <v/>
          </cell>
        </row>
        <row r="21977">
          <cell r="J21977" t="str">
            <v/>
          </cell>
        </row>
        <row r="21978">
          <cell r="J21978" t="str">
            <v/>
          </cell>
        </row>
        <row r="21979">
          <cell r="J21979" t="str">
            <v/>
          </cell>
        </row>
        <row r="21980">
          <cell r="J21980" t="str">
            <v/>
          </cell>
        </row>
        <row r="21981">
          <cell r="J21981" t="str">
            <v/>
          </cell>
        </row>
        <row r="21982">
          <cell r="J21982" t="str">
            <v/>
          </cell>
        </row>
        <row r="21983">
          <cell r="J21983" t="str">
            <v/>
          </cell>
        </row>
        <row r="21984">
          <cell r="J21984" t="str">
            <v/>
          </cell>
        </row>
        <row r="21985">
          <cell r="J21985" t="str">
            <v/>
          </cell>
        </row>
        <row r="21986">
          <cell r="J21986" t="str">
            <v/>
          </cell>
        </row>
        <row r="21987">
          <cell r="J21987" t="str">
            <v/>
          </cell>
        </row>
        <row r="21988">
          <cell r="J21988" t="str">
            <v/>
          </cell>
        </row>
        <row r="21989">
          <cell r="J21989" t="str">
            <v/>
          </cell>
        </row>
        <row r="21990">
          <cell r="J21990" t="str">
            <v/>
          </cell>
        </row>
        <row r="21991">
          <cell r="J21991" t="str">
            <v/>
          </cell>
        </row>
        <row r="21992">
          <cell r="J21992" t="str">
            <v/>
          </cell>
        </row>
        <row r="21993">
          <cell r="J21993" t="str">
            <v/>
          </cell>
        </row>
        <row r="21994">
          <cell r="J21994" t="str">
            <v/>
          </cell>
        </row>
        <row r="21995">
          <cell r="J21995" t="str">
            <v/>
          </cell>
        </row>
        <row r="21996">
          <cell r="J21996" t="str">
            <v/>
          </cell>
        </row>
        <row r="21997">
          <cell r="J21997" t="str">
            <v/>
          </cell>
        </row>
        <row r="21998">
          <cell r="J21998" t="str">
            <v/>
          </cell>
        </row>
        <row r="21999">
          <cell r="J21999" t="str">
            <v/>
          </cell>
        </row>
        <row r="22000">
          <cell r="J22000" t="str">
            <v/>
          </cell>
        </row>
        <row r="22001">
          <cell r="J22001" t="str">
            <v/>
          </cell>
        </row>
        <row r="22002">
          <cell r="J22002" t="str">
            <v/>
          </cell>
        </row>
        <row r="22003">
          <cell r="J22003" t="str">
            <v/>
          </cell>
        </row>
        <row r="22004">
          <cell r="J22004" t="str">
            <v/>
          </cell>
        </row>
        <row r="22005">
          <cell r="J22005" t="str">
            <v/>
          </cell>
        </row>
        <row r="22006">
          <cell r="J22006" t="str">
            <v/>
          </cell>
        </row>
        <row r="22007">
          <cell r="J22007" t="str">
            <v/>
          </cell>
        </row>
        <row r="22008">
          <cell r="J22008" t="str">
            <v/>
          </cell>
        </row>
        <row r="22009">
          <cell r="J22009" t="str">
            <v/>
          </cell>
        </row>
        <row r="22010">
          <cell r="J22010" t="str">
            <v/>
          </cell>
        </row>
        <row r="22011">
          <cell r="J22011" t="str">
            <v/>
          </cell>
        </row>
        <row r="22012">
          <cell r="J22012" t="str">
            <v/>
          </cell>
        </row>
        <row r="22013">
          <cell r="J22013" t="str">
            <v/>
          </cell>
        </row>
        <row r="22014">
          <cell r="J22014" t="str">
            <v/>
          </cell>
        </row>
        <row r="22015">
          <cell r="J22015" t="str">
            <v/>
          </cell>
        </row>
        <row r="22016">
          <cell r="J22016" t="str">
            <v/>
          </cell>
        </row>
        <row r="22017">
          <cell r="J22017" t="str">
            <v/>
          </cell>
        </row>
        <row r="22018">
          <cell r="J22018" t="str">
            <v/>
          </cell>
        </row>
        <row r="22019">
          <cell r="J22019" t="str">
            <v/>
          </cell>
        </row>
        <row r="22020">
          <cell r="J22020" t="str">
            <v/>
          </cell>
        </row>
        <row r="22021">
          <cell r="J22021" t="str">
            <v/>
          </cell>
        </row>
        <row r="22022">
          <cell r="J22022" t="str">
            <v/>
          </cell>
        </row>
        <row r="22023">
          <cell r="J22023" t="str">
            <v/>
          </cell>
        </row>
        <row r="22024">
          <cell r="J22024" t="str">
            <v/>
          </cell>
        </row>
        <row r="22025">
          <cell r="J22025" t="str">
            <v/>
          </cell>
        </row>
        <row r="22026">
          <cell r="J22026" t="str">
            <v/>
          </cell>
        </row>
        <row r="22027">
          <cell r="J22027" t="str">
            <v/>
          </cell>
        </row>
        <row r="22028">
          <cell r="J22028" t="str">
            <v/>
          </cell>
        </row>
        <row r="22029">
          <cell r="J22029" t="str">
            <v/>
          </cell>
        </row>
        <row r="22030">
          <cell r="J22030" t="str">
            <v/>
          </cell>
        </row>
        <row r="22031">
          <cell r="J22031" t="str">
            <v/>
          </cell>
        </row>
        <row r="22032">
          <cell r="J22032" t="str">
            <v/>
          </cell>
        </row>
        <row r="22033">
          <cell r="J22033" t="str">
            <v/>
          </cell>
        </row>
        <row r="22034">
          <cell r="J22034" t="str">
            <v/>
          </cell>
        </row>
        <row r="22035">
          <cell r="J22035" t="str">
            <v/>
          </cell>
        </row>
        <row r="22036">
          <cell r="J22036" t="str">
            <v/>
          </cell>
        </row>
        <row r="22037">
          <cell r="J22037" t="str">
            <v/>
          </cell>
        </row>
        <row r="22038">
          <cell r="J22038" t="str">
            <v/>
          </cell>
        </row>
        <row r="22039">
          <cell r="J22039" t="str">
            <v/>
          </cell>
        </row>
        <row r="22040">
          <cell r="J22040" t="str">
            <v/>
          </cell>
        </row>
        <row r="22041">
          <cell r="J22041" t="str">
            <v/>
          </cell>
        </row>
        <row r="22042">
          <cell r="J22042" t="str">
            <v/>
          </cell>
        </row>
        <row r="22043">
          <cell r="J22043" t="str">
            <v/>
          </cell>
        </row>
        <row r="22044">
          <cell r="J22044" t="str">
            <v/>
          </cell>
        </row>
        <row r="22045">
          <cell r="J22045" t="str">
            <v/>
          </cell>
        </row>
        <row r="22046">
          <cell r="J22046" t="str">
            <v/>
          </cell>
        </row>
        <row r="22047">
          <cell r="J22047" t="str">
            <v/>
          </cell>
        </row>
        <row r="22048">
          <cell r="J22048" t="str">
            <v/>
          </cell>
        </row>
        <row r="22049">
          <cell r="J22049" t="str">
            <v/>
          </cell>
        </row>
        <row r="22050">
          <cell r="J22050" t="str">
            <v/>
          </cell>
        </row>
        <row r="22051">
          <cell r="J22051" t="str">
            <v/>
          </cell>
        </row>
        <row r="22052">
          <cell r="J22052" t="str">
            <v/>
          </cell>
        </row>
        <row r="22053">
          <cell r="J22053" t="str">
            <v/>
          </cell>
        </row>
        <row r="22054">
          <cell r="J22054" t="str">
            <v/>
          </cell>
        </row>
        <row r="22055">
          <cell r="J22055" t="str">
            <v/>
          </cell>
        </row>
        <row r="22056">
          <cell r="J22056" t="str">
            <v/>
          </cell>
        </row>
        <row r="22057">
          <cell r="J22057" t="str">
            <v/>
          </cell>
        </row>
        <row r="22058">
          <cell r="J22058" t="str">
            <v/>
          </cell>
        </row>
        <row r="22059">
          <cell r="J22059" t="str">
            <v/>
          </cell>
        </row>
        <row r="22060">
          <cell r="J22060" t="str">
            <v/>
          </cell>
        </row>
        <row r="22061">
          <cell r="J22061" t="str">
            <v/>
          </cell>
        </row>
        <row r="22062">
          <cell r="J22062" t="str">
            <v/>
          </cell>
        </row>
        <row r="22063">
          <cell r="J22063" t="str">
            <v/>
          </cell>
        </row>
        <row r="22064">
          <cell r="J22064" t="str">
            <v/>
          </cell>
        </row>
        <row r="22065">
          <cell r="J22065" t="str">
            <v/>
          </cell>
        </row>
        <row r="22066">
          <cell r="J22066" t="str">
            <v/>
          </cell>
        </row>
        <row r="22067">
          <cell r="J22067" t="str">
            <v/>
          </cell>
        </row>
        <row r="22068">
          <cell r="J22068" t="str">
            <v/>
          </cell>
        </row>
        <row r="22069">
          <cell r="J22069" t="str">
            <v/>
          </cell>
        </row>
        <row r="22070">
          <cell r="J22070" t="str">
            <v/>
          </cell>
        </row>
        <row r="22071">
          <cell r="J22071" t="str">
            <v/>
          </cell>
        </row>
        <row r="22072">
          <cell r="J22072" t="str">
            <v/>
          </cell>
        </row>
        <row r="22073">
          <cell r="J22073" t="str">
            <v/>
          </cell>
        </row>
        <row r="22074">
          <cell r="J22074" t="str">
            <v/>
          </cell>
        </row>
        <row r="22075">
          <cell r="J22075" t="str">
            <v/>
          </cell>
        </row>
        <row r="22076">
          <cell r="J22076" t="str">
            <v/>
          </cell>
        </row>
        <row r="22077">
          <cell r="J22077" t="str">
            <v/>
          </cell>
        </row>
        <row r="22078">
          <cell r="J22078" t="str">
            <v/>
          </cell>
        </row>
        <row r="22079">
          <cell r="J22079" t="str">
            <v/>
          </cell>
        </row>
        <row r="22080">
          <cell r="J22080" t="str">
            <v/>
          </cell>
        </row>
        <row r="22081">
          <cell r="J22081" t="str">
            <v/>
          </cell>
        </row>
        <row r="22082">
          <cell r="J22082" t="str">
            <v/>
          </cell>
        </row>
        <row r="22083">
          <cell r="J22083" t="str">
            <v/>
          </cell>
        </row>
        <row r="22084">
          <cell r="J22084" t="str">
            <v/>
          </cell>
        </row>
        <row r="22085">
          <cell r="J22085" t="str">
            <v/>
          </cell>
        </row>
        <row r="22086">
          <cell r="J22086" t="str">
            <v/>
          </cell>
        </row>
        <row r="22087">
          <cell r="J22087" t="str">
            <v/>
          </cell>
        </row>
        <row r="22088">
          <cell r="J22088" t="str">
            <v/>
          </cell>
        </row>
        <row r="22089">
          <cell r="J22089" t="str">
            <v/>
          </cell>
        </row>
        <row r="22090">
          <cell r="J22090" t="str">
            <v/>
          </cell>
        </row>
        <row r="22091">
          <cell r="J22091" t="str">
            <v/>
          </cell>
        </row>
        <row r="22092">
          <cell r="J22092" t="str">
            <v/>
          </cell>
        </row>
        <row r="22093">
          <cell r="J22093" t="str">
            <v/>
          </cell>
        </row>
        <row r="22094">
          <cell r="J22094" t="str">
            <v/>
          </cell>
        </row>
        <row r="22095">
          <cell r="J22095" t="str">
            <v/>
          </cell>
        </row>
        <row r="22096">
          <cell r="J22096" t="str">
            <v/>
          </cell>
        </row>
        <row r="22097">
          <cell r="J22097" t="str">
            <v/>
          </cell>
        </row>
        <row r="22098">
          <cell r="J22098" t="str">
            <v/>
          </cell>
        </row>
        <row r="22099">
          <cell r="J22099" t="str">
            <v/>
          </cell>
        </row>
        <row r="22100">
          <cell r="J22100" t="str">
            <v/>
          </cell>
        </row>
        <row r="22101">
          <cell r="J22101" t="str">
            <v/>
          </cell>
        </row>
        <row r="22102">
          <cell r="J22102" t="str">
            <v/>
          </cell>
        </row>
        <row r="22103">
          <cell r="J22103" t="str">
            <v/>
          </cell>
        </row>
        <row r="22104">
          <cell r="J22104" t="str">
            <v/>
          </cell>
        </row>
        <row r="22105">
          <cell r="J22105" t="str">
            <v/>
          </cell>
        </row>
        <row r="22106">
          <cell r="J22106" t="str">
            <v/>
          </cell>
        </row>
        <row r="22107">
          <cell r="J22107" t="str">
            <v/>
          </cell>
        </row>
        <row r="22108">
          <cell r="J22108" t="str">
            <v/>
          </cell>
        </row>
        <row r="22109">
          <cell r="J22109" t="str">
            <v/>
          </cell>
        </row>
        <row r="22110">
          <cell r="J22110" t="str">
            <v/>
          </cell>
        </row>
        <row r="22111">
          <cell r="J22111" t="str">
            <v/>
          </cell>
        </row>
        <row r="22112">
          <cell r="J22112" t="str">
            <v/>
          </cell>
        </row>
        <row r="22113">
          <cell r="J22113" t="str">
            <v/>
          </cell>
        </row>
        <row r="22114">
          <cell r="J22114" t="str">
            <v/>
          </cell>
        </row>
        <row r="22115">
          <cell r="J22115" t="str">
            <v/>
          </cell>
        </row>
        <row r="22116">
          <cell r="J22116" t="str">
            <v/>
          </cell>
        </row>
        <row r="22117">
          <cell r="J22117" t="str">
            <v/>
          </cell>
        </row>
        <row r="22118">
          <cell r="J22118" t="str">
            <v/>
          </cell>
        </row>
        <row r="22119">
          <cell r="J22119" t="str">
            <v/>
          </cell>
        </row>
        <row r="22120">
          <cell r="J22120" t="str">
            <v/>
          </cell>
        </row>
        <row r="22121">
          <cell r="J22121" t="str">
            <v/>
          </cell>
        </row>
        <row r="22122">
          <cell r="J22122" t="str">
            <v/>
          </cell>
        </row>
        <row r="22123">
          <cell r="J22123" t="str">
            <v/>
          </cell>
        </row>
        <row r="22124">
          <cell r="J22124" t="str">
            <v/>
          </cell>
        </row>
        <row r="22125">
          <cell r="J22125" t="str">
            <v/>
          </cell>
        </row>
        <row r="22126">
          <cell r="J22126" t="str">
            <v/>
          </cell>
        </row>
        <row r="22127">
          <cell r="J22127" t="str">
            <v/>
          </cell>
        </row>
        <row r="22128">
          <cell r="J22128" t="str">
            <v/>
          </cell>
        </row>
        <row r="22129">
          <cell r="J22129" t="str">
            <v/>
          </cell>
        </row>
        <row r="22130">
          <cell r="J22130" t="str">
            <v/>
          </cell>
        </row>
        <row r="22131">
          <cell r="J22131" t="str">
            <v/>
          </cell>
        </row>
        <row r="22132">
          <cell r="J22132" t="str">
            <v/>
          </cell>
        </row>
        <row r="22133">
          <cell r="J22133" t="str">
            <v/>
          </cell>
        </row>
        <row r="22134">
          <cell r="J22134" t="str">
            <v/>
          </cell>
        </row>
        <row r="22135">
          <cell r="J22135" t="str">
            <v/>
          </cell>
        </row>
        <row r="22136">
          <cell r="J22136" t="str">
            <v/>
          </cell>
        </row>
        <row r="22137">
          <cell r="J22137" t="str">
            <v/>
          </cell>
        </row>
        <row r="22138">
          <cell r="J22138" t="str">
            <v/>
          </cell>
        </row>
        <row r="22139">
          <cell r="J22139" t="str">
            <v/>
          </cell>
        </row>
        <row r="22140">
          <cell r="J22140" t="str">
            <v/>
          </cell>
        </row>
        <row r="22141">
          <cell r="J22141" t="str">
            <v/>
          </cell>
        </row>
        <row r="22142">
          <cell r="J22142" t="str">
            <v/>
          </cell>
        </row>
        <row r="22143">
          <cell r="J22143" t="str">
            <v/>
          </cell>
        </row>
        <row r="22144">
          <cell r="J22144" t="str">
            <v/>
          </cell>
        </row>
        <row r="22145">
          <cell r="J22145" t="str">
            <v/>
          </cell>
        </row>
        <row r="22146">
          <cell r="J22146" t="str">
            <v/>
          </cell>
        </row>
        <row r="22147">
          <cell r="J22147" t="str">
            <v/>
          </cell>
        </row>
        <row r="22148">
          <cell r="J22148" t="str">
            <v/>
          </cell>
        </row>
        <row r="22149">
          <cell r="J22149" t="str">
            <v/>
          </cell>
        </row>
        <row r="22150">
          <cell r="J22150" t="str">
            <v/>
          </cell>
        </row>
        <row r="22151">
          <cell r="J22151" t="str">
            <v/>
          </cell>
        </row>
        <row r="22152">
          <cell r="J22152" t="str">
            <v/>
          </cell>
        </row>
        <row r="22153">
          <cell r="J22153" t="str">
            <v/>
          </cell>
        </row>
        <row r="22154">
          <cell r="J22154" t="str">
            <v/>
          </cell>
        </row>
        <row r="22155">
          <cell r="J22155" t="str">
            <v/>
          </cell>
        </row>
        <row r="22156">
          <cell r="J22156" t="str">
            <v/>
          </cell>
        </row>
        <row r="22157">
          <cell r="J22157" t="str">
            <v/>
          </cell>
        </row>
        <row r="22158">
          <cell r="J22158" t="str">
            <v/>
          </cell>
        </row>
        <row r="22159">
          <cell r="J22159" t="str">
            <v/>
          </cell>
        </row>
        <row r="22160">
          <cell r="J22160" t="str">
            <v/>
          </cell>
        </row>
        <row r="22161">
          <cell r="J22161" t="str">
            <v/>
          </cell>
        </row>
        <row r="22162">
          <cell r="J22162" t="str">
            <v/>
          </cell>
        </row>
        <row r="22163">
          <cell r="J22163" t="str">
            <v/>
          </cell>
        </row>
        <row r="22164">
          <cell r="J22164" t="str">
            <v/>
          </cell>
        </row>
        <row r="22165">
          <cell r="J22165" t="str">
            <v/>
          </cell>
        </row>
        <row r="22166">
          <cell r="J22166" t="str">
            <v/>
          </cell>
        </row>
        <row r="22167">
          <cell r="J22167" t="str">
            <v/>
          </cell>
        </row>
        <row r="22168">
          <cell r="J22168" t="str">
            <v/>
          </cell>
        </row>
        <row r="22169">
          <cell r="J22169" t="str">
            <v/>
          </cell>
        </row>
        <row r="22170">
          <cell r="J22170" t="str">
            <v/>
          </cell>
        </row>
        <row r="22171">
          <cell r="J22171" t="str">
            <v/>
          </cell>
        </row>
        <row r="22172">
          <cell r="J22172" t="str">
            <v/>
          </cell>
        </row>
        <row r="22173">
          <cell r="J22173" t="str">
            <v/>
          </cell>
        </row>
        <row r="22174">
          <cell r="J22174" t="str">
            <v/>
          </cell>
        </row>
        <row r="22175">
          <cell r="J22175" t="str">
            <v/>
          </cell>
        </row>
        <row r="22176">
          <cell r="J22176" t="str">
            <v/>
          </cell>
        </row>
        <row r="22177">
          <cell r="J22177" t="str">
            <v/>
          </cell>
        </row>
        <row r="22178">
          <cell r="J22178" t="str">
            <v/>
          </cell>
        </row>
        <row r="22179">
          <cell r="J22179" t="str">
            <v/>
          </cell>
        </row>
        <row r="22180">
          <cell r="J22180" t="str">
            <v/>
          </cell>
        </row>
        <row r="22181">
          <cell r="J22181" t="str">
            <v/>
          </cell>
        </row>
        <row r="22182">
          <cell r="J22182" t="str">
            <v/>
          </cell>
        </row>
        <row r="22183">
          <cell r="J22183" t="str">
            <v/>
          </cell>
        </row>
        <row r="22184">
          <cell r="J22184" t="str">
            <v/>
          </cell>
        </row>
        <row r="22185">
          <cell r="J22185" t="str">
            <v/>
          </cell>
        </row>
        <row r="22186">
          <cell r="J22186" t="str">
            <v/>
          </cell>
        </row>
        <row r="22187">
          <cell r="J22187" t="str">
            <v/>
          </cell>
        </row>
        <row r="22188">
          <cell r="J22188" t="str">
            <v/>
          </cell>
        </row>
        <row r="22189">
          <cell r="J22189" t="str">
            <v/>
          </cell>
        </row>
        <row r="22190">
          <cell r="J22190" t="str">
            <v/>
          </cell>
        </row>
        <row r="22191">
          <cell r="J22191" t="str">
            <v/>
          </cell>
        </row>
        <row r="22192">
          <cell r="J22192" t="str">
            <v/>
          </cell>
        </row>
        <row r="22193">
          <cell r="J22193" t="str">
            <v/>
          </cell>
        </row>
        <row r="22194">
          <cell r="J22194" t="str">
            <v/>
          </cell>
        </row>
        <row r="22195">
          <cell r="J22195" t="str">
            <v/>
          </cell>
        </row>
        <row r="22196">
          <cell r="J22196" t="str">
            <v/>
          </cell>
        </row>
        <row r="22197">
          <cell r="J22197" t="str">
            <v/>
          </cell>
        </row>
        <row r="22198">
          <cell r="J22198" t="str">
            <v/>
          </cell>
        </row>
        <row r="22199">
          <cell r="J22199" t="str">
            <v/>
          </cell>
        </row>
        <row r="22200">
          <cell r="J22200" t="str">
            <v/>
          </cell>
        </row>
        <row r="22201">
          <cell r="J22201" t="str">
            <v/>
          </cell>
        </row>
        <row r="22202">
          <cell r="J22202" t="str">
            <v/>
          </cell>
        </row>
        <row r="22203">
          <cell r="J22203" t="str">
            <v/>
          </cell>
        </row>
        <row r="22204">
          <cell r="J22204" t="str">
            <v/>
          </cell>
        </row>
        <row r="22205">
          <cell r="J22205" t="str">
            <v/>
          </cell>
        </row>
        <row r="22206">
          <cell r="J22206" t="str">
            <v/>
          </cell>
        </row>
        <row r="22207">
          <cell r="J22207" t="str">
            <v/>
          </cell>
        </row>
        <row r="22208">
          <cell r="J22208" t="str">
            <v/>
          </cell>
        </row>
        <row r="22209">
          <cell r="J22209" t="str">
            <v/>
          </cell>
        </row>
        <row r="22210">
          <cell r="J22210" t="str">
            <v/>
          </cell>
        </row>
        <row r="22211">
          <cell r="J22211" t="str">
            <v/>
          </cell>
        </row>
        <row r="22212">
          <cell r="J22212" t="str">
            <v/>
          </cell>
        </row>
        <row r="22213">
          <cell r="J22213" t="str">
            <v/>
          </cell>
        </row>
        <row r="22214">
          <cell r="J22214" t="str">
            <v/>
          </cell>
        </row>
        <row r="22215">
          <cell r="J22215" t="str">
            <v/>
          </cell>
        </row>
        <row r="22216">
          <cell r="J22216" t="str">
            <v/>
          </cell>
        </row>
        <row r="22217">
          <cell r="J22217" t="str">
            <v/>
          </cell>
        </row>
        <row r="22218">
          <cell r="J22218" t="str">
            <v/>
          </cell>
        </row>
        <row r="22219">
          <cell r="J22219" t="str">
            <v/>
          </cell>
        </row>
        <row r="22220">
          <cell r="J22220" t="str">
            <v/>
          </cell>
        </row>
        <row r="22221">
          <cell r="J22221" t="str">
            <v/>
          </cell>
        </row>
        <row r="22222">
          <cell r="J22222" t="str">
            <v/>
          </cell>
        </row>
        <row r="22223">
          <cell r="J22223" t="str">
            <v/>
          </cell>
        </row>
        <row r="22224">
          <cell r="J22224" t="str">
            <v/>
          </cell>
        </row>
        <row r="22225">
          <cell r="J22225" t="str">
            <v/>
          </cell>
        </row>
        <row r="22226">
          <cell r="J22226" t="str">
            <v/>
          </cell>
        </row>
        <row r="22227">
          <cell r="J22227" t="str">
            <v/>
          </cell>
        </row>
        <row r="22228">
          <cell r="J22228" t="str">
            <v/>
          </cell>
        </row>
        <row r="22229">
          <cell r="J22229" t="str">
            <v/>
          </cell>
        </row>
        <row r="22230">
          <cell r="J22230" t="str">
            <v/>
          </cell>
        </row>
        <row r="22231">
          <cell r="J22231" t="str">
            <v/>
          </cell>
        </row>
        <row r="22232">
          <cell r="J22232" t="str">
            <v/>
          </cell>
        </row>
        <row r="22233">
          <cell r="J22233" t="str">
            <v/>
          </cell>
        </row>
        <row r="22234">
          <cell r="J22234" t="str">
            <v/>
          </cell>
        </row>
        <row r="22235">
          <cell r="J22235" t="str">
            <v/>
          </cell>
        </row>
        <row r="22236">
          <cell r="J22236" t="str">
            <v/>
          </cell>
        </row>
        <row r="22237">
          <cell r="J22237" t="str">
            <v/>
          </cell>
        </row>
        <row r="22238">
          <cell r="J22238" t="str">
            <v/>
          </cell>
        </row>
        <row r="22239">
          <cell r="J22239" t="str">
            <v/>
          </cell>
        </row>
        <row r="22240">
          <cell r="J22240" t="str">
            <v/>
          </cell>
        </row>
        <row r="22241">
          <cell r="J22241" t="str">
            <v/>
          </cell>
        </row>
        <row r="22242">
          <cell r="J22242" t="str">
            <v/>
          </cell>
        </row>
        <row r="22243">
          <cell r="J22243" t="str">
            <v/>
          </cell>
        </row>
        <row r="22244">
          <cell r="J22244" t="str">
            <v/>
          </cell>
        </row>
        <row r="22245">
          <cell r="J22245" t="str">
            <v/>
          </cell>
        </row>
        <row r="22246">
          <cell r="J22246" t="str">
            <v/>
          </cell>
        </row>
        <row r="22247">
          <cell r="J22247" t="str">
            <v/>
          </cell>
        </row>
        <row r="22248">
          <cell r="J22248" t="str">
            <v/>
          </cell>
        </row>
        <row r="22249">
          <cell r="J22249" t="str">
            <v/>
          </cell>
        </row>
        <row r="22250">
          <cell r="J22250" t="str">
            <v/>
          </cell>
        </row>
        <row r="22251">
          <cell r="J22251" t="str">
            <v/>
          </cell>
        </row>
        <row r="22252">
          <cell r="J22252" t="str">
            <v/>
          </cell>
        </row>
        <row r="22253">
          <cell r="J22253" t="str">
            <v/>
          </cell>
        </row>
        <row r="22254">
          <cell r="J22254" t="str">
            <v/>
          </cell>
        </row>
        <row r="22255">
          <cell r="J22255" t="str">
            <v/>
          </cell>
        </row>
        <row r="22256">
          <cell r="J22256" t="str">
            <v/>
          </cell>
        </row>
        <row r="22257">
          <cell r="J22257" t="str">
            <v/>
          </cell>
        </row>
        <row r="22258">
          <cell r="J22258" t="str">
            <v/>
          </cell>
        </row>
        <row r="22259">
          <cell r="J22259" t="str">
            <v/>
          </cell>
        </row>
        <row r="22260">
          <cell r="J22260" t="str">
            <v/>
          </cell>
        </row>
        <row r="22261">
          <cell r="J22261" t="str">
            <v/>
          </cell>
        </row>
        <row r="22262">
          <cell r="J22262" t="str">
            <v/>
          </cell>
        </row>
        <row r="22263">
          <cell r="J22263" t="str">
            <v/>
          </cell>
        </row>
        <row r="22264">
          <cell r="J22264" t="str">
            <v/>
          </cell>
        </row>
        <row r="22265">
          <cell r="J22265" t="str">
            <v/>
          </cell>
        </row>
        <row r="22266">
          <cell r="J22266" t="str">
            <v/>
          </cell>
        </row>
        <row r="22267">
          <cell r="J22267" t="str">
            <v/>
          </cell>
        </row>
        <row r="22268">
          <cell r="J22268" t="str">
            <v/>
          </cell>
        </row>
        <row r="22269">
          <cell r="J22269" t="str">
            <v/>
          </cell>
        </row>
        <row r="22270">
          <cell r="J22270" t="str">
            <v/>
          </cell>
        </row>
        <row r="22271">
          <cell r="J22271" t="str">
            <v/>
          </cell>
        </row>
        <row r="22272">
          <cell r="J22272" t="str">
            <v/>
          </cell>
        </row>
        <row r="22273">
          <cell r="J22273" t="str">
            <v/>
          </cell>
        </row>
        <row r="22274">
          <cell r="J22274" t="str">
            <v/>
          </cell>
        </row>
        <row r="22275">
          <cell r="J22275" t="str">
            <v/>
          </cell>
        </row>
        <row r="22276">
          <cell r="J22276" t="str">
            <v/>
          </cell>
        </row>
        <row r="22277">
          <cell r="J22277" t="str">
            <v/>
          </cell>
        </row>
        <row r="22278">
          <cell r="J22278" t="str">
            <v/>
          </cell>
        </row>
        <row r="22279">
          <cell r="J22279" t="str">
            <v/>
          </cell>
        </row>
        <row r="22280">
          <cell r="J22280" t="str">
            <v/>
          </cell>
        </row>
        <row r="22281">
          <cell r="J22281" t="str">
            <v/>
          </cell>
        </row>
        <row r="22282">
          <cell r="J22282" t="str">
            <v/>
          </cell>
        </row>
        <row r="22283">
          <cell r="J22283" t="str">
            <v/>
          </cell>
        </row>
        <row r="22284">
          <cell r="J22284" t="str">
            <v/>
          </cell>
        </row>
        <row r="22285">
          <cell r="J22285" t="str">
            <v/>
          </cell>
        </row>
        <row r="22286">
          <cell r="J22286" t="str">
            <v/>
          </cell>
        </row>
        <row r="22287">
          <cell r="J22287" t="str">
            <v/>
          </cell>
        </row>
        <row r="22288">
          <cell r="J22288" t="str">
            <v/>
          </cell>
        </row>
        <row r="22289">
          <cell r="J22289" t="str">
            <v/>
          </cell>
        </row>
        <row r="22290">
          <cell r="J22290" t="str">
            <v/>
          </cell>
        </row>
        <row r="22291">
          <cell r="J22291" t="str">
            <v/>
          </cell>
        </row>
        <row r="22292">
          <cell r="J22292" t="str">
            <v/>
          </cell>
        </row>
        <row r="22293">
          <cell r="J22293" t="str">
            <v/>
          </cell>
        </row>
        <row r="22294">
          <cell r="J22294" t="str">
            <v/>
          </cell>
        </row>
        <row r="22295">
          <cell r="J22295" t="str">
            <v/>
          </cell>
        </row>
        <row r="22296">
          <cell r="J22296" t="str">
            <v/>
          </cell>
        </row>
        <row r="22297">
          <cell r="J22297" t="str">
            <v/>
          </cell>
        </row>
        <row r="22298">
          <cell r="J22298" t="str">
            <v/>
          </cell>
        </row>
        <row r="22299">
          <cell r="J22299" t="str">
            <v/>
          </cell>
        </row>
        <row r="22300">
          <cell r="J22300" t="str">
            <v/>
          </cell>
        </row>
        <row r="22301">
          <cell r="J22301" t="str">
            <v/>
          </cell>
        </row>
        <row r="22302">
          <cell r="J22302" t="str">
            <v/>
          </cell>
        </row>
        <row r="22303">
          <cell r="J22303" t="str">
            <v/>
          </cell>
        </row>
        <row r="22304">
          <cell r="J22304" t="str">
            <v/>
          </cell>
        </row>
        <row r="22305">
          <cell r="J22305" t="str">
            <v/>
          </cell>
        </row>
        <row r="22306">
          <cell r="J22306" t="str">
            <v/>
          </cell>
        </row>
        <row r="22307">
          <cell r="J22307" t="str">
            <v/>
          </cell>
        </row>
        <row r="22308">
          <cell r="J22308" t="str">
            <v/>
          </cell>
        </row>
        <row r="22309">
          <cell r="J22309" t="str">
            <v/>
          </cell>
        </row>
        <row r="22310">
          <cell r="J22310" t="str">
            <v/>
          </cell>
        </row>
        <row r="22311">
          <cell r="J22311" t="str">
            <v/>
          </cell>
        </row>
        <row r="22312">
          <cell r="J22312" t="str">
            <v/>
          </cell>
        </row>
        <row r="22313">
          <cell r="J22313" t="str">
            <v/>
          </cell>
        </row>
        <row r="22314">
          <cell r="J22314" t="str">
            <v/>
          </cell>
        </row>
        <row r="22315">
          <cell r="J22315" t="str">
            <v/>
          </cell>
        </row>
        <row r="22316">
          <cell r="J22316" t="str">
            <v/>
          </cell>
        </row>
        <row r="22317">
          <cell r="J22317" t="str">
            <v/>
          </cell>
        </row>
        <row r="22318">
          <cell r="J22318" t="str">
            <v/>
          </cell>
        </row>
        <row r="22319">
          <cell r="J22319" t="str">
            <v/>
          </cell>
        </row>
        <row r="22320">
          <cell r="J22320" t="str">
            <v/>
          </cell>
        </row>
        <row r="22321">
          <cell r="J22321" t="str">
            <v/>
          </cell>
        </row>
        <row r="22322">
          <cell r="J22322" t="str">
            <v/>
          </cell>
        </row>
        <row r="22323">
          <cell r="J22323" t="str">
            <v/>
          </cell>
        </row>
        <row r="22324">
          <cell r="J22324" t="str">
            <v/>
          </cell>
        </row>
        <row r="22325">
          <cell r="J22325" t="str">
            <v/>
          </cell>
        </row>
        <row r="22326">
          <cell r="J22326" t="str">
            <v/>
          </cell>
        </row>
        <row r="22327">
          <cell r="J22327" t="str">
            <v/>
          </cell>
        </row>
        <row r="22328">
          <cell r="J22328" t="str">
            <v/>
          </cell>
        </row>
        <row r="22329">
          <cell r="J22329" t="str">
            <v/>
          </cell>
        </row>
        <row r="22330">
          <cell r="J22330" t="str">
            <v/>
          </cell>
        </row>
        <row r="22331">
          <cell r="J22331" t="str">
            <v/>
          </cell>
        </row>
        <row r="22332">
          <cell r="J22332" t="str">
            <v/>
          </cell>
        </row>
        <row r="22333">
          <cell r="J22333" t="str">
            <v/>
          </cell>
        </row>
        <row r="22334">
          <cell r="J22334" t="str">
            <v/>
          </cell>
        </row>
        <row r="22335">
          <cell r="J22335" t="str">
            <v/>
          </cell>
        </row>
        <row r="22336">
          <cell r="J22336" t="str">
            <v/>
          </cell>
        </row>
        <row r="22337">
          <cell r="J22337" t="str">
            <v/>
          </cell>
        </row>
        <row r="22338">
          <cell r="J22338" t="str">
            <v/>
          </cell>
        </row>
        <row r="22339">
          <cell r="J22339" t="str">
            <v/>
          </cell>
        </row>
        <row r="22340">
          <cell r="J22340" t="str">
            <v/>
          </cell>
        </row>
        <row r="22341">
          <cell r="J22341" t="str">
            <v/>
          </cell>
        </row>
        <row r="22342">
          <cell r="J22342" t="str">
            <v/>
          </cell>
        </row>
        <row r="22343">
          <cell r="J22343" t="str">
            <v/>
          </cell>
        </row>
        <row r="22344">
          <cell r="J22344" t="str">
            <v/>
          </cell>
        </row>
        <row r="22345">
          <cell r="J22345" t="str">
            <v/>
          </cell>
        </row>
        <row r="22346">
          <cell r="J22346" t="str">
            <v/>
          </cell>
        </row>
        <row r="22347">
          <cell r="J22347" t="str">
            <v/>
          </cell>
        </row>
        <row r="22348">
          <cell r="J22348" t="str">
            <v/>
          </cell>
        </row>
        <row r="22349">
          <cell r="J22349" t="str">
            <v/>
          </cell>
        </row>
        <row r="22350">
          <cell r="J22350" t="str">
            <v/>
          </cell>
        </row>
        <row r="22351">
          <cell r="J22351" t="str">
            <v/>
          </cell>
        </row>
        <row r="22352">
          <cell r="J22352" t="str">
            <v/>
          </cell>
        </row>
        <row r="22353">
          <cell r="J22353" t="str">
            <v/>
          </cell>
        </row>
        <row r="22354">
          <cell r="J22354" t="str">
            <v/>
          </cell>
        </row>
        <row r="22355">
          <cell r="J22355" t="str">
            <v/>
          </cell>
        </row>
        <row r="22356">
          <cell r="J22356" t="str">
            <v/>
          </cell>
        </row>
        <row r="22357">
          <cell r="J22357" t="str">
            <v/>
          </cell>
        </row>
        <row r="22358">
          <cell r="J22358" t="str">
            <v/>
          </cell>
        </row>
        <row r="22359">
          <cell r="J22359" t="str">
            <v/>
          </cell>
        </row>
        <row r="22360">
          <cell r="J22360" t="str">
            <v/>
          </cell>
        </row>
        <row r="22361">
          <cell r="J22361" t="str">
            <v/>
          </cell>
        </row>
        <row r="22362">
          <cell r="J22362" t="str">
            <v/>
          </cell>
        </row>
        <row r="22363">
          <cell r="J22363" t="str">
            <v/>
          </cell>
        </row>
        <row r="22364">
          <cell r="J22364" t="str">
            <v/>
          </cell>
        </row>
        <row r="22365">
          <cell r="J22365" t="str">
            <v/>
          </cell>
        </row>
        <row r="22366">
          <cell r="J22366" t="str">
            <v/>
          </cell>
        </row>
        <row r="22367">
          <cell r="J22367" t="str">
            <v/>
          </cell>
        </row>
        <row r="22368">
          <cell r="J22368" t="str">
            <v/>
          </cell>
        </row>
        <row r="22369">
          <cell r="J22369" t="str">
            <v/>
          </cell>
        </row>
        <row r="22370">
          <cell r="J22370" t="str">
            <v/>
          </cell>
        </row>
        <row r="22371">
          <cell r="J22371" t="str">
            <v/>
          </cell>
        </row>
        <row r="22372">
          <cell r="J22372" t="str">
            <v/>
          </cell>
        </row>
        <row r="22373">
          <cell r="J22373" t="str">
            <v/>
          </cell>
        </row>
        <row r="22374">
          <cell r="J22374" t="str">
            <v/>
          </cell>
        </row>
        <row r="22375">
          <cell r="J22375" t="str">
            <v/>
          </cell>
        </row>
        <row r="22376">
          <cell r="J22376" t="str">
            <v/>
          </cell>
        </row>
        <row r="22377">
          <cell r="J22377" t="str">
            <v/>
          </cell>
        </row>
        <row r="22378">
          <cell r="J22378" t="str">
            <v/>
          </cell>
        </row>
        <row r="22379">
          <cell r="J22379" t="str">
            <v/>
          </cell>
        </row>
        <row r="22380">
          <cell r="J22380" t="str">
            <v/>
          </cell>
        </row>
        <row r="22381">
          <cell r="J22381" t="str">
            <v/>
          </cell>
        </row>
        <row r="22382">
          <cell r="J22382" t="str">
            <v/>
          </cell>
        </row>
        <row r="22383">
          <cell r="J22383" t="str">
            <v/>
          </cell>
        </row>
        <row r="22384">
          <cell r="J22384" t="str">
            <v/>
          </cell>
        </row>
        <row r="22385">
          <cell r="J22385" t="str">
            <v/>
          </cell>
        </row>
        <row r="22386">
          <cell r="J22386" t="str">
            <v/>
          </cell>
        </row>
        <row r="22387">
          <cell r="J22387" t="str">
            <v/>
          </cell>
        </row>
        <row r="22388">
          <cell r="J22388" t="str">
            <v/>
          </cell>
        </row>
        <row r="22389">
          <cell r="J22389" t="str">
            <v/>
          </cell>
        </row>
        <row r="22390">
          <cell r="J22390" t="str">
            <v/>
          </cell>
        </row>
        <row r="22391">
          <cell r="J22391" t="str">
            <v/>
          </cell>
        </row>
        <row r="22392">
          <cell r="J22392" t="str">
            <v/>
          </cell>
        </row>
        <row r="22393">
          <cell r="J22393" t="str">
            <v/>
          </cell>
        </row>
        <row r="22394">
          <cell r="J22394" t="str">
            <v/>
          </cell>
        </row>
        <row r="22395">
          <cell r="J22395" t="str">
            <v/>
          </cell>
        </row>
        <row r="22396">
          <cell r="J22396" t="str">
            <v/>
          </cell>
        </row>
        <row r="22397">
          <cell r="J22397" t="str">
            <v/>
          </cell>
        </row>
        <row r="22398">
          <cell r="J22398" t="str">
            <v/>
          </cell>
        </row>
        <row r="22399">
          <cell r="J22399" t="str">
            <v/>
          </cell>
        </row>
        <row r="22400">
          <cell r="J22400" t="str">
            <v/>
          </cell>
        </row>
        <row r="22401">
          <cell r="J22401" t="str">
            <v/>
          </cell>
        </row>
        <row r="22402">
          <cell r="J22402" t="str">
            <v/>
          </cell>
        </row>
        <row r="22403">
          <cell r="J22403" t="str">
            <v/>
          </cell>
        </row>
        <row r="22404">
          <cell r="J22404" t="str">
            <v/>
          </cell>
        </row>
        <row r="22405">
          <cell r="J22405" t="str">
            <v/>
          </cell>
        </row>
        <row r="22406">
          <cell r="J22406" t="str">
            <v/>
          </cell>
        </row>
        <row r="22407">
          <cell r="J22407" t="str">
            <v/>
          </cell>
        </row>
        <row r="22408">
          <cell r="J22408" t="str">
            <v/>
          </cell>
        </row>
        <row r="22409">
          <cell r="J22409" t="str">
            <v/>
          </cell>
        </row>
        <row r="22410">
          <cell r="J22410" t="str">
            <v/>
          </cell>
        </row>
        <row r="22411">
          <cell r="J22411" t="str">
            <v/>
          </cell>
        </row>
        <row r="22412">
          <cell r="J22412" t="str">
            <v/>
          </cell>
        </row>
        <row r="22413">
          <cell r="J22413" t="str">
            <v/>
          </cell>
        </row>
        <row r="22414">
          <cell r="J22414" t="str">
            <v/>
          </cell>
        </row>
        <row r="22415">
          <cell r="J22415" t="str">
            <v/>
          </cell>
        </row>
        <row r="22416">
          <cell r="J22416" t="str">
            <v/>
          </cell>
        </row>
        <row r="22417">
          <cell r="J22417" t="str">
            <v/>
          </cell>
        </row>
        <row r="22418">
          <cell r="J22418" t="str">
            <v/>
          </cell>
        </row>
        <row r="22419">
          <cell r="J22419" t="str">
            <v/>
          </cell>
        </row>
        <row r="22420">
          <cell r="J22420" t="str">
            <v/>
          </cell>
        </row>
        <row r="22421">
          <cell r="J22421" t="str">
            <v/>
          </cell>
        </row>
        <row r="22422">
          <cell r="J22422" t="str">
            <v/>
          </cell>
        </row>
        <row r="22423">
          <cell r="J22423" t="str">
            <v/>
          </cell>
        </row>
        <row r="22424">
          <cell r="J22424" t="str">
            <v/>
          </cell>
        </row>
        <row r="22425">
          <cell r="J22425" t="str">
            <v/>
          </cell>
        </row>
        <row r="22426">
          <cell r="J22426" t="str">
            <v/>
          </cell>
        </row>
        <row r="22427">
          <cell r="J22427" t="str">
            <v/>
          </cell>
        </row>
        <row r="22428">
          <cell r="J22428" t="str">
            <v/>
          </cell>
        </row>
        <row r="22429">
          <cell r="J22429" t="str">
            <v/>
          </cell>
        </row>
        <row r="22430">
          <cell r="J22430" t="str">
            <v/>
          </cell>
        </row>
        <row r="22431">
          <cell r="J22431" t="str">
            <v/>
          </cell>
        </row>
        <row r="22432">
          <cell r="J22432" t="str">
            <v/>
          </cell>
        </row>
        <row r="22433">
          <cell r="J22433" t="str">
            <v/>
          </cell>
        </row>
        <row r="22434">
          <cell r="J22434" t="str">
            <v/>
          </cell>
        </row>
        <row r="22435">
          <cell r="J22435" t="str">
            <v/>
          </cell>
        </row>
        <row r="22436">
          <cell r="J22436" t="str">
            <v/>
          </cell>
        </row>
        <row r="22437">
          <cell r="J22437" t="str">
            <v/>
          </cell>
        </row>
        <row r="22438">
          <cell r="J22438" t="str">
            <v/>
          </cell>
        </row>
        <row r="22439">
          <cell r="J22439" t="str">
            <v/>
          </cell>
        </row>
        <row r="22440">
          <cell r="J22440" t="str">
            <v/>
          </cell>
        </row>
        <row r="22441">
          <cell r="J22441" t="str">
            <v/>
          </cell>
        </row>
        <row r="22442">
          <cell r="J22442" t="str">
            <v/>
          </cell>
        </row>
        <row r="22443">
          <cell r="J22443" t="str">
            <v/>
          </cell>
        </row>
        <row r="22444">
          <cell r="J22444" t="str">
            <v/>
          </cell>
        </row>
        <row r="22445">
          <cell r="J22445" t="str">
            <v/>
          </cell>
        </row>
        <row r="22446">
          <cell r="J22446" t="str">
            <v/>
          </cell>
        </row>
        <row r="22447">
          <cell r="J22447" t="str">
            <v/>
          </cell>
        </row>
        <row r="22448">
          <cell r="J22448" t="str">
            <v/>
          </cell>
        </row>
        <row r="22449">
          <cell r="J22449" t="str">
            <v/>
          </cell>
        </row>
        <row r="22450">
          <cell r="J22450" t="str">
            <v/>
          </cell>
        </row>
        <row r="22451">
          <cell r="J22451" t="str">
            <v/>
          </cell>
        </row>
        <row r="22452">
          <cell r="J22452" t="str">
            <v/>
          </cell>
        </row>
        <row r="22453">
          <cell r="J22453" t="str">
            <v/>
          </cell>
        </row>
        <row r="22454">
          <cell r="J22454" t="str">
            <v/>
          </cell>
        </row>
        <row r="22455">
          <cell r="J22455" t="str">
            <v/>
          </cell>
        </row>
        <row r="22456">
          <cell r="J22456" t="str">
            <v/>
          </cell>
        </row>
        <row r="22457">
          <cell r="J22457" t="str">
            <v/>
          </cell>
        </row>
        <row r="22458">
          <cell r="J22458" t="str">
            <v/>
          </cell>
        </row>
        <row r="22459">
          <cell r="J22459" t="str">
            <v/>
          </cell>
        </row>
        <row r="22460">
          <cell r="J22460" t="str">
            <v/>
          </cell>
        </row>
        <row r="22461">
          <cell r="J22461" t="str">
            <v/>
          </cell>
        </row>
        <row r="22462">
          <cell r="J22462" t="str">
            <v/>
          </cell>
        </row>
        <row r="22463">
          <cell r="J22463" t="str">
            <v/>
          </cell>
        </row>
        <row r="22464">
          <cell r="J22464" t="str">
            <v/>
          </cell>
        </row>
        <row r="22465">
          <cell r="J22465" t="str">
            <v/>
          </cell>
        </row>
        <row r="22466">
          <cell r="J22466" t="str">
            <v/>
          </cell>
        </row>
        <row r="22467">
          <cell r="J22467" t="str">
            <v/>
          </cell>
        </row>
        <row r="22468">
          <cell r="J22468" t="str">
            <v/>
          </cell>
        </row>
        <row r="22469">
          <cell r="J22469" t="str">
            <v/>
          </cell>
        </row>
        <row r="22470">
          <cell r="J22470" t="str">
            <v/>
          </cell>
        </row>
        <row r="22471">
          <cell r="J22471" t="str">
            <v/>
          </cell>
        </row>
        <row r="22472">
          <cell r="J22472" t="str">
            <v/>
          </cell>
        </row>
        <row r="22473">
          <cell r="J22473" t="str">
            <v/>
          </cell>
        </row>
        <row r="22474">
          <cell r="J22474" t="str">
            <v/>
          </cell>
        </row>
        <row r="22475">
          <cell r="J22475" t="str">
            <v/>
          </cell>
        </row>
        <row r="22476">
          <cell r="J22476" t="str">
            <v/>
          </cell>
        </row>
        <row r="22477">
          <cell r="J22477" t="str">
            <v/>
          </cell>
        </row>
        <row r="22478">
          <cell r="J22478" t="str">
            <v/>
          </cell>
        </row>
        <row r="22479">
          <cell r="J22479" t="str">
            <v/>
          </cell>
        </row>
        <row r="22480">
          <cell r="J22480" t="str">
            <v/>
          </cell>
        </row>
        <row r="22481">
          <cell r="J22481" t="str">
            <v/>
          </cell>
        </row>
        <row r="22482">
          <cell r="J22482" t="str">
            <v/>
          </cell>
        </row>
        <row r="22483">
          <cell r="J22483" t="str">
            <v/>
          </cell>
        </row>
        <row r="22484">
          <cell r="J22484" t="str">
            <v/>
          </cell>
        </row>
        <row r="22485">
          <cell r="J22485" t="str">
            <v/>
          </cell>
        </row>
        <row r="22486">
          <cell r="J22486" t="str">
            <v/>
          </cell>
        </row>
        <row r="22487">
          <cell r="J22487" t="str">
            <v/>
          </cell>
        </row>
        <row r="22488">
          <cell r="J22488" t="str">
            <v/>
          </cell>
        </row>
        <row r="22489">
          <cell r="J22489" t="str">
            <v/>
          </cell>
        </row>
        <row r="22490">
          <cell r="J22490" t="str">
            <v/>
          </cell>
        </row>
        <row r="22491">
          <cell r="J22491" t="str">
            <v/>
          </cell>
        </row>
        <row r="22492">
          <cell r="J22492" t="str">
            <v/>
          </cell>
        </row>
        <row r="22493">
          <cell r="J22493" t="str">
            <v/>
          </cell>
        </row>
        <row r="22494">
          <cell r="J22494" t="str">
            <v/>
          </cell>
        </row>
        <row r="22495">
          <cell r="J22495" t="str">
            <v/>
          </cell>
        </row>
        <row r="22496">
          <cell r="J22496" t="str">
            <v/>
          </cell>
        </row>
        <row r="22497">
          <cell r="J22497" t="str">
            <v/>
          </cell>
        </row>
        <row r="22498">
          <cell r="J22498" t="str">
            <v/>
          </cell>
        </row>
        <row r="22499">
          <cell r="J22499" t="str">
            <v/>
          </cell>
        </row>
        <row r="22500">
          <cell r="J22500" t="str">
            <v/>
          </cell>
        </row>
        <row r="22501">
          <cell r="J22501" t="str">
            <v/>
          </cell>
        </row>
        <row r="22502">
          <cell r="J22502" t="str">
            <v/>
          </cell>
        </row>
        <row r="22503">
          <cell r="J22503" t="str">
            <v/>
          </cell>
        </row>
        <row r="22504">
          <cell r="J22504" t="str">
            <v/>
          </cell>
        </row>
        <row r="22505">
          <cell r="J22505" t="str">
            <v/>
          </cell>
        </row>
        <row r="22506">
          <cell r="J22506" t="str">
            <v/>
          </cell>
        </row>
        <row r="22507">
          <cell r="J22507" t="str">
            <v/>
          </cell>
        </row>
        <row r="22508">
          <cell r="J22508" t="str">
            <v/>
          </cell>
        </row>
        <row r="22509">
          <cell r="J22509" t="str">
            <v/>
          </cell>
        </row>
        <row r="22510">
          <cell r="J22510" t="str">
            <v/>
          </cell>
        </row>
        <row r="22511">
          <cell r="J22511" t="str">
            <v/>
          </cell>
        </row>
        <row r="22512">
          <cell r="J22512" t="str">
            <v/>
          </cell>
        </row>
        <row r="22513">
          <cell r="J22513" t="str">
            <v/>
          </cell>
        </row>
        <row r="22514">
          <cell r="J22514" t="str">
            <v/>
          </cell>
        </row>
        <row r="22515">
          <cell r="J22515" t="str">
            <v/>
          </cell>
        </row>
        <row r="22516">
          <cell r="J22516" t="str">
            <v/>
          </cell>
        </row>
        <row r="22517">
          <cell r="J22517" t="str">
            <v/>
          </cell>
        </row>
        <row r="22518">
          <cell r="J22518" t="str">
            <v/>
          </cell>
        </row>
        <row r="22519">
          <cell r="J22519" t="str">
            <v/>
          </cell>
        </row>
        <row r="22520">
          <cell r="J22520" t="str">
            <v/>
          </cell>
        </row>
        <row r="22521">
          <cell r="J22521" t="str">
            <v/>
          </cell>
        </row>
        <row r="22522">
          <cell r="J22522" t="str">
            <v/>
          </cell>
        </row>
        <row r="22523">
          <cell r="J22523" t="str">
            <v/>
          </cell>
        </row>
        <row r="22524">
          <cell r="J22524" t="str">
            <v/>
          </cell>
        </row>
        <row r="22525">
          <cell r="J22525" t="str">
            <v/>
          </cell>
        </row>
        <row r="22526">
          <cell r="J22526" t="str">
            <v/>
          </cell>
        </row>
        <row r="22527">
          <cell r="J22527" t="str">
            <v/>
          </cell>
        </row>
        <row r="22528">
          <cell r="J22528" t="str">
            <v/>
          </cell>
        </row>
        <row r="22529">
          <cell r="J22529" t="str">
            <v/>
          </cell>
        </row>
        <row r="22530">
          <cell r="J22530" t="str">
            <v/>
          </cell>
        </row>
        <row r="22531">
          <cell r="J22531" t="str">
            <v/>
          </cell>
        </row>
        <row r="22532">
          <cell r="J22532" t="str">
            <v/>
          </cell>
        </row>
        <row r="22533">
          <cell r="J22533" t="str">
            <v/>
          </cell>
        </row>
        <row r="22534">
          <cell r="J22534" t="str">
            <v/>
          </cell>
        </row>
        <row r="22535">
          <cell r="J22535" t="str">
            <v/>
          </cell>
        </row>
        <row r="22536">
          <cell r="J22536" t="str">
            <v/>
          </cell>
        </row>
        <row r="22537">
          <cell r="J22537" t="str">
            <v/>
          </cell>
        </row>
        <row r="22538">
          <cell r="J22538" t="str">
            <v/>
          </cell>
        </row>
        <row r="22539">
          <cell r="J22539" t="str">
            <v/>
          </cell>
        </row>
        <row r="22540">
          <cell r="J22540" t="str">
            <v/>
          </cell>
        </row>
        <row r="22541">
          <cell r="J22541" t="str">
            <v/>
          </cell>
        </row>
        <row r="22542">
          <cell r="J22542" t="str">
            <v/>
          </cell>
        </row>
        <row r="22543">
          <cell r="J22543" t="str">
            <v/>
          </cell>
        </row>
        <row r="22544">
          <cell r="J22544" t="str">
            <v/>
          </cell>
        </row>
        <row r="22545">
          <cell r="J22545" t="str">
            <v/>
          </cell>
        </row>
        <row r="22546">
          <cell r="J22546" t="str">
            <v/>
          </cell>
        </row>
        <row r="22547">
          <cell r="J22547" t="str">
            <v/>
          </cell>
        </row>
        <row r="22548">
          <cell r="J22548" t="str">
            <v/>
          </cell>
        </row>
        <row r="22549">
          <cell r="J22549" t="str">
            <v/>
          </cell>
        </row>
        <row r="22550">
          <cell r="J22550" t="str">
            <v/>
          </cell>
        </row>
        <row r="22551">
          <cell r="J22551" t="str">
            <v/>
          </cell>
        </row>
        <row r="22552">
          <cell r="J22552" t="str">
            <v/>
          </cell>
        </row>
        <row r="22553">
          <cell r="J22553" t="str">
            <v/>
          </cell>
        </row>
        <row r="22554">
          <cell r="J22554" t="str">
            <v/>
          </cell>
        </row>
        <row r="22555">
          <cell r="J22555" t="str">
            <v/>
          </cell>
        </row>
        <row r="22556">
          <cell r="J22556" t="str">
            <v/>
          </cell>
        </row>
        <row r="22557">
          <cell r="J22557" t="str">
            <v/>
          </cell>
        </row>
        <row r="22558">
          <cell r="J22558" t="str">
            <v/>
          </cell>
        </row>
        <row r="22559">
          <cell r="J22559" t="str">
            <v/>
          </cell>
        </row>
        <row r="22560">
          <cell r="J22560" t="str">
            <v/>
          </cell>
        </row>
        <row r="22561">
          <cell r="J22561" t="str">
            <v/>
          </cell>
        </row>
        <row r="22562">
          <cell r="J22562" t="str">
            <v/>
          </cell>
        </row>
        <row r="22563">
          <cell r="J22563" t="str">
            <v/>
          </cell>
        </row>
        <row r="22564">
          <cell r="J22564" t="str">
            <v/>
          </cell>
        </row>
        <row r="22565">
          <cell r="J22565" t="str">
            <v/>
          </cell>
        </row>
        <row r="22566">
          <cell r="J22566" t="str">
            <v/>
          </cell>
        </row>
        <row r="22567">
          <cell r="J22567" t="str">
            <v/>
          </cell>
        </row>
        <row r="22568">
          <cell r="J22568" t="str">
            <v/>
          </cell>
        </row>
        <row r="22569">
          <cell r="J22569" t="str">
            <v/>
          </cell>
        </row>
        <row r="22570">
          <cell r="J22570" t="str">
            <v/>
          </cell>
        </row>
        <row r="22571">
          <cell r="J22571" t="str">
            <v/>
          </cell>
        </row>
        <row r="22572">
          <cell r="J22572" t="str">
            <v/>
          </cell>
        </row>
        <row r="22573">
          <cell r="J22573" t="str">
            <v/>
          </cell>
        </row>
        <row r="22574">
          <cell r="J22574" t="str">
            <v/>
          </cell>
        </row>
        <row r="22575">
          <cell r="J22575" t="str">
            <v/>
          </cell>
        </row>
        <row r="22576">
          <cell r="J22576" t="str">
            <v/>
          </cell>
        </row>
        <row r="22577">
          <cell r="J22577" t="str">
            <v/>
          </cell>
        </row>
        <row r="22578">
          <cell r="J22578" t="str">
            <v/>
          </cell>
        </row>
        <row r="22579">
          <cell r="J22579" t="str">
            <v/>
          </cell>
        </row>
        <row r="22580">
          <cell r="J22580" t="str">
            <v/>
          </cell>
        </row>
        <row r="22581">
          <cell r="J22581" t="str">
            <v/>
          </cell>
        </row>
        <row r="22582">
          <cell r="J22582" t="str">
            <v/>
          </cell>
        </row>
        <row r="22583">
          <cell r="J22583" t="str">
            <v/>
          </cell>
        </row>
        <row r="22584">
          <cell r="J22584" t="str">
            <v/>
          </cell>
        </row>
        <row r="22585">
          <cell r="J22585" t="str">
            <v/>
          </cell>
        </row>
        <row r="22586">
          <cell r="J22586" t="str">
            <v/>
          </cell>
        </row>
        <row r="22587">
          <cell r="J22587" t="str">
            <v/>
          </cell>
        </row>
        <row r="22588">
          <cell r="J22588" t="str">
            <v/>
          </cell>
        </row>
        <row r="22589">
          <cell r="J22589" t="str">
            <v/>
          </cell>
        </row>
        <row r="22590">
          <cell r="J22590" t="str">
            <v/>
          </cell>
        </row>
        <row r="22591">
          <cell r="J22591" t="str">
            <v/>
          </cell>
        </row>
        <row r="22592">
          <cell r="J22592" t="str">
            <v/>
          </cell>
        </row>
        <row r="22593">
          <cell r="J22593" t="str">
            <v/>
          </cell>
        </row>
        <row r="22594">
          <cell r="J22594" t="str">
            <v/>
          </cell>
        </row>
        <row r="22595">
          <cell r="J22595" t="str">
            <v/>
          </cell>
        </row>
        <row r="22596">
          <cell r="J22596" t="str">
            <v/>
          </cell>
        </row>
        <row r="22597">
          <cell r="J22597" t="str">
            <v/>
          </cell>
        </row>
        <row r="22598">
          <cell r="J22598" t="str">
            <v/>
          </cell>
        </row>
        <row r="22599">
          <cell r="J22599" t="str">
            <v/>
          </cell>
        </row>
        <row r="22600">
          <cell r="J22600" t="str">
            <v/>
          </cell>
        </row>
        <row r="22601">
          <cell r="J22601" t="str">
            <v/>
          </cell>
        </row>
        <row r="22602">
          <cell r="J22602" t="str">
            <v/>
          </cell>
        </row>
        <row r="22603">
          <cell r="J22603" t="str">
            <v/>
          </cell>
        </row>
        <row r="22604">
          <cell r="J22604" t="str">
            <v/>
          </cell>
        </row>
        <row r="22605">
          <cell r="J22605" t="str">
            <v/>
          </cell>
        </row>
        <row r="22606">
          <cell r="J22606" t="str">
            <v/>
          </cell>
        </row>
        <row r="22607">
          <cell r="J22607" t="str">
            <v/>
          </cell>
        </row>
        <row r="22608">
          <cell r="J22608" t="str">
            <v/>
          </cell>
        </row>
        <row r="22609">
          <cell r="J22609" t="str">
            <v/>
          </cell>
        </row>
        <row r="22610">
          <cell r="J22610" t="str">
            <v/>
          </cell>
        </row>
        <row r="22611">
          <cell r="J22611" t="str">
            <v/>
          </cell>
        </row>
        <row r="22612">
          <cell r="J22612" t="str">
            <v/>
          </cell>
        </row>
        <row r="22613">
          <cell r="J22613" t="str">
            <v/>
          </cell>
        </row>
        <row r="22614">
          <cell r="J22614" t="str">
            <v/>
          </cell>
        </row>
        <row r="22615">
          <cell r="J22615" t="str">
            <v/>
          </cell>
        </row>
        <row r="22616">
          <cell r="J22616" t="str">
            <v/>
          </cell>
        </row>
        <row r="22617">
          <cell r="J22617" t="str">
            <v/>
          </cell>
        </row>
        <row r="22618">
          <cell r="J22618" t="str">
            <v/>
          </cell>
        </row>
        <row r="22619">
          <cell r="J22619" t="str">
            <v/>
          </cell>
        </row>
        <row r="22620">
          <cell r="J22620" t="str">
            <v/>
          </cell>
        </row>
        <row r="22621">
          <cell r="J22621" t="str">
            <v/>
          </cell>
        </row>
        <row r="22622">
          <cell r="J22622" t="str">
            <v/>
          </cell>
        </row>
        <row r="22623">
          <cell r="J22623" t="str">
            <v/>
          </cell>
        </row>
        <row r="22624">
          <cell r="J22624" t="str">
            <v/>
          </cell>
        </row>
        <row r="22625">
          <cell r="J22625" t="str">
            <v/>
          </cell>
        </row>
        <row r="22626">
          <cell r="J22626" t="str">
            <v/>
          </cell>
        </row>
        <row r="22627">
          <cell r="J22627" t="str">
            <v/>
          </cell>
        </row>
        <row r="22628">
          <cell r="J22628" t="str">
            <v/>
          </cell>
        </row>
        <row r="22629">
          <cell r="J22629" t="str">
            <v/>
          </cell>
        </row>
        <row r="22630">
          <cell r="J22630" t="str">
            <v/>
          </cell>
        </row>
        <row r="22631">
          <cell r="J22631" t="str">
            <v/>
          </cell>
        </row>
        <row r="22632">
          <cell r="J22632" t="str">
            <v/>
          </cell>
        </row>
        <row r="22633">
          <cell r="J22633" t="str">
            <v/>
          </cell>
        </row>
        <row r="22634">
          <cell r="J22634" t="str">
            <v/>
          </cell>
        </row>
        <row r="22635">
          <cell r="J22635" t="str">
            <v/>
          </cell>
        </row>
        <row r="22636">
          <cell r="J22636" t="str">
            <v/>
          </cell>
        </row>
        <row r="22637">
          <cell r="J22637" t="str">
            <v/>
          </cell>
        </row>
        <row r="22638">
          <cell r="J22638" t="str">
            <v/>
          </cell>
        </row>
        <row r="22639">
          <cell r="J22639" t="str">
            <v/>
          </cell>
        </row>
        <row r="22640">
          <cell r="J22640" t="str">
            <v/>
          </cell>
        </row>
        <row r="22641">
          <cell r="J22641" t="str">
            <v/>
          </cell>
        </row>
        <row r="22642">
          <cell r="J22642" t="str">
            <v/>
          </cell>
        </row>
        <row r="22643">
          <cell r="J22643" t="str">
            <v/>
          </cell>
        </row>
        <row r="22644">
          <cell r="J22644" t="str">
            <v/>
          </cell>
        </row>
        <row r="22645">
          <cell r="J22645" t="str">
            <v/>
          </cell>
        </row>
        <row r="22646">
          <cell r="J22646" t="str">
            <v/>
          </cell>
        </row>
        <row r="22647">
          <cell r="J22647" t="str">
            <v/>
          </cell>
        </row>
        <row r="22648">
          <cell r="J22648" t="str">
            <v/>
          </cell>
        </row>
        <row r="22649">
          <cell r="J22649" t="str">
            <v/>
          </cell>
        </row>
        <row r="22650">
          <cell r="J22650" t="str">
            <v/>
          </cell>
        </row>
        <row r="22651">
          <cell r="J22651" t="str">
            <v/>
          </cell>
        </row>
        <row r="22652">
          <cell r="J22652" t="str">
            <v/>
          </cell>
        </row>
        <row r="22653">
          <cell r="J22653" t="str">
            <v/>
          </cell>
        </row>
        <row r="22654">
          <cell r="J22654" t="str">
            <v/>
          </cell>
        </row>
        <row r="22655">
          <cell r="J22655" t="str">
            <v/>
          </cell>
        </row>
        <row r="22656">
          <cell r="J22656" t="str">
            <v/>
          </cell>
        </row>
        <row r="22657">
          <cell r="J22657" t="str">
            <v/>
          </cell>
        </row>
        <row r="22658">
          <cell r="J22658" t="str">
            <v/>
          </cell>
        </row>
        <row r="22659">
          <cell r="J22659" t="str">
            <v/>
          </cell>
        </row>
        <row r="22660">
          <cell r="J22660" t="str">
            <v/>
          </cell>
        </row>
        <row r="22661">
          <cell r="J22661" t="str">
            <v/>
          </cell>
        </row>
        <row r="22662">
          <cell r="J22662" t="str">
            <v/>
          </cell>
        </row>
        <row r="22663">
          <cell r="J22663" t="str">
            <v/>
          </cell>
        </row>
        <row r="22664">
          <cell r="J22664" t="str">
            <v/>
          </cell>
        </row>
        <row r="22665">
          <cell r="J22665" t="str">
            <v/>
          </cell>
        </row>
        <row r="22666">
          <cell r="J22666" t="str">
            <v/>
          </cell>
        </row>
        <row r="22667">
          <cell r="J22667" t="str">
            <v/>
          </cell>
        </row>
        <row r="22668">
          <cell r="J22668" t="str">
            <v/>
          </cell>
        </row>
        <row r="22669">
          <cell r="J22669" t="str">
            <v/>
          </cell>
        </row>
        <row r="22670">
          <cell r="J22670" t="str">
            <v/>
          </cell>
        </row>
        <row r="22671">
          <cell r="J22671" t="str">
            <v/>
          </cell>
        </row>
        <row r="22672">
          <cell r="J22672" t="str">
            <v/>
          </cell>
        </row>
        <row r="22673">
          <cell r="J22673" t="str">
            <v/>
          </cell>
        </row>
        <row r="22674">
          <cell r="J22674" t="str">
            <v/>
          </cell>
        </row>
        <row r="22675">
          <cell r="J22675" t="str">
            <v/>
          </cell>
        </row>
        <row r="22676">
          <cell r="J22676" t="str">
            <v/>
          </cell>
        </row>
        <row r="22677">
          <cell r="J22677" t="str">
            <v/>
          </cell>
        </row>
        <row r="22678">
          <cell r="J22678" t="str">
            <v/>
          </cell>
        </row>
        <row r="22679">
          <cell r="J22679" t="str">
            <v/>
          </cell>
        </row>
        <row r="22680">
          <cell r="J22680" t="str">
            <v/>
          </cell>
        </row>
        <row r="22681">
          <cell r="J22681" t="str">
            <v/>
          </cell>
        </row>
        <row r="22682">
          <cell r="J22682" t="str">
            <v/>
          </cell>
        </row>
        <row r="22683">
          <cell r="J22683" t="str">
            <v/>
          </cell>
        </row>
        <row r="22684">
          <cell r="J22684" t="str">
            <v/>
          </cell>
        </row>
        <row r="22685">
          <cell r="J22685" t="str">
            <v/>
          </cell>
        </row>
        <row r="22686">
          <cell r="J22686" t="str">
            <v/>
          </cell>
        </row>
        <row r="22687">
          <cell r="J22687" t="str">
            <v/>
          </cell>
        </row>
        <row r="22688">
          <cell r="J22688" t="str">
            <v/>
          </cell>
        </row>
        <row r="22689">
          <cell r="J22689" t="str">
            <v/>
          </cell>
        </row>
        <row r="22690">
          <cell r="J22690" t="str">
            <v/>
          </cell>
        </row>
        <row r="22691">
          <cell r="J22691" t="str">
            <v/>
          </cell>
        </row>
        <row r="22692">
          <cell r="J22692" t="str">
            <v/>
          </cell>
        </row>
        <row r="22693">
          <cell r="J22693" t="str">
            <v/>
          </cell>
        </row>
        <row r="22694">
          <cell r="J22694" t="str">
            <v/>
          </cell>
        </row>
        <row r="22695">
          <cell r="J22695" t="str">
            <v/>
          </cell>
        </row>
        <row r="22696">
          <cell r="J22696" t="str">
            <v/>
          </cell>
        </row>
        <row r="22697">
          <cell r="J22697" t="str">
            <v/>
          </cell>
        </row>
        <row r="22698">
          <cell r="J22698" t="str">
            <v/>
          </cell>
        </row>
        <row r="22699">
          <cell r="J22699" t="str">
            <v/>
          </cell>
        </row>
        <row r="22700">
          <cell r="J22700" t="str">
            <v/>
          </cell>
        </row>
        <row r="22701">
          <cell r="J22701" t="str">
            <v/>
          </cell>
        </row>
        <row r="22702">
          <cell r="J22702" t="str">
            <v/>
          </cell>
        </row>
        <row r="22703">
          <cell r="J22703" t="str">
            <v/>
          </cell>
        </row>
        <row r="22704">
          <cell r="J22704" t="str">
            <v/>
          </cell>
        </row>
        <row r="22705">
          <cell r="J22705" t="str">
            <v/>
          </cell>
        </row>
        <row r="22706">
          <cell r="J22706" t="str">
            <v/>
          </cell>
        </row>
        <row r="22707">
          <cell r="J22707" t="str">
            <v/>
          </cell>
        </row>
        <row r="22708">
          <cell r="J22708" t="str">
            <v/>
          </cell>
        </row>
        <row r="22709">
          <cell r="J22709" t="str">
            <v/>
          </cell>
        </row>
        <row r="22710">
          <cell r="J22710" t="str">
            <v/>
          </cell>
        </row>
        <row r="22711">
          <cell r="J22711" t="str">
            <v/>
          </cell>
        </row>
        <row r="22712">
          <cell r="J22712" t="str">
            <v/>
          </cell>
        </row>
        <row r="22713">
          <cell r="J22713" t="str">
            <v/>
          </cell>
        </row>
        <row r="22714">
          <cell r="J22714" t="str">
            <v/>
          </cell>
        </row>
        <row r="22715">
          <cell r="J22715" t="str">
            <v/>
          </cell>
        </row>
        <row r="22716">
          <cell r="J22716" t="str">
            <v/>
          </cell>
        </row>
        <row r="22717">
          <cell r="J22717" t="str">
            <v/>
          </cell>
        </row>
        <row r="22718">
          <cell r="J22718" t="str">
            <v/>
          </cell>
        </row>
        <row r="22719">
          <cell r="J22719" t="str">
            <v/>
          </cell>
        </row>
        <row r="22720">
          <cell r="J22720" t="str">
            <v/>
          </cell>
        </row>
        <row r="22721">
          <cell r="J22721" t="str">
            <v/>
          </cell>
        </row>
        <row r="22722">
          <cell r="J22722" t="str">
            <v/>
          </cell>
        </row>
        <row r="22723">
          <cell r="J22723" t="str">
            <v/>
          </cell>
        </row>
        <row r="22724">
          <cell r="J22724" t="str">
            <v/>
          </cell>
        </row>
        <row r="22725">
          <cell r="J22725" t="str">
            <v/>
          </cell>
        </row>
        <row r="22726">
          <cell r="J22726" t="str">
            <v/>
          </cell>
        </row>
        <row r="22727">
          <cell r="J22727" t="str">
            <v/>
          </cell>
        </row>
        <row r="22728">
          <cell r="J22728" t="str">
            <v/>
          </cell>
        </row>
        <row r="22729">
          <cell r="J22729" t="str">
            <v/>
          </cell>
        </row>
        <row r="22730">
          <cell r="J22730" t="str">
            <v/>
          </cell>
        </row>
        <row r="22731">
          <cell r="J22731" t="str">
            <v/>
          </cell>
        </row>
        <row r="22732">
          <cell r="J22732" t="str">
            <v/>
          </cell>
        </row>
        <row r="22733">
          <cell r="J22733" t="str">
            <v/>
          </cell>
        </row>
        <row r="22734">
          <cell r="J22734" t="str">
            <v/>
          </cell>
        </row>
        <row r="22735">
          <cell r="J22735" t="str">
            <v/>
          </cell>
        </row>
        <row r="22736">
          <cell r="J22736" t="str">
            <v/>
          </cell>
        </row>
        <row r="22737">
          <cell r="J22737" t="str">
            <v/>
          </cell>
        </row>
        <row r="22738">
          <cell r="J22738" t="str">
            <v/>
          </cell>
        </row>
        <row r="22739">
          <cell r="J22739" t="str">
            <v/>
          </cell>
        </row>
        <row r="22740">
          <cell r="J22740" t="str">
            <v/>
          </cell>
        </row>
        <row r="22741">
          <cell r="J22741" t="str">
            <v/>
          </cell>
        </row>
        <row r="22742">
          <cell r="J22742" t="str">
            <v/>
          </cell>
        </row>
        <row r="22743">
          <cell r="J22743" t="str">
            <v/>
          </cell>
        </row>
        <row r="22744">
          <cell r="J22744" t="str">
            <v/>
          </cell>
        </row>
        <row r="22745">
          <cell r="J22745" t="str">
            <v/>
          </cell>
        </row>
        <row r="22746">
          <cell r="J22746" t="str">
            <v/>
          </cell>
        </row>
        <row r="22747">
          <cell r="J22747" t="str">
            <v/>
          </cell>
        </row>
        <row r="22748">
          <cell r="J22748" t="str">
            <v/>
          </cell>
        </row>
        <row r="22749">
          <cell r="J22749" t="str">
            <v/>
          </cell>
        </row>
        <row r="22750">
          <cell r="J22750" t="str">
            <v/>
          </cell>
        </row>
        <row r="22751">
          <cell r="J22751" t="str">
            <v/>
          </cell>
        </row>
        <row r="22752">
          <cell r="J22752" t="str">
            <v/>
          </cell>
        </row>
        <row r="22753">
          <cell r="J22753" t="str">
            <v/>
          </cell>
        </row>
        <row r="22754">
          <cell r="J22754" t="str">
            <v/>
          </cell>
        </row>
        <row r="22755">
          <cell r="J22755" t="str">
            <v/>
          </cell>
        </row>
        <row r="22756">
          <cell r="J22756" t="str">
            <v/>
          </cell>
        </row>
        <row r="22757">
          <cell r="J22757" t="str">
            <v/>
          </cell>
        </row>
        <row r="22758">
          <cell r="J22758" t="str">
            <v/>
          </cell>
        </row>
        <row r="22759">
          <cell r="J22759" t="str">
            <v/>
          </cell>
        </row>
        <row r="22760">
          <cell r="J22760" t="str">
            <v/>
          </cell>
        </row>
        <row r="22761">
          <cell r="J22761" t="str">
            <v/>
          </cell>
        </row>
        <row r="22762">
          <cell r="J22762" t="str">
            <v/>
          </cell>
        </row>
        <row r="22763">
          <cell r="J22763" t="str">
            <v/>
          </cell>
        </row>
        <row r="22764">
          <cell r="J22764" t="str">
            <v/>
          </cell>
        </row>
        <row r="22765">
          <cell r="J22765" t="str">
            <v/>
          </cell>
        </row>
        <row r="22766">
          <cell r="J22766" t="str">
            <v/>
          </cell>
        </row>
        <row r="22767">
          <cell r="J22767" t="str">
            <v/>
          </cell>
        </row>
        <row r="22768">
          <cell r="J22768" t="str">
            <v/>
          </cell>
        </row>
        <row r="22769">
          <cell r="J22769" t="str">
            <v/>
          </cell>
        </row>
        <row r="22770">
          <cell r="J22770" t="str">
            <v/>
          </cell>
        </row>
        <row r="22771">
          <cell r="J22771" t="str">
            <v/>
          </cell>
        </row>
        <row r="22772">
          <cell r="J22772" t="str">
            <v/>
          </cell>
        </row>
        <row r="22773">
          <cell r="J22773" t="str">
            <v/>
          </cell>
        </row>
        <row r="22774">
          <cell r="J22774" t="str">
            <v/>
          </cell>
        </row>
        <row r="22775">
          <cell r="J22775" t="str">
            <v/>
          </cell>
        </row>
        <row r="22776">
          <cell r="J22776" t="str">
            <v/>
          </cell>
        </row>
        <row r="22777">
          <cell r="J22777" t="str">
            <v/>
          </cell>
        </row>
        <row r="22778">
          <cell r="J22778" t="str">
            <v/>
          </cell>
        </row>
        <row r="22779">
          <cell r="J22779" t="str">
            <v/>
          </cell>
        </row>
        <row r="22780">
          <cell r="J22780" t="str">
            <v/>
          </cell>
        </row>
        <row r="22781">
          <cell r="J22781" t="str">
            <v/>
          </cell>
        </row>
        <row r="22782">
          <cell r="J22782" t="str">
            <v/>
          </cell>
        </row>
        <row r="22783">
          <cell r="J22783" t="str">
            <v/>
          </cell>
        </row>
        <row r="22784">
          <cell r="J22784" t="str">
            <v/>
          </cell>
        </row>
        <row r="22785">
          <cell r="J22785" t="str">
            <v/>
          </cell>
        </row>
        <row r="22786">
          <cell r="J22786" t="str">
            <v/>
          </cell>
        </row>
        <row r="22787">
          <cell r="J22787" t="str">
            <v/>
          </cell>
        </row>
        <row r="22788">
          <cell r="J22788" t="str">
            <v/>
          </cell>
        </row>
        <row r="22789">
          <cell r="J22789" t="str">
            <v/>
          </cell>
        </row>
        <row r="22790">
          <cell r="J22790" t="str">
            <v/>
          </cell>
        </row>
        <row r="22791">
          <cell r="J22791" t="str">
            <v/>
          </cell>
        </row>
        <row r="22792">
          <cell r="J22792" t="str">
            <v/>
          </cell>
        </row>
        <row r="22793">
          <cell r="J22793" t="str">
            <v/>
          </cell>
        </row>
        <row r="22794">
          <cell r="J22794" t="str">
            <v/>
          </cell>
        </row>
        <row r="22795">
          <cell r="J22795" t="str">
            <v/>
          </cell>
        </row>
        <row r="22796">
          <cell r="J22796" t="str">
            <v/>
          </cell>
        </row>
        <row r="22797">
          <cell r="J22797" t="str">
            <v/>
          </cell>
        </row>
        <row r="22798">
          <cell r="J22798" t="str">
            <v/>
          </cell>
        </row>
        <row r="22799">
          <cell r="J22799" t="str">
            <v/>
          </cell>
        </row>
        <row r="22800">
          <cell r="J22800" t="str">
            <v/>
          </cell>
        </row>
        <row r="22801">
          <cell r="J22801" t="str">
            <v/>
          </cell>
        </row>
        <row r="22802">
          <cell r="J22802" t="str">
            <v/>
          </cell>
        </row>
        <row r="22803">
          <cell r="J22803" t="str">
            <v/>
          </cell>
        </row>
        <row r="22804">
          <cell r="J22804" t="str">
            <v/>
          </cell>
        </row>
        <row r="22805">
          <cell r="J22805" t="str">
            <v/>
          </cell>
        </row>
        <row r="22806">
          <cell r="J22806" t="str">
            <v/>
          </cell>
        </row>
        <row r="22807">
          <cell r="J22807" t="str">
            <v/>
          </cell>
        </row>
        <row r="22808">
          <cell r="J22808" t="str">
            <v/>
          </cell>
        </row>
        <row r="22809">
          <cell r="J22809" t="str">
            <v/>
          </cell>
        </row>
        <row r="22810">
          <cell r="J22810" t="str">
            <v/>
          </cell>
        </row>
        <row r="22811">
          <cell r="J22811" t="str">
            <v/>
          </cell>
        </row>
        <row r="22812">
          <cell r="J22812" t="str">
            <v/>
          </cell>
        </row>
        <row r="22813">
          <cell r="J22813" t="str">
            <v/>
          </cell>
        </row>
        <row r="22814">
          <cell r="J22814" t="str">
            <v/>
          </cell>
        </row>
        <row r="22815">
          <cell r="J22815" t="str">
            <v/>
          </cell>
        </row>
        <row r="22816">
          <cell r="J22816" t="str">
            <v/>
          </cell>
        </row>
        <row r="22817">
          <cell r="J22817" t="str">
            <v/>
          </cell>
        </row>
        <row r="22818">
          <cell r="J22818" t="str">
            <v/>
          </cell>
        </row>
        <row r="22819">
          <cell r="J22819" t="str">
            <v/>
          </cell>
        </row>
        <row r="22820">
          <cell r="J22820" t="str">
            <v/>
          </cell>
        </row>
        <row r="22821">
          <cell r="J22821" t="str">
            <v/>
          </cell>
        </row>
        <row r="22822">
          <cell r="J22822" t="str">
            <v/>
          </cell>
        </row>
        <row r="22823">
          <cell r="J22823" t="str">
            <v/>
          </cell>
        </row>
        <row r="22824">
          <cell r="J22824" t="str">
            <v/>
          </cell>
        </row>
        <row r="22825">
          <cell r="J22825" t="str">
            <v/>
          </cell>
        </row>
        <row r="22826">
          <cell r="J22826" t="str">
            <v/>
          </cell>
        </row>
        <row r="22827">
          <cell r="J22827" t="str">
            <v/>
          </cell>
        </row>
        <row r="22828">
          <cell r="J22828" t="str">
            <v/>
          </cell>
        </row>
        <row r="22829">
          <cell r="J22829" t="str">
            <v/>
          </cell>
        </row>
        <row r="22830">
          <cell r="J22830" t="str">
            <v/>
          </cell>
        </row>
        <row r="22831">
          <cell r="J22831" t="str">
            <v/>
          </cell>
        </row>
        <row r="22832">
          <cell r="J22832" t="str">
            <v/>
          </cell>
        </row>
        <row r="22833">
          <cell r="J22833" t="str">
            <v/>
          </cell>
        </row>
        <row r="22834">
          <cell r="J22834" t="str">
            <v/>
          </cell>
        </row>
        <row r="22835">
          <cell r="J22835" t="str">
            <v/>
          </cell>
        </row>
        <row r="22836">
          <cell r="J22836" t="str">
            <v/>
          </cell>
        </row>
        <row r="22837">
          <cell r="J22837" t="str">
            <v/>
          </cell>
        </row>
        <row r="22838">
          <cell r="J22838" t="str">
            <v/>
          </cell>
        </row>
        <row r="22839">
          <cell r="J22839" t="str">
            <v/>
          </cell>
        </row>
        <row r="22840">
          <cell r="J22840" t="str">
            <v/>
          </cell>
        </row>
        <row r="22841">
          <cell r="J22841" t="str">
            <v/>
          </cell>
        </row>
        <row r="22842">
          <cell r="J22842" t="str">
            <v/>
          </cell>
        </row>
        <row r="22843">
          <cell r="J22843" t="str">
            <v/>
          </cell>
        </row>
        <row r="22844">
          <cell r="J22844" t="str">
            <v/>
          </cell>
        </row>
        <row r="22845">
          <cell r="J22845" t="str">
            <v/>
          </cell>
        </row>
        <row r="22846">
          <cell r="J22846" t="str">
            <v/>
          </cell>
        </row>
        <row r="22847">
          <cell r="J22847" t="str">
            <v/>
          </cell>
        </row>
        <row r="22848">
          <cell r="J22848" t="str">
            <v/>
          </cell>
        </row>
        <row r="22849">
          <cell r="J22849" t="str">
            <v/>
          </cell>
        </row>
        <row r="22850">
          <cell r="J22850" t="str">
            <v/>
          </cell>
        </row>
        <row r="22851">
          <cell r="J22851" t="str">
            <v/>
          </cell>
        </row>
        <row r="22852">
          <cell r="J22852" t="str">
            <v/>
          </cell>
        </row>
        <row r="22853">
          <cell r="J22853" t="str">
            <v/>
          </cell>
        </row>
        <row r="22854">
          <cell r="J22854" t="str">
            <v/>
          </cell>
        </row>
        <row r="22855">
          <cell r="J22855" t="str">
            <v/>
          </cell>
        </row>
        <row r="22856">
          <cell r="J22856" t="str">
            <v/>
          </cell>
        </row>
        <row r="22857">
          <cell r="J22857" t="str">
            <v/>
          </cell>
        </row>
        <row r="22858">
          <cell r="J22858" t="str">
            <v/>
          </cell>
        </row>
        <row r="22859">
          <cell r="J22859" t="str">
            <v/>
          </cell>
        </row>
        <row r="22860">
          <cell r="J22860" t="str">
            <v/>
          </cell>
        </row>
        <row r="22861">
          <cell r="J22861" t="str">
            <v/>
          </cell>
        </row>
        <row r="22862">
          <cell r="J22862" t="str">
            <v/>
          </cell>
        </row>
        <row r="22863">
          <cell r="J22863" t="str">
            <v/>
          </cell>
        </row>
        <row r="22864">
          <cell r="J22864" t="str">
            <v/>
          </cell>
        </row>
        <row r="22865">
          <cell r="J22865" t="str">
            <v/>
          </cell>
        </row>
        <row r="22866">
          <cell r="J22866" t="str">
            <v/>
          </cell>
        </row>
        <row r="22867">
          <cell r="J22867" t="str">
            <v/>
          </cell>
        </row>
        <row r="22868">
          <cell r="J22868" t="str">
            <v/>
          </cell>
        </row>
        <row r="22869">
          <cell r="J22869" t="str">
            <v/>
          </cell>
        </row>
        <row r="22870">
          <cell r="J22870" t="str">
            <v/>
          </cell>
        </row>
        <row r="22871">
          <cell r="J22871" t="str">
            <v/>
          </cell>
        </row>
        <row r="22872">
          <cell r="J22872" t="str">
            <v/>
          </cell>
        </row>
        <row r="22873">
          <cell r="J22873" t="str">
            <v/>
          </cell>
        </row>
        <row r="22874">
          <cell r="J22874" t="str">
            <v/>
          </cell>
        </row>
        <row r="22875">
          <cell r="J22875" t="str">
            <v/>
          </cell>
        </row>
        <row r="22876">
          <cell r="J22876" t="str">
            <v/>
          </cell>
        </row>
        <row r="22877">
          <cell r="J22877" t="str">
            <v/>
          </cell>
        </row>
        <row r="22878">
          <cell r="J22878" t="str">
            <v/>
          </cell>
        </row>
        <row r="22879">
          <cell r="J22879" t="str">
            <v/>
          </cell>
        </row>
        <row r="22880">
          <cell r="J22880" t="str">
            <v/>
          </cell>
        </row>
        <row r="22881">
          <cell r="J22881" t="str">
            <v/>
          </cell>
        </row>
        <row r="22882">
          <cell r="J22882" t="str">
            <v/>
          </cell>
        </row>
        <row r="22883">
          <cell r="J22883" t="str">
            <v/>
          </cell>
        </row>
        <row r="22884">
          <cell r="J22884" t="str">
            <v/>
          </cell>
        </row>
        <row r="22885">
          <cell r="J22885" t="str">
            <v/>
          </cell>
        </row>
        <row r="22886">
          <cell r="J22886" t="str">
            <v/>
          </cell>
        </row>
        <row r="22887">
          <cell r="J22887" t="str">
            <v/>
          </cell>
        </row>
        <row r="22888">
          <cell r="J22888" t="str">
            <v/>
          </cell>
        </row>
        <row r="22889">
          <cell r="J22889" t="str">
            <v/>
          </cell>
        </row>
        <row r="22890">
          <cell r="J22890" t="str">
            <v/>
          </cell>
        </row>
        <row r="22891">
          <cell r="J22891" t="str">
            <v/>
          </cell>
        </row>
        <row r="22892">
          <cell r="J22892" t="str">
            <v/>
          </cell>
        </row>
        <row r="22893">
          <cell r="J22893" t="str">
            <v/>
          </cell>
        </row>
        <row r="22894">
          <cell r="J22894" t="str">
            <v/>
          </cell>
        </row>
        <row r="22895">
          <cell r="J22895" t="str">
            <v/>
          </cell>
        </row>
        <row r="22896">
          <cell r="J22896" t="str">
            <v/>
          </cell>
        </row>
        <row r="22897">
          <cell r="J22897" t="str">
            <v/>
          </cell>
        </row>
        <row r="22898">
          <cell r="J22898" t="str">
            <v/>
          </cell>
        </row>
        <row r="22899">
          <cell r="J22899" t="str">
            <v/>
          </cell>
        </row>
        <row r="22900">
          <cell r="J22900" t="str">
            <v/>
          </cell>
        </row>
        <row r="22901">
          <cell r="J22901" t="str">
            <v/>
          </cell>
        </row>
        <row r="22902">
          <cell r="J22902" t="str">
            <v/>
          </cell>
        </row>
        <row r="22903">
          <cell r="J22903" t="str">
            <v/>
          </cell>
        </row>
        <row r="22904">
          <cell r="J22904" t="str">
            <v/>
          </cell>
        </row>
        <row r="22905">
          <cell r="J22905" t="str">
            <v/>
          </cell>
        </row>
        <row r="22906">
          <cell r="J22906" t="str">
            <v/>
          </cell>
        </row>
        <row r="22907">
          <cell r="J22907" t="str">
            <v/>
          </cell>
        </row>
        <row r="22908">
          <cell r="J22908" t="str">
            <v/>
          </cell>
        </row>
        <row r="22909">
          <cell r="J22909" t="str">
            <v/>
          </cell>
        </row>
        <row r="22910">
          <cell r="J22910" t="str">
            <v/>
          </cell>
        </row>
        <row r="22911">
          <cell r="J22911" t="str">
            <v/>
          </cell>
        </row>
        <row r="22912">
          <cell r="J22912" t="str">
            <v/>
          </cell>
        </row>
        <row r="22913">
          <cell r="J22913" t="str">
            <v/>
          </cell>
        </row>
        <row r="22914">
          <cell r="J22914" t="str">
            <v/>
          </cell>
        </row>
        <row r="22915">
          <cell r="J22915" t="str">
            <v/>
          </cell>
        </row>
        <row r="22916">
          <cell r="J22916" t="str">
            <v/>
          </cell>
        </row>
        <row r="22917">
          <cell r="J22917" t="str">
            <v/>
          </cell>
        </row>
        <row r="22918">
          <cell r="J22918" t="str">
            <v/>
          </cell>
        </row>
        <row r="22919">
          <cell r="J22919" t="str">
            <v/>
          </cell>
        </row>
        <row r="22920">
          <cell r="J22920" t="str">
            <v/>
          </cell>
        </row>
        <row r="22921">
          <cell r="J22921" t="str">
            <v/>
          </cell>
        </row>
        <row r="22922">
          <cell r="J22922" t="str">
            <v/>
          </cell>
        </row>
        <row r="22923">
          <cell r="J22923" t="str">
            <v/>
          </cell>
        </row>
        <row r="22924">
          <cell r="J22924" t="str">
            <v/>
          </cell>
        </row>
        <row r="22925">
          <cell r="J22925" t="str">
            <v/>
          </cell>
        </row>
        <row r="22926">
          <cell r="J22926" t="str">
            <v/>
          </cell>
        </row>
        <row r="22927">
          <cell r="J22927" t="str">
            <v/>
          </cell>
        </row>
        <row r="22928">
          <cell r="J22928" t="str">
            <v/>
          </cell>
        </row>
        <row r="22929">
          <cell r="J22929" t="str">
            <v/>
          </cell>
        </row>
        <row r="22930">
          <cell r="J22930" t="str">
            <v/>
          </cell>
        </row>
        <row r="22931">
          <cell r="J22931" t="str">
            <v/>
          </cell>
        </row>
        <row r="22932">
          <cell r="J22932" t="str">
            <v/>
          </cell>
        </row>
        <row r="22933">
          <cell r="J22933" t="str">
            <v/>
          </cell>
        </row>
        <row r="22934">
          <cell r="J22934" t="str">
            <v/>
          </cell>
        </row>
        <row r="22935">
          <cell r="J22935" t="str">
            <v/>
          </cell>
        </row>
        <row r="22936">
          <cell r="J22936" t="str">
            <v/>
          </cell>
        </row>
        <row r="22937">
          <cell r="J22937" t="str">
            <v/>
          </cell>
        </row>
        <row r="22938">
          <cell r="J22938" t="str">
            <v/>
          </cell>
        </row>
        <row r="22939">
          <cell r="J22939" t="str">
            <v/>
          </cell>
        </row>
        <row r="22940">
          <cell r="J22940" t="str">
            <v/>
          </cell>
        </row>
        <row r="22941">
          <cell r="J22941" t="str">
            <v/>
          </cell>
        </row>
        <row r="22942">
          <cell r="J22942" t="str">
            <v/>
          </cell>
        </row>
        <row r="22943">
          <cell r="J22943" t="str">
            <v/>
          </cell>
        </row>
        <row r="22944">
          <cell r="J22944" t="str">
            <v/>
          </cell>
        </row>
        <row r="22945">
          <cell r="J22945" t="str">
            <v/>
          </cell>
        </row>
        <row r="22946">
          <cell r="J22946" t="str">
            <v/>
          </cell>
        </row>
        <row r="22947">
          <cell r="J22947" t="str">
            <v/>
          </cell>
        </row>
        <row r="22948">
          <cell r="J22948" t="str">
            <v/>
          </cell>
        </row>
        <row r="22949">
          <cell r="J22949" t="str">
            <v/>
          </cell>
        </row>
        <row r="22950">
          <cell r="J22950" t="str">
            <v/>
          </cell>
        </row>
        <row r="22951">
          <cell r="J22951" t="str">
            <v/>
          </cell>
        </row>
        <row r="22952">
          <cell r="J22952" t="str">
            <v/>
          </cell>
        </row>
        <row r="22953">
          <cell r="J22953" t="str">
            <v/>
          </cell>
        </row>
        <row r="22954">
          <cell r="J22954" t="str">
            <v/>
          </cell>
        </row>
        <row r="22955">
          <cell r="J22955" t="str">
            <v/>
          </cell>
        </row>
        <row r="22956">
          <cell r="J22956" t="str">
            <v/>
          </cell>
        </row>
        <row r="22957">
          <cell r="J22957" t="str">
            <v/>
          </cell>
        </row>
        <row r="22958">
          <cell r="J22958" t="str">
            <v/>
          </cell>
        </row>
        <row r="22959">
          <cell r="J22959" t="str">
            <v/>
          </cell>
        </row>
        <row r="22960">
          <cell r="J22960" t="str">
            <v/>
          </cell>
        </row>
        <row r="22961">
          <cell r="J22961" t="str">
            <v/>
          </cell>
        </row>
        <row r="22962">
          <cell r="J22962" t="str">
            <v/>
          </cell>
        </row>
        <row r="22963">
          <cell r="J22963" t="str">
            <v/>
          </cell>
        </row>
        <row r="22964">
          <cell r="J22964" t="str">
            <v/>
          </cell>
        </row>
        <row r="22965">
          <cell r="J22965" t="str">
            <v/>
          </cell>
        </row>
        <row r="22966">
          <cell r="J22966" t="str">
            <v/>
          </cell>
        </row>
        <row r="22967">
          <cell r="J22967" t="str">
            <v/>
          </cell>
        </row>
        <row r="22968">
          <cell r="J22968" t="str">
            <v/>
          </cell>
        </row>
        <row r="22969">
          <cell r="J22969" t="str">
            <v/>
          </cell>
        </row>
        <row r="22970">
          <cell r="J22970" t="str">
            <v/>
          </cell>
        </row>
        <row r="22971">
          <cell r="J22971" t="str">
            <v/>
          </cell>
        </row>
        <row r="22972">
          <cell r="J22972" t="str">
            <v/>
          </cell>
        </row>
        <row r="22973">
          <cell r="J22973" t="str">
            <v/>
          </cell>
        </row>
        <row r="22974">
          <cell r="J22974" t="str">
            <v/>
          </cell>
        </row>
        <row r="22975">
          <cell r="J22975" t="str">
            <v/>
          </cell>
        </row>
        <row r="22976">
          <cell r="J22976" t="str">
            <v/>
          </cell>
        </row>
        <row r="22977">
          <cell r="J22977" t="str">
            <v/>
          </cell>
        </row>
        <row r="22978">
          <cell r="J22978" t="str">
            <v/>
          </cell>
        </row>
        <row r="22979">
          <cell r="J22979" t="str">
            <v/>
          </cell>
        </row>
        <row r="22980">
          <cell r="J22980" t="str">
            <v/>
          </cell>
        </row>
        <row r="22981">
          <cell r="J22981" t="str">
            <v/>
          </cell>
        </row>
        <row r="22982">
          <cell r="J22982" t="str">
            <v/>
          </cell>
        </row>
        <row r="22983">
          <cell r="J22983" t="str">
            <v/>
          </cell>
        </row>
        <row r="22984">
          <cell r="J22984" t="str">
            <v/>
          </cell>
        </row>
        <row r="22985">
          <cell r="J22985" t="str">
            <v/>
          </cell>
        </row>
        <row r="22986">
          <cell r="J22986" t="str">
            <v/>
          </cell>
        </row>
        <row r="22987">
          <cell r="J22987" t="str">
            <v/>
          </cell>
        </row>
        <row r="22988">
          <cell r="J22988" t="str">
            <v/>
          </cell>
        </row>
        <row r="22989">
          <cell r="J22989" t="str">
            <v/>
          </cell>
        </row>
        <row r="22990">
          <cell r="J22990" t="str">
            <v/>
          </cell>
        </row>
        <row r="22991">
          <cell r="J22991" t="str">
            <v/>
          </cell>
        </row>
        <row r="22992">
          <cell r="J22992" t="str">
            <v/>
          </cell>
        </row>
        <row r="22993">
          <cell r="J22993" t="str">
            <v/>
          </cell>
        </row>
        <row r="22994">
          <cell r="J22994" t="str">
            <v/>
          </cell>
        </row>
        <row r="22995">
          <cell r="J22995" t="str">
            <v/>
          </cell>
        </row>
        <row r="22996">
          <cell r="J22996" t="str">
            <v/>
          </cell>
        </row>
        <row r="22997">
          <cell r="J22997" t="str">
            <v/>
          </cell>
        </row>
        <row r="22998">
          <cell r="J22998" t="str">
            <v/>
          </cell>
        </row>
        <row r="22999">
          <cell r="J22999" t="str">
            <v/>
          </cell>
        </row>
        <row r="23000">
          <cell r="J23000" t="str">
            <v/>
          </cell>
        </row>
        <row r="23001">
          <cell r="J23001" t="str">
            <v/>
          </cell>
        </row>
        <row r="23002">
          <cell r="J23002" t="str">
            <v/>
          </cell>
        </row>
        <row r="23003">
          <cell r="J23003" t="str">
            <v/>
          </cell>
        </row>
        <row r="23004">
          <cell r="J23004" t="str">
            <v/>
          </cell>
        </row>
        <row r="23005">
          <cell r="J23005" t="str">
            <v/>
          </cell>
        </row>
        <row r="23006">
          <cell r="J23006" t="str">
            <v/>
          </cell>
        </row>
        <row r="23007">
          <cell r="J23007" t="str">
            <v/>
          </cell>
        </row>
        <row r="23008">
          <cell r="J23008" t="str">
            <v/>
          </cell>
        </row>
        <row r="23009">
          <cell r="J23009" t="str">
            <v/>
          </cell>
        </row>
        <row r="23010">
          <cell r="J23010" t="str">
            <v/>
          </cell>
        </row>
        <row r="23011">
          <cell r="J23011" t="str">
            <v/>
          </cell>
        </row>
        <row r="23012">
          <cell r="J23012" t="str">
            <v/>
          </cell>
        </row>
        <row r="23013">
          <cell r="J23013" t="str">
            <v/>
          </cell>
        </row>
        <row r="23014">
          <cell r="J23014" t="str">
            <v/>
          </cell>
        </row>
        <row r="23015">
          <cell r="J23015" t="str">
            <v/>
          </cell>
        </row>
        <row r="23016">
          <cell r="J23016" t="str">
            <v/>
          </cell>
        </row>
        <row r="23017">
          <cell r="J23017" t="str">
            <v/>
          </cell>
        </row>
        <row r="23018">
          <cell r="J23018" t="str">
            <v/>
          </cell>
        </row>
        <row r="23019">
          <cell r="J23019" t="str">
            <v/>
          </cell>
        </row>
        <row r="23020">
          <cell r="J23020" t="str">
            <v/>
          </cell>
        </row>
        <row r="23021">
          <cell r="J23021" t="str">
            <v/>
          </cell>
        </row>
        <row r="23022">
          <cell r="J23022" t="str">
            <v/>
          </cell>
        </row>
        <row r="23023">
          <cell r="J23023" t="str">
            <v/>
          </cell>
        </row>
        <row r="23024">
          <cell r="J23024" t="str">
            <v/>
          </cell>
        </row>
        <row r="23025">
          <cell r="J23025" t="str">
            <v/>
          </cell>
        </row>
        <row r="23026">
          <cell r="J23026" t="str">
            <v/>
          </cell>
        </row>
        <row r="23027">
          <cell r="J23027" t="str">
            <v/>
          </cell>
        </row>
        <row r="23028">
          <cell r="J23028" t="str">
            <v/>
          </cell>
        </row>
        <row r="23029">
          <cell r="J23029" t="str">
            <v/>
          </cell>
        </row>
        <row r="23030">
          <cell r="J23030" t="str">
            <v/>
          </cell>
        </row>
        <row r="23031">
          <cell r="J23031" t="str">
            <v/>
          </cell>
        </row>
        <row r="23032">
          <cell r="J23032" t="str">
            <v/>
          </cell>
        </row>
        <row r="23033">
          <cell r="J23033" t="str">
            <v/>
          </cell>
        </row>
        <row r="23034">
          <cell r="J23034" t="str">
            <v/>
          </cell>
        </row>
        <row r="23035">
          <cell r="J23035" t="str">
            <v/>
          </cell>
        </row>
        <row r="23036">
          <cell r="J23036" t="str">
            <v/>
          </cell>
        </row>
        <row r="23037">
          <cell r="J23037" t="str">
            <v/>
          </cell>
        </row>
        <row r="23038">
          <cell r="J23038" t="str">
            <v/>
          </cell>
        </row>
        <row r="23039">
          <cell r="J23039" t="str">
            <v/>
          </cell>
        </row>
        <row r="23040">
          <cell r="J23040" t="str">
            <v/>
          </cell>
        </row>
        <row r="23041">
          <cell r="J23041" t="str">
            <v/>
          </cell>
        </row>
        <row r="23042">
          <cell r="J23042" t="str">
            <v/>
          </cell>
        </row>
        <row r="23043">
          <cell r="J23043" t="str">
            <v/>
          </cell>
        </row>
        <row r="23044">
          <cell r="J23044" t="str">
            <v/>
          </cell>
        </row>
        <row r="23045">
          <cell r="J23045" t="str">
            <v/>
          </cell>
        </row>
        <row r="23046">
          <cell r="J23046" t="str">
            <v/>
          </cell>
        </row>
        <row r="23047">
          <cell r="J23047" t="str">
            <v/>
          </cell>
        </row>
        <row r="23048">
          <cell r="J23048" t="str">
            <v/>
          </cell>
        </row>
        <row r="23049">
          <cell r="J23049" t="str">
            <v/>
          </cell>
        </row>
        <row r="23050">
          <cell r="J23050" t="str">
            <v/>
          </cell>
        </row>
        <row r="23051">
          <cell r="J23051" t="str">
            <v/>
          </cell>
        </row>
        <row r="23052">
          <cell r="J23052" t="str">
            <v/>
          </cell>
        </row>
        <row r="23053">
          <cell r="J23053" t="str">
            <v/>
          </cell>
        </row>
        <row r="23054">
          <cell r="J23054" t="str">
            <v/>
          </cell>
        </row>
        <row r="23055">
          <cell r="J23055" t="str">
            <v/>
          </cell>
        </row>
        <row r="23056">
          <cell r="J23056" t="str">
            <v/>
          </cell>
        </row>
        <row r="23057">
          <cell r="J23057" t="str">
            <v/>
          </cell>
        </row>
        <row r="23058">
          <cell r="J23058" t="str">
            <v/>
          </cell>
        </row>
        <row r="23059">
          <cell r="J23059" t="str">
            <v/>
          </cell>
        </row>
        <row r="23060">
          <cell r="J23060" t="str">
            <v/>
          </cell>
        </row>
        <row r="23061">
          <cell r="J23061" t="str">
            <v/>
          </cell>
        </row>
        <row r="23062">
          <cell r="J23062" t="str">
            <v/>
          </cell>
        </row>
        <row r="23063">
          <cell r="J23063" t="str">
            <v/>
          </cell>
        </row>
        <row r="23064">
          <cell r="J23064" t="str">
            <v/>
          </cell>
        </row>
        <row r="23065">
          <cell r="J23065" t="str">
            <v/>
          </cell>
        </row>
        <row r="23066">
          <cell r="J23066" t="str">
            <v/>
          </cell>
        </row>
        <row r="23067">
          <cell r="J23067" t="str">
            <v/>
          </cell>
        </row>
        <row r="23068">
          <cell r="J23068" t="str">
            <v/>
          </cell>
        </row>
        <row r="23069">
          <cell r="J23069" t="str">
            <v/>
          </cell>
        </row>
        <row r="23070">
          <cell r="J23070" t="str">
            <v/>
          </cell>
        </row>
        <row r="23071">
          <cell r="J23071" t="str">
            <v/>
          </cell>
        </row>
        <row r="23072">
          <cell r="J23072" t="str">
            <v/>
          </cell>
        </row>
        <row r="23073">
          <cell r="J23073" t="str">
            <v/>
          </cell>
        </row>
        <row r="23074">
          <cell r="J23074" t="str">
            <v/>
          </cell>
        </row>
        <row r="23075">
          <cell r="J23075" t="str">
            <v/>
          </cell>
        </row>
        <row r="23076">
          <cell r="J23076" t="str">
            <v/>
          </cell>
        </row>
        <row r="23077">
          <cell r="J23077" t="str">
            <v/>
          </cell>
        </row>
        <row r="23078">
          <cell r="J23078" t="str">
            <v/>
          </cell>
        </row>
        <row r="23079">
          <cell r="J23079" t="str">
            <v/>
          </cell>
        </row>
        <row r="23080">
          <cell r="J23080" t="str">
            <v/>
          </cell>
        </row>
        <row r="23081">
          <cell r="J23081" t="str">
            <v/>
          </cell>
        </row>
        <row r="23082">
          <cell r="J23082" t="str">
            <v/>
          </cell>
        </row>
        <row r="23083">
          <cell r="J23083" t="str">
            <v/>
          </cell>
        </row>
        <row r="23084">
          <cell r="J23084" t="str">
            <v/>
          </cell>
        </row>
        <row r="23085">
          <cell r="J23085" t="str">
            <v/>
          </cell>
        </row>
        <row r="23086">
          <cell r="J23086" t="str">
            <v/>
          </cell>
        </row>
        <row r="23087">
          <cell r="J23087" t="str">
            <v/>
          </cell>
        </row>
        <row r="23088">
          <cell r="J23088" t="str">
            <v/>
          </cell>
        </row>
        <row r="23089">
          <cell r="J23089" t="str">
            <v/>
          </cell>
        </row>
        <row r="23090">
          <cell r="J23090" t="str">
            <v/>
          </cell>
        </row>
        <row r="23091">
          <cell r="J23091" t="str">
            <v/>
          </cell>
        </row>
        <row r="23092">
          <cell r="J23092" t="str">
            <v/>
          </cell>
        </row>
        <row r="23093">
          <cell r="J23093" t="str">
            <v/>
          </cell>
        </row>
        <row r="23094">
          <cell r="J23094" t="str">
            <v/>
          </cell>
        </row>
        <row r="23095">
          <cell r="J23095" t="str">
            <v/>
          </cell>
        </row>
        <row r="23096">
          <cell r="J23096" t="str">
            <v/>
          </cell>
        </row>
        <row r="23097">
          <cell r="J23097" t="str">
            <v/>
          </cell>
        </row>
        <row r="23098">
          <cell r="J23098" t="str">
            <v/>
          </cell>
        </row>
        <row r="23099">
          <cell r="J23099" t="str">
            <v/>
          </cell>
        </row>
        <row r="23100">
          <cell r="J23100" t="str">
            <v/>
          </cell>
        </row>
        <row r="23101">
          <cell r="J23101" t="str">
            <v/>
          </cell>
        </row>
        <row r="23102">
          <cell r="J23102" t="str">
            <v/>
          </cell>
        </row>
        <row r="23103">
          <cell r="J23103" t="str">
            <v/>
          </cell>
        </row>
        <row r="23104">
          <cell r="J23104" t="str">
            <v/>
          </cell>
        </row>
        <row r="23105">
          <cell r="J23105" t="str">
            <v/>
          </cell>
        </row>
        <row r="23106">
          <cell r="J23106" t="str">
            <v/>
          </cell>
        </row>
        <row r="23107">
          <cell r="J23107" t="str">
            <v/>
          </cell>
        </row>
        <row r="23108">
          <cell r="J23108" t="str">
            <v/>
          </cell>
        </row>
        <row r="23109">
          <cell r="J23109" t="str">
            <v/>
          </cell>
        </row>
        <row r="23110">
          <cell r="J23110" t="str">
            <v/>
          </cell>
        </row>
        <row r="23111">
          <cell r="J23111" t="str">
            <v/>
          </cell>
        </row>
        <row r="23112">
          <cell r="J23112" t="str">
            <v/>
          </cell>
        </row>
        <row r="23113">
          <cell r="J23113" t="str">
            <v/>
          </cell>
        </row>
        <row r="23114">
          <cell r="J23114" t="str">
            <v/>
          </cell>
        </row>
        <row r="23115">
          <cell r="J23115" t="str">
            <v/>
          </cell>
        </row>
        <row r="23116">
          <cell r="J23116" t="str">
            <v/>
          </cell>
        </row>
        <row r="23117">
          <cell r="J23117" t="str">
            <v/>
          </cell>
        </row>
        <row r="23118">
          <cell r="J23118" t="str">
            <v/>
          </cell>
        </row>
        <row r="23119">
          <cell r="J23119" t="str">
            <v/>
          </cell>
        </row>
        <row r="23120">
          <cell r="J23120" t="str">
            <v/>
          </cell>
        </row>
        <row r="23121">
          <cell r="J23121" t="str">
            <v/>
          </cell>
        </row>
        <row r="23122">
          <cell r="J23122" t="str">
            <v/>
          </cell>
        </row>
        <row r="23123">
          <cell r="J23123" t="str">
            <v/>
          </cell>
        </row>
        <row r="23124">
          <cell r="J23124" t="str">
            <v/>
          </cell>
        </row>
        <row r="23125">
          <cell r="J23125" t="str">
            <v/>
          </cell>
        </row>
        <row r="23126">
          <cell r="J23126" t="str">
            <v/>
          </cell>
        </row>
        <row r="23127">
          <cell r="J23127" t="str">
            <v/>
          </cell>
        </row>
        <row r="23128">
          <cell r="J23128" t="str">
            <v/>
          </cell>
        </row>
        <row r="23129">
          <cell r="J23129" t="str">
            <v/>
          </cell>
        </row>
        <row r="23130">
          <cell r="J23130" t="str">
            <v/>
          </cell>
        </row>
        <row r="23131">
          <cell r="J23131" t="str">
            <v/>
          </cell>
        </row>
        <row r="23132">
          <cell r="J23132" t="str">
            <v/>
          </cell>
        </row>
        <row r="23133">
          <cell r="J23133" t="str">
            <v/>
          </cell>
        </row>
        <row r="23134">
          <cell r="J23134" t="str">
            <v/>
          </cell>
        </row>
        <row r="23135">
          <cell r="J23135" t="str">
            <v/>
          </cell>
        </row>
        <row r="23136">
          <cell r="J23136" t="str">
            <v/>
          </cell>
        </row>
        <row r="23137">
          <cell r="J23137" t="str">
            <v/>
          </cell>
        </row>
        <row r="23138">
          <cell r="J23138" t="str">
            <v/>
          </cell>
        </row>
        <row r="23139">
          <cell r="J23139" t="str">
            <v/>
          </cell>
        </row>
        <row r="23140">
          <cell r="J23140" t="str">
            <v/>
          </cell>
        </row>
        <row r="23141">
          <cell r="J23141" t="str">
            <v/>
          </cell>
        </row>
        <row r="23142">
          <cell r="J23142" t="str">
            <v/>
          </cell>
        </row>
        <row r="23143">
          <cell r="J23143" t="str">
            <v/>
          </cell>
        </row>
        <row r="23144">
          <cell r="J23144" t="str">
            <v/>
          </cell>
        </row>
        <row r="23145">
          <cell r="J23145" t="str">
            <v/>
          </cell>
        </row>
        <row r="23146">
          <cell r="J23146" t="str">
            <v/>
          </cell>
        </row>
        <row r="23147">
          <cell r="J23147" t="str">
            <v/>
          </cell>
        </row>
        <row r="23148">
          <cell r="J23148" t="str">
            <v/>
          </cell>
        </row>
        <row r="23149">
          <cell r="J23149" t="str">
            <v/>
          </cell>
        </row>
        <row r="23150">
          <cell r="J23150" t="str">
            <v/>
          </cell>
        </row>
        <row r="23151">
          <cell r="J23151" t="str">
            <v/>
          </cell>
        </row>
        <row r="23152">
          <cell r="J23152" t="str">
            <v/>
          </cell>
        </row>
        <row r="23153">
          <cell r="J23153" t="str">
            <v/>
          </cell>
        </row>
        <row r="23154">
          <cell r="J23154" t="str">
            <v/>
          </cell>
        </row>
        <row r="23155">
          <cell r="J23155" t="str">
            <v/>
          </cell>
        </row>
        <row r="23156">
          <cell r="J23156" t="str">
            <v/>
          </cell>
        </row>
        <row r="23157">
          <cell r="J23157" t="str">
            <v/>
          </cell>
        </row>
        <row r="23158">
          <cell r="J23158" t="str">
            <v/>
          </cell>
        </row>
        <row r="23159">
          <cell r="J23159" t="str">
            <v/>
          </cell>
        </row>
        <row r="23160">
          <cell r="J23160" t="str">
            <v/>
          </cell>
        </row>
        <row r="23161">
          <cell r="J23161" t="str">
            <v/>
          </cell>
        </row>
        <row r="23162">
          <cell r="J23162" t="str">
            <v/>
          </cell>
        </row>
        <row r="23163">
          <cell r="J23163" t="str">
            <v/>
          </cell>
        </row>
        <row r="23164">
          <cell r="J23164" t="str">
            <v/>
          </cell>
        </row>
        <row r="23165">
          <cell r="J23165" t="str">
            <v/>
          </cell>
        </row>
        <row r="23166">
          <cell r="J23166" t="str">
            <v/>
          </cell>
        </row>
        <row r="23167">
          <cell r="J23167" t="str">
            <v/>
          </cell>
        </row>
        <row r="23168">
          <cell r="J23168" t="str">
            <v/>
          </cell>
        </row>
        <row r="23169">
          <cell r="J23169" t="str">
            <v/>
          </cell>
        </row>
        <row r="23170">
          <cell r="J23170" t="str">
            <v/>
          </cell>
        </row>
        <row r="23171">
          <cell r="J23171" t="str">
            <v/>
          </cell>
        </row>
        <row r="23172">
          <cell r="J23172" t="str">
            <v/>
          </cell>
        </row>
        <row r="23173">
          <cell r="J23173" t="str">
            <v/>
          </cell>
        </row>
        <row r="23174">
          <cell r="J23174" t="str">
            <v/>
          </cell>
        </row>
        <row r="23175">
          <cell r="J23175" t="str">
            <v/>
          </cell>
        </row>
        <row r="23176">
          <cell r="J23176" t="str">
            <v/>
          </cell>
        </row>
        <row r="23177">
          <cell r="J23177" t="str">
            <v/>
          </cell>
        </row>
        <row r="23178">
          <cell r="J23178" t="str">
            <v/>
          </cell>
        </row>
        <row r="23179">
          <cell r="J23179" t="str">
            <v/>
          </cell>
        </row>
        <row r="23180">
          <cell r="J23180" t="str">
            <v/>
          </cell>
        </row>
        <row r="23181">
          <cell r="J23181" t="str">
            <v/>
          </cell>
        </row>
        <row r="23182">
          <cell r="J23182" t="str">
            <v/>
          </cell>
        </row>
        <row r="23183">
          <cell r="J23183" t="str">
            <v/>
          </cell>
        </row>
        <row r="23184">
          <cell r="J23184" t="str">
            <v/>
          </cell>
        </row>
        <row r="23185">
          <cell r="J23185" t="str">
            <v/>
          </cell>
        </row>
        <row r="23186">
          <cell r="J23186" t="str">
            <v/>
          </cell>
        </row>
        <row r="23187">
          <cell r="J23187" t="str">
            <v/>
          </cell>
        </row>
        <row r="23188">
          <cell r="J23188" t="str">
            <v/>
          </cell>
        </row>
        <row r="23189">
          <cell r="J23189" t="str">
            <v/>
          </cell>
        </row>
        <row r="23190">
          <cell r="J23190" t="str">
            <v/>
          </cell>
        </row>
        <row r="23191">
          <cell r="J23191" t="str">
            <v/>
          </cell>
        </row>
        <row r="23192">
          <cell r="J23192" t="str">
            <v/>
          </cell>
        </row>
        <row r="23193">
          <cell r="J23193" t="str">
            <v/>
          </cell>
        </row>
        <row r="23194">
          <cell r="J23194" t="str">
            <v/>
          </cell>
        </row>
        <row r="23195">
          <cell r="J23195" t="str">
            <v/>
          </cell>
        </row>
        <row r="23196">
          <cell r="J23196" t="str">
            <v/>
          </cell>
        </row>
        <row r="23197">
          <cell r="J23197" t="str">
            <v/>
          </cell>
        </row>
        <row r="23198">
          <cell r="J23198" t="str">
            <v/>
          </cell>
        </row>
        <row r="23199">
          <cell r="J23199" t="str">
            <v/>
          </cell>
        </row>
        <row r="23200">
          <cell r="J23200" t="str">
            <v/>
          </cell>
        </row>
        <row r="23201">
          <cell r="J23201" t="str">
            <v/>
          </cell>
        </row>
        <row r="23202">
          <cell r="J23202" t="str">
            <v/>
          </cell>
        </row>
        <row r="23203">
          <cell r="J23203" t="str">
            <v/>
          </cell>
        </row>
        <row r="23204">
          <cell r="J23204" t="str">
            <v/>
          </cell>
        </row>
        <row r="23205">
          <cell r="J23205" t="str">
            <v/>
          </cell>
        </row>
        <row r="23206">
          <cell r="J23206" t="str">
            <v/>
          </cell>
        </row>
        <row r="23207">
          <cell r="J23207" t="str">
            <v/>
          </cell>
        </row>
        <row r="23208">
          <cell r="J23208" t="str">
            <v/>
          </cell>
        </row>
        <row r="23209">
          <cell r="J23209" t="str">
            <v/>
          </cell>
        </row>
        <row r="23210">
          <cell r="J23210" t="str">
            <v/>
          </cell>
        </row>
        <row r="23211">
          <cell r="J23211" t="str">
            <v/>
          </cell>
        </row>
        <row r="23212">
          <cell r="J23212" t="str">
            <v/>
          </cell>
        </row>
        <row r="23213">
          <cell r="J23213" t="str">
            <v/>
          </cell>
        </row>
        <row r="23214">
          <cell r="J23214" t="str">
            <v/>
          </cell>
        </row>
        <row r="23215">
          <cell r="J23215" t="str">
            <v/>
          </cell>
        </row>
        <row r="23216">
          <cell r="J23216" t="str">
            <v/>
          </cell>
        </row>
        <row r="23217">
          <cell r="J23217" t="str">
            <v/>
          </cell>
        </row>
        <row r="23218">
          <cell r="J23218" t="str">
            <v/>
          </cell>
        </row>
        <row r="23219">
          <cell r="J23219" t="str">
            <v/>
          </cell>
        </row>
        <row r="23220">
          <cell r="J23220" t="str">
            <v/>
          </cell>
        </row>
        <row r="23221">
          <cell r="J23221" t="str">
            <v/>
          </cell>
        </row>
        <row r="23222">
          <cell r="J23222" t="str">
            <v/>
          </cell>
        </row>
        <row r="23223">
          <cell r="J23223" t="str">
            <v/>
          </cell>
        </row>
        <row r="23224">
          <cell r="J23224" t="str">
            <v/>
          </cell>
        </row>
        <row r="23225">
          <cell r="J23225" t="str">
            <v/>
          </cell>
        </row>
        <row r="23226">
          <cell r="J23226" t="str">
            <v/>
          </cell>
        </row>
        <row r="23227">
          <cell r="J23227" t="str">
            <v/>
          </cell>
        </row>
        <row r="23228">
          <cell r="J23228" t="str">
            <v/>
          </cell>
        </row>
        <row r="23229">
          <cell r="J23229" t="str">
            <v/>
          </cell>
        </row>
        <row r="23230">
          <cell r="J23230" t="str">
            <v/>
          </cell>
        </row>
        <row r="23231">
          <cell r="J23231" t="str">
            <v/>
          </cell>
        </row>
        <row r="23232">
          <cell r="J23232" t="str">
            <v/>
          </cell>
        </row>
        <row r="23233">
          <cell r="J23233" t="str">
            <v/>
          </cell>
        </row>
        <row r="23234">
          <cell r="J23234" t="str">
            <v/>
          </cell>
        </row>
        <row r="23235">
          <cell r="J23235" t="str">
            <v/>
          </cell>
        </row>
        <row r="23236">
          <cell r="J23236" t="str">
            <v/>
          </cell>
        </row>
        <row r="23237">
          <cell r="J23237" t="str">
            <v/>
          </cell>
        </row>
        <row r="23238">
          <cell r="J23238" t="str">
            <v/>
          </cell>
        </row>
        <row r="23239">
          <cell r="J23239" t="str">
            <v/>
          </cell>
        </row>
        <row r="23240">
          <cell r="J23240" t="str">
            <v/>
          </cell>
        </row>
        <row r="23241">
          <cell r="J23241" t="str">
            <v/>
          </cell>
        </row>
        <row r="23242">
          <cell r="J23242" t="str">
            <v/>
          </cell>
        </row>
        <row r="23243">
          <cell r="J23243" t="str">
            <v/>
          </cell>
        </row>
        <row r="23244">
          <cell r="J23244" t="str">
            <v/>
          </cell>
        </row>
        <row r="23245">
          <cell r="J23245" t="str">
            <v/>
          </cell>
        </row>
        <row r="23246">
          <cell r="J23246" t="str">
            <v/>
          </cell>
        </row>
        <row r="23247">
          <cell r="J23247" t="str">
            <v/>
          </cell>
        </row>
        <row r="23248">
          <cell r="J23248" t="str">
            <v/>
          </cell>
        </row>
        <row r="23249">
          <cell r="J23249" t="str">
            <v/>
          </cell>
        </row>
        <row r="23250">
          <cell r="J23250" t="str">
            <v/>
          </cell>
        </row>
        <row r="23251">
          <cell r="J23251" t="str">
            <v/>
          </cell>
        </row>
        <row r="23252">
          <cell r="J23252" t="str">
            <v/>
          </cell>
        </row>
        <row r="23253">
          <cell r="J23253" t="str">
            <v/>
          </cell>
        </row>
        <row r="23254">
          <cell r="J23254" t="str">
            <v/>
          </cell>
        </row>
        <row r="23255">
          <cell r="J23255" t="str">
            <v/>
          </cell>
        </row>
        <row r="23256">
          <cell r="J23256" t="str">
            <v/>
          </cell>
        </row>
        <row r="23257">
          <cell r="J23257" t="str">
            <v/>
          </cell>
        </row>
        <row r="23258">
          <cell r="J23258" t="str">
            <v/>
          </cell>
        </row>
        <row r="23259">
          <cell r="J23259" t="str">
            <v/>
          </cell>
        </row>
        <row r="23260">
          <cell r="J23260" t="str">
            <v/>
          </cell>
        </row>
        <row r="23261">
          <cell r="J23261" t="str">
            <v/>
          </cell>
        </row>
        <row r="23262">
          <cell r="J23262" t="str">
            <v/>
          </cell>
        </row>
        <row r="23263">
          <cell r="J23263" t="str">
            <v/>
          </cell>
        </row>
        <row r="23264">
          <cell r="J23264" t="str">
            <v/>
          </cell>
        </row>
        <row r="23265">
          <cell r="J23265" t="str">
            <v/>
          </cell>
        </row>
        <row r="23266">
          <cell r="J23266" t="str">
            <v/>
          </cell>
        </row>
        <row r="23267">
          <cell r="J23267" t="str">
            <v/>
          </cell>
        </row>
        <row r="23268">
          <cell r="J23268" t="str">
            <v/>
          </cell>
        </row>
        <row r="23269">
          <cell r="J23269" t="str">
            <v/>
          </cell>
        </row>
        <row r="23270">
          <cell r="J23270" t="str">
            <v/>
          </cell>
        </row>
        <row r="23271">
          <cell r="J23271" t="str">
            <v/>
          </cell>
        </row>
        <row r="23272">
          <cell r="J23272" t="str">
            <v/>
          </cell>
        </row>
        <row r="23273">
          <cell r="J23273" t="str">
            <v/>
          </cell>
        </row>
        <row r="23274">
          <cell r="J23274" t="str">
            <v/>
          </cell>
        </row>
        <row r="23275">
          <cell r="J23275" t="str">
            <v/>
          </cell>
        </row>
        <row r="23276">
          <cell r="J23276" t="str">
            <v/>
          </cell>
        </row>
        <row r="23277">
          <cell r="J23277" t="str">
            <v/>
          </cell>
        </row>
        <row r="23278">
          <cell r="J23278" t="str">
            <v/>
          </cell>
        </row>
        <row r="23279">
          <cell r="J23279" t="str">
            <v/>
          </cell>
        </row>
        <row r="23280">
          <cell r="J23280" t="str">
            <v/>
          </cell>
        </row>
        <row r="23281">
          <cell r="J23281" t="str">
            <v/>
          </cell>
        </row>
        <row r="23282">
          <cell r="J23282" t="str">
            <v/>
          </cell>
        </row>
        <row r="23283">
          <cell r="J23283" t="str">
            <v/>
          </cell>
        </row>
        <row r="23284">
          <cell r="J23284" t="str">
            <v/>
          </cell>
        </row>
        <row r="23285">
          <cell r="J23285" t="str">
            <v/>
          </cell>
        </row>
        <row r="23286">
          <cell r="J23286" t="str">
            <v/>
          </cell>
        </row>
        <row r="23287">
          <cell r="J23287" t="str">
            <v/>
          </cell>
        </row>
        <row r="23288">
          <cell r="J23288" t="str">
            <v/>
          </cell>
        </row>
        <row r="23289">
          <cell r="J23289" t="str">
            <v/>
          </cell>
        </row>
        <row r="23290">
          <cell r="J23290" t="str">
            <v/>
          </cell>
        </row>
        <row r="23291">
          <cell r="J23291" t="str">
            <v/>
          </cell>
        </row>
        <row r="23292">
          <cell r="J23292" t="str">
            <v/>
          </cell>
        </row>
        <row r="23293">
          <cell r="J23293" t="str">
            <v/>
          </cell>
        </row>
        <row r="23294">
          <cell r="J23294" t="str">
            <v/>
          </cell>
        </row>
        <row r="23295">
          <cell r="J23295" t="str">
            <v/>
          </cell>
        </row>
        <row r="23296">
          <cell r="J23296" t="str">
            <v/>
          </cell>
        </row>
        <row r="23297">
          <cell r="J23297" t="str">
            <v/>
          </cell>
        </row>
        <row r="23298">
          <cell r="J23298" t="str">
            <v/>
          </cell>
        </row>
        <row r="23299">
          <cell r="J23299" t="str">
            <v/>
          </cell>
        </row>
        <row r="23300">
          <cell r="J23300" t="str">
            <v/>
          </cell>
        </row>
        <row r="23301">
          <cell r="J23301" t="str">
            <v/>
          </cell>
        </row>
        <row r="23302">
          <cell r="J23302" t="str">
            <v/>
          </cell>
        </row>
        <row r="23303">
          <cell r="J23303" t="str">
            <v/>
          </cell>
        </row>
        <row r="23304">
          <cell r="J23304" t="str">
            <v/>
          </cell>
        </row>
        <row r="23305">
          <cell r="J23305" t="str">
            <v/>
          </cell>
        </row>
        <row r="23306">
          <cell r="J23306" t="str">
            <v/>
          </cell>
        </row>
        <row r="23307">
          <cell r="J23307" t="str">
            <v/>
          </cell>
        </row>
        <row r="23308">
          <cell r="J23308" t="str">
            <v/>
          </cell>
        </row>
        <row r="23309">
          <cell r="J23309" t="str">
            <v/>
          </cell>
        </row>
        <row r="23310">
          <cell r="J23310" t="str">
            <v/>
          </cell>
        </row>
        <row r="23311">
          <cell r="J23311" t="str">
            <v/>
          </cell>
        </row>
        <row r="23312">
          <cell r="J23312" t="str">
            <v/>
          </cell>
        </row>
        <row r="23313">
          <cell r="J23313" t="str">
            <v/>
          </cell>
        </row>
        <row r="23314">
          <cell r="J23314" t="str">
            <v/>
          </cell>
        </row>
        <row r="23315">
          <cell r="J23315" t="str">
            <v/>
          </cell>
        </row>
        <row r="23316">
          <cell r="J23316" t="str">
            <v/>
          </cell>
        </row>
        <row r="23317">
          <cell r="J23317" t="str">
            <v/>
          </cell>
        </row>
        <row r="23318">
          <cell r="J23318" t="str">
            <v/>
          </cell>
        </row>
        <row r="23319">
          <cell r="J23319" t="str">
            <v/>
          </cell>
        </row>
        <row r="23320">
          <cell r="J23320" t="str">
            <v/>
          </cell>
        </row>
        <row r="23321">
          <cell r="J23321" t="str">
            <v/>
          </cell>
        </row>
        <row r="23322">
          <cell r="J23322" t="str">
            <v/>
          </cell>
        </row>
        <row r="23323">
          <cell r="J23323" t="str">
            <v/>
          </cell>
        </row>
        <row r="23324">
          <cell r="J23324" t="str">
            <v/>
          </cell>
        </row>
        <row r="23325">
          <cell r="J23325" t="str">
            <v/>
          </cell>
        </row>
        <row r="23326">
          <cell r="J23326" t="str">
            <v/>
          </cell>
        </row>
        <row r="23327">
          <cell r="J23327" t="str">
            <v/>
          </cell>
        </row>
        <row r="23328">
          <cell r="J23328" t="str">
            <v/>
          </cell>
        </row>
        <row r="23329">
          <cell r="J23329" t="str">
            <v/>
          </cell>
        </row>
        <row r="23330">
          <cell r="J23330" t="str">
            <v/>
          </cell>
        </row>
        <row r="23331">
          <cell r="J23331" t="str">
            <v/>
          </cell>
        </row>
        <row r="23332">
          <cell r="J23332" t="str">
            <v/>
          </cell>
        </row>
        <row r="23333">
          <cell r="J23333" t="str">
            <v/>
          </cell>
        </row>
        <row r="23334">
          <cell r="J23334" t="str">
            <v/>
          </cell>
        </row>
        <row r="23335">
          <cell r="J23335" t="str">
            <v/>
          </cell>
        </row>
        <row r="23336">
          <cell r="J23336" t="str">
            <v/>
          </cell>
        </row>
        <row r="23337">
          <cell r="J23337" t="str">
            <v/>
          </cell>
        </row>
        <row r="23338">
          <cell r="J23338" t="str">
            <v/>
          </cell>
        </row>
        <row r="23339">
          <cell r="J23339" t="str">
            <v/>
          </cell>
        </row>
        <row r="23340">
          <cell r="J23340" t="str">
            <v/>
          </cell>
        </row>
        <row r="23341">
          <cell r="J23341" t="str">
            <v/>
          </cell>
        </row>
        <row r="23342">
          <cell r="J23342" t="str">
            <v/>
          </cell>
        </row>
        <row r="23343">
          <cell r="J23343" t="str">
            <v/>
          </cell>
        </row>
        <row r="23344">
          <cell r="J23344" t="str">
            <v/>
          </cell>
        </row>
        <row r="23345">
          <cell r="J23345" t="str">
            <v/>
          </cell>
        </row>
        <row r="23346">
          <cell r="J23346" t="str">
            <v/>
          </cell>
        </row>
        <row r="23347">
          <cell r="J23347" t="str">
            <v/>
          </cell>
        </row>
        <row r="23348">
          <cell r="J23348" t="str">
            <v/>
          </cell>
        </row>
        <row r="23349">
          <cell r="J23349" t="str">
            <v/>
          </cell>
        </row>
        <row r="23350">
          <cell r="J23350" t="str">
            <v/>
          </cell>
        </row>
        <row r="23351">
          <cell r="J23351" t="str">
            <v/>
          </cell>
        </row>
        <row r="23352">
          <cell r="J23352" t="str">
            <v/>
          </cell>
        </row>
        <row r="23353">
          <cell r="J23353" t="str">
            <v/>
          </cell>
        </row>
        <row r="23354">
          <cell r="J23354" t="str">
            <v/>
          </cell>
        </row>
        <row r="23355">
          <cell r="J23355" t="str">
            <v/>
          </cell>
        </row>
        <row r="23356">
          <cell r="J23356" t="str">
            <v/>
          </cell>
        </row>
        <row r="23357">
          <cell r="J23357" t="str">
            <v/>
          </cell>
        </row>
        <row r="23358">
          <cell r="J23358" t="str">
            <v/>
          </cell>
        </row>
        <row r="23359">
          <cell r="J23359" t="str">
            <v/>
          </cell>
        </row>
        <row r="23360">
          <cell r="J23360" t="str">
            <v/>
          </cell>
        </row>
        <row r="23361">
          <cell r="J23361" t="str">
            <v/>
          </cell>
        </row>
        <row r="23362">
          <cell r="J23362" t="str">
            <v/>
          </cell>
        </row>
        <row r="23363">
          <cell r="J23363" t="str">
            <v/>
          </cell>
        </row>
        <row r="23364">
          <cell r="J23364" t="str">
            <v/>
          </cell>
        </row>
        <row r="23365">
          <cell r="J23365" t="str">
            <v/>
          </cell>
        </row>
        <row r="23366">
          <cell r="J23366" t="str">
            <v/>
          </cell>
        </row>
        <row r="23367">
          <cell r="J23367" t="str">
            <v/>
          </cell>
        </row>
        <row r="23368">
          <cell r="J23368" t="str">
            <v/>
          </cell>
        </row>
        <row r="23369">
          <cell r="J23369" t="str">
            <v/>
          </cell>
        </row>
        <row r="23370">
          <cell r="J23370" t="str">
            <v/>
          </cell>
        </row>
        <row r="23371">
          <cell r="J23371" t="str">
            <v/>
          </cell>
        </row>
        <row r="23372">
          <cell r="J23372" t="str">
            <v/>
          </cell>
        </row>
        <row r="23373">
          <cell r="J23373" t="str">
            <v/>
          </cell>
        </row>
        <row r="23374">
          <cell r="J23374" t="str">
            <v/>
          </cell>
        </row>
        <row r="23375">
          <cell r="J23375" t="str">
            <v/>
          </cell>
        </row>
        <row r="23376">
          <cell r="J23376" t="str">
            <v/>
          </cell>
        </row>
        <row r="23377">
          <cell r="J23377" t="str">
            <v/>
          </cell>
        </row>
        <row r="23378">
          <cell r="J23378" t="str">
            <v/>
          </cell>
        </row>
        <row r="23379">
          <cell r="J23379" t="str">
            <v/>
          </cell>
        </row>
        <row r="23380">
          <cell r="J23380" t="str">
            <v/>
          </cell>
        </row>
        <row r="23381">
          <cell r="J23381" t="str">
            <v/>
          </cell>
        </row>
        <row r="23382">
          <cell r="J23382" t="str">
            <v/>
          </cell>
        </row>
        <row r="23383">
          <cell r="J23383" t="str">
            <v/>
          </cell>
        </row>
        <row r="23384">
          <cell r="J23384" t="str">
            <v/>
          </cell>
        </row>
        <row r="23385">
          <cell r="J23385" t="str">
            <v/>
          </cell>
        </row>
        <row r="23386">
          <cell r="J23386" t="str">
            <v/>
          </cell>
        </row>
        <row r="23387">
          <cell r="J23387" t="str">
            <v/>
          </cell>
        </row>
        <row r="23388">
          <cell r="J23388" t="str">
            <v/>
          </cell>
        </row>
        <row r="23389">
          <cell r="J23389" t="str">
            <v/>
          </cell>
        </row>
        <row r="23390">
          <cell r="J23390" t="str">
            <v/>
          </cell>
        </row>
        <row r="23391">
          <cell r="J23391" t="str">
            <v/>
          </cell>
        </row>
        <row r="23392">
          <cell r="J23392" t="str">
            <v/>
          </cell>
        </row>
        <row r="23393">
          <cell r="J23393" t="str">
            <v/>
          </cell>
        </row>
        <row r="23394">
          <cell r="J23394" t="str">
            <v/>
          </cell>
        </row>
        <row r="23395">
          <cell r="J23395" t="str">
            <v/>
          </cell>
        </row>
        <row r="23396">
          <cell r="J23396" t="str">
            <v/>
          </cell>
        </row>
        <row r="23397">
          <cell r="J23397" t="str">
            <v/>
          </cell>
        </row>
        <row r="23398">
          <cell r="J23398" t="str">
            <v/>
          </cell>
        </row>
        <row r="23399">
          <cell r="J23399" t="str">
            <v/>
          </cell>
        </row>
        <row r="23400">
          <cell r="J23400" t="str">
            <v/>
          </cell>
        </row>
        <row r="23401">
          <cell r="J23401" t="str">
            <v/>
          </cell>
        </row>
        <row r="23402">
          <cell r="J23402" t="str">
            <v/>
          </cell>
        </row>
        <row r="23403">
          <cell r="J23403" t="str">
            <v/>
          </cell>
        </row>
        <row r="23404">
          <cell r="J23404" t="str">
            <v/>
          </cell>
        </row>
        <row r="23405">
          <cell r="J23405" t="str">
            <v/>
          </cell>
        </row>
        <row r="23406">
          <cell r="J23406" t="str">
            <v/>
          </cell>
        </row>
        <row r="23407">
          <cell r="J23407" t="str">
            <v/>
          </cell>
        </row>
        <row r="23408">
          <cell r="J23408" t="str">
            <v/>
          </cell>
        </row>
        <row r="23409">
          <cell r="J23409" t="str">
            <v/>
          </cell>
        </row>
        <row r="23410">
          <cell r="J23410" t="str">
            <v/>
          </cell>
        </row>
        <row r="23411">
          <cell r="J23411" t="str">
            <v/>
          </cell>
        </row>
        <row r="23412">
          <cell r="J23412" t="str">
            <v/>
          </cell>
        </row>
        <row r="23413">
          <cell r="J23413" t="str">
            <v/>
          </cell>
        </row>
        <row r="23414">
          <cell r="J23414" t="str">
            <v/>
          </cell>
        </row>
        <row r="23415">
          <cell r="J23415" t="str">
            <v/>
          </cell>
        </row>
        <row r="23416">
          <cell r="J23416" t="str">
            <v/>
          </cell>
        </row>
        <row r="23417">
          <cell r="J23417" t="str">
            <v/>
          </cell>
        </row>
        <row r="23418">
          <cell r="J23418" t="str">
            <v/>
          </cell>
        </row>
        <row r="23419">
          <cell r="J23419" t="str">
            <v/>
          </cell>
        </row>
        <row r="23420">
          <cell r="J23420" t="str">
            <v/>
          </cell>
        </row>
        <row r="23421">
          <cell r="J23421" t="str">
            <v/>
          </cell>
        </row>
        <row r="23422">
          <cell r="J23422" t="str">
            <v/>
          </cell>
        </row>
        <row r="23423">
          <cell r="J23423" t="str">
            <v/>
          </cell>
        </row>
        <row r="23424">
          <cell r="J23424" t="str">
            <v/>
          </cell>
        </row>
        <row r="23425">
          <cell r="J23425" t="str">
            <v/>
          </cell>
        </row>
        <row r="23426">
          <cell r="J23426" t="str">
            <v/>
          </cell>
        </row>
        <row r="23427">
          <cell r="J23427" t="str">
            <v/>
          </cell>
        </row>
        <row r="23428">
          <cell r="J23428" t="str">
            <v/>
          </cell>
        </row>
        <row r="23429">
          <cell r="J23429" t="str">
            <v/>
          </cell>
        </row>
        <row r="23430">
          <cell r="J23430" t="str">
            <v/>
          </cell>
        </row>
        <row r="23431">
          <cell r="J23431" t="str">
            <v/>
          </cell>
        </row>
        <row r="23432">
          <cell r="J23432" t="str">
            <v/>
          </cell>
        </row>
        <row r="23433">
          <cell r="J23433" t="str">
            <v/>
          </cell>
        </row>
        <row r="23434">
          <cell r="J23434" t="str">
            <v/>
          </cell>
        </row>
        <row r="23435">
          <cell r="J23435" t="str">
            <v/>
          </cell>
        </row>
        <row r="23436">
          <cell r="J23436" t="str">
            <v/>
          </cell>
        </row>
        <row r="23437">
          <cell r="J23437" t="str">
            <v/>
          </cell>
        </row>
        <row r="23438">
          <cell r="J23438" t="str">
            <v/>
          </cell>
        </row>
        <row r="23439">
          <cell r="J23439" t="str">
            <v/>
          </cell>
        </row>
        <row r="23440">
          <cell r="J23440" t="str">
            <v/>
          </cell>
        </row>
        <row r="23441">
          <cell r="J23441" t="str">
            <v/>
          </cell>
        </row>
        <row r="23442">
          <cell r="J23442" t="str">
            <v/>
          </cell>
        </row>
        <row r="23443">
          <cell r="J23443" t="str">
            <v/>
          </cell>
        </row>
        <row r="23444">
          <cell r="J23444" t="str">
            <v/>
          </cell>
        </row>
        <row r="23445">
          <cell r="J23445" t="str">
            <v/>
          </cell>
        </row>
        <row r="23446">
          <cell r="J23446" t="str">
            <v/>
          </cell>
        </row>
        <row r="23447">
          <cell r="J23447" t="str">
            <v/>
          </cell>
        </row>
        <row r="23448">
          <cell r="J23448" t="str">
            <v/>
          </cell>
        </row>
        <row r="23449">
          <cell r="J23449" t="str">
            <v/>
          </cell>
        </row>
        <row r="23450">
          <cell r="J23450" t="str">
            <v/>
          </cell>
        </row>
        <row r="23451">
          <cell r="J23451" t="str">
            <v/>
          </cell>
        </row>
        <row r="23452">
          <cell r="J23452" t="str">
            <v/>
          </cell>
        </row>
        <row r="23453">
          <cell r="J23453" t="str">
            <v/>
          </cell>
        </row>
        <row r="23454">
          <cell r="J23454" t="str">
            <v/>
          </cell>
        </row>
        <row r="23455">
          <cell r="J23455" t="str">
            <v/>
          </cell>
        </row>
        <row r="23456">
          <cell r="J23456" t="str">
            <v/>
          </cell>
        </row>
        <row r="23457">
          <cell r="J23457" t="str">
            <v/>
          </cell>
        </row>
        <row r="23458">
          <cell r="J23458" t="str">
            <v/>
          </cell>
        </row>
        <row r="23459">
          <cell r="J23459" t="str">
            <v/>
          </cell>
        </row>
        <row r="23460">
          <cell r="J23460" t="str">
            <v/>
          </cell>
        </row>
        <row r="23461">
          <cell r="J23461" t="str">
            <v/>
          </cell>
        </row>
        <row r="23462">
          <cell r="J23462" t="str">
            <v/>
          </cell>
        </row>
        <row r="23463">
          <cell r="J23463" t="str">
            <v/>
          </cell>
        </row>
        <row r="23464">
          <cell r="J23464" t="str">
            <v/>
          </cell>
        </row>
        <row r="23465">
          <cell r="J23465" t="str">
            <v/>
          </cell>
        </row>
        <row r="23466">
          <cell r="J23466" t="str">
            <v/>
          </cell>
        </row>
        <row r="23467">
          <cell r="J23467" t="str">
            <v/>
          </cell>
        </row>
        <row r="23468">
          <cell r="J23468" t="str">
            <v/>
          </cell>
        </row>
        <row r="23469">
          <cell r="J23469" t="str">
            <v/>
          </cell>
        </row>
        <row r="23470">
          <cell r="J23470" t="str">
            <v/>
          </cell>
        </row>
        <row r="23471">
          <cell r="J23471" t="str">
            <v/>
          </cell>
        </row>
        <row r="23472">
          <cell r="J23472" t="str">
            <v/>
          </cell>
        </row>
        <row r="23473">
          <cell r="J23473" t="str">
            <v/>
          </cell>
        </row>
        <row r="23474">
          <cell r="J23474" t="str">
            <v/>
          </cell>
        </row>
        <row r="23475">
          <cell r="J23475" t="str">
            <v/>
          </cell>
        </row>
        <row r="23476">
          <cell r="J23476" t="str">
            <v/>
          </cell>
        </row>
        <row r="23477">
          <cell r="J23477" t="str">
            <v/>
          </cell>
        </row>
        <row r="23478">
          <cell r="J23478" t="str">
            <v/>
          </cell>
        </row>
        <row r="23479">
          <cell r="J23479" t="str">
            <v/>
          </cell>
        </row>
        <row r="23480">
          <cell r="J23480" t="str">
            <v/>
          </cell>
        </row>
        <row r="23481">
          <cell r="J23481" t="str">
            <v/>
          </cell>
        </row>
        <row r="23482">
          <cell r="J23482" t="str">
            <v/>
          </cell>
        </row>
        <row r="23483">
          <cell r="J23483" t="str">
            <v/>
          </cell>
        </row>
        <row r="23484">
          <cell r="J23484" t="str">
            <v/>
          </cell>
        </row>
        <row r="23485">
          <cell r="J23485" t="str">
            <v/>
          </cell>
        </row>
        <row r="23486">
          <cell r="J23486" t="str">
            <v/>
          </cell>
        </row>
        <row r="23487">
          <cell r="J23487" t="str">
            <v/>
          </cell>
        </row>
        <row r="23488">
          <cell r="J23488" t="str">
            <v/>
          </cell>
        </row>
        <row r="23489">
          <cell r="J23489" t="str">
            <v/>
          </cell>
        </row>
        <row r="23490">
          <cell r="J23490" t="str">
            <v/>
          </cell>
        </row>
        <row r="23491">
          <cell r="J23491" t="str">
            <v/>
          </cell>
        </row>
        <row r="23492">
          <cell r="J23492" t="str">
            <v/>
          </cell>
        </row>
        <row r="23493">
          <cell r="J23493" t="str">
            <v/>
          </cell>
        </row>
        <row r="23494">
          <cell r="J23494" t="str">
            <v/>
          </cell>
        </row>
        <row r="23495">
          <cell r="J23495" t="str">
            <v/>
          </cell>
        </row>
        <row r="23496">
          <cell r="J23496" t="str">
            <v/>
          </cell>
        </row>
        <row r="23497">
          <cell r="J23497" t="str">
            <v/>
          </cell>
        </row>
        <row r="23498">
          <cell r="J23498" t="str">
            <v/>
          </cell>
        </row>
        <row r="23499">
          <cell r="J23499" t="str">
            <v/>
          </cell>
        </row>
        <row r="23500">
          <cell r="J23500" t="str">
            <v/>
          </cell>
        </row>
        <row r="23501">
          <cell r="J23501" t="str">
            <v/>
          </cell>
        </row>
        <row r="23502">
          <cell r="J23502" t="str">
            <v/>
          </cell>
        </row>
        <row r="23503">
          <cell r="J23503" t="str">
            <v/>
          </cell>
        </row>
        <row r="23504">
          <cell r="J23504" t="str">
            <v/>
          </cell>
        </row>
        <row r="23505">
          <cell r="J23505" t="str">
            <v/>
          </cell>
        </row>
        <row r="23506">
          <cell r="J23506" t="str">
            <v/>
          </cell>
        </row>
        <row r="23507">
          <cell r="J23507" t="str">
            <v/>
          </cell>
        </row>
        <row r="23508">
          <cell r="J23508" t="str">
            <v/>
          </cell>
        </row>
        <row r="23509">
          <cell r="J23509" t="str">
            <v/>
          </cell>
        </row>
        <row r="23510">
          <cell r="J23510" t="str">
            <v/>
          </cell>
        </row>
        <row r="23511">
          <cell r="J23511" t="str">
            <v/>
          </cell>
        </row>
        <row r="23512">
          <cell r="J23512" t="str">
            <v/>
          </cell>
        </row>
        <row r="23513">
          <cell r="J23513" t="str">
            <v/>
          </cell>
        </row>
        <row r="23514">
          <cell r="J23514" t="str">
            <v/>
          </cell>
        </row>
        <row r="23515">
          <cell r="J23515" t="str">
            <v/>
          </cell>
        </row>
        <row r="23516">
          <cell r="J23516" t="str">
            <v/>
          </cell>
        </row>
        <row r="23517">
          <cell r="J23517" t="str">
            <v/>
          </cell>
        </row>
        <row r="23518">
          <cell r="J23518" t="str">
            <v/>
          </cell>
        </row>
        <row r="23519">
          <cell r="J23519" t="str">
            <v/>
          </cell>
        </row>
        <row r="23520">
          <cell r="J23520" t="str">
            <v/>
          </cell>
        </row>
        <row r="23521">
          <cell r="J23521" t="str">
            <v/>
          </cell>
        </row>
        <row r="23522">
          <cell r="J23522" t="str">
            <v/>
          </cell>
        </row>
        <row r="23523">
          <cell r="J23523" t="str">
            <v/>
          </cell>
        </row>
        <row r="23524">
          <cell r="J23524" t="str">
            <v/>
          </cell>
        </row>
        <row r="23525">
          <cell r="J23525" t="str">
            <v/>
          </cell>
        </row>
        <row r="23526">
          <cell r="J23526" t="str">
            <v/>
          </cell>
        </row>
        <row r="23527">
          <cell r="J23527" t="str">
            <v/>
          </cell>
        </row>
        <row r="23528">
          <cell r="J23528" t="str">
            <v/>
          </cell>
        </row>
        <row r="23529">
          <cell r="J23529" t="str">
            <v/>
          </cell>
        </row>
        <row r="23530">
          <cell r="J23530" t="str">
            <v/>
          </cell>
        </row>
        <row r="23531">
          <cell r="J23531" t="str">
            <v/>
          </cell>
        </row>
        <row r="23532">
          <cell r="J23532" t="str">
            <v/>
          </cell>
        </row>
        <row r="23533">
          <cell r="J23533" t="str">
            <v/>
          </cell>
        </row>
        <row r="23534">
          <cell r="J23534" t="str">
            <v/>
          </cell>
        </row>
        <row r="23535">
          <cell r="J23535" t="str">
            <v/>
          </cell>
        </row>
        <row r="23536">
          <cell r="J23536" t="str">
            <v/>
          </cell>
        </row>
        <row r="23537">
          <cell r="J23537" t="str">
            <v/>
          </cell>
        </row>
        <row r="23538">
          <cell r="J23538" t="str">
            <v/>
          </cell>
        </row>
        <row r="23539">
          <cell r="J23539" t="str">
            <v/>
          </cell>
        </row>
        <row r="23540">
          <cell r="J23540" t="str">
            <v/>
          </cell>
        </row>
        <row r="23541">
          <cell r="J23541" t="str">
            <v/>
          </cell>
        </row>
        <row r="23542">
          <cell r="J23542" t="str">
            <v/>
          </cell>
        </row>
        <row r="23543">
          <cell r="J23543" t="str">
            <v/>
          </cell>
        </row>
        <row r="23544">
          <cell r="J23544" t="str">
            <v/>
          </cell>
        </row>
        <row r="23545">
          <cell r="J23545" t="str">
            <v/>
          </cell>
        </row>
        <row r="23546">
          <cell r="J23546" t="str">
            <v/>
          </cell>
        </row>
        <row r="23547">
          <cell r="J23547" t="str">
            <v/>
          </cell>
        </row>
        <row r="23548">
          <cell r="J23548" t="str">
            <v/>
          </cell>
        </row>
        <row r="23549">
          <cell r="J23549" t="str">
            <v/>
          </cell>
        </row>
        <row r="23550">
          <cell r="J23550" t="str">
            <v/>
          </cell>
        </row>
        <row r="23551">
          <cell r="J23551" t="str">
            <v/>
          </cell>
        </row>
        <row r="23552">
          <cell r="J23552" t="str">
            <v/>
          </cell>
        </row>
        <row r="23553">
          <cell r="J23553" t="str">
            <v/>
          </cell>
        </row>
        <row r="23554">
          <cell r="J23554" t="str">
            <v/>
          </cell>
        </row>
        <row r="23555">
          <cell r="J23555" t="str">
            <v/>
          </cell>
        </row>
        <row r="23556">
          <cell r="J23556" t="str">
            <v/>
          </cell>
        </row>
        <row r="23557">
          <cell r="J23557" t="str">
            <v/>
          </cell>
        </row>
        <row r="23558">
          <cell r="J23558" t="str">
            <v/>
          </cell>
        </row>
        <row r="23559">
          <cell r="J23559" t="str">
            <v/>
          </cell>
        </row>
        <row r="23560">
          <cell r="J23560" t="str">
            <v/>
          </cell>
        </row>
        <row r="23561">
          <cell r="J23561" t="str">
            <v/>
          </cell>
        </row>
        <row r="23562">
          <cell r="J23562" t="str">
            <v/>
          </cell>
        </row>
        <row r="23563">
          <cell r="J23563" t="str">
            <v/>
          </cell>
        </row>
        <row r="23564">
          <cell r="J23564" t="str">
            <v/>
          </cell>
        </row>
        <row r="23565">
          <cell r="J23565" t="str">
            <v/>
          </cell>
        </row>
        <row r="23566">
          <cell r="J23566" t="str">
            <v/>
          </cell>
        </row>
        <row r="23567">
          <cell r="J23567" t="str">
            <v/>
          </cell>
        </row>
        <row r="23568">
          <cell r="J23568" t="str">
            <v/>
          </cell>
        </row>
        <row r="23569">
          <cell r="J23569" t="str">
            <v/>
          </cell>
        </row>
        <row r="23570">
          <cell r="J23570" t="str">
            <v/>
          </cell>
        </row>
        <row r="23571">
          <cell r="J23571" t="str">
            <v/>
          </cell>
        </row>
        <row r="23572">
          <cell r="J23572" t="str">
            <v/>
          </cell>
        </row>
        <row r="23573">
          <cell r="J23573" t="str">
            <v/>
          </cell>
        </row>
        <row r="23574">
          <cell r="J23574" t="str">
            <v/>
          </cell>
        </row>
        <row r="23575">
          <cell r="J23575" t="str">
            <v/>
          </cell>
        </row>
        <row r="23576">
          <cell r="J23576" t="str">
            <v/>
          </cell>
        </row>
        <row r="23577">
          <cell r="J23577" t="str">
            <v/>
          </cell>
        </row>
        <row r="23578">
          <cell r="J23578" t="str">
            <v/>
          </cell>
        </row>
        <row r="23579">
          <cell r="J23579" t="str">
            <v/>
          </cell>
        </row>
        <row r="23580">
          <cell r="J23580" t="str">
            <v/>
          </cell>
        </row>
        <row r="23581">
          <cell r="J23581" t="str">
            <v/>
          </cell>
        </row>
        <row r="23582">
          <cell r="J23582" t="str">
            <v/>
          </cell>
        </row>
        <row r="23583">
          <cell r="J23583" t="str">
            <v/>
          </cell>
        </row>
        <row r="23584">
          <cell r="J23584" t="str">
            <v/>
          </cell>
        </row>
        <row r="23585">
          <cell r="J23585" t="str">
            <v/>
          </cell>
        </row>
        <row r="23586">
          <cell r="J23586" t="str">
            <v/>
          </cell>
        </row>
        <row r="23587">
          <cell r="J23587" t="str">
            <v/>
          </cell>
        </row>
        <row r="23588">
          <cell r="J23588" t="str">
            <v/>
          </cell>
        </row>
        <row r="23589">
          <cell r="J23589" t="str">
            <v/>
          </cell>
        </row>
        <row r="23590">
          <cell r="J23590" t="str">
            <v/>
          </cell>
        </row>
        <row r="23591">
          <cell r="J23591" t="str">
            <v/>
          </cell>
        </row>
        <row r="23592">
          <cell r="J23592" t="str">
            <v/>
          </cell>
        </row>
        <row r="23593">
          <cell r="J23593" t="str">
            <v/>
          </cell>
        </row>
        <row r="23594">
          <cell r="J23594" t="str">
            <v/>
          </cell>
        </row>
        <row r="23595">
          <cell r="J23595" t="str">
            <v/>
          </cell>
        </row>
        <row r="23596">
          <cell r="J23596" t="str">
            <v/>
          </cell>
        </row>
        <row r="23597">
          <cell r="J23597" t="str">
            <v/>
          </cell>
        </row>
        <row r="23598">
          <cell r="J23598" t="str">
            <v/>
          </cell>
        </row>
        <row r="23599">
          <cell r="J23599" t="str">
            <v/>
          </cell>
        </row>
        <row r="23600">
          <cell r="J23600" t="str">
            <v/>
          </cell>
        </row>
        <row r="23601">
          <cell r="J23601" t="str">
            <v/>
          </cell>
        </row>
        <row r="23602">
          <cell r="J23602" t="str">
            <v/>
          </cell>
        </row>
        <row r="23603">
          <cell r="J23603" t="str">
            <v/>
          </cell>
        </row>
        <row r="23604">
          <cell r="J23604" t="str">
            <v/>
          </cell>
        </row>
        <row r="23605">
          <cell r="J23605" t="str">
            <v/>
          </cell>
        </row>
        <row r="23606">
          <cell r="J23606" t="str">
            <v/>
          </cell>
        </row>
        <row r="23607">
          <cell r="J23607" t="str">
            <v/>
          </cell>
        </row>
        <row r="23608">
          <cell r="J23608" t="str">
            <v/>
          </cell>
        </row>
        <row r="23609">
          <cell r="J23609" t="str">
            <v/>
          </cell>
        </row>
        <row r="23610">
          <cell r="J23610" t="str">
            <v/>
          </cell>
        </row>
        <row r="23611">
          <cell r="J23611" t="str">
            <v/>
          </cell>
        </row>
        <row r="23612">
          <cell r="J23612" t="str">
            <v/>
          </cell>
        </row>
        <row r="23613">
          <cell r="J23613" t="str">
            <v/>
          </cell>
        </row>
        <row r="23614">
          <cell r="J23614" t="str">
            <v/>
          </cell>
        </row>
        <row r="23615">
          <cell r="J23615" t="str">
            <v/>
          </cell>
        </row>
        <row r="23616">
          <cell r="J23616" t="str">
            <v/>
          </cell>
        </row>
        <row r="23617">
          <cell r="J23617" t="str">
            <v/>
          </cell>
        </row>
        <row r="23618">
          <cell r="J23618" t="str">
            <v/>
          </cell>
        </row>
        <row r="23619">
          <cell r="J23619" t="str">
            <v/>
          </cell>
        </row>
        <row r="23620">
          <cell r="J23620" t="str">
            <v/>
          </cell>
        </row>
        <row r="23621">
          <cell r="J23621" t="str">
            <v/>
          </cell>
        </row>
        <row r="23622">
          <cell r="J23622" t="str">
            <v/>
          </cell>
        </row>
        <row r="23623">
          <cell r="J23623" t="str">
            <v/>
          </cell>
        </row>
        <row r="23624">
          <cell r="J23624" t="str">
            <v/>
          </cell>
        </row>
        <row r="23625">
          <cell r="J23625" t="str">
            <v/>
          </cell>
        </row>
        <row r="23626">
          <cell r="J23626" t="str">
            <v/>
          </cell>
        </row>
        <row r="23627">
          <cell r="J23627" t="str">
            <v/>
          </cell>
        </row>
        <row r="23628">
          <cell r="J23628" t="str">
            <v/>
          </cell>
        </row>
        <row r="23629">
          <cell r="J23629" t="str">
            <v/>
          </cell>
        </row>
        <row r="23630">
          <cell r="J23630" t="str">
            <v/>
          </cell>
        </row>
        <row r="23631">
          <cell r="J23631" t="str">
            <v/>
          </cell>
        </row>
        <row r="23632">
          <cell r="J23632" t="str">
            <v/>
          </cell>
        </row>
        <row r="23633">
          <cell r="J23633" t="str">
            <v/>
          </cell>
        </row>
        <row r="23634">
          <cell r="J23634" t="str">
            <v/>
          </cell>
        </row>
        <row r="23635">
          <cell r="J23635" t="str">
            <v/>
          </cell>
        </row>
        <row r="23636">
          <cell r="J23636" t="str">
            <v/>
          </cell>
        </row>
        <row r="23637">
          <cell r="J23637" t="str">
            <v/>
          </cell>
        </row>
        <row r="23638">
          <cell r="J23638" t="str">
            <v/>
          </cell>
        </row>
        <row r="23639">
          <cell r="J23639" t="str">
            <v/>
          </cell>
        </row>
        <row r="23640">
          <cell r="J23640" t="str">
            <v/>
          </cell>
        </row>
        <row r="23641">
          <cell r="J23641" t="str">
            <v/>
          </cell>
        </row>
        <row r="23642">
          <cell r="J23642" t="str">
            <v/>
          </cell>
        </row>
        <row r="23643">
          <cell r="J23643" t="str">
            <v/>
          </cell>
        </row>
        <row r="23644">
          <cell r="J23644" t="str">
            <v/>
          </cell>
        </row>
        <row r="23645">
          <cell r="J23645" t="str">
            <v/>
          </cell>
        </row>
        <row r="23646">
          <cell r="J23646" t="str">
            <v/>
          </cell>
        </row>
        <row r="23647">
          <cell r="J23647" t="str">
            <v/>
          </cell>
        </row>
        <row r="23648">
          <cell r="J23648" t="str">
            <v/>
          </cell>
        </row>
        <row r="23649">
          <cell r="J23649" t="str">
            <v/>
          </cell>
        </row>
        <row r="23650">
          <cell r="J23650" t="str">
            <v/>
          </cell>
        </row>
        <row r="23651">
          <cell r="J23651" t="str">
            <v/>
          </cell>
        </row>
        <row r="23652">
          <cell r="J23652" t="str">
            <v/>
          </cell>
        </row>
        <row r="23653">
          <cell r="J23653" t="str">
            <v/>
          </cell>
        </row>
        <row r="23654">
          <cell r="J23654" t="str">
            <v/>
          </cell>
        </row>
        <row r="23655">
          <cell r="J23655" t="str">
            <v/>
          </cell>
        </row>
        <row r="23656">
          <cell r="J23656" t="str">
            <v/>
          </cell>
        </row>
        <row r="23657">
          <cell r="J23657" t="str">
            <v/>
          </cell>
        </row>
        <row r="23658">
          <cell r="J23658" t="str">
            <v/>
          </cell>
        </row>
        <row r="23659">
          <cell r="J23659" t="str">
            <v/>
          </cell>
        </row>
        <row r="23660">
          <cell r="J23660" t="str">
            <v/>
          </cell>
        </row>
        <row r="23661">
          <cell r="J23661" t="str">
            <v/>
          </cell>
        </row>
        <row r="23662">
          <cell r="J23662" t="str">
            <v/>
          </cell>
        </row>
        <row r="23663">
          <cell r="J23663" t="str">
            <v/>
          </cell>
        </row>
        <row r="23664">
          <cell r="J23664" t="str">
            <v/>
          </cell>
        </row>
        <row r="23665">
          <cell r="J23665" t="str">
            <v/>
          </cell>
        </row>
        <row r="23666">
          <cell r="J23666" t="str">
            <v/>
          </cell>
        </row>
        <row r="23667">
          <cell r="J23667" t="str">
            <v/>
          </cell>
        </row>
        <row r="23668">
          <cell r="J23668" t="str">
            <v/>
          </cell>
        </row>
        <row r="23669">
          <cell r="J23669" t="str">
            <v/>
          </cell>
        </row>
        <row r="23670">
          <cell r="J23670" t="str">
            <v/>
          </cell>
        </row>
        <row r="23671">
          <cell r="J23671" t="str">
            <v/>
          </cell>
        </row>
        <row r="23672">
          <cell r="J23672" t="str">
            <v/>
          </cell>
        </row>
        <row r="23673">
          <cell r="J23673" t="str">
            <v/>
          </cell>
        </row>
        <row r="23674">
          <cell r="J23674" t="str">
            <v/>
          </cell>
        </row>
        <row r="23675">
          <cell r="J23675" t="str">
            <v/>
          </cell>
        </row>
        <row r="23676">
          <cell r="J23676" t="str">
            <v/>
          </cell>
        </row>
        <row r="23677">
          <cell r="J23677" t="str">
            <v/>
          </cell>
        </row>
        <row r="23678">
          <cell r="J23678" t="str">
            <v/>
          </cell>
        </row>
        <row r="23679">
          <cell r="J23679" t="str">
            <v/>
          </cell>
        </row>
        <row r="23680">
          <cell r="J23680" t="str">
            <v/>
          </cell>
        </row>
        <row r="23681">
          <cell r="J23681" t="str">
            <v/>
          </cell>
        </row>
        <row r="23682">
          <cell r="J23682" t="str">
            <v/>
          </cell>
        </row>
        <row r="23683">
          <cell r="J23683" t="str">
            <v/>
          </cell>
        </row>
        <row r="23684">
          <cell r="J23684" t="str">
            <v/>
          </cell>
        </row>
        <row r="23685">
          <cell r="J23685" t="str">
            <v/>
          </cell>
        </row>
        <row r="23686">
          <cell r="J23686" t="str">
            <v/>
          </cell>
        </row>
        <row r="23687">
          <cell r="J23687" t="str">
            <v/>
          </cell>
        </row>
        <row r="23688">
          <cell r="J23688" t="str">
            <v/>
          </cell>
        </row>
        <row r="23689">
          <cell r="J23689" t="str">
            <v/>
          </cell>
        </row>
        <row r="23690">
          <cell r="J23690" t="str">
            <v/>
          </cell>
        </row>
        <row r="23691">
          <cell r="J23691" t="str">
            <v/>
          </cell>
        </row>
        <row r="23692">
          <cell r="J23692" t="str">
            <v/>
          </cell>
        </row>
        <row r="23693">
          <cell r="J23693" t="str">
            <v/>
          </cell>
        </row>
        <row r="23694">
          <cell r="J23694" t="str">
            <v/>
          </cell>
        </row>
        <row r="23695">
          <cell r="J23695" t="str">
            <v/>
          </cell>
        </row>
        <row r="23696">
          <cell r="J23696" t="str">
            <v/>
          </cell>
        </row>
        <row r="23697">
          <cell r="J23697" t="str">
            <v/>
          </cell>
        </row>
        <row r="23698">
          <cell r="J23698" t="str">
            <v/>
          </cell>
        </row>
        <row r="23699">
          <cell r="J23699" t="str">
            <v/>
          </cell>
        </row>
        <row r="23700">
          <cell r="J23700" t="str">
            <v/>
          </cell>
        </row>
        <row r="23701">
          <cell r="J23701" t="str">
            <v/>
          </cell>
        </row>
        <row r="23702">
          <cell r="J23702" t="str">
            <v/>
          </cell>
        </row>
        <row r="23703">
          <cell r="J23703" t="str">
            <v/>
          </cell>
        </row>
        <row r="23704">
          <cell r="J23704" t="str">
            <v/>
          </cell>
        </row>
        <row r="23705">
          <cell r="J23705" t="str">
            <v/>
          </cell>
        </row>
        <row r="23706">
          <cell r="J23706" t="str">
            <v/>
          </cell>
        </row>
        <row r="23707">
          <cell r="J23707" t="str">
            <v/>
          </cell>
        </row>
        <row r="23708">
          <cell r="J23708" t="str">
            <v/>
          </cell>
        </row>
        <row r="23709">
          <cell r="J23709" t="str">
            <v/>
          </cell>
        </row>
        <row r="23710">
          <cell r="J23710" t="str">
            <v/>
          </cell>
        </row>
        <row r="23711">
          <cell r="J23711" t="str">
            <v/>
          </cell>
        </row>
        <row r="23712">
          <cell r="J23712" t="str">
            <v/>
          </cell>
        </row>
        <row r="23713">
          <cell r="J23713" t="str">
            <v/>
          </cell>
        </row>
        <row r="23714">
          <cell r="J23714" t="str">
            <v/>
          </cell>
        </row>
        <row r="23715">
          <cell r="J23715" t="str">
            <v/>
          </cell>
        </row>
        <row r="23716">
          <cell r="J23716" t="str">
            <v/>
          </cell>
        </row>
        <row r="23717">
          <cell r="J23717" t="str">
            <v/>
          </cell>
        </row>
        <row r="23718">
          <cell r="J23718" t="str">
            <v/>
          </cell>
        </row>
        <row r="23719">
          <cell r="J23719" t="str">
            <v/>
          </cell>
        </row>
        <row r="23720">
          <cell r="J23720" t="str">
            <v/>
          </cell>
        </row>
        <row r="23721">
          <cell r="J23721" t="str">
            <v/>
          </cell>
        </row>
        <row r="23722">
          <cell r="J23722" t="str">
            <v/>
          </cell>
        </row>
        <row r="23723">
          <cell r="J23723" t="str">
            <v/>
          </cell>
        </row>
        <row r="23724">
          <cell r="J23724" t="str">
            <v/>
          </cell>
        </row>
        <row r="23725">
          <cell r="J23725" t="str">
            <v/>
          </cell>
        </row>
        <row r="23726">
          <cell r="J23726" t="str">
            <v/>
          </cell>
        </row>
        <row r="23727">
          <cell r="J23727" t="str">
            <v/>
          </cell>
        </row>
        <row r="23728">
          <cell r="J23728" t="str">
            <v/>
          </cell>
        </row>
        <row r="23729">
          <cell r="J23729" t="str">
            <v/>
          </cell>
        </row>
        <row r="23730">
          <cell r="J23730" t="str">
            <v/>
          </cell>
        </row>
        <row r="23731">
          <cell r="J23731" t="str">
            <v/>
          </cell>
        </row>
        <row r="23732">
          <cell r="J23732" t="str">
            <v/>
          </cell>
        </row>
        <row r="23733">
          <cell r="J23733" t="str">
            <v/>
          </cell>
        </row>
        <row r="23734">
          <cell r="J23734" t="str">
            <v/>
          </cell>
        </row>
        <row r="23735">
          <cell r="J23735" t="str">
            <v/>
          </cell>
        </row>
        <row r="23736">
          <cell r="J23736" t="str">
            <v/>
          </cell>
        </row>
        <row r="23737">
          <cell r="J23737" t="str">
            <v/>
          </cell>
        </row>
        <row r="23738">
          <cell r="J23738" t="str">
            <v/>
          </cell>
        </row>
        <row r="23739">
          <cell r="J23739" t="str">
            <v/>
          </cell>
        </row>
        <row r="23740">
          <cell r="J23740" t="str">
            <v/>
          </cell>
        </row>
        <row r="23741">
          <cell r="J23741" t="str">
            <v/>
          </cell>
        </row>
        <row r="23742">
          <cell r="J23742" t="str">
            <v/>
          </cell>
        </row>
        <row r="23743">
          <cell r="J23743" t="str">
            <v/>
          </cell>
        </row>
        <row r="23744">
          <cell r="J23744" t="str">
            <v/>
          </cell>
        </row>
        <row r="23745">
          <cell r="J23745" t="str">
            <v/>
          </cell>
        </row>
        <row r="23746">
          <cell r="J23746" t="str">
            <v/>
          </cell>
        </row>
        <row r="23747">
          <cell r="J23747" t="str">
            <v/>
          </cell>
        </row>
        <row r="23748">
          <cell r="J23748" t="str">
            <v/>
          </cell>
        </row>
        <row r="23749">
          <cell r="J23749" t="str">
            <v/>
          </cell>
        </row>
        <row r="23750">
          <cell r="J23750" t="str">
            <v/>
          </cell>
        </row>
        <row r="23751">
          <cell r="J23751" t="str">
            <v/>
          </cell>
        </row>
        <row r="23752">
          <cell r="J23752" t="str">
            <v/>
          </cell>
        </row>
        <row r="23753">
          <cell r="J23753" t="str">
            <v/>
          </cell>
        </row>
        <row r="23754">
          <cell r="J23754" t="str">
            <v/>
          </cell>
        </row>
        <row r="23755">
          <cell r="J23755" t="str">
            <v/>
          </cell>
        </row>
        <row r="23756">
          <cell r="J23756" t="str">
            <v/>
          </cell>
        </row>
        <row r="23757">
          <cell r="J23757" t="str">
            <v/>
          </cell>
        </row>
        <row r="23758">
          <cell r="J23758" t="str">
            <v/>
          </cell>
        </row>
        <row r="23759">
          <cell r="J23759" t="str">
            <v/>
          </cell>
        </row>
        <row r="23760">
          <cell r="J23760" t="str">
            <v/>
          </cell>
        </row>
        <row r="23761">
          <cell r="J23761" t="str">
            <v/>
          </cell>
        </row>
        <row r="23762">
          <cell r="J23762" t="str">
            <v/>
          </cell>
        </row>
        <row r="23763">
          <cell r="J23763" t="str">
            <v/>
          </cell>
        </row>
        <row r="23764">
          <cell r="J23764" t="str">
            <v/>
          </cell>
        </row>
        <row r="23765">
          <cell r="J23765" t="str">
            <v/>
          </cell>
        </row>
        <row r="23766">
          <cell r="J23766" t="str">
            <v/>
          </cell>
        </row>
        <row r="23767">
          <cell r="J23767" t="str">
            <v/>
          </cell>
        </row>
        <row r="23768">
          <cell r="J23768" t="str">
            <v/>
          </cell>
        </row>
        <row r="23769">
          <cell r="J23769" t="str">
            <v/>
          </cell>
        </row>
        <row r="23770">
          <cell r="J23770" t="str">
            <v/>
          </cell>
        </row>
        <row r="23771">
          <cell r="J23771" t="str">
            <v/>
          </cell>
        </row>
        <row r="23772">
          <cell r="J23772" t="str">
            <v/>
          </cell>
        </row>
        <row r="23773">
          <cell r="J23773" t="str">
            <v/>
          </cell>
        </row>
        <row r="23774">
          <cell r="J23774" t="str">
            <v/>
          </cell>
        </row>
        <row r="23775">
          <cell r="J23775" t="str">
            <v/>
          </cell>
        </row>
        <row r="23776">
          <cell r="J23776" t="str">
            <v/>
          </cell>
        </row>
        <row r="23777">
          <cell r="J23777" t="str">
            <v/>
          </cell>
        </row>
        <row r="23778">
          <cell r="J23778" t="str">
            <v/>
          </cell>
        </row>
        <row r="23779">
          <cell r="J23779" t="str">
            <v/>
          </cell>
        </row>
        <row r="23780">
          <cell r="J23780" t="str">
            <v/>
          </cell>
        </row>
        <row r="23781">
          <cell r="J23781" t="str">
            <v/>
          </cell>
        </row>
        <row r="23782">
          <cell r="J23782" t="str">
            <v/>
          </cell>
        </row>
        <row r="23783">
          <cell r="J23783" t="str">
            <v/>
          </cell>
        </row>
        <row r="23784">
          <cell r="J23784" t="str">
            <v/>
          </cell>
        </row>
        <row r="23785">
          <cell r="J23785" t="str">
            <v/>
          </cell>
        </row>
        <row r="23786">
          <cell r="J23786" t="str">
            <v/>
          </cell>
        </row>
        <row r="23787">
          <cell r="J23787" t="str">
            <v/>
          </cell>
        </row>
        <row r="23788">
          <cell r="J23788" t="str">
            <v/>
          </cell>
        </row>
        <row r="23789">
          <cell r="J23789" t="str">
            <v/>
          </cell>
        </row>
        <row r="23790">
          <cell r="J23790" t="str">
            <v/>
          </cell>
        </row>
        <row r="23791">
          <cell r="J23791" t="str">
            <v/>
          </cell>
        </row>
        <row r="23792">
          <cell r="J23792" t="str">
            <v/>
          </cell>
        </row>
        <row r="23793">
          <cell r="J23793" t="str">
            <v/>
          </cell>
        </row>
        <row r="23794">
          <cell r="J23794" t="str">
            <v/>
          </cell>
        </row>
        <row r="23795">
          <cell r="J23795" t="str">
            <v/>
          </cell>
        </row>
        <row r="23796">
          <cell r="J23796" t="str">
            <v/>
          </cell>
        </row>
        <row r="23797">
          <cell r="J23797" t="str">
            <v/>
          </cell>
        </row>
        <row r="23798">
          <cell r="J23798" t="str">
            <v/>
          </cell>
        </row>
        <row r="23799">
          <cell r="J23799" t="str">
            <v/>
          </cell>
        </row>
        <row r="23800">
          <cell r="J23800" t="str">
            <v/>
          </cell>
        </row>
        <row r="23801">
          <cell r="J23801" t="str">
            <v/>
          </cell>
        </row>
        <row r="23802">
          <cell r="J23802" t="str">
            <v/>
          </cell>
        </row>
        <row r="23803">
          <cell r="J23803" t="str">
            <v/>
          </cell>
        </row>
        <row r="23804">
          <cell r="J23804" t="str">
            <v/>
          </cell>
        </row>
        <row r="23805">
          <cell r="J23805" t="str">
            <v/>
          </cell>
        </row>
        <row r="23806">
          <cell r="J23806" t="str">
            <v/>
          </cell>
        </row>
        <row r="23807">
          <cell r="J23807" t="str">
            <v/>
          </cell>
        </row>
        <row r="23808">
          <cell r="J23808" t="str">
            <v/>
          </cell>
        </row>
        <row r="23809">
          <cell r="J23809" t="str">
            <v/>
          </cell>
        </row>
        <row r="23810">
          <cell r="J23810" t="str">
            <v/>
          </cell>
        </row>
        <row r="23811">
          <cell r="J23811" t="str">
            <v/>
          </cell>
        </row>
        <row r="23812">
          <cell r="J23812" t="str">
            <v/>
          </cell>
        </row>
        <row r="23813">
          <cell r="J23813" t="str">
            <v/>
          </cell>
        </row>
        <row r="23814">
          <cell r="J23814" t="str">
            <v/>
          </cell>
        </row>
        <row r="23815">
          <cell r="J23815" t="str">
            <v/>
          </cell>
        </row>
        <row r="23816">
          <cell r="J23816" t="str">
            <v/>
          </cell>
        </row>
        <row r="23817">
          <cell r="J23817" t="str">
            <v/>
          </cell>
        </row>
        <row r="23818">
          <cell r="J23818" t="str">
            <v/>
          </cell>
        </row>
        <row r="23819">
          <cell r="J23819" t="str">
            <v/>
          </cell>
        </row>
        <row r="23820">
          <cell r="J23820" t="str">
            <v/>
          </cell>
        </row>
        <row r="23821">
          <cell r="J23821" t="str">
            <v/>
          </cell>
        </row>
        <row r="23822">
          <cell r="J23822" t="str">
            <v/>
          </cell>
        </row>
        <row r="23823">
          <cell r="J23823" t="str">
            <v/>
          </cell>
        </row>
        <row r="23824">
          <cell r="J23824" t="str">
            <v/>
          </cell>
        </row>
        <row r="23825">
          <cell r="J23825" t="str">
            <v/>
          </cell>
        </row>
        <row r="23826">
          <cell r="J23826" t="str">
            <v/>
          </cell>
        </row>
        <row r="23827">
          <cell r="J23827" t="str">
            <v/>
          </cell>
        </row>
        <row r="23828">
          <cell r="J23828" t="str">
            <v/>
          </cell>
        </row>
        <row r="23829">
          <cell r="J23829" t="str">
            <v/>
          </cell>
        </row>
        <row r="23830">
          <cell r="J23830" t="str">
            <v/>
          </cell>
        </row>
        <row r="23831">
          <cell r="J23831" t="str">
            <v/>
          </cell>
        </row>
        <row r="23832">
          <cell r="J23832" t="str">
            <v/>
          </cell>
        </row>
        <row r="23833">
          <cell r="J23833" t="str">
            <v/>
          </cell>
        </row>
        <row r="23834">
          <cell r="J23834" t="str">
            <v/>
          </cell>
        </row>
        <row r="23835">
          <cell r="J23835" t="str">
            <v/>
          </cell>
        </row>
        <row r="23836">
          <cell r="J23836" t="str">
            <v/>
          </cell>
        </row>
        <row r="23837">
          <cell r="J23837" t="str">
            <v/>
          </cell>
        </row>
        <row r="23838">
          <cell r="J23838" t="str">
            <v/>
          </cell>
        </row>
        <row r="23839">
          <cell r="J23839" t="str">
            <v/>
          </cell>
        </row>
        <row r="23840">
          <cell r="J23840" t="str">
            <v/>
          </cell>
        </row>
        <row r="23841">
          <cell r="J23841" t="str">
            <v/>
          </cell>
        </row>
        <row r="23842">
          <cell r="J23842" t="str">
            <v/>
          </cell>
        </row>
        <row r="23843">
          <cell r="J23843" t="str">
            <v/>
          </cell>
        </row>
        <row r="23844">
          <cell r="J23844" t="str">
            <v/>
          </cell>
        </row>
        <row r="23845">
          <cell r="J23845" t="str">
            <v/>
          </cell>
        </row>
        <row r="23846">
          <cell r="J23846" t="str">
            <v/>
          </cell>
        </row>
        <row r="23847">
          <cell r="J23847" t="str">
            <v/>
          </cell>
        </row>
        <row r="23848">
          <cell r="J23848" t="str">
            <v/>
          </cell>
        </row>
        <row r="23849">
          <cell r="J23849" t="str">
            <v/>
          </cell>
        </row>
        <row r="23850">
          <cell r="J23850" t="str">
            <v/>
          </cell>
        </row>
        <row r="23851">
          <cell r="J23851" t="str">
            <v/>
          </cell>
        </row>
        <row r="23852">
          <cell r="J23852" t="str">
            <v/>
          </cell>
        </row>
        <row r="23853">
          <cell r="J23853" t="str">
            <v/>
          </cell>
        </row>
        <row r="23854">
          <cell r="J23854" t="str">
            <v/>
          </cell>
        </row>
        <row r="23855">
          <cell r="J23855" t="str">
            <v/>
          </cell>
        </row>
        <row r="23856">
          <cell r="J23856" t="str">
            <v/>
          </cell>
        </row>
        <row r="23857">
          <cell r="J23857" t="str">
            <v/>
          </cell>
        </row>
        <row r="23858">
          <cell r="J23858" t="str">
            <v/>
          </cell>
        </row>
        <row r="23859">
          <cell r="J23859" t="str">
            <v/>
          </cell>
        </row>
        <row r="23860">
          <cell r="J23860" t="str">
            <v/>
          </cell>
        </row>
        <row r="23861">
          <cell r="J23861" t="str">
            <v/>
          </cell>
        </row>
        <row r="23862">
          <cell r="J23862" t="str">
            <v/>
          </cell>
        </row>
        <row r="23863">
          <cell r="J23863" t="str">
            <v/>
          </cell>
        </row>
        <row r="23864">
          <cell r="J23864" t="str">
            <v/>
          </cell>
        </row>
        <row r="23865">
          <cell r="J23865" t="str">
            <v/>
          </cell>
        </row>
        <row r="23866">
          <cell r="J23866" t="str">
            <v/>
          </cell>
        </row>
        <row r="23867">
          <cell r="J23867" t="str">
            <v/>
          </cell>
        </row>
        <row r="23868">
          <cell r="J23868" t="str">
            <v/>
          </cell>
        </row>
        <row r="23869">
          <cell r="J23869" t="str">
            <v/>
          </cell>
        </row>
        <row r="23870">
          <cell r="J23870" t="str">
            <v/>
          </cell>
        </row>
        <row r="23871">
          <cell r="J23871" t="str">
            <v/>
          </cell>
        </row>
        <row r="23872">
          <cell r="J23872" t="str">
            <v/>
          </cell>
        </row>
        <row r="23873">
          <cell r="J23873" t="str">
            <v/>
          </cell>
        </row>
        <row r="23874">
          <cell r="J23874" t="str">
            <v/>
          </cell>
        </row>
        <row r="23875">
          <cell r="J23875" t="str">
            <v/>
          </cell>
        </row>
        <row r="23876">
          <cell r="J23876" t="str">
            <v/>
          </cell>
        </row>
        <row r="23877">
          <cell r="J23877" t="str">
            <v/>
          </cell>
        </row>
        <row r="23878">
          <cell r="J23878" t="str">
            <v/>
          </cell>
        </row>
        <row r="23879">
          <cell r="J23879" t="str">
            <v/>
          </cell>
        </row>
        <row r="23880">
          <cell r="J23880" t="str">
            <v/>
          </cell>
        </row>
        <row r="23881">
          <cell r="J23881" t="str">
            <v/>
          </cell>
        </row>
        <row r="23882">
          <cell r="J23882" t="str">
            <v/>
          </cell>
        </row>
        <row r="23883">
          <cell r="J23883" t="str">
            <v/>
          </cell>
        </row>
        <row r="23884">
          <cell r="J23884" t="str">
            <v/>
          </cell>
        </row>
        <row r="23885">
          <cell r="J23885" t="str">
            <v/>
          </cell>
        </row>
        <row r="23886">
          <cell r="J23886" t="str">
            <v/>
          </cell>
        </row>
        <row r="23887">
          <cell r="J23887" t="str">
            <v/>
          </cell>
        </row>
        <row r="23888">
          <cell r="J23888" t="str">
            <v/>
          </cell>
        </row>
        <row r="23889">
          <cell r="J23889" t="str">
            <v/>
          </cell>
        </row>
        <row r="23890">
          <cell r="J23890" t="str">
            <v/>
          </cell>
        </row>
        <row r="23891">
          <cell r="J23891" t="str">
            <v/>
          </cell>
        </row>
        <row r="23892">
          <cell r="J23892" t="str">
            <v/>
          </cell>
        </row>
        <row r="23893">
          <cell r="J23893" t="str">
            <v/>
          </cell>
        </row>
        <row r="23894">
          <cell r="J23894" t="str">
            <v/>
          </cell>
        </row>
        <row r="23895">
          <cell r="J23895" t="str">
            <v/>
          </cell>
        </row>
        <row r="23896">
          <cell r="J23896" t="str">
            <v/>
          </cell>
        </row>
        <row r="23897">
          <cell r="J23897" t="str">
            <v/>
          </cell>
        </row>
        <row r="23898">
          <cell r="J23898" t="str">
            <v/>
          </cell>
        </row>
        <row r="23899">
          <cell r="J23899" t="str">
            <v/>
          </cell>
        </row>
        <row r="23900">
          <cell r="J23900" t="str">
            <v/>
          </cell>
        </row>
        <row r="23901">
          <cell r="J23901" t="str">
            <v/>
          </cell>
        </row>
        <row r="23902">
          <cell r="J23902" t="str">
            <v/>
          </cell>
        </row>
        <row r="23903">
          <cell r="J23903" t="str">
            <v/>
          </cell>
        </row>
        <row r="23904">
          <cell r="J23904" t="str">
            <v/>
          </cell>
        </row>
        <row r="23905">
          <cell r="J23905" t="str">
            <v/>
          </cell>
        </row>
        <row r="23906">
          <cell r="J23906" t="str">
            <v/>
          </cell>
        </row>
        <row r="23907">
          <cell r="J23907" t="str">
            <v/>
          </cell>
        </row>
        <row r="23908">
          <cell r="J23908" t="str">
            <v/>
          </cell>
        </row>
        <row r="23909">
          <cell r="J23909" t="str">
            <v/>
          </cell>
        </row>
        <row r="23910">
          <cell r="J23910" t="str">
            <v/>
          </cell>
        </row>
        <row r="23911">
          <cell r="J23911" t="str">
            <v/>
          </cell>
        </row>
        <row r="23912">
          <cell r="J23912" t="str">
            <v/>
          </cell>
        </row>
        <row r="23913">
          <cell r="J23913" t="str">
            <v/>
          </cell>
        </row>
        <row r="23914">
          <cell r="J23914" t="str">
            <v/>
          </cell>
        </row>
        <row r="23915">
          <cell r="J23915" t="str">
            <v/>
          </cell>
        </row>
        <row r="23916">
          <cell r="J23916" t="str">
            <v/>
          </cell>
        </row>
        <row r="23917">
          <cell r="J23917" t="str">
            <v/>
          </cell>
        </row>
        <row r="23918">
          <cell r="J23918" t="str">
            <v/>
          </cell>
        </row>
        <row r="23919">
          <cell r="J23919" t="str">
            <v/>
          </cell>
        </row>
        <row r="23920">
          <cell r="J23920" t="str">
            <v/>
          </cell>
        </row>
        <row r="23921">
          <cell r="J23921" t="str">
            <v/>
          </cell>
        </row>
        <row r="23922">
          <cell r="J23922" t="str">
            <v/>
          </cell>
        </row>
        <row r="23923">
          <cell r="J23923" t="str">
            <v/>
          </cell>
        </row>
        <row r="23924">
          <cell r="J23924" t="str">
            <v/>
          </cell>
        </row>
        <row r="23925">
          <cell r="J23925" t="str">
            <v/>
          </cell>
        </row>
        <row r="23926">
          <cell r="J23926" t="str">
            <v/>
          </cell>
        </row>
        <row r="23927">
          <cell r="J23927" t="str">
            <v/>
          </cell>
        </row>
        <row r="23928">
          <cell r="J23928" t="str">
            <v/>
          </cell>
        </row>
        <row r="23929">
          <cell r="J23929" t="str">
            <v/>
          </cell>
        </row>
        <row r="23930">
          <cell r="J23930" t="str">
            <v/>
          </cell>
        </row>
        <row r="23931">
          <cell r="J23931" t="str">
            <v/>
          </cell>
        </row>
        <row r="23932">
          <cell r="J23932" t="str">
            <v/>
          </cell>
        </row>
        <row r="23933">
          <cell r="J23933" t="str">
            <v/>
          </cell>
        </row>
        <row r="23934">
          <cell r="J23934" t="str">
            <v/>
          </cell>
        </row>
        <row r="23935">
          <cell r="J23935" t="str">
            <v/>
          </cell>
        </row>
        <row r="23936">
          <cell r="J23936" t="str">
            <v/>
          </cell>
        </row>
        <row r="23937">
          <cell r="J23937" t="str">
            <v/>
          </cell>
        </row>
        <row r="23938">
          <cell r="J23938" t="str">
            <v/>
          </cell>
        </row>
        <row r="23939">
          <cell r="J23939" t="str">
            <v/>
          </cell>
        </row>
        <row r="23940">
          <cell r="J23940" t="str">
            <v/>
          </cell>
        </row>
        <row r="23941">
          <cell r="J23941" t="str">
            <v/>
          </cell>
        </row>
        <row r="23942">
          <cell r="J23942" t="str">
            <v/>
          </cell>
        </row>
        <row r="23943">
          <cell r="J23943" t="str">
            <v/>
          </cell>
        </row>
        <row r="23944">
          <cell r="J23944" t="str">
            <v/>
          </cell>
        </row>
        <row r="23945">
          <cell r="J23945" t="str">
            <v/>
          </cell>
        </row>
        <row r="23946">
          <cell r="J23946" t="str">
            <v/>
          </cell>
        </row>
        <row r="23947">
          <cell r="J23947" t="str">
            <v/>
          </cell>
        </row>
        <row r="23948">
          <cell r="J23948" t="str">
            <v/>
          </cell>
        </row>
        <row r="23949">
          <cell r="J23949" t="str">
            <v/>
          </cell>
        </row>
        <row r="23950">
          <cell r="J23950" t="str">
            <v/>
          </cell>
        </row>
        <row r="23951">
          <cell r="J23951" t="str">
            <v/>
          </cell>
        </row>
        <row r="23952">
          <cell r="J23952" t="str">
            <v/>
          </cell>
        </row>
        <row r="23953">
          <cell r="J23953" t="str">
            <v/>
          </cell>
        </row>
        <row r="23954">
          <cell r="J23954" t="str">
            <v/>
          </cell>
        </row>
        <row r="23955">
          <cell r="J23955" t="str">
            <v/>
          </cell>
        </row>
        <row r="23956">
          <cell r="J23956" t="str">
            <v/>
          </cell>
        </row>
        <row r="23957">
          <cell r="J23957" t="str">
            <v/>
          </cell>
        </row>
        <row r="23958">
          <cell r="J23958" t="str">
            <v/>
          </cell>
        </row>
        <row r="23959">
          <cell r="J23959" t="str">
            <v/>
          </cell>
        </row>
        <row r="23960">
          <cell r="J23960" t="str">
            <v/>
          </cell>
        </row>
        <row r="23961">
          <cell r="J23961" t="str">
            <v/>
          </cell>
        </row>
        <row r="23962">
          <cell r="J23962" t="str">
            <v/>
          </cell>
        </row>
        <row r="23963">
          <cell r="J23963" t="str">
            <v/>
          </cell>
        </row>
        <row r="23964">
          <cell r="J23964" t="str">
            <v/>
          </cell>
        </row>
        <row r="23965">
          <cell r="J23965" t="str">
            <v/>
          </cell>
        </row>
        <row r="23966">
          <cell r="J23966" t="str">
            <v/>
          </cell>
        </row>
        <row r="23967">
          <cell r="J23967" t="str">
            <v/>
          </cell>
        </row>
        <row r="23968">
          <cell r="J23968" t="str">
            <v/>
          </cell>
        </row>
        <row r="23969">
          <cell r="J23969" t="str">
            <v/>
          </cell>
        </row>
        <row r="23970">
          <cell r="J23970" t="str">
            <v/>
          </cell>
        </row>
        <row r="23971">
          <cell r="J23971" t="str">
            <v/>
          </cell>
        </row>
        <row r="23972">
          <cell r="J23972" t="str">
            <v/>
          </cell>
        </row>
        <row r="23973">
          <cell r="J23973" t="str">
            <v/>
          </cell>
        </row>
        <row r="23974">
          <cell r="J23974" t="str">
            <v/>
          </cell>
        </row>
        <row r="23975">
          <cell r="J23975" t="str">
            <v/>
          </cell>
        </row>
        <row r="23976">
          <cell r="J23976" t="str">
            <v/>
          </cell>
        </row>
        <row r="23977">
          <cell r="J23977" t="str">
            <v/>
          </cell>
        </row>
        <row r="23978">
          <cell r="J23978" t="str">
            <v/>
          </cell>
        </row>
        <row r="23979">
          <cell r="J23979" t="str">
            <v/>
          </cell>
        </row>
        <row r="23980">
          <cell r="J23980" t="str">
            <v/>
          </cell>
        </row>
        <row r="23981">
          <cell r="J23981" t="str">
            <v/>
          </cell>
        </row>
        <row r="23982">
          <cell r="J23982" t="str">
            <v/>
          </cell>
        </row>
        <row r="23983">
          <cell r="J23983" t="str">
            <v/>
          </cell>
        </row>
        <row r="23984">
          <cell r="J23984" t="str">
            <v/>
          </cell>
        </row>
        <row r="23985">
          <cell r="J23985" t="str">
            <v/>
          </cell>
        </row>
        <row r="23986">
          <cell r="J23986" t="str">
            <v/>
          </cell>
        </row>
        <row r="23987">
          <cell r="J23987" t="str">
            <v/>
          </cell>
        </row>
        <row r="23988">
          <cell r="J23988" t="str">
            <v/>
          </cell>
        </row>
        <row r="23989">
          <cell r="J23989" t="str">
            <v/>
          </cell>
        </row>
        <row r="23990">
          <cell r="J23990" t="str">
            <v/>
          </cell>
        </row>
        <row r="23991">
          <cell r="J23991" t="str">
            <v/>
          </cell>
        </row>
        <row r="23992">
          <cell r="J23992" t="str">
            <v/>
          </cell>
        </row>
        <row r="23993">
          <cell r="J23993" t="str">
            <v/>
          </cell>
        </row>
        <row r="23994">
          <cell r="J23994" t="str">
            <v/>
          </cell>
        </row>
        <row r="23995">
          <cell r="J23995" t="str">
            <v/>
          </cell>
        </row>
        <row r="23996">
          <cell r="J23996" t="str">
            <v/>
          </cell>
        </row>
        <row r="23997">
          <cell r="J23997" t="str">
            <v/>
          </cell>
        </row>
        <row r="23998">
          <cell r="J23998" t="str">
            <v/>
          </cell>
        </row>
        <row r="23999">
          <cell r="J23999" t="str">
            <v/>
          </cell>
        </row>
        <row r="24000">
          <cell r="J24000" t="str">
            <v/>
          </cell>
        </row>
        <row r="24001">
          <cell r="J24001" t="str">
            <v/>
          </cell>
        </row>
        <row r="24002">
          <cell r="J24002" t="str">
            <v/>
          </cell>
        </row>
        <row r="24003">
          <cell r="J24003" t="str">
            <v/>
          </cell>
        </row>
        <row r="24004">
          <cell r="J24004" t="str">
            <v/>
          </cell>
        </row>
        <row r="24005">
          <cell r="J24005" t="str">
            <v/>
          </cell>
        </row>
        <row r="24006">
          <cell r="J24006" t="str">
            <v/>
          </cell>
        </row>
        <row r="24007">
          <cell r="J24007" t="str">
            <v/>
          </cell>
        </row>
        <row r="24008">
          <cell r="J24008" t="str">
            <v/>
          </cell>
        </row>
        <row r="24009">
          <cell r="J24009" t="str">
            <v/>
          </cell>
        </row>
        <row r="24010">
          <cell r="J24010" t="str">
            <v/>
          </cell>
        </row>
        <row r="24011">
          <cell r="J24011" t="str">
            <v/>
          </cell>
        </row>
        <row r="24012">
          <cell r="J24012" t="str">
            <v/>
          </cell>
        </row>
        <row r="24013">
          <cell r="J24013" t="str">
            <v/>
          </cell>
        </row>
        <row r="24014">
          <cell r="J24014" t="str">
            <v/>
          </cell>
        </row>
        <row r="24015">
          <cell r="J24015" t="str">
            <v/>
          </cell>
        </row>
        <row r="24016">
          <cell r="J24016" t="str">
            <v/>
          </cell>
        </row>
        <row r="24017">
          <cell r="J24017" t="str">
            <v/>
          </cell>
        </row>
        <row r="24018">
          <cell r="J24018" t="str">
            <v/>
          </cell>
        </row>
        <row r="24019">
          <cell r="J24019" t="str">
            <v/>
          </cell>
        </row>
        <row r="24020">
          <cell r="J24020" t="str">
            <v/>
          </cell>
        </row>
        <row r="24021">
          <cell r="J24021" t="str">
            <v/>
          </cell>
        </row>
        <row r="24022">
          <cell r="J24022" t="str">
            <v/>
          </cell>
        </row>
        <row r="24023">
          <cell r="J24023" t="str">
            <v/>
          </cell>
        </row>
        <row r="24024">
          <cell r="J24024" t="str">
            <v/>
          </cell>
        </row>
        <row r="24025">
          <cell r="J24025" t="str">
            <v/>
          </cell>
        </row>
        <row r="24026">
          <cell r="J24026" t="str">
            <v/>
          </cell>
        </row>
        <row r="24027">
          <cell r="J24027" t="str">
            <v/>
          </cell>
        </row>
        <row r="24028">
          <cell r="J24028" t="str">
            <v/>
          </cell>
        </row>
        <row r="24029">
          <cell r="J24029" t="str">
            <v/>
          </cell>
        </row>
        <row r="24030">
          <cell r="J24030" t="str">
            <v/>
          </cell>
        </row>
        <row r="24031">
          <cell r="J24031" t="str">
            <v/>
          </cell>
        </row>
        <row r="24032">
          <cell r="J24032" t="str">
            <v/>
          </cell>
        </row>
        <row r="24033">
          <cell r="J24033" t="str">
            <v/>
          </cell>
        </row>
        <row r="24034">
          <cell r="J24034" t="str">
            <v/>
          </cell>
        </row>
        <row r="24035">
          <cell r="J24035" t="str">
            <v/>
          </cell>
        </row>
        <row r="24036">
          <cell r="J24036" t="str">
            <v/>
          </cell>
        </row>
        <row r="24037">
          <cell r="J24037" t="str">
            <v/>
          </cell>
        </row>
        <row r="24038">
          <cell r="J24038" t="str">
            <v/>
          </cell>
        </row>
        <row r="24039">
          <cell r="J24039" t="str">
            <v/>
          </cell>
        </row>
        <row r="24040">
          <cell r="J24040" t="str">
            <v/>
          </cell>
        </row>
        <row r="24041">
          <cell r="J24041" t="str">
            <v/>
          </cell>
        </row>
        <row r="24042">
          <cell r="J24042" t="str">
            <v/>
          </cell>
        </row>
        <row r="24043">
          <cell r="J24043" t="str">
            <v/>
          </cell>
        </row>
        <row r="24044">
          <cell r="J24044" t="str">
            <v/>
          </cell>
        </row>
        <row r="24045">
          <cell r="J24045" t="str">
            <v/>
          </cell>
        </row>
        <row r="24046">
          <cell r="J24046" t="str">
            <v/>
          </cell>
        </row>
        <row r="24047">
          <cell r="J24047" t="str">
            <v/>
          </cell>
        </row>
        <row r="24048">
          <cell r="J24048" t="str">
            <v/>
          </cell>
        </row>
        <row r="24049">
          <cell r="J24049" t="str">
            <v/>
          </cell>
        </row>
        <row r="24050">
          <cell r="J24050" t="str">
            <v/>
          </cell>
        </row>
        <row r="24051">
          <cell r="J24051" t="str">
            <v/>
          </cell>
        </row>
        <row r="24052">
          <cell r="J24052" t="str">
            <v/>
          </cell>
        </row>
        <row r="24053">
          <cell r="J24053" t="str">
            <v/>
          </cell>
        </row>
        <row r="24054">
          <cell r="J24054" t="str">
            <v/>
          </cell>
        </row>
        <row r="24055">
          <cell r="J24055" t="str">
            <v/>
          </cell>
        </row>
        <row r="24056">
          <cell r="J24056" t="str">
            <v/>
          </cell>
        </row>
        <row r="24057">
          <cell r="J24057" t="str">
            <v/>
          </cell>
        </row>
        <row r="24058">
          <cell r="J24058" t="str">
            <v/>
          </cell>
        </row>
        <row r="24059">
          <cell r="J24059" t="str">
            <v/>
          </cell>
        </row>
        <row r="24060">
          <cell r="J24060" t="str">
            <v/>
          </cell>
        </row>
        <row r="24061">
          <cell r="J24061" t="str">
            <v/>
          </cell>
        </row>
        <row r="24062">
          <cell r="J24062" t="str">
            <v/>
          </cell>
        </row>
        <row r="24063">
          <cell r="J24063" t="str">
            <v/>
          </cell>
        </row>
        <row r="24064">
          <cell r="J24064" t="str">
            <v/>
          </cell>
        </row>
        <row r="24065">
          <cell r="J24065" t="str">
            <v/>
          </cell>
        </row>
        <row r="24066">
          <cell r="J24066" t="str">
            <v/>
          </cell>
        </row>
        <row r="24067">
          <cell r="J24067" t="str">
            <v/>
          </cell>
        </row>
        <row r="24068">
          <cell r="J24068" t="str">
            <v/>
          </cell>
        </row>
        <row r="24069">
          <cell r="J24069" t="str">
            <v/>
          </cell>
        </row>
        <row r="24070">
          <cell r="J24070" t="str">
            <v/>
          </cell>
        </row>
        <row r="24071">
          <cell r="J24071" t="str">
            <v/>
          </cell>
        </row>
        <row r="24072">
          <cell r="J24072" t="str">
            <v/>
          </cell>
        </row>
        <row r="24073">
          <cell r="J24073" t="str">
            <v/>
          </cell>
        </row>
        <row r="24074">
          <cell r="J24074" t="str">
            <v/>
          </cell>
        </row>
        <row r="24075">
          <cell r="J24075" t="str">
            <v/>
          </cell>
        </row>
        <row r="24076">
          <cell r="J24076" t="str">
            <v/>
          </cell>
        </row>
        <row r="24077">
          <cell r="J24077" t="str">
            <v/>
          </cell>
        </row>
        <row r="24078">
          <cell r="J24078" t="str">
            <v/>
          </cell>
        </row>
        <row r="24079">
          <cell r="J24079" t="str">
            <v/>
          </cell>
        </row>
        <row r="24080">
          <cell r="J24080" t="str">
            <v/>
          </cell>
        </row>
        <row r="24081">
          <cell r="J24081" t="str">
            <v/>
          </cell>
        </row>
        <row r="24082">
          <cell r="J24082" t="str">
            <v/>
          </cell>
        </row>
        <row r="24083">
          <cell r="J24083" t="str">
            <v/>
          </cell>
        </row>
        <row r="24084">
          <cell r="J24084" t="str">
            <v/>
          </cell>
        </row>
        <row r="24085">
          <cell r="J24085" t="str">
            <v/>
          </cell>
        </row>
        <row r="24086">
          <cell r="J24086" t="str">
            <v/>
          </cell>
        </row>
        <row r="24087">
          <cell r="J24087" t="str">
            <v/>
          </cell>
        </row>
        <row r="24088">
          <cell r="J24088" t="str">
            <v/>
          </cell>
        </row>
        <row r="24089">
          <cell r="J24089" t="str">
            <v/>
          </cell>
        </row>
        <row r="24090">
          <cell r="J24090" t="str">
            <v/>
          </cell>
        </row>
        <row r="24091">
          <cell r="J24091" t="str">
            <v/>
          </cell>
        </row>
        <row r="24092">
          <cell r="J24092" t="str">
            <v/>
          </cell>
        </row>
        <row r="24093">
          <cell r="J24093" t="str">
            <v/>
          </cell>
        </row>
        <row r="24094">
          <cell r="J24094" t="str">
            <v/>
          </cell>
        </row>
        <row r="24095">
          <cell r="J24095" t="str">
            <v/>
          </cell>
        </row>
        <row r="24096">
          <cell r="J24096" t="str">
            <v/>
          </cell>
        </row>
        <row r="24097">
          <cell r="J24097" t="str">
            <v/>
          </cell>
        </row>
        <row r="24098">
          <cell r="J24098" t="str">
            <v/>
          </cell>
        </row>
        <row r="24099">
          <cell r="J24099" t="str">
            <v/>
          </cell>
        </row>
        <row r="24100">
          <cell r="J24100" t="str">
            <v/>
          </cell>
        </row>
        <row r="24101">
          <cell r="J24101" t="str">
            <v/>
          </cell>
        </row>
        <row r="24102">
          <cell r="J24102" t="str">
            <v/>
          </cell>
        </row>
        <row r="24103">
          <cell r="J24103" t="str">
            <v/>
          </cell>
        </row>
        <row r="24104">
          <cell r="J24104" t="str">
            <v/>
          </cell>
        </row>
        <row r="24105">
          <cell r="J24105" t="str">
            <v/>
          </cell>
        </row>
        <row r="24106">
          <cell r="J24106" t="str">
            <v/>
          </cell>
        </row>
        <row r="24107">
          <cell r="J24107" t="str">
            <v/>
          </cell>
        </row>
        <row r="24108">
          <cell r="J24108" t="str">
            <v/>
          </cell>
        </row>
        <row r="24109">
          <cell r="J24109" t="str">
            <v/>
          </cell>
        </row>
        <row r="24110">
          <cell r="J24110" t="str">
            <v/>
          </cell>
        </row>
        <row r="24111">
          <cell r="J24111" t="str">
            <v/>
          </cell>
        </row>
        <row r="24112">
          <cell r="J24112" t="str">
            <v/>
          </cell>
        </row>
        <row r="24113">
          <cell r="J24113" t="str">
            <v/>
          </cell>
        </row>
        <row r="24114">
          <cell r="J24114" t="str">
            <v/>
          </cell>
        </row>
        <row r="24115">
          <cell r="J24115" t="str">
            <v/>
          </cell>
        </row>
        <row r="24116">
          <cell r="J24116" t="str">
            <v/>
          </cell>
        </row>
        <row r="24117">
          <cell r="J24117" t="str">
            <v/>
          </cell>
        </row>
        <row r="24118">
          <cell r="J24118" t="str">
            <v/>
          </cell>
        </row>
        <row r="24119">
          <cell r="J24119" t="str">
            <v/>
          </cell>
        </row>
        <row r="24120">
          <cell r="J24120" t="str">
            <v/>
          </cell>
        </row>
        <row r="24121">
          <cell r="J24121" t="str">
            <v/>
          </cell>
        </row>
        <row r="24122">
          <cell r="J24122" t="str">
            <v/>
          </cell>
        </row>
        <row r="24123">
          <cell r="J24123" t="str">
            <v/>
          </cell>
        </row>
        <row r="24124">
          <cell r="J24124" t="str">
            <v/>
          </cell>
        </row>
        <row r="24125">
          <cell r="J24125" t="str">
            <v/>
          </cell>
        </row>
        <row r="24126">
          <cell r="J24126" t="str">
            <v/>
          </cell>
        </row>
        <row r="24127">
          <cell r="J24127" t="str">
            <v/>
          </cell>
        </row>
        <row r="24128">
          <cell r="J24128" t="str">
            <v/>
          </cell>
        </row>
        <row r="24129">
          <cell r="J24129" t="str">
            <v/>
          </cell>
        </row>
        <row r="24130">
          <cell r="J24130" t="str">
            <v/>
          </cell>
        </row>
        <row r="24131">
          <cell r="J24131" t="str">
            <v/>
          </cell>
        </row>
        <row r="24132">
          <cell r="J24132" t="str">
            <v/>
          </cell>
        </row>
        <row r="24133">
          <cell r="J24133" t="str">
            <v/>
          </cell>
        </row>
        <row r="24134">
          <cell r="J24134" t="str">
            <v/>
          </cell>
        </row>
        <row r="24135">
          <cell r="J24135" t="str">
            <v/>
          </cell>
        </row>
        <row r="24136">
          <cell r="J24136" t="str">
            <v/>
          </cell>
        </row>
        <row r="24137">
          <cell r="J24137" t="str">
            <v/>
          </cell>
        </row>
        <row r="24138">
          <cell r="J24138" t="str">
            <v/>
          </cell>
        </row>
        <row r="24139">
          <cell r="J24139" t="str">
            <v/>
          </cell>
        </row>
        <row r="24140">
          <cell r="J24140" t="str">
            <v/>
          </cell>
        </row>
        <row r="24141">
          <cell r="J24141" t="str">
            <v/>
          </cell>
        </row>
        <row r="24142">
          <cell r="J24142" t="str">
            <v/>
          </cell>
        </row>
        <row r="24143">
          <cell r="J24143" t="str">
            <v/>
          </cell>
        </row>
        <row r="24144">
          <cell r="J24144" t="str">
            <v/>
          </cell>
        </row>
        <row r="24145">
          <cell r="J24145" t="str">
            <v/>
          </cell>
        </row>
        <row r="24146">
          <cell r="J24146" t="str">
            <v/>
          </cell>
        </row>
        <row r="24147">
          <cell r="J24147" t="str">
            <v/>
          </cell>
        </row>
        <row r="24148">
          <cell r="J24148" t="str">
            <v/>
          </cell>
        </row>
        <row r="24149">
          <cell r="J24149" t="str">
            <v/>
          </cell>
        </row>
        <row r="24150">
          <cell r="J24150" t="str">
            <v/>
          </cell>
        </row>
        <row r="24151">
          <cell r="J24151" t="str">
            <v/>
          </cell>
        </row>
        <row r="24152">
          <cell r="J24152" t="str">
            <v/>
          </cell>
        </row>
        <row r="24153">
          <cell r="J24153" t="str">
            <v/>
          </cell>
        </row>
        <row r="24154">
          <cell r="J24154" t="str">
            <v/>
          </cell>
        </row>
        <row r="24155">
          <cell r="J24155" t="str">
            <v/>
          </cell>
        </row>
        <row r="24156">
          <cell r="J24156" t="str">
            <v/>
          </cell>
        </row>
        <row r="24157">
          <cell r="J24157" t="str">
            <v/>
          </cell>
        </row>
        <row r="24158">
          <cell r="J24158" t="str">
            <v/>
          </cell>
        </row>
        <row r="24159">
          <cell r="J24159" t="str">
            <v/>
          </cell>
        </row>
        <row r="24160">
          <cell r="J24160" t="str">
            <v/>
          </cell>
        </row>
        <row r="24161">
          <cell r="J24161" t="str">
            <v/>
          </cell>
        </row>
        <row r="24162">
          <cell r="J24162" t="str">
            <v/>
          </cell>
        </row>
        <row r="24163">
          <cell r="J24163" t="str">
            <v/>
          </cell>
        </row>
        <row r="24164">
          <cell r="J24164" t="str">
            <v/>
          </cell>
        </row>
        <row r="24165">
          <cell r="J24165" t="str">
            <v/>
          </cell>
        </row>
        <row r="24166">
          <cell r="J24166" t="str">
            <v/>
          </cell>
        </row>
        <row r="24167">
          <cell r="J24167" t="str">
            <v/>
          </cell>
        </row>
        <row r="24168">
          <cell r="J24168" t="str">
            <v/>
          </cell>
        </row>
        <row r="24169">
          <cell r="J24169" t="str">
            <v/>
          </cell>
        </row>
        <row r="24170">
          <cell r="J24170" t="str">
            <v/>
          </cell>
        </row>
        <row r="24171">
          <cell r="J24171" t="str">
            <v/>
          </cell>
        </row>
        <row r="24172">
          <cell r="J24172" t="str">
            <v/>
          </cell>
        </row>
        <row r="24173">
          <cell r="J24173" t="str">
            <v/>
          </cell>
        </row>
        <row r="24174">
          <cell r="J24174" t="str">
            <v/>
          </cell>
        </row>
        <row r="24175">
          <cell r="J24175" t="str">
            <v/>
          </cell>
        </row>
        <row r="24176">
          <cell r="J24176" t="str">
            <v/>
          </cell>
        </row>
        <row r="24177">
          <cell r="J24177" t="str">
            <v/>
          </cell>
        </row>
        <row r="24178">
          <cell r="J24178" t="str">
            <v/>
          </cell>
        </row>
        <row r="24179">
          <cell r="J24179" t="str">
            <v/>
          </cell>
        </row>
        <row r="24180">
          <cell r="J24180" t="str">
            <v/>
          </cell>
        </row>
        <row r="24181">
          <cell r="J24181" t="str">
            <v/>
          </cell>
        </row>
        <row r="24182">
          <cell r="J24182" t="str">
            <v/>
          </cell>
        </row>
        <row r="24183">
          <cell r="J24183" t="str">
            <v/>
          </cell>
        </row>
        <row r="24184">
          <cell r="J24184" t="str">
            <v/>
          </cell>
        </row>
        <row r="24185">
          <cell r="J24185" t="str">
            <v/>
          </cell>
        </row>
        <row r="24186">
          <cell r="J24186" t="str">
            <v/>
          </cell>
        </row>
        <row r="24187">
          <cell r="J24187" t="str">
            <v/>
          </cell>
        </row>
        <row r="24188">
          <cell r="J24188" t="str">
            <v/>
          </cell>
        </row>
        <row r="24189">
          <cell r="J24189" t="str">
            <v/>
          </cell>
        </row>
        <row r="24190">
          <cell r="J24190" t="str">
            <v/>
          </cell>
        </row>
        <row r="24191">
          <cell r="J24191" t="str">
            <v/>
          </cell>
        </row>
        <row r="24192">
          <cell r="J24192" t="str">
            <v/>
          </cell>
        </row>
        <row r="24193">
          <cell r="J24193" t="str">
            <v/>
          </cell>
        </row>
        <row r="24194">
          <cell r="J24194" t="str">
            <v/>
          </cell>
        </row>
        <row r="24195">
          <cell r="J24195" t="str">
            <v/>
          </cell>
        </row>
        <row r="24196">
          <cell r="J24196" t="str">
            <v/>
          </cell>
        </row>
        <row r="24197">
          <cell r="J24197" t="str">
            <v/>
          </cell>
        </row>
        <row r="24198">
          <cell r="J24198" t="str">
            <v/>
          </cell>
        </row>
        <row r="24199">
          <cell r="J24199" t="str">
            <v/>
          </cell>
        </row>
        <row r="24200">
          <cell r="J24200" t="str">
            <v/>
          </cell>
        </row>
        <row r="24201">
          <cell r="J24201" t="str">
            <v/>
          </cell>
        </row>
        <row r="24202">
          <cell r="J24202" t="str">
            <v/>
          </cell>
        </row>
        <row r="24203">
          <cell r="J24203" t="str">
            <v/>
          </cell>
        </row>
        <row r="24204">
          <cell r="J24204" t="str">
            <v/>
          </cell>
        </row>
        <row r="24205">
          <cell r="J24205" t="str">
            <v/>
          </cell>
        </row>
        <row r="24206">
          <cell r="J24206" t="str">
            <v/>
          </cell>
        </row>
        <row r="24207">
          <cell r="J24207" t="str">
            <v/>
          </cell>
        </row>
        <row r="24208">
          <cell r="J24208" t="str">
            <v/>
          </cell>
        </row>
        <row r="24209">
          <cell r="J24209" t="str">
            <v/>
          </cell>
        </row>
        <row r="24210">
          <cell r="J24210" t="str">
            <v/>
          </cell>
        </row>
        <row r="24211">
          <cell r="J24211" t="str">
            <v/>
          </cell>
        </row>
        <row r="24212">
          <cell r="J24212" t="str">
            <v/>
          </cell>
        </row>
        <row r="24213">
          <cell r="J24213" t="str">
            <v/>
          </cell>
        </row>
        <row r="24214">
          <cell r="J24214" t="str">
            <v/>
          </cell>
        </row>
        <row r="24215">
          <cell r="J24215" t="str">
            <v/>
          </cell>
        </row>
        <row r="24216">
          <cell r="J24216" t="str">
            <v/>
          </cell>
        </row>
        <row r="24217">
          <cell r="J24217" t="str">
            <v/>
          </cell>
        </row>
        <row r="24218">
          <cell r="J24218" t="str">
            <v/>
          </cell>
        </row>
        <row r="24219">
          <cell r="J24219" t="str">
            <v/>
          </cell>
        </row>
        <row r="24220">
          <cell r="J24220" t="str">
            <v/>
          </cell>
        </row>
        <row r="24221">
          <cell r="J24221" t="str">
            <v/>
          </cell>
        </row>
        <row r="24222">
          <cell r="J24222" t="str">
            <v/>
          </cell>
        </row>
        <row r="24223">
          <cell r="J24223" t="str">
            <v/>
          </cell>
        </row>
        <row r="24224">
          <cell r="J24224" t="str">
            <v/>
          </cell>
        </row>
        <row r="24225">
          <cell r="J24225" t="str">
            <v/>
          </cell>
        </row>
        <row r="24226">
          <cell r="J24226" t="str">
            <v/>
          </cell>
        </row>
        <row r="24227">
          <cell r="J24227" t="str">
            <v/>
          </cell>
        </row>
        <row r="24228">
          <cell r="J24228" t="str">
            <v/>
          </cell>
        </row>
        <row r="24229">
          <cell r="J24229" t="str">
            <v/>
          </cell>
        </row>
        <row r="24230">
          <cell r="J24230" t="str">
            <v/>
          </cell>
        </row>
        <row r="24231">
          <cell r="J24231" t="str">
            <v/>
          </cell>
        </row>
        <row r="24232">
          <cell r="J24232" t="str">
            <v/>
          </cell>
        </row>
        <row r="24233">
          <cell r="J24233" t="str">
            <v/>
          </cell>
        </row>
        <row r="24234">
          <cell r="J24234" t="str">
            <v/>
          </cell>
        </row>
        <row r="24235">
          <cell r="J24235" t="str">
            <v/>
          </cell>
        </row>
        <row r="24236">
          <cell r="J24236" t="str">
            <v/>
          </cell>
        </row>
        <row r="24237">
          <cell r="J24237" t="str">
            <v/>
          </cell>
        </row>
        <row r="24238">
          <cell r="J24238" t="str">
            <v/>
          </cell>
        </row>
        <row r="24239">
          <cell r="J24239" t="str">
            <v/>
          </cell>
        </row>
        <row r="24240">
          <cell r="J24240" t="str">
            <v/>
          </cell>
        </row>
        <row r="24241">
          <cell r="J24241" t="str">
            <v/>
          </cell>
        </row>
        <row r="24242">
          <cell r="J24242" t="str">
            <v/>
          </cell>
        </row>
        <row r="24243">
          <cell r="J24243" t="str">
            <v/>
          </cell>
        </row>
        <row r="24244">
          <cell r="J24244" t="str">
            <v/>
          </cell>
        </row>
        <row r="24245">
          <cell r="J24245" t="str">
            <v/>
          </cell>
        </row>
        <row r="24246">
          <cell r="J24246" t="str">
            <v/>
          </cell>
        </row>
        <row r="24247">
          <cell r="J24247" t="str">
            <v/>
          </cell>
        </row>
        <row r="24248">
          <cell r="J24248" t="str">
            <v/>
          </cell>
        </row>
        <row r="24249">
          <cell r="J24249" t="str">
            <v/>
          </cell>
        </row>
        <row r="24250">
          <cell r="J24250" t="str">
            <v/>
          </cell>
        </row>
        <row r="24251">
          <cell r="J24251" t="str">
            <v/>
          </cell>
        </row>
        <row r="24252">
          <cell r="J24252" t="str">
            <v/>
          </cell>
        </row>
        <row r="24253">
          <cell r="J24253" t="str">
            <v/>
          </cell>
        </row>
        <row r="24254">
          <cell r="J24254" t="str">
            <v/>
          </cell>
        </row>
        <row r="24255">
          <cell r="J24255" t="str">
            <v/>
          </cell>
        </row>
        <row r="24256">
          <cell r="J24256" t="str">
            <v/>
          </cell>
        </row>
        <row r="24257">
          <cell r="J24257" t="str">
            <v/>
          </cell>
        </row>
        <row r="24258">
          <cell r="J24258" t="str">
            <v/>
          </cell>
        </row>
        <row r="24259">
          <cell r="J24259" t="str">
            <v/>
          </cell>
        </row>
        <row r="24260">
          <cell r="J24260" t="str">
            <v/>
          </cell>
        </row>
        <row r="24261">
          <cell r="J24261" t="str">
            <v/>
          </cell>
        </row>
        <row r="24262">
          <cell r="J24262" t="str">
            <v/>
          </cell>
        </row>
        <row r="24263">
          <cell r="J24263" t="str">
            <v/>
          </cell>
        </row>
        <row r="24264">
          <cell r="J24264" t="str">
            <v/>
          </cell>
        </row>
        <row r="24265">
          <cell r="J24265" t="str">
            <v/>
          </cell>
        </row>
        <row r="24266">
          <cell r="J24266" t="str">
            <v/>
          </cell>
        </row>
        <row r="24267">
          <cell r="J24267" t="str">
            <v/>
          </cell>
        </row>
        <row r="24268">
          <cell r="J24268" t="str">
            <v/>
          </cell>
        </row>
        <row r="24269">
          <cell r="J24269" t="str">
            <v/>
          </cell>
        </row>
        <row r="24270">
          <cell r="J24270" t="str">
            <v/>
          </cell>
        </row>
        <row r="24271">
          <cell r="J24271" t="str">
            <v/>
          </cell>
        </row>
        <row r="24272">
          <cell r="J24272" t="str">
            <v/>
          </cell>
        </row>
        <row r="24273">
          <cell r="J24273" t="str">
            <v/>
          </cell>
        </row>
        <row r="24274">
          <cell r="J24274" t="str">
            <v/>
          </cell>
        </row>
        <row r="24275">
          <cell r="J24275" t="str">
            <v/>
          </cell>
        </row>
        <row r="24276">
          <cell r="J24276" t="str">
            <v/>
          </cell>
        </row>
        <row r="24277">
          <cell r="J24277" t="str">
            <v/>
          </cell>
        </row>
        <row r="24278">
          <cell r="J24278" t="str">
            <v/>
          </cell>
        </row>
        <row r="24279">
          <cell r="J24279" t="str">
            <v/>
          </cell>
        </row>
        <row r="24280">
          <cell r="J24280" t="str">
            <v/>
          </cell>
        </row>
        <row r="24281">
          <cell r="J24281" t="str">
            <v/>
          </cell>
        </row>
        <row r="24282">
          <cell r="J24282" t="str">
            <v/>
          </cell>
        </row>
        <row r="24283">
          <cell r="J24283" t="str">
            <v/>
          </cell>
        </row>
        <row r="24284">
          <cell r="J24284" t="str">
            <v/>
          </cell>
        </row>
        <row r="24285">
          <cell r="J24285" t="str">
            <v/>
          </cell>
        </row>
        <row r="24286">
          <cell r="J24286" t="str">
            <v/>
          </cell>
        </row>
        <row r="24287">
          <cell r="J24287" t="str">
            <v/>
          </cell>
        </row>
        <row r="24288">
          <cell r="J24288" t="str">
            <v/>
          </cell>
        </row>
        <row r="24289">
          <cell r="J24289" t="str">
            <v/>
          </cell>
        </row>
        <row r="24290">
          <cell r="J24290" t="str">
            <v/>
          </cell>
        </row>
        <row r="24291">
          <cell r="J24291" t="str">
            <v/>
          </cell>
        </row>
        <row r="24292">
          <cell r="J24292" t="str">
            <v/>
          </cell>
        </row>
        <row r="24293">
          <cell r="J24293" t="str">
            <v/>
          </cell>
        </row>
        <row r="24294">
          <cell r="J24294" t="str">
            <v/>
          </cell>
        </row>
        <row r="24295">
          <cell r="J24295" t="str">
            <v/>
          </cell>
        </row>
        <row r="24296">
          <cell r="J24296" t="str">
            <v/>
          </cell>
        </row>
        <row r="24297">
          <cell r="J24297" t="str">
            <v/>
          </cell>
        </row>
        <row r="24298">
          <cell r="J24298" t="str">
            <v/>
          </cell>
        </row>
        <row r="24299">
          <cell r="J24299" t="str">
            <v/>
          </cell>
        </row>
        <row r="24300">
          <cell r="J24300" t="str">
            <v/>
          </cell>
        </row>
        <row r="24301">
          <cell r="J24301" t="str">
            <v/>
          </cell>
        </row>
        <row r="24302">
          <cell r="J24302" t="str">
            <v/>
          </cell>
        </row>
        <row r="24303">
          <cell r="J24303" t="str">
            <v/>
          </cell>
        </row>
        <row r="24304">
          <cell r="J24304" t="str">
            <v/>
          </cell>
        </row>
        <row r="24305">
          <cell r="J24305" t="str">
            <v/>
          </cell>
        </row>
        <row r="24306">
          <cell r="J24306" t="str">
            <v/>
          </cell>
        </row>
        <row r="24307">
          <cell r="J24307" t="str">
            <v/>
          </cell>
        </row>
        <row r="24308">
          <cell r="J24308" t="str">
            <v/>
          </cell>
        </row>
        <row r="24309">
          <cell r="J24309" t="str">
            <v/>
          </cell>
        </row>
        <row r="24310">
          <cell r="J24310" t="str">
            <v/>
          </cell>
        </row>
        <row r="24311">
          <cell r="J24311" t="str">
            <v/>
          </cell>
        </row>
        <row r="24312">
          <cell r="J24312" t="str">
            <v/>
          </cell>
        </row>
        <row r="24313">
          <cell r="J24313" t="str">
            <v/>
          </cell>
        </row>
        <row r="24314">
          <cell r="J24314" t="str">
            <v/>
          </cell>
        </row>
        <row r="24315">
          <cell r="J24315" t="str">
            <v/>
          </cell>
        </row>
        <row r="24316">
          <cell r="J24316" t="str">
            <v/>
          </cell>
        </row>
        <row r="24317">
          <cell r="J24317" t="str">
            <v/>
          </cell>
        </row>
        <row r="24318">
          <cell r="J24318" t="str">
            <v/>
          </cell>
        </row>
        <row r="24319">
          <cell r="J24319" t="str">
            <v/>
          </cell>
        </row>
        <row r="24320">
          <cell r="J24320" t="str">
            <v/>
          </cell>
        </row>
        <row r="24321">
          <cell r="J24321" t="str">
            <v/>
          </cell>
        </row>
        <row r="24322">
          <cell r="J24322" t="str">
            <v/>
          </cell>
        </row>
        <row r="24323">
          <cell r="J24323" t="str">
            <v/>
          </cell>
        </row>
        <row r="24324">
          <cell r="J24324" t="str">
            <v/>
          </cell>
        </row>
        <row r="24325">
          <cell r="J24325" t="str">
            <v/>
          </cell>
        </row>
        <row r="24326">
          <cell r="J24326" t="str">
            <v/>
          </cell>
        </row>
        <row r="24327">
          <cell r="J24327" t="str">
            <v/>
          </cell>
        </row>
        <row r="24328">
          <cell r="J24328" t="str">
            <v/>
          </cell>
        </row>
        <row r="24329">
          <cell r="J24329" t="str">
            <v/>
          </cell>
        </row>
        <row r="24330">
          <cell r="J24330" t="str">
            <v/>
          </cell>
        </row>
        <row r="24331">
          <cell r="J24331" t="str">
            <v/>
          </cell>
        </row>
        <row r="24332">
          <cell r="J24332" t="str">
            <v/>
          </cell>
        </row>
        <row r="24333">
          <cell r="J24333" t="str">
            <v/>
          </cell>
        </row>
        <row r="24334">
          <cell r="J24334" t="str">
            <v/>
          </cell>
        </row>
        <row r="24335">
          <cell r="J24335" t="str">
            <v/>
          </cell>
        </row>
        <row r="24336">
          <cell r="J24336" t="str">
            <v/>
          </cell>
        </row>
        <row r="24337">
          <cell r="J24337" t="str">
            <v/>
          </cell>
        </row>
        <row r="24338">
          <cell r="J24338" t="str">
            <v/>
          </cell>
        </row>
        <row r="24339">
          <cell r="J24339" t="str">
            <v/>
          </cell>
        </row>
        <row r="24340">
          <cell r="J24340" t="str">
            <v/>
          </cell>
        </row>
        <row r="24341">
          <cell r="J24341" t="str">
            <v/>
          </cell>
        </row>
        <row r="24342">
          <cell r="J24342" t="str">
            <v/>
          </cell>
        </row>
        <row r="24343">
          <cell r="J24343" t="str">
            <v/>
          </cell>
        </row>
        <row r="24344">
          <cell r="J24344" t="str">
            <v/>
          </cell>
        </row>
        <row r="24345">
          <cell r="J24345" t="str">
            <v/>
          </cell>
        </row>
        <row r="24346">
          <cell r="J24346" t="str">
            <v/>
          </cell>
        </row>
        <row r="24347">
          <cell r="J24347" t="str">
            <v/>
          </cell>
        </row>
        <row r="24348">
          <cell r="J24348" t="str">
            <v/>
          </cell>
        </row>
        <row r="24349">
          <cell r="J24349" t="str">
            <v/>
          </cell>
        </row>
        <row r="24350">
          <cell r="J24350" t="str">
            <v/>
          </cell>
        </row>
        <row r="24351">
          <cell r="J24351" t="str">
            <v/>
          </cell>
        </row>
        <row r="24352">
          <cell r="J24352" t="str">
            <v/>
          </cell>
        </row>
        <row r="24353">
          <cell r="J24353" t="str">
            <v/>
          </cell>
        </row>
        <row r="24354">
          <cell r="J24354" t="str">
            <v/>
          </cell>
        </row>
        <row r="24355">
          <cell r="J24355" t="str">
            <v/>
          </cell>
        </row>
        <row r="24356">
          <cell r="J24356" t="str">
            <v/>
          </cell>
        </row>
        <row r="24357">
          <cell r="J24357" t="str">
            <v/>
          </cell>
        </row>
        <row r="24358">
          <cell r="J24358" t="str">
            <v/>
          </cell>
        </row>
        <row r="24359">
          <cell r="J24359" t="str">
            <v/>
          </cell>
        </row>
        <row r="24360">
          <cell r="J24360" t="str">
            <v/>
          </cell>
        </row>
        <row r="24361">
          <cell r="J24361" t="str">
            <v/>
          </cell>
        </row>
        <row r="24362">
          <cell r="J24362" t="str">
            <v/>
          </cell>
        </row>
        <row r="24363">
          <cell r="J24363" t="str">
            <v/>
          </cell>
        </row>
        <row r="24364">
          <cell r="J24364" t="str">
            <v/>
          </cell>
        </row>
        <row r="24365">
          <cell r="J24365" t="str">
            <v/>
          </cell>
        </row>
        <row r="24366">
          <cell r="J24366" t="str">
            <v/>
          </cell>
        </row>
        <row r="24367">
          <cell r="J24367" t="str">
            <v/>
          </cell>
        </row>
        <row r="24368">
          <cell r="J24368" t="str">
            <v/>
          </cell>
        </row>
        <row r="24369">
          <cell r="J24369" t="str">
            <v/>
          </cell>
        </row>
        <row r="24370">
          <cell r="J24370" t="str">
            <v/>
          </cell>
        </row>
        <row r="24371">
          <cell r="J24371" t="str">
            <v/>
          </cell>
        </row>
        <row r="24372">
          <cell r="J24372" t="str">
            <v/>
          </cell>
        </row>
        <row r="24373">
          <cell r="J24373" t="str">
            <v/>
          </cell>
        </row>
        <row r="24374">
          <cell r="J24374" t="str">
            <v/>
          </cell>
        </row>
        <row r="24375">
          <cell r="J24375" t="str">
            <v/>
          </cell>
        </row>
        <row r="24376">
          <cell r="J24376" t="str">
            <v/>
          </cell>
        </row>
        <row r="24377">
          <cell r="J24377" t="str">
            <v/>
          </cell>
        </row>
        <row r="24378">
          <cell r="J24378" t="str">
            <v/>
          </cell>
        </row>
        <row r="24379">
          <cell r="J24379" t="str">
            <v/>
          </cell>
        </row>
        <row r="24380">
          <cell r="J24380" t="str">
            <v/>
          </cell>
        </row>
        <row r="24381">
          <cell r="J24381" t="str">
            <v/>
          </cell>
        </row>
        <row r="24382">
          <cell r="J24382" t="str">
            <v/>
          </cell>
        </row>
        <row r="24383">
          <cell r="J24383" t="str">
            <v/>
          </cell>
        </row>
        <row r="24384">
          <cell r="J24384" t="str">
            <v/>
          </cell>
        </row>
        <row r="24385">
          <cell r="J24385" t="str">
            <v/>
          </cell>
        </row>
        <row r="24386">
          <cell r="J24386" t="str">
            <v/>
          </cell>
        </row>
        <row r="24387">
          <cell r="J24387" t="str">
            <v/>
          </cell>
        </row>
        <row r="24388">
          <cell r="J24388" t="str">
            <v/>
          </cell>
        </row>
        <row r="24389">
          <cell r="J24389" t="str">
            <v/>
          </cell>
        </row>
        <row r="24390">
          <cell r="J24390" t="str">
            <v/>
          </cell>
        </row>
        <row r="24391">
          <cell r="J24391" t="str">
            <v/>
          </cell>
        </row>
        <row r="24392">
          <cell r="J24392" t="str">
            <v/>
          </cell>
        </row>
        <row r="24393">
          <cell r="J24393" t="str">
            <v/>
          </cell>
        </row>
        <row r="24394">
          <cell r="J24394" t="str">
            <v/>
          </cell>
        </row>
        <row r="24395">
          <cell r="J24395" t="str">
            <v/>
          </cell>
        </row>
        <row r="24396">
          <cell r="J24396" t="str">
            <v/>
          </cell>
        </row>
        <row r="24397">
          <cell r="J24397" t="str">
            <v/>
          </cell>
        </row>
        <row r="24398">
          <cell r="J24398" t="str">
            <v/>
          </cell>
        </row>
        <row r="24399">
          <cell r="J24399" t="str">
            <v/>
          </cell>
        </row>
        <row r="24400">
          <cell r="J24400" t="str">
            <v/>
          </cell>
        </row>
        <row r="24401">
          <cell r="J24401" t="str">
            <v/>
          </cell>
        </row>
        <row r="24402">
          <cell r="J24402" t="str">
            <v/>
          </cell>
        </row>
        <row r="24403">
          <cell r="J24403" t="str">
            <v/>
          </cell>
        </row>
        <row r="24404">
          <cell r="J24404" t="str">
            <v/>
          </cell>
        </row>
        <row r="24405">
          <cell r="J24405" t="str">
            <v/>
          </cell>
        </row>
        <row r="24406">
          <cell r="J24406" t="str">
            <v/>
          </cell>
        </row>
        <row r="24407">
          <cell r="J24407" t="str">
            <v/>
          </cell>
        </row>
        <row r="24408">
          <cell r="J24408" t="str">
            <v/>
          </cell>
        </row>
        <row r="24409">
          <cell r="J24409" t="str">
            <v/>
          </cell>
        </row>
        <row r="24410">
          <cell r="J24410" t="str">
            <v/>
          </cell>
        </row>
        <row r="24411">
          <cell r="J24411" t="str">
            <v/>
          </cell>
        </row>
        <row r="24412">
          <cell r="J24412" t="str">
            <v/>
          </cell>
        </row>
        <row r="24413">
          <cell r="J24413" t="str">
            <v/>
          </cell>
        </row>
        <row r="24414">
          <cell r="J24414" t="str">
            <v/>
          </cell>
        </row>
        <row r="24415">
          <cell r="J24415" t="str">
            <v/>
          </cell>
        </row>
        <row r="24416">
          <cell r="J24416" t="str">
            <v/>
          </cell>
        </row>
        <row r="24417">
          <cell r="J24417" t="str">
            <v/>
          </cell>
        </row>
        <row r="24418">
          <cell r="J24418" t="str">
            <v/>
          </cell>
        </row>
        <row r="24419">
          <cell r="J24419" t="str">
            <v/>
          </cell>
        </row>
        <row r="24420">
          <cell r="J24420" t="str">
            <v/>
          </cell>
        </row>
        <row r="24421">
          <cell r="J24421" t="str">
            <v/>
          </cell>
        </row>
        <row r="24422">
          <cell r="J24422" t="str">
            <v/>
          </cell>
        </row>
        <row r="24423">
          <cell r="J24423" t="str">
            <v/>
          </cell>
        </row>
        <row r="24424">
          <cell r="J24424" t="str">
            <v/>
          </cell>
        </row>
        <row r="24425">
          <cell r="J24425" t="str">
            <v/>
          </cell>
        </row>
        <row r="24426">
          <cell r="J24426" t="str">
            <v/>
          </cell>
        </row>
        <row r="24427">
          <cell r="J24427" t="str">
            <v/>
          </cell>
        </row>
        <row r="24428">
          <cell r="J24428" t="str">
            <v/>
          </cell>
        </row>
        <row r="24429">
          <cell r="J24429" t="str">
            <v/>
          </cell>
        </row>
        <row r="24430">
          <cell r="J24430" t="str">
            <v/>
          </cell>
        </row>
        <row r="24431">
          <cell r="J24431" t="str">
            <v/>
          </cell>
        </row>
        <row r="24432">
          <cell r="J24432" t="str">
            <v/>
          </cell>
        </row>
        <row r="24433">
          <cell r="J24433" t="str">
            <v/>
          </cell>
        </row>
        <row r="24434">
          <cell r="J24434" t="str">
            <v/>
          </cell>
        </row>
        <row r="24435">
          <cell r="J24435" t="str">
            <v/>
          </cell>
        </row>
        <row r="24436">
          <cell r="J24436" t="str">
            <v/>
          </cell>
        </row>
        <row r="24437">
          <cell r="J24437" t="str">
            <v/>
          </cell>
        </row>
        <row r="24438">
          <cell r="J24438" t="str">
            <v/>
          </cell>
        </row>
        <row r="24439">
          <cell r="J24439" t="str">
            <v/>
          </cell>
        </row>
        <row r="24440">
          <cell r="J24440" t="str">
            <v/>
          </cell>
        </row>
        <row r="24441">
          <cell r="J24441" t="str">
            <v/>
          </cell>
        </row>
        <row r="24442">
          <cell r="J24442" t="str">
            <v/>
          </cell>
        </row>
        <row r="24443">
          <cell r="J24443" t="str">
            <v/>
          </cell>
        </row>
        <row r="24444">
          <cell r="J24444" t="str">
            <v/>
          </cell>
        </row>
        <row r="24445">
          <cell r="J24445" t="str">
            <v/>
          </cell>
        </row>
        <row r="24446">
          <cell r="J24446" t="str">
            <v/>
          </cell>
        </row>
        <row r="24447">
          <cell r="J24447" t="str">
            <v/>
          </cell>
        </row>
        <row r="24448">
          <cell r="J24448" t="str">
            <v/>
          </cell>
        </row>
        <row r="24449">
          <cell r="J24449" t="str">
            <v/>
          </cell>
        </row>
        <row r="24450">
          <cell r="J24450" t="str">
            <v/>
          </cell>
        </row>
        <row r="24451">
          <cell r="J24451" t="str">
            <v/>
          </cell>
        </row>
        <row r="24452">
          <cell r="J24452" t="str">
            <v/>
          </cell>
        </row>
        <row r="24453">
          <cell r="J24453" t="str">
            <v/>
          </cell>
        </row>
        <row r="24454">
          <cell r="J24454" t="str">
            <v/>
          </cell>
        </row>
        <row r="24455">
          <cell r="J24455" t="str">
            <v/>
          </cell>
        </row>
        <row r="24456">
          <cell r="J24456" t="str">
            <v/>
          </cell>
        </row>
        <row r="24457">
          <cell r="J24457" t="str">
            <v/>
          </cell>
        </row>
        <row r="24458">
          <cell r="J24458" t="str">
            <v/>
          </cell>
        </row>
        <row r="24459">
          <cell r="J24459" t="str">
            <v/>
          </cell>
        </row>
        <row r="24460">
          <cell r="J24460" t="str">
            <v/>
          </cell>
        </row>
        <row r="24461">
          <cell r="J24461" t="str">
            <v/>
          </cell>
        </row>
        <row r="24462">
          <cell r="J24462" t="str">
            <v/>
          </cell>
        </row>
        <row r="24463">
          <cell r="J24463" t="str">
            <v/>
          </cell>
        </row>
        <row r="24464">
          <cell r="J24464" t="str">
            <v/>
          </cell>
        </row>
        <row r="24465">
          <cell r="J24465" t="str">
            <v/>
          </cell>
        </row>
        <row r="24466">
          <cell r="J24466" t="str">
            <v/>
          </cell>
        </row>
        <row r="24467">
          <cell r="J24467" t="str">
            <v/>
          </cell>
        </row>
        <row r="24468">
          <cell r="J24468" t="str">
            <v/>
          </cell>
        </row>
        <row r="24469">
          <cell r="J24469" t="str">
            <v/>
          </cell>
        </row>
        <row r="24470">
          <cell r="J24470" t="str">
            <v/>
          </cell>
        </row>
        <row r="24471">
          <cell r="J24471" t="str">
            <v/>
          </cell>
        </row>
        <row r="24472">
          <cell r="J24472" t="str">
            <v/>
          </cell>
        </row>
        <row r="24473">
          <cell r="J24473" t="str">
            <v/>
          </cell>
        </row>
        <row r="24474">
          <cell r="J24474" t="str">
            <v/>
          </cell>
        </row>
        <row r="24475">
          <cell r="J24475" t="str">
            <v/>
          </cell>
        </row>
        <row r="24476">
          <cell r="J24476" t="str">
            <v/>
          </cell>
        </row>
        <row r="24477">
          <cell r="J24477" t="str">
            <v/>
          </cell>
        </row>
        <row r="24478">
          <cell r="J24478" t="str">
            <v/>
          </cell>
        </row>
        <row r="24479">
          <cell r="J24479" t="str">
            <v/>
          </cell>
        </row>
        <row r="24480">
          <cell r="J24480" t="str">
            <v/>
          </cell>
        </row>
        <row r="24481">
          <cell r="J24481" t="str">
            <v/>
          </cell>
        </row>
        <row r="24482">
          <cell r="J24482" t="str">
            <v/>
          </cell>
        </row>
        <row r="24483">
          <cell r="J24483" t="str">
            <v/>
          </cell>
        </row>
        <row r="24484">
          <cell r="J24484" t="str">
            <v/>
          </cell>
        </row>
        <row r="24485">
          <cell r="J24485" t="str">
            <v/>
          </cell>
        </row>
        <row r="24486">
          <cell r="J24486" t="str">
            <v/>
          </cell>
        </row>
        <row r="24487">
          <cell r="J24487" t="str">
            <v/>
          </cell>
        </row>
        <row r="24488">
          <cell r="J24488" t="str">
            <v/>
          </cell>
        </row>
        <row r="24489">
          <cell r="J24489" t="str">
            <v/>
          </cell>
        </row>
        <row r="24490">
          <cell r="J24490" t="str">
            <v/>
          </cell>
        </row>
        <row r="24491">
          <cell r="J24491" t="str">
            <v/>
          </cell>
        </row>
        <row r="24492">
          <cell r="J24492" t="str">
            <v/>
          </cell>
        </row>
        <row r="24493">
          <cell r="J24493" t="str">
            <v/>
          </cell>
        </row>
        <row r="24494">
          <cell r="J24494" t="str">
            <v/>
          </cell>
        </row>
        <row r="24495">
          <cell r="J24495" t="str">
            <v/>
          </cell>
        </row>
        <row r="24496">
          <cell r="J24496" t="str">
            <v/>
          </cell>
        </row>
        <row r="24497">
          <cell r="J24497" t="str">
            <v/>
          </cell>
        </row>
        <row r="24498">
          <cell r="J24498" t="str">
            <v/>
          </cell>
        </row>
        <row r="24499">
          <cell r="J24499" t="str">
            <v/>
          </cell>
        </row>
        <row r="24500">
          <cell r="J24500" t="str">
            <v/>
          </cell>
        </row>
        <row r="24501">
          <cell r="J24501" t="str">
            <v/>
          </cell>
        </row>
        <row r="24502">
          <cell r="J24502" t="str">
            <v/>
          </cell>
        </row>
        <row r="24503">
          <cell r="J24503" t="str">
            <v/>
          </cell>
        </row>
        <row r="24504">
          <cell r="J24504" t="str">
            <v/>
          </cell>
        </row>
        <row r="24505">
          <cell r="J24505" t="str">
            <v/>
          </cell>
        </row>
        <row r="24506">
          <cell r="J24506" t="str">
            <v/>
          </cell>
        </row>
        <row r="24507">
          <cell r="J24507" t="str">
            <v/>
          </cell>
        </row>
        <row r="24508">
          <cell r="J24508" t="str">
            <v/>
          </cell>
        </row>
        <row r="24509">
          <cell r="J24509" t="str">
            <v/>
          </cell>
        </row>
        <row r="24510">
          <cell r="J24510" t="str">
            <v/>
          </cell>
        </row>
        <row r="24511">
          <cell r="J24511" t="str">
            <v/>
          </cell>
        </row>
        <row r="24512">
          <cell r="J24512" t="str">
            <v/>
          </cell>
        </row>
        <row r="24513">
          <cell r="J24513" t="str">
            <v/>
          </cell>
        </row>
        <row r="24514">
          <cell r="J24514" t="str">
            <v/>
          </cell>
        </row>
        <row r="24515">
          <cell r="J24515" t="str">
            <v/>
          </cell>
        </row>
        <row r="24516">
          <cell r="J24516" t="str">
            <v/>
          </cell>
        </row>
        <row r="24517">
          <cell r="J24517" t="str">
            <v/>
          </cell>
        </row>
        <row r="24518">
          <cell r="J24518" t="str">
            <v/>
          </cell>
        </row>
        <row r="24519">
          <cell r="J24519" t="str">
            <v/>
          </cell>
        </row>
        <row r="24520">
          <cell r="J24520" t="str">
            <v/>
          </cell>
        </row>
        <row r="24521">
          <cell r="J24521" t="str">
            <v/>
          </cell>
        </row>
        <row r="24522">
          <cell r="J24522" t="str">
            <v/>
          </cell>
        </row>
        <row r="24523">
          <cell r="J24523" t="str">
            <v/>
          </cell>
        </row>
        <row r="24524">
          <cell r="J24524" t="str">
            <v/>
          </cell>
        </row>
        <row r="24525">
          <cell r="J24525" t="str">
            <v/>
          </cell>
        </row>
        <row r="24526">
          <cell r="J24526" t="str">
            <v/>
          </cell>
        </row>
        <row r="24527">
          <cell r="J24527" t="str">
            <v/>
          </cell>
        </row>
        <row r="24528">
          <cell r="J24528" t="str">
            <v/>
          </cell>
        </row>
        <row r="24529">
          <cell r="J24529" t="str">
            <v/>
          </cell>
        </row>
        <row r="24530">
          <cell r="J24530" t="str">
            <v/>
          </cell>
        </row>
        <row r="24531">
          <cell r="J24531" t="str">
            <v/>
          </cell>
        </row>
        <row r="24532">
          <cell r="J24532" t="str">
            <v/>
          </cell>
        </row>
        <row r="24533">
          <cell r="J24533" t="str">
            <v/>
          </cell>
        </row>
        <row r="24534">
          <cell r="J24534" t="str">
            <v/>
          </cell>
        </row>
        <row r="24535">
          <cell r="J24535" t="str">
            <v/>
          </cell>
        </row>
        <row r="24536">
          <cell r="J24536" t="str">
            <v/>
          </cell>
        </row>
        <row r="24537">
          <cell r="J24537" t="str">
            <v/>
          </cell>
        </row>
        <row r="24538">
          <cell r="J24538" t="str">
            <v/>
          </cell>
        </row>
        <row r="24539">
          <cell r="J24539" t="str">
            <v/>
          </cell>
        </row>
        <row r="24540">
          <cell r="J24540" t="str">
            <v/>
          </cell>
        </row>
        <row r="24541">
          <cell r="J24541" t="str">
            <v/>
          </cell>
        </row>
        <row r="24542">
          <cell r="J24542" t="str">
            <v/>
          </cell>
        </row>
        <row r="24543">
          <cell r="J24543" t="str">
            <v/>
          </cell>
        </row>
        <row r="24544">
          <cell r="J24544" t="str">
            <v/>
          </cell>
        </row>
        <row r="24545">
          <cell r="J24545" t="str">
            <v/>
          </cell>
        </row>
        <row r="24546">
          <cell r="J24546" t="str">
            <v/>
          </cell>
        </row>
        <row r="24547">
          <cell r="J24547" t="str">
            <v/>
          </cell>
        </row>
        <row r="24548">
          <cell r="J24548" t="str">
            <v/>
          </cell>
        </row>
        <row r="24549">
          <cell r="J24549" t="str">
            <v/>
          </cell>
        </row>
        <row r="24550">
          <cell r="J24550" t="str">
            <v/>
          </cell>
        </row>
        <row r="24551">
          <cell r="J24551" t="str">
            <v/>
          </cell>
        </row>
        <row r="24552">
          <cell r="J24552" t="str">
            <v/>
          </cell>
        </row>
        <row r="24553">
          <cell r="J24553" t="str">
            <v/>
          </cell>
        </row>
        <row r="24554">
          <cell r="J24554" t="str">
            <v/>
          </cell>
        </row>
        <row r="24555">
          <cell r="J24555" t="str">
            <v/>
          </cell>
        </row>
        <row r="24556">
          <cell r="J24556" t="str">
            <v/>
          </cell>
        </row>
        <row r="24557">
          <cell r="J24557" t="str">
            <v/>
          </cell>
        </row>
        <row r="24558">
          <cell r="J24558" t="str">
            <v/>
          </cell>
        </row>
        <row r="24559">
          <cell r="J24559" t="str">
            <v/>
          </cell>
        </row>
        <row r="24560">
          <cell r="J24560" t="str">
            <v/>
          </cell>
        </row>
        <row r="24561">
          <cell r="J24561" t="str">
            <v/>
          </cell>
        </row>
        <row r="24562">
          <cell r="J24562" t="str">
            <v/>
          </cell>
        </row>
        <row r="24563">
          <cell r="J24563" t="str">
            <v/>
          </cell>
        </row>
        <row r="24564">
          <cell r="J24564" t="str">
            <v/>
          </cell>
        </row>
        <row r="24565">
          <cell r="J24565" t="str">
            <v/>
          </cell>
        </row>
        <row r="24566">
          <cell r="J24566" t="str">
            <v/>
          </cell>
        </row>
        <row r="24567">
          <cell r="J24567" t="str">
            <v/>
          </cell>
        </row>
        <row r="24568">
          <cell r="J24568" t="str">
            <v/>
          </cell>
        </row>
        <row r="24569">
          <cell r="J24569" t="str">
            <v/>
          </cell>
        </row>
        <row r="24570">
          <cell r="J24570" t="str">
            <v/>
          </cell>
        </row>
        <row r="24571">
          <cell r="J24571" t="str">
            <v/>
          </cell>
        </row>
        <row r="24572">
          <cell r="J24572" t="str">
            <v/>
          </cell>
        </row>
        <row r="24573">
          <cell r="J24573" t="str">
            <v/>
          </cell>
        </row>
        <row r="24574">
          <cell r="J24574" t="str">
            <v/>
          </cell>
        </row>
        <row r="24575">
          <cell r="J24575" t="str">
            <v/>
          </cell>
        </row>
        <row r="24576">
          <cell r="J24576" t="str">
            <v/>
          </cell>
        </row>
        <row r="24577">
          <cell r="J24577" t="str">
            <v/>
          </cell>
        </row>
        <row r="24578">
          <cell r="J24578" t="str">
            <v/>
          </cell>
        </row>
        <row r="24579">
          <cell r="J24579" t="str">
            <v/>
          </cell>
        </row>
        <row r="24580">
          <cell r="J24580" t="str">
            <v/>
          </cell>
        </row>
        <row r="24581">
          <cell r="J24581" t="str">
            <v/>
          </cell>
        </row>
        <row r="24582">
          <cell r="J24582" t="str">
            <v/>
          </cell>
        </row>
        <row r="24583">
          <cell r="J24583" t="str">
            <v/>
          </cell>
        </row>
        <row r="24584">
          <cell r="J24584" t="str">
            <v/>
          </cell>
        </row>
        <row r="24585">
          <cell r="J24585" t="str">
            <v/>
          </cell>
        </row>
        <row r="24586">
          <cell r="J24586" t="str">
            <v/>
          </cell>
        </row>
        <row r="24587">
          <cell r="J24587" t="str">
            <v/>
          </cell>
        </row>
        <row r="24588">
          <cell r="J24588" t="str">
            <v/>
          </cell>
        </row>
        <row r="24589">
          <cell r="J24589" t="str">
            <v/>
          </cell>
        </row>
        <row r="24590">
          <cell r="J24590" t="str">
            <v/>
          </cell>
        </row>
        <row r="24591">
          <cell r="J24591" t="str">
            <v/>
          </cell>
        </row>
        <row r="24592">
          <cell r="J24592" t="str">
            <v/>
          </cell>
        </row>
        <row r="24593">
          <cell r="J24593" t="str">
            <v/>
          </cell>
        </row>
        <row r="24594">
          <cell r="J24594" t="str">
            <v/>
          </cell>
        </row>
        <row r="24595">
          <cell r="J24595" t="str">
            <v/>
          </cell>
        </row>
        <row r="24596">
          <cell r="J24596" t="str">
            <v/>
          </cell>
        </row>
        <row r="24597">
          <cell r="J24597" t="str">
            <v/>
          </cell>
        </row>
        <row r="24598">
          <cell r="J24598" t="str">
            <v/>
          </cell>
        </row>
        <row r="24599">
          <cell r="J24599" t="str">
            <v/>
          </cell>
        </row>
        <row r="24600">
          <cell r="J24600" t="str">
            <v/>
          </cell>
        </row>
        <row r="24601">
          <cell r="J24601" t="str">
            <v/>
          </cell>
        </row>
        <row r="24602">
          <cell r="J24602" t="str">
            <v/>
          </cell>
        </row>
        <row r="24603">
          <cell r="J24603" t="str">
            <v/>
          </cell>
        </row>
        <row r="24604">
          <cell r="J24604" t="str">
            <v/>
          </cell>
        </row>
        <row r="24605">
          <cell r="J24605" t="str">
            <v/>
          </cell>
        </row>
        <row r="24606">
          <cell r="J24606" t="str">
            <v/>
          </cell>
        </row>
        <row r="24607">
          <cell r="J24607" t="str">
            <v/>
          </cell>
        </row>
        <row r="24608">
          <cell r="J24608" t="str">
            <v/>
          </cell>
        </row>
        <row r="24609">
          <cell r="J24609" t="str">
            <v/>
          </cell>
        </row>
        <row r="24610">
          <cell r="J24610" t="str">
            <v/>
          </cell>
        </row>
        <row r="24611">
          <cell r="J24611" t="str">
            <v/>
          </cell>
        </row>
        <row r="24612">
          <cell r="J24612" t="str">
            <v/>
          </cell>
        </row>
        <row r="24613">
          <cell r="J24613" t="str">
            <v/>
          </cell>
        </row>
        <row r="24614">
          <cell r="J24614" t="str">
            <v/>
          </cell>
        </row>
        <row r="24615">
          <cell r="J24615" t="str">
            <v/>
          </cell>
        </row>
        <row r="24616">
          <cell r="J24616" t="str">
            <v/>
          </cell>
        </row>
        <row r="24617">
          <cell r="J24617" t="str">
            <v/>
          </cell>
        </row>
        <row r="24618">
          <cell r="J24618" t="str">
            <v/>
          </cell>
        </row>
        <row r="24619">
          <cell r="J24619" t="str">
            <v/>
          </cell>
        </row>
        <row r="24620">
          <cell r="J24620" t="str">
            <v/>
          </cell>
        </row>
        <row r="24621">
          <cell r="J24621" t="str">
            <v/>
          </cell>
        </row>
        <row r="24622">
          <cell r="J24622" t="str">
            <v/>
          </cell>
        </row>
        <row r="24623">
          <cell r="J24623" t="str">
            <v/>
          </cell>
        </row>
        <row r="24624">
          <cell r="J24624" t="str">
            <v/>
          </cell>
        </row>
        <row r="24625">
          <cell r="J24625" t="str">
            <v/>
          </cell>
        </row>
        <row r="24626">
          <cell r="J24626" t="str">
            <v/>
          </cell>
        </row>
        <row r="24627">
          <cell r="J24627" t="str">
            <v/>
          </cell>
        </row>
        <row r="24628">
          <cell r="J24628" t="str">
            <v/>
          </cell>
        </row>
        <row r="24629">
          <cell r="J24629" t="str">
            <v/>
          </cell>
        </row>
        <row r="24630">
          <cell r="J24630" t="str">
            <v/>
          </cell>
        </row>
        <row r="24631">
          <cell r="J24631" t="str">
            <v/>
          </cell>
        </row>
        <row r="24632">
          <cell r="J24632" t="str">
            <v/>
          </cell>
        </row>
        <row r="24633">
          <cell r="J24633" t="str">
            <v/>
          </cell>
        </row>
        <row r="24634">
          <cell r="J24634" t="str">
            <v/>
          </cell>
        </row>
        <row r="24635">
          <cell r="J24635" t="str">
            <v/>
          </cell>
        </row>
        <row r="24636">
          <cell r="J24636" t="str">
            <v/>
          </cell>
        </row>
        <row r="24637">
          <cell r="J24637" t="str">
            <v/>
          </cell>
        </row>
        <row r="24638">
          <cell r="J24638" t="str">
            <v/>
          </cell>
        </row>
        <row r="24639">
          <cell r="J24639" t="str">
            <v/>
          </cell>
        </row>
        <row r="24640">
          <cell r="J24640" t="str">
            <v/>
          </cell>
        </row>
        <row r="24641">
          <cell r="J24641" t="str">
            <v/>
          </cell>
        </row>
        <row r="24642">
          <cell r="J24642" t="str">
            <v/>
          </cell>
        </row>
        <row r="24643">
          <cell r="J24643" t="str">
            <v/>
          </cell>
        </row>
        <row r="24644">
          <cell r="J24644" t="str">
            <v/>
          </cell>
        </row>
        <row r="24645">
          <cell r="J24645" t="str">
            <v/>
          </cell>
        </row>
        <row r="24646">
          <cell r="J24646" t="str">
            <v/>
          </cell>
        </row>
        <row r="24647">
          <cell r="J24647" t="str">
            <v/>
          </cell>
        </row>
        <row r="24648">
          <cell r="J24648" t="str">
            <v/>
          </cell>
        </row>
        <row r="24649">
          <cell r="J24649" t="str">
            <v/>
          </cell>
        </row>
        <row r="24650">
          <cell r="J24650" t="str">
            <v/>
          </cell>
        </row>
        <row r="24651">
          <cell r="J24651" t="str">
            <v/>
          </cell>
        </row>
        <row r="24652">
          <cell r="J24652" t="str">
            <v/>
          </cell>
        </row>
        <row r="24653">
          <cell r="J24653" t="str">
            <v/>
          </cell>
        </row>
        <row r="24654">
          <cell r="J24654" t="str">
            <v/>
          </cell>
        </row>
        <row r="24655">
          <cell r="J24655" t="str">
            <v/>
          </cell>
        </row>
        <row r="24656">
          <cell r="J24656" t="str">
            <v/>
          </cell>
        </row>
        <row r="24657">
          <cell r="J24657" t="str">
            <v/>
          </cell>
        </row>
        <row r="24658">
          <cell r="J24658" t="str">
            <v/>
          </cell>
        </row>
        <row r="24659">
          <cell r="J24659" t="str">
            <v/>
          </cell>
        </row>
        <row r="24660">
          <cell r="J24660" t="str">
            <v/>
          </cell>
        </row>
        <row r="24661">
          <cell r="J24661" t="str">
            <v/>
          </cell>
        </row>
        <row r="24662">
          <cell r="J24662" t="str">
            <v/>
          </cell>
        </row>
        <row r="24663">
          <cell r="J24663" t="str">
            <v/>
          </cell>
        </row>
        <row r="24664">
          <cell r="J24664" t="str">
            <v/>
          </cell>
        </row>
        <row r="24665">
          <cell r="J24665" t="str">
            <v/>
          </cell>
        </row>
        <row r="24666">
          <cell r="J24666" t="str">
            <v/>
          </cell>
        </row>
        <row r="24667">
          <cell r="J24667" t="str">
            <v/>
          </cell>
        </row>
        <row r="24668">
          <cell r="J24668" t="str">
            <v/>
          </cell>
        </row>
        <row r="24669">
          <cell r="J24669" t="str">
            <v/>
          </cell>
        </row>
        <row r="24670">
          <cell r="J24670" t="str">
            <v/>
          </cell>
        </row>
        <row r="24671">
          <cell r="J24671" t="str">
            <v/>
          </cell>
        </row>
        <row r="24672">
          <cell r="J24672" t="str">
            <v/>
          </cell>
        </row>
        <row r="24673">
          <cell r="J24673" t="str">
            <v/>
          </cell>
        </row>
        <row r="24674">
          <cell r="J24674" t="str">
            <v/>
          </cell>
        </row>
        <row r="24675">
          <cell r="J24675" t="str">
            <v/>
          </cell>
        </row>
        <row r="24676">
          <cell r="J24676" t="str">
            <v/>
          </cell>
        </row>
        <row r="24677">
          <cell r="J24677" t="str">
            <v/>
          </cell>
        </row>
        <row r="24678">
          <cell r="J24678" t="str">
            <v/>
          </cell>
        </row>
        <row r="24679">
          <cell r="J24679" t="str">
            <v/>
          </cell>
        </row>
        <row r="24680">
          <cell r="J24680" t="str">
            <v/>
          </cell>
        </row>
        <row r="24681">
          <cell r="J24681" t="str">
            <v/>
          </cell>
        </row>
        <row r="24682">
          <cell r="J24682" t="str">
            <v/>
          </cell>
        </row>
        <row r="24683">
          <cell r="J24683" t="str">
            <v/>
          </cell>
        </row>
        <row r="24684">
          <cell r="J24684" t="str">
            <v/>
          </cell>
        </row>
        <row r="24685">
          <cell r="J24685" t="str">
            <v/>
          </cell>
        </row>
        <row r="24686">
          <cell r="J24686" t="str">
            <v/>
          </cell>
        </row>
        <row r="24687">
          <cell r="J24687" t="str">
            <v/>
          </cell>
        </row>
        <row r="24688">
          <cell r="J24688" t="str">
            <v/>
          </cell>
        </row>
        <row r="24689">
          <cell r="J24689" t="str">
            <v/>
          </cell>
        </row>
        <row r="24690">
          <cell r="J24690" t="str">
            <v/>
          </cell>
        </row>
        <row r="24691">
          <cell r="J24691" t="str">
            <v/>
          </cell>
        </row>
        <row r="24692">
          <cell r="J24692" t="str">
            <v/>
          </cell>
        </row>
        <row r="24693">
          <cell r="J24693" t="str">
            <v/>
          </cell>
        </row>
        <row r="24694">
          <cell r="J24694" t="str">
            <v/>
          </cell>
        </row>
        <row r="24695">
          <cell r="J24695" t="str">
            <v/>
          </cell>
        </row>
        <row r="24696">
          <cell r="J24696" t="str">
            <v/>
          </cell>
        </row>
        <row r="24697">
          <cell r="J24697" t="str">
            <v/>
          </cell>
        </row>
        <row r="24698">
          <cell r="J24698" t="str">
            <v/>
          </cell>
        </row>
        <row r="24699">
          <cell r="J24699" t="str">
            <v/>
          </cell>
        </row>
        <row r="24700">
          <cell r="J24700" t="str">
            <v/>
          </cell>
        </row>
        <row r="24701">
          <cell r="J24701" t="str">
            <v/>
          </cell>
        </row>
        <row r="24702">
          <cell r="J24702" t="str">
            <v/>
          </cell>
        </row>
        <row r="24703">
          <cell r="J24703" t="str">
            <v/>
          </cell>
        </row>
        <row r="24704">
          <cell r="J24704" t="str">
            <v/>
          </cell>
        </row>
        <row r="24705">
          <cell r="J24705" t="str">
            <v/>
          </cell>
        </row>
        <row r="24706">
          <cell r="J24706" t="str">
            <v/>
          </cell>
        </row>
        <row r="24707">
          <cell r="J24707" t="str">
            <v/>
          </cell>
        </row>
        <row r="24708">
          <cell r="J24708" t="str">
            <v/>
          </cell>
        </row>
        <row r="24709">
          <cell r="J24709" t="str">
            <v/>
          </cell>
        </row>
        <row r="24710">
          <cell r="J24710" t="str">
            <v/>
          </cell>
        </row>
        <row r="24711">
          <cell r="J24711" t="str">
            <v/>
          </cell>
        </row>
        <row r="24712">
          <cell r="J24712" t="str">
            <v/>
          </cell>
        </row>
        <row r="24713">
          <cell r="J24713" t="str">
            <v/>
          </cell>
        </row>
        <row r="24714">
          <cell r="J24714" t="str">
            <v/>
          </cell>
        </row>
        <row r="24715">
          <cell r="J24715" t="str">
            <v/>
          </cell>
        </row>
        <row r="24716">
          <cell r="J24716" t="str">
            <v/>
          </cell>
        </row>
        <row r="24717">
          <cell r="J24717" t="str">
            <v/>
          </cell>
        </row>
        <row r="24718">
          <cell r="J24718" t="str">
            <v/>
          </cell>
        </row>
        <row r="24719">
          <cell r="J24719" t="str">
            <v/>
          </cell>
        </row>
        <row r="24720">
          <cell r="J24720" t="str">
            <v/>
          </cell>
        </row>
        <row r="24721">
          <cell r="J24721" t="str">
            <v/>
          </cell>
        </row>
        <row r="24722">
          <cell r="J24722" t="str">
            <v/>
          </cell>
        </row>
        <row r="24723">
          <cell r="J24723" t="str">
            <v/>
          </cell>
        </row>
        <row r="24724">
          <cell r="J24724" t="str">
            <v/>
          </cell>
        </row>
        <row r="24725">
          <cell r="J24725" t="str">
            <v/>
          </cell>
        </row>
        <row r="24726">
          <cell r="J24726" t="str">
            <v/>
          </cell>
        </row>
        <row r="24727">
          <cell r="J24727" t="str">
            <v/>
          </cell>
        </row>
        <row r="24728">
          <cell r="J24728" t="str">
            <v/>
          </cell>
        </row>
        <row r="24729">
          <cell r="J24729" t="str">
            <v/>
          </cell>
        </row>
        <row r="24730">
          <cell r="J24730" t="str">
            <v/>
          </cell>
        </row>
        <row r="24731">
          <cell r="J24731" t="str">
            <v/>
          </cell>
        </row>
        <row r="24732">
          <cell r="J24732" t="str">
            <v/>
          </cell>
        </row>
        <row r="24733">
          <cell r="J24733" t="str">
            <v/>
          </cell>
        </row>
        <row r="24734">
          <cell r="J24734" t="str">
            <v/>
          </cell>
        </row>
        <row r="24735">
          <cell r="J24735" t="str">
            <v/>
          </cell>
        </row>
        <row r="24736">
          <cell r="J24736" t="str">
            <v/>
          </cell>
        </row>
        <row r="24737">
          <cell r="J24737" t="str">
            <v/>
          </cell>
        </row>
        <row r="24738">
          <cell r="J24738" t="str">
            <v/>
          </cell>
        </row>
        <row r="24739">
          <cell r="J24739" t="str">
            <v/>
          </cell>
        </row>
        <row r="24740">
          <cell r="J24740" t="str">
            <v/>
          </cell>
        </row>
        <row r="24741">
          <cell r="J24741" t="str">
            <v/>
          </cell>
        </row>
        <row r="24742">
          <cell r="J24742" t="str">
            <v/>
          </cell>
        </row>
        <row r="24743">
          <cell r="J24743" t="str">
            <v/>
          </cell>
        </row>
        <row r="24744">
          <cell r="J24744" t="str">
            <v/>
          </cell>
        </row>
        <row r="24745">
          <cell r="J24745" t="str">
            <v/>
          </cell>
        </row>
        <row r="24746">
          <cell r="J24746" t="str">
            <v/>
          </cell>
        </row>
        <row r="24747">
          <cell r="J24747" t="str">
            <v/>
          </cell>
        </row>
        <row r="24748">
          <cell r="J24748" t="str">
            <v/>
          </cell>
        </row>
        <row r="24749">
          <cell r="J24749" t="str">
            <v/>
          </cell>
        </row>
        <row r="24750">
          <cell r="J24750" t="str">
            <v/>
          </cell>
        </row>
        <row r="24751">
          <cell r="J24751" t="str">
            <v/>
          </cell>
        </row>
        <row r="24752">
          <cell r="J24752" t="str">
            <v/>
          </cell>
        </row>
        <row r="24753">
          <cell r="J24753" t="str">
            <v/>
          </cell>
        </row>
        <row r="24754">
          <cell r="J24754" t="str">
            <v/>
          </cell>
        </row>
        <row r="24755">
          <cell r="J24755" t="str">
            <v/>
          </cell>
        </row>
        <row r="24756">
          <cell r="J24756" t="str">
            <v/>
          </cell>
        </row>
        <row r="24757">
          <cell r="J24757" t="str">
            <v/>
          </cell>
        </row>
        <row r="24758">
          <cell r="J24758" t="str">
            <v/>
          </cell>
        </row>
        <row r="24759">
          <cell r="J24759" t="str">
            <v/>
          </cell>
        </row>
        <row r="24760">
          <cell r="J24760" t="str">
            <v/>
          </cell>
        </row>
        <row r="24761">
          <cell r="J24761" t="str">
            <v/>
          </cell>
        </row>
        <row r="24762">
          <cell r="J24762" t="str">
            <v/>
          </cell>
        </row>
        <row r="24763">
          <cell r="J24763" t="str">
            <v/>
          </cell>
        </row>
        <row r="24764">
          <cell r="J24764" t="str">
            <v/>
          </cell>
        </row>
        <row r="24765">
          <cell r="J24765" t="str">
            <v/>
          </cell>
        </row>
        <row r="24766">
          <cell r="J24766" t="str">
            <v/>
          </cell>
        </row>
        <row r="24767">
          <cell r="J24767" t="str">
            <v/>
          </cell>
        </row>
        <row r="24768">
          <cell r="J24768" t="str">
            <v/>
          </cell>
        </row>
        <row r="24769">
          <cell r="J24769" t="str">
            <v/>
          </cell>
        </row>
        <row r="24770">
          <cell r="J24770" t="str">
            <v/>
          </cell>
        </row>
        <row r="24771">
          <cell r="J24771" t="str">
            <v/>
          </cell>
        </row>
        <row r="24772">
          <cell r="J24772" t="str">
            <v/>
          </cell>
        </row>
        <row r="24773">
          <cell r="J24773" t="str">
            <v/>
          </cell>
        </row>
        <row r="24774">
          <cell r="J24774" t="str">
            <v/>
          </cell>
        </row>
        <row r="24775">
          <cell r="J24775" t="str">
            <v/>
          </cell>
        </row>
        <row r="24776">
          <cell r="J24776" t="str">
            <v/>
          </cell>
        </row>
        <row r="24777">
          <cell r="J24777" t="str">
            <v/>
          </cell>
        </row>
        <row r="24778">
          <cell r="J24778" t="str">
            <v/>
          </cell>
        </row>
        <row r="24779">
          <cell r="J24779" t="str">
            <v/>
          </cell>
        </row>
        <row r="24780">
          <cell r="J24780" t="str">
            <v/>
          </cell>
        </row>
        <row r="24781">
          <cell r="J24781" t="str">
            <v/>
          </cell>
        </row>
        <row r="24782">
          <cell r="J24782" t="str">
            <v/>
          </cell>
        </row>
        <row r="24783">
          <cell r="J24783" t="str">
            <v/>
          </cell>
        </row>
        <row r="24784">
          <cell r="J24784" t="str">
            <v/>
          </cell>
        </row>
        <row r="24785">
          <cell r="J24785" t="str">
            <v/>
          </cell>
        </row>
        <row r="24786">
          <cell r="J24786" t="str">
            <v/>
          </cell>
        </row>
        <row r="24787">
          <cell r="J24787" t="str">
            <v/>
          </cell>
        </row>
        <row r="24788">
          <cell r="J24788" t="str">
            <v/>
          </cell>
        </row>
        <row r="24789">
          <cell r="J24789" t="str">
            <v/>
          </cell>
        </row>
        <row r="24790">
          <cell r="J24790" t="str">
            <v/>
          </cell>
        </row>
        <row r="24791">
          <cell r="J24791" t="str">
            <v/>
          </cell>
        </row>
        <row r="24792">
          <cell r="J24792" t="str">
            <v/>
          </cell>
        </row>
        <row r="24793">
          <cell r="J24793" t="str">
            <v/>
          </cell>
        </row>
        <row r="24794">
          <cell r="J24794" t="str">
            <v/>
          </cell>
        </row>
        <row r="24795">
          <cell r="J24795" t="str">
            <v/>
          </cell>
        </row>
        <row r="24796">
          <cell r="J24796" t="str">
            <v/>
          </cell>
        </row>
        <row r="24797">
          <cell r="J24797" t="str">
            <v/>
          </cell>
        </row>
        <row r="24798">
          <cell r="J24798" t="str">
            <v/>
          </cell>
        </row>
        <row r="24799">
          <cell r="J24799" t="str">
            <v/>
          </cell>
        </row>
        <row r="24800">
          <cell r="J24800" t="str">
            <v/>
          </cell>
        </row>
        <row r="24801">
          <cell r="J24801" t="str">
            <v/>
          </cell>
        </row>
        <row r="24802">
          <cell r="J24802" t="str">
            <v/>
          </cell>
        </row>
        <row r="24803">
          <cell r="J24803" t="str">
            <v/>
          </cell>
        </row>
        <row r="24804">
          <cell r="J24804" t="str">
            <v/>
          </cell>
        </row>
        <row r="24805">
          <cell r="J24805" t="str">
            <v/>
          </cell>
        </row>
        <row r="24806">
          <cell r="J24806" t="str">
            <v/>
          </cell>
        </row>
        <row r="24807">
          <cell r="J24807" t="str">
            <v/>
          </cell>
        </row>
        <row r="24808">
          <cell r="J24808" t="str">
            <v/>
          </cell>
        </row>
        <row r="24809">
          <cell r="J24809" t="str">
            <v/>
          </cell>
        </row>
        <row r="24810">
          <cell r="J24810" t="str">
            <v/>
          </cell>
        </row>
        <row r="24811">
          <cell r="J24811" t="str">
            <v/>
          </cell>
        </row>
        <row r="24812">
          <cell r="J24812" t="str">
            <v/>
          </cell>
        </row>
        <row r="24813">
          <cell r="J24813" t="str">
            <v/>
          </cell>
        </row>
        <row r="24814">
          <cell r="J24814" t="str">
            <v/>
          </cell>
        </row>
        <row r="24815">
          <cell r="J24815" t="str">
            <v/>
          </cell>
        </row>
        <row r="24816">
          <cell r="J24816" t="str">
            <v/>
          </cell>
        </row>
        <row r="24817">
          <cell r="J24817" t="str">
            <v/>
          </cell>
        </row>
        <row r="24818">
          <cell r="J24818" t="str">
            <v/>
          </cell>
        </row>
        <row r="24819">
          <cell r="J24819" t="str">
            <v/>
          </cell>
        </row>
        <row r="24820">
          <cell r="J24820" t="str">
            <v/>
          </cell>
        </row>
        <row r="24821">
          <cell r="J24821" t="str">
            <v/>
          </cell>
        </row>
        <row r="24822">
          <cell r="J24822" t="str">
            <v/>
          </cell>
        </row>
        <row r="24823">
          <cell r="J24823" t="str">
            <v/>
          </cell>
        </row>
        <row r="24824">
          <cell r="J24824" t="str">
            <v/>
          </cell>
        </row>
        <row r="24825">
          <cell r="J24825" t="str">
            <v/>
          </cell>
        </row>
        <row r="24826">
          <cell r="J24826" t="str">
            <v/>
          </cell>
        </row>
        <row r="24827">
          <cell r="J24827" t="str">
            <v/>
          </cell>
        </row>
        <row r="24828">
          <cell r="J24828" t="str">
            <v/>
          </cell>
        </row>
        <row r="24829">
          <cell r="J24829" t="str">
            <v/>
          </cell>
        </row>
        <row r="24830">
          <cell r="J24830" t="str">
            <v/>
          </cell>
        </row>
        <row r="24831">
          <cell r="J24831" t="str">
            <v/>
          </cell>
        </row>
        <row r="24832">
          <cell r="J24832" t="str">
            <v/>
          </cell>
        </row>
        <row r="24833">
          <cell r="J24833" t="str">
            <v/>
          </cell>
        </row>
        <row r="24834">
          <cell r="J24834" t="str">
            <v/>
          </cell>
        </row>
        <row r="24835">
          <cell r="J24835" t="str">
            <v/>
          </cell>
        </row>
        <row r="24836">
          <cell r="J24836" t="str">
            <v/>
          </cell>
        </row>
        <row r="24837">
          <cell r="J24837" t="str">
            <v/>
          </cell>
        </row>
        <row r="24838">
          <cell r="J24838" t="str">
            <v/>
          </cell>
        </row>
        <row r="24839">
          <cell r="J24839" t="str">
            <v/>
          </cell>
        </row>
        <row r="24840">
          <cell r="J24840" t="str">
            <v/>
          </cell>
        </row>
        <row r="24841">
          <cell r="J24841" t="str">
            <v/>
          </cell>
        </row>
        <row r="24842">
          <cell r="J24842" t="str">
            <v/>
          </cell>
        </row>
        <row r="24843">
          <cell r="J24843" t="str">
            <v/>
          </cell>
        </row>
        <row r="24844">
          <cell r="J24844" t="str">
            <v/>
          </cell>
        </row>
        <row r="24845">
          <cell r="J24845" t="str">
            <v/>
          </cell>
        </row>
        <row r="24846">
          <cell r="J24846" t="str">
            <v/>
          </cell>
        </row>
        <row r="24847">
          <cell r="J24847" t="str">
            <v/>
          </cell>
        </row>
        <row r="24848">
          <cell r="J24848" t="str">
            <v/>
          </cell>
        </row>
        <row r="24849">
          <cell r="J24849" t="str">
            <v/>
          </cell>
        </row>
        <row r="24850">
          <cell r="J24850" t="str">
            <v/>
          </cell>
        </row>
        <row r="24851">
          <cell r="J24851" t="str">
            <v/>
          </cell>
        </row>
        <row r="24852">
          <cell r="J24852" t="str">
            <v/>
          </cell>
        </row>
        <row r="24853">
          <cell r="J24853" t="str">
            <v/>
          </cell>
        </row>
        <row r="24854">
          <cell r="J24854" t="str">
            <v/>
          </cell>
        </row>
        <row r="24855">
          <cell r="J24855" t="str">
            <v/>
          </cell>
        </row>
        <row r="24856">
          <cell r="J24856" t="str">
            <v/>
          </cell>
        </row>
        <row r="24857">
          <cell r="J24857" t="str">
            <v/>
          </cell>
        </row>
        <row r="24858">
          <cell r="J24858" t="str">
            <v/>
          </cell>
        </row>
        <row r="24859">
          <cell r="J24859" t="str">
            <v/>
          </cell>
        </row>
        <row r="24860">
          <cell r="J24860" t="str">
            <v/>
          </cell>
        </row>
        <row r="24861">
          <cell r="J24861" t="str">
            <v/>
          </cell>
        </row>
        <row r="24862">
          <cell r="J24862" t="str">
            <v/>
          </cell>
        </row>
        <row r="24863">
          <cell r="J24863" t="str">
            <v/>
          </cell>
        </row>
        <row r="24864">
          <cell r="J24864" t="str">
            <v/>
          </cell>
        </row>
        <row r="24865">
          <cell r="J24865" t="str">
            <v/>
          </cell>
        </row>
        <row r="24866">
          <cell r="J24866" t="str">
            <v/>
          </cell>
        </row>
        <row r="24867">
          <cell r="J24867" t="str">
            <v/>
          </cell>
        </row>
        <row r="24868">
          <cell r="J24868" t="str">
            <v/>
          </cell>
        </row>
        <row r="24869">
          <cell r="J24869" t="str">
            <v/>
          </cell>
        </row>
        <row r="24870">
          <cell r="J24870" t="str">
            <v/>
          </cell>
        </row>
        <row r="24871">
          <cell r="J24871" t="str">
            <v/>
          </cell>
        </row>
        <row r="24872">
          <cell r="J24872" t="str">
            <v/>
          </cell>
        </row>
        <row r="24873">
          <cell r="J24873" t="str">
            <v/>
          </cell>
        </row>
        <row r="24874">
          <cell r="J24874" t="str">
            <v/>
          </cell>
        </row>
        <row r="24875">
          <cell r="J24875" t="str">
            <v/>
          </cell>
        </row>
        <row r="24876">
          <cell r="J24876" t="str">
            <v/>
          </cell>
        </row>
        <row r="24877">
          <cell r="J24877" t="str">
            <v/>
          </cell>
        </row>
        <row r="24878">
          <cell r="J24878" t="str">
            <v/>
          </cell>
        </row>
        <row r="24879">
          <cell r="J24879" t="str">
            <v/>
          </cell>
        </row>
        <row r="24880">
          <cell r="J24880" t="str">
            <v/>
          </cell>
        </row>
        <row r="24881">
          <cell r="J24881" t="str">
            <v/>
          </cell>
        </row>
        <row r="24882">
          <cell r="J24882" t="str">
            <v/>
          </cell>
        </row>
        <row r="24883">
          <cell r="J24883" t="str">
            <v/>
          </cell>
        </row>
        <row r="24884">
          <cell r="J24884" t="str">
            <v/>
          </cell>
        </row>
        <row r="24885">
          <cell r="J24885" t="str">
            <v/>
          </cell>
        </row>
        <row r="24886">
          <cell r="J24886" t="str">
            <v/>
          </cell>
        </row>
        <row r="24887">
          <cell r="J24887" t="str">
            <v/>
          </cell>
        </row>
        <row r="24888">
          <cell r="J24888" t="str">
            <v/>
          </cell>
        </row>
        <row r="24889">
          <cell r="J24889" t="str">
            <v/>
          </cell>
        </row>
        <row r="24890">
          <cell r="J24890" t="str">
            <v/>
          </cell>
        </row>
        <row r="24891">
          <cell r="J24891" t="str">
            <v/>
          </cell>
        </row>
        <row r="24892">
          <cell r="J24892" t="str">
            <v/>
          </cell>
        </row>
        <row r="24893">
          <cell r="J24893" t="str">
            <v/>
          </cell>
        </row>
        <row r="24894">
          <cell r="J24894" t="str">
            <v/>
          </cell>
        </row>
        <row r="24895">
          <cell r="J24895" t="str">
            <v/>
          </cell>
        </row>
        <row r="24896">
          <cell r="J24896" t="str">
            <v/>
          </cell>
        </row>
        <row r="24897">
          <cell r="J24897" t="str">
            <v/>
          </cell>
        </row>
        <row r="24898">
          <cell r="J24898" t="str">
            <v/>
          </cell>
        </row>
        <row r="24899">
          <cell r="J24899" t="str">
            <v/>
          </cell>
        </row>
        <row r="24900">
          <cell r="J24900" t="str">
            <v/>
          </cell>
        </row>
        <row r="24901">
          <cell r="J24901" t="str">
            <v/>
          </cell>
        </row>
        <row r="24902">
          <cell r="J24902" t="str">
            <v/>
          </cell>
        </row>
        <row r="24903">
          <cell r="J24903" t="str">
            <v/>
          </cell>
        </row>
        <row r="24904">
          <cell r="J24904" t="str">
            <v/>
          </cell>
        </row>
        <row r="24905">
          <cell r="J24905" t="str">
            <v/>
          </cell>
        </row>
        <row r="24906">
          <cell r="J24906" t="str">
            <v/>
          </cell>
        </row>
        <row r="24907">
          <cell r="J24907" t="str">
            <v/>
          </cell>
        </row>
        <row r="24908">
          <cell r="J24908" t="str">
            <v/>
          </cell>
        </row>
        <row r="24909">
          <cell r="J24909" t="str">
            <v/>
          </cell>
        </row>
        <row r="24910">
          <cell r="J24910" t="str">
            <v/>
          </cell>
        </row>
        <row r="24911">
          <cell r="J24911" t="str">
            <v/>
          </cell>
        </row>
        <row r="24912">
          <cell r="J24912" t="str">
            <v/>
          </cell>
        </row>
        <row r="24913">
          <cell r="J24913" t="str">
            <v/>
          </cell>
        </row>
        <row r="24914">
          <cell r="J24914" t="str">
            <v/>
          </cell>
        </row>
        <row r="24915">
          <cell r="J24915" t="str">
            <v/>
          </cell>
        </row>
        <row r="24916">
          <cell r="J24916" t="str">
            <v/>
          </cell>
        </row>
        <row r="24917">
          <cell r="J24917" t="str">
            <v/>
          </cell>
        </row>
        <row r="24918">
          <cell r="J24918" t="str">
            <v/>
          </cell>
        </row>
        <row r="24919">
          <cell r="J24919" t="str">
            <v/>
          </cell>
        </row>
        <row r="24920">
          <cell r="J24920" t="str">
            <v/>
          </cell>
        </row>
        <row r="24921">
          <cell r="J24921" t="str">
            <v/>
          </cell>
        </row>
        <row r="24922">
          <cell r="J24922" t="str">
            <v/>
          </cell>
        </row>
        <row r="24923">
          <cell r="J24923" t="str">
            <v/>
          </cell>
        </row>
        <row r="24924">
          <cell r="J24924" t="str">
            <v/>
          </cell>
        </row>
        <row r="24925">
          <cell r="J24925" t="str">
            <v/>
          </cell>
        </row>
        <row r="24926">
          <cell r="J24926" t="str">
            <v/>
          </cell>
        </row>
        <row r="24927">
          <cell r="J24927" t="str">
            <v/>
          </cell>
        </row>
        <row r="24928">
          <cell r="J24928" t="str">
            <v/>
          </cell>
        </row>
        <row r="24929">
          <cell r="J24929" t="str">
            <v/>
          </cell>
        </row>
        <row r="24930">
          <cell r="J24930" t="str">
            <v/>
          </cell>
        </row>
        <row r="24931">
          <cell r="J24931" t="str">
            <v/>
          </cell>
        </row>
        <row r="24932">
          <cell r="J24932" t="str">
            <v/>
          </cell>
        </row>
        <row r="24933">
          <cell r="J24933" t="str">
            <v/>
          </cell>
        </row>
        <row r="24934">
          <cell r="J24934" t="str">
            <v/>
          </cell>
        </row>
        <row r="24935">
          <cell r="J24935" t="str">
            <v/>
          </cell>
        </row>
        <row r="24936">
          <cell r="J24936" t="str">
            <v/>
          </cell>
        </row>
        <row r="24937">
          <cell r="J24937" t="str">
            <v/>
          </cell>
        </row>
        <row r="24938">
          <cell r="J24938" t="str">
            <v/>
          </cell>
        </row>
        <row r="24939">
          <cell r="J24939" t="str">
            <v/>
          </cell>
        </row>
        <row r="24940">
          <cell r="J24940" t="str">
            <v/>
          </cell>
        </row>
        <row r="24941">
          <cell r="J24941" t="str">
            <v/>
          </cell>
        </row>
        <row r="24942">
          <cell r="J24942" t="str">
            <v/>
          </cell>
        </row>
        <row r="24943">
          <cell r="J24943" t="str">
            <v/>
          </cell>
        </row>
        <row r="24944">
          <cell r="J24944" t="str">
            <v/>
          </cell>
        </row>
        <row r="24945">
          <cell r="J24945" t="str">
            <v/>
          </cell>
        </row>
        <row r="24946">
          <cell r="J24946" t="str">
            <v/>
          </cell>
        </row>
        <row r="24947">
          <cell r="J24947" t="str">
            <v/>
          </cell>
        </row>
        <row r="24948">
          <cell r="J24948" t="str">
            <v/>
          </cell>
        </row>
        <row r="24949">
          <cell r="J24949" t="str">
            <v/>
          </cell>
        </row>
        <row r="24950">
          <cell r="J24950" t="str">
            <v/>
          </cell>
        </row>
        <row r="24951">
          <cell r="J24951" t="str">
            <v/>
          </cell>
        </row>
        <row r="24952">
          <cell r="J24952" t="str">
            <v/>
          </cell>
        </row>
        <row r="24953">
          <cell r="J24953" t="str">
            <v/>
          </cell>
        </row>
        <row r="24954">
          <cell r="J24954" t="str">
            <v/>
          </cell>
        </row>
        <row r="24955">
          <cell r="J24955" t="str">
            <v/>
          </cell>
        </row>
        <row r="24956">
          <cell r="J24956" t="str">
            <v/>
          </cell>
        </row>
        <row r="24957">
          <cell r="J24957" t="str">
            <v/>
          </cell>
        </row>
        <row r="24958">
          <cell r="J24958" t="str">
            <v/>
          </cell>
        </row>
        <row r="24959">
          <cell r="J24959" t="str">
            <v/>
          </cell>
        </row>
        <row r="24960">
          <cell r="J24960" t="str">
            <v/>
          </cell>
        </row>
        <row r="24961">
          <cell r="J24961" t="str">
            <v/>
          </cell>
        </row>
        <row r="24962">
          <cell r="J24962" t="str">
            <v/>
          </cell>
        </row>
        <row r="24963">
          <cell r="J24963" t="str">
            <v/>
          </cell>
        </row>
        <row r="24964">
          <cell r="J24964" t="str">
            <v/>
          </cell>
        </row>
        <row r="24965">
          <cell r="J24965" t="str">
            <v/>
          </cell>
        </row>
        <row r="24966">
          <cell r="J24966" t="str">
            <v/>
          </cell>
        </row>
        <row r="24967">
          <cell r="J24967" t="str">
            <v/>
          </cell>
        </row>
        <row r="24968">
          <cell r="J24968" t="str">
            <v/>
          </cell>
        </row>
        <row r="24969">
          <cell r="J24969" t="str">
            <v/>
          </cell>
        </row>
        <row r="24970">
          <cell r="J24970" t="str">
            <v/>
          </cell>
        </row>
        <row r="24971">
          <cell r="J24971" t="str">
            <v/>
          </cell>
        </row>
        <row r="24972">
          <cell r="J24972" t="str">
            <v/>
          </cell>
        </row>
        <row r="24973">
          <cell r="J24973" t="str">
            <v/>
          </cell>
        </row>
        <row r="24974">
          <cell r="J24974" t="str">
            <v/>
          </cell>
        </row>
        <row r="24975">
          <cell r="J24975" t="str">
            <v/>
          </cell>
        </row>
        <row r="24976">
          <cell r="J24976" t="str">
            <v/>
          </cell>
        </row>
        <row r="24977">
          <cell r="J24977" t="str">
            <v/>
          </cell>
        </row>
        <row r="24978">
          <cell r="J24978" t="str">
            <v/>
          </cell>
        </row>
        <row r="24979">
          <cell r="J24979" t="str">
            <v/>
          </cell>
        </row>
        <row r="24980">
          <cell r="J24980" t="str">
            <v/>
          </cell>
        </row>
        <row r="24981">
          <cell r="J24981" t="str">
            <v/>
          </cell>
        </row>
        <row r="24982">
          <cell r="J24982" t="str">
            <v/>
          </cell>
        </row>
        <row r="24983">
          <cell r="J24983" t="str">
            <v/>
          </cell>
        </row>
        <row r="24984">
          <cell r="J24984" t="str">
            <v/>
          </cell>
        </row>
        <row r="24985">
          <cell r="J24985" t="str">
            <v/>
          </cell>
        </row>
        <row r="24986">
          <cell r="J24986" t="str">
            <v/>
          </cell>
        </row>
        <row r="24987">
          <cell r="J24987" t="str">
            <v/>
          </cell>
        </row>
        <row r="24988">
          <cell r="J24988" t="str">
            <v/>
          </cell>
        </row>
        <row r="24989">
          <cell r="J24989" t="str">
            <v/>
          </cell>
        </row>
        <row r="24990">
          <cell r="J24990" t="str">
            <v/>
          </cell>
        </row>
        <row r="24991">
          <cell r="J24991" t="str">
            <v/>
          </cell>
        </row>
        <row r="24992">
          <cell r="J24992" t="str">
            <v/>
          </cell>
        </row>
        <row r="24993">
          <cell r="J24993" t="str">
            <v/>
          </cell>
        </row>
        <row r="24994">
          <cell r="J24994" t="str">
            <v/>
          </cell>
        </row>
        <row r="24995">
          <cell r="J24995" t="str">
            <v/>
          </cell>
        </row>
        <row r="24996">
          <cell r="J24996" t="str">
            <v/>
          </cell>
        </row>
        <row r="24997">
          <cell r="J24997" t="str">
            <v/>
          </cell>
        </row>
        <row r="24998">
          <cell r="J24998" t="str">
            <v/>
          </cell>
        </row>
        <row r="24999">
          <cell r="J24999" t="str">
            <v/>
          </cell>
        </row>
        <row r="25000">
          <cell r="J25000" t="str">
            <v/>
          </cell>
        </row>
        <row r="25001">
          <cell r="J25001" t="str">
            <v/>
          </cell>
        </row>
        <row r="25002">
          <cell r="J25002" t="str">
            <v/>
          </cell>
        </row>
        <row r="25003">
          <cell r="J25003" t="str">
            <v/>
          </cell>
        </row>
        <row r="25004">
          <cell r="J25004" t="str">
            <v/>
          </cell>
        </row>
        <row r="25005">
          <cell r="J25005" t="str">
            <v/>
          </cell>
        </row>
        <row r="25006">
          <cell r="J25006" t="str">
            <v/>
          </cell>
        </row>
        <row r="25007">
          <cell r="J25007" t="str">
            <v/>
          </cell>
        </row>
        <row r="25008">
          <cell r="J25008" t="str">
            <v/>
          </cell>
        </row>
        <row r="25009">
          <cell r="J25009" t="str">
            <v/>
          </cell>
        </row>
        <row r="25010">
          <cell r="J25010" t="str">
            <v/>
          </cell>
        </row>
        <row r="25011">
          <cell r="J25011" t="str">
            <v/>
          </cell>
        </row>
        <row r="25012">
          <cell r="J25012" t="str">
            <v/>
          </cell>
        </row>
        <row r="25013">
          <cell r="J25013" t="str">
            <v/>
          </cell>
        </row>
        <row r="25014">
          <cell r="J25014" t="str">
            <v/>
          </cell>
        </row>
        <row r="25015">
          <cell r="J25015" t="str">
            <v/>
          </cell>
        </row>
        <row r="25016">
          <cell r="J25016" t="str">
            <v/>
          </cell>
        </row>
        <row r="25017">
          <cell r="J25017" t="str">
            <v/>
          </cell>
        </row>
        <row r="25018">
          <cell r="J25018" t="str">
            <v/>
          </cell>
        </row>
        <row r="25019">
          <cell r="J25019" t="str">
            <v/>
          </cell>
        </row>
        <row r="25020">
          <cell r="J25020" t="str">
            <v/>
          </cell>
        </row>
        <row r="25021">
          <cell r="J25021" t="str">
            <v/>
          </cell>
        </row>
        <row r="25022">
          <cell r="J25022" t="str">
            <v/>
          </cell>
        </row>
        <row r="25023">
          <cell r="J25023" t="str">
            <v/>
          </cell>
        </row>
        <row r="25024">
          <cell r="J25024" t="str">
            <v/>
          </cell>
        </row>
        <row r="25025">
          <cell r="J25025" t="str">
            <v/>
          </cell>
        </row>
        <row r="25026">
          <cell r="J25026" t="str">
            <v/>
          </cell>
        </row>
        <row r="25027">
          <cell r="J25027" t="str">
            <v/>
          </cell>
        </row>
        <row r="25028">
          <cell r="J25028" t="str">
            <v/>
          </cell>
        </row>
        <row r="25029">
          <cell r="J25029" t="str">
            <v/>
          </cell>
        </row>
        <row r="25030">
          <cell r="J25030" t="str">
            <v/>
          </cell>
        </row>
        <row r="25031">
          <cell r="J25031" t="str">
            <v/>
          </cell>
        </row>
        <row r="25032">
          <cell r="J25032" t="str">
            <v/>
          </cell>
        </row>
        <row r="25033">
          <cell r="J25033" t="str">
            <v/>
          </cell>
        </row>
        <row r="25034">
          <cell r="J25034" t="str">
            <v/>
          </cell>
        </row>
        <row r="25035">
          <cell r="J25035" t="str">
            <v/>
          </cell>
        </row>
        <row r="25036">
          <cell r="J25036" t="str">
            <v/>
          </cell>
        </row>
        <row r="25037">
          <cell r="J25037" t="str">
            <v/>
          </cell>
        </row>
        <row r="25038">
          <cell r="J25038" t="str">
            <v/>
          </cell>
        </row>
        <row r="25039">
          <cell r="J25039" t="str">
            <v/>
          </cell>
        </row>
        <row r="25040">
          <cell r="J25040" t="str">
            <v/>
          </cell>
        </row>
        <row r="25041">
          <cell r="J25041" t="str">
            <v/>
          </cell>
        </row>
        <row r="25042">
          <cell r="J25042" t="str">
            <v/>
          </cell>
        </row>
        <row r="25043">
          <cell r="J25043" t="str">
            <v/>
          </cell>
        </row>
        <row r="25044">
          <cell r="J25044" t="str">
            <v/>
          </cell>
        </row>
        <row r="25045">
          <cell r="J25045" t="str">
            <v/>
          </cell>
        </row>
        <row r="25046">
          <cell r="J25046" t="str">
            <v/>
          </cell>
        </row>
        <row r="25047">
          <cell r="J25047" t="str">
            <v/>
          </cell>
        </row>
        <row r="25048">
          <cell r="J25048" t="str">
            <v/>
          </cell>
        </row>
        <row r="25049">
          <cell r="J25049" t="str">
            <v/>
          </cell>
        </row>
        <row r="25050">
          <cell r="J25050" t="str">
            <v/>
          </cell>
        </row>
        <row r="25051">
          <cell r="J25051" t="str">
            <v/>
          </cell>
        </row>
        <row r="25052">
          <cell r="J25052" t="str">
            <v/>
          </cell>
        </row>
        <row r="25053">
          <cell r="J25053" t="str">
            <v/>
          </cell>
        </row>
        <row r="25054">
          <cell r="J25054" t="str">
            <v/>
          </cell>
        </row>
        <row r="25055">
          <cell r="J25055" t="str">
            <v/>
          </cell>
        </row>
        <row r="25056">
          <cell r="J25056" t="str">
            <v/>
          </cell>
        </row>
        <row r="25057">
          <cell r="J25057" t="str">
            <v/>
          </cell>
        </row>
        <row r="25058">
          <cell r="J25058" t="str">
            <v/>
          </cell>
        </row>
        <row r="25059">
          <cell r="J25059" t="str">
            <v/>
          </cell>
        </row>
        <row r="25060">
          <cell r="J25060" t="str">
            <v/>
          </cell>
        </row>
        <row r="25061">
          <cell r="J25061" t="str">
            <v/>
          </cell>
        </row>
        <row r="25062">
          <cell r="J25062" t="str">
            <v/>
          </cell>
        </row>
        <row r="25063">
          <cell r="J25063" t="str">
            <v/>
          </cell>
        </row>
        <row r="25064">
          <cell r="J25064" t="str">
            <v/>
          </cell>
        </row>
        <row r="25065">
          <cell r="J25065" t="str">
            <v/>
          </cell>
        </row>
        <row r="25066">
          <cell r="J25066" t="str">
            <v/>
          </cell>
        </row>
        <row r="25067">
          <cell r="J25067" t="str">
            <v/>
          </cell>
        </row>
        <row r="25068">
          <cell r="J25068" t="str">
            <v/>
          </cell>
        </row>
        <row r="25069">
          <cell r="J25069" t="str">
            <v/>
          </cell>
        </row>
        <row r="25070">
          <cell r="J25070" t="str">
            <v/>
          </cell>
        </row>
        <row r="25071">
          <cell r="J25071" t="str">
            <v/>
          </cell>
        </row>
        <row r="25072">
          <cell r="J25072" t="str">
            <v/>
          </cell>
        </row>
        <row r="25073">
          <cell r="J25073" t="str">
            <v/>
          </cell>
        </row>
        <row r="25074">
          <cell r="J25074" t="str">
            <v/>
          </cell>
        </row>
        <row r="25075">
          <cell r="J25075" t="str">
            <v/>
          </cell>
        </row>
        <row r="25076">
          <cell r="J25076" t="str">
            <v/>
          </cell>
        </row>
        <row r="25077">
          <cell r="J25077" t="str">
            <v/>
          </cell>
        </row>
        <row r="25078">
          <cell r="J25078" t="str">
            <v/>
          </cell>
        </row>
        <row r="25079">
          <cell r="J25079" t="str">
            <v/>
          </cell>
        </row>
        <row r="25080">
          <cell r="J25080" t="str">
            <v/>
          </cell>
        </row>
        <row r="25081">
          <cell r="J25081" t="str">
            <v/>
          </cell>
        </row>
        <row r="25082">
          <cell r="J25082" t="str">
            <v/>
          </cell>
        </row>
        <row r="25083">
          <cell r="J25083" t="str">
            <v/>
          </cell>
        </row>
        <row r="25084">
          <cell r="J25084" t="str">
            <v/>
          </cell>
        </row>
        <row r="25085">
          <cell r="J25085" t="str">
            <v/>
          </cell>
        </row>
        <row r="25086">
          <cell r="J25086" t="str">
            <v/>
          </cell>
        </row>
        <row r="25087">
          <cell r="J25087" t="str">
            <v/>
          </cell>
        </row>
        <row r="25088">
          <cell r="J25088" t="str">
            <v/>
          </cell>
        </row>
        <row r="25089">
          <cell r="J25089" t="str">
            <v/>
          </cell>
        </row>
        <row r="25090">
          <cell r="J25090" t="str">
            <v/>
          </cell>
        </row>
        <row r="25091">
          <cell r="J25091" t="str">
            <v/>
          </cell>
        </row>
        <row r="25092">
          <cell r="J25092" t="str">
            <v/>
          </cell>
        </row>
        <row r="25093">
          <cell r="J25093" t="str">
            <v/>
          </cell>
        </row>
        <row r="25094">
          <cell r="J25094" t="str">
            <v/>
          </cell>
        </row>
        <row r="25095">
          <cell r="J25095" t="str">
            <v/>
          </cell>
        </row>
        <row r="25096">
          <cell r="J25096" t="str">
            <v/>
          </cell>
        </row>
        <row r="25097">
          <cell r="J25097" t="str">
            <v/>
          </cell>
        </row>
        <row r="25098">
          <cell r="J25098" t="str">
            <v/>
          </cell>
        </row>
        <row r="25099">
          <cell r="J25099" t="str">
            <v/>
          </cell>
        </row>
        <row r="25100">
          <cell r="J25100" t="str">
            <v/>
          </cell>
        </row>
        <row r="25101">
          <cell r="J25101" t="str">
            <v/>
          </cell>
        </row>
        <row r="25102">
          <cell r="J25102" t="str">
            <v/>
          </cell>
        </row>
        <row r="25103">
          <cell r="J25103" t="str">
            <v/>
          </cell>
        </row>
        <row r="25104">
          <cell r="J25104" t="str">
            <v/>
          </cell>
        </row>
        <row r="25105">
          <cell r="J25105" t="str">
            <v/>
          </cell>
        </row>
        <row r="25106">
          <cell r="J25106" t="str">
            <v/>
          </cell>
        </row>
        <row r="25107">
          <cell r="J25107" t="str">
            <v/>
          </cell>
        </row>
        <row r="25108">
          <cell r="J25108" t="str">
            <v/>
          </cell>
        </row>
        <row r="25109">
          <cell r="J25109" t="str">
            <v/>
          </cell>
        </row>
        <row r="25110">
          <cell r="J25110" t="str">
            <v/>
          </cell>
        </row>
        <row r="25111">
          <cell r="J25111" t="str">
            <v/>
          </cell>
        </row>
        <row r="25112">
          <cell r="J25112" t="str">
            <v/>
          </cell>
        </row>
        <row r="25113">
          <cell r="J25113" t="str">
            <v/>
          </cell>
        </row>
        <row r="25114">
          <cell r="J25114" t="str">
            <v/>
          </cell>
        </row>
        <row r="25115">
          <cell r="J25115" t="str">
            <v/>
          </cell>
        </row>
        <row r="25116">
          <cell r="J25116" t="str">
            <v/>
          </cell>
        </row>
        <row r="25117">
          <cell r="J25117" t="str">
            <v/>
          </cell>
        </row>
        <row r="25118">
          <cell r="J25118" t="str">
            <v/>
          </cell>
        </row>
        <row r="25119">
          <cell r="J25119" t="str">
            <v/>
          </cell>
        </row>
        <row r="25120">
          <cell r="J25120" t="str">
            <v/>
          </cell>
        </row>
        <row r="25121">
          <cell r="J25121" t="str">
            <v/>
          </cell>
        </row>
        <row r="25122">
          <cell r="J25122" t="str">
            <v/>
          </cell>
        </row>
        <row r="25123">
          <cell r="J25123" t="str">
            <v/>
          </cell>
        </row>
        <row r="25124">
          <cell r="J25124" t="str">
            <v/>
          </cell>
        </row>
        <row r="25125">
          <cell r="J25125" t="str">
            <v/>
          </cell>
        </row>
        <row r="25126">
          <cell r="J25126" t="str">
            <v/>
          </cell>
        </row>
        <row r="25127">
          <cell r="J25127" t="str">
            <v/>
          </cell>
        </row>
        <row r="25128">
          <cell r="J25128" t="str">
            <v/>
          </cell>
        </row>
        <row r="25129">
          <cell r="J25129" t="str">
            <v/>
          </cell>
        </row>
        <row r="25130">
          <cell r="J25130" t="str">
            <v/>
          </cell>
        </row>
        <row r="25131">
          <cell r="J25131" t="str">
            <v/>
          </cell>
        </row>
        <row r="25132">
          <cell r="J25132" t="str">
            <v/>
          </cell>
        </row>
        <row r="25133">
          <cell r="J25133" t="str">
            <v/>
          </cell>
        </row>
        <row r="25134">
          <cell r="J25134" t="str">
            <v/>
          </cell>
        </row>
        <row r="25135">
          <cell r="J25135" t="str">
            <v/>
          </cell>
        </row>
        <row r="25136">
          <cell r="J25136" t="str">
            <v/>
          </cell>
        </row>
        <row r="25137">
          <cell r="J25137" t="str">
            <v/>
          </cell>
        </row>
        <row r="25138">
          <cell r="J25138" t="str">
            <v/>
          </cell>
        </row>
        <row r="25139">
          <cell r="J25139" t="str">
            <v/>
          </cell>
        </row>
        <row r="25140">
          <cell r="J25140" t="str">
            <v/>
          </cell>
        </row>
        <row r="25141">
          <cell r="J25141" t="str">
            <v/>
          </cell>
        </row>
        <row r="25142">
          <cell r="J25142" t="str">
            <v/>
          </cell>
        </row>
        <row r="25143">
          <cell r="J25143" t="str">
            <v/>
          </cell>
        </row>
        <row r="25144">
          <cell r="J25144" t="str">
            <v/>
          </cell>
        </row>
        <row r="25145">
          <cell r="J25145" t="str">
            <v/>
          </cell>
        </row>
        <row r="25146">
          <cell r="J25146" t="str">
            <v/>
          </cell>
        </row>
        <row r="25147">
          <cell r="J25147" t="str">
            <v/>
          </cell>
        </row>
        <row r="25148">
          <cell r="J25148" t="str">
            <v/>
          </cell>
        </row>
        <row r="25149">
          <cell r="J25149" t="str">
            <v/>
          </cell>
        </row>
        <row r="25150">
          <cell r="J25150" t="str">
            <v/>
          </cell>
        </row>
        <row r="25151">
          <cell r="J25151" t="str">
            <v/>
          </cell>
        </row>
        <row r="25152">
          <cell r="J25152" t="str">
            <v/>
          </cell>
        </row>
        <row r="25153">
          <cell r="J25153" t="str">
            <v/>
          </cell>
        </row>
        <row r="25154">
          <cell r="J25154" t="str">
            <v/>
          </cell>
        </row>
        <row r="25155">
          <cell r="J25155" t="str">
            <v/>
          </cell>
        </row>
        <row r="25156">
          <cell r="J25156" t="str">
            <v/>
          </cell>
        </row>
        <row r="25157">
          <cell r="J25157" t="str">
            <v/>
          </cell>
        </row>
        <row r="25158">
          <cell r="J25158" t="str">
            <v/>
          </cell>
        </row>
        <row r="25159">
          <cell r="J25159" t="str">
            <v/>
          </cell>
        </row>
        <row r="25160">
          <cell r="J25160" t="str">
            <v/>
          </cell>
        </row>
        <row r="25161">
          <cell r="J25161" t="str">
            <v/>
          </cell>
        </row>
        <row r="25162">
          <cell r="J25162" t="str">
            <v/>
          </cell>
        </row>
        <row r="25163">
          <cell r="J25163" t="str">
            <v/>
          </cell>
        </row>
        <row r="25164">
          <cell r="J25164" t="str">
            <v/>
          </cell>
        </row>
        <row r="25165">
          <cell r="J25165" t="str">
            <v/>
          </cell>
        </row>
        <row r="25166">
          <cell r="J25166" t="str">
            <v/>
          </cell>
        </row>
        <row r="25167">
          <cell r="J25167" t="str">
            <v/>
          </cell>
        </row>
        <row r="25168">
          <cell r="J25168" t="str">
            <v/>
          </cell>
        </row>
        <row r="25169">
          <cell r="J25169" t="str">
            <v/>
          </cell>
        </row>
        <row r="25170">
          <cell r="J25170" t="str">
            <v/>
          </cell>
        </row>
        <row r="25171">
          <cell r="J25171" t="str">
            <v/>
          </cell>
        </row>
        <row r="25172">
          <cell r="J25172" t="str">
            <v/>
          </cell>
        </row>
        <row r="25173">
          <cell r="J25173" t="str">
            <v/>
          </cell>
        </row>
        <row r="25174">
          <cell r="J25174" t="str">
            <v/>
          </cell>
        </row>
        <row r="25175">
          <cell r="J25175" t="str">
            <v/>
          </cell>
        </row>
        <row r="25176">
          <cell r="J25176" t="str">
            <v/>
          </cell>
        </row>
        <row r="25177">
          <cell r="J25177" t="str">
            <v/>
          </cell>
        </row>
        <row r="25178">
          <cell r="J25178" t="str">
            <v/>
          </cell>
        </row>
        <row r="25179">
          <cell r="J25179" t="str">
            <v/>
          </cell>
        </row>
        <row r="25180">
          <cell r="J25180" t="str">
            <v/>
          </cell>
        </row>
        <row r="25181">
          <cell r="J25181" t="str">
            <v/>
          </cell>
        </row>
        <row r="25182">
          <cell r="J25182" t="str">
            <v/>
          </cell>
        </row>
        <row r="25183">
          <cell r="J25183" t="str">
            <v/>
          </cell>
        </row>
        <row r="25184">
          <cell r="J25184" t="str">
            <v/>
          </cell>
        </row>
        <row r="25185">
          <cell r="J25185" t="str">
            <v/>
          </cell>
        </row>
        <row r="25186">
          <cell r="J25186" t="str">
            <v/>
          </cell>
        </row>
        <row r="25187">
          <cell r="J25187" t="str">
            <v/>
          </cell>
        </row>
        <row r="25188">
          <cell r="J25188" t="str">
            <v/>
          </cell>
        </row>
        <row r="25189">
          <cell r="J25189" t="str">
            <v/>
          </cell>
        </row>
        <row r="25190">
          <cell r="J25190" t="str">
            <v/>
          </cell>
        </row>
        <row r="25191">
          <cell r="J25191" t="str">
            <v/>
          </cell>
        </row>
        <row r="25192">
          <cell r="J25192" t="str">
            <v/>
          </cell>
        </row>
        <row r="25193">
          <cell r="J25193" t="str">
            <v/>
          </cell>
        </row>
        <row r="25194">
          <cell r="J25194" t="str">
            <v/>
          </cell>
        </row>
        <row r="25195">
          <cell r="J25195" t="str">
            <v/>
          </cell>
        </row>
        <row r="25196">
          <cell r="J25196" t="str">
            <v/>
          </cell>
        </row>
        <row r="25197">
          <cell r="J25197" t="str">
            <v/>
          </cell>
        </row>
        <row r="25198">
          <cell r="J25198" t="str">
            <v/>
          </cell>
        </row>
        <row r="25199">
          <cell r="J25199" t="str">
            <v/>
          </cell>
        </row>
        <row r="25200">
          <cell r="J25200" t="str">
            <v/>
          </cell>
        </row>
        <row r="25201">
          <cell r="J25201" t="str">
            <v/>
          </cell>
        </row>
        <row r="25202">
          <cell r="J25202" t="str">
            <v/>
          </cell>
        </row>
        <row r="25203">
          <cell r="J25203" t="str">
            <v/>
          </cell>
        </row>
        <row r="25204">
          <cell r="J25204" t="str">
            <v/>
          </cell>
        </row>
        <row r="25205">
          <cell r="J25205" t="str">
            <v/>
          </cell>
        </row>
        <row r="25206">
          <cell r="J25206" t="str">
            <v/>
          </cell>
        </row>
        <row r="25207">
          <cell r="J25207" t="str">
            <v/>
          </cell>
        </row>
        <row r="25208">
          <cell r="J25208" t="str">
            <v/>
          </cell>
        </row>
        <row r="25209">
          <cell r="J25209" t="str">
            <v/>
          </cell>
        </row>
        <row r="25210">
          <cell r="J25210" t="str">
            <v/>
          </cell>
        </row>
        <row r="25211">
          <cell r="J25211" t="str">
            <v/>
          </cell>
        </row>
        <row r="25212">
          <cell r="J25212" t="str">
            <v/>
          </cell>
        </row>
        <row r="25213">
          <cell r="J25213" t="str">
            <v/>
          </cell>
        </row>
        <row r="25214">
          <cell r="J25214" t="str">
            <v/>
          </cell>
        </row>
        <row r="25215">
          <cell r="J25215" t="str">
            <v/>
          </cell>
        </row>
        <row r="25216">
          <cell r="J25216" t="str">
            <v/>
          </cell>
        </row>
        <row r="25217">
          <cell r="J25217" t="str">
            <v/>
          </cell>
        </row>
        <row r="25218">
          <cell r="J25218" t="str">
            <v/>
          </cell>
        </row>
        <row r="25219">
          <cell r="J25219" t="str">
            <v/>
          </cell>
        </row>
        <row r="25220">
          <cell r="J25220" t="str">
            <v/>
          </cell>
        </row>
        <row r="25221">
          <cell r="J25221" t="str">
            <v/>
          </cell>
        </row>
        <row r="25222">
          <cell r="J25222" t="str">
            <v/>
          </cell>
        </row>
        <row r="25223">
          <cell r="J25223" t="str">
            <v/>
          </cell>
        </row>
        <row r="25224">
          <cell r="J25224" t="str">
            <v/>
          </cell>
        </row>
        <row r="25225">
          <cell r="J25225" t="str">
            <v/>
          </cell>
        </row>
        <row r="25226">
          <cell r="J25226" t="str">
            <v/>
          </cell>
        </row>
        <row r="25227">
          <cell r="J25227" t="str">
            <v/>
          </cell>
        </row>
        <row r="25228">
          <cell r="J25228" t="str">
            <v/>
          </cell>
        </row>
        <row r="25229">
          <cell r="J25229" t="str">
            <v/>
          </cell>
        </row>
        <row r="25230">
          <cell r="J25230" t="str">
            <v/>
          </cell>
        </row>
        <row r="25231">
          <cell r="J25231" t="str">
            <v/>
          </cell>
        </row>
        <row r="25232">
          <cell r="J25232" t="str">
            <v/>
          </cell>
        </row>
        <row r="25233">
          <cell r="J25233" t="str">
            <v/>
          </cell>
        </row>
        <row r="25234">
          <cell r="J25234" t="str">
            <v/>
          </cell>
        </row>
        <row r="25235">
          <cell r="J25235" t="str">
            <v/>
          </cell>
        </row>
        <row r="25236">
          <cell r="J25236" t="str">
            <v/>
          </cell>
        </row>
        <row r="25237">
          <cell r="J25237" t="str">
            <v/>
          </cell>
        </row>
        <row r="25238">
          <cell r="J25238" t="str">
            <v/>
          </cell>
        </row>
        <row r="25239">
          <cell r="J25239" t="str">
            <v/>
          </cell>
        </row>
        <row r="25240">
          <cell r="J25240" t="str">
            <v/>
          </cell>
        </row>
        <row r="25241">
          <cell r="J25241" t="str">
            <v/>
          </cell>
        </row>
        <row r="25242">
          <cell r="J25242" t="str">
            <v/>
          </cell>
        </row>
        <row r="25243">
          <cell r="J25243" t="str">
            <v/>
          </cell>
        </row>
        <row r="25244">
          <cell r="J25244" t="str">
            <v/>
          </cell>
        </row>
        <row r="25245">
          <cell r="J25245" t="str">
            <v/>
          </cell>
        </row>
        <row r="25246">
          <cell r="J25246" t="str">
            <v/>
          </cell>
        </row>
        <row r="25247">
          <cell r="J25247" t="str">
            <v/>
          </cell>
        </row>
        <row r="25248">
          <cell r="J25248" t="str">
            <v/>
          </cell>
        </row>
        <row r="25249">
          <cell r="J25249" t="str">
            <v/>
          </cell>
        </row>
        <row r="25250">
          <cell r="J25250" t="str">
            <v/>
          </cell>
        </row>
        <row r="25251">
          <cell r="J25251" t="str">
            <v/>
          </cell>
        </row>
        <row r="25252">
          <cell r="J25252" t="str">
            <v/>
          </cell>
        </row>
        <row r="25253">
          <cell r="J25253" t="str">
            <v/>
          </cell>
        </row>
        <row r="25254">
          <cell r="J25254" t="str">
            <v/>
          </cell>
        </row>
        <row r="25255">
          <cell r="J25255" t="str">
            <v/>
          </cell>
        </row>
        <row r="25256">
          <cell r="J25256" t="str">
            <v/>
          </cell>
        </row>
        <row r="25257">
          <cell r="J25257" t="str">
            <v/>
          </cell>
        </row>
        <row r="25258">
          <cell r="J25258" t="str">
            <v/>
          </cell>
        </row>
        <row r="25259">
          <cell r="J25259" t="str">
            <v/>
          </cell>
        </row>
        <row r="25260">
          <cell r="J25260" t="str">
            <v/>
          </cell>
        </row>
        <row r="25261">
          <cell r="J25261" t="str">
            <v/>
          </cell>
        </row>
        <row r="25262">
          <cell r="J25262" t="str">
            <v/>
          </cell>
        </row>
        <row r="25263">
          <cell r="J25263" t="str">
            <v/>
          </cell>
        </row>
        <row r="25264">
          <cell r="J25264" t="str">
            <v/>
          </cell>
        </row>
        <row r="25265">
          <cell r="J25265" t="str">
            <v/>
          </cell>
        </row>
        <row r="25266">
          <cell r="J25266" t="str">
            <v/>
          </cell>
        </row>
        <row r="25267">
          <cell r="J25267" t="str">
            <v/>
          </cell>
        </row>
        <row r="25268">
          <cell r="J25268" t="str">
            <v/>
          </cell>
        </row>
        <row r="25269">
          <cell r="J25269" t="str">
            <v/>
          </cell>
        </row>
        <row r="25270">
          <cell r="J25270" t="str">
            <v/>
          </cell>
        </row>
        <row r="25271">
          <cell r="J25271" t="str">
            <v/>
          </cell>
        </row>
        <row r="25272">
          <cell r="J25272" t="str">
            <v/>
          </cell>
        </row>
        <row r="25273">
          <cell r="J25273" t="str">
            <v/>
          </cell>
        </row>
        <row r="25274">
          <cell r="J25274" t="str">
            <v/>
          </cell>
        </row>
        <row r="25275">
          <cell r="J25275" t="str">
            <v/>
          </cell>
        </row>
        <row r="25276">
          <cell r="J25276" t="str">
            <v/>
          </cell>
        </row>
        <row r="25277">
          <cell r="J25277" t="str">
            <v/>
          </cell>
        </row>
        <row r="25278">
          <cell r="J25278" t="str">
            <v/>
          </cell>
        </row>
        <row r="25279">
          <cell r="J25279" t="str">
            <v/>
          </cell>
        </row>
        <row r="25280">
          <cell r="J25280" t="str">
            <v/>
          </cell>
        </row>
        <row r="25281">
          <cell r="J25281" t="str">
            <v/>
          </cell>
        </row>
        <row r="25282">
          <cell r="J25282" t="str">
            <v/>
          </cell>
        </row>
        <row r="25283">
          <cell r="J25283" t="str">
            <v/>
          </cell>
        </row>
        <row r="25284">
          <cell r="J25284" t="str">
            <v/>
          </cell>
        </row>
        <row r="25285">
          <cell r="J25285" t="str">
            <v/>
          </cell>
        </row>
        <row r="25286">
          <cell r="J25286" t="str">
            <v/>
          </cell>
        </row>
        <row r="25287">
          <cell r="J25287" t="str">
            <v/>
          </cell>
        </row>
        <row r="25288">
          <cell r="J25288" t="str">
            <v/>
          </cell>
        </row>
        <row r="25289">
          <cell r="J25289" t="str">
            <v/>
          </cell>
        </row>
        <row r="25290">
          <cell r="J25290" t="str">
            <v/>
          </cell>
        </row>
        <row r="25291">
          <cell r="J25291" t="str">
            <v/>
          </cell>
        </row>
        <row r="25292">
          <cell r="J25292" t="str">
            <v/>
          </cell>
        </row>
        <row r="25293">
          <cell r="J25293" t="str">
            <v/>
          </cell>
        </row>
        <row r="25294">
          <cell r="J25294" t="str">
            <v/>
          </cell>
        </row>
        <row r="25295">
          <cell r="J25295" t="str">
            <v/>
          </cell>
        </row>
        <row r="25296">
          <cell r="J25296" t="str">
            <v/>
          </cell>
        </row>
        <row r="25297">
          <cell r="J25297" t="str">
            <v/>
          </cell>
        </row>
        <row r="25298">
          <cell r="J25298" t="str">
            <v/>
          </cell>
        </row>
        <row r="25299">
          <cell r="J25299" t="str">
            <v/>
          </cell>
        </row>
        <row r="25300">
          <cell r="J25300" t="str">
            <v/>
          </cell>
        </row>
        <row r="25301">
          <cell r="J25301" t="str">
            <v/>
          </cell>
        </row>
        <row r="25302">
          <cell r="J25302" t="str">
            <v/>
          </cell>
        </row>
        <row r="25303">
          <cell r="J25303" t="str">
            <v/>
          </cell>
        </row>
        <row r="25304">
          <cell r="J25304" t="str">
            <v/>
          </cell>
        </row>
        <row r="25305">
          <cell r="J25305" t="str">
            <v/>
          </cell>
        </row>
        <row r="25306">
          <cell r="J25306" t="str">
            <v/>
          </cell>
        </row>
        <row r="25307">
          <cell r="J25307" t="str">
            <v/>
          </cell>
        </row>
        <row r="25308">
          <cell r="J25308" t="str">
            <v/>
          </cell>
        </row>
        <row r="25309">
          <cell r="J25309" t="str">
            <v/>
          </cell>
        </row>
        <row r="25310">
          <cell r="J25310" t="str">
            <v/>
          </cell>
        </row>
        <row r="25311">
          <cell r="J25311" t="str">
            <v/>
          </cell>
        </row>
        <row r="25312">
          <cell r="J25312" t="str">
            <v/>
          </cell>
        </row>
        <row r="25313">
          <cell r="J25313" t="str">
            <v/>
          </cell>
        </row>
        <row r="25314">
          <cell r="J25314" t="str">
            <v/>
          </cell>
        </row>
        <row r="25315">
          <cell r="J25315" t="str">
            <v/>
          </cell>
        </row>
        <row r="25316">
          <cell r="J25316" t="str">
            <v/>
          </cell>
        </row>
        <row r="25317">
          <cell r="J25317" t="str">
            <v/>
          </cell>
        </row>
        <row r="25318">
          <cell r="J25318" t="str">
            <v/>
          </cell>
        </row>
        <row r="25319">
          <cell r="J25319" t="str">
            <v/>
          </cell>
        </row>
        <row r="25320">
          <cell r="J25320" t="str">
            <v/>
          </cell>
        </row>
        <row r="25321">
          <cell r="J25321" t="str">
            <v/>
          </cell>
        </row>
        <row r="25322">
          <cell r="J25322" t="str">
            <v/>
          </cell>
        </row>
        <row r="25323">
          <cell r="J25323" t="str">
            <v/>
          </cell>
        </row>
        <row r="25324">
          <cell r="J25324" t="str">
            <v/>
          </cell>
        </row>
        <row r="25325">
          <cell r="J25325" t="str">
            <v/>
          </cell>
        </row>
        <row r="25326">
          <cell r="J25326" t="str">
            <v/>
          </cell>
        </row>
        <row r="25327">
          <cell r="J25327" t="str">
            <v/>
          </cell>
        </row>
        <row r="25328">
          <cell r="J25328" t="str">
            <v/>
          </cell>
        </row>
        <row r="25329">
          <cell r="J25329" t="str">
            <v/>
          </cell>
        </row>
        <row r="25330">
          <cell r="J25330" t="str">
            <v/>
          </cell>
        </row>
        <row r="25331">
          <cell r="J25331" t="str">
            <v/>
          </cell>
        </row>
        <row r="25332">
          <cell r="J25332" t="str">
            <v/>
          </cell>
        </row>
        <row r="25333">
          <cell r="J25333" t="str">
            <v/>
          </cell>
        </row>
        <row r="25334">
          <cell r="J25334" t="str">
            <v/>
          </cell>
        </row>
        <row r="25335">
          <cell r="J25335" t="str">
            <v/>
          </cell>
        </row>
        <row r="25336">
          <cell r="J25336" t="str">
            <v/>
          </cell>
        </row>
        <row r="25337">
          <cell r="J25337" t="str">
            <v/>
          </cell>
        </row>
        <row r="25338">
          <cell r="J25338" t="str">
            <v/>
          </cell>
        </row>
        <row r="25339">
          <cell r="J25339" t="str">
            <v/>
          </cell>
        </row>
        <row r="25340">
          <cell r="J25340" t="str">
            <v/>
          </cell>
        </row>
        <row r="25341">
          <cell r="J25341" t="str">
            <v/>
          </cell>
        </row>
        <row r="25342">
          <cell r="J25342" t="str">
            <v/>
          </cell>
        </row>
        <row r="25343">
          <cell r="J25343" t="str">
            <v/>
          </cell>
        </row>
        <row r="25344">
          <cell r="J25344" t="str">
            <v/>
          </cell>
        </row>
        <row r="25345">
          <cell r="J25345" t="str">
            <v/>
          </cell>
        </row>
        <row r="25346">
          <cell r="J25346" t="str">
            <v/>
          </cell>
        </row>
        <row r="25347">
          <cell r="J25347" t="str">
            <v/>
          </cell>
        </row>
        <row r="25348">
          <cell r="J25348" t="str">
            <v/>
          </cell>
        </row>
        <row r="25349">
          <cell r="J25349" t="str">
            <v/>
          </cell>
        </row>
        <row r="25350">
          <cell r="J25350" t="str">
            <v/>
          </cell>
        </row>
        <row r="25351">
          <cell r="J25351" t="str">
            <v/>
          </cell>
        </row>
        <row r="25352">
          <cell r="J25352" t="str">
            <v/>
          </cell>
        </row>
        <row r="25353">
          <cell r="J25353" t="str">
            <v/>
          </cell>
        </row>
        <row r="25354">
          <cell r="J25354" t="str">
            <v/>
          </cell>
        </row>
        <row r="25355">
          <cell r="J25355" t="str">
            <v/>
          </cell>
        </row>
        <row r="25356">
          <cell r="J25356" t="str">
            <v/>
          </cell>
        </row>
        <row r="25357">
          <cell r="J25357" t="str">
            <v/>
          </cell>
        </row>
        <row r="25358">
          <cell r="J25358" t="str">
            <v/>
          </cell>
        </row>
        <row r="25359">
          <cell r="J25359" t="str">
            <v/>
          </cell>
        </row>
        <row r="25360">
          <cell r="J25360" t="str">
            <v/>
          </cell>
        </row>
        <row r="25361">
          <cell r="J25361" t="str">
            <v/>
          </cell>
        </row>
        <row r="25362">
          <cell r="J25362" t="str">
            <v/>
          </cell>
        </row>
        <row r="25363">
          <cell r="J25363" t="str">
            <v/>
          </cell>
        </row>
        <row r="25364">
          <cell r="J25364" t="str">
            <v/>
          </cell>
        </row>
        <row r="25365">
          <cell r="J25365" t="str">
            <v/>
          </cell>
        </row>
        <row r="25366">
          <cell r="J25366" t="str">
            <v/>
          </cell>
        </row>
        <row r="25367">
          <cell r="J25367" t="str">
            <v/>
          </cell>
        </row>
        <row r="25368">
          <cell r="J25368" t="str">
            <v/>
          </cell>
        </row>
        <row r="25369">
          <cell r="J25369" t="str">
            <v/>
          </cell>
        </row>
        <row r="25370">
          <cell r="J25370" t="str">
            <v/>
          </cell>
        </row>
        <row r="25371">
          <cell r="J25371" t="str">
            <v/>
          </cell>
        </row>
        <row r="25372">
          <cell r="J25372" t="str">
            <v/>
          </cell>
        </row>
        <row r="25373">
          <cell r="J25373" t="str">
            <v/>
          </cell>
        </row>
        <row r="25374">
          <cell r="J25374" t="str">
            <v/>
          </cell>
        </row>
        <row r="25375">
          <cell r="J25375" t="str">
            <v/>
          </cell>
        </row>
        <row r="25376">
          <cell r="J25376" t="str">
            <v/>
          </cell>
        </row>
        <row r="25377">
          <cell r="J25377" t="str">
            <v/>
          </cell>
        </row>
        <row r="25378">
          <cell r="J25378" t="str">
            <v/>
          </cell>
        </row>
        <row r="25379">
          <cell r="J25379" t="str">
            <v/>
          </cell>
        </row>
        <row r="25380">
          <cell r="J25380" t="str">
            <v/>
          </cell>
        </row>
        <row r="25381">
          <cell r="J25381" t="str">
            <v/>
          </cell>
        </row>
        <row r="25382">
          <cell r="J25382" t="str">
            <v/>
          </cell>
        </row>
        <row r="25383">
          <cell r="J25383" t="str">
            <v/>
          </cell>
        </row>
        <row r="25384">
          <cell r="J25384" t="str">
            <v/>
          </cell>
        </row>
        <row r="25385">
          <cell r="J25385" t="str">
            <v/>
          </cell>
        </row>
        <row r="25386">
          <cell r="J25386" t="str">
            <v/>
          </cell>
        </row>
        <row r="25387">
          <cell r="J25387" t="str">
            <v/>
          </cell>
        </row>
        <row r="25388">
          <cell r="J25388" t="str">
            <v/>
          </cell>
        </row>
        <row r="25389">
          <cell r="J25389" t="str">
            <v/>
          </cell>
        </row>
        <row r="25390">
          <cell r="J25390" t="str">
            <v/>
          </cell>
        </row>
        <row r="25391">
          <cell r="J25391" t="str">
            <v/>
          </cell>
        </row>
        <row r="25392">
          <cell r="J25392" t="str">
            <v/>
          </cell>
        </row>
        <row r="25393">
          <cell r="J25393" t="str">
            <v/>
          </cell>
        </row>
        <row r="25394">
          <cell r="J25394" t="str">
            <v/>
          </cell>
        </row>
        <row r="25395">
          <cell r="J25395" t="str">
            <v/>
          </cell>
        </row>
        <row r="25396">
          <cell r="J25396" t="str">
            <v/>
          </cell>
        </row>
        <row r="25397">
          <cell r="J25397" t="str">
            <v/>
          </cell>
        </row>
        <row r="25398">
          <cell r="J25398" t="str">
            <v/>
          </cell>
        </row>
        <row r="25399">
          <cell r="J25399" t="str">
            <v/>
          </cell>
        </row>
        <row r="25400">
          <cell r="J25400" t="str">
            <v/>
          </cell>
        </row>
        <row r="25401">
          <cell r="J25401" t="str">
            <v/>
          </cell>
        </row>
        <row r="25402">
          <cell r="J25402" t="str">
            <v/>
          </cell>
        </row>
        <row r="25403">
          <cell r="J25403" t="str">
            <v/>
          </cell>
        </row>
        <row r="25404">
          <cell r="J25404" t="str">
            <v/>
          </cell>
        </row>
        <row r="25405">
          <cell r="J25405" t="str">
            <v/>
          </cell>
        </row>
        <row r="25406">
          <cell r="J25406" t="str">
            <v/>
          </cell>
        </row>
        <row r="25407">
          <cell r="J25407" t="str">
            <v/>
          </cell>
        </row>
        <row r="25408">
          <cell r="J25408" t="str">
            <v/>
          </cell>
        </row>
        <row r="25409">
          <cell r="J25409" t="str">
            <v/>
          </cell>
        </row>
        <row r="25410">
          <cell r="J25410" t="str">
            <v/>
          </cell>
        </row>
        <row r="25411">
          <cell r="J25411" t="str">
            <v/>
          </cell>
        </row>
        <row r="25412">
          <cell r="J25412" t="str">
            <v/>
          </cell>
        </row>
        <row r="25413">
          <cell r="J25413" t="str">
            <v/>
          </cell>
        </row>
        <row r="25414">
          <cell r="J25414" t="str">
            <v/>
          </cell>
        </row>
        <row r="25415">
          <cell r="J25415" t="str">
            <v/>
          </cell>
        </row>
        <row r="25416">
          <cell r="J25416" t="str">
            <v/>
          </cell>
        </row>
        <row r="25417">
          <cell r="J25417" t="str">
            <v/>
          </cell>
        </row>
        <row r="25418">
          <cell r="J25418" t="str">
            <v/>
          </cell>
        </row>
        <row r="25419">
          <cell r="J25419" t="str">
            <v/>
          </cell>
        </row>
        <row r="25420">
          <cell r="J25420" t="str">
            <v/>
          </cell>
        </row>
        <row r="25421">
          <cell r="J25421" t="str">
            <v/>
          </cell>
        </row>
        <row r="25422">
          <cell r="J25422" t="str">
            <v/>
          </cell>
        </row>
        <row r="25423">
          <cell r="J25423" t="str">
            <v/>
          </cell>
        </row>
        <row r="25424">
          <cell r="J25424" t="str">
            <v/>
          </cell>
        </row>
        <row r="25425">
          <cell r="J25425" t="str">
            <v/>
          </cell>
        </row>
        <row r="25426">
          <cell r="J25426" t="str">
            <v/>
          </cell>
        </row>
        <row r="25427">
          <cell r="J25427" t="str">
            <v/>
          </cell>
        </row>
        <row r="25428">
          <cell r="J25428" t="str">
            <v/>
          </cell>
        </row>
        <row r="25429">
          <cell r="J25429" t="str">
            <v/>
          </cell>
        </row>
        <row r="25430">
          <cell r="J25430" t="str">
            <v/>
          </cell>
        </row>
        <row r="25431">
          <cell r="J25431" t="str">
            <v/>
          </cell>
        </row>
        <row r="25432">
          <cell r="J25432" t="str">
            <v/>
          </cell>
        </row>
        <row r="25433">
          <cell r="J25433" t="str">
            <v/>
          </cell>
        </row>
        <row r="25434">
          <cell r="J25434" t="str">
            <v/>
          </cell>
        </row>
        <row r="25435">
          <cell r="J25435" t="str">
            <v/>
          </cell>
        </row>
        <row r="25436">
          <cell r="J25436" t="str">
            <v/>
          </cell>
        </row>
        <row r="25437">
          <cell r="J25437" t="str">
            <v/>
          </cell>
        </row>
        <row r="25438">
          <cell r="J25438" t="str">
            <v/>
          </cell>
        </row>
        <row r="25439">
          <cell r="J25439" t="str">
            <v/>
          </cell>
        </row>
        <row r="25440">
          <cell r="J25440" t="str">
            <v/>
          </cell>
        </row>
        <row r="25441">
          <cell r="J25441" t="str">
            <v/>
          </cell>
        </row>
        <row r="25442">
          <cell r="J25442" t="str">
            <v/>
          </cell>
        </row>
        <row r="25443">
          <cell r="J25443" t="str">
            <v/>
          </cell>
        </row>
        <row r="25444">
          <cell r="J25444" t="str">
            <v/>
          </cell>
        </row>
        <row r="25445">
          <cell r="J25445" t="str">
            <v/>
          </cell>
        </row>
        <row r="25446">
          <cell r="J25446" t="str">
            <v/>
          </cell>
        </row>
        <row r="25447">
          <cell r="J25447" t="str">
            <v/>
          </cell>
        </row>
        <row r="25448">
          <cell r="J25448" t="str">
            <v/>
          </cell>
        </row>
        <row r="25449">
          <cell r="J25449" t="str">
            <v/>
          </cell>
        </row>
        <row r="25450">
          <cell r="J25450" t="str">
            <v/>
          </cell>
        </row>
        <row r="25451">
          <cell r="J25451" t="str">
            <v/>
          </cell>
        </row>
        <row r="25452">
          <cell r="J25452" t="str">
            <v/>
          </cell>
        </row>
        <row r="25453">
          <cell r="J25453" t="str">
            <v/>
          </cell>
        </row>
        <row r="25454">
          <cell r="J25454" t="str">
            <v/>
          </cell>
        </row>
        <row r="25455">
          <cell r="J25455" t="str">
            <v/>
          </cell>
        </row>
        <row r="25456">
          <cell r="J25456" t="str">
            <v/>
          </cell>
        </row>
        <row r="25457">
          <cell r="J25457" t="str">
            <v/>
          </cell>
        </row>
        <row r="25458">
          <cell r="J25458" t="str">
            <v/>
          </cell>
        </row>
        <row r="25459">
          <cell r="J25459" t="str">
            <v/>
          </cell>
        </row>
        <row r="25460">
          <cell r="J25460" t="str">
            <v/>
          </cell>
        </row>
        <row r="25461">
          <cell r="J25461" t="str">
            <v/>
          </cell>
        </row>
        <row r="25462">
          <cell r="J25462" t="str">
            <v/>
          </cell>
        </row>
        <row r="25463">
          <cell r="J25463" t="str">
            <v/>
          </cell>
        </row>
        <row r="25464">
          <cell r="J25464" t="str">
            <v/>
          </cell>
        </row>
        <row r="25465">
          <cell r="J25465" t="str">
            <v/>
          </cell>
        </row>
        <row r="25466">
          <cell r="J25466" t="str">
            <v/>
          </cell>
        </row>
        <row r="25467">
          <cell r="J25467" t="str">
            <v/>
          </cell>
        </row>
        <row r="25468">
          <cell r="J25468" t="str">
            <v/>
          </cell>
        </row>
        <row r="25469">
          <cell r="J25469" t="str">
            <v/>
          </cell>
        </row>
        <row r="25470">
          <cell r="J25470" t="str">
            <v/>
          </cell>
        </row>
        <row r="25471">
          <cell r="J25471" t="str">
            <v/>
          </cell>
        </row>
        <row r="25472">
          <cell r="J25472" t="str">
            <v/>
          </cell>
        </row>
        <row r="25473">
          <cell r="J25473" t="str">
            <v/>
          </cell>
        </row>
        <row r="25474">
          <cell r="J25474" t="str">
            <v/>
          </cell>
        </row>
        <row r="25475">
          <cell r="J25475" t="str">
            <v/>
          </cell>
        </row>
        <row r="25476">
          <cell r="J25476" t="str">
            <v/>
          </cell>
        </row>
        <row r="25477">
          <cell r="J25477" t="str">
            <v/>
          </cell>
        </row>
        <row r="25478">
          <cell r="J25478" t="str">
            <v/>
          </cell>
        </row>
        <row r="25479">
          <cell r="J25479" t="str">
            <v/>
          </cell>
        </row>
        <row r="25480">
          <cell r="J25480" t="str">
            <v/>
          </cell>
        </row>
        <row r="25481">
          <cell r="J25481" t="str">
            <v/>
          </cell>
        </row>
        <row r="25482">
          <cell r="J25482" t="str">
            <v/>
          </cell>
        </row>
        <row r="25483">
          <cell r="J25483" t="str">
            <v/>
          </cell>
        </row>
        <row r="25484">
          <cell r="J25484" t="str">
            <v/>
          </cell>
        </row>
        <row r="25485">
          <cell r="J25485" t="str">
            <v/>
          </cell>
        </row>
        <row r="25486">
          <cell r="J25486" t="str">
            <v/>
          </cell>
        </row>
        <row r="25487">
          <cell r="J25487" t="str">
            <v/>
          </cell>
        </row>
        <row r="25488">
          <cell r="J25488" t="str">
            <v/>
          </cell>
        </row>
        <row r="25489">
          <cell r="J25489" t="str">
            <v/>
          </cell>
        </row>
        <row r="25490">
          <cell r="J25490" t="str">
            <v/>
          </cell>
        </row>
        <row r="25491">
          <cell r="J25491" t="str">
            <v/>
          </cell>
        </row>
        <row r="25492">
          <cell r="J25492" t="str">
            <v/>
          </cell>
        </row>
        <row r="25493">
          <cell r="J25493" t="str">
            <v/>
          </cell>
        </row>
        <row r="25494">
          <cell r="J25494" t="str">
            <v/>
          </cell>
        </row>
        <row r="25495">
          <cell r="J25495" t="str">
            <v/>
          </cell>
        </row>
        <row r="25496">
          <cell r="J25496" t="str">
            <v/>
          </cell>
        </row>
        <row r="25497">
          <cell r="J25497" t="str">
            <v/>
          </cell>
        </row>
        <row r="25498">
          <cell r="J25498" t="str">
            <v/>
          </cell>
        </row>
        <row r="25499">
          <cell r="J25499" t="str">
            <v/>
          </cell>
        </row>
        <row r="25500">
          <cell r="J25500" t="str">
            <v/>
          </cell>
        </row>
        <row r="25501">
          <cell r="J25501" t="str">
            <v/>
          </cell>
        </row>
        <row r="25502">
          <cell r="J25502" t="str">
            <v/>
          </cell>
        </row>
        <row r="25503">
          <cell r="J25503" t="str">
            <v/>
          </cell>
        </row>
        <row r="25504">
          <cell r="J25504" t="str">
            <v/>
          </cell>
        </row>
        <row r="25505">
          <cell r="J25505" t="str">
            <v/>
          </cell>
        </row>
        <row r="25506">
          <cell r="J25506" t="str">
            <v/>
          </cell>
        </row>
        <row r="25507">
          <cell r="J25507" t="str">
            <v/>
          </cell>
        </row>
        <row r="25508">
          <cell r="J25508" t="str">
            <v/>
          </cell>
        </row>
        <row r="25509">
          <cell r="J25509" t="str">
            <v/>
          </cell>
        </row>
        <row r="25510">
          <cell r="J25510" t="str">
            <v/>
          </cell>
        </row>
        <row r="25511">
          <cell r="J25511" t="str">
            <v/>
          </cell>
        </row>
        <row r="25512">
          <cell r="J25512" t="str">
            <v/>
          </cell>
        </row>
        <row r="25513">
          <cell r="J25513" t="str">
            <v/>
          </cell>
        </row>
        <row r="25514">
          <cell r="J25514" t="str">
            <v/>
          </cell>
        </row>
        <row r="25515">
          <cell r="J25515" t="str">
            <v/>
          </cell>
        </row>
        <row r="25516">
          <cell r="J25516" t="str">
            <v/>
          </cell>
        </row>
        <row r="25517">
          <cell r="J25517" t="str">
            <v/>
          </cell>
        </row>
        <row r="25518">
          <cell r="J25518" t="str">
            <v/>
          </cell>
        </row>
        <row r="25519">
          <cell r="J25519" t="str">
            <v/>
          </cell>
        </row>
        <row r="25520">
          <cell r="J25520" t="str">
            <v/>
          </cell>
        </row>
        <row r="25521">
          <cell r="J25521" t="str">
            <v/>
          </cell>
        </row>
        <row r="25522">
          <cell r="J25522" t="str">
            <v/>
          </cell>
        </row>
        <row r="25523">
          <cell r="J25523" t="str">
            <v/>
          </cell>
        </row>
        <row r="25524">
          <cell r="J25524" t="str">
            <v/>
          </cell>
        </row>
        <row r="25525">
          <cell r="J25525" t="str">
            <v/>
          </cell>
        </row>
        <row r="25526">
          <cell r="J25526" t="str">
            <v/>
          </cell>
        </row>
        <row r="25527">
          <cell r="J25527" t="str">
            <v/>
          </cell>
        </row>
        <row r="25528">
          <cell r="J25528" t="str">
            <v/>
          </cell>
        </row>
        <row r="25529">
          <cell r="J25529" t="str">
            <v/>
          </cell>
        </row>
        <row r="25530">
          <cell r="J25530" t="str">
            <v/>
          </cell>
        </row>
        <row r="25531">
          <cell r="J25531" t="str">
            <v/>
          </cell>
        </row>
        <row r="25532">
          <cell r="J25532" t="str">
            <v/>
          </cell>
        </row>
        <row r="25533">
          <cell r="J25533" t="str">
            <v/>
          </cell>
        </row>
        <row r="25534">
          <cell r="J25534" t="str">
            <v/>
          </cell>
        </row>
        <row r="25535">
          <cell r="J25535" t="str">
            <v/>
          </cell>
        </row>
        <row r="25536">
          <cell r="J25536" t="str">
            <v/>
          </cell>
        </row>
        <row r="25537">
          <cell r="J25537" t="str">
            <v/>
          </cell>
        </row>
        <row r="25538">
          <cell r="J25538" t="str">
            <v/>
          </cell>
        </row>
        <row r="25539">
          <cell r="J25539" t="str">
            <v/>
          </cell>
        </row>
        <row r="25540">
          <cell r="J25540" t="str">
            <v/>
          </cell>
        </row>
        <row r="25541">
          <cell r="J25541" t="str">
            <v/>
          </cell>
        </row>
        <row r="25542">
          <cell r="J25542" t="str">
            <v/>
          </cell>
        </row>
        <row r="25543">
          <cell r="J25543" t="str">
            <v/>
          </cell>
        </row>
        <row r="25544">
          <cell r="J25544" t="str">
            <v/>
          </cell>
        </row>
        <row r="25545">
          <cell r="J25545" t="str">
            <v/>
          </cell>
        </row>
        <row r="25546">
          <cell r="J25546" t="str">
            <v/>
          </cell>
        </row>
        <row r="25547">
          <cell r="J25547" t="str">
            <v/>
          </cell>
        </row>
        <row r="25548">
          <cell r="J25548" t="str">
            <v/>
          </cell>
        </row>
        <row r="25549">
          <cell r="J25549" t="str">
            <v/>
          </cell>
        </row>
        <row r="25550">
          <cell r="J25550" t="str">
            <v/>
          </cell>
        </row>
        <row r="25551">
          <cell r="J25551" t="str">
            <v/>
          </cell>
        </row>
        <row r="25552">
          <cell r="J25552" t="str">
            <v/>
          </cell>
        </row>
        <row r="25553">
          <cell r="J25553" t="str">
            <v/>
          </cell>
        </row>
        <row r="25554">
          <cell r="J25554" t="str">
            <v/>
          </cell>
        </row>
        <row r="25555">
          <cell r="J25555" t="str">
            <v/>
          </cell>
        </row>
        <row r="25556">
          <cell r="J25556" t="str">
            <v/>
          </cell>
        </row>
        <row r="25557">
          <cell r="J25557" t="str">
            <v/>
          </cell>
        </row>
        <row r="25558">
          <cell r="J25558" t="str">
            <v/>
          </cell>
        </row>
        <row r="25559">
          <cell r="J25559" t="str">
            <v/>
          </cell>
        </row>
        <row r="25560">
          <cell r="J25560" t="str">
            <v/>
          </cell>
        </row>
        <row r="25561">
          <cell r="J25561" t="str">
            <v/>
          </cell>
        </row>
        <row r="25562">
          <cell r="J25562" t="str">
            <v/>
          </cell>
        </row>
        <row r="25563">
          <cell r="J25563" t="str">
            <v/>
          </cell>
        </row>
        <row r="25564">
          <cell r="J25564" t="str">
            <v/>
          </cell>
        </row>
        <row r="25565">
          <cell r="J25565" t="str">
            <v/>
          </cell>
        </row>
        <row r="25566">
          <cell r="J25566" t="str">
            <v/>
          </cell>
        </row>
        <row r="25567">
          <cell r="J25567" t="str">
            <v/>
          </cell>
        </row>
        <row r="25568">
          <cell r="J25568" t="str">
            <v/>
          </cell>
        </row>
        <row r="25569">
          <cell r="J25569" t="str">
            <v/>
          </cell>
        </row>
        <row r="25570">
          <cell r="J25570" t="str">
            <v/>
          </cell>
        </row>
        <row r="25571">
          <cell r="J25571" t="str">
            <v/>
          </cell>
        </row>
        <row r="25572">
          <cell r="J25572" t="str">
            <v/>
          </cell>
        </row>
        <row r="25573">
          <cell r="J25573" t="str">
            <v/>
          </cell>
        </row>
        <row r="25574">
          <cell r="J25574" t="str">
            <v/>
          </cell>
        </row>
        <row r="25575">
          <cell r="J25575" t="str">
            <v/>
          </cell>
        </row>
        <row r="25576">
          <cell r="J25576" t="str">
            <v/>
          </cell>
        </row>
        <row r="25577">
          <cell r="J25577" t="str">
            <v/>
          </cell>
        </row>
        <row r="25578">
          <cell r="J25578" t="str">
            <v/>
          </cell>
        </row>
        <row r="25579">
          <cell r="J25579" t="str">
            <v/>
          </cell>
        </row>
        <row r="25580">
          <cell r="J25580" t="str">
            <v/>
          </cell>
        </row>
        <row r="25581">
          <cell r="J25581" t="str">
            <v/>
          </cell>
        </row>
        <row r="25582">
          <cell r="J25582" t="str">
            <v/>
          </cell>
        </row>
        <row r="25583">
          <cell r="J25583" t="str">
            <v/>
          </cell>
        </row>
        <row r="25584">
          <cell r="J25584" t="str">
            <v/>
          </cell>
        </row>
        <row r="25585">
          <cell r="J25585" t="str">
            <v/>
          </cell>
        </row>
        <row r="25586">
          <cell r="J25586" t="str">
            <v/>
          </cell>
        </row>
        <row r="25587">
          <cell r="J25587" t="str">
            <v/>
          </cell>
        </row>
        <row r="25588">
          <cell r="J25588" t="str">
            <v/>
          </cell>
        </row>
        <row r="25589">
          <cell r="J25589" t="str">
            <v/>
          </cell>
        </row>
        <row r="25590">
          <cell r="J25590" t="str">
            <v/>
          </cell>
        </row>
        <row r="25591">
          <cell r="J25591" t="str">
            <v/>
          </cell>
        </row>
        <row r="25592">
          <cell r="J25592" t="str">
            <v/>
          </cell>
        </row>
        <row r="25593">
          <cell r="J25593" t="str">
            <v/>
          </cell>
        </row>
        <row r="25594">
          <cell r="J25594" t="str">
            <v/>
          </cell>
        </row>
        <row r="25595">
          <cell r="J25595" t="str">
            <v/>
          </cell>
        </row>
        <row r="25596">
          <cell r="J25596" t="str">
            <v/>
          </cell>
        </row>
        <row r="25597">
          <cell r="J25597" t="str">
            <v/>
          </cell>
        </row>
        <row r="25598">
          <cell r="J25598" t="str">
            <v/>
          </cell>
        </row>
        <row r="25599">
          <cell r="J25599" t="str">
            <v/>
          </cell>
        </row>
        <row r="25600">
          <cell r="J25600" t="str">
            <v/>
          </cell>
        </row>
        <row r="25601">
          <cell r="J25601" t="str">
            <v/>
          </cell>
        </row>
        <row r="25602">
          <cell r="J25602" t="str">
            <v/>
          </cell>
        </row>
        <row r="25603">
          <cell r="J25603" t="str">
            <v/>
          </cell>
        </row>
        <row r="25604">
          <cell r="J25604" t="str">
            <v/>
          </cell>
        </row>
        <row r="25605">
          <cell r="J25605" t="str">
            <v/>
          </cell>
        </row>
        <row r="25606">
          <cell r="J25606" t="str">
            <v/>
          </cell>
        </row>
        <row r="25607">
          <cell r="J25607" t="str">
            <v/>
          </cell>
        </row>
        <row r="25608">
          <cell r="J25608" t="str">
            <v/>
          </cell>
        </row>
        <row r="25609">
          <cell r="J25609" t="str">
            <v/>
          </cell>
        </row>
        <row r="25610">
          <cell r="J25610" t="str">
            <v/>
          </cell>
        </row>
        <row r="25611">
          <cell r="J25611" t="str">
            <v/>
          </cell>
        </row>
        <row r="25612">
          <cell r="J25612" t="str">
            <v/>
          </cell>
        </row>
        <row r="25613">
          <cell r="J25613" t="str">
            <v/>
          </cell>
        </row>
        <row r="25614">
          <cell r="J25614" t="str">
            <v/>
          </cell>
        </row>
        <row r="25615">
          <cell r="J25615" t="str">
            <v/>
          </cell>
        </row>
        <row r="25616">
          <cell r="J25616" t="str">
            <v/>
          </cell>
        </row>
        <row r="25617">
          <cell r="J25617" t="str">
            <v/>
          </cell>
        </row>
        <row r="25618">
          <cell r="J25618" t="str">
            <v/>
          </cell>
        </row>
        <row r="25619">
          <cell r="J25619" t="str">
            <v/>
          </cell>
        </row>
        <row r="25620">
          <cell r="J25620" t="str">
            <v/>
          </cell>
        </row>
        <row r="25621">
          <cell r="J25621" t="str">
            <v/>
          </cell>
        </row>
        <row r="25622">
          <cell r="J25622" t="str">
            <v/>
          </cell>
        </row>
        <row r="25623">
          <cell r="J25623" t="str">
            <v/>
          </cell>
        </row>
        <row r="25624">
          <cell r="J25624" t="str">
            <v/>
          </cell>
        </row>
        <row r="25625">
          <cell r="J25625" t="str">
            <v/>
          </cell>
        </row>
        <row r="25626">
          <cell r="J25626" t="str">
            <v/>
          </cell>
        </row>
        <row r="25627">
          <cell r="J25627" t="str">
            <v/>
          </cell>
        </row>
        <row r="25628">
          <cell r="J25628" t="str">
            <v/>
          </cell>
        </row>
        <row r="25629">
          <cell r="J25629" t="str">
            <v/>
          </cell>
        </row>
        <row r="25630">
          <cell r="J25630" t="str">
            <v/>
          </cell>
        </row>
        <row r="25631">
          <cell r="J25631" t="str">
            <v/>
          </cell>
        </row>
        <row r="25632">
          <cell r="J25632" t="str">
            <v/>
          </cell>
        </row>
        <row r="25633">
          <cell r="J25633" t="str">
            <v/>
          </cell>
        </row>
        <row r="25634">
          <cell r="J25634" t="str">
            <v/>
          </cell>
        </row>
        <row r="25635">
          <cell r="J25635" t="str">
            <v/>
          </cell>
        </row>
        <row r="25636">
          <cell r="J25636" t="str">
            <v/>
          </cell>
        </row>
        <row r="25637">
          <cell r="J25637" t="str">
            <v/>
          </cell>
        </row>
        <row r="25638">
          <cell r="J25638" t="str">
            <v/>
          </cell>
        </row>
        <row r="25639">
          <cell r="J25639" t="str">
            <v/>
          </cell>
        </row>
        <row r="25640">
          <cell r="J25640" t="str">
            <v/>
          </cell>
        </row>
        <row r="25641">
          <cell r="J25641" t="str">
            <v/>
          </cell>
        </row>
        <row r="25642">
          <cell r="J25642" t="str">
            <v/>
          </cell>
        </row>
        <row r="25643">
          <cell r="J25643" t="str">
            <v/>
          </cell>
        </row>
        <row r="25644">
          <cell r="J25644" t="str">
            <v/>
          </cell>
        </row>
        <row r="25645">
          <cell r="J25645" t="str">
            <v/>
          </cell>
        </row>
        <row r="25646">
          <cell r="J25646" t="str">
            <v/>
          </cell>
        </row>
        <row r="25647">
          <cell r="J25647" t="str">
            <v/>
          </cell>
        </row>
        <row r="25648">
          <cell r="J25648" t="str">
            <v/>
          </cell>
        </row>
        <row r="25649">
          <cell r="J25649" t="str">
            <v/>
          </cell>
        </row>
        <row r="25650">
          <cell r="J25650" t="str">
            <v/>
          </cell>
        </row>
        <row r="25651">
          <cell r="J25651" t="str">
            <v/>
          </cell>
        </row>
        <row r="25652">
          <cell r="J25652" t="str">
            <v/>
          </cell>
        </row>
        <row r="25653">
          <cell r="J25653" t="str">
            <v/>
          </cell>
        </row>
        <row r="25654">
          <cell r="J25654" t="str">
            <v/>
          </cell>
        </row>
        <row r="25655">
          <cell r="J25655" t="str">
            <v/>
          </cell>
        </row>
        <row r="25656">
          <cell r="J25656" t="str">
            <v/>
          </cell>
        </row>
        <row r="25657">
          <cell r="J25657" t="str">
            <v/>
          </cell>
        </row>
        <row r="25658">
          <cell r="J25658" t="str">
            <v/>
          </cell>
        </row>
        <row r="25659">
          <cell r="J25659" t="str">
            <v/>
          </cell>
        </row>
        <row r="25660">
          <cell r="J25660" t="str">
            <v/>
          </cell>
        </row>
        <row r="25661">
          <cell r="J25661" t="str">
            <v/>
          </cell>
        </row>
        <row r="25662">
          <cell r="J25662" t="str">
            <v/>
          </cell>
        </row>
        <row r="25663">
          <cell r="J25663" t="str">
            <v/>
          </cell>
        </row>
        <row r="25664">
          <cell r="J25664" t="str">
            <v/>
          </cell>
        </row>
        <row r="25665">
          <cell r="J25665" t="str">
            <v/>
          </cell>
        </row>
        <row r="25666">
          <cell r="J25666" t="str">
            <v/>
          </cell>
        </row>
        <row r="25667">
          <cell r="J25667" t="str">
            <v/>
          </cell>
        </row>
        <row r="25668">
          <cell r="J25668" t="str">
            <v/>
          </cell>
        </row>
        <row r="25669">
          <cell r="J25669" t="str">
            <v/>
          </cell>
        </row>
        <row r="25670">
          <cell r="J25670" t="str">
            <v/>
          </cell>
        </row>
        <row r="25671">
          <cell r="J25671" t="str">
            <v/>
          </cell>
        </row>
        <row r="25672">
          <cell r="J25672" t="str">
            <v/>
          </cell>
        </row>
        <row r="25673">
          <cell r="J25673" t="str">
            <v/>
          </cell>
        </row>
        <row r="25674">
          <cell r="J25674" t="str">
            <v/>
          </cell>
        </row>
        <row r="25675">
          <cell r="J25675" t="str">
            <v/>
          </cell>
        </row>
        <row r="25676">
          <cell r="J25676" t="str">
            <v/>
          </cell>
        </row>
        <row r="25677">
          <cell r="J25677" t="str">
            <v/>
          </cell>
        </row>
        <row r="25678">
          <cell r="J25678" t="str">
            <v/>
          </cell>
        </row>
        <row r="25679">
          <cell r="J25679" t="str">
            <v/>
          </cell>
        </row>
        <row r="25680">
          <cell r="J25680" t="str">
            <v/>
          </cell>
        </row>
        <row r="25681">
          <cell r="J25681" t="str">
            <v/>
          </cell>
        </row>
        <row r="25682">
          <cell r="J25682" t="str">
            <v/>
          </cell>
        </row>
        <row r="25683">
          <cell r="J25683" t="str">
            <v/>
          </cell>
        </row>
        <row r="25684">
          <cell r="J25684" t="str">
            <v/>
          </cell>
        </row>
        <row r="25685">
          <cell r="J25685" t="str">
            <v/>
          </cell>
        </row>
        <row r="25686">
          <cell r="J25686" t="str">
            <v/>
          </cell>
        </row>
        <row r="25687">
          <cell r="J25687" t="str">
            <v/>
          </cell>
        </row>
        <row r="25688">
          <cell r="J25688" t="str">
            <v/>
          </cell>
        </row>
        <row r="25689">
          <cell r="J25689" t="str">
            <v/>
          </cell>
        </row>
        <row r="25690">
          <cell r="J25690" t="str">
            <v/>
          </cell>
        </row>
        <row r="25691">
          <cell r="J25691" t="str">
            <v/>
          </cell>
        </row>
        <row r="25692">
          <cell r="J25692" t="str">
            <v/>
          </cell>
        </row>
        <row r="25693">
          <cell r="J25693" t="str">
            <v/>
          </cell>
        </row>
        <row r="25694">
          <cell r="J25694" t="str">
            <v/>
          </cell>
        </row>
        <row r="25695">
          <cell r="J25695" t="str">
            <v/>
          </cell>
        </row>
        <row r="25696">
          <cell r="J25696" t="str">
            <v/>
          </cell>
        </row>
        <row r="25697">
          <cell r="J25697" t="str">
            <v/>
          </cell>
        </row>
        <row r="25698">
          <cell r="J25698" t="str">
            <v/>
          </cell>
        </row>
        <row r="25699">
          <cell r="J25699" t="str">
            <v/>
          </cell>
        </row>
        <row r="25700">
          <cell r="J25700" t="str">
            <v/>
          </cell>
        </row>
        <row r="25701">
          <cell r="J25701" t="str">
            <v/>
          </cell>
        </row>
        <row r="25702">
          <cell r="J25702" t="str">
            <v/>
          </cell>
        </row>
        <row r="25703">
          <cell r="J25703" t="str">
            <v/>
          </cell>
        </row>
        <row r="25704">
          <cell r="J25704" t="str">
            <v/>
          </cell>
        </row>
        <row r="25705">
          <cell r="J25705" t="str">
            <v/>
          </cell>
        </row>
        <row r="25706">
          <cell r="J25706" t="str">
            <v/>
          </cell>
        </row>
        <row r="25707">
          <cell r="J25707" t="str">
            <v/>
          </cell>
        </row>
        <row r="25708">
          <cell r="J25708" t="str">
            <v/>
          </cell>
        </row>
        <row r="25709">
          <cell r="J25709" t="str">
            <v/>
          </cell>
        </row>
        <row r="25710">
          <cell r="J25710" t="str">
            <v/>
          </cell>
        </row>
        <row r="25711">
          <cell r="J25711" t="str">
            <v/>
          </cell>
        </row>
        <row r="25712">
          <cell r="J25712" t="str">
            <v/>
          </cell>
        </row>
        <row r="25713">
          <cell r="J25713" t="str">
            <v/>
          </cell>
        </row>
        <row r="25714">
          <cell r="J25714" t="str">
            <v/>
          </cell>
        </row>
        <row r="25715">
          <cell r="J25715" t="str">
            <v/>
          </cell>
        </row>
        <row r="25716">
          <cell r="J25716" t="str">
            <v/>
          </cell>
        </row>
        <row r="25717">
          <cell r="J25717" t="str">
            <v/>
          </cell>
        </row>
        <row r="25718">
          <cell r="J25718" t="str">
            <v/>
          </cell>
        </row>
        <row r="25719">
          <cell r="J25719" t="str">
            <v/>
          </cell>
        </row>
        <row r="25720">
          <cell r="J25720" t="str">
            <v/>
          </cell>
        </row>
        <row r="25721">
          <cell r="J25721" t="str">
            <v/>
          </cell>
        </row>
        <row r="25722">
          <cell r="J25722" t="str">
            <v/>
          </cell>
        </row>
        <row r="25723">
          <cell r="J25723" t="str">
            <v/>
          </cell>
        </row>
        <row r="25724">
          <cell r="J25724" t="str">
            <v/>
          </cell>
        </row>
        <row r="25725">
          <cell r="J25725" t="str">
            <v/>
          </cell>
        </row>
        <row r="25726">
          <cell r="J25726" t="str">
            <v/>
          </cell>
        </row>
        <row r="25727">
          <cell r="J25727" t="str">
            <v/>
          </cell>
        </row>
        <row r="25728">
          <cell r="J25728" t="str">
            <v/>
          </cell>
        </row>
        <row r="25729">
          <cell r="J25729" t="str">
            <v/>
          </cell>
        </row>
        <row r="25730">
          <cell r="J25730" t="str">
            <v/>
          </cell>
        </row>
        <row r="25731">
          <cell r="J25731" t="str">
            <v/>
          </cell>
        </row>
        <row r="25732">
          <cell r="J25732" t="str">
            <v/>
          </cell>
        </row>
        <row r="25733">
          <cell r="J25733" t="str">
            <v/>
          </cell>
        </row>
        <row r="25734">
          <cell r="J25734" t="str">
            <v/>
          </cell>
        </row>
        <row r="25735">
          <cell r="J25735" t="str">
            <v/>
          </cell>
        </row>
        <row r="25736">
          <cell r="J25736" t="str">
            <v/>
          </cell>
        </row>
        <row r="25737">
          <cell r="J25737" t="str">
            <v/>
          </cell>
        </row>
        <row r="25738">
          <cell r="J25738" t="str">
            <v/>
          </cell>
        </row>
        <row r="25739">
          <cell r="J25739" t="str">
            <v/>
          </cell>
        </row>
        <row r="25740">
          <cell r="J25740" t="str">
            <v/>
          </cell>
        </row>
        <row r="25741">
          <cell r="J25741" t="str">
            <v/>
          </cell>
        </row>
        <row r="25742">
          <cell r="J25742" t="str">
            <v/>
          </cell>
        </row>
        <row r="25743">
          <cell r="J25743" t="str">
            <v/>
          </cell>
        </row>
        <row r="25744">
          <cell r="J25744" t="str">
            <v/>
          </cell>
        </row>
        <row r="25745">
          <cell r="J25745" t="str">
            <v/>
          </cell>
        </row>
        <row r="25746">
          <cell r="J25746" t="str">
            <v/>
          </cell>
        </row>
        <row r="25747">
          <cell r="J25747" t="str">
            <v/>
          </cell>
        </row>
        <row r="25748">
          <cell r="J25748" t="str">
            <v/>
          </cell>
        </row>
        <row r="25749">
          <cell r="J25749" t="str">
            <v/>
          </cell>
        </row>
        <row r="25750">
          <cell r="J25750" t="str">
            <v/>
          </cell>
        </row>
        <row r="25751">
          <cell r="J25751" t="str">
            <v/>
          </cell>
        </row>
        <row r="25752">
          <cell r="J25752" t="str">
            <v/>
          </cell>
        </row>
        <row r="25753">
          <cell r="J25753" t="str">
            <v/>
          </cell>
        </row>
        <row r="25754">
          <cell r="J25754" t="str">
            <v/>
          </cell>
        </row>
        <row r="25755">
          <cell r="J25755" t="str">
            <v/>
          </cell>
        </row>
        <row r="25756">
          <cell r="J25756" t="str">
            <v/>
          </cell>
        </row>
        <row r="25757">
          <cell r="J25757" t="str">
            <v/>
          </cell>
        </row>
        <row r="25758">
          <cell r="J25758" t="str">
            <v/>
          </cell>
        </row>
        <row r="25759">
          <cell r="J25759" t="str">
            <v/>
          </cell>
        </row>
        <row r="25760">
          <cell r="J25760" t="str">
            <v/>
          </cell>
        </row>
        <row r="25761">
          <cell r="J25761" t="str">
            <v/>
          </cell>
        </row>
        <row r="25762">
          <cell r="J25762" t="str">
            <v/>
          </cell>
        </row>
        <row r="25763">
          <cell r="J25763" t="str">
            <v/>
          </cell>
        </row>
        <row r="25764">
          <cell r="J25764" t="str">
            <v/>
          </cell>
        </row>
        <row r="25765">
          <cell r="J25765" t="str">
            <v/>
          </cell>
        </row>
        <row r="25766">
          <cell r="J25766" t="str">
            <v/>
          </cell>
        </row>
        <row r="25767">
          <cell r="J25767" t="str">
            <v/>
          </cell>
        </row>
        <row r="25768">
          <cell r="J25768" t="str">
            <v/>
          </cell>
        </row>
        <row r="25769">
          <cell r="J25769" t="str">
            <v/>
          </cell>
        </row>
        <row r="25770">
          <cell r="J25770" t="str">
            <v/>
          </cell>
        </row>
        <row r="25771">
          <cell r="J25771" t="str">
            <v/>
          </cell>
        </row>
        <row r="25772">
          <cell r="J25772" t="str">
            <v/>
          </cell>
        </row>
        <row r="25773">
          <cell r="J25773" t="str">
            <v/>
          </cell>
        </row>
        <row r="25774">
          <cell r="J25774" t="str">
            <v/>
          </cell>
        </row>
        <row r="25775">
          <cell r="J25775" t="str">
            <v/>
          </cell>
        </row>
        <row r="25776">
          <cell r="J25776" t="str">
            <v/>
          </cell>
        </row>
        <row r="25777">
          <cell r="J25777" t="str">
            <v/>
          </cell>
        </row>
        <row r="25778">
          <cell r="J25778" t="str">
            <v/>
          </cell>
        </row>
        <row r="25779">
          <cell r="J25779" t="str">
            <v/>
          </cell>
        </row>
        <row r="25780">
          <cell r="J25780" t="str">
            <v/>
          </cell>
        </row>
        <row r="25781">
          <cell r="J25781" t="str">
            <v/>
          </cell>
        </row>
        <row r="25782">
          <cell r="J25782" t="str">
            <v/>
          </cell>
        </row>
        <row r="25783">
          <cell r="J25783" t="str">
            <v/>
          </cell>
        </row>
        <row r="25784">
          <cell r="J25784" t="str">
            <v/>
          </cell>
        </row>
        <row r="25785">
          <cell r="J25785" t="str">
            <v/>
          </cell>
        </row>
        <row r="25786">
          <cell r="J25786" t="str">
            <v/>
          </cell>
        </row>
        <row r="25787">
          <cell r="J25787" t="str">
            <v/>
          </cell>
        </row>
        <row r="25788">
          <cell r="J25788" t="str">
            <v/>
          </cell>
        </row>
        <row r="25789">
          <cell r="J25789" t="str">
            <v/>
          </cell>
        </row>
        <row r="25790">
          <cell r="J25790" t="str">
            <v/>
          </cell>
        </row>
        <row r="25791">
          <cell r="J25791" t="str">
            <v/>
          </cell>
        </row>
        <row r="25792">
          <cell r="J25792" t="str">
            <v/>
          </cell>
        </row>
        <row r="25793">
          <cell r="J25793" t="str">
            <v/>
          </cell>
        </row>
        <row r="25794">
          <cell r="J25794" t="str">
            <v/>
          </cell>
        </row>
        <row r="25795">
          <cell r="J25795" t="str">
            <v/>
          </cell>
        </row>
        <row r="25796">
          <cell r="J25796" t="str">
            <v/>
          </cell>
        </row>
        <row r="25797">
          <cell r="J25797" t="str">
            <v/>
          </cell>
        </row>
        <row r="25798">
          <cell r="J25798" t="str">
            <v/>
          </cell>
        </row>
        <row r="25799">
          <cell r="J25799" t="str">
            <v/>
          </cell>
        </row>
        <row r="25800">
          <cell r="J25800" t="str">
            <v/>
          </cell>
        </row>
        <row r="25801">
          <cell r="J25801" t="str">
            <v/>
          </cell>
        </row>
        <row r="25802">
          <cell r="J25802" t="str">
            <v/>
          </cell>
        </row>
        <row r="25803">
          <cell r="J25803" t="str">
            <v/>
          </cell>
        </row>
        <row r="25804">
          <cell r="J25804" t="str">
            <v/>
          </cell>
        </row>
        <row r="25805">
          <cell r="J25805" t="str">
            <v/>
          </cell>
        </row>
        <row r="25806">
          <cell r="J25806" t="str">
            <v/>
          </cell>
        </row>
        <row r="25807">
          <cell r="J25807" t="str">
            <v/>
          </cell>
        </row>
        <row r="25808">
          <cell r="J25808" t="str">
            <v/>
          </cell>
        </row>
        <row r="25809">
          <cell r="J25809" t="str">
            <v/>
          </cell>
        </row>
        <row r="25810">
          <cell r="J25810" t="str">
            <v/>
          </cell>
        </row>
        <row r="25811">
          <cell r="J25811" t="str">
            <v/>
          </cell>
        </row>
        <row r="25812">
          <cell r="J25812" t="str">
            <v/>
          </cell>
        </row>
        <row r="25813">
          <cell r="J25813" t="str">
            <v/>
          </cell>
        </row>
        <row r="25814">
          <cell r="J25814" t="str">
            <v/>
          </cell>
        </row>
        <row r="25815">
          <cell r="J25815" t="str">
            <v/>
          </cell>
        </row>
        <row r="25816">
          <cell r="J25816" t="str">
            <v/>
          </cell>
        </row>
        <row r="25817">
          <cell r="J25817" t="str">
            <v/>
          </cell>
        </row>
        <row r="25818">
          <cell r="J25818" t="str">
            <v/>
          </cell>
        </row>
        <row r="25819">
          <cell r="J25819" t="str">
            <v/>
          </cell>
        </row>
        <row r="25820">
          <cell r="J25820" t="str">
            <v/>
          </cell>
        </row>
        <row r="25821">
          <cell r="J25821" t="str">
            <v/>
          </cell>
        </row>
        <row r="25822">
          <cell r="J25822" t="str">
            <v/>
          </cell>
        </row>
        <row r="25823">
          <cell r="J25823" t="str">
            <v/>
          </cell>
        </row>
        <row r="25824">
          <cell r="J25824" t="str">
            <v/>
          </cell>
        </row>
        <row r="25825">
          <cell r="J25825" t="str">
            <v/>
          </cell>
        </row>
        <row r="25826">
          <cell r="J25826" t="str">
            <v/>
          </cell>
        </row>
        <row r="25827">
          <cell r="J25827" t="str">
            <v/>
          </cell>
        </row>
        <row r="25828">
          <cell r="J25828" t="str">
            <v/>
          </cell>
        </row>
        <row r="25829">
          <cell r="J25829" t="str">
            <v/>
          </cell>
        </row>
        <row r="25830">
          <cell r="J25830" t="str">
            <v/>
          </cell>
        </row>
        <row r="25831">
          <cell r="J25831" t="str">
            <v/>
          </cell>
        </row>
        <row r="25832">
          <cell r="J25832" t="str">
            <v/>
          </cell>
        </row>
        <row r="25833">
          <cell r="J25833" t="str">
            <v/>
          </cell>
        </row>
        <row r="25834">
          <cell r="J25834" t="str">
            <v/>
          </cell>
        </row>
        <row r="25835">
          <cell r="J25835" t="str">
            <v/>
          </cell>
        </row>
        <row r="25836">
          <cell r="J25836" t="str">
            <v/>
          </cell>
        </row>
        <row r="25837">
          <cell r="J25837" t="str">
            <v/>
          </cell>
        </row>
        <row r="25838">
          <cell r="J25838" t="str">
            <v/>
          </cell>
        </row>
        <row r="25839">
          <cell r="J25839" t="str">
            <v/>
          </cell>
        </row>
        <row r="25840">
          <cell r="J25840" t="str">
            <v/>
          </cell>
        </row>
        <row r="25841">
          <cell r="J25841" t="str">
            <v/>
          </cell>
        </row>
        <row r="25842">
          <cell r="J25842" t="str">
            <v/>
          </cell>
        </row>
        <row r="25843">
          <cell r="J25843" t="str">
            <v/>
          </cell>
        </row>
        <row r="25844">
          <cell r="J25844" t="str">
            <v/>
          </cell>
        </row>
        <row r="25845">
          <cell r="J25845" t="str">
            <v/>
          </cell>
        </row>
        <row r="25846">
          <cell r="J25846" t="str">
            <v/>
          </cell>
        </row>
        <row r="25847">
          <cell r="J25847" t="str">
            <v/>
          </cell>
        </row>
        <row r="25848">
          <cell r="J25848" t="str">
            <v/>
          </cell>
        </row>
        <row r="25849">
          <cell r="J25849" t="str">
            <v/>
          </cell>
        </row>
        <row r="25850">
          <cell r="J25850" t="str">
            <v/>
          </cell>
        </row>
        <row r="25851">
          <cell r="J25851" t="str">
            <v/>
          </cell>
        </row>
        <row r="25852">
          <cell r="J25852" t="str">
            <v/>
          </cell>
        </row>
        <row r="25853">
          <cell r="J25853" t="str">
            <v/>
          </cell>
        </row>
        <row r="25854">
          <cell r="J25854" t="str">
            <v/>
          </cell>
        </row>
        <row r="25855">
          <cell r="J25855" t="str">
            <v/>
          </cell>
        </row>
        <row r="25856">
          <cell r="J25856" t="str">
            <v/>
          </cell>
        </row>
        <row r="25857">
          <cell r="J25857" t="str">
            <v/>
          </cell>
        </row>
        <row r="25858">
          <cell r="J25858" t="str">
            <v/>
          </cell>
        </row>
        <row r="25859">
          <cell r="J25859" t="str">
            <v/>
          </cell>
        </row>
        <row r="25860">
          <cell r="J25860" t="str">
            <v/>
          </cell>
        </row>
        <row r="25861">
          <cell r="J25861" t="str">
            <v/>
          </cell>
        </row>
        <row r="25862">
          <cell r="J25862" t="str">
            <v/>
          </cell>
        </row>
        <row r="25863">
          <cell r="J25863" t="str">
            <v/>
          </cell>
        </row>
        <row r="25864">
          <cell r="J25864" t="str">
            <v/>
          </cell>
        </row>
        <row r="25865">
          <cell r="J25865" t="str">
            <v/>
          </cell>
        </row>
        <row r="25866">
          <cell r="J25866" t="str">
            <v/>
          </cell>
        </row>
        <row r="25867">
          <cell r="J25867" t="str">
            <v/>
          </cell>
        </row>
        <row r="25868">
          <cell r="J25868" t="str">
            <v/>
          </cell>
        </row>
        <row r="25869">
          <cell r="J25869" t="str">
            <v/>
          </cell>
        </row>
        <row r="25870">
          <cell r="J25870" t="str">
            <v/>
          </cell>
        </row>
        <row r="25871">
          <cell r="J25871" t="str">
            <v/>
          </cell>
        </row>
        <row r="25872">
          <cell r="J25872" t="str">
            <v/>
          </cell>
        </row>
        <row r="25873">
          <cell r="J25873" t="str">
            <v/>
          </cell>
        </row>
        <row r="25874">
          <cell r="J25874" t="str">
            <v/>
          </cell>
        </row>
        <row r="25875">
          <cell r="J25875" t="str">
            <v/>
          </cell>
        </row>
        <row r="25876">
          <cell r="J25876" t="str">
            <v/>
          </cell>
        </row>
        <row r="25877">
          <cell r="J25877" t="str">
            <v/>
          </cell>
        </row>
        <row r="25878">
          <cell r="J25878" t="str">
            <v/>
          </cell>
        </row>
        <row r="25879">
          <cell r="J25879" t="str">
            <v/>
          </cell>
        </row>
        <row r="25880">
          <cell r="J25880" t="str">
            <v/>
          </cell>
        </row>
        <row r="25881">
          <cell r="J25881" t="str">
            <v/>
          </cell>
        </row>
        <row r="25882">
          <cell r="J25882" t="str">
            <v/>
          </cell>
        </row>
        <row r="25883">
          <cell r="J25883" t="str">
            <v/>
          </cell>
        </row>
        <row r="25884">
          <cell r="J25884" t="str">
            <v/>
          </cell>
        </row>
        <row r="25885">
          <cell r="J25885" t="str">
            <v/>
          </cell>
        </row>
        <row r="25886">
          <cell r="J25886" t="str">
            <v/>
          </cell>
        </row>
        <row r="25887">
          <cell r="J25887" t="str">
            <v/>
          </cell>
        </row>
        <row r="25888">
          <cell r="J25888" t="str">
            <v/>
          </cell>
        </row>
        <row r="25889">
          <cell r="J25889" t="str">
            <v/>
          </cell>
        </row>
        <row r="25890">
          <cell r="J25890" t="str">
            <v/>
          </cell>
        </row>
        <row r="25891">
          <cell r="J25891" t="str">
            <v/>
          </cell>
        </row>
        <row r="25892">
          <cell r="J25892" t="str">
            <v/>
          </cell>
        </row>
        <row r="25893">
          <cell r="J25893" t="str">
            <v/>
          </cell>
        </row>
        <row r="25894">
          <cell r="J25894" t="str">
            <v/>
          </cell>
        </row>
        <row r="25895">
          <cell r="J25895" t="str">
            <v/>
          </cell>
        </row>
        <row r="25896">
          <cell r="J25896" t="str">
            <v/>
          </cell>
        </row>
        <row r="25897">
          <cell r="J25897" t="str">
            <v/>
          </cell>
        </row>
        <row r="25898">
          <cell r="J25898" t="str">
            <v/>
          </cell>
        </row>
        <row r="25899">
          <cell r="J25899" t="str">
            <v/>
          </cell>
        </row>
        <row r="25900">
          <cell r="J25900" t="str">
            <v/>
          </cell>
        </row>
        <row r="25901">
          <cell r="J25901" t="str">
            <v/>
          </cell>
        </row>
        <row r="25902">
          <cell r="J25902" t="str">
            <v/>
          </cell>
        </row>
        <row r="25903">
          <cell r="J25903" t="str">
            <v/>
          </cell>
        </row>
        <row r="25904">
          <cell r="J25904" t="str">
            <v/>
          </cell>
        </row>
        <row r="25905">
          <cell r="J25905" t="str">
            <v/>
          </cell>
        </row>
        <row r="25906">
          <cell r="J25906" t="str">
            <v/>
          </cell>
        </row>
        <row r="25907">
          <cell r="J25907" t="str">
            <v/>
          </cell>
        </row>
        <row r="25908">
          <cell r="J25908" t="str">
            <v/>
          </cell>
        </row>
        <row r="25909">
          <cell r="J25909" t="str">
            <v/>
          </cell>
        </row>
        <row r="25910">
          <cell r="J25910" t="str">
            <v/>
          </cell>
        </row>
        <row r="25911">
          <cell r="J25911" t="str">
            <v/>
          </cell>
        </row>
        <row r="25912">
          <cell r="J25912" t="str">
            <v/>
          </cell>
        </row>
        <row r="25913">
          <cell r="J25913" t="str">
            <v/>
          </cell>
        </row>
        <row r="25914">
          <cell r="J25914" t="str">
            <v/>
          </cell>
        </row>
        <row r="25915">
          <cell r="J25915" t="str">
            <v/>
          </cell>
        </row>
        <row r="25916">
          <cell r="J25916" t="str">
            <v/>
          </cell>
        </row>
        <row r="25917">
          <cell r="J25917" t="str">
            <v/>
          </cell>
        </row>
        <row r="25918">
          <cell r="J25918" t="str">
            <v/>
          </cell>
        </row>
        <row r="25919">
          <cell r="J25919" t="str">
            <v/>
          </cell>
        </row>
        <row r="25920">
          <cell r="J25920" t="str">
            <v/>
          </cell>
        </row>
        <row r="25921">
          <cell r="J25921" t="str">
            <v/>
          </cell>
        </row>
        <row r="25922">
          <cell r="J25922" t="str">
            <v/>
          </cell>
        </row>
        <row r="25923">
          <cell r="J25923" t="str">
            <v/>
          </cell>
        </row>
        <row r="25924">
          <cell r="J25924" t="str">
            <v/>
          </cell>
        </row>
        <row r="25925">
          <cell r="J25925" t="str">
            <v/>
          </cell>
        </row>
        <row r="25926">
          <cell r="J25926" t="str">
            <v/>
          </cell>
        </row>
        <row r="25927">
          <cell r="J25927" t="str">
            <v/>
          </cell>
        </row>
        <row r="25928">
          <cell r="J25928" t="str">
            <v/>
          </cell>
        </row>
        <row r="25929">
          <cell r="J25929" t="str">
            <v/>
          </cell>
        </row>
        <row r="25930">
          <cell r="J25930" t="str">
            <v/>
          </cell>
        </row>
        <row r="25931">
          <cell r="J25931" t="str">
            <v/>
          </cell>
        </row>
        <row r="25932">
          <cell r="J25932" t="str">
            <v/>
          </cell>
        </row>
        <row r="25933">
          <cell r="J25933" t="str">
            <v/>
          </cell>
        </row>
        <row r="25934">
          <cell r="J25934" t="str">
            <v/>
          </cell>
        </row>
        <row r="25935">
          <cell r="J25935" t="str">
            <v/>
          </cell>
        </row>
        <row r="25936">
          <cell r="J25936" t="str">
            <v/>
          </cell>
        </row>
        <row r="25937">
          <cell r="J25937" t="str">
            <v/>
          </cell>
        </row>
        <row r="25938">
          <cell r="J25938" t="str">
            <v/>
          </cell>
        </row>
        <row r="25939">
          <cell r="J25939" t="str">
            <v/>
          </cell>
        </row>
        <row r="25940">
          <cell r="J25940" t="str">
            <v/>
          </cell>
        </row>
        <row r="25941">
          <cell r="J25941" t="str">
            <v/>
          </cell>
        </row>
        <row r="25942">
          <cell r="J25942" t="str">
            <v/>
          </cell>
        </row>
        <row r="25943">
          <cell r="J25943" t="str">
            <v/>
          </cell>
        </row>
        <row r="25944">
          <cell r="J25944" t="str">
            <v/>
          </cell>
        </row>
        <row r="25945">
          <cell r="J25945" t="str">
            <v/>
          </cell>
        </row>
        <row r="25946">
          <cell r="J25946" t="str">
            <v/>
          </cell>
        </row>
        <row r="25947">
          <cell r="J25947" t="str">
            <v/>
          </cell>
        </row>
        <row r="25948">
          <cell r="J25948" t="str">
            <v/>
          </cell>
        </row>
        <row r="25949">
          <cell r="J25949" t="str">
            <v/>
          </cell>
        </row>
        <row r="25950">
          <cell r="J25950" t="str">
            <v/>
          </cell>
        </row>
        <row r="25951">
          <cell r="J25951" t="str">
            <v/>
          </cell>
        </row>
        <row r="25952">
          <cell r="J25952" t="str">
            <v/>
          </cell>
        </row>
        <row r="25953">
          <cell r="J25953" t="str">
            <v/>
          </cell>
        </row>
        <row r="25954">
          <cell r="J25954" t="str">
            <v/>
          </cell>
        </row>
        <row r="25955">
          <cell r="J25955" t="str">
            <v/>
          </cell>
        </row>
        <row r="25956">
          <cell r="J25956" t="str">
            <v/>
          </cell>
        </row>
        <row r="25957">
          <cell r="J25957" t="str">
            <v/>
          </cell>
        </row>
        <row r="25958">
          <cell r="J25958" t="str">
            <v/>
          </cell>
        </row>
        <row r="25959">
          <cell r="J25959" t="str">
            <v/>
          </cell>
        </row>
        <row r="25960">
          <cell r="J25960" t="str">
            <v/>
          </cell>
        </row>
        <row r="25961">
          <cell r="J25961" t="str">
            <v/>
          </cell>
        </row>
        <row r="25962">
          <cell r="J25962" t="str">
            <v/>
          </cell>
        </row>
        <row r="25963">
          <cell r="J25963" t="str">
            <v/>
          </cell>
        </row>
        <row r="25964">
          <cell r="J25964" t="str">
            <v/>
          </cell>
        </row>
        <row r="25965">
          <cell r="J25965" t="str">
            <v/>
          </cell>
        </row>
        <row r="25966">
          <cell r="J25966" t="str">
            <v/>
          </cell>
        </row>
        <row r="25967">
          <cell r="J25967" t="str">
            <v/>
          </cell>
        </row>
        <row r="25968">
          <cell r="J25968" t="str">
            <v/>
          </cell>
        </row>
        <row r="25969">
          <cell r="J25969" t="str">
            <v/>
          </cell>
        </row>
        <row r="25970">
          <cell r="J25970" t="str">
            <v/>
          </cell>
        </row>
        <row r="25971">
          <cell r="J25971" t="str">
            <v/>
          </cell>
        </row>
        <row r="25972">
          <cell r="J25972" t="str">
            <v/>
          </cell>
        </row>
        <row r="25973">
          <cell r="J25973" t="str">
            <v/>
          </cell>
        </row>
        <row r="25974">
          <cell r="J25974" t="str">
            <v/>
          </cell>
        </row>
        <row r="25975">
          <cell r="J25975" t="str">
            <v/>
          </cell>
        </row>
        <row r="25976">
          <cell r="J25976" t="str">
            <v/>
          </cell>
        </row>
        <row r="25977">
          <cell r="J25977" t="str">
            <v/>
          </cell>
        </row>
        <row r="25978">
          <cell r="J25978" t="str">
            <v/>
          </cell>
        </row>
        <row r="25979">
          <cell r="J25979" t="str">
            <v/>
          </cell>
        </row>
        <row r="25980">
          <cell r="J25980" t="str">
            <v/>
          </cell>
        </row>
        <row r="25981">
          <cell r="J25981" t="str">
            <v/>
          </cell>
        </row>
        <row r="25982">
          <cell r="J25982" t="str">
            <v/>
          </cell>
        </row>
        <row r="25983">
          <cell r="J25983" t="str">
            <v/>
          </cell>
        </row>
        <row r="25984">
          <cell r="J25984" t="str">
            <v/>
          </cell>
        </row>
        <row r="25985">
          <cell r="J25985" t="str">
            <v/>
          </cell>
        </row>
        <row r="25986">
          <cell r="J25986" t="str">
            <v/>
          </cell>
        </row>
        <row r="25987">
          <cell r="J25987" t="str">
            <v/>
          </cell>
        </row>
        <row r="25988">
          <cell r="J25988" t="str">
            <v/>
          </cell>
        </row>
        <row r="25989">
          <cell r="J25989" t="str">
            <v/>
          </cell>
        </row>
        <row r="25990">
          <cell r="J25990" t="str">
            <v/>
          </cell>
        </row>
        <row r="25991">
          <cell r="J25991" t="str">
            <v/>
          </cell>
        </row>
        <row r="25992">
          <cell r="J25992" t="str">
            <v/>
          </cell>
        </row>
        <row r="25993">
          <cell r="J25993" t="str">
            <v/>
          </cell>
        </row>
        <row r="25994">
          <cell r="J25994" t="str">
            <v/>
          </cell>
        </row>
        <row r="25995">
          <cell r="J25995" t="str">
            <v/>
          </cell>
        </row>
        <row r="25996">
          <cell r="J25996" t="str">
            <v/>
          </cell>
        </row>
        <row r="25997">
          <cell r="J25997" t="str">
            <v/>
          </cell>
        </row>
        <row r="25998">
          <cell r="J25998" t="str">
            <v/>
          </cell>
        </row>
        <row r="25999">
          <cell r="J25999" t="str">
            <v/>
          </cell>
        </row>
        <row r="26000">
          <cell r="J26000" t="str">
            <v/>
          </cell>
        </row>
        <row r="26001">
          <cell r="J26001" t="str">
            <v/>
          </cell>
        </row>
        <row r="26002">
          <cell r="J26002" t="str">
            <v/>
          </cell>
        </row>
        <row r="26003">
          <cell r="J26003" t="str">
            <v/>
          </cell>
        </row>
        <row r="26004">
          <cell r="J26004" t="str">
            <v/>
          </cell>
        </row>
        <row r="26005">
          <cell r="J26005" t="str">
            <v/>
          </cell>
        </row>
        <row r="26006">
          <cell r="J26006" t="str">
            <v/>
          </cell>
        </row>
        <row r="26007">
          <cell r="J26007" t="str">
            <v/>
          </cell>
        </row>
        <row r="26008">
          <cell r="J26008" t="str">
            <v/>
          </cell>
        </row>
        <row r="26009">
          <cell r="J26009" t="str">
            <v/>
          </cell>
        </row>
        <row r="26010">
          <cell r="J26010" t="str">
            <v/>
          </cell>
        </row>
        <row r="26011">
          <cell r="J26011" t="str">
            <v/>
          </cell>
        </row>
        <row r="26012">
          <cell r="J26012" t="str">
            <v/>
          </cell>
        </row>
        <row r="26013">
          <cell r="J26013" t="str">
            <v/>
          </cell>
        </row>
        <row r="26014">
          <cell r="J26014" t="str">
            <v/>
          </cell>
        </row>
        <row r="26015">
          <cell r="J26015" t="str">
            <v/>
          </cell>
        </row>
        <row r="26016">
          <cell r="J26016" t="str">
            <v/>
          </cell>
        </row>
        <row r="26017">
          <cell r="J26017" t="str">
            <v/>
          </cell>
        </row>
        <row r="26018">
          <cell r="J26018" t="str">
            <v/>
          </cell>
        </row>
        <row r="26019">
          <cell r="J26019" t="str">
            <v/>
          </cell>
        </row>
        <row r="26020">
          <cell r="J26020" t="str">
            <v/>
          </cell>
        </row>
        <row r="26021">
          <cell r="J26021" t="str">
            <v/>
          </cell>
        </row>
        <row r="26022">
          <cell r="J26022" t="str">
            <v/>
          </cell>
        </row>
        <row r="26023">
          <cell r="J26023" t="str">
            <v/>
          </cell>
        </row>
        <row r="26024">
          <cell r="J26024" t="str">
            <v/>
          </cell>
        </row>
        <row r="26025">
          <cell r="J26025" t="str">
            <v/>
          </cell>
        </row>
        <row r="26026">
          <cell r="J26026" t="str">
            <v/>
          </cell>
        </row>
        <row r="26027">
          <cell r="J26027" t="str">
            <v/>
          </cell>
        </row>
        <row r="26028">
          <cell r="J26028" t="str">
            <v/>
          </cell>
        </row>
        <row r="26029">
          <cell r="J26029" t="str">
            <v/>
          </cell>
        </row>
        <row r="26030">
          <cell r="J26030" t="str">
            <v/>
          </cell>
        </row>
        <row r="26031">
          <cell r="J26031" t="str">
            <v/>
          </cell>
        </row>
        <row r="26032">
          <cell r="J26032" t="str">
            <v/>
          </cell>
        </row>
        <row r="26033">
          <cell r="J26033" t="str">
            <v/>
          </cell>
        </row>
        <row r="26034">
          <cell r="J26034" t="str">
            <v/>
          </cell>
        </row>
        <row r="26035">
          <cell r="J26035" t="str">
            <v/>
          </cell>
        </row>
        <row r="26036">
          <cell r="J26036" t="str">
            <v/>
          </cell>
        </row>
        <row r="26037">
          <cell r="J26037" t="str">
            <v/>
          </cell>
        </row>
        <row r="26038">
          <cell r="J26038" t="str">
            <v/>
          </cell>
        </row>
        <row r="26039">
          <cell r="J26039" t="str">
            <v/>
          </cell>
        </row>
        <row r="26040">
          <cell r="J26040" t="str">
            <v/>
          </cell>
        </row>
        <row r="26041">
          <cell r="J26041" t="str">
            <v/>
          </cell>
        </row>
        <row r="26042">
          <cell r="J26042" t="str">
            <v/>
          </cell>
        </row>
        <row r="26043">
          <cell r="J26043" t="str">
            <v/>
          </cell>
        </row>
        <row r="26044">
          <cell r="J26044" t="str">
            <v/>
          </cell>
        </row>
        <row r="26045">
          <cell r="J26045" t="str">
            <v/>
          </cell>
        </row>
        <row r="26046">
          <cell r="J26046" t="str">
            <v/>
          </cell>
        </row>
        <row r="26047">
          <cell r="J26047" t="str">
            <v/>
          </cell>
        </row>
        <row r="26048">
          <cell r="J26048" t="str">
            <v/>
          </cell>
        </row>
        <row r="26049">
          <cell r="J26049" t="str">
            <v/>
          </cell>
        </row>
        <row r="26050">
          <cell r="J26050" t="str">
            <v/>
          </cell>
        </row>
        <row r="26051">
          <cell r="J26051" t="str">
            <v/>
          </cell>
        </row>
        <row r="26052">
          <cell r="J26052" t="str">
            <v/>
          </cell>
        </row>
        <row r="26053">
          <cell r="J26053" t="str">
            <v/>
          </cell>
        </row>
        <row r="26054">
          <cell r="J26054" t="str">
            <v/>
          </cell>
        </row>
        <row r="26055">
          <cell r="J26055" t="str">
            <v/>
          </cell>
        </row>
        <row r="26056">
          <cell r="J26056" t="str">
            <v/>
          </cell>
        </row>
        <row r="26057">
          <cell r="J26057" t="str">
            <v/>
          </cell>
        </row>
        <row r="26058">
          <cell r="J26058" t="str">
            <v/>
          </cell>
        </row>
        <row r="26059">
          <cell r="J26059" t="str">
            <v/>
          </cell>
        </row>
        <row r="26060">
          <cell r="J26060" t="str">
            <v/>
          </cell>
        </row>
        <row r="26061">
          <cell r="J26061" t="str">
            <v/>
          </cell>
        </row>
        <row r="26062">
          <cell r="J26062" t="str">
            <v/>
          </cell>
        </row>
        <row r="26063">
          <cell r="J26063" t="str">
            <v/>
          </cell>
        </row>
        <row r="26064">
          <cell r="J26064" t="str">
            <v/>
          </cell>
        </row>
        <row r="26065">
          <cell r="J26065" t="str">
            <v/>
          </cell>
        </row>
        <row r="26066">
          <cell r="J26066" t="str">
            <v/>
          </cell>
        </row>
        <row r="26067">
          <cell r="J26067" t="str">
            <v/>
          </cell>
        </row>
        <row r="26068">
          <cell r="J26068" t="str">
            <v/>
          </cell>
        </row>
        <row r="26069">
          <cell r="J26069" t="str">
            <v/>
          </cell>
        </row>
        <row r="26070">
          <cell r="J26070" t="str">
            <v/>
          </cell>
        </row>
        <row r="26071">
          <cell r="J26071" t="str">
            <v/>
          </cell>
        </row>
        <row r="26072">
          <cell r="J26072" t="str">
            <v/>
          </cell>
        </row>
        <row r="26073">
          <cell r="J26073" t="str">
            <v/>
          </cell>
        </row>
        <row r="26074">
          <cell r="J26074" t="str">
            <v/>
          </cell>
        </row>
        <row r="26075">
          <cell r="J26075" t="str">
            <v/>
          </cell>
        </row>
        <row r="26076">
          <cell r="J26076" t="str">
            <v/>
          </cell>
        </row>
        <row r="26077">
          <cell r="J26077" t="str">
            <v/>
          </cell>
        </row>
        <row r="26078">
          <cell r="J26078" t="str">
            <v/>
          </cell>
        </row>
        <row r="26079">
          <cell r="J26079" t="str">
            <v/>
          </cell>
        </row>
        <row r="26080">
          <cell r="J26080" t="str">
            <v/>
          </cell>
        </row>
        <row r="26081">
          <cell r="J26081" t="str">
            <v/>
          </cell>
        </row>
        <row r="26082">
          <cell r="J26082" t="str">
            <v/>
          </cell>
        </row>
        <row r="26083">
          <cell r="J26083" t="str">
            <v/>
          </cell>
        </row>
        <row r="26084">
          <cell r="J26084" t="str">
            <v/>
          </cell>
        </row>
        <row r="26085">
          <cell r="J26085" t="str">
            <v/>
          </cell>
        </row>
        <row r="26086">
          <cell r="J26086" t="str">
            <v/>
          </cell>
        </row>
        <row r="26087">
          <cell r="J26087" t="str">
            <v/>
          </cell>
        </row>
        <row r="26088">
          <cell r="J26088" t="str">
            <v/>
          </cell>
        </row>
        <row r="26089">
          <cell r="J26089" t="str">
            <v/>
          </cell>
        </row>
        <row r="26090">
          <cell r="J26090" t="str">
            <v/>
          </cell>
        </row>
        <row r="26091">
          <cell r="J26091" t="str">
            <v/>
          </cell>
        </row>
        <row r="26092">
          <cell r="J26092" t="str">
            <v/>
          </cell>
        </row>
        <row r="26093">
          <cell r="J26093" t="str">
            <v/>
          </cell>
        </row>
        <row r="26094">
          <cell r="J26094" t="str">
            <v/>
          </cell>
        </row>
        <row r="26095">
          <cell r="J26095" t="str">
            <v/>
          </cell>
        </row>
        <row r="26096">
          <cell r="J26096" t="str">
            <v/>
          </cell>
        </row>
        <row r="26097">
          <cell r="J26097" t="str">
            <v/>
          </cell>
        </row>
        <row r="26098">
          <cell r="J26098" t="str">
            <v/>
          </cell>
        </row>
        <row r="26099">
          <cell r="J26099" t="str">
            <v/>
          </cell>
        </row>
        <row r="26100">
          <cell r="J26100" t="str">
            <v/>
          </cell>
        </row>
        <row r="26101">
          <cell r="J26101" t="str">
            <v/>
          </cell>
        </row>
        <row r="26102">
          <cell r="J26102" t="str">
            <v/>
          </cell>
        </row>
        <row r="26103">
          <cell r="J26103" t="str">
            <v/>
          </cell>
        </row>
        <row r="26104">
          <cell r="J26104" t="str">
            <v/>
          </cell>
        </row>
        <row r="26105">
          <cell r="J26105" t="str">
            <v/>
          </cell>
        </row>
        <row r="26106">
          <cell r="J26106" t="str">
            <v/>
          </cell>
        </row>
        <row r="26107">
          <cell r="J26107" t="str">
            <v/>
          </cell>
        </row>
        <row r="26108">
          <cell r="J26108" t="str">
            <v/>
          </cell>
        </row>
        <row r="26109">
          <cell r="J26109" t="str">
            <v/>
          </cell>
        </row>
        <row r="26110">
          <cell r="J26110" t="str">
            <v/>
          </cell>
        </row>
        <row r="26111">
          <cell r="J26111" t="str">
            <v/>
          </cell>
        </row>
        <row r="26112">
          <cell r="J26112" t="str">
            <v/>
          </cell>
        </row>
        <row r="26113">
          <cell r="J26113" t="str">
            <v/>
          </cell>
        </row>
        <row r="26114">
          <cell r="J26114" t="str">
            <v/>
          </cell>
        </row>
        <row r="26115">
          <cell r="J26115" t="str">
            <v/>
          </cell>
        </row>
        <row r="26116">
          <cell r="J26116" t="str">
            <v/>
          </cell>
        </row>
        <row r="26117">
          <cell r="J26117" t="str">
            <v/>
          </cell>
        </row>
        <row r="26118">
          <cell r="J26118" t="str">
            <v/>
          </cell>
        </row>
        <row r="26119">
          <cell r="J26119" t="str">
            <v/>
          </cell>
        </row>
        <row r="26120">
          <cell r="J26120" t="str">
            <v/>
          </cell>
        </row>
        <row r="26121">
          <cell r="J26121" t="str">
            <v/>
          </cell>
        </row>
        <row r="26122">
          <cell r="J26122" t="str">
            <v/>
          </cell>
        </row>
        <row r="26123">
          <cell r="J26123" t="str">
            <v/>
          </cell>
        </row>
        <row r="26124">
          <cell r="J26124" t="str">
            <v/>
          </cell>
        </row>
        <row r="26125">
          <cell r="J26125" t="str">
            <v/>
          </cell>
        </row>
        <row r="26126">
          <cell r="J26126" t="str">
            <v/>
          </cell>
        </row>
        <row r="26127">
          <cell r="J26127" t="str">
            <v/>
          </cell>
        </row>
        <row r="26128">
          <cell r="J26128" t="str">
            <v/>
          </cell>
        </row>
        <row r="26129">
          <cell r="J26129" t="str">
            <v/>
          </cell>
        </row>
        <row r="26130">
          <cell r="J26130" t="str">
            <v/>
          </cell>
        </row>
        <row r="26131">
          <cell r="J26131" t="str">
            <v/>
          </cell>
        </row>
        <row r="26132">
          <cell r="J26132" t="str">
            <v/>
          </cell>
        </row>
        <row r="26133">
          <cell r="J26133" t="str">
            <v/>
          </cell>
        </row>
        <row r="26134">
          <cell r="J26134" t="str">
            <v/>
          </cell>
        </row>
        <row r="26135">
          <cell r="J26135" t="str">
            <v/>
          </cell>
        </row>
        <row r="26136">
          <cell r="J26136" t="str">
            <v/>
          </cell>
        </row>
        <row r="26137">
          <cell r="J26137" t="str">
            <v/>
          </cell>
        </row>
        <row r="26138">
          <cell r="J26138" t="str">
            <v/>
          </cell>
        </row>
        <row r="26139">
          <cell r="J26139" t="str">
            <v/>
          </cell>
        </row>
        <row r="26140">
          <cell r="J26140" t="str">
            <v/>
          </cell>
        </row>
        <row r="26141">
          <cell r="J26141" t="str">
            <v/>
          </cell>
        </row>
        <row r="26142">
          <cell r="J26142" t="str">
            <v/>
          </cell>
        </row>
        <row r="26143">
          <cell r="J26143" t="str">
            <v/>
          </cell>
        </row>
        <row r="26144">
          <cell r="J26144" t="str">
            <v/>
          </cell>
        </row>
        <row r="26145">
          <cell r="J26145" t="str">
            <v/>
          </cell>
        </row>
        <row r="26146">
          <cell r="J26146" t="str">
            <v/>
          </cell>
        </row>
        <row r="26147">
          <cell r="J26147" t="str">
            <v/>
          </cell>
        </row>
        <row r="26148">
          <cell r="J26148" t="str">
            <v/>
          </cell>
        </row>
        <row r="26149">
          <cell r="J26149" t="str">
            <v/>
          </cell>
        </row>
        <row r="26150">
          <cell r="J26150" t="str">
            <v/>
          </cell>
        </row>
        <row r="26151">
          <cell r="J26151" t="str">
            <v/>
          </cell>
        </row>
        <row r="26152">
          <cell r="J26152" t="str">
            <v/>
          </cell>
        </row>
        <row r="26153">
          <cell r="J26153" t="str">
            <v/>
          </cell>
        </row>
        <row r="26154">
          <cell r="J26154" t="str">
            <v/>
          </cell>
        </row>
        <row r="26155">
          <cell r="J26155" t="str">
            <v/>
          </cell>
        </row>
        <row r="26156">
          <cell r="J26156" t="str">
            <v/>
          </cell>
        </row>
        <row r="26157">
          <cell r="J26157" t="str">
            <v/>
          </cell>
        </row>
        <row r="26158">
          <cell r="J26158" t="str">
            <v/>
          </cell>
        </row>
        <row r="26159">
          <cell r="J26159" t="str">
            <v/>
          </cell>
        </row>
        <row r="26160">
          <cell r="J26160" t="str">
            <v/>
          </cell>
        </row>
        <row r="26161">
          <cell r="J26161" t="str">
            <v/>
          </cell>
        </row>
        <row r="26162">
          <cell r="J26162" t="str">
            <v/>
          </cell>
        </row>
        <row r="26163">
          <cell r="J26163" t="str">
            <v/>
          </cell>
        </row>
        <row r="26164">
          <cell r="J26164" t="str">
            <v/>
          </cell>
        </row>
        <row r="26165">
          <cell r="J26165" t="str">
            <v/>
          </cell>
        </row>
        <row r="26166">
          <cell r="J26166" t="str">
            <v/>
          </cell>
        </row>
        <row r="26167">
          <cell r="J26167" t="str">
            <v/>
          </cell>
        </row>
        <row r="26168">
          <cell r="J26168" t="str">
            <v/>
          </cell>
        </row>
        <row r="26169">
          <cell r="J26169" t="str">
            <v/>
          </cell>
        </row>
        <row r="26170">
          <cell r="J26170" t="str">
            <v/>
          </cell>
        </row>
        <row r="26171">
          <cell r="J26171" t="str">
            <v/>
          </cell>
        </row>
        <row r="26172">
          <cell r="J26172" t="str">
            <v/>
          </cell>
        </row>
        <row r="26173">
          <cell r="J26173" t="str">
            <v/>
          </cell>
        </row>
        <row r="26174">
          <cell r="J26174" t="str">
            <v/>
          </cell>
        </row>
        <row r="26175">
          <cell r="J26175" t="str">
            <v/>
          </cell>
        </row>
        <row r="26176">
          <cell r="J26176" t="str">
            <v/>
          </cell>
        </row>
        <row r="26177">
          <cell r="J26177" t="str">
            <v/>
          </cell>
        </row>
        <row r="26178">
          <cell r="J26178" t="str">
            <v/>
          </cell>
        </row>
        <row r="26179">
          <cell r="J26179" t="str">
            <v/>
          </cell>
        </row>
        <row r="26180">
          <cell r="J26180" t="str">
            <v/>
          </cell>
        </row>
        <row r="26181">
          <cell r="J26181" t="str">
            <v/>
          </cell>
        </row>
        <row r="26182">
          <cell r="J26182" t="str">
            <v/>
          </cell>
        </row>
        <row r="26183">
          <cell r="J26183" t="str">
            <v/>
          </cell>
        </row>
        <row r="26184">
          <cell r="J26184" t="str">
            <v/>
          </cell>
        </row>
        <row r="26185">
          <cell r="J26185" t="str">
            <v/>
          </cell>
        </row>
        <row r="26186">
          <cell r="J26186" t="str">
            <v/>
          </cell>
        </row>
        <row r="26187">
          <cell r="J26187" t="str">
            <v/>
          </cell>
        </row>
        <row r="26188">
          <cell r="J26188" t="str">
            <v/>
          </cell>
        </row>
        <row r="26189">
          <cell r="J26189" t="str">
            <v/>
          </cell>
        </row>
        <row r="26190">
          <cell r="J26190" t="str">
            <v/>
          </cell>
        </row>
        <row r="26191">
          <cell r="J26191" t="str">
            <v/>
          </cell>
        </row>
        <row r="26192">
          <cell r="J26192" t="str">
            <v/>
          </cell>
        </row>
        <row r="26193">
          <cell r="J26193" t="str">
            <v/>
          </cell>
        </row>
        <row r="26194">
          <cell r="J26194" t="str">
            <v/>
          </cell>
        </row>
        <row r="26195">
          <cell r="J26195" t="str">
            <v/>
          </cell>
        </row>
        <row r="26196">
          <cell r="J26196" t="str">
            <v/>
          </cell>
        </row>
        <row r="26197">
          <cell r="J26197" t="str">
            <v/>
          </cell>
        </row>
        <row r="26198">
          <cell r="J26198" t="str">
            <v/>
          </cell>
        </row>
        <row r="26199">
          <cell r="J26199" t="str">
            <v/>
          </cell>
        </row>
        <row r="26200">
          <cell r="J26200" t="str">
            <v/>
          </cell>
        </row>
        <row r="26201">
          <cell r="J26201" t="str">
            <v/>
          </cell>
        </row>
        <row r="26202">
          <cell r="J26202" t="str">
            <v/>
          </cell>
        </row>
        <row r="26203">
          <cell r="J26203" t="str">
            <v/>
          </cell>
        </row>
        <row r="26204">
          <cell r="J26204" t="str">
            <v/>
          </cell>
        </row>
        <row r="26205">
          <cell r="J26205" t="str">
            <v/>
          </cell>
        </row>
        <row r="26206">
          <cell r="J26206" t="str">
            <v/>
          </cell>
        </row>
        <row r="26207">
          <cell r="J26207" t="str">
            <v/>
          </cell>
        </row>
        <row r="26208">
          <cell r="J26208" t="str">
            <v/>
          </cell>
        </row>
        <row r="26209">
          <cell r="J26209" t="str">
            <v/>
          </cell>
        </row>
        <row r="26210">
          <cell r="J26210" t="str">
            <v/>
          </cell>
        </row>
        <row r="26211">
          <cell r="J26211" t="str">
            <v/>
          </cell>
        </row>
        <row r="26212">
          <cell r="J26212" t="str">
            <v/>
          </cell>
        </row>
        <row r="26213">
          <cell r="J26213" t="str">
            <v/>
          </cell>
        </row>
        <row r="26214">
          <cell r="J26214" t="str">
            <v/>
          </cell>
        </row>
        <row r="26215">
          <cell r="J26215" t="str">
            <v/>
          </cell>
        </row>
        <row r="26216">
          <cell r="J26216" t="str">
            <v/>
          </cell>
        </row>
        <row r="26217">
          <cell r="J26217" t="str">
            <v/>
          </cell>
        </row>
        <row r="26218">
          <cell r="J26218" t="str">
            <v/>
          </cell>
        </row>
        <row r="26219">
          <cell r="J26219" t="str">
            <v/>
          </cell>
        </row>
        <row r="26220">
          <cell r="J26220" t="str">
            <v/>
          </cell>
        </row>
        <row r="26221">
          <cell r="J26221" t="str">
            <v/>
          </cell>
        </row>
        <row r="26222">
          <cell r="J26222" t="str">
            <v/>
          </cell>
        </row>
        <row r="26223">
          <cell r="J26223" t="str">
            <v/>
          </cell>
        </row>
        <row r="26224">
          <cell r="J26224" t="str">
            <v/>
          </cell>
        </row>
        <row r="26225">
          <cell r="J26225" t="str">
            <v/>
          </cell>
        </row>
        <row r="26226">
          <cell r="J26226" t="str">
            <v/>
          </cell>
        </row>
        <row r="26227">
          <cell r="J26227" t="str">
            <v/>
          </cell>
        </row>
        <row r="26228">
          <cell r="J26228" t="str">
            <v/>
          </cell>
        </row>
        <row r="26229">
          <cell r="J26229" t="str">
            <v/>
          </cell>
        </row>
        <row r="26230">
          <cell r="J26230" t="str">
            <v/>
          </cell>
        </row>
        <row r="26231">
          <cell r="J26231" t="str">
            <v/>
          </cell>
        </row>
        <row r="26232">
          <cell r="J26232" t="str">
            <v/>
          </cell>
        </row>
        <row r="26233">
          <cell r="J26233" t="str">
            <v/>
          </cell>
        </row>
        <row r="26234">
          <cell r="J26234" t="str">
            <v/>
          </cell>
        </row>
        <row r="26235">
          <cell r="J26235" t="str">
            <v/>
          </cell>
        </row>
        <row r="26236">
          <cell r="J26236" t="str">
            <v/>
          </cell>
        </row>
        <row r="26237">
          <cell r="J26237" t="str">
            <v/>
          </cell>
        </row>
        <row r="26238">
          <cell r="J26238" t="str">
            <v/>
          </cell>
        </row>
        <row r="26239">
          <cell r="J26239" t="str">
            <v/>
          </cell>
        </row>
        <row r="26240">
          <cell r="J26240" t="str">
            <v/>
          </cell>
        </row>
        <row r="26241">
          <cell r="J26241" t="str">
            <v/>
          </cell>
        </row>
        <row r="26242">
          <cell r="J26242" t="str">
            <v/>
          </cell>
        </row>
        <row r="26243">
          <cell r="J26243" t="str">
            <v/>
          </cell>
        </row>
        <row r="26244">
          <cell r="J26244" t="str">
            <v/>
          </cell>
        </row>
        <row r="26245">
          <cell r="J26245" t="str">
            <v/>
          </cell>
        </row>
        <row r="26246">
          <cell r="J26246" t="str">
            <v/>
          </cell>
        </row>
        <row r="26247">
          <cell r="J26247" t="str">
            <v/>
          </cell>
        </row>
        <row r="26248">
          <cell r="J26248" t="str">
            <v/>
          </cell>
        </row>
        <row r="26249">
          <cell r="J26249" t="str">
            <v/>
          </cell>
        </row>
        <row r="26250">
          <cell r="J26250" t="str">
            <v/>
          </cell>
        </row>
        <row r="26251">
          <cell r="J26251" t="str">
            <v/>
          </cell>
        </row>
        <row r="26252">
          <cell r="J26252" t="str">
            <v/>
          </cell>
        </row>
        <row r="26253">
          <cell r="J26253" t="str">
            <v/>
          </cell>
        </row>
        <row r="26254">
          <cell r="J26254" t="str">
            <v/>
          </cell>
        </row>
        <row r="26255">
          <cell r="J26255" t="str">
            <v/>
          </cell>
        </row>
        <row r="26256">
          <cell r="J26256" t="str">
            <v/>
          </cell>
        </row>
        <row r="26257">
          <cell r="J26257" t="str">
            <v/>
          </cell>
        </row>
        <row r="26258">
          <cell r="J26258" t="str">
            <v/>
          </cell>
        </row>
        <row r="26259">
          <cell r="J26259" t="str">
            <v/>
          </cell>
        </row>
        <row r="26260">
          <cell r="J26260" t="str">
            <v/>
          </cell>
        </row>
        <row r="26261">
          <cell r="J26261" t="str">
            <v/>
          </cell>
        </row>
        <row r="26262">
          <cell r="J26262" t="str">
            <v/>
          </cell>
        </row>
        <row r="26263">
          <cell r="J26263" t="str">
            <v/>
          </cell>
        </row>
        <row r="26264">
          <cell r="J26264" t="str">
            <v/>
          </cell>
        </row>
        <row r="26265">
          <cell r="J26265" t="str">
            <v/>
          </cell>
        </row>
        <row r="26266">
          <cell r="J26266" t="str">
            <v/>
          </cell>
        </row>
        <row r="26267">
          <cell r="J26267" t="str">
            <v/>
          </cell>
        </row>
        <row r="26268">
          <cell r="J26268" t="str">
            <v/>
          </cell>
        </row>
        <row r="26269">
          <cell r="J26269" t="str">
            <v/>
          </cell>
        </row>
        <row r="26270">
          <cell r="J26270" t="str">
            <v/>
          </cell>
        </row>
        <row r="26271">
          <cell r="J26271" t="str">
            <v/>
          </cell>
        </row>
        <row r="26272">
          <cell r="J26272" t="str">
            <v/>
          </cell>
        </row>
        <row r="26273">
          <cell r="J26273" t="str">
            <v/>
          </cell>
        </row>
        <row r="26274">
          <cell r="J26274" t="str">
            <v/>
          </cell>
        </row>
        <row r="26275">
          <cell r="J26275" t="str">
            <v/>
          </cell>
        </row>
        <row r="26276">
          <cell r="J26276" t="str">
            <v/>
          </cell>
        </row>
        <row r="26277">
          <cell r="J26277" t="str">
            <v/>
          </cell>
        </row>
        <row r="26278">
          <cell r="J26278" t="str">
            <v/>
          </cell>
        </row>
        <row r="26279">
          <cell r="J26279" t="str">
            <v/>
          </cell>
        </row>
        <row r="26280">
          <cell r="J26280" t="str">
            <v/>
          </cell>
        </row>
        <row r="26281">
          <cell r="J26281" t="str">
            <v/>
          </cell>
        </row>
        <row r="26282">
          <cell r="J26282" t="str">
            <v/>
          </cell>
        </row>
        <row r="26283">
          <cell r="J26283" t="str">
            <v/>
          </cell>
        </row>
        <row r="26284">
          <cell r="J26284" t="str">
            <v/>
          </cell>
        </row>
        <row r="26285">
          <cell r="J26285" t="str">
            <v/>
          </cell>
        </row>
        <row r="26286">
          <cell r="J26286" t="str">
            <v/>
          </cell>
        </row>
        <row r="26287">
          <cell r="J26287" t="str">
            <v/>
          </cell>
        </row>
        <row r="26288">
          <cell r="J26288" t="str">
            <v/>
          </cell>
        </row>
        <row r="26289">
          <cell r="J26289" t="str">
            <v/>
          </cell>
        </row>
        <row r="26290">
          <cell r="J26290" t="str">
            <v/>
          </cell>
        </row>
        <row r="26291">
          <cell r="J26291" t="str">
            <v/>
          </cell>
        </row>
        <row r="26292">
          <cell r="J26292" t="str">
            <v/>
          </cell>
        </row>
        <row r="26293">
          <cell r="J26293" t="str">
            <v/>
          </cell>
        </row>
        <row r="26294">
          <cell r="J26294" t="str">
            <v/>
          </cell>
        </row>
        <row r="26295">
          <cell r="J26295" t="str">
            <v/>
          </cell>
        </row>
        <row r="26296">
          <cell r="J26296" t="str">
            <v/>
          </cell>
        </row>
        <row r="26297">
          <cell r="J26297" t="str">
            <v/>
          </cell>
        </row>
        <row r="26298">
          <cell r="J26298" t="str">
            <v/>
          </cell>
        </row>
        <row r="26299">
          <cell r="J26299" t="str">
            <v/>
          </cell>
        </row>
        <row r="26300">
          <cell r="J26300" t="str">
            <v/>
          </cell>
        </row>
        <row r="26301">
          <cell r="J26301" t="str">
            <v/>
          </cell>
        </row>
        <row r="26302">
          <cell r="J26302" t="str">
            <v/>
          </cell>
        </row>
        <row r="26303">
          <cell r="J26303" t="str">
            <v/>
          </cell>
        </row>
        <row r="26304">
          <cell r="J26304" t="str">
            <v/>
          </cell>
        </row>
        <row r="26305">
          <cell r="J26305" t="str">
            <v/>
          </cell>
        </row>
        <row r="26306">
          <cell r="J26306" t="str">
            <v/>
          </cell>
        </row>
        <row r="26307">
          <cell r="J26307" t="str">
            <v/>
          </cell>
        </row>
        <row r="26308">
          <cell r="J26308" t="str">
            <v/>
          </cell>
        </row>
        <row r="26309">
          <cell r="J26309" t="str">
            <v/>
          </cell>
        </row>
        <row r="26310">
          <cell r="J26310" t="str">
            <v/>
          </cell>
        </row>
        <row r="26311">
          <cell r="J26311" t="str">
            <v/>
          </cell>
        </row>
        <row r="26312">
          <cell r="J26312" t="str">
            <v/>
          </cell>
        </row>
        <row r="26313">
          <cell r="J26313" t="str">
            <v/>
          </cell>
        </row>
        <row r="26314">
          <cell r="J26314" t="str">
            <v/>
          </cell>
        </row>
        <row r="26315">
          <cell r="J26315" t="str">
            <v/>
          </cell>
        </row>
        <row r="26316">
          <cell r="J26316" t="str">
            <v/>
          </cell>
        </row>
        <row r="26317">
          <cell r="J26317" t="str">
            <v/>
          </cell>
        </row>
        <row r="26318">
          <cell r="J26318" t="str">
            <v/>
          </cell>
        </row>
        <row r="26319">
          <cell r="J26319" t="str">
            <v/>
          </cell>
        </row>
        <row r="26320">
          <cell r="J26320" t="str">
            <v/>
          </cell>
        </row>
        <row r="26321">
          <cell r="J26321" t="str">
            <v/>
          </cell>
        </row>
        <row r="26322">
          <cell r="J26322" t="str">
            <v/>
          </cell>
        </row>
        <row r="26323">
          <cell r="J26323" t="str">
            <v/>
          </cell>
        </row>
        <row r="26324">
          <cell r="J26324" t="str">
            <v/>
          </cell>
        </row>
        <row r="26325">
          <cell r="J26325" t="str">
            <v/>
          </cell>
        </row>
        <row r="26326">
          <cell r="J26326" t="str">
            <v/>
          </cell>
        </row>
        <row r="26327">
          <cell r="J26327" t="str">
            <v/>
          </cell>
        </row>
        <row r="26328">
          <cell r="J26328" t="str">
            <v/>
          </cell>
        </row>
        <row r="26329">
          <cell r="J26329" t="str">
            <v/>
          </cell>
        </row>
        <row r="26330">
          <cell r="J26330" t="str">
            <v/>
          </cell>
        </row>
        <row r="26331">
          <cell r="J26331" t="str">
            <v/>
          </cell>
        </row>
        <row r="26332">
          <cell r="J26332" t="str">
            <v/>
          </cell>
        </row>
        <row r="26333">
          <cell r="J26333" t="str">
            <v/>
          </cell>
        </row>
        <row r="26334">
          <cell r="J26334" t="str">
            <v/>
          </cell>
        </row>
        <row r="26335">
          <cell r="J26335" t="str">
            <v/>
          </cell>
        </row>
        <row r="26336">
          <cell r="J26336" t="str">
            <v/>
          </cell>
        </row>
        <row r="26337">
          <cell r="J26337" t="str">
            <v/>
          </cell>
        </row>
        <row r="26338">
          <cell r="J26338" t="str">
            <v/>
          </cell>
        </row>
        <row r="26339">
          <cell r="J26339" t="str">
            <v/>
          </cell>
        </row>
        <row r="26340">
          <cell r="J26340" t="str">
            <v/>
          </cell>
        </row>
        <row r="26341">
          <cell r="J26341" t="str">
            <v/>
          </cell>
        </row>
        <row r="26342">
          <cell r="J26342" t="str">
            <v/>
          </cell>
        </row>
        <row r="26343">
          <cell r="J26343" t="str">
            <v/>
          </cell>
        </row>
        <row r="26344">
          <cell r="J26344" t="str">
            <v/>
          </cell>
        </row>
        <row r="26345">
          <cell r="J26345" t="str">
            <v/>
          </cell>
        </row>
        <row r="26346">
          <cell r="J26346" t="str">
            <v/>
          </cell>
        </row>
        <row r="26347">
          <cell r="J26347" t="str">
            <v/>
          </cell>
        </row>
        <row r="26348">
          <cell r="J26348" t="str">
            <v/>
          </cell>
        </row>
        <row r="26349">
          <cell r="J26349" t="str">
            <v/>
          </cell>
        </row>
        <row r="26350">
          <cell r="J26350" t="str">
            <v/>
          </cell>
        </row>
        <row r="26351">
          <cell r="J26351" t="str">
            <v/>
          </cell>
        </row>
        <row r="26352">
          <cell r="J26352" t="str">
            <v/>
          </cell>
        </row>
        <row r="26353">
          <cell r="J26353" t="str">
            <v/>
          </cell>
        </row>
        <row r="26354">
          <cell r="J26354" t="str">
            <v/>
          </cell>
        </row>
        <row r="26355">
          <cell r="J26355" t="str">
            <v/>
          </cell>
        </row>
        <row r="26356">
          <cell r="J26356" t="str">
            <v/>
          </cell>
        </row>
        <row r="26357">
          <cell r="J26357" t="str">
            <v/>
          </cell>
        </row>
        <row r="26358">
          <cell r="J26358" t="str">
            <v/>
          </cell>
        </row>
        <row r="26359">
          <cell r="J26359" t="str">
            <v/>
          </cell>
        </row>
        <row r="26360">
          <cell r="J26360" t="str">
            <v/>
          </cell>
        </row>
        <row r="26361">
          <cell r="J26361" t="str">
            <v/>
          </cell>
        </row>
        <row r="26362">
          <cell r="J26362" t="str">
            <v/>
          </cell>
        </row>
        <row r="26363">
          <cell r="J26363" t="str">
            <v/>
          </cell>
        </row>
        <row r="26364">
          <cell r="J26364" t="str">
            <v/>
          </cell>
        </row>
        <row r="26365">
          <cell r="J26365" t="str">
            <v/>
          </cell>
        </row>
        <row r="26366">
          <cell r="J26366" t="str">
            <v/>
          </cell>
        </row>
        <row r="26367">
          <cell r="J26367" t="str">
            <v/>
          </cell>
        </row>
        <row r="26368">
          <cell r="J26368" t="str">
            <v/>
          </cell>
        </row>
        <row r="26369">
          <cell r="J26369" t="str">
            <v/>
          </cell>
        </row>
        <row r="26370">
          <cell r="J26370" t="str">
            <v/>
          </cell>
        </row>
        <row r="26371">
          <cell r="J26371" t="str">
            <v/>
          </cell>
        </row>
        <row r="26372">
          <cell r="J26372" t="str">
            <v/>
          </cell>
        </row>
        <row r="26373">
          <cell r="J26373" t="str">
            <v/>
          </cell>
        </row>
        <row r="26374">
          <cell r="J26374" t="str">
            <v/>
          </cell>
        </row>
        <row r="26375">
          <cell r="J26375" t="str">
            <v/>
          </cell>
        </row>
        <row r="26376">
          <cell r="J26376" t="str">
            <v/>
          </cell>
        </row>
        <row r="26377">
          <cell r="J26377" t="str">
            <v/>
          </cell>
        </row>
        <row r="26378">
          <cell r="J26378" t="str">
            <v/>
          </cell>
        </row>
        <row r="26379">
          <cell r="J26379" t="str">
            <v/>
          </cell>
        </row>
        <row r="26380">
          <cell r="J26380" t="str">
            <v/>
          </cell>
        </row>
        <row r="26381">
          <cell r="J26381" t="str">
            <v/>
          </cell>
        </row>
        <row r="26382">
          <cell r="J26382" t="str">
            <v/>
          </cell>
        </row>
        <row r="26383">
          <cell r="J26383" t="str">
            <v/>
          </cell>
        </row>
        <row r="26384">
          <cell r="J26384" t="str">
            <v/>
          </cell>
        </row>
        <row r="26385">
          <cell r="J26385" t="str">
            <v/>
          </cell>
        </row>
        <row r="26386">
          <cell r="J26386" t="str">
            <v/>
          </cell>
        </row>
        <row r="26387">
          <cell r="J26387" t="str">
            <v/>
          </cell>
        </row>
        <row r="26388">
          <cell r="J26388" t="str">
            <v/>
          </cell>
        </row>
        <row r="26389">
          <cell r="J26389" t="str">
            <v/>
          </cell>
        </row>
        <row r="26390">
          <cell r="J26390" t="str">
            <v/>
          </cell>
        </row>
        <row r="26391">
          <cell r="J26391" t="str">
            <v/>
          </cell>
        </row>
        <row r="26392">
          <cell r="J26392" t="str">
            <v/>
          </cell>
        </row>
        <row r="26393">
          <cell r="J26393" t="str">
            <v/>
          </cell>
        </row>
        <row r="26394">
          <cell r="J26394" t="str">
            <v/>
          </cell>
        </row>
        <row r="26395">
          <cell r="J26395" t="str">
            <v/>
          </cell>
        </row>
        <row r="26396">
          <cell r="J26396" t="str">
            <v/>
          </cell>
        </row>
        <row r="26397">
          <cell r="J26397" t="str">
            <v/>
          </cell>
        </row>
        <row r="26398">
          <cell r="J26398" t="str">
            <v/>
          </cell>
        </row>
        <row r="26399">
          <cell r="J26399" t="str">
            <v/>
          </cell>
        </row>
        <row r="26400">
          <cell r="J26400" t="str">
            <v/>
          </cell>
        </row>
        <row r="26401">
          <cell r="J26401" t="str">
            <v/>
          </cell>
        </row>
        <row r="26402">
          <cell r="J26402" t="str">
            <v/>
          </cell>
        </row>
        <row r="26403">
          <cell r="J26403" t="str">
            <v/>
          </cell>
        </row>
        <row r="26404">
          <cell r="J26404" t="str">
            <v/>
          </cell>
        </row>
        <row r="26405">
          <cell r="J26405" t="str">
            <v/>
          </cell>
        </row>
        <row r="26406">
          <cell r="J26406" t="str">
            <v/>
          </cell>
        </row>
        <row r="26407">
          <cell r="J26407" t="str">
            <v/>
          </cell>
        </row>
        <row r="26408">
          <cell r="J26408" t="str">
            <v/>
          </cell>
        </row>
        <row r="26409">
          <cell r="J26409" t="str">
            <v/>
          </cell>
        </row>
        <row r="26410">
          <cell r="J26410" t="str">
            <v/>
          </cell>
        </row>
        <row r="26411">
          <cell r="J26411" t="str">
            <v/>
          </cell>
        </row>
        <row r="26412">
          <cell r="J26412" t="str">
            <v/>
          </cell>
        </row>
        <row r="26413">
          <cell r="J26413" t="str">
            <v/>
          </cell>
        </row>
        <row r="26414">
          <cell r="J26414" t="str">
            <v/>
          </cell>
        </row>
        <row r="26415">
          <cell r="J26415" t="str">
            <v/>
          </cell>
        </row>
        <row r="26416">
          <cell r="J26416" t="str">
            <v/>
          </cell>
        </row>
        <row r="26417">
          <cell r="J26417" t="str">
            <v/>
          </cell>
        </row>
        <row r="26418">
          <cell r="J26418" t="str">
            <v/>
          </cell>
        </row>
        <row r="26419">
          <cell r="J26419" t="str">
            <v/>
          </cell>
        </row>
        <row r="26420">
          <cell r="J26420" t="str">
            <v/>
          </cell>
        </row>
        <row r="26421">
          <cell r="J26421" t="str">
            <v/>
          </cell>
        </row>
        <row r="26422">
          <cell r="J26422" t="str">
            <v/>
          </cell>
        </row>
        <row r="26423">
          <cell r="J26423" t="str">
            <v/>
          </cell>
        </row>
        <row r="26424">
          <cell r="J26424" t="str">
            <v/>
          </cell>
        </row>
        <row r="26425">
          <cell r="J26425" t="str">
            <v/>
          </cell>
        </row>
        <row r="26426">
          <cell r="J26426" t="str">
            <v/>
          </cell>
        </row>
        <row r="26427">
          <cell r="J26427" t="str">
            <v/>
          </cell>
        </row>
        <row r="26428">
          <cell r="J26428" t="str">
            <v/>
          </cell>
        </row>
        <row r="26429">
          <cell r="J26429" t="str">
            <v/>
          </cell>
        </row>
        <row r="26430">
          <cell r="J26430" t="str">
            <v/>
          </cell>
        </row>
        <row r="26431">
          <cell r="J26431" t="str">
            <v/>
          </cell>
        </row>
        <row r="26432">
          <cell r="J26432" t="str">
            <v/>
          </cell>
        </row>
        <row r="26433">
          <cell r="J26433" t="str">
            <v/>
          </cell>
        </row>
        <row r="26434">
          <cell r="J26434" t="str">
            <v/>
          </cell>
        </row>
        <row r="26435">
          <cell r="J26435" t="str">
            <v/>
          </cell>
        </row>
        <row r="26436">
          <cell r="J26436" t="str">
            <v/>
          </cell>
        </row>
        <row r="26437">
          <cell r="J26437" t="str">
            <v/>
          </cell>
        </row>
        <row r="26438">
          <cell r="J26438" t="str">
            <v/>
          </cell>
        </row>
        <row r="26439">
          <cell r="J26439" t="str">
            <v/>
          </cell>
        </row>
        <row r="26440">
          <cell r="J26440" t="str">
            <v/>
          </cell>
        </row>
        <row r="26441">
          <cell r="J26441" t="str">
            <v/>
          </cell>
        </row>
        <row r="26442">
          <cell r="J26442" t="str">
            <v/>
          </cell>
        </row>
        <row r="26443">
          <cell r="J26443" t="str">
            <v/>
          </cell>
        </row>
        <row r="26444">
          <cell r="J26444" t="str">
            <v/>
          </cell>
        </row>
        <row r="26445">
          <cell r="J26445" t="str">
            <v/>
          </cell>
        </row>
        <row r="26446">
          <cell r="J26446" t="str">
            <v/>
          </cell>
        </row>
        <row r="26447">
          <cell r="J26447" t="str">
            <v/>
          </cell>
        </row>
        <row r="26448">
          <cell r="J26448" t="str">
            <v/>
          </cell>
        </row>
        <row r="26449">
          <cell r="J26449" t="str">
            <v/>
          </cell>
        </row>
        <row r="26450">
          <cell r="J26450" t="str">
            <v/>
          </cell>
        </row>
        <row r="26451">
          <cell r="J26451" t="str">
            <v/>
          </cell>
        </row>
        <row r="26452">
          <cell r="J26452" t="str">
            <v/>
          </cell>
        </row>
        <row r="26453">
          <cell r="J26453" t="str">
            <v/>
          </cell>
        </row>
        <row r="26454">
          <cell r="J26454" t="str">
            <v/>
          </cell>
        </row>
        <row r="26455">
          <cell r="J26455" t="str">
            <v/>
          </cell>
        </row>
        <row r="26456">
          <cell r="J26456" t="str">
            <v/>
          </cell>
        </row>
        <row r="26457">
          <cell r="J26457" t="str">
            <v/>
          </cell>
        </row>
        <row r="26458">
          <cell r="J26458" t="str">
            <v/>
          </cell>
        </row>
        <row r="26459">
          <cell r="J26459" t="str">
            <v/>
          </cell>
        </row>
        <row r="26460">
          <cell r="J26460" t="str">
            <v/>
          </cell>
        </row>
        <row r="26461">
          <cell r="J26461" t="str">
            <v/>
          </cell>
        </row>
        <row r="26462">
          <cell r="J26462" t="str">
            <v/>
          </cell>
        </row>
        <row r="26463">
          <cell r="J26463" t="str">
            <v/>
          </cell>
        </row>
        <row r="26464">
          <cell r="J26464" t="str">
            <v/>
          </cell>
        </row>
        <row r="26465">
          <cell r="J26465" t="str">
            <v/>
          </cell>
        </row>
        <row r="26466">
          <cell r="J26466" t="str">
            <v/>
          </cell>
        </row>
        <row r="26467">
          <cell r="J26467" t="str">
            <v/>
          </cell>
        </row>
        <row r="26468">
          <cell r="J26468" t="str">
            <v/>
          </cell>
        </row>
        <row r="26469">
          <cell r="J26469" t="str">
            <v/>
          </cell>
        </row>
        <row r="26470">
          <cell r="J26470" t="str">
            <v/>
          </cell>
        </row>
        <row r="26471">
          <cell r="J26471" t="str">
            <v/>
          </cell>
        </row>
        <row r="26472">
          <cell r="J26472" t="str">
            <v/>
          </cell>
        </row>
        <row r="26473">
          <cell r="J26473" t="str">
            <v/>
          </cell>
        </row>
        <row r="26474">
          <cell r="J26474" t="str">
            <v/>
          </cell>
        </row>
        <row r="26475">
          <cell r="J26475" t="str">
            <v/>
          </cell>
        </row>
        <row r="26476">
          <cell r="J26476" t="str">
            <v/>
          </cell>
        </row>
        <row r="26477">
          <cell r="J26477" t="str">
            <v/>
          </cell>
        </row>
        <row r="26478">
          <cell r="J26478" t="str">
            <v/>
          </cell>
        </row>
        <row r="26479">
          <cell r="J26479" t="str">
            <v/>
          </cell>
        </row>
        <row r="26480">
          <cell r="J26480" t="str">
            <v/>
          </cell>
        </row>
        <row r="26481">
          <cell r="J26481" t="str">
            <v/>
          </cell>
        </row>
        <row r="26482">
          <cell r="J26482" t="str">
            <v/>
          </cell>
        </row>
        <row r="26483">
          <cell r="J26483" t="str">
            <v/>
          </cell>
        </row>
        <row r="26484">
          <cell r="J26484" t="str">
            <v/>
          </cell>
        </row>
        <row r="26485">
          <cell r="J26485" t="str">
            <v/>
          </cell>
        </row>
        <row r="26486">
          <cell r="J26486" t="str">
            <v/>
          </cell>
        </row>
        <row r="26487">
          <cell r="J26487" t="str">
            <v/>
          </cell>
        </row>
        <row r="26488">
          <cell r="J26488" t="str">
            <v/>
          </cell>
        </row>
        <row r="26489">
          <cell r="J26489" t="str">
            <v/>
          </cell>
        </row>
        <row r="26490">
          <cell r="J26490" t="str">
            <v/>
          </cell>
        </row>
        <row r="26491">
          <cell r="J26491" t="str">
            <v/>
          </cell>
        </row>
        <row r="26492">
          <cell r="J26492" t="str">
            <v/>
          </cell>
        </row>
        <row r="26493">
          <cell r="J26493" t="str">
            <v/>
          </cell>
        </row>
        <row r="26494">
          <cell r="J26494" t="str">
            <v/>
          </cell>
        </row>
        <row r="26495">
          <cell r="J26495" t="str">
            <v/>
          </cell>
        </row>
        <row r="26496">
          <cell r="J26496" t="str">
            <v/>
          </cell>
        </row>
        <row r="26497">
          <cell r="J26497" t="str">
            <v/>
          </cell>
        </row>
        <row r="26498">
          <cell r="J26498" t="str">
            <v/>
          </cell>
        </row>
        <row r="26499">
          <cell r="J26499" t="str">
            <v/>
          </cell>
        </row>
        <row r="26500">
          <cell r="J26500" t="str">
            <v/>
          </cell>
        </row>
        <row r="26501">
          <cell r="J26501" t="str">
            <v/>
          </cell>
        </row>
        <row r="26502">
          <cell r="J26502" t="str">
            <v/>
          </cell>
        </row>
        <row r="26503">
          <cell r="J26503" t="str">
            <v/>
          </cell>
        </row>
        <row r="26504">
          <cell r="J26504" t="str">
            <v/>
          </cell>
        </row>
        <row r="26505">
          <cell r="J26505" t="str">
            <v/>
          </cell>
        </row>
        <row r="26506">
          <cell r="J26506" t="str">
            <v/>
          </cell>
        </row>
        <row r="26507">
          <cell r="J26507" t="str">
            <v/>
          </cell>
        </row>
        <row r="26508">
          <cell r="J26508" t="str">
            <v/>
          </cell>
        </row>
        <row r="26509">
          <cell r="J26509" t="str">
            <v/>
          </cell>
        </row>
        <row r="26510">
          <cell r="J26510" t="str">
            <v/>
          </cell>
        </row>
        <row r="26511">
          <cell r="J26511" t="str">
            <v/>
          </cell>
        </row>
        <row r="26512">
          <cell r="J26512" t="str">
            <v/>
          </cell>
        </row>
        <row r="26513">
          <cell r="J26513" t="str">
            <v/>
          </cell>
        </row>
        <row r="26514">
          <cell r="J26514" t="str">
            <v/>
          </cell>
        </row>
        <row r="26515">
          <cell r="J26515" t="str">
            <v/>
          </cell>
        </row>
        <row r="26516">
          <cell r="J26516" t="str">
            <v/>
          </cell>
        </row>
        <row r="26517">
          <cell r="J26517" t="str">
            <v/>
          </cell>
        </row>
        <row r="26518">
          <cell r="J26518" t="str">
            <v/>
          </cell>
        </row>
        <row r="26519">
          <cell r="J26519" t="str">
            <v/>
          </cell>
        </row>
        <row r="26520">
          <cell r="J26520" t="str">
            <v/>
          </cell>
        </row>
        <row r="26521">
          <cell r="J26521" t="str">
            <v/>
          </cell>
        </row>
        <row r="26522">
          <cell r="J26522" t="str">
            <v/>
          </cell>
        </row>
        <row r="26523">
          <cell r="J26523" t="str">
            <v/>
          </cell>
        </row>
        <row r="26524">
          <cell r="J26524" t="str">
            <v/>
          </cell>
        </row>
        <row r="26525">
          <cell r="J26525" t="str">
            <v/>
          </cell>
        </row>
        <row r="26526">
          <cell r="J26526" t="str">
            <v/>
          </cell>
        </row>
        <row r="26527">
          <cell r="J26527" t="str">
            <v/>
          </cell>
        </row>
        <row r="26528">
          <cell r="J26528" t="str">
            <v/>
          </cell>
        </row>
        <row r="26529">
          <cell r="J26529" t="str">
            <v/>
          </cell>
        </row>
        <row r="26530">
          <cell r="J26530" t="str">
            <v/>
          </cell>
        </row>
        <row r="26531">
          <cell r="J26531" t="str">
            <v/>
          </cell>
        </row>
        <row r="26532">
          <cell r="J26532" t="str">
            <v/>
          </cell>
        </row>
        <row r="26533">
          <cell r="J26533" t="str">
            <v/>
          </cell>
        </row>
        <row r="26534">
          <cell r="J26534" t="str">
            <v/>
          </cell>
        </row>
        <row r="26535">
          <cell r="J26535" t="str">
            <v/>
          </cell>
        </row>
        <row r="26536">
          <cell r="J26536" t="str">
            <v/>
          </cell>
        </row>
        <row r="26537">
          <cell r="J26537" t="str">
            <v/>
          </cell>
        </row>
        <row r="26538">
          <cell r="J26538" t="str">
            <v/>
          </cell>
        </row>
        <row r="26539">
          <cell r="J26539" t="str">
            <v/>
          </cell>
        </row>
        <row r="26540">
          <cell r="J26540" t="str">
            <v/>
          </cell>
        </row>
        <row r="26541">
          <cell r="J26541" t="str">
            <v/>
          </cell>
        </row>
        <row r="26542">
          <cell r="J26542" t="str">
            <v/>
          </cell>
        </row>
        <row r="26543">
          <cell r="J26543" t="str">
            <v/>
          </cell>
        </row>
        <row r="26544">
          <cell r="J26544" t="str">
            <v/>
          </cell>
        </row>
        <row r="26545">
          <cell r="J26545" t="str">
            <v/>
          </cell>
        </row>
        <row r="26546">
          <cell r="J26546" t="str">
            <v/>
          </cell>
        </row>
        <row r="26547">
          <cell r="J26547" t="str">
            <v/>
          </cell>
        </row>
        <row r="26548">
          <cell r="J26548" t="str">
            <v/>
          </cell>
        </row>
        <row r="26549">
          <cell r="J26549" t="str">
            <v/>
          </cell>
        </row>
        <row r="26550">
          <cell r="J26550" t="str">
            <v/>
          </cell>
        </row>
        <row r="26551">
          <cell r="J26551" t="str">
            <v/>
          </cell>
        </row>
        <row r="26552">
          <cell r="J26552" t="str">
            <v/>
          </cell>
        </row>
        <row r="26553">
          <cell r="J26553" t="str">
            <v/>
          </cell>
        </row>
        <row r="26554">
          <cell r="J26554" t="str">
            <v/>
          </cell>
        </row>
        <row r="26555">
          <cell r="J26555" t="str">
            <v/>
          </cell>
        </row>
        <row r="26556">
          <cell r="J26556" t="str">
            <v/>
          </cell>
        </row>
        <row r="26557">
          <cell r="J26557" t="str">
            <v/>
          </cell>
        </row>
        <row r="26558">
          <cell r="J26558" t="str">
            <v/>
          </cell>
        </row>
        <row r="26559">
          <cell r="J26559" t="str">
            <v/>
          </cell>
        </row>
        <row r="26560">
          <cell r="J26560" t="str">
            <v/>
          </cell>
        </row>
        <row r="26561">
          <cell r="J26561" t="str">
            <v/>
          </cell>
        </row>
        <row r="26562">
          <cell r="J26562" t="str">
            <v/>
          </cell>
        </row>
        <row r="26563">
          <cell r="J26563" t="str">
            <v/>
          </cell>
        </row>
        <row r="26564">
          <cell r="J26564" t="str">
            <v/>
          </cell>
        </row>
        <row r="26565">
          <cell r="J26565" t="str">
            <v/>
          </cell>
        </row>
        <row r="26566">
          <cell r="J26566" t="str">
            <v/>
          </cell>
        </row>
        <row r="26567">
          <cell r="J26567" t="str">
            <v/>
          </cell>
        </row>
        <row r="26568">
          <cell r="J26568" t="str">
            <v/>
          </cell>
        </row>
        <row r="26569">
          <cell r="J26569" t="str">
            <v/>
          </cell>
        </row>
        <row r="26570">
          <cell r="J26570" t="str">
            <v/>
          </cell>
        </row>
        <row r="26571">
          <cell r="J26571" t="str">
            <v/>
          </cell>
        </row>
        <row r="26572">
          <cell r="J26572" t="str">
            <v/>
          </cell>
        </row>
        <row r="26573">
          <cell r="J26573" t="str">
            <v/>
          </cell>
        </row>
        <row r="26574">
          <cell r="J26574" t="str">
            <v/>
          </cell>
        </row>
        <row r="26575">
          <cell r="J26575" t="str">
            <v/>
          </cell>
        </row>
        <row r="26576">
          <cell r="J26576" t="str">
            <v/>
          </cell>
        </row>
        <row r="26577">
          <cell r="J26577" t="str">
            <v/>
          </cell>
        </row>
        <row r="26578">
          <cell r="J26578" t="str">
            <v/>
          </cell>
        </row>
        <row r="26579">
          <cell r="J26579" t="str">
            <v/>
          </cell>
        </row>
        <row r="26580">
          <cell r="J26580" t="str">
            <v/>
          </cell>
        </row>
        <row r="26581">
          <cell r="J26581" t="str">
            <v/>
          </cell>
        </row>
        <row r="26582">
          <cell r="J26582" t="str">
            <v/>
          </cell>
        </row>
        <row r="26583">
          <cell r="J26583" t="str">
            <v/>
          </cell>
        </row>
        <row r="26584">
          <cell r="J26584" t="str">
            <v/>
          </cell>
        </row>
        <row r="26585">
          <cell r="J26585" t="str">
            <v/>
          </cell>
        </row>
        <row r="26586">
          <cell r="J26586" t="str">
            <v/>
          </cell>
        </row>
        <row r="26587">
          <cell r="J26587" t="str">
            <v/>
          </cell>
        </row>
        <row r="26588">
          <cell r="J26588" t="str">
            <v/>
          </cell>
        </row>
        <row r="26589">
          <cell r="J26589" t="str">
            <v/>
          </cell>
        </row>
        <row r="26590">
          <cell r="J26590" t="str">
            <v/>
          </cell>
        </row>
        <row r="26591">
          <cell r="J26591" t="str">
            <v/>
          </cell>
        </row>
        <row r="26592">
          <cell r="J26592" t="str">
            <v/>
          </cell>
        </row>
        <row r="26593">
          <cell r="J26593" t="str">
            <v/>
          </cell>
        </row>
        <row r="26594">
          <cell r="J26594" t="str">
            <v/>
          </cell>
        </row>
        <row r="26595">
          <cell r="J26595" t="str">
            <v/>
          </cell>
        </row>
        <row r="26596">
          <cell r="J26596" t="str">
            <v/>
          </cell>
        </row>
        <row r="26597">
          <cell r="J26597" t="str">
            <v/>
          </cell>
        </row>
        <row r="26598">
          <cell r="J26598" t="str">
            <v/>
          </cell>
        </row>
        <row r="26599">
          <cell r="J26599" t="str">
            <v/>
          </cell>
        </row>
        <row r="26600">
          <cell r="J26600" t="str">
            <v/>
          </cell>
        </row>
        <row r="26601">
          <cell r="J26601" t="str">
            <v/>
          </cell>
        </row>
        <row r="26602">
          <cell r="J26602" t="str">
            <v/>
          </cell>
        </row>
        <row r="26603">
          <cell r="J26603" t="str">
            <v/>
          </cell>
        </row>
        <row r="26604">
          <cell r="J26604" t="str">
            <v/>
          </cell>
        </row>
        <row r="26605">
          <cell r="J26605" t="str">
            <v/>
          </cell>
        </row>
        <row r="26606">
          <cell r="J26606" t="str">
            <v/>
          </cell>
        </row>
        <row r="26607">
          <cell r="J26607" t="str">
            <v/>
          </cell>
        </row>
        <row r="26608">
          <cell r="J26608" t="str">
            <v/>
          </cell>
        </row>
        <row r="26609">
          <cell r="J26609" t="str">
            <v/>
          </cell>
        </row>
        <row r="26610">
          <cell r="J26610" t="str">
            <v/>
          </cell>
        </row>
        <row r="26611">
          <cell r="J26611" t="str">
            <v/>
          </cell>
        </row>
        <row r="26612">
          <cell r="J26612" t="str">
            <v/>
          </cell>
        </row>
        <row r="26613">
          <cell r="J26613" t="str">
            <v/>
          </cell>
        </row>
        <row r="26614">
          <cell r="J26614" t="str">
            <v/>
          </cell>
        </row>
        <row r="26615">
          <cell r="J26615" t="str">
            <v/>
          </cell>
        </row>
        <row r="26616">
          <cell r="J26616" t="str">
            <v/>
          </cell>
        </row>
        <row r="26617">
          <cell r="J26617" t="str">
            <v/>
          </cell>
        </row>
        <row r="26618">
          <cell r="J26618" t="str">
            <v/>
          </cell>
        </row>
        <row r="26619">
          <cell r="J26619" t="str">
            <v/>
          </cell>
        </row>
        <row r="26620">
          <cell r="J26620" t="str">
            <v/>
          </cell>
        </row>
        <row r="26621">
          <cell r="J26621" t="str">
            <v/>
          </cell>
        </row>
        <row r="26622">
          <cell r="J26622" t="str">
            <v/>
          </cell>
        </row>
        <row r="26623">
          <cell r="J26623" t="str">
            <v/>
          </cell>
        </row>
        <row r="26624">
          <cell r="J26624" t="str">
            <v/>
          </cell>
        </row>
        <row r="26625">
          <cell r="J26625" t="str">
            <v/>
          </cell>
        </row>
        <row r="26626">
          <cell r="J26626" t="str">
            <v/>
          </cell>
        </row>
        <row r="26627">
          <cell r="J26627" t="str">
            <v/>
          </cell>
        </row>
        <row r="26628">
          <cell r="J26628" t="str">
            <v/>
          </cell>
        </row>
        <row r="26629">
          <cell r="J26629" t="str">
            <v/>
          </cell>
        </row>
        <row r="26630">
          <cell r="J26630" t="str">
            <v/>
          </cell>
        </row>
        <row r="26631">
          <cell r="J26631" t="str">
            <v/>
          </cell>
        </row>
        <row r="26632">
          <cell r="J26632" t="str">
            <v/>
          </cell>
        </row>
        <row r="26633">
          <cell r="J26633" t="str">
            <v/>
          </cell>
        </row>
        <row r="26634">
          <cell r="J26634" t="str">
            <v/>
          </cell>
        </row>
        <row r="26635">
          <cell r="J26635" t="str">
            <v/>
          </cell>
        </row>
        <row r="26636">
          <cell r="J26636" t="str">
            <v/>
          </cell>
        </row>
        <row r="26637">
          <cell r="J26637" t="str">
            <v/>
          </cell>
        </row>
        <row r="26638">
          <cell r="J26638" t="str">
            <v/>
          </cell>
        </row>
        <row r="26639">
          <cell r="J26639" t="str">
            <v/>
          </cell>
        </row>
        <row r="26640">
          <cell r="J26640" t="str">
            <v/>
          </cell>
        </row>
        <row r="26641">
          <cell r="J26641" t="str">
            <v/>
          </cell>
        </row>
        <row r="26642">
          <cell r="J26642" t="str">
            <v/>
          </cell>
        </row>
        <row r="26643">
          <cell r="J26643" t="str">
            <v/>
          </cell>
        </row>
        <row r="26644">
          <cell r="J26644" t="str">
            <v/>
          </cell>
        </row>
        <row r="26645">
          <cell r="J26645" t="str">
            <v/>
          </cell>
        </row>
        <row r="26646">
          <cell r="J26646" t="str">
            <v/>
          </cell>
        </row>
        <row r="26647">
          <cell r="J26647" t="str">
            <v/>
          </cell>
        </row>
        <row r="26648">
          <cell r="J26648" t="str">
            <v/>
          </cell>
        </row>
        <row r="26649">
          <cell r="J26649" t="str">
            <v/>
          </cell>
        </row>
        <row r="26650">
          <cell r="J26650" t="str">
            <v/>
          </cell>
        </row>
        <row r="26651">
          <cell r="J26651" t="str">
            <v/>
          </cell>
        </row>
        <row r="26652">
          <cell r="J26652" t="str">
            <v/>
          </cell>
        </row>
        <row r="26653">
          <cell r="J26653" t="str">
            <v/>
          </cell>
        </row>
        <row r="26654">
          <cell r="J26654" t="str">
            <v/>
          </cell>
        </row>
        <row r="26655">
          <cell r="J26655" t="str">
            <v/>
          </cell>
        </row>
        <row r="26656">
          <cell r="J26656" t="str">
            <v/>
          </cell>
        </row>
        <row r="26657">
          <cell r="J26657" t="str">
            <v/>
          </cell>
        </row>
        <row r="26658">
          <cell r="J26658" t="str">
            <v/>
          </cell>
        </row>
        <row r="26659">
          <cell r="J26659" t="str">
            <v/>
          </cell>
        </row>
        <row r="26660">
          <cell r="J26660" t="str">
            <v/>
          </cell>
        </row>
        <row r="26661">
          <cell r="J26661" t="str">
            <v/>
          </cell>
        </row>
        <row r="26662">
          <cell r="J26662" t="str">
            <v/>
          </cell>
        </row>
        <row r="26663">
          <cell r="J26663" t="str">
            <v/>
          </cell>
        </row>
        <row r="26664">
          <cell r="J26664" t="str">
            <v/>
          </cell>
        </row>
        <row r="26665">
          <cell r="J26665" t="str">
            <v/>
          </cell>
        </row>
        <row r="26666">
          <cell r="J26666" t="str">
            <v/>
          </cell>
        </row>
        <row r="26667">
          <cell r="J26667" t="str">
            <v/>
          </cell>
        </row>
        <row r="26668">
          <cell r="J26668" t="str">
            <v/>
          </cell>
        </row>
        <row r="26669">
          <cell r="J26669" t="str">
            <v/>
          </cell>
        </row>
        <row r="26670">
          <cell r="J26670" t="str">
            <v/>
          </cell>
        </row>
        <row r="26671">
          <cell r="J26671" t="str">
            <v/>
          </cell>
        </row>
        <row r="26672">
          <cell r="J26672" t="str">
            <v/>
          </cell>
        </row>
        <row r="26673">
          <cell r="J26673" t="str">
            <v/>
          </cell>
        </row>
        <row r="26674">
          <cell r="J26674" t="str">
            <v/>
          </cell>
        </row>
        <row r="26675">
          <cell r="J26675" t="str">
            <v/>
          </cell>
        </row>
        <row r="26676">
          <cell r="J26676" t="str">
            <v/>
          </cell>
        </row>
        <row r="26677">
          <cell r="J26677" t="str">
            <v/>
          </cell>
        </row>
        <row r="26678">
          <cell r="J26678" t="str">
            <v/>
          </cell>
        </row>
        <row r="26679">
          <cell r="J26679" t="str">
            <v/>
          </cell>
        </row>
        <row r="26680">
          <cell r="J26680" t="str">
            <v/>
          </cell>
        </row>
        <row r="26681">
          <cell r="J26681" t="str">
            <v/>
          </cell>
        </row>
        <row r="26682">
          <cell r="J26682" t="str">
            <v/>
          </cell>
        </row>
        <row r="26683">
          <cell r="J26683" t="str">
            <v/>
          </cell>
        </row>
        <row r="26684">
          <cell r="J26684" t="str">
            <v/>
          </cell>
        </row>
        <row r="26685">
          <cell r="J26685" t="str">
            <v/>
          </cell>
        </row>
        <row r="26686">
          <cell r="J26686" t="str">
            <v/>
          </cell>
        </row>
        <row r="26687">
          <cell r="J26687" t="str">
            <v/>
          </cell>
        </row>
        <row r="26688">
          <cell r="J26688" t="str">
            <v/>
          </cell>
        </row>
        <row r="26689">
          <cell r="J26689" t="str">
            <v/>
          </cell>
        </row>
        <row r="26690">
          <cell r="J26690" t="str">
            <v/>
          </cell>
        </row>
        <row r="26691">
          <cell r="J26691" t="str">
            <v/>
          </cell>
        </row>
        <row r="26692">
          <cell r="J26692" t="str">
            <v/>
          </cell>
        </row>
        <row r="26693">
          <cell r="J26693" t="str">
            <v/>
          </cell>
        </row>
        <row r="26694">
          <cell r="J26694" t="str">
            <v/>
          </cell>
        </row>
        <row r="26695">
          <cell r="J26695" t="str">
            <v/>
          </cell>
        </row>
        <row r="26696">
          <cell r="J26696" t="str">
            <v/>
          </cell>
        </row>
        <row r="26697">
          <cell r="J26697" t="str">
            <v/>
          </cell>
        </row>
        <row r="26698">
          <cell r="J26698" t="str">
            <v/>
          </cell>
        </row>
        <row r="26699">
          <cell r="J26699" t="str">
            <v/>
          </cell>
        </row>
        <row r="26700">
          <cell r="J26700" t="str">
            <v/>
          </cell>
        </row>
        <row r="26701">
          <cell r="J26701" t="str">
            <v/>
          </cell>
        </row>
        <row r="26702">
          <cell r="J26702" t="str">
            <v/>
          </cell>
        </row>
        <row r="26703">
          <cell r="J26703" t="str">
            <v/>
          </cell>
        </row>
        <row r="26704">
          <cell r="J26704" t="str">
            <v/>
          </cell>
        </row>
        <row r="26705">
          <cell r="J26705" t="str">
            <v/>
          </cell>
        </row>
        <row r="26706">
          <cell r="J26706" t="str">
            <v/>
          </cell>
        </row>
        <row r="26707">
          <cell r="J26707" t="str">
            <v/>
          </cell>
        </row>
        <row r="26708">
          <cell r="J26708" t="str">
            <v/>
          </cell>
        </row>
        <row r="26709">
          <cell r="J26709" t="str">
            <v/>
          </cell>
        </row>
        <row r="26710">
          <cell r="J26710" t="str">
            <v/>
          </cell>
        </row>
        <row r="26711">
          <cell r="J26711" t="str">
            <v/>
          </cell>
        </row>
        <row r="26712">
          <cell r="J26712" t="str">
            <v/>
          </cell>
        </row>
        <row r="26713">
          <cell r="J26713" t="str">
            <v/>
          </cell>
        </row>
        <row r="26714">
          <cell r="J26714" t="str">
            <v/>
          </cell>
        </row>
        <row r="26715">
          <cell r="J26715" t="str">
            <v/>
          </cell>
        </row>
        <row r="26716">
          <cell r="J26716" t="str">
            <v/>
          </cell>
        </row>
        <row r="26717">
          <cell r="J26717" t="str">
            <v/>
          </cell>
        </row>
        <row r="26718">
          <cell r="J26718" t="str">
            <v/>
          </cell>
        </row>
        <row r="26719">
          <cell r="J26719" t="str">
            <v/>
          </cell>
        </row>
        <row r="26720">
          <cell r="J26720" t="str">
            <v/>
          </cell>
        </row>
        <row r="26721">
          <cell r="J26721" t="str">
            <v/>
          </cell>
        </row>
        <row r="26722">
          <cell r="J26722" t="str">
            <v/>
          </cell>
        </row>
        <row r="26723">
          <cell r="J26723" t="str">
            <v/>
          </cell>
        </row>
        <row r="26724">
          <cell r="J26724" t="str">
            <v/>
          </cell>
        </row>
        <row r="26725">
          <cell r="J26725" t="str">
            <v/>
          </cell>
        </row>
        <row r="26726">
          <cell r="J26726" t="str">
            <v/>
          </cell>
        </row>
        <row r="26727">
          <cell r="J26727" t="str">
            <v/>
          </cell>
        </row>
        <row r="26728">
          <cell r="J26728" t="str">
            <v/>
          </cell>
        </row>
        <row r="26729">
          <cell r="J26729" t="str">
            <v/>
          </cell>
        </row>
        <row r="26730">
          <cell r="J26730" t="str">
            <v/>
          </cell>
        </row>
        <row r="26731">
          <cell r="J26731" t="str">
            <v/>
          </cell>
        </row>
        <row r="26732">
          <cell r="J26732" t="str">
            <v/>
          </cell>
        </row>
        <row r="26733">
          <cell r="J26733" t="str">
            <v/>
          </cell>
        </row>
        <row r="26734">
          <cell r="J26734" t="str">
            <v/>
          </cell>
        </row>
        <row r="26735">
          <cell r="J26735" t="str">
            <v/>
          </cell>
        </row>
        <row r="26736">
          <cell r="J26736" t="str">
            <v/>
          </cell>
        </row>
        <row r="26737">
          <cell r="J26737" t="str">
            <v/>
          </cell>
        </row>
        <row r="26738">
          <cell r="J26738" t="str">
            <v/>
          </cell>
        </row>
        <row r="26739">
          <cell r="J26739" t="str">
            <v/>
          </cell>
        </row>
        <row r="26740">
          <cell r="J26740" t="str">
            <v/>
          </cell>
        </row>
        <row r="26741">
          <cell r="J26741" t="str">
            <v/>
          </cell>
        </row>
        <row r="26742">
          <cell r="J26742" t="str">
            <v/>
          </cell>
        </row>
        <row r="26743">
          <cell r="J26743" t="str">
            <v/>
          </cell>
        </row>
        <row r="26744">
          <cell r="J26744" t="str">
            <v/>
          </cell>
        </row>
        <row r="26745">
          <cell r="J26745" t="str">
            <v/>
          </cell>
        </row>
        <row r="26746">
          <cell r="J26746" t="str">
            <v/>
          </cell>
        </row>
        <row r="26747">
          <cell r="J26747" t="str">
            <v/>
          </cell>
        </row>
        <row r="26748">
          <cell r="J26748" t="str">
            <v/>
          </cell>
        </row>
        <row r="26749">
          <cell r="J26749" t="str">
            <v/>
          </cell>
        </row>
        <row r="26750">
          <cell r="J26750" t="str">
            <v/>
          </cell>
        </row>
        <row r="26751">
          <cell r="J26751" t="str">
            <v/>
          </cell>
        </row>
        <row r="26752">
          <cell r="J26752" t="str">
            <v/>
          </cell>
        </row>
        <row r="26753">
          <cell r="J26753" t="str">
            <v/>
          </cell>
        </row>
        <row r="26754">
          <cell r="J26754" t="str">
            <v/>
          </cell>
        </row>
        <row r="26755">
          <cell r="J26755" t="str">
            <v/>
          </cell>
        </row>
        <row r="26756">
          <cell r="J26756" t="str">
            <v/>
          </cell>
        </row>
        <row r="26757">
          <cell r="J26757" t="str">
            <v/>
          </cell>
        </row>
        <row r="26758">
          <cell r="J26758" t="str">
            <v/>
          </cell>
        </row>
        <row r="26759">
          <cell r="J26759" t="str">
            <v/>
          </cell>
        </row>
        <row r="26760">
          <cell r="J26760" t="str">
            <v/>
          </cell>
        </row>
        <row r="26761">
          <cell r="J26761" t="str">
            <v/>
          </cell>
        </row>
        <row r="26762">
          <cell r="J26762" t="str">
            <v/>
          </cell>
        </row>
        <row r="26763">
          <cell r="J26763" t="str">
            <v/>
          </cell>
        </row>
        <row r="26764">
          <cell r="J26764" t="str">
            <v/>
          </cell>
        </row>
        <row r="26765">
          <cell r="J26765" t="str">
            <v/>
          </cell>
        </row>
        <row r="26766">
          <cell r="J26766" t="str">
            <v/>
          </cell>
        </row>
        <row r="26767">
          <cell r="J26767" t="str">
            <v/>
          </cell>
        </row>
        <row r="26768">
          <cell r="J26768" t="str">
            <v/>
          </cell>
        </row>
        <row r="26769">
          <cell r="J26769" t="str">
            <v/>
          </cell>
        </row>
        <row r="26770">
          <cell r="J26770" t="str">
            <v/>
          </cell>
        </row>
        <row r="26771">
          <cell r="J26771" t="str">
            <v/>
          </cell>
        </row>
        <row r="26772">
          <cell r="J26772" t="str">
            <v/>
          </cell>
        </row>
        <row r="26773">
          <cell r="J26773" t="str">
            <v/>
          </cell>
        </row>
        <row r="26774">
          <cell r="J26774" t="str">
            <v/>
          </cell>
        </row>
        <row r="26775">
          <cell r="J26775" t="str">
            <v/>
          </cell>
        </row>
        <row r="26776">
          <cell r="J26776" t="str">
            <v/>
          </cell>
        </row>
        <row r="26777">
          <cell r="J26777" t="str">
            <v/>
          </cell>
        </row>
        <row r="26778">
          <cell r="J26778" t="str">
            <v/>
          </cell>
        </row>
        <row r="26779">
          <cell r="J26779" t="str">
            <v/>
          </cell>
        </row>
        <row r="26780">
          <cell r="J26780" t="str">
            <v/>
          </cell>
        </row>
        <row r="26781">
          <cell r="J26781" t="str">
            <v/>
          </cell>
        </row>
        <row r="26782">
          <cell r="J26782" t="str">
            <v/>
          </cell>
        </row>
        <row r="26783">
          <cell r="J26783" t="str">
            <v/>
          </cell>
        </row>
        <row r="26784">
          <cell r="J26784" t="str">
            <v/>
          </cell>
        </row>
        <row r="26785">
          <cell r="J26785" t="str">
            <v/>
          </cell>
        </row>
        <row r="26786">
          <cell r="J26786" t="str">
            <v/>
          </cell>
        </row>
        <row r="26787">
          <cell r="J26787" t="str">
            <v/>
          </cell>
        </row>
        <row r="26788">
          <cell r="J26788" t="str">
            <v/>
          </cell>
        </row>
        <row r="26789">
          <cell r="J26789" t="str">
            <v/>
          </cell>
        </row>
        <row r="26790">
          <cell r="J26790" t="str">
            <v/>
          </cell>
        </row>
        <row r="26791">
          <cell r="J26791" t="str">
            <v/>
          </cell>
        </row>
        <row r="26792">
          <cell r="J26792" t="str">
            <v/>
          </cell>
        </row>
        <row r="26793">
          <cell r="J26793" t="str">
            <v/>
          </cell>
        </row>
        <row r="26794">
          <cell r="J26794" t="str">
            <v/>
          </cell>
        </row>
        <row r="26795">
          <cell r="J26795" t="str">
            <v/>
          </cell>
        </row>
        <row r="26796">
          <cell r="J26796" t="str">
            <v/>
          </cell>
        </row>
        <row r="26797">
          <cell r="J26797" t="str">
            <v/>
          </cell>
        </row>
        <row r="26798">
          <cell r="J26798" t="str">
            <v/>
          </cell>
        </row>
        <row r="26799">
          <cell r="J26799" t="str">
            <v/>
          </cell>
        </row>
        <row r="26800">
          <cell r="J26800" t="str">
            <v/>
          </cell>
        </row>
        <row r="26801">
          <cell r="J26801" t="str">
            <v/>
          </cell>
        </row>
        <row r="26802">
          <cell r="J26802" t="str">
            <v/>
          </cell>
        </row>
        <row r="26803">
          <cell r="J26803" t="str">
            <v/>
          </cell>
        </row>
        <row r="26804">
          <cell r="J26804" t="str">
            <v/>
          </cell>
        </row>
        <row r="26805">
          <cell r="J26805" t="str">
            <v/>
          </cell>
        </row>
        <row r="26806">
          <cell r="J26806" t="str">
            <v/>
          </cell>
        </row>
        <row r="26807">
          <cell r="J26807" t="str">
            <v/>
          </cell>
        </row>
        <row r="26808">
          <cell r="J26808" t="str">
            <v/>
          </cell>
        </row>
        <row r="26809">
          <cell r="J26809" t="str">
            <v/>
          </cell>
        </row>
        <row r="26810">
          <cell r="J26810" t="str">
            <v/>
          </cell>
        </row>
        <row r="26811">
          <cell r="J26811" t="str">
            <v/>
          </cell>
        </row>
        <row r="26812">
          <cell r="J26812" t="str">
            <v/>
          </cell>
        </row>
        <row r="26813">
          <cell r="J26813" t="str">
            <v/>
          </cell>
        </row>
        <row r="26814">
          <cell r="J26814" t="str">
            <v/>
          </cell>
        </row>
        <row r="26815">
          <cell r="J26815" t="str">
            <v/>
          </cell>
        </row>
        <row r="26816">
          <cell r="J26816" t="str">
            <v/>
          </cell>
        </row>
        <row r="26817">
          <cell r="J26817" t="str">
            <v/>
          </cell>
        </row>
        <row r="26818">
          <cell r="J26818" t="str">
            <v/>
          </cell>
        </row>
        <row r="26819">
          <cell r="J26819" t="str">
            <v/>
          </cell>
        </row>
        <row r="26820">
          <cell r="J26820" t="str">
            <v/>
          </cell>
        </row>
        <row r="26821">
          <cell r="J26821" t="str">
            <v/>
          </cell>
        </row>
        <row r="26822">
          <cell r="J26822" t="str">
            <v/>
          </cell>
        </row>
        <row r="26823">
          <cell r="J26823" t="str">
            <v/>
          </cell>
        </row>
        <row r="26824">
          <cell r="J26824" t="str">
            <v/>
          </cell>
        </row>
        <row r="26825">
          <cell r="J26825" t="str">
            <v/>
          </cell>
        </row>
        <row r="26826">
          <cell r="J26826" t="str">
            <v/>
          </cell>
        </row>
        <row r="26827">
          <cell r="J26827" t="str">
            <v/>
          </cell>
        </row>
        <row r="26828">
          <cell r="J26828" t="str">
            <v/>
          </cell>
        </row>
        <row r="26829">
          <cell r="J26829" t="str">
            <v/>
          </cell>
        </row>
        <row r="26830">
          <cell r="J26830" t="str">
            <v/>
          </cell>
        </row>
        <row r="26831">
          <cell r="J26831" t="str">
            <v/>
          </cell>
        </row>
        <row r="26832">
          <cell r="J26832" t="str">
            <v/>
          </cell>
        </row>
        <row r="26833">
          <cell r="J26833" t="str">
            <v/>
          </cell>
        </row>
        <row r="26834">
          <cell r="J26834" t="str">
            <v/>
          </cell>
        </row>
        <row r="26835">
          <cell r="J26835" t="str">
            <v/>
          </cell>
        </row>
        <row r="26836">
          <cell r="J26836" t="str">
            <v/>
          </cell>
        </row>
        <row r="26837">
          <cell r="J26837" t="str">
            <v/>
          </cell>
        </row>
        <row r="26838">
          <cell r="J26838" t="str">
            <v/>
          </cell>
        </row>
        <row r="26839">
          <cell r="J26839" t="str">
            <v/>
          </cell>
        </row>
        <row r="26840">
          <cell r="J26840" t="str">
            <v/>
          </cell>
        </row>
        <row r="26841">
          <cell r="J26841" t="str">
            <v/>
          </cell>
        </row>
        <row r="26842">
          <cell r="J26842" t="str">
            <v/>
          </cell>
        </row>
        <row r="26843">
          <cell r="J26843" t="str">
            <v/>
          </cell>
        </row>
        <row r="26844">
          <cell r="J26844" t="str">
            <v/>
          </cell>
        </row>
        <row r="26845">
          <cell r="J26845" t="str">
            <v/>
          </cell>
        </row>
        <row r="26846">
          <cell r="J26846" t="str">
            <v/>
          </cell>
        </row>
        <row r="26847">
          <cell r="J26847" t="str">
            <v/>
          </cell>
        </row>
        <row r="26848">
          <cell r="J26848" t="str">
            <v/>
          </cell>
        </row>
        <row r="26849">
          <cell r="J26849" t="str">
            <v/>
          </cell>
        </row>
        <row r="26850">
          <cell r="J26850" t="str">
            <v/>
          </cell>
        </row>
        <row r="26851">
          <cell r="J26851" t="str">
            <v/>
          </cell>
        </row>
        <row r="26852">
          <cell r="J26852" t="str">
            <v/>
          </cell>
        </row>
        <row r="26853">
          <cell r="J26853" t="str">
            <v/>
          </cell>
        </row>
        <row r="26854">
          <cell r="J26854" t="str">
            <v/>
          </cell>
        </row>
        <row r="26855">
          <cell r="J26855" t="str">
            <v/>
          </cell>
        </row>
        <row r="26856">
          <cell r="J26856" t="str">
            <v/>
          </cell>
        </row>
        <row r="26857">
          <cell r="J26857" t="str">
            <v/>
          </cell>
        </row>
        <row r="26858">
          <cell r="J26858" t="str">
            <v/>
          </cell>
        </row>
        <row r="26859">
          <cell r="J26859" t="str">
            <v/>
          </cell>
        </row>
        <row r="26860">
          <cell r="J26860" t="str">
            <v/>
          </cell>
        </row>
        <row r="26861">
          <cell r="J26861" t="str">
            <v/>
          </cell>
        </row>
        <row r="26862">
          <cell r="J26862" t="str">
            <v/>
          </cell>
        </row>
        <row r="26863">
          <cell r="J26863" t="str">
            <v/>
          </cell>
        </row>
        <row r="26864">
          <cell r="J26864" t="str">
            <v/>
          </cell>
        </row>
        <row r="26865">
          <cell r="J26865" t="str">
            <v/>
          </cell>
        </row>
        <row r="26866">
          <cell r="J26866" t="str">
            <v/>
          </cell>
        </row>
        <row r="26867">
          <cell r="J26867" t="str">
            <v/>
          </cell>
        </row>
        <row r="26868">
          <cell r="J26868" t="str">
            <v/>
          </cell>
        </row>
        <row r="26869">
          <cell r="J26869" t="str">
            <v/>
          </cell>
        </row>
        <row r="26870">
          <cell r="J26870" t="str">
            <v/>
          </cell>
        </row>
        <row r="26871">
          <cell r="J26871" t="str">
            <v/>
          </cell>
        </row>
        <row r="26872">
          <cell r="J26872" t="str">
            <v/>
          </cell>
        </row>
        <row r="26873">
          <cell r="J26873" t="str">
            <v/>
          </cell>
        </row>
        <row r="26874">
          <cell r="J26874" t="str">
            <v/>
          </cell>
        </row>
        <row r="26875">
          <cell r="J26875" t="str">
            <v/>
          </cell>
        </row>
        <row r="26876">
          <cell r="J26876" t="str">
            <v/>
          </cell>
        </row>
        <row r="26877">
          <cell r="J26877" t="str">
            <v/>
          </cell>
        </row>
        <row r="26878">
          <cell r="J26878" t="str">
            <v/>
          </cell>
        </row>
        <row r="26879">
          <cell r="J26879" t="str">
            <v/>
          </cell>
        </row>
        <row r="26880">
          <cell r="J26880" t="str">
            <v/>
          </cell>
        </row>
        <row r="26881">
          <cell r="J26881" t="str">
            <v/>
          </cell>
        </row>
        <row r="26882">
          <cell r="J26882" t="str">
            <v/>
          </cell>
        </row>
        <row r="26883">
          <cell r="J26883" t="str">
            <v/>
          </cell>
        </row>
        <row r="26884">
          <cell r="J26884" t="str">
            <v/>
          </cell>
        </row>
        <row r="26885">
          <cell r="J26885" t="str">
            <v/>
          </cell>
        </row>
        <row r="26886">
          <cell r="J26886" t="str">
            <v/>
          </cell>
        </row>
        <row r="26887">
          <cell r="J26887" t="str">
            <v/>
          </cell>
        </row>
        <row r="26888">
          <cell r="J26888" t="str">
            <v/>
          </cell>
        </row>
        <row r="26889">
          <cell r="J26889" t="str">
            <v/>
          </cell>
        </row>
        <row r="26890">
          <cell r="J26890" t="str">
            <v/>
          </cell>
        </row>
        <row r="26891">
          <cell r="J26891" t="str">
            <v/>
          </cell>
        </row>
        <row r="26892">
          <cell r="J26892" t="str">
            <v/>
          </cell>
        </row>
        <row r="26893">
          <cell r="J26893" t="str">
            <v/>
          </cell>
        </row>
        <row r="26894">
          <cell r="J26894" t="str">
            <v/>
          </cell>
        </row>
        <row r="26895">
          <cell r="J26895" t="str">
            <v/>
          </cell>
        </row>
        <row r="26896">
          <cell r="J26896" t="str">
            <v/>
          </cell>
        </row>
        <row r="26897">
          <cell r="J26897" t="str">
            <v/>
          </cell>
        </row>
        <row r="26898">
          <cell r="J26898" t="str">
            <v/>
          </cell>
        </row>
        <row r="26899">
          <cell r="J26899" t="str">
            <v/>
          </cell>
        </row>
        <row r="26900">
          <cell r="J26900" t="str">
            <v/>
          </cell>
        </row>
        <row r="26901">
          <cell r="J26901" t="str">
            <v/>
          </cell>
        </row>
        <row r="26902">
          <cell r="J26902" t="str">
            <v/>
          </cell>
        </row>
        <row r="26903">
          <cell r="J26903" t="str">
            <v/>
          </cell>
        </row>
        <row r="26904">
          <cell r="J26904" t="str">
            <v/>
          </cell>
        </row>
        <row r="26905">
          <cell r="J26905" t="str">
            <v/>
          </cell>
        </row>
        <row r="26906">
          <cell r="J26906" t="str">
            <v/>
          </cell>
        </row>
        <row r="26907">
          <cell r="J26907" t="str">
            <v/>
          </cell>
        </row>
        <row r="26908">
          <cell r="J26908" t="str">
            <v/>
          </cell>
        </row>
        <row r="26909">
          <cell r="J26909" t="str">
            <v/>
          </cell>
        </row>
        <row r="26910">
          <cell r="J26910" t="str">
            <v/>
          </cell>
        </row>
        <row r="26911">
          <cell r="J26911" t="str">
            <v/>
          </cell>
        </row>
        <row r="26912">
          <cell r="J26912" t="str">
            <v/>
          </cell>
        </row>
        <row r="26913">
          <cell r="J26913" t="str">
            <v/>
          </cell>
        </row>
        <row r="26914">
          <cell r="J26914" t="str">
            <v/>
          </cell>
        </row>
        <row r="26915">
          <cell r="J26915" t="str">
            <v/>
          </cell>
        </row>
        <row r="26916">
          <cell r="J26916" t="str">
            <v/>
          </cell>
        </row>
        <row r="26917">
          <cell r="J26917" t="str">
            <v/>
          </cell>
        </row>
        <row r="26918">
          <cell r="J26918" t="str">
            <v/>
          </cell>
        </row>
        <row r="26919">
          <cell r="J26919" t="str">
            <v/>
          </cell>
        </row>
        <row r="26920">
          <cell r="J26920" t="str">
            <v/>
          </cell>
        </row>
        <row r="26921">
          <cell r="J26921" t="str">
            <v/>
          </cell>
        </row>
        <row r="26922">
          <cell r="J26922" t="str">
            <v/>
          </cell>
        </row>
        <row r="26923">
          <cell r="J26923" t="str">
            <v/>
          </cell>
        </row>
        <row r="26924">
          <cell r="J26924" t="str">
            <v/>
          </cell>
        </row>
        <row r="26925">
          <cell r="J26925" t="str">
            <v/>
          </cell>
        </row>
        <row r="26926">
          <cell r="J26926" t="str">
            <v/>
          </cell>
        </row>
        <row r="26927">
          <cell r="J26927" t="str">
            <v/>
          </cell>
        </row>
        <row r="26928">
          <cell r="J26928" t="str">
            <v/>
          </cell>
        </row>
        <row r="26929">
          <cell r="J26929" t="str">
            <v/>
          </cell>
        </row>
        <row r="26930">
          <cell r="J26930" t="str">
            <v/>
          </cell>
        </row>
        <row r="26931">
          <cell r="J26931" t="str">
            <v/>
          </cell>
        </row>
        <row r="26932">
          <cell r="J26932" t="str">
            <v/>
          </cell>
        </row>
        <row r="26933">
          <cell r="J26933" t="str">
            <v/>
          </cell>
        </row>
        <row r="26934">
          <cell r="J26934" t="str">
            <v/>
          </cell>
        </row>
        <row r="26935">
          <cell r="J26935" t="str">
            <v/>
          </cell>
        </row>
        <row r="26936">
          <cell r="J26936" t="str">
            <v/>
          </cell>
        </row>
        <row r="26937">
          <cell r="J26937" t="str">
            <v/>
          </cell>
        </row>
        <row r="26938">
          <cell r="J26938" t="str">
            <v/>
          </cell>
        </row>
        <row r="26939">
          <cell r="J26939" t="str">
            <v/>
          </cell>
        </row>
        <row r="26940">
          <cell r="J26940" t="str">
            <v/>
          </cell>
        </row>
        <row r="26941">
          <cell r="J26941" t="str">
            <v/>
          </cell>
        </row>
        <row r="26942">
          <cell r="J26942" t="str">
            <v/>
          </cell>
        </row>
        <row r="26943">
          <cell r="J26943" t="str">
            <v/>
          </cell>
        </row>
        <row r="26944">
          <cell r="J26944" t="str">
            <v/>
          </cell>
        </row>
        <row r="26945">
          <cell r="J26945" t="str">
            <v/>
          </cell>
        </row>
        <row r="26946">
          <cell r="J26946" t="str">
            <v/>
          </cell>
        </row>
        <row r="26947">
          <cell r="J26947" t="str">
            <v/>
          </cell>
        </row>
        <row r="26948">
          <cell r="J26948" t="str">
            <v/>
          </cell>
        </row>
        <row r="26949">
          <cell r="J26949" t="str">
            <v/>
          </cell>
        </row>
        <row r="26950">
          <cell r="J26950" t="str">
            <v/>
          </cell>
        </row>
        <row r="26951">
          <cell r="J26951" t="str">
            <v/>
          </cell>
        </row>
        <row r="26952">
          <cell r="J26952" t="str">
            <v/>
          </cell>
        </row>
        <row r="26953">
          <cell r="J26953" t="str">
            <v/>
          </cell>
        </row>
        <row r="26954">
          <cell r="J26954" t="str">
            <v/>
          </cell>
        </row>
        <row r="26955">
          <cell r="J26955" t="str">
            <v/>
          </cell>
        </row>
        <row r="26956">
          <cell r="J26956" t="str">
            <v/>
          </cell>
        </row>
        <row r="26957">
          <cell r="J26957" t="str">
            <v/>
          </cell>
        </row>
        <row r="26958">
          <cell r="J26958" t="str">
            <v/>
          </cell>
        </row>
        <row r="26959">
          <cell r="J26959" t="str">
            <v/>
          </cell>
        </row>
        <row r="26960">
          <cell r="J26960" t="str">
            <v/>
          </cell>
        </row>
        <row r="26961">
          <cell r="J26961" t="str">
            <v/>
          </cell>
        </row>
        <row r="26962">
          <cell r="J26962" t="str">
            <v/>
          </cell>
        </row>
        <row r="26963">
          <cell r="J26963" t="str">
            <v/>
          </cell>
        </row>
        <row r="26964">
          <cell r="J26964" t="str">
            <v/>
          </cell>
        </row>
        <row r="26965">
          <cell r="J26965" t="str">
            <v/>
          </cell>
        </row>
        <row r="26966">
          <cell r="J26966" t="str">
            <v/>
          </cell>
        </row>
        <row r="26967">
          <cell r="J26967" t="str">
            <v/>
          </cell>
        </row>
        <row r="26968">
          <cell r="J26968" t="str">
            <v/>
          </cell>
        </row>
        <row r="26969">
          <cell r="J26969" t="str">
            <v/>
          </cell>
        </row>
        <row r="26970">
          <cell r="J26970" t="str">
            <v/>
          </cell>
        </row>
        <row r="26971">
          <cell r="J26971" t="str">
            <v/>
          </cell>
        </row>
        <row r="26972">
          <cell r="J26972" t="str">
            <v/>
          </cell>
        </row>
        <row r="26973">
          <cell r="J26973" t="str">
            <v/>
          </cell>
        </row>
        <row r="26974">
          <cell r="J26974" t="str">
            <v/>
          </cell>
        </row>
        <row r="26975">
          <cell r="J26975" t="str">
            <v/>
          </cell>
        </row>
        <row r="26976">
          <cell r="J26976" t="str">
            <v/>
          </cell>
        </row>
        <row r="26977">
          <cell r="J26977" t="str">
            <v/>
          </cell>
        </row>
        <row r="26978">
          <cell r="J26978" t="str">
            <v/>
          </cell>
        </row>
        <row r="26979">
          <cell r="J26979" t="str">
            <v/>
          </cell>
        </row>
        <row r="26980">
          <cell r="J26980" t="str">
            <v/>
          </cell>
        </row>
        <row r="26981">
          <cell r="J26981" t="str">
            <v/>
          </cell>
        </row>
        <row r="26982">
          <cell r="J26982" t="str">
            <v/>
          </cell>
        </row>
        <row r="26983">
          <cell r="J26983" t="str">
            <v/>
          </cell>
        </row>
        <row r="26984">
          <cell r="J26984" t="str">
            <v/>
          </cell>
        </row>
        <row r="26985">
          <cell r="J26985" t="str">
            <v/>
          </cell>
        </row>
        <row r="26986">
          <cell r="J26986" t="str">
            <v/>
          </cell>
        </row>
        <row r="26987">
          <cell r="J26987" t="str">
            <v/>
          </cell>
        </row>
        <row r="26988">
          <cell r="J26988" t="str">
            <v/>
          </cell>
        </row>
        <row r="26989">
          <cell r="J26989" t="str">
            <v/>
          </cell>
        </row>
        <row r="26990">
          <cell r="J26990" t="str">
            <v/>
          </cell>
        </row>
        <row r="26991">
          <cell r="J26991" t="str">
            <v/>
          </cell>
        </row>
        <row r="26992">
          <cell r="J26992" t="str">
            <v/>
          </cell>
        </row>
        <row r="26993">
          <cell r="J26993" t="str">
            <v/>
          </cell>
        </row>
        <row r="26994">
          <cell r="J26994" t="str">
            <v/>
          </cell>
        </row>
        <row r="26995">
          <cell r="J26995" t="str">
            <v/>
          </cell>
        </row>
        <row r="26996">
          <cell r="J26996" t="str">
            <v/>
          </cell>
        </row>
        <row r="26997">
          <cell r="J26997" t="str">
            <v/>
          </cell>
        </row>
        <row r="26998">
          <cell r="J26998" t="str">
            <v/>
          </cell>
        </row>
        <row r="26999">
          <cell r="J26999" t="str">
            <v/>
          </cell>
        </row>
        <row r="27000">
          <cell r="J27000" t="str">
            <v/>
          </cell>
        </row>
        <row r="27001">
          <cell r="J27001" t="str">
            <v/>
          </cell>
        </row>
        <row r="27002">
          <cell r="J27002" t="str">
            <v/>
          </cell>
        </row>
        <row r="27003">
          <cell r="J27003" t="str">
            <v/>
          </cell>
        </row>
        <row r="27004">
          <cell r="J27004" t="str">
            <v/>
          </cell>
        </row>
        <row r="27005">
          <cell r="J27005" t="str">
            <v/>
          </cell>
        </row>
        <row r="27006">
          <cell r="J27006" t="str">
            <v/>
          </cell>
        </row>
        <row r="27007">
          <cell r="J27007" t="str">
            <v/>
          </cell>
        </row>
        <row r="27008">
          <cell r="J27008" t="str">
            <v/>
          </cell>
        </row>
        <row r="27009">
          <cell r="J27009" t="str">
            <v/>
          </cell>
        </row>
        <row r="27010">
          <cell r="J27010" t="str">
            <v/>
          </cell>
        </row>
        <row r="27011">
          <cell r="J27011" t="str">
            <v/>
          </cell>
        </row>
        <row r="27012">
          <cell r="J27012" t="str">
            <v/>
          </cell>
        </row>
        <row r="27013">
          <cell r="J27013" t="str">
            <v/>
          </cell>
        </row>
        <row r="27014">
          <cell r="J27014" t="str">
            <v/>
          </cell>
        </row>
        <row r="27015">
          <cell r="J27015" t="str">
            <v/>
          </cell>
        </row>
        <row r="27016">
          <cell r="J27016" t="str">
            <v/>
          </cell>
        </row>
        <row r="27017">
          <cell r="J27017" t="str">
            <v/>
          </cell>
        </row>
        <row r="27018">
          <cell r="J27018" t="str">
            <v/>
          </cell>
        </row>
        <row r="27019">
          <cell r="J27019" t="str">
            <v/>
          </cell>
        </row>
        <row r="27020">
          <cell r="J27020" t="str">
            <v/>
          </cell>
        </row>
        <row r="27021">
          <cell r="J27021" t="str">
            <v/>
          </cell>
        </row>
        <row r="27022">
          <cell r="J27022" t="str">
            <v/>
          </cell>
        </row>
        <row r="27023">
          <cell r="J27023" t="str">
            <v/>
          </cell>
        </row>
        <row r="27024">
          <cell r="J27024" t="str">
            <v/>
          </cell>
        </row>
        <row r="27025">
          <cell r="J27025" t="str">
            <v/>
          </cell>
        </row>
        <row r="27026">
          <cell r="J27026" t="str">
            <v/>
          </cell>
        </row>
        <row r="27027">
          <cell r="J27027" t="str">
            <v/>
          </cell>
        </row>
        <row r="27028">
          <cell r="J27028" t="str">
            <v/>
          </cell>
        </row>
        <row r="27029">
          <cell r="J27029" t="str">
            <v/>
          </cell>
        </row>
        <row r="27030">
          <cell r="J27030" t="str">
            <v/>
          </cell>
        </row>
        <row r="27031">
          <cell r="J27031" t="str">
            <v/>
          </cell>
        </row>
        <row r="27032">
          <cell r="J27032" t="str">
            <v/>
          </cell>
        </row>
        <row r="27033">
          <cell r="J27033" t="str">
            <v/>
          </cell>
        </row>
        <row r="27034">
          <cell r="J27034" t="str">
            <v/>
          </cell>
        </row>
        <row r="27035">
          <cell r="J27035" t="str">
            <v/>
          </cell>
        </row>
        <row r="27036">
          <cell r="J27036" t="str">
            <v/>
          </cell>
        </row>
        <row r="27037">
          <cell r="J27037" t="str">
            <v/>
          </cell>
        </row>
        <row r="27038">
          <cell r="J27038" t="str">
            <v/>
          </cell>
        </row>
        <row r="27039">
          <cell r="J27039" t="str">
            <v/>
          </cell>
        </row>
        <row r="27040">
          <cell r="J27040" t="str">
            <v/>
          </cell>
        </row>
        <row r="27041">
          <cell r="J27041" t="str">
            <v/>
          </cell>
        </row>
        <row r="27042">
          <cell r="J27042" t="str">
            <v/>
          </cell>
        </row>
        <row r="27043">
          <cell r="J27043" t="str">
            <v/>
          </cell>
        </row>
        <row r="27044">
          <cell r="J27044" t="str">
            <v/>
          </cell>
        </row>
        <row r="27045">
          <cell r="J27045" t="str">
            <v/>
          </cell>
        </row>
        <row r="27046">
          <cell r="J27046" t="str">
            <v/>
          </cell>
        </row>
        <row r="27047">
          <cell r="J27047" t="str">
            <v/>
          </cell>
        </row>
        <row r="27048">
          <cell r="J27048" t="str">
            <v/>
          </cell>
        </row>
        <row r="27049">
          <cell r="J27049" t="str">
            <v/>
          </cell>
        </row>
        <row r="27050">
          <cell r="J27050" t="str">
            <v/>
          </cell>
        </row>
        <row r="27051">
          <cell r="J27051" t="str">
            <v/>
          </cell>
        </row>
        <row r="27052">
          <cell r="J27052" t="str">
            <v/>
          </cell>
        </row>
        <row r="27053">
          <cell r="J27053" t="str">
            <v/>
          </cell>
        </row>
        <row r="27054">
          <cell r="J27054" t="str">
            <v/>
          </cell>
        </row>
        <row r="27055">
          <cell r="J27055" t="str">
            <v/>
          </cell>
        </row>
        <row r="27056">
          <cell r="J27056" t="str">
            <v/>
          </cell>
        </row>
        <row r="27057">
          <cell r="J27057" t="str">
            <v/>
          </cell>
        </row>
        <row r="27058">
          <cell r="J27058" t="str">
            <v/>
          </cell>
        </row>
        <row r="27059">
          <cell r="J27059" t="str">
            <v/>
          </cell>
        </row>
        <row r="27060">
          <cell r="J27060" t="str">
            <v/>
          </cell>
        </row>
        <row r="27061">
          <cell r="J27061" t="str">
            <v/>
          </cell>
        </row>
        <row r="27062">
          <cell r="J27062" t="str">
            <v/>
          </cell>
        </row>
        <row r="27063">
          <cell r="J27063" t="str">
            <v/>
          </cell>
        </row>
        <row r="27064">
          <cell r="J27064" t="str">
            <v/>
          </cell>
        </row>
        <row r="27065">
          <cell r="J27065" t="str">
            <v/>
          </cell>
        </row>
        <row r="27066">
          <cell r="J27066" t="str">
            <v/>
          </cell>
        </row>
        <row r="27067">
          <cell r="J27067" t="str">
            <v/>
          </cell>
        </row>
        <row r="27068">
          <cell r="J27068" t="str">
            <v/>
          </cell>
        </row>
        <row r="27069">
          <cell r="J27069" t="str">
            <v/>
          </cell>
        </row>
        <row r="27070">
          <cell r="J27070" t="str">
            <v/>
          </cell>
        </row>
        <row r="27071">
          <cell r="J27071" t="str">
            <v/>
          </cell>
        </row>
        <row r="27072">
          <cell r="J27072" t="str">
            <v/>
          </cell>
        </row>
        <row r="27073">
          <cell r="J27073" t="str">
            <v/>
          </cell>
        </row>
        <row r="27074">
          <cell r="J27074" t="str">
            <v/>
          </cell>
        </row>
        <row r="27075">
          <cell r="J27075" t="str">
            <v/>
          </cell>
        </row>
        <row r="27076">
          <cell r="J27076" t="str">
            <v/>
          </cell>
        </row>
        <row r="27077">
          <cell r="J27077" t="str">
            <v/>
          </cell>
        </row>
        <row r="27078">
          <cell r="J27078" t="str">
            <v/>
          </cell>
        </row>
        <row r="27079">
          <cell r="J27079" t="str">
            <v/>
          </cell>
        </row>
        <row r="27080">
          <cell r="J27080" t="str">
            <v/>
          </cell>
        </row>
        <row r="27081">
          <cell r="J27081" t="str">
            <v/>
          </cell>
        </row>
        <row r="27082">
          <cell r="J27082" t="str">
            <v/>
          </cell>
        </row>
        <row r="27083">
          <cell r="J27083" t="str">
            <v/>
          </cell>
        </row>
        <row r="27084">
          <cell r="J27084" t="str">
            <v/>
          </cell>
        </row>
        <row r="27085">
          <cell r="J27085" t="str">
            <v/>
          </cell>
        </row>
        <row r="27086">
          <cell r="J27086" t="str">
            <v/>
          </cell>
        </row>
        <row r="27087">
          <cell r="J27087" t="str">
            <v/>
          </cell>
        </row>
        <row r="27088">
          <cell r="J27088" t="str">
            <v/>
          </cell>
        </row>
        <row r="27089">
          <cell r="J27089" t="str">
            <v/>
          </cell>
        </row>
        <row r="27090">
          <cell r="J27090" t="str">
            <v/>
          </cell>
        </row>
        <row r="27091">
          <cell r="J27091" t="str">
            <v/>
          </cell>
        </row>
        <row r="27092">
          <cell r="J27092" t="str">
            <v/>
          </cell>
        </row>
        <row r="27093">
          <cell r="J27093" t="str">
            <v/>
          </cell>
        </row>
        <row r="27094">
          <cell r="J27094" t="str">
            <v/>
          </cell>
        </row>
        <row r="27095">
          <cell r="J27095" t="str">
            <v/>
          </cell>
        </row>
        <row r="27096">
          <cell r="J27096" t="str">
            <v/>
          </cell>
        </row>
        <row r="27097">
          <cell r="J27097" t="str">
            <v/>
          </cell>
        </row>
        <row r="27098">
          <cell r="J27098" t="str">
            <v/>
          </cell>
        </row>
        <row r="27099">
          <cell r="J27099" t="str">
            <v/>
          </cell>
        </row>
        <row r="27100">
          <cell r="J27100" t="str">
            <v/>
          </cell>
        </row>
        <row r="27101">
          <cell r="J27101" t="str">
            <v/>
          </cell>
        </row>
        <row r="27102">
          <cell r="J27102" t="str">
            <v/>
          </cell>
        </row>
        <row r="27103">
          <cell r="J27103" t="str">
            <v/>
          </cell>
        </row>
        <row r="27104">
          <cell r="J27104" t="str">
            <v/>
          </cell>
        </row>
        <row r="27105">
          <cell r="J27105" t="str">
            <v/>
          </cell>
        </row>
        <row r="27106">
          <cell r="J27106" t="str">
            <v/>
          </cell>
        </row>
        <row r="27107">
          <cell r="J27107" t="str">
            <v/>
          </cell>
        </row>
        <row r="27108">
          <cell r="J27108" t="str">
            <v/>
          </cell>
        </row>
        <row r="27109">
          <cell r="J27109" t="str">
            <v/>
          </cell>
        </row>
        <row r="27110">
          <cell r="J27110" t="str">
            <v/>
          </cell>
        </row>
        <row r="27111">
          <cell r="J27111" t="str">
            <v/>
          </cell>
        </row>
        <row r="27112">
          <cell r="J27112" t="str">
            <v/>
          </cell>
        </row>
        <row r="27113">
          <cell r="J27113" t="str">
            <v/>
          </cell>
        </row>
        <row r="27114">
          <cell r="J27114" t="str">
            <v/>
          </cell>
        </row>
        <row r="27115">
          <cell r="J27115" t="str">
            <v/>
          </cell>
        </row>
        <row r="27116">
          <cell r="J27116" t="str">
            <v/>
          </cell>
        </row>
        <row r="27117">
          <cell r="J27117" t="str">
            <v/>
          </cell>
        </row>
        <row r="27118">
          <cell r="J27118" t="str">
            <v/>
          </cell>
        </row>
        <row r="27119">
          <cell r="J27119" t="str">
            <v/>
          </cell>
        </row>
        <row r="27120">
          <cell r="J27120" t="str">
            <v/>
          </cell>
        </row>
        <row r="27121">
          <cell r="J27121" t="str">
            <v/>
          </cell>
        </row>
        <row r="27122">
          <cell r="J27122" t="str">
            <v/>
          </cell>
        </row>
        <row r="27123">
          <cell r="J27123" t="str">
            <v/>
          </cell>
        </row>
        <row r="27124">
          <cell r="J27124" t="str">
            <v/>
          </cell>
        </row>
        <row r="27125">
          <cell r="J27125" t="str">
            <v/>
          </cell>
        </row>
        <row r="27126">
          <cell r="J27126" t="str">
            <v/>
          </cell>
        </row>
        <row r="27127">
          <cell r="J27127" t="str">
            <v/>
          </cell>
        </row>
        <row r="27128">
          <cell r="J27128" t="str">
            <v/>
          </cell>
        </row>
        <row r="27129">
          <cell r="J27129" t="str">
            <v/>
          </cell>
        </row>
        <row r="27130">
          <cell r="J27130" t="str">
            <v/>
          </cell>
        </row>
        <row r="27131">
          <cell r="J27131" t="str">
            <v/>
          </cell>
        </row>
        <row r="27132">
          <cell r="J27132" t="str">
            <v/>
          </cell>
        </row>
        <row r="27133">
          <cell r="J27133" t="str">
            <v/>
          </cell>
        </row>
        <row r="27134">
          <cell r="J27134" t="str">
            <v/>
          </cell>
        </row>
        <row r="27135">
          <cell r="J27135" t="str">
            <v/>
          </cell>
        </row>
        <row r="27136">
          <cell r="J27136" t="str">
            <v/>
          </cell>
        </row>
        <row r="27137">
          <cell r="J27137" t="str">
            <v/>
          </cell>
        </row>
        <row r="27138">
          <cell r="J27138" t="str">
            <v/>
          </cell>
        </row>
        <row r="27139">
          <cell r="J27139" t="str">
            <v/>
          </cell>
        </row>
        <row r="27140">
          <cell r="J27140" t="str">
            <v/>
          </cell>
        </row>
        <row r="27141">
          <cell r="J27141" t="str">
            <v/>
          </cell>
        </row>
        <row r="27142">
          <cell r="J27142" t="str">
            <v/>
          </cell>
        </row>
        <row r="27143">
          <cell r="J27143" t="str">
            <v/>
          </cell>
        </row>
        <row r="27144">
          <cell r="J27144" t="str">
            <v/>
          </cell>
        </row>
        <row r="27145">
          <cell r="J27145" t="str">
            <v/>
          </cell>
        </row>
        <row r="27146">
          <cell r="J27146" t="str">
            <v/>
          </cell>
        </row>
        <row r="27147">
          <cell r="J27147" t="str">
            <v/>
          </cell>
        </row>
        <row r="27148">
          <cell r="J27148" t="str">
            <v/>
          </cell>
        </row>
        <row r="27149">
          <cell r="J27149" t="str">
            <v/>
          </cell>
        </row>
        <row r="27150">
          <cell r="J27150" t="str">
            <v/>
          </cell>
        </row>
        <row r="27151">
          <cell r="J27151" t="str">
            <v/>
          </cell>
        </row>
        <row r="27152">
          <cell r="J27152" t="str">
            <v/>
          </cell>
        </row>
        <row r="27153">
          <cell r="J27153" t="str">
            <v/>
          </cell>
        </row>
        <row r="27154">
          <cell r="J27154" t="str">
            <v/>
          </cell>
        </row>
        <row r="27155">
          <cell r="J27155" t="str">
            <v/>
          </cell>
        </row>
        <row r="27156">
          <cell r="J27156" t="str">
            <v/>
          </cell>
        </row>
        <row r="27157">
          <cell r="J27157" t="str">
            <v/>
          </cell>
        </row>
        <row r="27158">
          <cell r="J27158" t="str">
            <v/>
          </cell>
        </row>
        <row r="27159">
          <cell r="J27159" t="str">
            <v/>
          </cell>
        </row>
        <row r="27160">
          <cell r="J27160" t="str">
            <v/>
          </cell>
        </row>
        <row r="27161">
          <cell r="J27161" t="str">
            <v/>
          </cell>
        </row>
        <row r="27162">
          <cell r="J27162" t="str">
            <v/>
          </cell>
        </row>
        <row r="27163">
          <cell r="J27163" t="str">
            <v/>
          </cell>
        </row>
        <row r="27164">
          <cell r="J27164" t="str">
            <v/>
          </cell>
        </row>
        <row r="27165">
          <cell r="J27165" t="str">
            <v/>
          </cell>
        </row>
        <row r="27166">
          <cell r="J27166" t="str">
            <v/>
          </cell>
        </row>
        <row r="27167">
          <cell r="J27167" t="str">
            <v/>
          </cell>
        </row>
        <row r="27168">
          <cell r="J27168" t="str">
            <v/>
          </cell>
        </row>
        <row r="27169">
          <cell r="J27169" t="str">
            <v/>
          </cell>
        </row>
        <row r="27170">
          <cell r="J27170" t="str">
            <v/>
          </cell>
        </row>
        <row r="27171">
          <cell r="J27171" t="str">
            <v/>
          </cell>
        </row>
        <row r="27172">
          <cell r="J27172" t="str">
            <v/>
          </cell>
        </row>
        <row r="27173">
          <cell r="J27173" t="str">
            <v/>
          </cell>
        </row>
        <row r="27174">
          <cell r="J27174" t="str">
            <v/>
          </cell>
        </row>
        <row r="27175">
          <cell r="J27175" t="str">
            <v/>
          </cell>
        </row>
        <row r="27176">
          <cell r="J27176" t="str">
            <v/>
          </cell>
        </row>
        <row r="27177">
          <cell r="J27177" t="str">
            <v/>
          </cell>
        </row>
        <row r="27178">
          <cell r="J27178" t="str">
            <v/>
          </cell>
        </row>
        <row r="27179">
          <cell r="J27179" t="str">
            <v/>
          </cell>
        </row>
        <row r="27180">
          <cell r="J27180" t="str">
            <v/>
          </cell>
        </row>
        <row r="27181">
          <cell r="J27181" t="str">
            <v/>
          </cell>
        </row>
        <row r="27182">
          <cell r="J27182" t="str">
            <v/>
          </cell>
        </row>
        <row r="27183">
          <cell r="J27183" t="str">
            <v/>
          </cell>
        </row>
        <row r="27184">
          <cell r="J27184" t="str">
            <v/>
          </cell>
        </row>
        <row r="27185">
          <cell r="J27185" t="str">
            <v/>
          </cell>
        </row>
        <row r="27186">
          <cell r="J27186" t="str">
            <v/>
          </cell>
        </row>
        <row r="27187">
          <cell r="J27187" t="str">
            <v/>
          </cell>
        </row>
        <row r="27188">
          <cell r="J27188" t="str">
            <v/>
          </cell>
        </row>
        <row r="27189">
          <cell r="J27189" t="str">
            <v/>
          </cell>
        </row>
        <row r="27190">
          <cell r="J27190" t="str">
            <v/>
          </cell>
        </row>
        <row r="27191">
          <cell r="J27191" t="str">
            <v/>
          </cell>
        </row>
        <row r="27192">
          <cell r="J27192" t="str">
            <v/>
          </cell>
        </row>
        <row r="27193">
          <cell r="J27193" t="str">
            <v/>
          </cell>
        </row>
        <row r="27194">
          <cell r="J27194" t="str">
            <v/>
          </cell>
        </row>
        <row r="27195">
          <cell r="J27195" t="str">
            <v/>
          </cell>
        </row>
        <row r="27196">
          <cell r="J27196" t="str">
            <v/>
          </cell>
        </row>
        <row r="27197">
          <cell r="J27197" t="str">
            <v/>
          </cell>
        </row>
        <row r="27198">
          <cell r="J27198" t="str">
            <v/>
          </cell>
        </row>
        <row r="27199">
          <cell r="J27199" t="str">
            <v/>
          </cell>
        </row>
        <row r="27200">
          <cell r="J27200" t="str">
            <v/>
          </cell>
        </row>
        <row r="27201">
          <cell r="J27201" t="str">
            <v/>
          </cell>
        </row>
        <row r="27202">
          <cell r="J27202" t="str">
            <v/>
          </cell>
        </row>
        <row r="27203">
          <cell r="J27203" t="str">
            <v/>
          </cell>
        </row>
        <row r="27204">
          <cell r="J27204" t="str">
            <v/>
          </cell>
        </row>
        <row r="27205">
          <cell r="J27205" t="str">
            <v/>
          </cell>
        </row>
        <row r="27206">
          <cell r="J27206" t="str">
            <v/>
          </cell>
        </row>
        <row r="27207">
          <cell r="J27207" t="str">
            <v/>
          </cell>
        </row>
        <row r="27208">
          <cell r="J27208" t="str">
            <v/>
          </cell>
        </row>
        <row r="27209">
          <cell r="J27209" t="str">
            <v/>
          </cell>
        </row>
        <row r="27210">
          <cell r="J27210" t="str">
            <v/>
          </cell>
        </row>
        <row r="27211">
          <cell r="J27211" t="str">
            <v/>
          </cell>
        </row>
        <row r="27212">
          <cell r="J27212" t="str">
            <v/>
          </cell>
        </row>
        <row r="27213">
          <cell r="J27213" t="str">
            <v/>
          </cell>
        </row>
        <row r="27214">
          <cell r="J27214" t="str">
            <v/>
          </cell>
        </row>
        <row r="27215">
          <cell r="J27215" t="str">
            <v/>
          </cell>
        </row>
        <row r="27216">
          <cell r="J27216" t="str">
            <v/>
          </cell>
        </row>
        <row r="27217">
          <cell r="J27217" t="str">
            <v/>
          </cell>
        </row>
        <row r="27218">
          <cell r="J27218" t="str">
            <v/>
          </cell>
        </row>
        <row r="27219">
          <cell r="J27219" t="str">
            <v/>
          </cell>
        </row>
        <row r="27220">
          <cell r="J27220" t="str">
            <v/>
          </cell>
        </row>
        <row r="27221">
          <cell r="J27221" t="str">
            <v/>
          </cell>
        </row>
        <row r="27222">
          <cell r="J27222" t="str">
            <v/>
          </cell>
        </row>
        <row r="27223">
          <cell r="J27223" t="str">
            <v/>
          </cell>
        </row>
        <row r="27224">
          <cell r="J27224" t="str">
            <v/>
          </cell>
        </row>
        <row r="27225">
          <cell r="J27225" t="str">
            <v/>
          </cell>
        </row>
        <row r="27226">
          <cell r="J27226" t="str">
            <v/>
          </cell>
        </row>
        <row r="27227">
          <cell r="J27227" t="str">
            <v/>
          </cell>
        </row>
        <row r="27228">
          <cell r="J27228" t="str">
            <v/>
          </cell>
        </row>
        <row r="27229">
          <cell r="J27229" t="str">
            <v/>
          </cell>
        </row>
        <row r="27230">
          <cell r="J27230" t="str">
            <v/>
          </cell>
        </row>
        <row r="27231">
          <cell r="J27231" t="str">
            <v/>
          </cell>
        </row>
        <row r="27232">
          <cell r="J27232" t="str">
            <v/>
          </cell>
        </row>
        <row r="27233">
          <cell r="J27233" t="str">
            <v/>
          </cell>
        </row>
        <row r="27234">
          <cell r="J27234" t="str">
            <v/>
          </cell>
        </row>
        <row r="27235">
          <cell r="J27235" t="str">
            <v/>
          </cell>
        </row>
        <row r="27236">
          <cell r="J27236" t="str">
            <v/>
          </cell>
        </row>
        <row r="27237">
          <cell r="J27237" t="str">
            <v/>
          </cell>
        </row>
        <row r="27238">
          <cell r="J27238" t="str">
            <v/>
          </cell>
        </row>
        <row r="27239">
          <cell r="J27239" t="str">
            <v/>
          </cell>
        </row>
        <row r="27240">
          <cell r="J27240" t="str">
            <v/>
          </cell>
        </row>
        <row r="27241">
          <cell r="J27241" t="str">
            <v/>
          </cell>
        </row>
        <row r="27242">
          <cell r="J27242" t="str">
            <v/>
          </cell>
        </row>
        <row r="27243">
          <cell r="J27243" t="str">
            <v/>
          </cell>
        </row>
        <row r="27244">
          <cell r="J27244" t="str">
            <v/>
          </cell>
        </row>
        <row r="27245">
          <cell r="J27245" t="str">
            <v/>
          </cell>
        </row>
        <row r="27246">
          <cell r="J27246" t="str">
            <v/>
          </cell>
        </row>
        <row r="27247">
          <cell r="J27247" t="str">
            <v/>
          </cell>
        </row>
        <row r="27248">
          <cell r="J27248" t="str">
            <v/>
          </cell>
        </row>
        <row r="27249">
          <cell r="J27249" t="str">
            <v/>
          </cell>
        </row>
        <row r="27250">
          <cell r="J27250" t="str">
            <v/>
          </cell>
        </row>
        <row r="27251">
          <cell r="J27251" t="str">
            <v/>
          </cell>
        </row>
        <row r="27252">
          <cell r="J27252" t="str">
            <v/>
          </cell>
        </row>
        <row r="27253">
          <cell r="J27253" t="str">
            <v/>
          </cell>
        </row>
        <row r="27254">
          <cell r="J27254" t="str">
            <v/>
          </cell>
        </row>
        <row r="27255">
          <cell r="J27255" t="str">
            <v/>
          </cell>
        </row>
        <row r="27256">
          <cell r="J27256" t="str">
            <v/>
          </cell>
        </row>
        <row r="27257">
          <cell r="J27257" t="str">
            <v/>
          </cell>
        </row>
        <row r="27258">
          <cell r="J27258" t="str">
            <v/>
          </cell>
        </row>
        <row r="27259">
          <cell r="J27259" t="str">
            <v/>
          </cell>
        </row>
        <row r="27260">
          <cell r="J27260" t="str">
            <v/>
          </cell>
        </row>
        <row r="27261">
          <cell r="J27261" t="str">
            <v/>
          </cell>
        </row>
        <row r="27262">
          <cell r="J27262" t="str">
            <v/>
          </cell>
        </row>
        <row r="27263">
          <cell r="J27263" t="str">
            <v/>
          </cell>
        </row>
        <row r="27264">
          <cell r="J27264" t="str">
            <v/>
          </cell>
        </row>
        <row r="27265">
          <cell r="J27265" t="str">
            <v/>
          </cell>
        </row>
        <row r="27266">
          <cell r="J27266" t="str">
            <v/>
          </cell>
        </row>
        <row r="27267">
          <cell r="J27267" t="str">
            <v/>
          </cell>
        </row>
        <row r="27268">
          <cell r="J27268" t="str">
            <v/>
          </cell>
        </row>
        <row r="27269">
          <cell r="J27269" t="str">
            <v/>
          </cell>
        </row>
        <row r="27270">
          <cell r="J27270" t="str">
            <v/>
          </cell>
        </row>
        <row r="27271">
          <cell r="J27271" t="str">
            <v/>
          </cell>
        </row>
        <row r="27272">
          <cell r="J27272" t="str">
            <v/>
          </cell>
        </row>
        <row r="27273">
          <cell r="J27273" t="str">
            <v/>
          </cell>
        </row>
        <row r="27274">
          <cell r="J27274" t="str">
            <v/>
          </cell>
        </row>
        <row r="27275">
          <cell r="J27275" t="str">
            <v/>
          </cell>
        </row>
        <row r="27276">
          <cell r="J27276" t="str">
            <v/>
          </cell>
        </row>
        <row r="27277">
          <cell r="J27277" t="str">
            <v/>
          </cell>
        </row>
        <row r="27278">
          <cell r="J27278" t="str">
            <v/>
          </cell>
        </row>
        <row r="27279">
          <cell r="J27279" t="str">
            <v/>
          </cell>
        </row>
        <row r="27280">
          <cell r="J27280" t="str">
            <v/>
          </cell>
        </row>
        <row r="27281">
          <cell r="J27281" t="str">
            <v/>
          </cell>
        </row>
        <row r="27282">
          <cell r="J27282" t="str">
            <v/>
          </cell>
        </row>
        <row r="27283">
          <cell r="J27283" t="str">
            <v/>
          </cell>
        </row>
        <row r="27284">
          <cell r="J27284" t="str">
            <v/>
          </cell>
        </row>
        <row r="27285">
          <cell r="J27285" t="str">
            <v/>
          </cell>
        </row>
        <row r="27286">
          <cell r="J27286" t="str">
            <v/>
          </cell>
        </row>
        <row r="27287">
          <cell r="J27287" t="str">
            <v/>
          </cell>
        </row>
        <row r="27288">
          <cell r="J27288" t="str">
            <v/>
          </cell>
        </row>
        <row r="27289">
          <cell r="J27289" t="str">
            <v/>
          </cell>
        </row>
        <row r="27290">
          <cell r="J27290" t="str">
            <v/>
          </cell>
        </row>
        <row r="27291">
          <cell r="J27291" t="str">
            <v/>
          </cell>
        </row>
        <row r="27292">
          <cell r="J27292" t="str">
            <v/>
          </cell>
        </row>
        <row r="27293">
          <cell r="J27293" t="str">
            <v/>
          </cell>
        </row>
        <row r="27294">
          <cell r="J27294" t="str">
            <v/>
          </cell>
        </row>
        <row r="27295">
          <cell r="J27295" t="str">
            <v/>
          </cell>
        </row>
        <row r="27296">
          <cell r="J27296" t="str">
            <v/>
          </cell>
        </row>
        <row r="27297">
          <cell r="J27297" t="str">
            <v/>
          </cell>
        </row>
        <row r="27298">
          <cell r="J27298" t="str">
            <v/>
          </cell>
        </row>
        <row r="27299">
          <cell r="J27299" t="str">
            <v/>
          </cell>
        </row>
        <row r="27300">
          <cell r="J27300" t="str">
            <v/>
          </cell>
        </row>
        <row r="27301">
          <cell r="J27301" t="str">
            <v/>
          </cell>
        </row>
        <row r="27302">
          <cell r="J27302" t="str">
            <v/>
          </cell>
        </row>
        <row r="27303">
          <cell r="J27303" t="str">
            <v/>
          </cell>
        </row>
        <row r="27304">
          <cell r="J27304" t="str">
            <v/>
          </cell>
        </row>
        <row r="27305">
          <cell r="J27305" t="str">
            <v/>
          </cell>
        </row>
        <row r="27306">
          <cell r="J27306" t="str">
            <v/>
          </cell>
        </row>
        <row r="27307">
          <cell r="J27307" t="str">
            <v/>
          </cell>
        </row>
        <row r="27308">
          <cell r="J27308" t="str">
            <v/>
          </cell>
        </row>
        <row r="27309">
          <cell r="J27309" t="str">
            <v/>
          </cell>
        </row>
        <row r="27310">
          <cell r="J27310" t="str">
            <v/>
          </cell>
        </row>
        <row r="27311">
          <cell r="J27311" t="str">
            <v/>
          </cell>
        </row>
        <row r="27312">
          <cell r="J27312" t="str">
            <v/>
          </cell>
        </row>
        <row r="27313">
          <cell r="J27313" t="str">
            <v/>
          </cell>
        </row>
        <row r="27314">
          <cell r="J27314" t="str">
            <v/>
          </cell>
        </row>
        <row r="27315">
          <cell r="J27315" t="str">
            <v/>
          </cell>
        </row>
        <row r="27316">
          <cell r="J27316" t="str">
            <v/>
          </cell>
        </row>
        <row r="27317">
          <cell r="J27317" t="str">
            <v/>
          </cell>
        </row>
        <row r="27318">
          <cell r="J27318" t="str">
            <v/>
          </cell>
        </row>
        <row r="27319">
          <cell r="J27319" t="str">
            <v/>
          </cell>
        </row>
        <row r="27320">
          <cell r="J27320" t="str">
            <v/>
          </cell>
        </row>
        <row r="27321">
          <cell r="J27321" t="str">
            <v/>
          </cell>
        </row>
        <row r="27322">
          <cell r="J27322" t="str">
            <v/>
          </cell>
        </row>
        <row r="27323">
          <cell r="J27323" t="str">
            <v/>
          </cell>
        </row>
        <row r="27324">
          <cell r="J27324" t="str">
            <v/>
          </cell>
        </row>
        <row r="27325">
          <cell r="J27325" t="str">
            <v/>
          </cell>
        </row>
        <row r="27326">
          <cell r="J27326" t="str">
            <v/>
          </cell>
        </row>
        <row r="27327">
          <cell r="J27327" t="str">
            <v/>
          </cell>
        </row>
        <row r="27328">
          <cell r="J27328" t="str">
            <v/>
          </cell>
        </row>
        <row r="27329">
          <cell r="J27329" t="str">
            <v/>
          </cell>
        </row>
        <row r="27330">
          <cell r="J27330" t="str">
            <v/>
          </cell>
        </row>
        <row r="27331">
          <cell r="J27331" t="str">
            <v/>
          </cell>
        </row>
        <row r="27332">
          <cell r="J27332" t="str">
            <v/>
          </cell>
        </row>
        <row r="27333">
          <cell r="J27333" t="str">
            <v/>
          </cell>
        </row>
        <row r="27334">
          <cell r="J27334" t="str">
            <v/>
          </cell>
        </row>
        <row r="27335">
          <cell r="J27335" t="str">
            <v/>
          </cell>
        </row>
        <row r="27336">
          <cell r="J27336" t="str">
            <v/>
          </cell>
        </row>
        <row r="27337">
          <cell r="J27337" t="str">
            <v/>
          </cell>
        </row>
        <row r="27338">
          <cell r="J27338" t="str">
            <v/>
          </cell>
        </row>
        <row r="27339">
          <cell r="J27339" t="str">
            <v/>
          </cell>
        </row>
        <row r="27340">
          <cell r="J27340" t="str">
            <v/>
          </cell>
        </row>
        <row r="27341">
          <cell r="J27341" t="str">
            <v/>
          </cell>
        </row>
        <row r="27342">
          <cell r="J27342" t="str">
            <v/>
          </cell>
        </row>
        <row r="27343">
          <cell r="J27343" t="str">
            <v/>
          </cell>
        </row>
        <row r="27344">
          <cell r="J27344" t="str">
            <v/>
          </cell>
        </row>
        <row r="27345">
          <cell r="J27345" t="str">
            <v/>
          </cell>
        </row>
        <row r="27346">
          <cell r="J27346" t="str">
            <v/>
          </cell>
        </row>
        <row r="27347">
          <cell r="J27347" t="str">
            <v/>
          </cell>
        </row>
        <row r="27348">
          <cell r="J27348" t="str">
            <v/>
          </cell>
        </row>
        <row r="27349">
          <cell r="J27349" t="str">
            <v/>
          </cell>
        </row>
        <row r="27350">
          <cell r="J27350" t="str">
            <v/>
          </cell>
        </row>
        <row r="27351">
          <cell r="J27351" t="str">
            <v/>
          </cell>
        </row>
        <row r="27352">
          <cell r="J27352" t="str">
            <v/>
          </cell>
        </row>
        <row r="27353">
          <cell r="J27353" t="str">
            <v/>
          </cell>
        </row>
        <row r="27354">
          <cell r="J27354" t="str">
            <v/>
          </cell>
        </row>
        <row r="27355">
          <cell r="J27355" t="str">
            <v/>
          </cell>
        </row>
        <row r="27356">
          <cell r="J27356" t="str">
            <v/>
          </cell>
        </row>
        <row r="27357">
          <cell r="J27357" t="str">
            <v/>
          </cell>
        </row>
        <row r="27358">
          <cell r="J27358" t="str">
            <v/>
          </cell>
        </row>
        <row r="27359">
          <cell r="J27359" t="str">
            <v/>
          </cell>
        </row>
        <row r="27360">
          <cell r="J27360" t="str">
            <v/>
          </cell>
        </row>
        <row r="27361">
          <cell r="J27361" t="str">
            <v/>
          </cell>
        </row>
        <row r="27362">
          <cell r="J27362" t="str">
            <v/>
          </cell>
        </row>
        <row r="27363">
          <cell r="J27363" t="str">
            <v/>
          </cell>
        </row>
        <row r="27364">
          <cell r="J27364" t="str">
            <v/>
          </cell>
        </row>
        <row r="27365">
          <cell r="J27365" t="str">
            <v/>
          </cell>
        </row>
        <row r="27366">
          <cell r="J27366" t="str">
            <v/>
          </cell>
        </row>
        <row r="27367">
          <cell r="J27367" t="str">
            <v/>
          </cell>
        </row>
        <row r="27368">
          <cell r="J27368" t="str">
            <v/>
          </cell>
        </row>
        <row r="27369">
          <cell r="J27369" t="str">
            <v/>
          </cell>
        </row>
        <row r="27370">
          <cell r="J27370" t="str">
            <v/>
          </cell>
        </row>
        <row r="27371">
          <cell r="J27371" t="str">
            <v/>
          </cell>
        </row>
        <row r="27372">
          <cell r="J27372" t="str">
            <v/>
          </cell>
        </row>
        <row r="27373">
          <cell r="J27373" t="str">
            <v/>
          </cell>
        </row>
        <row r="27374">
          <cell r="J27374" t="str">
            <v/>
          </cell>
        </row>
        <row r="27375">
          <cell r="J27375" t="str">
            <v/>
          </cell>
        </row>
        <row r="27376">
          <cell r="J27376" t="str">
            <v/>
          </cell>
        </row>
        <row r="27377">
          <cell r="J27377" t="str">
            <v/>
          </cell>
        </row>
        <row r="27378">
          <cell r="J27378" t="str">
            <v/>
          </cell>
        </row>
        <row r="27379">
          <cell r="J27379" t="str">
            <v/>
          </cell>
        </row>
        <row r="27380">
          <cell r="J27380" t="str">
            <v/>
          </cell>
        </row>
        <row r="27381">
          <cell r="J27381" t="str">
            <v/>
          </cell>
        </row>
        <row r="27382">
          <cell r="J27382" t="str">
            <v/>
          </cell>
        </row>
        <row r="27383">
          <cell r="J27383" t="str">
            <v/>
          </cell>
        </row>
        <row r="27384">
          <cell r="J27384" t="str">
            <v/>
          </cell>
        </row>
        <row r="27385">
          <cell r="J27385" t="str">
            <v/>
          </cell>
        </row>
        <row r="27386">
          <cell r="J27386" t="str">
            <v/>
          </cell>
        </row>
        <row r="27387">
          <cell r="J27387" t="str">
            <v/>
          </cell>
        </row>
        <row r="27388">
          <cell r="J27388" t="str">
            <v/>
          </cell>
        </row>
        <row r="27389">
          <cell r="J27389" t="str">
            <v/>
          </cell>
        </row>
        <row r="27390">
          <cell r="J27390" t="str">
            <v/>
          </cell>
        </row>
        <row r="27391">
          <cell r="J27391" t="str">
            <v/>
          </cell>
        </row>
        <row r="27392">
          <cell r="J27392" t="str">
            <v/>
          </cell>
        </row>
        <row r="27393">
          <cell r="J27393" t="str">
            <v/>
          </cell>
        </row>
        <row r="27394">
          <cell r="J27394" t="str">
            <v/>
          </cell>
        </row>
        <row r="27395">
          <cell r="J27395" t="str">
            <v/>
          </cell>
        </row>
        <row r="27396">
          <cell r="J27396" t="str">
            <v/>
          </cell>
        </row>
        <row r="27397">
          <cell r="J27397" t="str">
            <v/>
          </cell>
        </row>
        <row r="27398">
          <cell r="J27398" t="str">
            <v/>
          </cell>
        </row>
        <row r="27399">
          <cell r="J27399" t="str">
            <v/>
          </cell>
        </row>
        <row r="27400">
          <cell r="J27400" t="str">
            <v/>
          </cell>
        </row>
        <row r="27401">
          <cell r="J27401" t="str">
            <v/>
          </cell>
        </row>
        <row r="27402">
          <cell r="J27402" t="str">
            <v/>
          </cell>
        </row>
        <row r="27403">
          <cell r="J27403" t="str">
            <v/>
          </cell>
        </row>
        <row r="27404">
          <cell r="J27404" t="str">
            <v/>
          </cell>
        </row>
        <row r="27405">
          <cell r="J27405" t="str">
            <v/>
          </cell>
        </row>
        <row r="27406">
          <cell r="J27406" t="str">
            <v/>
          </cell>
        </row>
        <row r="27407">
          <cell r="J27407" t="str">
            <v/>
          </cell>
        </row>
        <row r="27408">
          <cell r="J27408" t="str">
            <v/>
          </cell>
        </row>
        <row r="27409">
          <cell r="J27409" t="str">
            <v/>
          </cell>
        </row>
        <row r="27410">
          <cell r="J27410" t="str">
            <v/>
          </cell>
        </row>
        <row r="27411">
          <cell r="J27411" t="str">
            <v/>
          </cell>
        </row>
        <row r="27412">
          <cell r="J27412" t="str">
            <v/>
          </cell>
        </row>
        <row r="27413">
          <cell r="J27413" t="str">
            <v/>
          </cell>
        </row>
        <row r="27414">
          <cell r="J27414" t="str">
            <v/>
          </cell>
        </row>
        <row r="27415">
          <cell r="J27415" t="str">
            <v/>
          </cell>
        </row>
        <row r="27416">
          <cell r="J27416" t="str">
            <v/>
          </cell>
        </row>
        <row r="27417">
          <cell r="J27417" t="str">
            <v/>
          </cell>
        </row>
        <row r="27418">
          <cell r="J27418" t="str">
            <v/>
          </cell>
        </row>
        <row r="27419">
          <cell r="J27419" t="str">
            <v/>
          </cell>
        </row>
        <row r="27420">
          <cell r="J27420" t="str">
            <v/>
          </cell>
        </row>
        <row r="27421">
          <cell r="J27421" t="str">
            <v/>
          </cell>
        </row>
        <row r="27422">
          <cell r="J27422" t="str">
            <v/>
          </cell>
        </row>
        <row r="27423">
          <cell r="J27423" t="str">
            <v/>
          </cell>
        </row>
        <row r="27424">
          <cell r="J27424" t="str">
            <v/>
          </cell>
        </row>
        <row r="27425">
          <cell r="J27425" t="str">
            <v/>
          </cell>
        </row>
        <row r="27426">
          <cell r="J27426" t="str">
            <v/>
          </cell>
        </row>
        <row r="27427">
          <cell r="J27427" t="str">
            <v/>
          </cell>
        </row>
        <row r="27428">
          <cell r="J27428" t="str">
            <v/>
          </cell>
        </row>
        <row r="27429">
          <cell r="J27429" t="str">
            <v/>
          </cell>
        </row>
        <row r="27430">
          <cell r="J27430" t="str">
            <v/>
          </cell>
        </row>
        <row r="27431">
          <cell r="J27431" t="str">
            <v/>
          </cell>
        </row>
        <row r="27432">
          <cell r="J27432" t="str">
            <v/>
          </cell>
        </row>
        <row r="27433">
          <cell r="J27433" t="str">
            <v/>
          </cell>
        </row>
        <row r="27434">
          <cell r="J27434" t="str">
            <v/>
          </cell>
        </row>
        <row r="27435">
          <cell r="J27435" t="str">
            <v/>
          </cell>
        </row>
        <row r="27436">
          <cell r="J27436" t="str">
            <v/>
          </cell>
        </row>
        <row r="27437">
          <cell r="J27437" t="str">
            <v/>
          </cell>
        </row>
        <row r="27438">
          <cell r="J27438" t="str">
            <v/>
          </cell>
        </row>
        <row r="27439">
          <cell r="J27439" t="str">
            <v/>
          </cell>
        </row>
        <row r="27440">
          <cell r="J27440" t="str">
            <v/>
          </cell>
        </row>
        <row r="27441">
          <cell r="J27441" t="str">
            <v/>
          </cell>
        </row>
        <row r="27442">
          <cell r="J27442" t="str">
            <v/>
          </cell>
        </row>
        <row r="27443">
          <cell r="J27443" t="str">
            <v/>
          </cell>
        </row>
        <row r="27444">
          <cell r="J27444" t="str">
            <v/>
          </cell>
        </row>
        <row r="27445">
          <cell r="J27445" t="str">
            <v/>
          </cell>
        </row>
        <row r="27446">
          <cell r="J27446" t="str">
            <v/>
          </cell>
        </row>
        <row r="27447">
          <cell r="J27447" t="str">
            <v/>
          </cell>
        </row>
        <row r="27448">
          <cell r="J27448" t="str">
            <v/>
          </cell>
        </row>
        <row r="27449">
          <cell r="J27449" t="str">
            <v/>
          </cell>
        </row>
        <row r="27450">
          <cell r="J27450" t="str">
            <v/>
          </cell>
        </row>
        <row r="27451">
          <cell r="J27451" t="str">
            <v/>
          </cell>
        </row>
        <row r="27452">
          <cell r="J27452" t="str">
            <v/>
          </cell>
        </row>
        <row r="27453">
          <cell r="J27453" t="str">
            <v/>
          </cell>
        </row>
        <row r="27454">
          <cell r="J27454" t="str">
            <v/>
          </cell>
        </row>
        <row r="27455">
          <cell r="J27455" t="str">
            <v/>
          </cell>
        </row>
        <row r="27456">
          <cell r="J27456" t="str">
            <v/>
          </cell>
        </row>
        <row r="27457">
          <cell r="J27457" t="str">
            <v/>
          </cell>
        </row>
        <row r="27458">
          <cell r="J27458" t="str">
            <v/>
          </cell>
        </row>
        <row r="27459">
          <cell r="J27459" t="str">
            <v/>
          </cell>
        </row>
        <row r="27460">
          <cell r="J27460" t="str">
            <v/>
          </cell>
        </row>
        <row r="27461">
          <cell r="J27461" t="str">
            <v/>
          </cell>
        </row>
        <row r="27462">
          <cell r="J27462" t="str">
            <v/>
          </cell>
        </row>
        <row r="27463">
          <cell r="J27463" t="str">
            <v/>
          </cell>
        </row>
        <row r="27464">
          <cell r="J27464" t="str">
            <v/>
          </cell>
        </row>
        <row r="27465">
          <cell r="J27465" t="str">
            <v/>
          </cell>
        </row>
        <row r="27466">
          <cell r="J27466" t="str">
            <v/>
          </cell>
        </row>
        <row r="27467">
          <cell r="J27467" t="str">
            <v/>
          </cell>
        </row>
        <row r="27468">
          <cell r="J27468" t="str">
            <v/>
          </cell>
        </row>
        <row r="27469">
          <cell r="J27469" t="str">
            <v/>
          </cell>
        </row>
        <row r="27470">
          <cell r="J27470" t="str">
            <v/>
          </cell>
        </row>
        <row r="27471">
          <cell r="J27471" t="str">
            <v/>
          </cell>
        </row>
        <row r="27472">
          <cell r="J27472" t="str">
            <v/>
          </cell>
        </row>
        <row r="27473">
          <cell r="J27473" t="str">
            <v/>
          </cell>
        </row>
        <row r="27474">
          <cell r="J27474" t="str">
            <v/>
          </cell>
        </row>
        <row r="27475">
          <cell r="J27475" t="str">
            <v/>
          </cell>
        </row>
        <row r="27476">
          <cell r="J27476" t="str">
            <v/>
          </cell>
        </row>
        <row r="27477">
          <cell r="J27477" t="str">
            <v/>
          </cell>
        </row>
        <row r="27478">
          <cell r="J27478" t="str">
            <v/>
          </cell>
        </row>
        <row r="27479">
          <cell r="J27479" t="str">
            <v/>
          </cell>
        </row>
        <row r="27480">
          <cell r="J27480" t="str">
            <v/>
          </cell>
        </row>
        <row r="27481">
          <cell r="J27481" t="str">
            <v/>
          </cell>
        </row>
        <row r="27482">
          <cell r="J27482" t="str">
            <v/>
          </cell>
        </row>
        <row r="27483">
          <cell r="J27483" t="str">
            <v/>
          </cell>
        </row>
        <row r="27484">
          <cell r="J27484" t="str">
            <v/>
          </cell>
        </row>
        <row r="27485">
          <cell r="J27485" t="str">
            <v/>
          </cell>
        </row>
        <row r="27486">
          <cell r="J27486" t="str">
            <v/>
          </cell>
        </row>
        <row r="27487">
          <cell r="J27487" t="str">
            <v/>
          </cell>
        </row>
        <row r="27488">
          <cell r="J27488" t="str">
            <v/>
          </cell>
        </row>
        <row r="27489">
          <cell r="J27489" t="str">
            <v/>
          </cell>
        </row>
        <row r="27490">
          <cell r="J27490" t="str">
            <v/>
          </cell>
        </row>
        <row r="27491">
          <cell r="J27491" t="str">
            <v/>
          </cell>
        </row>
        <row r="27492">
          <cell r="J27492" t="str">
            <v/>
          </cell>
        </row>
        <row r="27493">
          <cell r="J27493" t="str">
            <v/>
          </cell>
        </row>
        <row r="27494">
          <cell r="J27494" t="str">
            <v/>
          </cell>
        </row>
        <row r="27495">
          <cell r="J27495" t="str">
            <v/>
          </cell>
        </row>
        <row r="27496">
          <cell r="J27496" t="str">
            <v/>
          </cell>
        </row>
        <row r="27497">
          <cell r="J27497" t="str">
            <v/>
          </cell>
        </row>
        <row r="27498">
          <cell r="J27498" t="str">
            <v/>
          </cell>
        </row>
        <row r="27499">
          <cell r="J27499" t="str">
            <v/>
          </cell>
        </row>
        <row r="27500">
          <cell r="J27500" t="str">
            <v/>
          </cell>
        </row>
        <row r="27501">
          <cell r="J27501" t="str">
            <v/>
          </cell>
        </row>
        <row r="27502">
          <cell r="J27502" t="str">
            <v/>
          </cell>
        </row>
        <row r="27503">
          <cell r="J27503" t="str">
            <v/>
          </cell>
        </row>
        <row r="27504">
          <cell r="J27504" t="str">
            <v/>
          </cell>
        </row>
        <row r="27505">
          <cell r="J27505" t="str">
            <v/>
          </cell>
        </row>
        <row r="27506">
          <cell r="J27506" t="str">
            <v/>
          </cell>
        </row>
        <row r="27507">
          <cell r="J27507" t="str">
            <v/>
          </cell>
        </row>
        <row r="27508">
          <cell r="J27508" t="str">
            <v/>
          </cell>
        </row>
        <row r="27509">
          <cell r="J27509" t="str">
            <v/>
          </cell>
        </row>
        <row r="27510">
          <cell r="J27510" t="str">
            <v/>
          </cell>
        </row>
        <row r="27511">
          <cell r="J27511" t="str">
            <v/>
          </cell>
        </row>
        <row r="27512">
          <cell r="J27512" t="str">
            <v/>
          </cell>
        </row>
        <row r="27513">
          <cell r="J27513" t="str">
            <v/>
          </cell>
        </row>
        <row r="27514">
          <cell r="J27514" t="str">
            <v/>
          </cell>
        </row>
        <row r="27515">
          <cell r="J27515" t="str">
            <v/>
          </cell>
        </row>
        <row r="27516">
          <cell r="J27516" t="str">
            <v/>
          </cell>
        </row>
        <row r="27517">
          <cell r="J27517" t="str">
            <v/>
          </cell>
        </row>
        <row r="27518">
          <cell r="J27518" t="str">
            <v/>
          </cell>
        </row>
        <row r="27519">
          <cell r="J27519" t="str">
            <v/>
          </cell>
        </row>
        <row r="27520">
          <cell r="J27520" t="str">
            <v/>
          </cell>
        </row>
        <row r="27521">
          <cell r="J27521" t="str">
            <v/>
          </cell>
        </row>
        <row r="27522">
          <cell r="J27522" t="str">
            <v/>
          </cell>
        </row>
        <row r="27523">
          <cell r="J27523" t="str">
            <v/>
          </cell>
        </row>
        <row r="27524">
          <cell r="J27524" t="str">
            <v/>
          </cell>
        </row>
        <row r="27525">
          <cell r="J27525" t="str">
            <v/>
          </cell>
        </row>
        <row r="27526">
          <cell r="J27526" t="str">
            <v/>
          </cell>
        </row>
        <row r="27527">
          <cell r="J27527" t="str">
            <v/>
          </cell>
        </row>
        <row r="27528">
          <cell r="J27528" t="str">
            <v/>
          </cell>
        </row>
        <row r="27529">
          <cell r="J27529" t="str">
            <v/>
          </cell>
        </row>
        <row r="27530">
          <cell r="J27530" t="str">
            <v/>
          </cell>
        </row>
        <row r="27531">
          <cell r="J27531" t="str">
            <v/>
          </cell>
        </row>
        <row r="27532">
          <cell r="J27532" t="str">
            <v/>
          </cell>
        </row>
        <row r="27533">
          <cell r="J27533" t="str">
            <v/>
          </cell>
        </row>
        <row r="27534">
          <cell r="J27534" t="str">
            <v/>
          </cell>
        </row>
        <row r="27535">
          <cell r="J27535" t="str">
            <v/>
          </cell>
        </row>
        <row r="27536">
          <cell r="J27536" t="str">
            <v/>
          </cell>
        </row>
        <row r="27537">
          <cell r="J27537" t="str">
            <v/>
          </cell>
        </row>
        <row r="27538">
          <cell r="J27538" t="str">
            <v/>
          </cell>
        </row>
        <row r="27539">
          <cell r="J27539" t="str">
            <v/>
          </cell>
        </row>
        <row r="27540">
          <cell r="J27540" t="str">
            <v/>
          </cell>
        </row>
        <row r="27541">
          <cell r="J27541" t="str">
            <v/>
          </cell>
        </row>
        <row r="27542">
          <cell r="J27542" t="str">
            <v/>
          </cell>
        </row>
        <row r="27543">
          <cell r="J27543" t="str">
            <v/>
          </cell>
        </row>
        <row r="27544">
          <cell r="J27544" t="str">
            <v/>
          </cell>
        </row>
        <row r="27545">
          <cell r="J27545" t="str">
            <v/>
          </cell>
        </row>
        <row r="27546">
          <cell r="J27546" t="str">
            <v/>
          </cell>
        </row>
        <row r="27547">
          <cell r="J27547" t="str">
            <v/>
          </cell>
        </row>
        <row r="27548">
          <cell r="J27548" t="str">
            <v/>
          </cell>
        </row>
        <row r="27549">
          <cell r="J27549" t="str">
            <v/>
          </cell>
        </row>
        <row r="27550">
          <cell r="J27550" t="str">
            <v/>
          </cell>
        </row>
        <row r="27551">
          <cell r="J27551" t="str">
            <v/>
          </cell>
        </row>
        <row r="27552">
          <cell r="J27552" t="str">
            <v/>
          </cell>
        </row>
        <row r="27553">
          <cell r="J27553" t="str">
            <v/>
          </cell>
        </row>
        <row r="27554">
          <cell r="J27554" t="str">
            <v/>
          </cell>
        </row>
        <row r="27555">
          <cell r="J27555" t="str">
            <v/>
          </cell>
        </row>
        <row r="27556">
          <cell r="J27556" t="str">
            <v/>
          </cell>
        </row>
        <row r="27557">
          <cell r="J27557" t="str">
            <v/>
          </cell>
        </row>
        <row r="27558">
          <cell r="J27558" t="str">
            <v/>
          </cell>
        </row>
        <row r="27559">
          <cell r="J27559" t="str">
            <v/>
          </cell>
        </row>
        <row r="27560">
          <cell r="J27560" t="str">
            <v/>
          </cell>
        </row>
        <row r="27561">
          <cell r="J27561" t="str">
            <v/>
          </cell>
        </row>
        <row r="27562">
          <cell r="J27562" t="str">
            <v/>
          </cell>
        </row>
        <row r="27563">
          <cell r="J27563" t="str">
            <v/>
          </cell>
        </row>
        <row r="27564">
          <cell r="J27564" t="str">
            <v/>
          </cell>
        </row>
        <row r="27565">
          <cell r="J27565" t="str">
            <v/>
          </cell>
        </row>
        <row r="27566">
          <cell r="J27566" t="str">
            <v/>
          </cell>
        </row>
        <row r="27567">
          <cell r="J27567" t="str">
            <v/>
          </cell>
        </row>
        <row r="27568">
          <cell r="J27568" t="str">
            <v/>
          </cell>
        </row>
        <row r="27569">
          <cell r="J27569" t="str">
            <v/>
          </cell>
        </row>
        <row r="27570">
          <cell r="J27570" t="str">
            <v/>
          </cell>
        </row>
        <row r="27571">
          <cell r="J27571" t="str">
            <v/>
          </cell>
        </row>
        <row r="27572">
          <cell r="J27572" t="str">
            <v/>
          </cell>
        </row>
        <row r="27573">
          <cell r="J27573" t="str">
            <v/>
          </cell>
        </row>
        <row r="27574">
          <cell r="J27574" t="str">
            <v/>
          </cell>
        </row>
        <row r="27575">
          <cell r="J27575" t="str">
            <v/>
          </cell>
        </row>
        <row r="27576">
          <cell r="J27576" t="str">
            <v/>
          </cell>
        </row>
        <row r="27577">
          <cell r="J27577" t="str">
            <v/>
          </cell>
        </row>
        <row r="27578">
          <cell r="J27578" t="str">
            <v/>
          </cell>
        </row>
        <row r="27579">
          <cell r="J27579" t="str">
            <v/>
          </cell>
        </row>
        <row r="27580">
          <cell r="J27580" t="str">
            <v/>
          </cell>
        </row>
        <row r="27581">
          <cell r="J27581" t="str">
            <v/>
          </cell>
        </row>
        <row r="27582">
          <cell r="J27582" t="str">
            <v/>
          </cell>
        </row>
        <row r="27583">
          <cell r="J27583" t="str">
            <v/>
          </cell>
        </row>
        <row r="27584">
          <cell r="J27584" t="str">
            <v/>
          </cell>
        </row>
        <row r="27585">
          <cell r="J27585" t="str">
            <v/>
          </cell>
        </row>
        <row r="27586">
          <cell r="J27586" t="str">
            <v/>
          </cell>
        </row>
        <row r="27587">
          <cell r="J27587" t="str">
            <v/>
          </cell>
        </row>
        <row r="27588">
          <cell r="J27588" t="str">
            <v/>
          </cell>
        </row>
        <row r="27589">
          <cell r="J27589" t="str">
            <v/>
          </cell>
        </row>
        <row r="27590">
          <cell r="J27590" t="str">
            <v/>
          </cell>
        </row>
        <row r="27591">
          <cell r="J27591" t="str">
            <v/>
          </cell>
        </row>
        <row r="27592">
          <cell r="J27592" t="str">
            <v/>
          </cell>
        </row>
        <row r="27593">
          <cell r="J27593" t="str">
            <v/>
          </cell>
        </row>
        <row r="27594">
          <cell r="J27594" t="str">
            <v/>
          </cell>
        </row>
        <row r="27595">
          <cell r="J27595" t="str">
            <v/>
          </cell>
        </row>
        <row r="27596">
          <cell r="J27596" t="str">
            <v/>
          </cell>
        </row>
        <row r="27597">
          <cell r="J27597" t="str">
            <v/>
          </cell>
        </row>
        <row r="27598">
          <cell r="J27598" t="str">
            <v/>
          </cell>
        </row>
        <row r="27599">
          <cell r="J27599" t="str">
            <v/>
          </cell>
        </row>
        <row r="27600">
          <cell r="J27600" t="str">
            <v/>
          </cell>
        </row>
        <row r="27601">
          <cell r="J27601" t="str">
            <v/>
          </cell>
        </row>
        <row r="27602">
          <cell r="J27602" t="str">
            <v/>
          </cell>
        </row>
        <row r="27603">
          <cell r="J27603" t="str">
            <v/>
          </cell>
        </row>
        <row r="27604">
          <cell r="J27604" t="str">
            <v/>
          </cell>
        </row>
        <row r="27605">
          <cell r="J27605" t="str">
            <v/>
          </cell>
        </row>
        <row r="27606">
          <cell r="J27606" t="str">
            <v/>
          </cell>
        </row>
        <row r="27607">
          <cell r="J27607" t="str">
            <v/>
          </cell>
        </row>
        <row r="27608">
          <cell r="J27608" t="str">
            <v/>
          </cell>
        </row>
        <row r="27609">
          <cell r="J27609" t="str">
            <v/>
          </cell>
        </row>
        <row r="27610">
          <cell r="J27610" t="str">
            <v/>
          </cell>
        </row>
        <row r="27611">
          <cell r="J27611" t="str">
            <v/>
          </cell>
        </row>
        <row r="27612">
          <cell r="J27612" t="str">
            <v/>
          </cell>
        </row>
        <row r="27613">
          <cell r="J27613" t="str">
            <v/>
          </cell>
        </row>
        <row r="27614">
          <cell r="J27614" t="str">
            <v/>
          </cell>
        </row>
        <row r="27615">
          <cell r="J27615" t="str">
            <v/>
          </cell>
        </row>
        <row r="27616">
          <cell r="J27616" t="str">
            <v/>
          </cell>
        </row>
        <row r="27617">
          <cell r="J27617" t="str">
            <v/>
          </cell>
        </row>
        <row r="27618">
          <cell r="J27618" t="str">
            <v/>
          </cell>
        </row>
        <row r="27619">
          <cell r="J27619" t="str">
            <v/>
          </cell>
        </row>
        <row r="27620">
          <cell r="J27620" t="str">
            <v/>
          </cell>
        </row>
        <row r="27621">
          <cell r="J27621" t="str">
            <v/>
          </cell>
        </row>
        <row r="27622">
          <cell r="J27622" t="str">
            <v/>
          </cell>
        </row>
        <row r="27623">
          <cell r="J27623" t="str">
            <v/>
          </cell>
        </row>
        <row r="27624">
          <cell r="J27624" t="str">
            <v/>
          </cell>
        </row>
        <row r="27625">
          <cell r="J27625" t="str">
            <v/>
          </cell>
        </row>
        <row r="27626">
          <cell r="J27626" t="str">
            <v/>
          </cell>
        </row>
        <row r="27627">
          <cell r="J27627" t="str">
            <v/>
          </cell>
        </row>
        <row r="27628">
          <cell r="J27628" t="str">
            <v/>
          </cell>
        </row>
        <row r="27629">
          <cell r="J27629" t="str">
            <v/>
          </cell>
        </row>
        <row r="27630">
          <cell r="J27630" t="str">
            <v/>
          </cell>
        </row>
        <row r="27631">
          <cell r="J27631" t="str">
            <v/>
          </cell>
        </row>
        <row r="27632">
          <cell r="J27632" t="str">
            <v/>
          </cell>
        </row>
        <row r="27633">
          <cell r="J27633" t="str">
            <v/>
          </cell>
        </row>
        <row r="27634">
          <cell r="J27634" t="str">
            <v/>
          </cell>
        </row>
        <row r="27635">
          <cell r="J27635" t="str">
            <v/>
          </cell>
        </row>
        <row r="27636">
          <cell r="J27636" t="str">
            <v/>
          </cell>
        </row>
        <row r="27637">
          <cell r="J27637" t="str">
            <v/>
          </cell>
        </row>
        <row r="27638">
          <cell r="J27638" t="str">
            <v/>
          </cell>
        </row>
        <row r="27639">
          <cell r="J27639" t="str">
            <v/>
          </cell>
        </row>
        <row r="27640">
          <cell r="J27640" t="str">
            <v/>
          </cell>
        </row>
        <row r="27641">
          <cell r="J27641" t="str">
            <v/>
          </cell>
        </row>
        <row r="27642">
          <cell r="J27642" t="str">
            <v/>
          </cell>
        </row>
        <row r="27643">
          <cell r="J27643" t="str">
            <v/>
          </cell>
        </row>
        <row r="27644">
          <cell r="J27644" t="str">
            <v/>
          </cell>
        </row>
        <row r="27645">
          <cell r="J27645" t="str">
            <v/>
          </cell>
        </row>
        <row r="27646">
          <cell r="J27646" t="str">
            <v/>
          </cell>
        </row>
        <row r="27647">
          <cell r="J27647" t="str">
            <v/>
          </cell>
        </row>
        <row r="27648">
          <cell r="J27648" t="str">
            <v/>
          </cell>
        </row>
        <row r="27649">
          <cell r="J27649" t="str">
            <v/>
          </cell>
        </row>
        <row r="27650">
          <cell r="J27650" t="str">
            <v/>
          </cell>
        </row>
        <row r="27651">
          <cell r="J27651" t="str">
            <v/>
          </cell>
        </row>
        <row r="27652">
          <cell r="J27652" t="str">
            <v/>
          </cell>
        </row>
        <row r="27653">
          <cell r="J27653" t="str">
            <v/>
          </cell>
        </row>
        <row r="27654">
          <cell r="J27654" t="str">
            <v/>
          </cell>
        </row>
        <row r="27655">
          <cell r="J27655" t="str">
            <v/>
          </cell>
        </row>
        <row r="27656">
          <cell r="J27656" t="str">
            <v/>
          </cell>
        </row>
        <row r="27657">
          <cell r="J27657" t="str">
            <v/>
          </cell>
        </row>
        <row r="27658">
          <cell r="J27658" t="str">
            <v/>
          </cell>
        </row>
        <row r="27659">
          <cell r="J27659" t="str">
            <v/>
          </cell>
        </row>
        <row r="27660">
          <cell r="J27660" t="str">
            <v/>
          </cell>
        </row>
        <row r="27661">
          <cell r="J27661" t="str">
            <v/>
          </cell>
        </row>
        <row r="27662">
          <cell r="J27662" t="str">
            <v/>
          </cell>
        </row>
        <row r="27663">
          <cell r="J27663" t="str">
            <v/>
          </cell>
        </row>
        <row r="27664">
          <cell r="J27664" t="str">
            <v/>
          </cell>
        </row>
        <row r="27665">
          <cell r="J27665" t="str">
            <v/>
          </cell>
        </row>
        <row r="27666">
          <cell r="J27666" t="str">
            <v/>
          </cell>
        </row>
        <row r="27667">
          <cell r="J27667" t="str">
            <v/>
          </cell>
        </row>
        <row r="27668">
          <cell r="J27668" t="str">
            <v/>
          </cell>
        </row>
        <row r="27669">
          <cell r="J27669" t="str">
            <v/>
          </cell>
        </row>
        <row r="27670">
          <cell r="J27670" t="str">
            <v/>
          </cell>
        </row>
        <row r="27671">
          <cell r="J27671" t="str">
            <v/>
          </cell>
        </row>
        <row r="27672">
          <cell r="J27672" t="str">
            <v/>
          </cell>
        </row>
        <row r="27673">
          <cell r="J27673" t="str">
            <v/>
          </cell>
        </row>
        <row r="27674">
          <cell r="J27674" t="str">
            <v/>
          </cell>
        </row>
        <row r="27675">
          <cell r="J27675" t="str">
            <v/>
          </cell>
        </row>
        <row r="27676">
          <cell r="J27676" t="str">
            <v/>
          </cell>
        </row>
        <row r="27677">
          <cell r="J27677" t="str">
            <v/>
          </cell>
        </row>
        <row r="27678">
          <cell r="J27678" t="str">
            <v/>
          </cell>
        </row>
        <row r="27679">
          <cell r="J27679" t="str">
            <v/>
          </cell>
        </row>
        <row r="27680">
          <cell r="J27680" t="str">
            <v/>
          </cell>
        </row>
        <row r="27681">
          <cell r="J27681" t="str">
            <v/>
          </cell>
        </row>
        <row r="27682">
          <cell r="J27682" t="str">
            <v/>
          </cell>
        </row>
        <row r="27683">
          <cell r="J27683" t="str">
            <v/>
          </cell>
        </row>
        <row r="27684">
          <cell r="J27684" t="str">
            <v/>
          </cell>
        </row>
        <row r="27685">
          <cell r="J27685" t="str">
            <v/>
          </cell>
        </row>
        <row r="27686">
          <cell r="J27686" t="str">
            <v/>
          </cell>
        </row>
        <row r="27687">
          <cell r="J27687" t="str">
            <v/>
          </cell>
        </row>
        <row r="27688">
          <cell r="J27688" t="str">
            <v/>
          </cell>
        </row>
        <row r="27689">
          <cell r="J27689" t="str">
            <v/>
          </cell>
        </row>
        <row r="27690">
          <cell r="J27690" t="str">
            <v/>
          </cell>
        </row>
        <row r="27691">
          <cell r="J27691" t="str">
            <v/>
          </cell>
        </row>
        <row r="27692">
          <cell r="J27692" t="str">
            <v/>
          </cell>
        </row>
        <row r="27693">
          <cell r="J27693" t="str">
            <v/>
          </cell>
        </row>
        <row r="27694">
          <cell r="J27694" t="str">
            <v/>
          </cell>
        </row>
        <row r="27695">
          <cell r="J27695" t="str">
            <v/>
          </cell>
        </row>
        <row r="27696">
          <cell r="J27696" t="str">
            <v/>
          </cell>
        </row>
        <row r="27697">
          <cell r="J27697" t="str">
            <v/>
          </cell>
        </row>
        <row r="27698">
          <cell r="J27698" t="str">
            <v/>
          </cell>
        </row>
        <row r="27699">
          <cell r="J27699" t="str">
            <v/>
          </cell>
        </row>
        <row r="27700">
          <cell r="J27700" t="str">
            <v/>
          </cell>
        </row>
        <row r="27701">
          <cell r="J27701" t="str">
            <v/>
          </cell>
        </row>
        <row r="27702">
          <cell r="J27702" t="str">
            <v/>
          </cell>
        </row>
        <row r="27703">
          <cell r="J27703" t="str">
            <v/>
          </cell>
        </row>
        <row r="27704">
          <cell r="J27704" t="str">
            <v/>
          </cell>
        </row>
        <row r="27705">
          <cell r="J27705" t="str">
            <v/>
          </cell>
        </row>
        <row r="27706">
          <cell r="J27706" t="str">
            <v/>
          </cell>
        </row>
        <row r="27707">
          <cell r="J27707" t="str">
            <v/>
          </cell>
        </row>
        <row r="27708">
          <cell r="J27708" t="str">
            <v/>
          </cell>
        </row>
        <row r="27709">
          <cell r="J27709" t="str">
            <v/>
          </cell>
        </row>
        <row r="27710">
          <cell r="J27710" t="str">
            <v/>
          </cell>
        </row>
        <row r="27711">
          <cell r="J27711" t="str">
            <v/>
          </cell>
        </row>
        <row r="27712">
          <cell r="J27712" t="str">
            <v/>
          </cell>
        </row>
        <row r="27713">
          <cell r="J27713" t="str">
            <v/>
          </cell>
        </row>
        <row r="27714">
          <cell r="J27714" t="str">
            <v/>
          </cell>
        </row>
        <row r="27715">
          <cell r="J27715" t="str">
            <v/>
          </cell>
        </row>
        <row r="27716">
          <cell r="J27716" t="str">
            <v/>
          </cell>
        </row>
        <row r="27717">
          <cell r="J27717" t="str">
            <v/>
          </cell>
        </row>
        <row r="27718">
          <cell r="J27718" t="str">
            <v/>
          </cell>
        </row>
        <row r="27719">
          <cell r="J27719" t="str">
            <v/>
          </cell>
        </row>
        <row r="27720">
          <cell r="J27720" t="str">
            <v/>
          </cell>
        </row>
        <row r="27721">
          <cell r="J27721" t="str">
            <v/>
          </cell>
        </row>
        <row r="27722">
          <cell r="J27722" t="str">
            <v/>
          </cell>
        </row>
        <row r="27723">
          <cell r="J27723" t="str">
            <v/>
          </cell>
        </row>
        <row r="27724">
          <cell r="J27724" t="str">
            <v/>
          </cell>
        </row>
        <row r="27725">
          <cell r="J27725" t="str">
            <v/>
          </cell>
        </row>
        <row r="27726">
          <cell r="J27726" t="str">
            <v/>
          </cell>
        </row>
        <row r="27727">
          <cell r="J27727" t="str">
            <v/>
          </cell>
        </row>
        <row r="27728">
          <cell r="J27728" t="str">
            <v/>
          </cell>
        </row>
        <row r="27729">
          <cell r="J27729" t="str">
            <v/>
          </cell>
        </row>
        <row r="27730">
          <cell r="J27730" t="str">
            <v/>
          </cell>
        </row>
        <row r="27731">
          <cell r="J27731" t="str">
            <v/>
          </cell>
        </row>
        <row r="27732">
          <cell r="J27732" t="str">
            <v/>
          </cell>
        </row>
        <row r="27733">
          <cell r="J27733" t="str">
            <v/>
          </cell>
        </row>
        <row r="27734">
          <cell r="J27734" t="str">
            <v/>
          </cell>
        </row>
        <row r="27735">
          <cell r="J27735" t="str">
            <v/>
          </cell>
        </row>
        <row r="27736">
          <cell r="J27736" t="str">
            <v/>
          </cell>
        </row>
        <row r="27737">
          <cell r="J27737" t="str">
            <v/>
          </cell>
        </row>
        <row r="27738">
          <cell r="J27738" t="str">
            <v/>
          </cell>
        </row>
        <row r="27739">
          <cell r="J27739" t="str">
            <v/>
          </cell>
        </row>
        <row r="27740">
          <cell r="J27740" t="str">
            <v/>
          </cell>
        </row>
        <row r="27741">
          <cell r="J27741" t="str">
            <v/>
          </cell>
        </row>
        <row r="27742">
          <cell r="J27742" t="str">
            <v/>
          </cell>
        </row>
        <row r="27743">
          <cell r="J27743" t="str">
            <v/>
          </cell>
        </row>
        <row r="27744">
          <cell r="J27744" t="str">
            <v/>
          </cell>
        </row>
        <row r="27745">
          <cell r="J27745" t="str">
            <v/>
          </cell>
        </row>
        <row r="27746">
          <cell r="J27746" t="str">
            <v/>
          </cell>
        </row>
        <row r="27747">
          <cell r="J27747" t="str">
            <v/>
          </cell>
        </row>
        <row r="27748">
          <cell r="J27748" t="str">
            <v/>
          </cell>
        </row>
        <row r="27749">
          <cell r="J27749" t="str">
            <v/>
          </cell>
        </row>
        <row r="27750">
          <cell r="J27750" t="str">
            <v/>
          </cell>
        </row>
        <row r="27751">
          <cell r="J27751" t="str">
            <v/>
          </cell>
        </row>
        <row r="27752">
          <cell r="J27752" t="str">
            <v/>
          </cell>
        </row>
        <row r="27753">
          <cell r="J27753" t="str">
            <v/>
          </cell>
        </row>
        <row r="27754">
          <cell r="J27754" t="str">
            <v/>
          </cell>
        </row>
        <row r="27755">
          <cell r="J27755" t="str">
            <v/>
          </cell>
        </row>
        <row r="27756">
          <cell r="J27756" t="str">
            <v/>
          </cell>
        </row>
        <row r="27757">
          <cell r="J27757" t="str">
            <v/>
          </cell>
        </row>
        <row r="27758">
          <cell r="J27758" t="str">
            <v/>
          </cell>
        </row>
        <row r="27759">
          <cell r="J27759" t="str">
            <v/>
          </cell>
        </row>
        <row r="27760">
          <cell r="J27760" t="str">
            <v/>
          </cell>
        </row>
        <row r="27761">
          <cell r="J27761" t="str">
            <v/>
          </cell>
        </row>
        <row r="27762">
          <cell r="J27762" t="str">
            <v/>
          </cell>
        </row>
        <row r="27763">
          <cell r="J27763" t="str">
            <v/>
          </cell>
        </row>
        <row r="27764">
          <cell r="J27764" t="str">
            <v/>
          </cell>
        </row>
        <row r="27765">
          <cell r="J27765" t="str">
            <v/>
          </cell>
        </row>
        <row r="27766">
          <cell r="J27766" t="str">
            <v/>
          </cell>
        </row>
        <row r="27767">
          <cell r="J27767" t="str">
            <v/>
          </cell>
        </row>
        <row r="27768">
          <cell r="J27768" t="str">
            <v/>
          </cell>
        </row>
        <row r="27769">
          <cell r="J27769" t="str">
            <v/>
          </cell>
        </row>
        <row r="27770">
          <cell r="J27770" t="str">
            <v/>
          </cell>
        </row>
        <row r="27771">
          <cell r="J27771" t="str">
            <v/>
          </cell>
        </row>
        <row r="27772">
          <cell r="J27772" t="str">
            <v/>
          </cell>
        </row>
        <row r="27773">
          <cell r="J27773" t="str">
            <v/>
          </cell>
        </row>
        <row r="27774">
          <cell r="J27774" t="str">
            <v/>
          </cell>
        </row>
        <row r="27775">
          <cell r="J27775" t="str">
            <v/>
          </cell>
        </row>
        <row r="27776">
          <cell r="J27776" t="str">
            <v/>
          </cell>
        </row>
        <row r="27777">
          <cell r="J27777" t="str">
            <v/>
          </cell>
        </row>
        <row r="27778">
          <cell r="J27778" t="str">
            <v/>
          </cell>
        </row>
        <row r="27779">
          <cell r="J27779" t="str">
            <v/>
          </cell>
        </row>
        <row r="27780">
          <cell r="J27780" t="str">
            <v/>
          </cell>
        </row>
        <row r="27781">
          <cell r="J27781" t="str">
            <v/>
          </cell>
        </row>
        <row r="27782">
          <cell r="J27782" t="str">
            <v/>
          </cell>
        </row>
        <row r="27783">
          <cell r="J27783" t="str">
            <v/>
          </cell>
        </row>
        <row r="27784">
          <cell r="J27784" t="str">
            <v/>
          </cell>
        </row>
        <row r="27785">
          <cell r="J27785" t="str">
            <v/>
          </cell>
        </row>
        <row r="27786">
          <cell r="J27786" t="str">
            <v/>
          </cell>
        </row>
        <row r="27787">
          <cell r="J27787" t="str">
            <v/>
          </cell>
        </row>
        <row r="27788">
          <cell r="J27788" t="str">
            <v/>
          </cell>
        </row>
        <row r="27789">
          <cell r="J27789" t="str">
            <v/>
          </cell>
        </row>
        <row r="27790">
          <cell r="J27790" t="str">
            <v/>
          </cell>
        </row>
        <row r="27791">
          <cell r="J27791" t="str">
            <v/>
          </cell>
        </row>
        <row r="27792">
          <cell r="J27792" t="str">
            <v/>
          </cell>
        </row>
        <row r="27793">
          <cell r="J27793" t="str">
            <v/>
          </cell>
        </row>
        <row r="27794">
          <cell r="J27794" t="str">
            <v/>
          </cell>
        </row>
        <row r="27795">
          <cell r="J27795" t="str">
            <v/>
          </cell>
        </row>
        <row r="27796">
          <cell r="J27796" t="str">
            <v/>
          </cell>
        </row>
        <row r="27797">
          <cell r="J27797" t="str">
            <v/>
          </cell>
        </row>
        <row r="27798">
          <cell r="J27798" t="str">
            <v/>
          </cell>
        </row>
        <row r="27799">
          <cell r="J27799" t="str">
            <v/>
          </cell>
        </row>
        <row r="27800">
          <cell r="J27800" t="str">
            <v/>
          </cell>
        </row>
        <row r="27801">
          <cell r="J27801" t="str">
            <v/>
          </cell>
        </row>
        <row r="27802">
          <cell r="J27802" t="str">
            <v/>
          </cell>
        </row>
        <row r="27803">
          <cell r="J27803" t="str">
            <v/>
          </cell>
        </row>
        <row r="27804">
          <cell r="J27804" t="str">
            <v/>
          </cell>
        </row>
        <row r="27805">
          <cell r="J27805" t="str">
            <v/>
          </cell>
        </row>
        <row r="27806">
          <cell r="J27806" t="str">
            <v/>
          </cell>
        </row>
        <row r="27807">
          <cell r="J27807" t="str">
            <v/>
          </cell>
        </row>
        <row r="27808">
          <cell r="J27808" t="str">
            <v/>
          </cell>
        </row>
        <row r="27809">
          <cell r="J27809" t="str">
            <v/>
          </cell>
        </row>
        <row r="27810">
          <cell r="J27810" t="str">
            <v/>
          </cell>
        </row>
        <row r="27811">
          <cell r="J27811" t="str">
            <v/>
          </cell>
        </row>
        <row r="27812">
          <cell r="J27812" t="str">
            <v/>
          </cell>
        </row>
        <row r="27813">
          <cell r="J27813" t="str">
            <v/>
          </cell>
        </row>
        <row r="27814">
          <cell r="J27814" t="str">
            <v/>
          </cell>
        </row>
        <row r="27815">
          <cell r="J27815" t="str">
            <v/>
          </cell>
        </row>
        <row r="27816">
          <cell r="J27816" t="str">
            <v/>
          </cell>
        </row>
        <row r="27817">
          <cell r="J27817" t="str">
            <v/>
          </cell>
        </row>
        <row r="27818">
          <cell r="J27818" t="str">
            <v/>
          </cell>
        </row>
        <row r="27819">
          <cell r="J27819" t="str">
            <v/>
          </cell>
        </row>
        <row r="27820">
          <cell r="J27820" t="str">
            <v/>
          </cell>
        </row>
        <row r="27821">
          <cell r="J27821" t="str">
            <v/>
          </cell>
        </row>
        <row r="27822">
          <cell r="J27822" t="str">
            <v/>
          </cell>
        </row>
        <row r="27823">
          <cell r="J27823" t="str">
            <v/>
          </cell>
        </row>
        <row r="27824">
          <cell r="J27824" t="str">
            <v/>
          </cell>
        </row>
        <row r="27825">
          <cell r="J27825" t="str">
            <v/>
          </cell>
        </row>
        <row r="27826">
          <cell r="J27826" t="str">
            <v/>
          </cell>
        </row>
        <row r="27827">
          <cell r="J27827" t="str">
            <v/>
          </cell>
        </row>
        <row r="27828">
          <cell r="J27828" t="str">
            <v/>
          </cell>
        </row>
        <row r="27829">
          <cell r="J27829" t="str">
            <v/>
          </cell>
        </row>
        <row r="27830">
          <cell r="J27830" t="str">
            <v/>
          </cell>
        </row>
        <row r="27831">
          <cell r="J27831" t="str">
            <v/>
          </cell>
        </row>
        <row r="27832">
          <cell r="J27832" t="str">
            <v/>
          </cell>
        </row>
        <row r="27833">
          <cell r="J27833" t="str">
            <v/>
          </cell>
        </row>
        <row r="27834">
          <cell r="J27834" t="str">
            <v/>
          </cell>
        </row>
        <row r="27835">
          <cell r="J27835" t="str">
            <v/>
          </cell>
        </row>
        <row r="27836">
          <cell r="J27836" t="str">
            <v/>
          </cell>
        </row>
        <row r="27837">
          <cell r="J27837" t="str">
            <v/>
          </cell>
        </row>
        <row r="27838">
          <cell r="J27838" t="str">
            <v/>
          </cell>
        </row>
        <row r="27839">
          <cell r="J27839" t="str">
            <v/>
          </cell>
        </row>
        <row r="27840">
          <cell r="J27840" t="str">
            <v/>
          </cell>
        </row>
        <row r="27841">
          <cell r="J27841" t="str">
            <v/>
          </cell>
        </row>
        <row r="27842">
          <cell r="J27842" t="str">
            <v/>
          </cell>
        </row>
        <row r="27843">
          <cell r="J27843" t="str">
            <v/>
          </cell>
        </row>
        <row r="27844">
          <cell r="J27844" t="str">
            <v/>
          </cell>
        </row>
        <row r="27845">
          <cell r="J27845" t="str">
            <v/>
          </cell>
        </row>
        <row r="27846">
          <cell r="J27846" t="str">
            <v/>
          </cell>
        </row>
        <row r="27847">
          <cell r="J27847" t="str">
            <v/>
          </cell>
        </row>
        <row r="27848">
          <cell r="J27848" t="str">
            <v/>
          </cell>
        </row>
        <row r="27849">
          <cell r="J27849" t="str">
            <v/>
          </cell>
        </row>
        <row r="27850">
          <cell r="J27850" t="str">
            <v/>
          </cell>
        </row>
        <row r="27851">
          <cell r="J27851" t="str">
            <v/>
          </cell>
        </row>
        <row r="27852">
          <cell r="J27852" t="str">
            <v/>
          </cell>
        </row>
        <row r="27853">
          <cell r="J27853" t="str">
            <v/>
          </cell>
        </row>
        <row r="27854">
          <cell r="J27854" t="str">
            <v/>
          </cell>
        </row>
        <row r="27855">
          <cell r="J27855" t="str">
            <v/>
          </cell>
        </row>
        <row r="27856">
          <cell r="J27856" t="str">
            <v/>
          </cell>
        </row>
        <row r="27857">
          <cell r="J27857" t="str">
            <v/>
          </cell>
        </row>
        <row r="27858">
          <cell r="J27858" t="str">
            <v/>
          </cell>
        </row>
        <row r="27859">
          <cell r="J27859" t="str">
            <v/>
          </cell>
        </row>
        <row r="27860">
          <cell r="J27860" t="str">
            <v/>
          </cell>
        </row>
        <row r="27861">
          <cell r="J27861" t="str">
            <v/>
          </cell>
        </row>
        <row r="27862">
          <cell r="J27862" t="str">
            <v/>
          </cell>
        </row>
        <row r="27863">
          <cell r="J27863" t="str">
            <v/>
          </cell>
        </row>
        <row r="27864">
          <cell r="J27864" t="str">
            <v/>
          </cell>
        </row>
        <row r="27865">
          <cell r="J27865" t="str">
            <v/>
          </cell>
        </row>
        <row r="27866">
          <cell r="J27866" t="str">
            <v/>
          </cell>
        </row>
        <row r="27867">
          <cell r="J27867" t="str">
            <v/>
          </cell>
        </row>
        <row r="27868">
          <cell r="J27868" t="str">
            <v/>
          </cell>
        </row>
        <row r="27869">
          <cell r="J27869" t="str">
            <v/>
          </cell>
        </row>
        <row r="27870">
          <cell r="J27870" t="str">
            <v/>
          </cell>
        </row>
        <row r="27871">
          <cell r="J27871" t="str">
            <v/>
          </cell>
        </row>
        <row r="27872">
          <cell r="J27872" t="str">
            <v/>
          </cell>
        </row>
        <row r="27873">
          <cell r="J27873" t="str">
            <v/>
          </cell>
        </row>
        <row r="27874">
          <cell r="J27874" t="str">
            <v/>
          </cell>
        </row>
        <row r="27875">
          <cell r="J27875" t="str">
            <v/>
          </cell>
        </row>
        <row r="27876">
          <cell r="J27876" t="str">
            <v/>
          </cell>
        </row>
        <row r="27877">
          <cell r="J27877" t="str">
            <v/>
          </cell>
        </row>
        <row r="27878">
          <cell r="J27878" t="str">
            <v/>
          </cell>
        </row>
        <row r="27879">
          <cell r="J27879" t="str">
            <v/>
          </cell>
        </row>
        <row r="27880">
          <cell r="J27880" t="str">
            <v/>
          </cell>
        </row>
        <row r="27881">
          <cell r="J27881" t="str">
            <v/>
          </cell>
        </row>
        <row r="27882">
          <cell r="J27882" t="str">
            <v/>
          </cell>
        </row>
        <row r="27883">
          <cell r="J27883" t="str">
            <v/>
          </cell>
        </row>
        <row r="27884">
          <cell r="J27884" t="str">
            <v/>
          </cell>
        </row>
        <row r="27885">
          <cell r="J27885" t="str">
            <v/>
          </cell>
        </row>
        <row r="27886">
          <cell r="J27886" t="str">
            <v/>
          </cell>
        </row>
        <row r="27887">
          <cell r="J27887" t="str">
            <v/>
          </cell>
        </row>
        <row r="27888">
          <cell r="J27888" t="str">
            <v/>
          </cell>
        </row>
        <row r="27889">
          <cell r="J27889" t="str">
            <v/>
          </cell>
        </row>
        <row r="27890">
          <cell r="J27890" t="str">
            <v/>
          </cell>
        </row>
        <row r="27891">
          <cell r="J27891" t="str">
            <v/>
          </cell>
        </row>
        <row r="27892">
          <cell r="J27892" t="str">
            <v/>
          </cell>
        </row>
        <row r="27893">
          <cell r="J27893" t="str">
            <v/>
          </cell>
        </row>
        <row r="27894">
          <cell r="J27894" t="str">
            <v/>
          </cell>
        </row>
        <row r="27895">
          <cell r="J27895" t="str">
            <v/>
          </cell>
        </row>
        <row r="27896">
          <cell r="J27896" t="str">
            <v/>
          </cell>
        </row>
        <row r="27897">
          <cell r="J27897" t="str">
            <v/>
          </cell>
        </row>
        <row r="27898">
          <cell r="J27898" t="str">
            <v/>
          </cell>
        </row>
        <row r="27899">
          <cell r="J27899" t="str">
            <v/>
          </cell>
        </row>
        <row r="27900">
          <cell r="J27900" t="str">
            <v/>
          </cell>
        </row>
        <row r="27901">
          <cell r="J27901" t="str">
            <v/>
          </cell>
        </row>
        <row r="27902">
          <cell r="J27902" t="str">
            <v/>
          </cell>
        </row>
        <row r="27903">
          <cell r="J27903" t="str">
            <v/>
          </cell>
        </row>
        <row r="27904">
          <cell r="J27904" t="str">
            <v/>
          </cell>
        </row>
        <row r="27905">
          <cell r="J27905" t="str">
            <v/>
          </cell>
        </row>
        <row r="27906">
          <cell r="J27906" t="str">
            <v/>
          </cell>
        </row>
        <row r="27907">
          <cell r="J27907" t="str">
            <v/>
          </cell>
        </row>
        <row r="27908">
          <cell r="J27908" t="str">
            <v/>
          </cell>
        </row>
        <row r="27909">
          <cell r="J27909" t="str">
            <v/>
          </cell>
        </row>
        <row r="27910">
          <cell r="J27910" t="str">
            <v/>
          </cell>
        </row>
        <row r="27911">
          <cell r="J27911" t="str">
            <v/>
          </cell>
        </row>
        <row r="27912">
          <cell r="J27912" t="str">
            <v/>
          </cell>
        </row>
        <row r="27913">
          <cell r="J27913" t="str">
            <v/>
          </cell>
        </row>
        <row r="27914">
          <cell r="J27914" t="str">
            <v/>
          </cell>
        </row>
        <row r="27915">
          <cell r="J27915" t="str">
            <v/>
          </cell>
        </row>
        <row r="27916">
          <cell r="J27916" t="str">
            <v/>
          </cell>
        </row>
        <row r="27917">
          <cell r="J27917" t="str">
            <v/>
          </cell>
        </row>
        <row r="27918">
          <cell r="J27918" t="str">
            <v/>
          </cell>
        </row>
        <row r="27919">
          <cell r="J27919" t="str">
            <v/>
          </cell>
        </row>
        <row r="27920">
          <cell r="J27920" t="str">
            <v/>
          </cell>
        </row>
        <row r="27921">
          <cell r="J27921" t="str">
            <v/>
          </cell>
        </row>
        <row r="27922">
          <cell r="J27922" t="str">
            <v/>
          </cell>
        </row>
        <row r="27923">
          <cell r="J27923" t="str">
            <v/>
          </cell>
        </row>
        <row r="27924">
          <cell r="J27924" t="str">
            <v/>
          </cell>
        </row>
        <row r="27925">
          <cell r="J27925" t="str">
            <v/>
          </cell>
        </row>
        <row r="27926">
          <cell r="J27926" t="str">
            <v/>
          </cell>
        </row>
        <row r="27927">
          <cell r="J27927" t="str">
            <v/>
          </cell>
        </row>
        <row r="27928">
          <cell r="J27928" t="str">
            <v/>
          </cell>
        </row>
        <row r="27929">
          <cell r="J27929" t="str">
            <v/>
          </cell>
        </row>
        <row r="27930">
          <cell r="J27930" t="str">
            <v/>
          </cell>
        </row>
        <row r="27931">
          <cell r="J27931" t="str">
            <v/>
          </cell>
        </row>
        <row r="27932">
          <cell r="J27932" t="str">
            <v/>
          </cell>
        </row>
        <row r="27933">
          <cell r="J27933" t="str">
            <v/>
          </cell>
        </row>
        <row r="27934">
          <cell r="J27934" t="str">
            <v/>
          </cell>
        </row>
        <row r="27935">
          <cell r="J27935" t="str">
            <v/>
          </cell>
        </row>
        <row r="27936">
          <cell r="J27936" t="str">
            <v/>
          </cell>
        </row>
        <row r="27937">
          <cell r="J27937" t="str">
            <v/>
          </cell>
        </row>
        <row r="27938">
          <cell r="J27938" t="str">
            <v/>
          </cell>
        </row>
        <row r="27939">
          <cell r="J27939" t="str">
            <v/>
          </cell>
        </row>
        <row r="27940">
          <cell r="J27940" t="str">
            <v/>
          </cell>
        </row>
        <row r="27941">
          <cell r="J27941" t="str">
            <v/>
          </cell>
        </row>
        <row r="27942">
          <cell r="J27942" t="str">
            <v/>
          </cell>
        </row>
        <row r="27943">
          <cell r="J27943" t="str">
            <v/>
          </cell>
        </row>
        <row r="27944">
          <cell r="J27944" t="str">
            <v/>
          </cell>
        </row>
        <row r="27945">
          <cell r="J27945" t="str">
            <v/>
          </cell>
        </row>
        <row r="27946">
          <cell r="J27946" t="str">
            <v/>
          </cell>
        </row>
        <row r="27947">
          <cell r="J27947" t="str">
            <v/>
          </cell>
        </row>
        <row r="27948">
          <cell r="J27948" t="str">
            <v/>
          </cell>
        </row>
        <row r="27949">
          <cell r="J27949" t="str">
            <v/>
          </cell>
        </row>
        <row r="27950">
          <cell r="J27950" t="str">
            <v/>
          </cell>
        </row>
        <row r="27951">
          <cell r="J27951" t="str">
            <v/>
          </cell>
        </row>
        <row r="27952">
          <cell r="J27952" t="str">
            <v/>
          </cell>
        </row>
        <row r="27953">
          <cell r="J27953" t="str">
            <v/>
          </cell>
        </row>
        <row r="27954">
          <cell r="J27954" t="str">
            <v/>
          </cell>
        </row>
        <row r="27955">
          <cell r="J27955" t="str">
            <v/>
          </cell>
        </row>
        <row r="27956">
          <cell r="J27956" t="str">
            <v/>
          </cell>
        </row>
        <row r="27957">
          <cell r="J27957" t="str">
            <v/>
          </cell>
        </row>
        <row r="27958">
          <cell r="J27958" t="str">
            <v/>
          </cell>
        </row>
        <row r="27959">
          <cell r="J27959" t="str">
            <v/>
          </cell>
        </row>
        <row r="27960">
          <cell r="J27960" t="str">
            <v/>
          </cell>
        </row>
        <row r="27961">
          <cell r="J27961" t="str">
            <v/>
          </cell>
        </row>
        <row r="27962">
          <cell r="J27962" t="str">
            <v/>
          </cell>
        </row>
        <row r="27963">
          <cell r="J27963" t="str">
            <v/>
          </cell>
        </row>
        <row r="27964">
          <cell r="J27964" t="str">
            <v/>
          </cell>
        </row>
        <row r="27965">
          <cell r="J27965" t="str">
            <v/>
          </cell>
        </row>
        <row r="27966">
          <cell r="J27966" t="str">
            <v/>
          </cell>
        </row>
        <row r="27967">
          <cell r="J27967" t="str">
            <v/>
          </cell>
        </row>
        <row r="27968">
          <cell r="J27968" t="str">
            <v/>
          </cell>
        </row>
        <row r="27969">
          <cell r="J27969" t="str">
            <v/>
          </cell>
        </row>
        <row r="27970">
          <cell r="J27970" t="str">
            <v/>
          </cell>
        </row>
        <row r="27971">
          <cell r="J27971" t="str">
            <v/>
          </cell>
        </row>
        <row r="27972">
          <cell r="J27972" t="str">
            <v/>
          </cell>
        </row>
        <row r="27973">
          <cell r="J27973" t="str">
            <v/>
          </cell>
        </row>
        <row r="27974">
          <cell r="J27974" t="str">
            <v/>
          </cell>
        </row>
        <row r="27975">
          <cell r="J27975" t="str">
            <v/>
          </cell>
        </row>
        <row r="27976">
          <cell r="J27976" t="str">
            <v/>
          </cell>
        </row>
        <row r="27977">
          <cell r="J27977" t="str">
            <v/>
          </cell>
        </row>
        <row r="27978">
          <cell r="J27978" t="str">
            <v/>
          </cell>
        </row>
        <row r="27979">
          <cell r="J27979" t="str">
            <v/>
          </cell>
        </row>
        <row r="27980">
          <cell r="J27980" t="str">
            <v/>
          </cell>
        </row>
        <row r="27981">
          <cell r="J27981" t="str">
            <v/>
          </cell>
        </row>
        <row r="27982">
          <cell r="J27982" t="str">
            <v/>
          </cell>
        </row>
        <row r="27983">
          <cell r="J27983" t="str">
            <v/>
          </cell>
        </row>
        <row r="27984">
          <cell r="J27984" t="str">
            <v/>
          </cell>
        </row>
        <row r="27985">
          <cell r="J27985" t="str">
            <v/>
          </cell>
        </row>
        <row r="27986">
          <cell r="J27986" t="str">
            <v/>
          </cell>
        </row>
        <row r="27987">
          <cell r="J27987" t="str">
            <v/>
          </cell>
        </row>
        <row r="27988">
          <cell r="J27988" t="str">
            <v/>
          </cell>
        </row>
        <row r="27989">
          <cell r="J27989" t="str">
            <v/>
          </cell>
        </row>
        <row r="27990">
          <cell r="J27990" t="str">
            <v/>
          </cell>
        </row>
        <row r="27991">
          <cell r="J27991" t="str">
            <v/>
          </cell>
        </row>
        <row r="27992">
          <cell r="J27992" t="str">
            <v/>
          </cell>
        </row>
        <row r="27993">
          <cell r="J27993" t="str">
            <v/>
          </cell>
        </row>
        <row r="27994">
          <cell r="J27994" t="str">
            <v/>
          </cell>
        </row>
        <row r="27995">
          <cell r="J27995" t="str">
            <v/>
          </cell>
        </row>
        <row r="27996">
          <cell r="J27996" t="str">
            <v/>
          </cell>
        </row>
        <row r="27997">
          <cell r="J27997" t="str">
            <v/>
          </cell>
        </row>
        <row r="27998">
          <cell r="J27998" t="str">
            <v/>
          </cell>
        </row>
        <row r="27999">
          <cell r="J27999" t="str">
            <v/>
          </cell>
        </row>
        <row r="28000">
          <cell r="J28000" t="str">
            <v/>
          </cell>
        </row>
        <row r="28001">
          <cell r="J28001" t="str">
            <v/>
          </cell>
        </row>
        <row r="28002">
          <cell r="J28002" t="str">
            <v/>
          </cell>
        </row>
        <row r="28003">
          <cell r="J28003" t="str">
            <v/>
          </cell>
        </row>
        <row r="28004">
          <cell r="J28004" t="str">
            <v/>
          </cell>
        </row>
        <row r="28005">
          <cell r="J28005" t="str">
            <v/>
          </cell>
        </row>
        <row r="28006">
          <cell r="J28006" t="str">
            <v/>
          </cell>
        </row>
        <row r="28007">
          <cell r="J28007" t="str">
            <v/>
          </cell>
        </row>
        <row r="28008">
          <cell r="J28008" t="str">
            <v/>
          </cell>
        </row>
        <row r="28009">
          <cell r="J28009" t="str">
            <v/>
          </cell>
        </row>
        <row r="28010">
          <cell r="J28010" t="str">
            <v/>
          </cell>
        </row>
        <row r="28011">
          <cell r="J28011" t="str">
            <v/>
          </cell>
        </row>
        <row r="28012">
          <cell r="J28012" t="str">
            <v/>
          </cell>
        </row>
        <row r="28013">
          <cell r="J28013" t="str">
            <v/>
          </cell>
        </row>
        <row r="28014">
          <cell r="J28014" t="str">
            <v/>
          </cell>
        </row>
        <row r="28015">
          <cell r="J28015" t="str">
            <v/>
          </cell>
        </row>
        <row r="28016">
          <cell r="J28016" t="str">
            <v/>
          </cell>
        </row>
        <row r="28017">
          <cell r="J28017" t="str">
            <v/>
          </cell>
        </row>
        <row r="28018">
          <cell r="J28018" t="str">
            <v/>
          </cell>
        </row>
        <row r="28019">
          <cell r="J28019" t="str">
            <v/>
          </cell>
        </row>
        <row r="28020">
          <cell r="J28020" t="str">
            <v/>
          </cell>
        </row>
        <row r="28021">
          <cell r="J28021" t="str">
            <v/>
          </cell>
        </row>
        <row r="28022">
          <cell r="J28022" t="str">
            <v/>
          </cell>
        </row>
        <row r="28023">
          <cell r="J28023" t="str">
            <v/>
          </cell>
        </row>
        <row r="28024">
          <cell r="J28024" t="str">
            <v/>
          </cell>
        </row>
        <row r="28025">
          <cell r="J28025" t="str">
            <v/>
          </cell>
        </row>
        <row r="28026">
          <cell r="J28026" t="str">
            <v/>
          </cell>
        </row>
        <row r="28027">
          <cell r="J28027" t="str">
            <v/>
          </cell>
        </row>
        <row r="28028">
          <cell r="J28028" t="str">
            <v/>
          </cell>
        </row>
        <row r="28029">
          <cell r="J28029" t="str">
            <v/>
          </cell>
        </row>
        <row r="28030">
          <cell r="J28030" t="str">
            <v/>
          </cell>
        </row>
        <row r="28031">
          <cell r="J28031" t="str">
            <v/>
          </cell>
        </row>
        <row r="28032">
          <cell r="J28032" t="str">
            <v/>
          </cell>
        </row>
        <row r="28033">
          <cell r="J28033" t="str">
            <v/>
          </cell>
        </row>
        <row r="28034">
          <cell r="J28034" t="str">
            <v/>
          </cell>
        </row>
        <row r="28035">
          <cell r="J28035" t="str">
            <v/>
          </cell>
        </row>
        <row r="28036">
          <cell r="J28036" t="str">
            <v/>
          </cell>
        </row>
        <row r="28037">
          <cell r="J28037" t="str">
            <v/>
          </cell>
        </row>
        <row r="28038">
          <cell r="J28038" t="str">
            <v/>
          </cell>
        </row>
        <row r="28039">
          <cell r="J28039" t="str">
            <v/>
          </cell>
        </row>
        <row r="28040">
          <cell r="J28040" t="str">
            <v/>
          </cell>
        </row>
        <row r="28041">
          <cell r="J28041" t="str">
            <v/>
          </cell>
        </row>
        <row r="28042">
          <cell r="J28042" t="str">
            <v/>
          </cell>
        </row>
        <row r="28043">
          <cell r="J28043" t="str">
            <v/>
          </cell>
        </row>
        <row r="28044">
          <cell r="J28044" t="str">
            <v/>
          </cell>
        </row>
        <row r="28045">
          <cell r="J28045" t="str">
            <v/>
          </cell>
        </row>
        <row r="28046">
          <cell r="J28046" t="str">
            <v/>
          </cell>
        </row>
        <row r="28047">
          <cell r="J28047" t="str">
            <v/>
          </cell>
        </row>
        <row r="28048">
          <cell r="J28048" t="str">
            <v/>
          </cell>
        </row>
        <row r="28049">
          <cell r="J28049" t="str">
            <v/>
          </cell>
        </row>
        <row r="28050">
          <cell r="J28050" t="str">
            <v/>
          </cell>
        </row>
        <row r="28051">
          <cell r="J28051" t="str">
            <v/>
          </cell>
        </row>
        <row r="28052">
          <cell r="J28052" t="str">
            <v/>
          </cell>
        </row>
        <row r="28053">
          <cell r="J28053" t="str">
            <v/>
          </cell>
        </row>
        <row r="28054">
          <cell r="J28054" t="str">
            <v/>
          </cell>
        </row>
        <row r="28055">
          <cell r="J28055" t="str">
            <v/>
          </cell>
        </row>
        <row r="28056">
          <cell r="J28056" t="str">
            <v/>
          </cell>
        </row>
        <row r="28057">
          <cell r="J28057" t="str">
            <v/>
          </cell>
        </row>
        <row r="28058">
          <cell r="J28058" t="str">
            <v/>
          </cell>
        </row>
        <row r="28059">
          <cell r="J28059" t="str">
            <v/>
          </cell>
        </row>
        <row r="28060">
          <cell r="J28060" t="str">
            <v/>
          </cell>
        </row>
        <row r="28061">
          <cell r="J28061" t="str">
            <v/>
          </cell>
        </row>
        <row r="28062">
          <cell r="J28062" t="str">
            <v/>
          </cell>
        </row>
        <row r="28063">
          <cell r="J28063" t="str">
            <v/>
          </cell>
        </row>
        <row r="28064">
          <cell r="J28064" t="str">
            <v/>
          </cell>
        </row>
        <row r="28065">
          <cell r="J28065" t="str">
            <v/>
          </cell>
        </row>
        <row r="28066">
          <cell r="J28066" t="str">
            <v/>
          </cell>
        </row>
        <row r="28067">
          <cell r="J28067" t="str">
            <v/>
          </cell>
        </row>
        <row r="28068">
          <cell r="J28068" t="str">
            <v/>
          </cell>
        </row>
        <row r="28069">
          <cell r="J28069" t="str">
            <v/>
          </cell>
        </row>
        <row r="28070">
          <cell r="J28070" t="str">
            <v/>
          </cell>
        </row>
        <row r="28071">
          <cell r="J28071" t="str">
            <v/>
          </cell>
        </row>
        <row r="28072">
          <cell r="J28072" t="str">
            <v/>
          </cell>
        </row>
        <row r="28073">
          <cell r="J28073" t="str">
            <v/>
          </cell>
        </row>
        <row r="28074">
          <cell r="J28074" t="str">
            <v/>
          </cell>
        </row>
        <row r="28075">
          <cell r="J28075" t="str">
            <v/>
          </cell>
        </row>
        <row r="28076">
          <cell r="J28076" t="str">
            <v/>
          </cell>
        </row>
        <row r="28077">
          <cell r="J28077" t="str">
            <v/>
          </cell>
        </row>
        <row r="28078">
          <cell r="J28078" t="str">
            <v/>
          </cell>
        </row>
        <row r="28079">
          <cell r="J28079" t="str">
            <v/>
          </cell>
        </row>
        <row r="28080">
          <cell r="J28080" t="str">
            <v/>
          </cell>
        </row>
        <row r="28081">
          <cell r="J28081" t="str">
            <v/>
          </cell>
        </row>
        <row r="28082">
          <cell r="J28082" t="str">
            <v/>
          </cell>
        </row>
        <row r="28083">
          <cell r="J28083" t="str">
            <v/>
          </cell>
        </row>
        <row r="28084">
          <cell r="J28084" t="str">
            <v/>
          </cell>
        </row>
        <row r="28085">
          <cell r="J28085" t="str">
            <v/>
          </cell>
        </row>
        <row r="28086">
          <cell r="J28086" t="str">
            <v/>
          </cell>
        </row>
        <row r="28087">
          <cell r="J28087" t="str">
            <v/>
          </cell>
        </row>
        <row r="28088">
          <cell r="J28088" t="str">
            <v/>
          </cell>
        </row>
        <row r="28089">
          <cell r="J28089" t="str">
            <v/>
          </cell>
        </row>
        <row r="28090">
          <cell r="J28090" t="str">
            <v/>
          </cell>
        </row>
        <row r="28091">
          <cell r="J28091" t="str">
            <v/>
          </cell>
        </row>
        <row r="28092">
          <cell r="J28092" t="str">
            <v/>
          </cell>
        </row>
        <row r="28093">
          <cell r="J28093" t="str">
            <v/>
          </cell>
        </row>
        <row r="28094">
          <cell r="J28094" t="str">
            <v/>
          </cell>
        </row>
        <row r="28095">
          <cell r="J28095" t="str">
            <v/>
          </cell>
        </row>
        <row r="28096">
          <cell r="J28096" t="str">
            <v/>
          </cell>
        </row>
        <row r="28097">
          <cell r="J28097" t="str">
            <v/>
          </cell>
        </row>
        <row r="28098">
          <cell r="J28098" t="str">
            <v/>
          </cell>
        </row>
        <row r="28099">
          <cell r="J28099" t="str">
            <v/>
          </cell>
        </row>
        <row r="28100">
          <cell r="J28100" t="str">
            <v/>
          </cell>
        </row>
        <row r="28101">
          <cell r="J28101" t="str">
            <v/>
          </cell>
        </row>
        <row r="28102">
          <cell r="J28102" t="str">
            <v/>
          </cell>
        </row>
        <row r="28103">
          <cell r="J28103" t="str">
            <v/>
          </cell>
        </row>
        <row r="28104">
          <cell r="J28104" t="str">
            <v/>
          </cell>
        </row>
        <row r="28105">
          <cell r="J28105" t="str">
            <v/>
          </cell>
        </row>
        <row r="28106">
          <cell r="J28106" t="str">
            <v/>
          </cell>
        </row>
        <row r="28107">
          <cell r="J28107" t="str">
            <v/>
          </cell>
        </row>
        <row r="28108">
          <cell r="J28108" t="str">
            <v/>
          </cell>
        </row>
        <row r="28109">
          <cell r="J28109" t="str">
            <v/>
          </cell>
        </row>
        <row r="28110">
          <cell r="J28110" t="str">
            <v/>
          </cell>
        </row>
        <row r="28111">
          <cell r="J28111" t="str">
            <v/>
          </cell>
        </row>
        <row r="28112">
          <cell r="J28112" t="str">
            <v/>
          </cell>
        </row>
        <row r="28113">
          <cell r="J28113" t="str">
            <v/>
          </cell>
        </row>
        <row r="28114">
          <cell r="J28114" t="str">
            <v/>
          </cell>
        </row>
        <row r="28115">
          <cell r="J28115" t="str">
            <v/>
          </cell>
        </row>
        <row r="28116">
          <cell r="J28116" t="str">
            <v/>
          </cell>
        </row>
        <row r="28117">
          <cell r="J28117" t="str">
            <v/>
          </cell>
        </row>
        <row r="28118">
          <cell r="J28118" t="str">
            <v/>
          </cell>
        </row>
        <row r="28119">
          <cell r="J28119" t="str">
            <v/>
          </cell>
        </row>
        <row r="28120">
          <cell r="J28120" t="str">
            <v/>
          </cell>
        </row>
        <row r="28121">
          <cell r="J28121" t="str">
            <v/>
          </cell>
        </row>
        <row r="28122">
          <cell r="J28122" t="str">
            <v/>
          </cell>
        </row>
        <row r="28123">
          <cell r="J28123" t="str">
            <v/>
          </cell>
        </row>
        <row r="28124">
          <cell r="J28124" t="str">
            <v/>
          </cell>
        </row>
        <row r="28125">
          <cell r="J28125" t="str">
            <v/>
          </cell>
        </row>
        <row r="28126">
          <cell r="J28126" t="str">
            <v/>
          </cell>
        </row>
        <row r="28127">
          <cell r="J28127" t="str">
            <v/>
          </cell>
        </row>
        <row r="28128">
          <cell r="J28128" t="str">
            <v/>
          </cell>
        </row>
        <row r="28129">
          <cell r="J28129" t="str">
            <v/>
          </cell>
        </row>
        <row r="28130">
          <cell r="J28130" t="str">
            <v/>
          </cell>
        </row>
        <row r="28131">
          <cell r="J28131" t="str">
            <v/>
          </cell>
        </row>
        <row r="28132">
          <cell r="J28132" t="str">
            <v/>
          </cell>
        </row>
        <row r="28133">
          <cell r="J28133" t="str">
            <v/>
          </cell>
        </row>
        <row r="28134">
          <cell r="J28134" t="str">
            <v/>
          </cell>
        </row>
        <row r="28135">
          <cell r="J28135" t="str">
            <v/>
          </cell>
        </row>
        <row r="28136">
          <cell r="J28136" t="str">
            <v/>
          </cell>
        </row>
        <row r="28137">
          <cell r="J28137" t="str">
            <v/>
          </cell>
        </row>
        <row r="28138">
          <cell r="J28138" t="str">
            <v/>
          </cell>
        </row>
        <row r="28139">
          <cell r="J28139" t="str">
            <v/>
          </cell>
        </row>
        <row r="28140">
          <cell r="J28140" t="str">
            <v/>
          </cell>
        </row>
        <row r="28141">
          <cell r="J28141" t="str">
            <v/>
          </cell>
        </row>
        <row r="28142">
          <cell r="J28142" t="str">
            <v/>
          </cell>
        </row>
        <row r="28143">
          <cell r="J28143" t="str">
            <v/>
          </cell>
        </row>
        <row r="28144">
          <cell r="J28144" t="str">
            <v/>
          </cell>
        </row>
        <row r="28145">
          <cell r="J28145" t="str">
            <v/>
          </cell>
        </row>
        <row r="28146">
          <cell r="J28146" t="str">
            <v/>
          </cell>
        </row>
        <row r="28147">
          <cell r="J28147" t="str">
            <v/>
          </cell>
        </row>
        <row r="28148">
          <cell r="J28148" t="str">
            <v/>
          </cell>
        </row>
        <row r="28149">
          <cell r="J28149" t="str">
            <v/>
          </cell>
        </row>
        <row r="28150">
          <cell r="J28150" t="str">
            <v/>
          </cell>
        </row>
        <row r="28151">
          <cell r="J28151" t="str">
            <v/>
          </cell>
        </row>
        <row r="28152">
          <cell r="J28152" t="str">
            <v/>
          </cell>
        </row>
        <row r="28153">
          <cell r="J28153" t="str">
            <v/>
          </cell>
        </row>
        <row r="28154">
          <cell r="J28154" t="str">
            <v/>
          </cell>
        </row>
        <row r="28155">
          <cell r="J28155" t="str">
            <v/>
          </cell>
        </row>
        <row r="28156">
          <cell r="J28156" t="str">
            <v/>
          </cell>
        </row>
        <row r="28157">
          <cell r="J28157" t="str">
            <v/>
          </cell>
        </row>
        <row r="28158">
          <cell r="J28158" t="str">
            <v/>
          </cell>
        </row>
        <row r="28159">
          <cell r="J28159" t="str">
            <v/>
          </cell>
        </row>
        <row r="28160">
          <cell r="J28160" t="str">
            <v/>
          </cell>
        </row>
        <row r="28161">
          <cell r="J28161" t="str">
            <v/>
          </cell>
        </row>
        <row r="28162">
          <cell r="J28162" t="str">
            <v/>
          </cell>
        </row>
        <row r="28163">
          <cell r="J28163" t="str">
            <v/>
          </cell>
        </row>
        <row r="28164">
          <cell r="J28164" t="str">
            <v/>
          </cell>
        </row>
        <row r="28165">
          <cell r="J28165" t="str">
            <v/>
          </cell>
        </row>
        <row r="28166">
          <cell r="J28166" t="str">
            <v/>
          </cell>
        </row>
        <row r="28167">
          <cell r="J28167" t="str">
            <v/>
          </cell>
        </row>
        <row r="28168">
          <cell r="J28168" t="str">
            <v/>
          </cell>
        </row>
        <row r="28169">
          <cell r="J28169" t="str">
            <v/>
          </cell>
        </row>
        <row r="28170">
          <cell r="J28170" t="str">
            <v/>
          </cell>
        </row>
        <row r="28171">
          <cell r="J28171" t="str">
            <v/>
          </cell>
        </row>
        <row r="28172">
          <cell r="J28172" t="str">
            <v/>
          </cell>
        </row>
        <row r="28173">
          <cell r="J28173" t="str">
            <v/>
          </cell>
        </row>
        <row r="28174">
          <cell r="J28174" t="str">
            <v/>
          </cell>
        </row>
        <row r="28175">
          <cell r="J28175" t="str">
            <v/>
          </cell>
        </row>
        <row r="28176">
          <cell r="J28176" t="str">
            <v/>
          </cell>
        </row>
        <row r="28177">
          <cell r="J28177" t="str">
            <v/>
          </cell>
        </row>
        <row r="28178">
          <cell r="J28178" t="str">
            <v/>
          </cell>
        </row>
        <row r="28179">
          <cell r="J28179" t="str">
            <v/>
          </cell>
        </row>
        <row r="28180">
          <cell r="J28180" t="str">
            <v/>
          </cell>
        </row>
        <row r="28181">
          <cell r="J28181" t="str">
            <v/>
          </cell>
        </row>
        <row r="28182">
          <cell r="J28182" t="str">
            <v/>
          </cell>
        </row>
        <row r="28183">
          <cell r="J28183" t="str">
            <v/>
          </cell>
        </row>
        <row r="28184">
          <cell r="J28184" t="str">
            <v/>
          </cell>
        </row>
        <row r="28185">
          <cell r="J28185" t="str">
            <v/>
          </cell>
        </row>
        <row r="28186">
          <cell r="J28186" t="str">
            <v/>
          </cell>
        </row>
        <row r="28187">
          <cell r="J28187" t="str">
            <v/>
          </cell>
        </row>
        <row r="28188">
          <cell r="J28188" t="str">
            <v/>
          </cell>
        </row>
        <row r="28189">
          <cell r="J28189" t="str">
            <v/>
          </cell>
        </row>
        <row r="28190">
          <cell r="J28190" t="str">
            <v/>
          </cell>
        </row>
        <row r="28191">
          <cell r="J28191" t="str">
            <v/>
          </cell>
        </row>
        <row r="28192">
          <cell r="J28192" t="str">
            <v/>
          </cell>
        </row>
        <row r="28193">
          <cell r="J28193" t="str">
            <v/>
          </cell>
        </row>
        <row r="28194">
          <cell r="J28194" t="str">
            <v/>
          </cell>
        </row>
        <row r="28195">
          <cell r="J28195" t="str">
            <v/>
          </cell>
        </row>
        <row r="28196">
          <cell r="J28196" t="str">
            <v/>
          </cell>
        </row>
        <row r="28197">
          <cell r="J28197" t="str">
            <v/>
          </cell>
        </row>
        <row r="28198">
          <cell r="J28198" t="str">
            <v/>
          </cell>
        </row>
        <row r="28199">
          <cell r="J28199" t="str">
            <v/>
          </cell>
        </row>
        <row r="28200">
          <cell r="J28200" t="str">
            <v/>
          </cell>
        </row>
        <row r="28201">
          <cell r="J28201" t="str">
            <v/>
          </cell>
        </row>
        <row r="28202">
          <cell r="J28202" t="str">
            <v/>
          </cell>
        </row>
        <row r="28203">
          <cell r="J28203" t="str">
            <v/>
          </cell>
        </row>
        <row r="28204">
          <cell r="J28204" t="str">
            <v/>
          </cell>
        </row>
        <row r="28205">
          <cell r="J28205" t="str">
            <v/>
          </cell>
        </row>
        <row r="28206">
          <cell r="J28206" t="str">
            <v/>
          </cell>
        </row>
        <row r="28207">
          <cell r="J28207" t="str">
            <v/>
          </cell>
        </row>
        <row r="28208">
          <cell r="J28208" t="str">
            <v/>
          </cell>
        </row>
        <row r="28209">
          <cell r="J28209" t="str">
            <v/>
          </cell>
        </row>
        <row r="28210">
          <cell r="J28210" t="str">
            <v/>
          </cell>
        </row>
        <row r="28211">
          <cell r="J28211" t="str">
            <v/>
          </cell>
        </row>
        <row r="28212">
          <cell r="J28212" t="str">
            <v/>
          </cell>
        </row>
        <row r="28213">
          <cell r="J28213" t="str">
            <v/>
          </cell>
        </row>
        <row r="28214">
          <cell r="J28214" t="str">
            <v/>
          </cell>
        </row>
        <row r="28215">
          <cell r="J28215" t="str">
            <v/>
          </cell>
        </row>
        <row r="28216">
          <cell r="J28216" t="str">
            <v/>
          </cell>
        </row>
        <row r="28217">
          <cell r="J28217" t="str">
            <v/>
          </cell>
        </row>
        <row r="28218">
          <cell r="J28218" t="str">
            <v/>
          </cell>
        </row>
        <row r="28219">
          <cell r="J28219" t="str">
            <v/>
          </cell>
        </row>
        <row r="28220">
          <cell r="J28220" t="str">
            <v/>
          </cell>
        </row>
        <row r="28221">
          <cell r="J28221" t="str">
            <v/>
          </cell>
        </row>
        <row r="28222">
          <cell r="J28222" t="str">
            <v/>
          </cell>
        </row>
        <row r="28223">
          <cell r="J28223" t="str">
            <v/>
          </cell>
        </row>
        <row r="28224">
          <cell r="J28224" t="str">
            <v/>
          </cell>
        </row>
        <row r="28225">
          <cell r="J28225" t="str">
            <v/>
          </cell>
        </row>
        <row r="28226">
          <cell r="J28226" t="str">
            <v/>
          </cell>
        </row>
        <row r="28227">
          <cell r="J28227" t="str">
            <v/>
          </cell>
        </row>
        <row r="28228">
          <cell r="J28228" t="str">
            <v/>
          </cell>
        </row>
        <row r="28229">
          <cell r="J28229" t="str">
            <v/>
          </cell>
        </row>
        <row r="28230">
          <cell r="J28230" t="str">
            <v/>
          </cell>
        </row>
        <row r="28231">
          <cell r="J28231" t="str">
            <v/>
          </cell>
        </row>
        <row r="28232">
          <cell r="J28232" t="str">
            <v/>
          </cell>
        </row>
        <row r="28233">
          <cell r="J28233" t="str">
            <v/>
          </cell>
        </row>
        <row r="28234">
          <cell r="J28234" t="str">
            <v/>
          </cell>
        </row>
        <row r="28235">
          <cell r="J28235" t="str">
            <v/>
          </cell>
        </row>
        <row r="28236">
          <cell r="J28236" t="str">
            <v/>
          </cell>
        </row>
        <row r="28237">
          <cell r="J28237" t="str">
            <v/>
          </cell>
        </row>
        <row r="28238">
          <cell r="J28238" t="str">
            <v/>
          </cell>
        </row>
        <row r="28239">
          <cell r="J28239" t="str">
            <v/>
          </cell>
        </row>
        <row r="28240">
          <cell r="J28240" t="str">
            <v/>
          </cell>
        </row>
        <row r="28241">
          <cell r="J28241" t="str">
            <v/>
          </cell>
        </row>
        <row r="28242">
          <cell r="J28242" t="str">
            <v/>
          </cell>
        </row>
        <row r="28243">
          <cell r="J28243" t="str">
            <v/>
          </cell>
        </row>
        <row r="28244">
          <cell r="J28244" t="str">
            <v/>
          </cell>
        </row>
        <row r="28245">
          <cell r="J28245" t="str">
            <v/>
          </cell>
        </row>
        <row r="28246">
          <cell r="J28246" t="str">
            <v/>
          </cell>
        </row>
        <row r="28247">
          <cell r="J28247" t="str">
            <v/>
          </cell>
        </row>
        <row r="28248">
          <cell r="J28248" t="str">
            <v/>
          </cell>
        </row>
        <row r="28249">
          <cell r="J28249" t="str">
            <v/>
          </cell>
        </row>
        <row r="28250">
          <cell r="J28250" t="str">
            <v/>
          </cell>
        </row>
        <row r="28251">
          <cell r="J28251" t="str">
            <v/>
          </cell>
        </row>
        <row r="28252">
          <cell r="J28252" t="str">
            <v/>
          </cell>
        </row>
        <row r="28253">
          <cell r="J28253" t="str">
            <v/>
          </cell>
        </row>
        <row r="28254">
          <cell r="J28254" t="str">
            <v/>
          </cell>
        </row>
        <row r="28255">
          <cell r="J28255" t="str">
            <v/>
          </cell>
        </row>
        <row r="28256">
          <cell r="J28256" t="str">
            <v/>
          </cell>
        </row>
        <row r="28257">
          <cell r="J28257" t="str">
            <v/>
          </cell>
        </row>
        <row r="28258">
          <cell r="J28258" t="str">
            <v/>
          </cell>
        </row>
        <row r="28259">
          <cell r="J28259" t="str">
            <v/>
          </cell>
        </row>
        <row r="28260">
          <cell r="J28260" t="str">
            <v/>
          </cell>
        </row>
        <row r="28261">
          <cell r="J28261" t="str">
            <v/>
          </cell>
        </row>
        <row r="28262">
          <cell r="J28262" t="str">
            <v/>
          </cell>
        </row>
        <row r="28263">
          <cell r="J28263" t="str">
            <v/>
          </cell>
        </row>
        <row r="28264">
          <cell r="J28264" t="str">
            <v/>
          </cell>
        </row>
        <row r="28265">
          <cell r="J28265" t="str">
            <v/>
          </cell>
        </row>
        <row r="28266">
          <cell r="J28266" t="str">
            <v/>
          </cell>
        </row>
        <row r="28267">
          <cell r="J28267" t="str">
            <v/>
          </cell>
        </row>
        <row r="28268">
          <cell r="J28268" t="str">
            <v/>
          </cell>
        </row>
        <row r="28269">
          <cell r="J28269" t="str">
            <v/>
          </cell>
        </row>
        <row r="28270">
          <cell r="J28270" t="str">
            <v/>
          </cell>
        </row>
        <row r="28271">
          <cell r="J28271" t="str">
            <v/>
          </cell>
        </row>
        <row r="28272">
          <cell r="J28272" t="str">
            <v/>
          </cell>
        </row>
        <row r="28273">
          <cell r="J28273" t="str">
            <v/>
          </cell>
        </row>
        <row r="28274">
          <cell r="J28274" t="str">
            <v/>
          </cell>
        </row>
        <row r="28275">
          <cell r="J28275" t="str">
            <v/>
          </cell>
        </row>
        <row r="28276">
          <cell r="J28276" t="str">
            <v/>
          </cell>
        </row>
        <row r="28277">
          <cell r="J28277" t="str">
            <v/>
          </cell>
        </row>
        <row r="28278">
          <cell r="J28278" t="str">
            <v/>
          </cell>
        </row>
        <row r="28279">
          <cell r="J28279" t="str">
            <v/>
          </cell>
        </row>
        <row r="28280">
          <cell r="J28280" t="str">
            <v/>
          </cell>
        </row>
        <row r="28281">
          <cell r="J28281" t="str">
            <v/>
          </cell>
        </row>
        <row r="28282">
          <cell r="J28282" t="str">
            <v/>
          </cell>
        </row>
        <row r="28283">
          <cell r="J28283" t="str">
            <v/>
          </cell>
        </row>
        <row r="28284">
          <cell r="J28284" t="str">
            <v/>
          </cell>
        </row>
        <row r="28285">
          <cell r="J28285" t="str">
            <v/>
          </cell>
        </row>
        <row r="28286">
          <cell r="J28286" t="str">
            <v/>
          </cell>
        </row>
        <row r="28287">
          <cell r="J28287" t="str">
            <v/>
          </cell>
        </row>
        <row r="28288">
          <cell r="J28288" t="str">
            <v/>
          </cell>
        </row>
        <row r="28289">
          <cell r="J28289" t="str">
            <v/>
          </cell>
        </row>
        <row r="28290">
          <cell r="J28290" t="str">
            <v/>
          </cell>
        </row>
        <row r="28291">
          <cell r="J28291" t="str">
            <v/>
          </cell>
        </row>
        <row r="28292">
          <cell r="J28292" t="str">
            <v/>
          </cell>
        </row>
        <row r="28293">
          <cell r="J28293" t="str">
            <v/>
          </cell>
        </row>
        <row r="28294">
          <cell r="J28294" t="str">
            <v/>
          </cell>
        </row>
        <row r="28295">
          <cell r="J28295" t="str">
            <v/>
          </cell>
        </row>
        <row r="28296">
          <cell r="J28296" t="str">
            <v/>
          </cell>
        </row>
        <row r="28297">
          <cell r="J28297" t="str">
            <v/>
          </cell>
        </row>
        <row r="28298">
          <cell r="J28298" t="str">
            <v/>
          </cell>
        </row>
        <row r="28299">
          <cell r="J28299" t="str">
            <v/>
          </cell>
        </row>
        <row r="28300">
          <cell r="J28300" t="str">
            <v/>
          </cell>
        </row>
        <row r="28301">
          <cell r="J28301" t="str">
            <v/>
          </cell>
        </row>
        <row r="28302">
          <cell r="J28302" t="str">
            <v/>
          </cell>
        </row>
        <row r="28303">
          <cell r="J28303" t="str">
            <v/>
          </cell>
        </row>
        <row r="28304">
          <cell r="J28304" t="str">
            <v/>
          </cell>
        </row>
        <row r="28305">
          <cell r="J28305" t="str">
            <v/>
          </cell>
        </row>
        <row r="28306">
          <cell r="J28306" t="str">
            <v/>
          </cell>
        </row>
        <row r="28307">
          <cell r="J28307" t="str">
            <v/>
          </cell>
        </row>
        <row r="28308">
          <cell r="J28308" t="str">
            <v/>
          </cell>
        </row>
        <row r="28309">
          <cell r="J28309" t="str">
            <v/>
          </cell>
        </row>
        <row r="28310">
          <cell r="J28310" t="str">
            <v/>
          </cell>
        </row>
        <row r="28311">
          <cell r="J28311" t="str">
            <v/>
          </cell>
        </row>
        <row r="28312">
          <cell r="J28312" t="str">
            <v/>
          </cell>
        </row>
        <row r="28313">
          <cell r="J28313" t="str">
            <v/>
          </cell>
        </row>
        <row r="28314">
          <cell r="J28314" t="str">
            <v/>
          </cell>
        </row>
        <row r="28315">
          <cell r="J28315" t="str">
            <v/>
          </cell>
        </row>
        <row r="28316">
          <cell r="J28316" t="str">
            <v/>
          </cell>
        </row>
        <row r="28317">
          <cell r="J28317" t="str">
            <v/>
          </cell>
        </row>
        <row r="28318">
          <cell r="J28318" t="str">
            <v/>
          </cell>
        </row>
        <row r="28319">
          <cell r="J28319" t="str">
            <v/>
          </cell>
        </row>
        <row r="28320">
          <cell r="J28320" t="str">
            <v/>
          </cell>
        </row>
        <row r="28321">
          <cell r="J28321" t="str">
            <v/>
          </cell>
        </row>
        <row r="28322">
          <cell r="J28322" t="str">
            <v/>
          </cell>
        </row>
        <row r="28323">
          <cell r="J28323" t="str">
            <v/>
          </cell>
        </row>
        <row r="28324">
          <cell r="J28324" t="str">
            <v/>
          </cell>
        </row>
        <row r="28325">
          <cell r="J28325" t="str">
            <v/>
          </cell>
        </row>
        <row r="28326">
          <cell r="J28326" t="str">
            <v/>
          </cell>
        </row>
        <row r="28327">
          <cell r="J28327" t="str">
            <v/>
          </cell>
        </row>
        <row r="28328">
          <cell r="J28328" t="str">
            <v/>
          </cell>
        </row>
        <row r="28329">
          <cell r="J28329" t="str">
            <v/>
          </cell>
        </row>
        <row r="28330">
          <cell r="J28330" t="str">
            <v/>
          </cell>
        </row>
        <row r="28331">
          <cell r="J28331" t="str">
            <v/>
          </cell>
        </row>
        <row r="28332">
          <cell r="J28332" t="str">
            <v/>
          </cell>
        </row>
        <row r="28333">
          <cell r="J28333" t="str">
            <v/>
          </cell>
        </row>
        <row r="28334">
          <cell r="J28334" t="str">
            <v/>
          </cell>
        </row>
        <row r="28335">
          <cell r="J28335" t="str">
            <v/>
          </cell>
        </row>
        <row r="28336">
          <cell r="J28336" t="str">
            <v/>
          </cell>
        </row>
        <row r="28337">
          <cell r="J28337" t="str">
            <v/>
          </cell>
        </row>
        <row r="28338">
          <cell r="J28338" t="str">
            <v/>
          </cell>
        </row>
        <row r="28339">
          <cell r="J28339" t="str">
            <v/>
          </cell>
        </row>
        <row r="28340">
          <cell r="J28340" t="str">
            <v/>
          </cell>
        </row>
        <row r="28341">
          <cell r="J28341" t="str">
            <v/>
          </cell>
        </row>
        <row r="28342">
          <cell r="J28342" t="str">
            <v/>
          </cell>
        </row>
        <row r="28343">
          <cell r="J28343" t="str">
            <v/>
          </cell>
        </row>
        <row r="28344">
          <cell r="J28344" t="str">
            <v/>
          </cell>
        </row>
        <row r="28345">
          <cell r="J28345" t="str">
            <v/>
          </cell>
        </row>
        <row r="28346">
          <cell r="J28346" t="str">
            <v/>
          </cell>
        </row>
        <row r="28347">
          <cell r="J28347" t="str">
            <v/>
          </cell>
        </row>
        <row r="28348">
          <cell r="J28348" t="str">
            <v/>
          </cell>
        </row>
        <row r="28349">
          <cell r="J28349" t="str">
            <v/>
          </cell>
        </row>
        <row r="28350">
          <cell r="J28350" t="str">
            <v/>
          </cell>
        </row>
        <row r="28351">
          <cell r="J28351" t="str">
            <v/>
          </cell>
        </row>
        <row r="28352">
          <cell r="J28352" t="str">
            <v/>
          </cell>
        </row>
        <row r="28353">
          <cell r="J28353" t="str">
            <v/>
          </cell>
        </row>
        <row r="28354">
          <cell r="J28354" t="str">
            <v/>
          </cell>
        </row>
        <row r="28355">
          <cell r="J28355" t="str">
            <v/>
          </cell>
        </row>
        <row r="28356">
          <cell r="J28356" t="str">
            <v/>
          </cell>
        </row>
        <row r="28357">
          <cell r="J28357" t="str">
            <v/>
          </cell>
        </row>
        <row r="28358">
          <cell r="J28358" t="str">
            <v/>
          </cell>
        </row>
        <row r="28359">
          <cell r="J28359" t="str">
            <v/>
          </cell>
        </row>
        <row r="28360">
          <cell r="J28360" t="str">
            <v/>
          </cell>
        </row>
        <row r="28361">
          <cell r="J28361" t="str">
            <v/>
          </cell>
        </row>
        <row r="28362">
          <cell r="J28362" t="str">
            <v/>
          </cell>
        </row>
        <row r="28363">
          <cell r="J28363" t="str">
            <v/>
          </cell>
        </row>
        <row r="28364">
          <cell r="J28364" t="str">
            <v/>
          </cell>
        </row>
        <row r="28365">
          <cell r="J28365" t="str">
            <v/>
          </cell>
        </row>
        <row r="28366">
          <cell r="J28366" t="str">
            <v/>
          </cell>
        </row>
        <row r="28367">
          <cell r="J28367" t="str">
            <v/>
          </cell>
        </row>
        <row r="28368">
          <cell r="J28368" t="str">
            <v/>
          </cell>
        </row>
        <row r="28369">
          <cell r="J28369" t="str">
            <v/>
          </cell>
        </row>
        <row r="28370">
          <cell r="J28370" t="str">
            <v/>
          </cell>
        </row>
        <row r="28371">
          <cell r="J28371" t="str">
            <v/>
          </cell>
        </row>
        <row r="28372">
          <cell r="J28372" t="str">
            <v/>
          </cell>
        </row>
        <row r="28373">
          <cell r="J28373" t="str">
            <v/>
          </cell>
        </row>
        <row r="28374">
          <cell r="J28374" t="str">
            <v/>
          </cell>
        </row>
        <row r="28375">
          <cell r="J28375" t="str">
            <v/>
          </cell>
        </row>
        <row r="28376">
          <cell r="J28376" t="str">
            <v/>
          </cell>
        </row>
        <row r="28377">
          <cell r="J28377" t="str">
            <v/>
          </cell>
        </row>
        <row r="28378">
          <cell r="J28378" t="str">
            <v/>
          </cell>
        </row>
        <row r="28379">
          <cell r="J28379" t="str">
            <v/>
          </cell>
        </row>
        <row r="28380">
          <cell r="J28380" t="str">
            <v/>
          </cell>
        </row>
        <row r="28381">
          <cell r="J28381" t="str">
            <v/>
          </cell>
        </row>
        <row r="28382">
          <cell r="J28382" t="str">
            <v/>
          </cell>
        </row>
        <row r="28383">
          <cell r="J28383" t="str">
            <v/>
          </cell>
        </row>
        <row r="28384">
          <cell r="J28384" t="str">
            <v/>
          </cell>
        </row>
        <row r="28385">
          <cell r="J28385" t="str">
            <v/>
          </cell>
        </row>
        <row r="28386">
          <cell r="J28386" t="str">
            <v/>
          </cell>
        </row>
        <row r="28387">
          <cell r="J28387" t="str">
            <v/>
          </cell>
        </row>
        <row r="28388">
          <cell r="J28388" t="str">
            <v/>
          </cell>
        </row>
        <row r="28389">
          <cell r="J28389" t="str">
            <v/>
          </cell>
        </row>
        <row r="28390">
          <cell r="J28390" t="str">
            <v/>
          </cell>
        </row>
        <row r="28391">
          <cell r="J28391" t="str">
            <v/>
          </cell>
        </row>
        <row r="28392">
          <cell r="J28392" t="str">
            <v/>
          </cell>
        </row>
        <row r="28393">
          <cell r="J28393" t="str">
            <v/>
          </cell>
        </row>
        <row r="28394">
          <cell r="J28394" t="str">
            <v/>
          </cell>
        </row>
        <row r="28395">
          <cell r="J28395" t="str">
            <v/>
          </cell>
        </row>
        <row r="28396">
          <cell r="J28396" t="str">
            <v/>
          </cell>
        </row>
        <row r="28397">
          <cell r="J28397" t="str">
            <v/>
          </cell>
        </row>
        <row r="28398">
          <cell r="J28398" t="str">
            <v/>
          </cell>
        </row>
        <row r="28399">
          <cell r="J28399" t="str">
            <v/>
          </cell>
        </row>
        <row r="28400">
          <cell r="J28400" t="str">
            <v/>
          </cell>
        </row>
        <row r="28401">
          <cell r="J28401" t="str">
            <v/>
          </cell>
        </row>
        <row r="28402">
          <cell r="J28402" t="str">
            <v/>
          </cell>
        </row>
        <row r="28403">
          <cell r="J28403" t="str">
            <v/>
          </cell>
        </row>
        <row r="28404">
          <cell r="J28404" t="str">
            <v/>
          </cell>
        </row>
        <row r="28405">
          <cell r="J28405" t="str">
            <v/>
          </cell>
        </row>
        <row r="28406">
          <cell r="J28406" t="str">
            <v/>
          </cell>
        </row>
        <row r="28407">
          <cell r="J28407" t="str">
            <v/>
          </cell>
        </row>
        <row r="28408">
          <cell r="J28408" t="str">
            <v/>
          </cell>
        </row>
        <row r="28409">
          <cell r="J28409" t="str">
            <v/>
          </cell>
        </row>
        <row r="28410">
          <cell r="J28410" t="str">
            <v/>
          </cell>
        </row>
        <row r="28411">
          <cell r="J28411" t="str">
            <v/>
          </cell>
        </row>
        <row r="28412">
          <cell r="J28412" t="str">
            <v/>
          </cell>
        </row>
        <row r="28413">
          <cell r="J28413" t="str">
            <v/>
          </cell>
        </row>
        <row r="28414">
          <cell r="J28414" t="str">
            <v/>
          </cell>
        </row>
        <row r="28415">
          <cell r="J28415" t="str">
            <v/>
          </cell>
        </row>
        <row r="28416">
          <cell r="J28416" t="str">
            <v/>
          </cell>
        </row>
        <row r="28417">
          <cell r="J28417" t="str">
            <v/>
          </cell>
        </row>
        <row r="28418">
          <cell r="J28418" t="str">
            <v/>
          </cell>
        </row>
        <row r="28419">
          <cell r="J28419" t="str">
            <v/>
          </cell>
        </row>
        <row r="28420">
          <cell r="J28420" t="str">
            <v/>
          </cell>
        </row>
        <row r="28421">
          <cell r="J28421" t="str">
            <v/>
          </cell>
        </row>
        <row r="28422">
          <cell r="J28422" t="str">
            <v/>
          </cell>
        </row>
        <row r="28423">
          <cell r="J28423" t="str">
            <v/>
          </cell>
        </row>
        <row r="28424">
          <cell r="J28424" t="str">
            <v/>
          </cell>
        </row>
        <row r="28425">
          <cell r="J28425" t="str">
            <v/>
          </cell>
        </row>
        <row r="28426">
          <cell r="J28426" t="str">
            <v/>
          </cell>
        </row>
        <row r="28427">
          <cell r="J28427" t="str">
            <v/>
          </cell>
        </row>
        <row r="28428">
          <cell r="J28428" t="str">
            <v/>
          </cell>
        </row>
        <row r="28429">
          <cell r="J28429" t="str">
            <v/>
          </cell>
        </row>
        <row r="28430">
          <cell r="J28430" t="str">
            <v/>
          </cell>
        </row>
        <row r="28431">
          <cell r="J28431" t="str">
            <v/>
          </cell>
        </row>
        <row r="28432">
          <cell r="J28432" t="str">
            <v/>
          </cell>
        </row>
        <row r="28433">
          <cell r="J28433" t="str">
            <v/>
          </cell>
        </row>
        <row r="28434">
          <cell r="J28434" t="str">
            <v/>
          </cell>
        </row>
        <row r="28435">
          <cell r="J28435" t="str">
            <v/>
          </cell>
        </row>
        <row r="28436">
          <cell r="J28436" t="str">
            <v/>
          </cell>
        </row>
        <row r="28437">
          <cell r="J28437" t="str">
            <v/>
          </cell>
        </row>
        <row r="28438">
          <cell r="J28438" t="str">
            <v/>
          </cell>
        </row>
        <row r="28439">
          <cell r="J28439" t="str">
            <v/>
          </cell>
        </row>
        <row r="28440">
          <cell r="J28440" t="str">
            <v/>
          </cell>
        </row>
        <row r="28441">
          <cell r="J28441" t="str">
            <v/>
          </cell>
        </row>
        <row r="28442">
          <cell r="J28442" t="str">
            <v/>
          </cell>
        </row>
        <row r="28443">
          <cell r="J28443" t="str">
            <v/>
          </cell>
        </row>
        <row r="28444">
          <cell r="J28444" t="str">
            <v/>
          </cell>
        </row>
        <row r="28445">
          <cell r="J28445" t="str">
            <v/>
          </cell>
        </row>
        <row r="28446">
          <cell r="J28446" t="str">
            <v/>
          </cell>
        </row>
        <row r="28447">
          <cell r="J28447" t="str">
            <v/>
          </cell>
        </row>
        <row r="28448">
          <cell r="J28448" t="str">
            <v/>
          </cell>
        </row>
        <row r="28449">
          <cell r="J28449" t="str">
            <v/>
          </cell>
        </row>
        <row r="28450">
          <cell r="J28450" t="str">
            <v/>
          </cell>
        </row>
        <row r="28451">
          <cell r="J28451" t="str">
            <v/>
          </cell>
        </row>
        <row r="28452">
          <cell r="J28452" t="str">
            <v/>
          </cell>
        </row>
        <row r="28453">
          <cell r="J28453" t="str">
            <v/>
          </cell>
        </row>
        <row r="28454">
          <cell r="J28454" t="str">
            <v/>
          </cell>
        </row>
        <row r="28455">
          <cell r="J28455" t="str">
            <v/>
          </cell>
        </row>
        <row r="28456">
          <cell r="J28456" t="str">
            <v/>
          </cell>
        </row>
        <row r="28457">
          <cell r="J28457" t="str">
            <v/>
          </cell>
        </row>
        <row r="28458">
          <cell r="J28458" t="str">
            <v/>
          </cell>
        </row>
        <row r="28459">
          <cell r="J28459" t="str">
            <v/>
          </cell>
        </row>
        <row r="28460">
          <cell r="J28460" t="str">
            <v/>
          </cell>
        </row>
        <row r="28461">
          <cell r="J28461" t="str">
            <v/>
          </cell>
        </row>
        <row r="28462">
          <cell r="J28462" t="str">
            <v/>
          </cell>
        </row>
        <row r="28463">
          <cell r="J28463" t="str">
            <v/>
          </cell>
        </row>
        <row r="28464">
          <cell r="J28464" t="str">
            <v/>
          </cell>
        </row>
        <row r="28465">
          <cell r="J28465" t="str">
            <v/>
          </cell>
        </row>
        <row r="28466">
          <cell r="J28466" t="str">
            <v/>
          </cell>
        </row>
        <row r="28467">
          <cell r="J28467" t="str">
            <v/>
          </cell>
        </row>
        <row r="28468">
          <cell r="J28468" t="str">
            <v/>
          </cell>
        </row>
        <row r="28469">
          <cell r="J28469" t="str">
            <v/>
          </cell>
        </row>
        <row r="28470">
          <cell r="J28470" t="str">
            <v/>
          </cell>
        </row>
        <row r="28471">
          <cell r="J28471" t="str">
            <v/>
          </cell>
        </row>
        <row r="28472">
          <cell r="J28472" t="str">
            <v/>
          </cell>
        </row>
        <row r="28473">
          <cell r="J28473" t="str">
            <v/>
          </cell>
        </row>
        <row r="28474">
          <cell r="J28474" t="str">
            <v/>
          </cell>
        </row>
        <row r="28475">
          <cell r="J28475" t="str">
            <v/>
          </cell>
        </row>
        <row r="28476">
          <cell r="J28476" t="str">
            <v/>
          </cell>
        </row>
        <row r="28477">
          <cell r="J28477" t="str">
            <v/>
          </cell>
        </row>
        <row r="28478">
          <cell r="J28478" t="str">
            <v/>
          </cell>
        </row>
        <row r="28479">
          <cell r="J28479" t="str">
            <v/>
          </cell>
        </row>
        <row r="28480">
          <cell r="J28480" t="str">
            <v/>
          </cell>
        </row>
        <row r="28481">
          <cell r="J28481" t="str">
            <v/>
          </cell>
        </row>
        <row r="28482">
          <cell r="J28482" t="str">
            <v/>
          </cell>
        </row>
        <row r="28483">
          <cell r="J28483" t="str">
            <v/>
          </cell>
        </row>
        <row r="28484">
          <cell r="J28484" t="str">
            <v/>
          </cell>
        </row>
        <row r="28485">
          <cell r="J28485" t="str">
            <v/>
          </cell>
        </row>
        <row r="28486">
          <cell r="J28486" t="str">
            <v/>
          </cell>
        </row>
        <row r="28487">
          <cell r="J28487" t="str">
            <v/>
          </cell>
        </row>
        <row r="28488">
          <cell r="J28488" t="str">
            <v/>
          </cell>
        </row>
        <row r="28489">
          <cell r="J28489" t="str">
            <v/>
          </cell>
        </row>
        <row r="28490">
          <cell r="J28490" t="str">
            <v/>
          </cell>
        </row>
        <row r="28491">
          <cell r="J28491" t="str">
            <v/>
          </cell>
        </row>
        <row r="28492">
          <cell r="J28492" t="str">
            <v/>
          </cell>
        </row>
        <row r="28493">
          <cell r="J28493" t="str">
            <v/>
          </cell>
        </row>
        <row r="28494">
          <cell r="J28494" t="str">
            <v/>
          </cell>
        </row>
        <row r="28495">
          <cell r="J28495" t="str">
            <v/>
          </cell>
        </row>
        <row r="28496">
          <cell r="J28496" t="str">
            <v/>
          </cell>
        </row>
        <row r="28497">
          <cell r="J28497" t="str">
            <v/>
          </cell>
        </row>
        <row r="28498">
          <cell r="J28498" t="str">
            <v/>
          </cell>
        </row>
        <row r="28499">
          <cell r="J28499" t="str">
            <v/>
          </cell>
        </row>
        <row r="28500">
          <cell r="J28500" t="str">
            <v/>
          </cell>
        </row>
        <row r="28501">
          <cell r="J28501" t="str">
            <v/>
          </cell>
        </row>
        <row r="28502">
          <cell r="J28502" t="str">
            <v/>
          </cell>
        </row>
        <row r="28503">
          <cell r="J28503" t="str">
            <v/>
          </cell>
        </row>
        <row r="28504">
          <cell r="J28504" t="str">
            <v/>
          </cell>
        </row>
        <row r="28505">
          <cell r="J28505" t="str">
            <v/>
          </cell>
        </row>
        <row r="28506">
          <cell r="J28506" t="str">
            <v/>
          </cell>
        </row>
        <row r="28507">
          <cell r="J28507" t="str">
            <v/>
          </cell>
        </row>
        <row r="28508">
          <cell r="J28508" t="str">
            <v/>
          </cell>
        </row>
        <row r="28509">
          <cell r="J28509" t="str">
            <v/>
          </cell>
        </row>
        <row r="28510">
          <cell r="J28510" t="str">
            <v/>
          </cell>
        </row>
        <row r="28511">
          <cell r="J28511" t="str">
            <v/>
          </cell>
        </row>
        <row r="28512">
          <cell r="J28512" t="str">
            <v/>
          </cell>
        </row>
        <row r="28513">
          <cell r="J28513" t="str">
            <v/>
          </cell>
        </row>
        <row r="28514">
          <cell r="J28514" t="str">
            <v/>
          </cell>
        </row>
        <row r="28515">
          <cell r="J28515" t="str">
            <v/>
          </cell>
        </row>
        <row r="28516">
          <cell r="J28516" t="str">
            <v/>
          </cell>
        </row>
        <row r="28517">
          <cell r="J28517" t="str">
            <v/>
          </cell>
        </row>
        <row r="28518">
          <cell r="J28518" t="str">
            <v/>
          </cell>
        </row>
        <row r="28519">
          <cell r="J28519" t="str">
            <v/>
          </cell>
        </row>
        <row r="28520">
          <cell r="J28520" t="str">
            <v/>
          </cell>
        </row>
        <row r="28521">
          <cell r="J28521" t="str">
            <v/>
          </cell>
        </row>
        <row r="28522">
          <cell r="J28522" t="str">
            <v/>
          </cell>
        </row>
        <row r="28523">
          <cell r="J28523" t="str">
            <v/>
          </cell>
        </row>
        <row r="28524">
          <cell r="J28524" t="str">
            <v/>
          </cell>
        </row>
        <row r="28525">
          <cell r="J28525" t="str">
            <v/>
          </cell>
        </row>
        <row r="28526">
          <cell r="J28526" t="str">
            <v/>
          </cell>
        </row>
        <row r="28527">
          <cell r="J28527" t="str">
            <v/>
          </cell>
        </row>
        <row r="28528">
          <cell r="J28528" t="str">
            <v/>
          </cell>
        </row>
        <row r="28529">
          <cell r="J28529" t="str">
            <v/>
          </cell>
        </row>
        <row r="28530">
          <cell r="J28530" t="str">
            <v/>
          </cell>
        </row>
        <row r="28531">
          <cell r="J28531" t="str">
            <v/>
          </cell>
        </row>
        <row r="28532">
          <cell r="J28532" t="str">
            <v/>
          </cell>
        </row>
        <row r="28533">
          <cell r="J28533" t="str">
            <v/>
          </cell>
        </row>
        <row r="28534">
          <cell r="J28534" t="str">
            <v/>
          </cell>
        </row>
        <row r="28535">
          <cell r="J28535" t="str">
            <v/>
          </cell>
        </row>
        <row r="28536">
          <cell r="J28536" t="str">
            <v/>
          </cell>
        </row>
        <row r="28537">
          <cell r="J28537" t="str">
            <v/>
          </cell>
        </row>
        <row r="28538">
          <cell r="J28538" t="str">
            <v/>
          </cell>
        </row>
        <row r="28539">
          <cell r="J28539" t="str">
            <v/>
          </cell>
        </row>
        <row r="28540">
          <cell r="J28540" t="str">
            <v/>
          </cell>
        </row>
        <row r="28541">
          <cell r="J28541" t="str">
            <v/>
          </cell>
        </row>
        <row r="28542">
          <cell r="J28542" t="str">
            <v/>
          </cell>
        </row>
        <row r="28543">
          <cell r="J28543" t="str">
            <v/>
          </cell>
        </row>
        <row r="28544">
          <cell r="J28544" t="str">
            <v/>
          </cell>
        </row>
        <row r="28545">
          <cell r="J28545" t="str">
            <v/>
          </cell>
        </row>
        <row r="28546">
          <cell r="J28546" t="str">
            <v/>
          </cell>
        </row>
        <row r="28547">
          <cell r="J28547" t="str">
            <v/>
          </cell>
        </row>
        <row r="28548">
          <cell r="J28548" t="str">
            <v/>
          </cell>
        </row>
        <row r="28549">
          <cell r="J28549" t="str">
            <v/>
          </cell>
        </row>
        <row r="28550">
          <cell r="J28550" t="str">
            <v/>
          </cell>
        </row>
        <row r="28551">
          <cell r="J28551" t="str">
            <v/>
          </cell>
        </row>
        <row r="28552">
          <cell r="J28552" t="str">
            <v/>
          </cell>
        </row>
        <row r="28553">
          <cell r="J28553" t="str">
            <v/>
          </cell>
        </row>
        <row r="28554">
          <cell r="J28554" t="str">
            <v/>
          </cell>
        </row>
        <row r="28555">
          <cell r="J28555" t="str">
            <v/>
          </cell>
        </row>
        <row r="28556">
          <cell r="J28556" t="str">
            <v/>
          </cell>
        </row>
        <row r="28557">
          <cell r="J28557" t="str">
            <v/>
          </cell>
        </row>
        <row r="28558">
          <cell r="J28558" t="str">
            <v/>
          </cell>
        </row>
        <row r="28559">
          <cell r="J28559" t="str">
            <v/>
          </cell>
        </row>
        <row r="28560">
          <cell r="J28560" t="str">
            <v/>
          </cell>
        </row>
        <row r="28561">
          <cell r="J28561" t="str">
            <v/>
          </cell>
        </row>
        <row r="28562">
          <cell r="J28562" t="str">
            <v/>
          </cell>
        </row>
        <row r="28563">
          <cell r="J28563" t="str">
            <v/>
          </cell>
        </row>
        <row r="28564">
          <cell r="J28564" t="str">
            <v/>
          </cell>
        </row>
        <row r="28565">
          <cell r="J28565" t="str">
            <v/>
          </cell>
        </row>
        <row r="28566">
          <cell r="J28566" t="str">
            <v/>
          </cell>
        </row>
        <row r="28567">
          <cell r="J28567" t="str">
            <v/>
          </cell>
        </row>
        <row r="28568">
          <cell r="J28568" t="str">
            <v/>
          </cell>
        </row>
        <row r="28569">
          <cell r="J28569" t="str">
            <v/>
          </cell>
        </row>
        <row r="28570">
          <cell r="J28570" t="str">
            <v/>
          </cell>
        </row>
        <row r="28571">
          <cell r="J28571" t="str">
            <v/>
          </cell>
        </row>
        <row r="28572">
          <cell r="J28572" t="str">
            <v/>
          </cell>
        </row>
        <row r="28573">
          <cell r="J28573" t="str">
            <v/>
          </cell>
        </row>
        <row r="28574">
          <cell r="J28574" t="str">
            <v/>
          </cell>
        </row>
        <row r="28575">
          <cell r="J28575" t="str">
            <v/>
          </cell>
        </row>
        <row r="28576">
          <cell r="J28576" t="str">
            <v/>
          </cell>
        </row>
        <row r="28577">
          <cell r="J28577" t="str">
            <v/>
          </cell>
        </row>
        <row r="28578">
          <cell r="J28578" t="str">
            <v/>
          </cell>
        </row>
        <row r="28579">
          <cell r="J28579" t="str">
            <v/>
          </cell>
        </row>
        <row r="28580">
          <cell r="J28580" t="str">
            <v/>
          </cell>
        </row>
        <row r="28581">
          <cell r="J28581" t="str">
            <v/>
          </cell>
        </row>
        <row r="28582">
          <cell r="J28582" t="str">
            <v/>
          </cell>
        </row>
        <row r="28583">
          <cell r="J28583" t="str">
            <v/>
          </cell>
        </row>
        <row r="28584">
          <cell r="J28584" t="str">
            <v/>
          </cell>
        </row>
        <row r="28585">
          <cell r="J28585" t="str">
            <v/>
          </cell>
        </row>
        <row r="28586">
          <cell r="J28586" t="str">
            <v/>
          </cell>
        </row>
        <row r="28587">
          <cell r="J28587" t="str">
            <v/>
          </cell>
        </row>
        <row r="28588">
          <cell r="J28588" t="str">
            <v/>
          </cell>
        </row>
        <row r="28589">
          <cell r="J28589" t="str">
            <v/>
          </cell>
        </row>
        <row r="28590">
          <cell r="J28590" t="str">
            <v/>
          </cell>
        </row>
        <row r="28591">
          <cell r="J28591" t="str">
            <v/>
          </cell>
        </row>
        <row r="28592">
          <cell r="J28592" t="str">
            <v/>
          </cell>
        </row>
        <row r="28593">
          <cell r="J28593" t="str">
            <v/>
          </cell>
        </row>
        <row r="28594">
          <cell r="J28594" t="str">
            <v/>
          </cell>
        </row>
        <row r="28595">
          <cell r="J28595" t="str">
            <v/>
          </cell>
        </row>
        <row r="28596">
          <cell r="J28596" t="str">
            <v/>
          </cell>
        </row>
        <row r="28597">
          <cell r="J28597" t="str">
            <v/>
          </cell>
        </row>
        <row r="28598">
          <cell r="J28598" t="str">
            <v/>
          </cell>
        </row>
        <row r="28599">
          <cell r="J28599" t="str">
            <v/>
          </cell>
        </row>
        <row r="28600">
          <cell r="J28600" t="str">
            <v/>
          </cell>
        </row>
        <row r="28601">
          <cell r="J28601" t="str">
            <v/>
          </cell>
        </row>
        <row r="28602">
          <cell r="J28602" t="str">
            <v/>
          </cell>
        </row>
        <row r="28603">
          <cell r="J28603" t="str">
            <v/>
          </cell>
        </row>
        <row r="28604">
          <cell r="J28604" t="str">
            <v/>
          </cell>
        </row>
        <row r="28605">
          <cell r="J28605" t="str">
            <v/>
          </cell>
        </row>
        <row r="28606">
          <cell r="J28606" t="str">
            <v/>
          </cell>
        </row>
        <row r="28607">
          <cell r="J28607" t="str">
            <v/>
          </cell>
        </row>
        <row r="28608">
          <cell r="J28608" t="str">
            <v/>
          </cell>
        </row>
        <row r="28609">
          <cell r="J28609" t="str">
            <v/>
          </cell>
        </row>
        <row r="28610">
          <cell r="J28610" t="str">
            <v/>
          </cell>
        </row>
        <row r="28611">
          <cell r="J28611" t="str">
            <v/>
          </cell>
        </row>
        <row r="28612">
          <cell r="J28612" t="str">
            <v/>
          </cell>
        </row>
        <row r="28613">
          <cell r="J28613" t="str">
            <v/>
          </cell>
        </row>
        <row r="28614">
          <cell r="J28614" t="str">
            <v/>
          </cell>
        </row>
        <row r="28615">
          <cell r="J28615" t="str">
            <v/>
          </cell>
        </row>
        <row r="28616">
          <cell r="J28616" t="str">
            <v/>
          </cell>
        </row>
        <row r="28617">
          <cell r="J28617" t="str">
            <v/>
          </cell>
        </row>
        <row r="28618">
          <cell r="J28618" t="str">
            <v/>
          </cell>
        </row>
        <row r="28619">
          <cell r="J28619" t="str">
            <v/>
          </cell>
        </row>
        <row r="28620">
          <cell r="J28620" t="str">
            <v/>
          </cell>
        </row>
        <row r="28621">
          <cell r="J28621" t="str">
            <v/>
          </cell>
        </row>
        <row r="28622">
          <cell r="J28622" t="str">
            <v/>
          </cell>
        </row>
        <row r="28623">
          <cell r="J28623" t="str">
            <v/>
          </cell>
        </row>
        <row r="28624">
          <cell r="J28624" t="str">
            <v/>
          </cell>
        </row>
        <row r="28625">
          <cell r="J28625" t="str">
            <v/>
          </cell>
        </row>
        <row r="28626">
          <cell r="J28626" t="str">
            <v/>
          </cell>
        </row>
        <row r="28627">
          <cell r="J28627" t="str">
            <v/>
          </cell>
        </row>
        <row r="28628">
          <cell r="J28628" t="str">
            <v/>
          </cell>
        </row>
        <row r="28629">
          <cell r="J28629" t="str">
            <v/>
          </cell>
        </row>
        <row r="28630">
          <cell r="J28630" t="str">
            <v/>
          </cell>
        </row>
        <row r="28631">
          <cell r="J28631" t="str">
            <v/>
          </cell>
        </row>
        <row r="28632">
          <cell r="J28632" t="str">
            <v/>
          </cell>
        </row>
        <row r="28633">
          <cell r="J28633" t="str">
            <v/>
          </cell>
        </row>
        <row r="28634">
          <cell r="J28634" t="str">
            <v/>
          </cell>
        </row>
        <row r="28635">
          <cell r="J28635" t="str">
            <v/>
          </cell>
        </row>
        <row r="28636">
          <cell r="J28636" t="str">
            <v/>
          </cell>
        </row>
        <row r="28637">
          <cell r="J28637" t="str">
            <v/>
          </cell>
        </row>
        <row r="28638">
          <cell r="J28638" t="str">
            <v/>
          </cell>
        </row>
        <row r="28639">
          <cell r="J28639" t="str">
            <v/>
          </cell>
        </row>
        <row r="28640">
          <cell r="J28640" t="str">
            <v/>
          </cell>
        </row>
        <row r="28641">
          <cell r="J28641" t="str">
            <v/>
          </cell>
        </row>
        <row r="28642">
          <cell r="J28642" t="str">
            <v/>
          </cell>
        </row>
        <row r="28643">
          <cell r="J28643" t="str">
            <v/>
          </cell>
        </row>
        <row r="28644">
          <cell r="J28644" t="str">
            <v/>
          </cell>
        </row>
        <row r="28645">
          <cell r="J28645" t="str">
            <v/>
          </cell>
        </row>
        <row r="28646">
          <cell r="J28646" t="str">
            <v/>
          </cell>
        </row>
        <row r="28647">
          <cell r="J28647" t="str">
            <v/>
          </cell>
        </row>
        <row r="28648">
          <cell r="J28648" t="str">
            <v/>
          </cell>
        </row>
        <row r="28649">
          <cell r="J28649" t="str">
            <v/>
          </cell>
        </row>
        <row r="28650">
          <cell r="J28650" t="str">
            <v/>
          </cell>
        </row>
        <row r="28651">
          <cell r="J28651" t="str">
            <v/>
          </cell>
        </row>
        <row r="28652">
          <cell r="J28652" t="str">
            <v/>
          </cell>
        </row>
        <row r="28653">
          <cell r="J28653" t="str">
            <v/>
          </cell>
        </row>
        <row r="28654">
          <cell r="J28654" t="str">
            <v/>
          </cell>
        </row>
        <row r="28655">
          <cell r="J28655" t="str">
            <v/>
          </cell>
        </row>
        <row r="28656">
          <cell r="J28656" t="str">
            <v/>
          </cell>
        </row>
        <row r="28657">
          <cell r="J28657" t="str">
            <v/>
          </cell>
        </row>
        <row r="28658">
          <cell r="J28658" t="str">
            <v/>
          </cell>
        </row>
        <row r="28659">
          <cell r="J28659" t="str">
            <v/>
          </cell>
        </row>
        <row r="28660">
          <cell r="J28660" t="str">
            <v/>
          </cell>
        </row>
        <row r="28661">
          <cell r="J28661" t="str">
            <v/>
          </cell>
        </row>
        <row r="28662">
          <cell r="J28662" t="str">
            <v/>
          </cell>
        </row>
        <row r="28663">
          <cell r="J28663" t="str">
            <v/>
          </cell>
        </row>
        <row r="28664">
          <cell r="J28664" t="str">
            <v/>
          </cell>
        </row>
        <row r="28665">
          <cell r="J28665" t="str">
            <v/>
          </cell>
        </row>
        <row r="28666">
          <cell r="J28666" t="str">
            <v/>
          </cell>
        </row>
        <row r="28667">
          <cell r="J28667" t="str">
            <v/>
          </cell>
        </row>
        <row r="28668">
          <cell r="J28668" t="str">
            <v/>
          </cell>
        </row>
        <row r="28669">
          <cell r="J28669" t="str">
            <v/>
          </cell>
        </row>
        <row r="28670">
          <cell r="J28670" t="str">
            <v/>
          </cell>
        </row>
        <row r="28671">
          <cell r="J28671" t="str">
            <v/>
          </cell>
        </row>
        <row r="28672">
          <cell r="J28672" t="str">
            <v/>
          </cell>
        </row>
        <row r="28673">
          <cell r="J28673" t="str">
            <v/>
          </cell>
        </row>
        <row r="28674">
          <cell r="J28674" t="str">
            <v/>
          </cell>
        </row>
        <row r="28675">
          <cell r="J28675" t="str">
            <v/>
          </cell>
        </row>
        <row r="28676">
          <cell r="J28676" t="str">
            <v/>
          </cell>
        </row>
        <row r="28677">
          <cell r="J28677" t="str">
            <v/>
          </cell>
        </row>
        <row r="28678">
          <cell r="J28678" t="str">
            <v/>
          </cell>
        </row>
        <row r="28679">
          <cell r="J28679" t="str">
            <v/>
          </cell>
        </row>
        <row r="28680">
          <cell r="J28680" t="str">
            <v/>
          </cell>
        </row>
        <row r="28681">
          <cell r="J28681" t="str">
            <v/>
          </cell>
        </row>
        <row r="28682">
          <cell r="J28682" t="str">
            <v/>
          </cell>
        </row>
        <row r="28683">
          <cell r="J28683" t="str">
            <v/>
          </cell>
        </row>
        <row r="28684">
          <cell r="J28684" t="str">
            <v/>
          </cell>
        </row>
        <row r="28685">
          <cell r="J28685" t="str">
            <v/>
          </cell>
        </row>
        <row r="28686">
          <cell r="J28686" t="str">
            <v/>
          </cell>
        </row>
        <row r="28687">
          <cell r="J28687" t="str">
            <v/>
          </cell>
        </row>
        <row r="28688">
          <cell r="J28688" t="str">
            <v/>
          </cell>
        </row>
        <row r="28689">
          <cell r="J28689" t="str">
            <v/>
          </cell>
        </row>
        <row r="28690">
          <cell r="J28690" t="str">
            <v/>
          </cell>
        </row>
        <row r="28691">
          <cell r="J28691" t="str">
            <v/>
          </cell>
        </row>
        <row r="28692">
          <cell r="J28692" t="str">
            <v/>
          </cell>
        </row>
        <row r="28693">
          <cell r="J28693" t="str">
            <v/>
          </cell>
        </row>
        <row r="28694">
          <cell r="J28694" t="str">
            <v/>
          </cell>
        </row>
        <row r="28695">
          <cell r="J28695" t="str">
            <v/>
          </cell>
        </row>
        <row r="28696">
          <cell r="J28696" t="str">
            <v/>
          </cell>
        </row>
        <row r="28697">
          <cell r="J28697" t="str">
            <v/>
          </cell>
        </row>
        <row r="28698">
          <cell r="J28698" t="str">
            <v/>
          </cell>
        </row>
        <row r="28699">
          <cell r="J28699" t="str">
            <v/>
          </cell>
        </row>
        <row r="28700">
          <cell r="J28700" t="str">
            <v/>
          </cell>
        </row>
        <row r="28701">
          <cell r="J28701" t="str">
            <v/>
          </cell>
        </row>
        <row r="28702">
          <cell r="J28702" t="str">
            <v/>
          </cell>
        </row>
        <row r="28703">
          <cell r="J28703" t="str">
            <v/>
          </cell>
        </row>
        <row r="28704">
          <cell r="J28704" t="str">
            <v/>
          </cell>
        </row>
        <row r="28705">
          <cell r="J28705" t="str">
            <v/>
          </cell>
        </row>
        <row r="28706">
          <cell r="J28706" t="str">
            <v/>
          </cell>
        </row>
        <row r="28707">
          <cell r="J28707" t="str">
            <v/>
          </cell>
        </row>
        <row r="28708">
          <cell r="J28708" t="str">
            <v/>
          </cell>
        </row>
        <row r="28709">
          <cell r="J28709" t="str">
            <v/>
          </cell>
        </row>
        <row r="28710">
          <cell r="J28710" t="str">
            <v/>
          </cell>
        </row>
        <row r="28711">
          <cell r="J28711" t="str">
            <v/>
          </cell>
        </row>
        <row r="28712">
          <cell r="J28712" t="str">
            <v/>
          </cell>
        </row>
        <row r="28713">
          <cell r="J28713" t="str">
            <v/>
          </cell>
        </row>
        <row r="28714">
          <cell r="J28714" t="str">
            <v/>
          </cell>
        </row>
        <row r="28715">
          <cell r="J28715" t="str">
            <v/>
          </cell>
        </row>
        <row r="28716">
          <cell r="J28716" t="str">
            <v/>
          </cell>
        </row>
        <row r="28717">
          <cell r="J28717" t="str">
            <v/>
          </cell>
        </row>
        <row r="28718">
          <cell r="J28718" t="str">
            <v/>
          </cell>
        </row>
        <row r="28719">
          <cell r="J28719" t="str">
            <v/>
          </cell>
        </row>
        <row r="28720">
          <cell r="J28720" t="str">
            <v/>
          </cell>
        </row>
        <row r="28721">
          <cell r="J28721" t="str">
            <v/>
          </cell>
        </row>
        <row r="28722">
          <cell r="J28722" t="str">
            <v/>
          </cell>
        </row>
        <row r="28723">
          <cell r="J28723" t="str">
            <v/>
          </cell>
        </row>
        <row r="28724">
          <cell r="J28724" t="str">
            <v/>
          </cell>
        </row>
        <row r="28725">
          <cell r="J28725" t="str">
            <v/>
          </cell>
        </row>
        <row r="28726">
          <cell r="J28726" t="str">
            <v/>
          </cell>
        </row>
        <row r="28727">
          <cell r="J28727" t="str">
            <v/>
          </cell>
        </row>
        <row r="28728">
          <cell r="J28728" t="str">
            <v/>
          </cell>
        </row>
        <row r="28729">
          <cell r="J28729" t="str">
            <v/>
          </cell>
        </row>
        <row r="28730">
          <cell r="J28730" t="str">
            <v/>
          </cell>
        </row>
        <row r="28731">
          <cell r="J28731" t="str">
            <v/>
          </cell>
        </row>
        <row r="28732">
          <cell r="J28732" t="str">
            <v/>
          </cell>
        </row>
        <row r="28733">
          <cell r="J28733" t="str">
            <v/>
          </cell>
        </row>
        <row r="28734">
          <cell r="J28734" t="str">
            <v/>
          </cell>
        </row>
        <row r="28735">
          <cell r="J28735" t="str">
            <v/>
          </cell>
        </row>
        <row r="28736">
          <cell r="J28736" t="str">
            <v/>
          </cell>
        </row>
        <row r="28737">
          <cell r="J28737" t="str">
            <v/>
          </cell>
        </row>
        <row r="28738">
          <cell r="J28738" t="str">
            <v/>
          </cell>
        </row>
        <row r="28739">
          <cell r="J28739" t="str">
            <v/>
          </cell>
        </row>
        <row r="28740">
          <cell r="J28740" t="str">
            <v/>
          </cell>
        </row>
        <row r="28741">
          <cell r="J28741" t="str">
            <v/>
          </cell>
        </row>
        <row r="28742">
          <cell r="J28742" t="str">
            <v/>
          </cell>
        </row>
        <row r="28743">
          <cell r="J28743" t="str">
            <v/>
          </cell>
        </row>
        <row r="28744">
          <cell r="J28744" t="str">
            <v/>
          </cell>
        </row>
        <row r="28745">
          <cell r="J28745" t="str">
            <v/>
          </cell>
        </row>
        <row r="28746">
          <cell r="J28746" t="str">
            <v/>
          </cell>
        </row>
        <row r="28747">
          <cell r="J28747" t="str">
            <v/>
          </cell>
        </row>
        <row r="28748">
          <cell r="J28748" t="str">
            <v/>
          </cell>
        </row>
        <row r="28749">
          <cell r="J28749" t="str">
            <v/>
          </cell>
        </row>
        <row r="28750">
          <cell r="J28750" t="str">
            <v/>
          </cell>
        </row>
        <row r="28751">
          <cell r="J28751" t="str">
            <v/>
          </cell>
        </row>
        <row r="28752">
          <cell r="J28752" t="str">
            <v/>
          </cell>
        </row>
        <row r="28753">
          <cell r="J28753" t="str">
            <v/>
          </cell>
        </row>
        <row r="28754">
          <cell r="J28754" t="str">
            <v/>
          </cell>
        </row>
        <row r="28755">
          <cell r="J28755" t="str">
            <v/>
          </cell>
        </row>
        <row r="28756">
          <cell r="J28756" t="str">
            <v/>
          </cell>
        </row>
        <row r="28757">
          <cell r="J28757" t="str">
            <v/>
          </cell>
        </row>
        <row r="28758">
          <cell r="J28758" t="str">
            <v/>
          </cell>
        </row>
        <row r="28759">
          <cell r="J28759" t="str">
            <v/>
          </cell>
        </row>
        <row r="28760">
          <cell r="J28760" t="str">
            <v/>
          </cell>
        </row>
        <row r="28761">
          <cell r="J28761" t="str">
            <v/>
          </cell>
        </row>
        <row r="28762">
          <cell r="J28762" t="str">
            <v/>
          </cell>
        </row>
        <row r="28763">
          <cell r="J28763" t="str">
            <v/>
          </cell>
        </row>
        <row r="28764">
          <cell r="J28764" t="str">
            <v/>
          </cell>
        </row>
        <row r="28765">
          <cell r="J28765" t="str">
            <v/>
          </cell>
        </row>
        <row r="28766">
          <cell r="J28766" t="str">
            <v/>
          </cell>
        </row>
        <row r="28767">
          <cell r="J28767" t="str">
            <v/>
          </cell>
        </row>
        <row r="28768">
          <cell r="J28768" t="str">
            <v/>
          </cell>
        </row>
        <row r="28769">
          <cell r="J28769" t="str">
            <v/>
          </cell>
        </row>
        <row r="28770">
          <cell r="J28770" t="str">
            <v/>
          </cell>
        </row>
        <row r="28771">
          <cell r="J28771" t="str">
            <v/>
          </cell>
        </row>
        <row r="28772">
          <cell r="J28772" t="str">
            <v/>
          </cell>
        </row>
        <row r="28773">
          <cell r="J28773" t="str">
            <v/>
          </cell>
        </row>
        <row r="28774">
          <cell r="J28774" t="str">
            <v/>
          </cell>
        </row>
        <row r="28775">
          <cell r="J28775" t="str">
            <v/>
          </cell>
        </row>
        <row r="28776">
          <cell r="J28776" t="str">
            <v/>
          </cell>
        </row>
        <row r="28777">
          <cell r="J28777" t="str">
            <v/>
          </cell>
        </row>
        <row r="28778">
          <cell r="J28778" t="str">
            <v/>
          </cell>
        </row>
        <row r="28779">
          <cell r="J28779" t="str">
            <v/>
          </cell>
        </row>
        <row r="28780">
          <cell r="J28780" t="str">
            <v/>
          </cell>
        </row>
        <row r="28781">
          <cell r="J28781" t="str">
            <v/>
          </cell>
        </row>
        <row r="28782">
          <cell r="J28782" t="str">
            <v/>
          </cell>
        </row>
        <row r="28783">
          <cell r="J28783" t="str">
            <v/>
          </cell>
        </row>
        <row r="28784">
          <cell r="J28784" t="str">
            <v/>
          </cell>
        </row>
        <row r="28785">
          <cell r="J28785" t="str">
            <v/>
          </cell>
        </row>
        <row r="28786">
          <cell r="J28786" t="str">
            <v/>
          </cell>
        </row>
        <row r="28787">
          <cell r="J28787" t="str">
            <v/>
          </cell>
        </row>
        <row r="28788">
          <cell r="J28788" t="str">
            <v/>
          </cell>
        </row>
        <row r="28789">
          <cell r="J28789" t="str">
            <v/>
          </cell>
        </row>
        <row r="28790">
          <cell r="J28790" t="str">
            <v/>
          </cell>
        </row>
        <row r="28791">
          <cell r="J28791" t="str">
            <v/>
          </cell>
        </row>
        <row r="28792">
          <cell r="J28792" t="str">
            <v/>
          </cell>
        </row>
        <row r="28793">
          <cell r="J28793" t="str">
            <v/>
          </cell>
        </row>
        <row r="28794">
          <cell r="J28794" t="str">
            <v/>
          </cell>
        </row>
        <row r="28795">
          <cell r="J28795" t="str">
            <v/>
          </cell>
        </row>
        <row r="28796">
          <cell r="J28796" t="str">
            <v/>
          </cell>
        </row>
        <row r="28797">
          <cell r="J28797" t="str">
            <v/>
          </cell>
        </row>
        <row r="28798">
          <cell r="J28798" t="str">
            <v/>
          </cell>
        </row>
        <row r="28799">
          <cell r="J28799" t="str">
            <v/>
          </cell>
        </row>
        <row r="28800">
          <cell r="J28800" t="str">
            <v/>
          </cell>
        </row>
        <row r="28801">
          <cell r="J28801" t="str">
            <v/>
          </cell>
        </row>
        <row r="28802">
          <cell r="J28802" t="str">
            <v/>
          </cell>
        </row>
        <row r="28803">
          <cell r="J28803" t="str">
            <v/>
          </cell>
        </row>
        <row r="28804">
          <cell r="J28804" t="str">
            <v/>
          </cell>
        </row>
        <row r="28805">
          <cell r="J28805" t="str">
            <v/>
          </cell>
        </row>
        <row r="28806">
          <cell r="J28806" t="str">
            <v/>
          </cell>
        </row>
        <row r="28807">
          <cell r="J28807" t="str">
            <v/>
          </cell>
        </row>
        <row r="28808">
          <cell r="J28808" t="str">
            <v/>
          </cell>
        </row>
        <row r="28809">
          <cell r="J28809" t="str">
            <v/>
          </cell>
        </row>
        <row r="28810">
          <cell r="J28810" t="str">
            <v/>
          </cell>
        </row>
        <row r="28811">
          <cell r="J28811" t="str">
            <v/>
          </cell>
        </row>
        <row r="28812">
          <cell r="J28812" t="str">
            <v/>
          </cell>
        </row>
        <row r="28813">
          <cell r="J28813" t="str">
            <v/>
          </cell>
        </row>
        <row r="28814">
          <cell r="J28814" t="str">
            <v/>
          </cell>
        </row>
        <row r="28815">
          <cell r="J28815" t="str">
            <v/>
          </cell>
        </row>
        <row r="28816">
          <cell r="J28816" t="str">
            <v/>
          </cell>
        </row>
        <row r="28817">
          <cell r="J28817" t="str">
            <v/>
          </cell>
        </row>
        <row r="28818">
          <cell r="J28818" t="str">
            <v/>
          </cell>
        </row>
        <row r="28819">
          <cell r="J28819" t="str">
            <v/>
          </cell>
        </row>
        <row r="28820">
          <cell r="J28820" t="str">
            <v/>
          </cell>
        </row>
        <row r="28821">
          <cell r="J28821" t="str">
            <v/>
          </cell>
        </row>
        <row r="28822">
          <cell r="J28822" t="str">
            <v/>
          </cell>
        </row>
        <row r="28823">
          <cell r="J28823" t="str">
            <v/>
          </cell>
        </row>
        <row r="28824">
          <cell r="J28824" t="str">
            <v/>
          </cell>
        </row>
        <row r="28825">
          <cell r="J28825" t="str">
            <v/>
          </cell>
        </row>
        <row r="28826">
          <cell r="J28826" t="str">
            <v/>
          </cell>
        </row>
        <row r="28827">
          <cell r="J28827" t="str">
            <v/>
          </cell>
        </row>
        <row r="28828">
          <cell r="J28828" t="str">
            <v/>
          </cell>
        </row>
        <row r="28829">
          <cell r="J28829" t="str">
            <v/>
          </cell>
        </row>
        <row r="28830">
          <cell r="J28830" t="str">
            <v/>
          </cell>
        </row>
        <row r="28831">
          <cell r="J28831" t="str">
            <v/>
          </cell>
        </row>
        <row r="28832">
          <cell r="J28832" t="str">
            <v/>
          </cell>
        </row>
        <row r="28833">
          <cell r="J28833" t="str">
            <v/>
          </cell>
        </row>
        <row r="28834">
          <cell r="J28834" t="str">
            <v/>
          </cell>
        </row>
        <row r="28835">
          <cell r="J28835" t="str">
            <v/>
          </cell>
        </row>
        <row r="28836">
          <cell r="J28836" t="str">
            <v/>
          </cell>
        </row>
        <row r="28837">
          <cell r="J28837" t="str">
            <v/>
          </cell>
        </row>
        <row r="28838">
          <cell r="J28838" t="str">
            <v/>
          </cell>
        </row>
        <row r="28839">
          <cell r="J28839" t="str">
            <v/>
          </cell>
        </row>
        <row r="28840">
          <cell r="J28840" t="str">
            <v/>
          </cell>
        </row>
        <row r="28841">
          <cell r="J28841" t="str">
            <v/>
          </cell>
        </row>
        <row r="28842">
          <cell r="J28842" t="str">
            <v/>
          </cell>
        </row>
        <row r="28843">
          <cell r="J28843" t="str">
            <v/>
          </cell>
        </row>
        <row r="28844">
          <cell r="J28844" t="str">
            <v/>
          </cell>
        </row>
        <row r="28845">
          <cell r="J28845" t="str">
            <v/>
          </cell>
        </row>
        <row r="28846">
          <cell r="J28846" t="str">
            <v/>
          </cell>
        </row>
        <row r="28847">
          <cell r="J28847" t="str">
            <v/>
          </cell>
        </row>
        <row r="28848">
          <cell r="J28848" t="str">
            <v/>
          </cell>
        </row>
        <row r="28849">
          <cell r="J28849" t="str">
            <v/>
          </cell>
        </row>
        <row r="28850">
          <cell r="J28850" t="str">
            <v/>
          </cell>
        </row>
        <row r="28851">
          <cell r="J28851" t="str">
            <v/>
          </cell>
        </row>
        <row r="28852">
          <cell r="J28852" t="str">
            <v/>
          </cell>
        </row>
        <row r="28853">
          <cell r="J28853" t="str">
            <v/>
          </cell>
        </row>
        <row r="28854">
          <cell r="J28854" t="str">
            <v/>
          </cell>
        </row>
        <row r="28855">
          <cell r="J28855" t="str">
            <v/>
          </cell>
        </row>
        <row r="28856">
          <cell r="J28856" t="str">
            <v/>
          </cell>
        </row>
        <row r="28857">
          <cell r="J28857" t="str">
            <v/>
          </cell>
        </row>
        <row r="28858">
          <cell r="J28858" t="str">
            <v/>
          </cell>
        </row>
        <row r="28859">
          <cell r="J28859" t="str">
            <v/>
          </cell>
        </row>
        <row r="28860">
          <cell r="J28860" t="str">
            <v/>
          </cell>
        </row>
        <row r="28861">
          <cell r="J28861" t="str">
            <v/>
          </cell>
        </row>
        <row r="28862">
          <cell r="J28862" t="str">
            <v/>
          </cell>
        </row>
        <row r="28863">
          <cell r="J28863" t="str">
            <v/>
          </cell>
        </row>
        <row r="28864">
          <cell r="J28864" t="str">
            <v/>
          </cell>
        </row>
        <row r="28865">
          <cell r="J28865" t="str">
            <v/>
          </cell>
        </row>
        <row r="28866">
          <cell r="J28866" t="str">
            <v/>
          </cell>
        </row>
        <row r="28867">
          <cell r="J28867" t="str">
            <v/>
          </cell>
        </row>
        <row r="28868">
          <cell r="J28868" t="str">
            <v/>
          </cell>
        </row>
        <row r="28869">
          <cell r="J28869" t="str">
            <v/>
          </cell>
        </row>
        <row r="28870">
          <cell r="J28870" t="str">
            <v/>
          </cell>
        </row>
        <row r="28871">
          <cell r="J28871" t="str">
            <v/>
          </cell>
        </row>
        <row r="28872">
          <cell r="J28872" t="str">
            <v/>
          </cell>
        </row>
        <row r="28873">
          <cell r="J28873" t="str">
            <v/>
          </cell>
        </row>
        <row r="28874">
          <cell r="J28874" t="str">
            <v/>
          </cell>
        </row>
        <row r="28875">
          <cell r="J28875" t="str">
            <v/>
          </cell>
        </row>
        <row r="28876">
          <cell r="J28876" t="str">
            <v/>
          </cell>
        </row>
        <row r="28877">
          <cell r="J28877" t="str">
            <v/>
          </cell>
        </row>
        <row r="28878">
          <cell r="J28878" t="str">
            <v/>
          </cell>
        </row>
        <row r="28879">
          <cell r="J28879" t="str">
            <v/>
          </cell>
        </row>
        <row r="28880">
          <cell r="J28880" t="str">
            <v/>
          </cell>
        </row>
        <row r="28881">
          <cell r="J28881" t="str">
            <v/>
          </cell>
        </row>
        <row r="28882">
          <cell r="J28882" t="str">
            <v/>
          </cell>
        </row>
        <row r="28883">
          <cell r="J28883" t="str">
            <v/>
          </cell>
        </row>
        <row r="28884">
          <cell r="J28884" t="str">
            <v/>
          </cell>
        </row>
        <row r="28885">
          <cell r="J28885" t="str">
            <v/>
          </cell>
        </row>
        <row r="28886">
          <cell r="J28886" t="str">
            <v/>
          </cell>
        </row>
        <row r="28887">
          <cell r="J28887" t="str">
            <v/>
          </cell>
        </row>
        <row r="28888">
          <cell r="J28888" t="str">
            <v/>
          </cell>
        </row>
        <row r="28889">
          <cell r="J28889" t="str">
            <v/>
          </cell>
        </row>
        <row r="28890">
          <cell r="J28890" t="str">
            <v/>
          </cell>
        </row>
        <row r="28891">
          <cell r="J28891" t="str">
            <v/>
          </cell>
        </row>
        <row r="28892">
          <cell r="J28892" t="str">
            <v/>
          </cell>
        </row>
        <row r="28893">
          <cell r="J28893" t="str">
            <v/>
          </cell>
        </row>
        <row r="28894">
          <cell r="J28894" t="str">
            <v/>
          </cell>
        </row>
        <row r="28895">
          <cell r="J28895" t="str">
            <v/>
          </cell>
        </row>
        <row r="28896">
          <cell r="J28896" t="str">
            <v/>
          </cell>
        </row>
        <row r="28897">
          <cell r="J28897" t="str">
            <v/>
          </cell>
        </row>
        <row r="28898">
          <cell r="J28898" t="str">
            <v/>
          </cell>
        </row>
        <row r="28899">
          <cell r="J28899" t="str">
            <v/>
          </cell>
        </row>
        <row r="28900">
          <cell r="J28900" t="str">
            <v/>
          </cell>
        </row>
        <row r="28901">
          <cell r="J28901" t="str">
            <v/>
          </cell>
        </row>
        <row r="28902">
          <cell r="J28902" t="str">
            <v/>
          </cell>
        </row>
        <row r="28903">
          <cell r="J28903" t="str">
            <v/>
          </cell>
        </row>
        <row r="28904">
          <cell r="J28904" t="str">
            <v/>
          </cell>
        </row>
        <row r="28905">
          <cell r="J28905" t="str">
            <v/>
          </cell>
        </row>
        <row r="28906">
          <cell r="J28906" t="str">
            <v/>
          </cell>
        </row>
        <row r="28907">
          <cell r="J28907" t="str">
            <v/>
          </cell>
        </row>
        <row r="28908">
          <cell r="J28908" t="str">
            <v/>
          </cell>
        </row>
        <row r="28909">
          <cell r="J28909" t="str">
            <v/>
          </cell>
        </row>
        <row r="28910">
          <cell r="J28910" t="str">
            <v/>
          </cell>
        </row>
        <row r="28911">
          <cell r="J28911" t="str">
            <v/>
          </cell>
        </row>
        <row r="28912">
          <cell r="J28912" t="str">
            <v/>
          </cell>
        </row>
        <row r="28913">
          <cell r="J28913" t="str">
            <v/>
          </cell>
        </row>
        <row r="28914">
          <cell r="J28914" t="str">
            <v/>
          </cell>
        </row>
        <row r="28915">
          <cell r="J28915" t="str">
            <v/>
          </cell>
        </row>
        <row r="28916">
          <cell r="J28916" t="str">
            <v/>
          </cell>
        </row>
        <row r="28917">
          <cell r="J28917" t="str">
            <v/>
          </cell>
        </row>
        <row r="28918">
          <cell r="J28918" t="str">
            <v/>
          </cell>
        </row>
        <row r="28919">
          <cell r="J28919" t="str">
            <v/>
          </cell>
        </row>
        <row r="28920">
          <cell r="J28920" t="str">
            <v/>
          </cell>
        </row>
        <row r="28921">
          <cell r="J28921" t="str">
            <v/>
          </cell>
        </row>
        <row r="28922">
          <cell r="J28922" t="str">
            <v/>
          </cell>
        </row>
        <row r="28923">
          <cell r="J28923" t="str">
            <v/>
          </cell>
        </row>
        <row r="28924">
          <cell r="J28924" t="str">
            <v/>
          </cell>
        </row>
        <row r="28925">
          <cell r="J28925" t="str">
            <v/>
          </cell>
        </row>
        <row r="28926">
          <cell r="J28926" t="str">
            <v/>
          </cell>
        </row>
        <row r="28927">
          <cell r="J28927" t="str">
            <v/>
          </cell>
        </row>
        <row r="28928">
          <cell r="J28928" t="str">
            <v/>
          </cell>
        </row>
        <row r="28929">
          <cell r="J28929" t="str">
            <v/>
          </cell>
        </row>
        <row r="28930">
          <cell r="J28930" t="str">
            <v/>
          </cell>
        </row>
        <row r="28931">
          <cell r="J28931" t="str">
            <v/>
          </cell>
        </row>
        <row r="28932">
          <cell r="J28932" t="str">
            <v/>
          </cell>
        </row>
        <row r="28933">
          <cell r="J28933" t="str">
            <v/>
          </cell>
        </row>
        <row r="28934">
          <cell r="J28934" t="str">
            <v/>
          </cell>
        </row>
        <row r="28935">
          <cell r="J28935" t="str">
            <v/>
          </cell>
        </row>
        <row r="28936">
          <cell r="J28936" t="str">
            <v/>
          </cell>
        </row>
        <row r="28937">
          <cell r="J28937" t="str">
            <v/>
          </cell>
        </row>
        <row r="28938">
          <cell r="J28938" t="str">
            <v/>
          </cell>
        </row>
        <row r="28939">
          <cell r="J28939" t="str">
            <v/>
          </cell>
        </row>
        <row r="28940">
          <cell r="J28940" t="str">
            <v/>
          </cell>
        </row>
        <row r="28941">
          <cell r="J28941" t="str">
            <v/>
          </cell>
        </row>
        <row r="28942">
          <cell r="J28942" t="str">
            <v/>
          </cell>
        </row>
        <row r="28943">
          <cell r="J28943" t="str">
            <v/>
          </cell>
        </row>
        <row r="28944">
          <cell r="J28944" t="str">
            <v/>
          </cell>
        </row>
        <row r="28945">
          <cell r="J28945" t="str">
            <v/>
          </cell>
        </row>
        <row r="28946">
          <cell r="J28946" t="str">
            <v/>
          </cell>
        </row>
        <row r="28947">
          <cell r="J28947" t="str">
            <v/>
          </cell>
        </row>
        <row r="28948">
          <cell r="J28948" t="str">
            <v/>
          </cell>
        </row>
        <row r="28949">
          <cell r="J28949" t="str">
            <v/>
          </cell>
        </row>
        <row r="28950">
          <cell r="J28950" t="str">
            <v/>
          </cell>
        </row>
        <row r="28951">
          <cell r="J28951" t="str">
            <v/>
          </cell>
        </row>
        <row r="28952">
          <cell r="J28952" t="str">
            <v/>
          </cell>
        </row>
        <row r="28953">
          <cell r="J28953" t="str">
            <v/>
          </cell>
        </row>
        <row r="28954">
          <cell r="J28954" t="str">
            <v/>
          </cell>
        </row>
        <row r="28955">
          <cell r="J28955" t="str">
            <v/>
          </cell>
        </row>
        <row r="28956">
          <cell r="J28956" t="str">
            <v/>
          </cell>
        </row>
        <row r="28957">
          <cell r="J28957" t="str">
            <v/>
          </cell>
        </row>
        <row r="28958">
          <cell r="J28958" t="str">
            <v/>
          </cell>
        </row>
        <row r="28959">
          <cell r="J28959" t="str">
            <v/>
          </cell>
        </row>
        <row r="28960">
          <cell r="J28960" t="str">
            <v/>
          </cell>
        </row>
        <row r="28961">
          <cell r="J28961" t="str">
            <v/>
          </cell>
        </row>
        <row r="28962">
          <cell r="J28962" t="str">
            <v/>
          </cell>
        </row>
        <row r="28963">
          <cell r="J28963" t="str">
            <v/>
          </cell>
        </row>
        <row r="28964">
          <cell r="J28964" t="str">
            <v/>
          </cell>
        </row>
        <row r="28965">
          <cell r="J28965" t="str">
            <v/>
          </cell>
        </row>
        <row r="28966">
          <cell r="J28966" t="str">
            <v/>
          </cell>
        </row>
        <row r="28967">
          <cell r="J28967" t="str">
            <v/>
          </cell>
        </row>
        <row r="28968">
          <cell r="J28968" t="str">
            <v/>
          </cell>
        </row>
        <row r="28969">
          <cell r="J28969" t="str">
            <v/>
          </cell>
        </row>
        <row r="28970">
          <cell r="J28970" t="str">
            <v/>
          </cell>
        </row>
        <row r="28971">
          <cell r="J28971" t="str">
            <v/>
          </cell>
        </row>
        <row r="28972">
          <cell r="J28972" t="str">
            <v/>
          </cell>
        </row>
        <row r="28973">
          <cell r="J28973" t="str">
            <v/>
          </cell>
        </row>
        <row r="28974">
          <cell r="J28974" t="str">
            <v/>
          </cell>
        </row>
        <row r="28975">
          <cell r="J28975" t="str">
            <v/>
          </cell>
        </row>
        <row r="28976">
          <cell r="J28976" t="str">
            <v/>
          </cell>
        </row>
        <row r="28977">
          <cell r="J28977" t="str">
            <v/>
          </cell>
        </row>
        <row r="28978">
          <cell r="J28978" t="str">
            <v/>
          </cell>
        </row>
        <row r="28979">
          <cell r="J28979" t="str">
            <v/>
          </cell>
        </row>
        <row r="28980">
          <cell r="J28980" t="str">
            <v/>
          </cell>
        </row>
        <row r="28981">
          <cell r="J28981" t="str">
            <v/>
          </cell>
        </row>
        <row r="28982">
          <cell r="J28982" t="str">
            <v/>
          </cell>
        </row>
        <row r="28983">
          <cell r="J28983" t="str">
            <v/>
          </cell>
        </row>
        <row r="28984">
          <cell r="J28984" t="str">
            <v/>
          </cell>
        </row>
        <row r="28985">
          <cell r="J28985" t="str">
            <v/>
          </cell>
        </row>
        <row r="28986">
          <cell r="J28986" t="str">
            <v/>
          </cell>
        </row>
        <row r="28987">
          <cell r="J28987" t="str">
            <v/>
          </cell>
        </row>
        <row r="28988">
          <cell r="J28988" t="str">
            <v/>
          </cell>
        </row>
        <row r="28989">
          <cell r="J28989" t="str">
            <v/>
          </cell>
        </row>
        <row r="28990">
          <cell r="J28990" t="str">
            <v/>
          </cell>
        </row>
        <row r="28991">
          <cell r="J28991" t="str">
            <v/>
          </cell>
        </row>
        <row r="28992">
          <cell r="J28992" t="str">
            <v/>
          </cell>
        </row>
        <row r="28993">
          <cell r="J28993" t="str">
            <v/>
          </cell>
        </row>
        <row r="28994">
          <cell r="J28994" t="str">
            <v/>
          </cell>
        </row>
        <row r="28995">
          <cell r="J28995" t="str">
            <v/>
          </cell>
        </row>
        <row r="28996">
          <cell r="J28996" t="str">
            <v/>
          </cell>
        </row>
        <row r="28997">
          <cell r="J28997" t="str">
            <v/>
          </cell>
        </row>
        <row r="28998">
          <cell r="J28998" t="str">
            <v/>
          </cell>
        </row>
        <row r="28999">
          <cell r="J28999" t="str">
            <v/>
          </cell>
        </row>
        <row r="29000">
          <cell r="J29000" t="str">
            <v/>
          </cell>
        </row>
        <row r="29001">
          <cell r="J29001" t="str">
            <v/>
          </cell>
        </row>
        <row r="29002">
          <cell r="J29002" t="str">
            <v/>
          </cell>
        </row>
        <row r="29003">
          <cell r="J29003" t="str">
            <v/>
          </cell>
        </row>
        <row r="29004">
          <cell r="J29004" t="str">
            <v/>
          </cell>
        </row>
        <row r="29005">
          <cell r="J29005" t="str">
            <v/>
          </cell>
        </row>
        <row r="29006">
          <cell r="J29006" t="str">
            <v/>
          </cell>
        </row>
        <row r="29007">
          <cell r="J29007" t="str">
            <v/>
          </cell>
        </row>
        <row r="29008">
          <cell r="J29008" t="str">
            <v/>
          </cell>
        </row>
        <row r="29009">
          <cell r="J29009" t="str">
            <v/>
          </cell>
        </row>
        <row r="29010">
          <cell r="J29010" t="str">
            <v/>
          </cell>
        </row>
        <row r="29011">
          <cell r="J29011" t="str">
            <v/>
          </cell>
        </row>
        <row r="29012">
          <cell r="J29012" t="str">
            <v/>
          </cell>
        </row>
        <row r="29013">
          <cell r="J29013" t="str">
            <v/>
          </cell>
        </row>
        <row r="29014">
          <cell r="J29014" t="str">
            <v/>
          </cell>
        </row>
        <row r="29015">
          <cell r="J29015" t="str">
            <v/>
          </cell>
        </row>
        <row r="29016">
          <cell r="J29016" t="str">
            <v/>
          </cell>
        </row>
        <row r="29017">
          <cell r="J29017" t="str">
            <v/>
          </cell>
        </row>
        <row r="29018">
          <cell r="J29018" t="str">
            <v/>
          </cell>
        </row>
        <row r="29019">
          <cell r="J29019" t="str">
            <v/>
          </cell>
        </row>
        <row r="29020">
          <cell r="J29020" t="str">
            <v/>
          </cell>
        </row>
        <row r="29021">
          <cell r="J29021" t="str">
            <v/>
          </cell>
        </row>
        <row r="29022">
          <cell r="J29022" t="str">
            <v/>
          </cell>
        </row>
        <row r="29023">
          <cell r="J29023" t="str">
            <v/>
          </cell>
        </row>
        <row r="29024">
          <cell r="J29024" t="str">
            <v/>
          </cell>
        </row>
        <row r="29025">
          <cell r="J29025" t="str">
            <v/>
          </cell>
        </row>
        <row r="29026">
          <cell r="J29026" t="str">
            <v/>
          </cell>
        </row>
        <row r="29027">
          <cell r="J29027" t="str">
            <v/>
          </cell>
        </row>
        <row r="29028">
          <cell r="J29028" t="str">
            <v/>
          </cell>
        </row>
        <row r="29029">
          <cell r="J29029" t="str">
            <v/>
          </cell>
        </row>
        <row r="29030">
          <cell r="J29030" t="str">
            <v/>
          </cell>
        </row>
        <row r="29031">
          <cell r="J29031" t="str">
            <v/>
          </cell>
        </row>
        <row r="29032">
          <cell r="J29032" t="str">
            <v/>
          </cell>
        </row>
        <row r="29033">
          <cell r="J29033" t="str">
            <v/>
          </cell>
        </row>
        <row r="29034">
          <cell r="J29034" t="str">
            <v/>
          </cell>
        </row>
        <row r="29035">
          <cell r="J29035" t="str">
            <v/>
          </cell>
        </row>
        <row r="29036">
          <cell r="J29036" t="str">
            <v/>
          </cell>
        </row>
        <row r="29037">
          <cell r="J29037" t="str">
            <v/>
          </cell>
        </row>
        <row r="29038">
          <cell r="J29038" t="str">
            <v/>
          </cell>
        </row>
        <row r="29039">
          <cell r="J29039" t="str">
            <v/>
          </cell>
        </row>
        <row r="29040">
          <cell r="J29040" t="str">
            <v/>
          </cell>
        </row>
        <row r="29041">
          <cell r="J29041" t="str">
            <v/>
          </cell>
        </row>
        <row r="29042">
          <cell r="J29042" t="str">
            <v/>
          </cell>
        </row>
        <row r="29043">
          <cell r="J29043" t="str">
            <v/>
          </cell>
        </row>
        <row r="29044">
          <cell r="J29044" t="str">
            <v/>
          </cell>
        </row>
        <row r="29045">
          <cell r="J29045" t="str">
            <v/>
          </cell>
        </row>
        <row r="29046">
          <cell r="J29046" t="str">
            <v/>
          </cell>
        </row>
        <row r="29047">
          <cell r="J29047" t="str">
            <v/>
          </cell>
        </row>
        <row r="29048">
          <cell r="J29048" t="str">
            <v/>
          </cell>
        </row>
        <row r="29049">
          <cell r="J29049" t="str">
            <v/>
          </cell>
        </row>
        <row r="29050">
          <cell r="J29050" t="str">
            <v/>
          </cell>
        </row>
        <row r="29051">
          <cell r="J29051" t="str">
            <v/>
          </cell>
        </row>
        <row r="29052">
          <cell r="J29052" t="str">
            <v/>
          </cell>
        </row>
        <row r="29053">
          <cell r="J29053" t="str">
            <v/>
          </cell>
        </row>
        <row r="29054">
          <cell r="J29054" t="str">
            <v/>
          </cell>
        </row>
        <row r="29055">
          <cell r="J29055" t="str">
            <v/>
          </cell>
        </row>
        <row r="29056">
          <cell r="J29056" t="str">
            <v/>
          </cell>
        </row>
        <row r="29057">
          <cell r="J29057" t="str">
            <v/>
          </cell>
        </row>
        <row r="29058">
          <cell r="J29058" t="str">
            <v/>
          </cell>
        </row>
        <row r="29059">
          <cell r="J29059" t="str">
            <v/>
          </cell>
        </row>
        <row r="29060">
          <cell r="J29060" t="str">
            <v/>
          </cell>
        </row>
        <row r="29061">
          <cell r="J29061" t="str">
            <v/>
          </cell>
        </row>
        <row r="29062">
          <cell r="J29062" t="str">
            <v/>
          </cell>
        </row>
        <row r="29063">
          <cell r="J29063" t="str">
            <v/>
          </cell>
        </row>
        <row r="29064">
          <cell r="J29064" t="str">
            <v/>
          </cell>
        </row>
        <row r="29065">
          <cell r="J29065" t="str">
            <v/>
          </cell>
        </row>
        <row r="29066">
          <cell r="J29066" t="str">
            <v/>
          </cell>
        </row>
        <row r="29067">
          <cell r="J29067" t="str">
            <v/>
          </cell>
        </row>
        <row r="29068">
          <cell r="J29068" t="str">
            <v/>
          </cell>
        </row>
        <row r="29069">
          <cell r="J29069" t="str">
            <v/>
          </cell>
        </row>
        <row r="29070">
          <cell r="J29070" t="str">
            <v/>
          </cell>
        </row>
        <row r="29071">
          <cell r="J29071" t="str">
            <v/>
          </cell>
        </row>
        <row r="29072">
          <cell r="J29072" t="str">
            <v/>
          </cell>
        </row>
        <row r="29073">
          <cell r="J29073" t="str">
            <v/>
          </cell>
        </row>
        <row r="29074">
          <cell r="J29074" t="str">
            <v/>
          </cell>
        </row>
        <row r="29075">
          <cell r="J29075" t="str">
            <v/>
          </cell>
        </row>
        <row r="29076">
          <cell r="J29076" t="str">
            <v/>
          </cell>
        </row>
        <row r="29077">
          <cell r="J29077" t="str">
            <v/>
          </cell>
        </row>
        <row r="29078">
          <cell r="J29078" t="str">
            <v/>
          </cell>
        </row>
        <row r="29079">
          <cell r="J29079" t="str">
            <v/>
          </cell>
        </row>
        <row r="29080">
          <cell r="J29080" t="str">
            <v/>
          </cell>
        </row>
        <row r="29081">
          <cell r="J29081" t="str">
            <v/>
          </cell>
        </row>
        <row r="29082">
          <cell r="J29082" t="str">
            <v/>
          </cell>
        </row>
        <row r="29083">
          <cell r="J29083" t="str">
            <v/>
          </cell>
        </row>
        <row r="29084">
          <cell r="J29084" t="str">
            <v/>
          </cell>
        </row>
        <row r="29085">
          <cell r="J29085" t="str">
            <v/>
          </cell>
        </row>
        <row r="29086">
          <cell r="J29086" t="str">
            <v/>
          </cell>
        </row>
        <row r="29087">
          <cell r="J29087" t="str">
            <v/>
          </cell>
        </row>
        <row r="29088">
          <cell r="J29088" t="str">
            <v/>
          </cell>
        </row>
        <row r="29089">
          <cell r="J29089" t="str">
            <v/>
          </cell>
        </row>
        <row r="29090">
          <cell r="J29090" t="str">
            <v/>
          </cell>
        </row>
        <row r="29091">
          <cell r="J29091" t="str">
            <v/>
          </cell>
        </row>
        <row r="29092">
          <cell r="J29092" t="str">
            <v/>
          </cell>
        </row>
        <row r="29093">
          <cell r="J29093" t="str">
            <v/>
          </cell>
        </row>
        <row r="29094">
          <cell r="J29094" t="str">
            <v/>
          </cell>
        </row>
        <row r="29095">
          <cell r="J29095" t="str">
            <v/>
          </cell>
        </row>
        <row r="29096">
          <cell r="J29096" t="str">
            <v/>
          </cell>
        </row>
        <row r="29097">
          <cell r="J29097" t="str">
            <v/>
          </cell>
        </row>
        <row r="29098">
          <cell r="J29098" t="str">
            <v/>
          </cell>
        </row>
        <row r="29099">
          <cell r="J29099" t="str">
            <v/>
          </cell>
        </row>
        <row r="29100">
          <cell r="J29100" t="str">
            <v/>
          </cell>
        </row>
        <row r="29101">
          <cell r="J29101" t="str">
            <v/>
          </cell>
        </row>
        <row r="29102">
          <cell r="J29102" t="str">
            <v/>
          </cell>
        </row>
        <row r="29103">
          <cell r="J29103" t="str">
            <v/>
          </cell>
        </row>
        <row r="29104">
          <cell r="J29104" t="str">
            <v/>
          </cell>
        </row>
        <row r="29105">
          <cell r="J29105" t="str">
            <v/>
          </cell>
        </row>
        <row r="29106">
          <cell r="J29106" t="str">
            <v/>
          </cell>
        </row>
        <row r="29107">
          <cell r="J29107" t="str">
            <v/>
          </cell>
        </row>
        <row r="29108">
          <cell r="J29108" t="str">
            <v/>
          </cell>
        </row>
        <row r="29109">
          <cell r="J29109" t="str">
            <v/>
          </cell>
        </row>
        <row r="29110">
          <cell r="J29110" t="str">
            <v/>
          </cell>
        </row>
        <row r="29111">
          <cell r="J29111" t="str">
            <v/>
          </cell>
        </row>
        <row r="29112">
          <cell r="J29112" t="str">
            <v/>
          </cell>
        </row>
        <row r="29113">
          <cell r="J29113" t="str">
            <v/>
          </cell>
        </row>
        <row r="29114">
          <cell r="J29114" t="str">
            <v/>
          </cell>
        </row>
        <row r="29115">
          <cell r="J29115" t="str">
            <v/>
          </cell>
        </row>
        <row r="29116">
          <cell r="J29116" t="str">
            <v/>
          </cell>
        </row>
        <row r="29117">
          <cell r="J29117" t="str">
            <v/>
          </cell>
        </row>
        <row r="29118">
          <cell r="J29118" t="str">
            <v/>
          </cell>
        </row>
        <row r="29119">
          <cell r="J29119" t="str">
            <v/>
          </cell>
        </row>
        <row r="29120">
          <cell r="J29120" t="str">
            <v/>
          </cell>
        </row>
        <row r="29121">
          <cell r="J29121" t="str">
            <v/>
          </cell>
        </row>
        <row r="29122">
          <cell r="J29122" t="str">
            <v/>
          </cell>
        </row>
        <row r="29123">
          <cell r="J29123" t="str">
            <v/>
          </cell>
        </row>
        <row r="29124">
          <cell r="J29124" t="str">
            <v/>
          </cell>
        </row>
        <row r="29125">
          <cell r="J29125" t="str">
            <v/>
          </cell>
        </row>
        <row r="29126">
          <cell r="J29126" t="str">
            <v/>
          </cell>
        </row>
        <row r="29127">
          <cell r="J29127" t="str">
            <v/>
          </cell>
        </row>
        <row r="29128">
          <cell r="J29128" t="str">
            <v/>
          </cell>
        </row>
        <row r="29129">
          <cell r="J29129" t="str">
            <v/>
          </cell>
        </row>
        <row r="29130">
          <cell r="J29130" t="str">
            <v/>
          </cell>
        </row>
        <row r="29131">
          <cell r="J29131" t="str">
            <v/>
          </cell>
        </row>
        <row r="29132">
          <cell r="J29132" t="str">
            <v/>
          </cell>
        </row>
        <row r="29133">
          <cell r="J29133" t="str">
            <v/>
          </cell>
        </row>
        <row r="29134">
          <cell r="J29134" t="str">
            <v/>
          </cell>
        </row>
        <row r="29135">
          <cell r="J29135" t="str">
            <v/>
          </cell>
        </row>
        <row r="29136">
          <cell r="J29136" t="str">
            <v/>
          </cell>
        </row>
        <row r="29137">
          <cell r="J29137" t="str">
            <v/>
          </cell>
        </row>
        <row r="29138">
          <cell r="J29138" t="str">
            <v/>
          </cell>
        </row>
        <row r="29139">
          <cell r="J29139" t="str">
            <v/>
          </cell>
        </row>
        <row r="29140">
          <cell r="J29140" t="str">
            <v/>
          </cell>
        </row>
        <row r="29141">
          <cell r="J29141" t="str">
            <v/>
          </cell>
        </row>
        <row r="29142">
          <cell r="J29142" t="str">
            <v/>
          </cell>
        </row>
        <row r="29143">
          <cell r="J29143" t="str">
            <v/>
          </cell>
        </row>
        <row r="29144">
          <cell r="J29144" t="str">
            <v/>
          </cell>
        </row>
        <row r="29145">
          <cell r="J29145" t="str">
            <v/>
          </cell>
        </row>
        <row r="29146">
          <cell r="J29146" t="str">
            <v/>
          </cell>
        </row>
        <row r="29147">
          <cell r="J29147" t="str">
            <v/>
          </cell>
        </row>
        <row r="29148">
          <cell r="J29148" t="str">
            <v/>
          </cell>
        </row>
        <row r="29149">
          <cell r="J29149" t="str">
            <v/>
          </cell>
        </row>
        <row r="29150">
          <cell r="J29150" t="str">
            <v/>
          </cell>
        </row>
        <row r="29151">
          <cell r="J29151" t="str">
            <v/>
          </cell>
        </row>
        <row r="29152">
          <cell r="J29152" t="str">
            <v/>
          </cell>
        </row>
        <row r="29153">
          <cell r="J29153" t="str">
            <v/>
          </cell>
        </row>
        <row r="29154">
          <cell r="J29154" t="str">
            <v/>
          </cell>
        </row>
        <row r="29155">
          <cell r="J29155" t="str">
            <v/>
          </cell>
        </row>
        <row r="29156">
          <cell r="J29156" t="str">
            <v/>
          </cell>
        </row>
        <row r="29157">
          <cell r="J29157" t="str">
            <v/>
          </cell>
        </row>
        <row r="29158">
          <cell r="J29158" t="str">
            <v/>
          </cell>
        </row>
        <row r="29159">
          <cell r="J29159" t="str">
            <v/>
          </cell>
        </row>
        <row r="29160">
          <cell r="J29160" t="str">
            <v/>
          </cell>
        </row>
        <row r="29161">
          <cell r="J29161" t="str">
            <v/>
          </cell>
        </row>
        <row r="29162">
          <cell r="J29162" t="str">
            <v/>
          </cell>
        </row>
        <row r="29163">
          <cell r="J29163" t="str">
            <v/>
          </cell>
        </row>
        <row r="29164">
          <cell r="J29164" t="str">
            <v/>
          </cell>
        </row>
        <row r="29165">
          <cell r="J29165" t="str">
            <v/>
          </cell>
        </row>
        <row r="29166">
          <cell r="J29166" t="str">
            <v/>
          </cell>
        </row>
        <row r="29167">
          <cell r="J29167" t="str">
            <v/>
          </cell>
        </row>
        <row r="29168">
          <cell r="J29168" t="str">
            <v/>
          </cell>
        </row>
        <row r="29169">
          <cell r="J29169" t="str">
            <v/>
          </cell>
        </row>
        <row r="29170">
          <cell r="J29170" t="str">
            <v/>
          </cell>
        </row>
        <row r="29171">
          <cell r="J29171" t="str">
            <v/>
          </cell>
        </row>
        <row r="29172">
          <cell r="J29172" t="str">
            <v/>
          </cell>
        </row>
        <row r="29173">
          <cell r="J29173" t="str">
            <v/>
          </cell>
        </row>
        <row r="29174">
          <cell r="J29174" t="str">
            <v/>
          </cell>
        </row>
        <row r="29175">
          <cell r="J29175" t="str">
            <v/>
          </cell>
        </row>
        <row r="29176">
          <cell r="J29176" t="str">
            <v/>
          </cell>
        </row>
        <row r="29177">
          <cell r="J29177" t="str">
            <v/>
          </cell>
        </row>
        <row r="29178">
          <cell r="J29178" t="str">
            <v/>
          </cell>
        </row>
        <row r="29179">
          <cell r="J29179" t="str">
            <v/>
          </cell>
        </row>
        <row r="29180">
          <cell r="J29180" t="str">
            <v/>
          </cell>
        </row>
        <row r="29181">
          <cell r="J29181" t="str">
            <v/>
          </cell>
        </row>
        <row r="29182">
          <cell r="J29182" t="str">
            <v/>
          </cell>
        </row>
        <row r="29183">
          <cell r="J29183" t="str">
            <v/>
          </cell>
        </row>
        <row r="29184">
          <cell r="J29184" t="str">
            <v/>
          </cell>
        </row>
        <row r="29185">
          <cell r="J29185" t="str">
            <v/>
          </cell>
        </row>
        <row r="29186">
          <cell r="J29186" t="str">
            <v/>
          </cell>
        </row>
        <row r="29187">
          <cell r="J29187" t="str">
            <v/>
          </cell>
        </row>
        <row r="29188">
          <cell r="J29188" t="str">
            <v/>
          </cell>
        </row>
        <row r="29189">
          <cell r="J29189" t="str">
            <v/>
          </cell>
        </row>
        <row r="29190">
          <cell r="J29190" t="str">
            <v/>
          </cell>
        </row>
        <row r="29191">
          <cell r="J29191" t="str">
            <v/>
          </cell>
        </row>
        <row r="29192">
          <cell r="J29192" t="str">
            <v/>
          </cell>
        </row>
        <row r="29193">
          <cell r="J29193" t="str">
            <v/>
          </cell>
        </row>
        <row r="29194">
          <cell r="J29194" t="str">
            <v/>
          </cell>
        </row>
        <row r="29195">
          <cell r="J29195" t="str">
            <v/>
          </cell>
        </row>
        <row r="29196">
          <cell r="J29196" t="str">
            <v/>
          </cell>
        </row>
        <row r="29197">
          <cell r="J29197" t="str">
            <v/>
          </cell>
        </row>
        <row r="29198">
          <cell r="J29198" t="str">
            <v/>
          </cell>
        </row>
        <row r="29199">
          <cell r="J29199" t="str">
            <v/>
          </cell>
        </row>
        <row r="29200">
          <cell r="J29200" t="str">
            <v/>
          </cell>
        </row>
        <row r="29201">
          <cell r="J29201" t="str">
            <v/>
          </cell>
        </row>
        <row r="29202">
          <cell r="J29202" t="str">
            <v/>
          </cell>
        </row>
        <row r="29203">
          <cell r="J29203" t="str">
            <v/>
          </cell>
        </row>
        <row r="29204">
          <cell r="J29204" t="str">
            <v/>
          </cell>
        </row>
        <row r="29205">
          <cell r="J29205" t="str">
            <v/>
          </cell>
        </row>
        <row r="29206">
          <cell r="J29206" t="str">
            <v/>
          </cell>
        </row>
        <row r="29207">
          <cell r="J29207" t="str">
            <v/>
          </cell>
        </row>
        <row r="29208">
          <cell r="J29208" t="str">
            <v/>
          </cell>
        </row>
        <row r="29209">
          <cell r="J29209" t="str">
            <v/>
          </cell>
        </row>
        <row r="29210">
          <cell r="J29210" t="str">
            <v/>
          </cell>
        </row>
        <row r="29211">
          <cell r="J29211" t="str">
            <v/>
          </cell>
        </row>
        <row r="29212">
          <cell r="J29212" t="str">
            <v/>
          </cell>
        </row>
        <row r="29213">
          <cell r="J29213" t="str">
            <v/>
          </cell>
        </row>
        <row r="29214">
          <cell r="J29214" t="str">
            <v/>
          </cell>
        </row>
        <row r="29215">
          <cell r="J29215" t="str">
            <v/>
          </cell>
        </row>
        <row r="29216">
          <cell r="J29216" t="str">
            <v/>
          </cell>
        </row>
        <row r="29217">
          <cell r="J29217" t="str">
            <v/>
          </cell>
        </row>
        <row r="29218">
          <cell r="J29218" t="str">
            <v/>
          </cell>
        </row>
        <row r="29219">
          <cell r="J29219" t="str">
            <v/>
          </cell>
        </row>
        <row r="29220">
          <cell r="J29220" t="str">
            <v/>
          </cell>
        </row>
        <row r="29221">
          <cell r="J29221" t="str">
            <v/>
          </cell>
        </row>
        <row r="29222">
          <cell r="J29222" t="str">
            <v/>
          </cell>
        </row>
        <row r="29223">
          <cell r="J29223" t="str">
            <v/>
          </cell>
        </row>
        <row r="29224">
          <cell r="J29224" t="str">
            <v/>
          </cell>
        </row>
        <row r="29225">
          <cell r="J29225" t="str">
            <v/>
          </cell>
        </row>
        <row r="29226">
          <cell r="J29226" t="str">
            <v/>
          </cell>
        </row>
        <row r="29227">
          <cell r="J29227" t="str">
            <v/>
          </cell>
        </row>
        <row r="29228">
          <cell r="J29228" t="str">
            <v/>
          </cell>
        </row>
        <row r="29229">
          <cell r="J29229" t="str">
            <v/>
          </cell>
        </row>
        <row r="29230">
          <cell r="J29230" t="str">
            <v/>
          </cell>
        </row>
        <row r="29231">
          <cell r="J29231" t="str">
            <v/>
          </cell>
        </row>
        <row r="29232">
          <cell r="J29232" t="str">
            <v/>
          </cell>
        </row>
        <row r="29233">
          <cell r="J29233" t="str">
            <v/>
          </cell>
        </row>
        <row r="29234">
          <cell r="J29234" t="str">
            <v/>
          </cell>
        </row>
        <row r="29235">
          <cell r="J29235" t="str">
            <v/>
          </cell>
        </row>
        <row r="29236">
          <cell r="J29236" t="str">
            <v/>
          </cell>
        </row>
        <row r="29237">
          <cell r="J29237" t="str">
            <v/>
          </cell>
        </row>
        <row r="29238">
          <cell r="J29238" t="str">
            <v/>
          </cell>
        </row>
        <row r="29239">
          <cell r="J29239" t="str">
            <v/>
          </cell>
        </row>
        <row r="29240">
          <cell r="J29240" t="str">
            <v/>
          </cell>
        </row>
        <row r="29241">
          <cell r="J29241" t="str">
            <v/>
          </cell>
        </row>
        <row r="29242">
          <cell r="J29242" t="str">
            <v/>
          </cell>
        </row>
        <row r="29243">
          <cell r="J29243" t="str">
            <v/>
          </cell>
        </row>
        <row r="29244">
          <cell r="J29244" t="str">
            <v/>
          </cell>
        </row>
        <row r="29245">
          <cell r="J29245" t="str">
            <v/>
          </cell>
        </row>
        <row r="29246">
          <cell r="J29246" t="str">
            <v/>
          </cell>
        </row>
        <row r="29247">
          <cell r="J29247" t="str">
            <v/>
          </cell>
        </row>
        <row r="29248">
          <cell r="J29248" t="str">
            <v/>
          </cell>
        </row>
        <row r="29249">
          <cell r="J29249" t="str">
            <v/>
          </cell>
        </row>
        <row r="29250">
          <cell r="J29250" t="str">
            <v/>
          </cell>
        </row>
        <row r="29251">
          <cell r="J29251" t="str">
            <v/>
          </cell>
        </row>
        <row r="29252">
          <cell r="J29252" t="str">
            <v/>
          </cell>
        </row>
        <row r="29253">
          <cell r="J29253" t="str">
            <v/>
          </cell>
        </row>
        <row r="29254">
          <cell r="J29254" t="str">
            <v/>
          </cell>
        </row>
        <row r="29255">
          <cell r="J29255" t="str">
            <v/>
          </cell>
        </row>
        <row r="29256">
          <cell r="J29256" t="str">
            <v/>
          </cell>
        </row>
        <row r="29257">
          <cell r="J29257" t="str">
            <v/>
          </cell>
        </row>
        <row r="29258">
          <cell r="J29258" t="str">
            <v/>
          </cell>
        </row>
        <row r="29259">
          <cell r="J29259" t="str">
            <v/>
          </cell>
        </row>
        <row r="29260">
          <cell r="J29260" t="str">
            <v/>
          </cell>
        </row>
        <row r="29261">
          <cell r="J29261" t="str">
            <v/>
          </cell>
        </row>
        <row r="29262">
          <cell r="J29262" t="str">
            <v/>
          </cell>
        </row>
        <row r="29263">
          <cell r="J29263" t="str">
            <v/>
          </cell>
        </row>
        <row r="29264">
          <cell r="J29264" t="str">
            <v/>
          </cell>
        </row>
        <row r="29265">
          <cell r="J29265" t="str">
            <v/>
          </cell>
        </row>
        <row r="29266">
          <cell r="J29266" t="str">
            <v/>
          </cell>
        </row>
        <row r="29267">
          <cell r="J29267" t="str">
            <v/>
          </cell>
        </row>
        <row r="29268">
          <cell r="J29268" t="str">
            <v/>
          </cell>
        </row>
        <row r="29269">
          <cell r="J29269" t="str">
            <v/>
          </cell>
        </row>
        <row r="29270">
          <cell r="J29270" t="str">
            <v/>
          </cell>
        </row>
        <row r="29271">
          <cell r="J29271" t="str">
            <v/>
          </cell>
        </row>
        <row r="29272">
          <cell r="J29272" t="str">
            <v/>
          </cell>
        </row>
        <row r="29273">
          <cell r="J29273" t="str">
            <v/>
          </cell>
        </row>
        <row r="29274">
          <cell r="J29274" t="str">
            <v/>
          </cell>
        </row>
        <row r="29275">
          <cell r="J29275" t="str">
            <v/>
          </cell>
        </row>
        <row r="29276">
          <cell r="J29276" t="str">
            <v/>
          </cell>
        </row>
        <row r="29277">
          <cell r="J29277" t="str">
            <v/>
          </cell>
        </row>
        <row r="29278">
          <cell r="J29278" t="str">
            <v/>
          </cell>
        </row>
        <row r="29279">
          <cell r="J29279" t="str">
            <v/>
          </cell>
        </row>
        <row r="29280">
          <cell r="J29280" t="str">
            <v/>
          </cell>
        </row>
        <row r="29281">
          <cell r="J29281" t="str">
            <v/>
          </cell>
        </row>
        <row r="29282">
          <cell r="J29282" t="str">
            <v/>
          </cell>
        </row>
        <row r="29283">
          <cell r="J29283" t="str">
            <v/>
          </cell>
        </row>
        <row r="29284">
          <cell r="J29284" t="str">
            <v/>
          </cell>
        </row>
        <row r="29285">
          <cell r="J29285" t="str">
            <v/>
          </cell>
        </row>
        <row r="29286">
          <cell r="J29286" t="str">
            <v/>
          </cell>
        </row>
        <row r="29287">
          <cell r="J29287" t="str">
            <v/>
          </cell>
        </row>
        <row r="29288">
          <cell r="J29288" t="str">
            <v/>
          </cell>
        </row>
        <row r="29289">
          <cell r="J29289" t="str">
            <v/>
          </cell>
        </row>
        <row r="29290">
          <cell r="J29290" t="str">
            <v/>
          </cell>
        </row>
        <row r="29291">
          <cell r="J29291" t="str">
            <v/>
          </cell>
        </row>
        <row r="29292">
          <cell r="J29292" t="str">
            <v/>
          </cell>
        </row>
        <row r="29293">
          <cell r="J29293" t="str">
            <v/>
          </cell>
        </row>
        <row r="29294">
          <cell r="J29294" t="str">
            <v/>
          </cell>
        </row>
        <row r="29295">
          <cell r="J29295" t="str">
            <v/>
          </cell>
        </row>
        <row r="29296">
          <cell r="J29296" t="str">
            <v/>
          </cell>
        </row>
        <row r="29297">
          <cell r="J29297" t="str">
            <v/>
          </cell>
        </row>
        <row r="29298">
          <cell r="J29298" t="str">
            <v/>
          </cell>
        </row>
        <row r="29299">
          <cell r="J29299" t="str">
            <v/>
          </cell>
        </row>
        <row r="29300">
          <cell r="J29300" t="str">
            <v/>
          </cell>
        </row>
        <row r="29301">
          <cell r="J29301" t="str">
            <v/>
          </cell>
        </row>
        <row r="29302">
          <cell r="J29302" t="str">
            <v/>
          </cell>
        </row>
        <row r="29303">
          <cell r="J29303" t="str">
            <v/>
          </cell>
        </row>
        <row r="29304">
          <cell r="J29304" t="str">
            <v/>
          </cell>
        </row>
        <row r="29305">
          <cell r="J29305" t="str">
            <v/>
          </cell>
        </row>
        <row r="29306">
          <cell r="J29306" t="str">
            <v/>
          </cell>
        </row>
        <row r="29307">
          <cell r="J29307" t="str">
            <v/>
          </cell>
        </row>
        <row r="29308">
          <cell r="J29308" t="str">
            <v/>
          </cell>
        </row>
        <row r="29309">
          <cell r="J29309" t="str">
            <v/>
          </cell>
        </row>
        <row r="29310">
          <cell r="J29310" t="str">
            <v/>
          </cell>
        </row>
        <row r="29311">
          <cell r="J29311" t="str">
            <v/>
          </cell>
        </row>
        <row r="29312">
          <cell r="J29312" t="str">
            <v/>
          </cell>
        </row>
        <row r="29313">
          <cell r="J29313" t="str">
            <v/>
          </cell>
        </row>
        <row r="29314">
          <cell r="J29314" t="str">
            <v/>
          </cell>
        </row>
        <row r="29315">
          <cell r="J29315" t="str">
            <v/>
          </cell>
        </row>
        <row r="29316">
          <cell r="J29316" t="str">
            <v/>
          </cell>
        </row>
        <row r="29317">
          <cell r="J29317" t="str">
            <v/>
          </cell>
        </row>
        <row r="29318">
          <cell r="J29318" t="str">
            <v/>
          </cell>
        </row>
        <row r="29319">
          <cell r="J29319" t="str">
            <v/>
          </cell>
        </row>
        <row r="29320">
          <cell r="J29320" t="str">
            <v/>
          </cell>
        </row>
        <row r="29321">
          <cell r="J29321" t="str">
            <v/>
          </cell>
        </row>
        <row r="29322">
          <cell r="J29322" t="str">
            <v/>
          </cell>
        </row>
        <row r="29323">
          <cell r="J29323" t="str">
            <v/>
          </cell>
        </row>
        <row r="29324">
          <cell r="J29324" t="str">
            <v/>
          </cell>
        </row>
        <row r="29325">
          <cell r="J29325" t="str">
            <v/>
          </cell>
        </row>
        <row r="29326">
          <cell r="J29326" t="str">
            <v/>
          </cell>
        </row>
        <row r="29327">
          <cell r="J29327" t="str">
            <v/>
          </cell>
        </row>
        <row r="29328">
          <cell r="J29328" t="str">
            <v/>
          </cell>
        </row>
        <row r="29329">
          <cell r="J29329" t="str">
            <v/>
          </cell>
        </row>
        <row r="29330">
          <cell r="J29330" t="str">
            <v/>
          </cell>
        </row>
        <row r="29331">
          <cell r="J29331" t="str">
            <v/>
          </cell>
        </row>
        <row r="29332">
          <cell r="J29332" t="str">
            <v/>
          </cell>
        </row>
        <row r="29333">
          <cell r="J29333" t="str">
            <v/>
          </cell>
        </row>
        <row r="29334">
          <cell r="J29334" t="str">
            <v/>
          </cell>
        </row>
        <row r="29335">
          <cell r="J29335" t="str">
            <v/>
          </cell>
        </row>
        <row r="29336">
          <cell r="J29336" t="str">
            <v/>
          </cell>
        </row>
        <row r="29337">
          <cell r="J29337" t="str">
            <v/>
          </cell>
        </row>
        <row r="29338">
          <cell r="J29338" t="str">
            <v/>
          </cell>
        </row>
        <row r="29339">
          <cell r="J29339" t="str">
            <v/>
          </cell>
        </row>
        <row r="29340">
          <cell r="J29340" t="str">
            <v/>
          </cell>
        </row>
        <row r="29341">
          <cell r="J29341" t="str">
            <v/>
          </cell>
        </row>
        <row r="29342">
          <cell r="J29342" t="str">
            <v/>
          </cell>
        </row>
        <row r="29343">
          <cell r="J29343" t="str">
            <v/>
          </cell>
        </row>
        <row r="29344">
          <cell r="J29344" t="str">
            <v/>
          </cell>
        </row>
        <row r="29345">
          <cell r="J29345" t="str">
            <v/>
          </cell>
        </row>
        <row r="29346">
          <cell r="J29346" t="str">
            <v/>
          </cell>
        </row>
        <row r="29347">
          <cell r="J29347" t="str">
            <v/>
          </cell>
        </row>
        <row r="29348">
          <cell r="J29348" t="str">
            <v/>
          </cell>
        </row>
        <row r="29349">
          <cell r="J29349" t="str">
            <v/>
          </cell>
        </row>
        <row r="29350">
          <cell r="J29350" t="str">
            <v/>
          </cell>
        </row>
        <row r="29351">
          <cell r="J29351" t="str">
            <v/>
          </cell>
        </row>
        <row r="29352">
          <cell r="J29352" t="str">
            <v/>
          </cell>
        </row>
        <row r="29353">
          <cell r="J29353" t="str">
            <v/>
          </cell>
        </row>
        <row r="29354">
          <cell r="J29354" t="str">
            <v/>
          </cell>
        </row>
        <row r="29355">
          <cell r="J29355" t="str">
            <v/>
          </cell>
        </row>
        <row r="29356">
          <cell r="J29356" t="str">
            <v/>
          </cell>
        </row>
        <row r="29357">
          <cell r="J29357" t="str">
            <v/>
          </cell>
        </row>
        <row r="29358">
          <cell r="J29358" t="str">
            <v/>
          </cell>
        </row>
        <row r="29359">
          <cell r="J29359" t="str">
            <v/>
          </cell>
        </row>
        <row r="29360">
          <cell r="J29360" t="str">
            <v/>
          </cell>
        </row>
        <row r="29361">
          <cell r="J29361" t="str">
            <v/>
          </cell>
        </row>
        <row r="29362">
          <cell r="J29362" t="str">
            <v/>
          </cell>
        </row>
        <row r="29363">
          <cell r="J29363" t="str">
            <v/>
          </cell>
        </row>
        <row r="29364">
          <cell r="J29364" t="str">
            <v/>
          </cell>
        </row>
        <row r="29365">
          <cell r="J29365" t="str">
            <v/>
          </cell>
        </row>
        <row r="29366">
          <cell r="J29366" t="str">
            <v/>
          </cell>
        </row>
        <row r="29367">
          <cell r="J29367" t="str">
            <v/>
          </cell>
        </row>
        <row r="29368">
          <cell r="J29368" t="str">
            <v/>
          </cell>
        </row>
        <row r="29369">
          <cell r="J29369" t="str">
            <v/>
          </cell>
        </row>
        <row r="29370">
          <cell r="J29370" t="str">
            <v/>
          </cell>
        </row>
        <row r="29371">
          <cell r="J29371" t="str">
            <v/>
          </cell>
        </row>
        <row r="29372">
          <cell r="J29372" t="str">
            <v/>
          </cell>
        </row>
        <row r="29373">
          <cell r="J29373" t="str">
            <v/>
          </cell>
        </row>
        <row r="29374">
          <cell r="J29374" t="str">
            <v/>
          </cell>
        </row>
        <row r="29375">
          <cell r="J29375" t="str">
            <v/>
          </cell>
        </row>
        <row r="29376">
          <cell r="J29376" t="str">
            <v/>
          </cell>
        </row>
        <row r="29377">
          <cell r="J29377" t="str">
            <v/>
          </cell>
        </row>
        <row r="29378">
          <cell r="J29378" t="str">
            <v/>
          </cell>
        </row>
        <row r="29379">
          <cell r="J29379" t="str">
            <v/>
          </cell>
        </row>
        <row r="29380">
          <cell r="J29380" t="str">
            <v/>
          </cell>
        </row>
        <row r="29381">
          <cell r="J29381" t="str">
            <v/>
          </cell>
        </row>
        <row r="29382">
          <cell r="J29382" t="str">
            <v/>
          </cell>
        </row>
        <row r="29383">
          <cell r="J29383" t="str">
            <v/>
          </cell>
        </row>
        <row r="29384">
          <cell r="J29384" t="str">
            <v/>
          </cell>
        </row>
        <row r="29385">
          <cell r="J29385" t="str">
            <v/>
          </cell>
        </row>
        <row r="29386">
          <cell r="J29386" t="str">
            <v/>
          </cell>
        </row>
        <row r="29387">
          <cell r="J29387" t="str">
            <v/>
          </cell>
        </row>
        <row r="29388">
          <cell r="J29388" t="str">
            <v/>
          </cell>
        </row>
        <row r="29389">
          <cell r="J29389" t="str">
            <v/>
          </cell>
        </row>
        <row r="29390">
          <cell r="J29390" t="str">
            <v/>
          </cell>
        </row>
        <row r="29391">
          <cell r="J29391" t="str">
            <v/>
          </cell>
        </row>
        <row r="29392">
          <cell r="J29392" t="str">
            <v/>
          </cell>
        </row>
        <row r="29393">
          <cell r="J29393" t="str">
            <v/>
          </cell>
        </row>
        <row r="29394">
          <cell r="J29394" t="str">
            <v/>
          </cell>
        </row>
        <row r="29395">
          <cell r="J29395" t="str">
            <v/>
          </cell>
        </row>
        <row r="29396">
          <cell r="J29396" t="str">
            <v/>
          </cell>
        </row>
        <row r="29397">
          <cell r="J29397" t="str">
            <v/>
          </cell>
        </row>
        <row r="29398">
          <cell r="J29398" t="str">
            <v/>
          </cell>
        </row>
        <row r="29399">
          <cell r="J29399" t="str">
            <v/>
          </cell>
        </row>
        <row r="29400">
          <cell r="J29400" t="str">
            <v/>
          </cell>
        </row>
        <row r="29401">
          <cell r="J29401" t="str">
            <v/>
          </cell>
        </row>
        <row r="29402">
          <cell r="J29402" t="str">
            <v/>
          </cell>
        </row>
        <row r="29403">
          <cell r="J29403" t="str">
            <v/>
          </cell>
        </row>
        <row r="29404">
          <cell r="J29404" t="str">
            <v/>
          </cell>
        </row>
        <row r="29405">
          <cell r="J29405" t="str">
            <v/>
          </cell>
        </row>
        <row r="29406">
          <cell r="J29406" t="str">
            <v/>
          </cell>
        </row>
        <row r="29407">
          <cell r="J29407" t="str">
            <v/>
          </cell>
        </row>
        <row r="29408">
          <cell r="J29408" t="str">
            <v/>
          </cell>
        </row>
        <row r="29409">
          <cell r="J29409" t="str">
            <v/>
          </cell>
        </row>
        <row r="29410">
          <cell r="J29410" t="str">
            <v/>
          </cell>
        </row>
        <row r="29411">
          <cell r="J29411" t="str">
            <v/>
          </cell>
        </row>
        <row r="29412">
          <cell r="J29412" t="str">
            <v/>
          </cell>
        </row>
        <row r="29413">
          <cell r="J29413" t="str">
            <v/>
          </cell>
        </row>
        <row r="29414">
          <cell r="J29414" t="str">
            <v/>
          </cell>
        </row>
        <row r="29415">
          <cell r="J29415" t="str">
            <v/>
          </cell>
        </row>
        <row r="29416">
          <cell r="J29416" t="str">
            <v/>
          </cell>
        </row>
        <row r="29417">
          <cell r="J29417" t="str">
            <v/>
          </cell>
        </row>
        <row r="29418">
          <cell r="J29418" t="str">
            <v/>
          </cell>
        </row>
        <row r="29419">
          <cell r="J29419" t="str">
            <v/>
          </cell>
        </row>
        <row r="29420">
          <cell r="J29420" t="str">
            <v/>
          </cell>
        </row>
        <row r="29421">
          <cell r="J29421" t="str">
            <v/>
          </cell>
        </row>
        <row r="29422">
          <cell r="J29422" t="str">
            <v/>
          </cell>
        </row>
        <row r="29423">
          <cell r="J29423" t="str">
            <v/>
          </cell>
        </row>
        <row r="29424">
          <cell r="J29424" t="str">
            <v/>
          </cell>
        </row>
        <row r="29425">
          <cell r="J29425" t="str">
            <v/>
          </cell>
        </row>
        <row r="29426">
          <cell r="J29426" t="str">
            <v/>
          </cell>
        </row>
        <row r="29427">
          <cell r="J29427" t="str">
            <v/>
          </cell>
        </row>
        <row r="29428">
          <cell r="J29428" t="str">
            <v/>
          </cell>
        </row>
        <row r="29429">
          <cell r="J29429" t="str">
            <v/>
          </cell>
        </row>
        <row r="29430">
          <cell r="J29430" t="str">
            <v/>
          </cell>
        </row>
        <row r="29431">
          <cell r="J29431" t="str">
            <v/>
          </cell>
        </row>
        <row r="29432">
          <cell r="J29432" t="str">
            <v/>
          </cell>
        </row>
        <row r="29433">
          <cell r="J29433" t="str">
            <v/>
          </cell>
        </row>
        <row r="29434">
          <cell r="J29434" t="str">
            <v/>
          </cell>
        </row>
        <row r="29435">
          <cell r="J29435" t="str">
            <v/>
          </cell>
        </row>
        <row r="29436">
          <cell r="J29436" t="str">
            <v/>
          </cell>
        </row>
        <row r="29437">
          <cell r="J29437" t="str">
            <v/>
          </cell>
        </row>
        <row r="29438">
          <cell r="J29438" t="str">
            <v/>
          </cell>
        </row>
        <row r="29439">
          <cell r="J29439" t="str">
            <v/>
          </cell>
        </row>
        <row r="29440">
          <cell r="J29440" t="str">
            <v/>
          </cell>
        </row>
        <row r="29441">
          <cell r="J29441" t="str">
            <v/>
          </cell>
        </row>
        <row r="29442">
          <cell r="J29442" t="str">
            <v/>
          </cell>
        </row>
        <row r="29443">
          <cell r="J29443" t="str">
            <v/>
          </cell>
        </row>
        <row r="29444">
          <cell r="J29444" t="str">
            <v/>
          </cell>
        </row>
        <row r="29445">
          <cell r="J29445" t="str">
            <v/>
          </cell>
        </row>
        <row r="29446">
          <cell r="J29446" t="str">
            <v/>
          </cell>
        </row>
        <row r="29447">
          <cell r="J29447" t="str">
            <v/>
          </cell>
        </row>
        <row r="29448">
          <cell r="J29448" t="str">
            <v/>
          </cell>
        </row>
        <row r="29449">
          <cell r="J29449" t="str">
            <v/>
          </cell>
        </row>
        <row r="29450">
          <cell r="J29450" t="str">
            <v/>
          </cell>
        </row>
        <row r="29451">
          <cell r="J29451" t="str">
            <v/>
          </cell>
        </row>
        <row r="29452">
          <cell r="J29452" t="str">
            <v/>
          </cell>
        </row>
        <row r="29453">
          <cell r="J29453" t="str">
            <v/>
          </cell>
        </row>
        <row r="29454">
          <cell r="J29454" t="str">
            <v/>
          </cell>
        </row>
        <row r="29455">
          <cell r="J29455" t="str">
            <v/>
          </cell>
        </row>
        <row r="29456">
          <cell r="J29456" t="str">
            <v/>
          </cell>
        </row>
        <row r="29457">
          <cell r="J29457" t="str">
            <v/>
          </cell>
        </row>
        <row r="29458">
          <cell r="J29458" t="str">
            <v/>
          </cell>
        </row>
        <row r="29459">
          <cell r="J29459" t="str">
            <v/>
          </cell>
        </row>
        <row r="29460">
          <cell r="J29460" t="str">
            <v/>
          </cell>
        </row>
        <row r="29461">
          <cell r="J29461" t="str">
            <v/>
          </cell>
        </row>
        <row r="29462">
          <cell r="J29462" t="str">
            <v/>
          </cell>
        </row>
        <row r="29463">
          <cell r="J29463" t="str">
            <v/>
          </cell>
        </row>
        <row r="29464">
          <cell r="J29464" t="str">
            <v/>
          </cell>
        </row>
        <row r="29465">
          <cell r="J29465" t="str">
            <v/>
          </cell>
        </row>
        <row r="29466">
          <cell r="J29466" t="str">
            <v/>
          </cell>
        </row>
        <row r="29467">
          <cell r="J29467" t="str">
            <v/>
          </cell>
        </row>
        <row r="29468">
          <cell r="J29468" t="str">
            <v/>
          </cell>
        </row>
        <row r="29469">
          <cell r="J29469" t="str">
            <v/>
          </cell>
        </row>
        <row r="29470">
          <cell r="J29470" t="str">
            <v/>
          </cell>
        </row>
        <row r="29471">
          <cell r="J29471" t="str">
            <v/>
          </cell>
        </row>
        <row r="29472">
          <cell r="J29472" t="str">
            <v/>
          </cell>
        </row>
        <row r="29473">
          <cell r="J29473" t="str">
            <v/>
          </cell>
        </row>
        <row r="29474">
          <cell r="J29474" t="str">
            <v/>
          </cell>
        </row>
        <row r="29475">
          <cell r="J29475" t="str">
            <v/>
          </cell>
        </row>
        <row r="29476">
          <cell r="J29476" t="str">
            <v/>
          </cell>
        </row>
        <row r="29477">
          <cell r="J29477" t="str">
            <v/>
          </cell>
        </row>
        <row r="29478">
          <cell r="J29478" t="str">
            <v/>
          </cell>
        </row>
        <row r="29479">
          <cell r="J29479" t="str">
            <v/>
          </cell>
        </row>
        <row r="29480">
          <cell r="J29480" t="str">
            <v/>
          </cell>
        </row>
        <row r="29481">
          <cell r="J29481" t="str">
            <v/>
          </cell>
        </row>
        <row r="29482">
          <cell r="J29482" t="str">
            <v/>
          </cell>
        </row>
        <row r="29483">
          <cell r="J29483" t="str">
            <v/>
          </cell>
        </row>
        <row r="29484">
          <cell r="J29484" t="str">
            <v/>
          </cell>
        </row>
        <row r="29485">
          <cell r="J29485" t="str">
            <v/>
          </cell>
        </row>
        <row r="29486">
          <cell r="J29486" t="str">
            <v/>
          </cell>
        </row>
        <row r="29487">
          <cell r="J29487" t="str">
            <v/>
          </cell>
        </row>
        <row r="29488">
          <cell r="J29488" t="str">
            <v/>
          </cell>
        </row>
        <row r="29489">
          <cell r="J29489" t="str">
            <v/>
          </cell>
        </row>
        <row r="29490">
          <cell r="J29490" t="str">
            <v/>
          </cell>
        </row>
        <row r="29491">
          <cell r="J29491" t="str">
            <v/>
          </cell>
        </row>
        <row r="29492">
          <cell r="J29492" t="str">
            <v/>
          </cell>
        </row>
        <row r="29493">
          <cell r="J29493" t="str">
            <v/>
          </cell>
        </row>
        <row r="29494">
          <cell r="J29494" t="str">
            <v/>
          </cell>
        </row>
        <row r="29495">
          <cell r="J29495" t="str">
            <v/>
          </cell>
        </row>
        <row r="29496">
          <cell r="J29496" t="str">
            <v/>
          </cell>
        </row>
        <row r="29497">
          <cell r="J29497" t="str">
            <v/>
          </cell>
        </row>
        <row r="29498">
          <cell r="J29498" t="str">
            <v/>
          </cell>
        </row>
        <row r="29499">
          <cell r="J29499" t="str">
            <v/>
          </cell>
        </row>
        <row r="29500">
          <cell r="J29500" t="str">
            <v/>
          </cell>
        </row>
        <row r="29501">
          <cell r="J29501" t="str">
            <v/>
          </cell>
        </row>
        <row r="29502">
          <cell r="J29502" t="str">
            <v/>
          </cell>
        </row>
        <row r="29503">
          <cell r="J29503" t="str">
            <v/>
          </cell>
        </row>
        <row r="29504">
          <cell r="J29504" t="str">
            <v/>
          </cell>
        </row>
        <row r="29505">
          <cell r="J29505" t="str">
            <v/>
          </cell>
        </row>
        <row r="29506">
          <cell r="J29506" t="str">
            <v/>
          </cell>
        </row>
        <row r="29507">
          <cell r="J29507" t="str">
            <v/>
          </cell>
        </row>
        <row r="29508">
          <cell r="J29508" t="str">
            <v/>
          </cell>
        </row>
        <row r="29509">
          <cell r="J29509" t="str">
            <v/>
          </cell>
        </row>
        <row r="29510">
          <cell r="J29510" t="str">
            <v/>
          </cell>
        </row>
        <row r="29511">
          <cell r="J29511" t="str">
            <v/>
          </cell>
        </row>
        <row r="29512">
          <cell r="J29512" t="str">
            <v/>
          </cell>
        </row>
        <row r="29513">
          <cell r="J29513" t="str">
            <v/>
          </cell>
        </row>
        <row r="29514">
          <cell r="J29514" t="str">
            <v/>
          </cell>
        </row>
        <row r="29515">
          <cell r="J29515" t="str">
            <v/>
          </cell>
        </row>
        <row r="29516">
          <cell r="J29516" t="str">
            <v/>
          </cell>
        </row>
        <row r="29517">
          <cell r="J29517" t="str">
            <v/>
          </cell>
        </row>
        <row r="29518">
          <cell r="J29518" t="str">
            <v/>
          </cell>
        </row>
        <row r="29519">
          <cell r="J29519" t="str">
            <v/>
          </cell>
        </row>
        <row r="29520">
          <cell r="J29520" t="str">
            <v/>
          </cell>
        </row>
        <row r="29521">
          <cell r="J29521" t="str">
            <v/>
          </cell>
        </row>
        <row r="29522">
          <cell r="J29522" t="str">
            <v/>
          </cell>
        </row>
        <row r="29523">
          <cell r="J29523" t="str">
            <v/>
          </cell>
        </row>
        <row r="29524">
          <cell r="J29524" t="str">
            <v/>
          </cell>
        </row>
        <row r="29525">
          <cell r="J29525" t="str">
            <v/>
          </cell>
        </row>
        <row r="29526">
          <cell r="J29526" t="str">
            <v/>
          </cell>
        </row>
        <row r="29527">
          <cell r="J29527" t="str">
            <v/>
          </cell>
        </row>
        <row r="29528">
          <cell r="J29528" t="str">
            <v/>
          </cell>
        </row>
        <row r="29529">
          <cell r="J29529" t="str">
            <v/>
          </cell>
        </row>
        <row r="29530">
          <cell r="J29530" t="str">
            <v/>
          </cell>
        </row>
        <row r="29531">
          <cell r="J29531" t="str">
            <v/>
          </cell>
        </row>
        <row r="29532">
          <cell r="J29532" t="str">
            <v/>
          </cell>
        </row>
        <row r="29533">
          <cell r="J29533" t="str">
            <v/>
          </cell>
        </row>
        <row r="29534">
          <cell r="J29534" t="str">
            <v/>
          </cell>
        </row>
        <row r="29535">
          <cell r="J29535" t="str">
            <v/>
          </cell>
        </row>
        <row r="29536">
          <cell r="J29536" t="str">
            <v/>
          </cell>
        </row>
        <row r="29537">
          <cell r="J29537" t="str">
            <v/>
          </cell>
        </row>
        <row r="29538">
          <cell r="J29538" t="str">
            <v/>
          </cell>
        </row>
        <row r="29539">
          <cell r="J29539" t="str">
            <v/>
          </cell>
        </row>
        <row r="29540">
          <cell r="J29540" t="str">
            <v/>
          </cell>
        </row>
        <row r="29541">
          <cell r="J29541" t="str">
            <v/>
          </cell>
        </row>
        <row r="29542">
          <cell r="J29542" t="str">
            <v/>
          </cell>
        </row>
        <row r="29543">
          <cell r="J29543" t="str">
            <v/>
          </cell>
        </row>
        <row r="29544">
          <cell r="J29544" t="str">
            <v/>
          </cell>
        </row>
        <row r="29545">
          <cell r="J29545" t="str">
            <v/>
          </cell>
        </row>
        <row r="29546">
          <cell r="J29546" t="str">
            <v/>
          </cell>
        </row>
        <row r="29547">
          <cell r="J29547" t="str">
            <v/>
          </cell>
        </row>
        <row r="29548">
          <cell r="J29548" t="str">
            <v/>
          </cell>
        </row>
        <row r="29549">
          <cell r="J29549" t="str">
            <v/>
          </cell>
        </row>
        <row r="29550">
          <cell r="J29550" t="str">
            <v/>
          </cell>
        </row>
        <row r="29551">
          <cell r="J29551" t="str">
            <v/>
          </cell>
        </row>
        <row r="29552">
          <cell r="J29552" t="str">
            <v/>
          </cell>
        </row>
        <row r="29553">
          <cell r="J29553" t="str">
            <v/>
          </cell>
        </row>
        <row r="29554">
          <cell r="J29554" t="str">
            <v/>
          </cell>
        </row>
        <row r="29555">
          <cell r="J29555" t="str">
            <v/>
          </cell>
        </row>
        <row r="29556">
          <cell r="J29556" t="str">
            <v/>
          </cell>
        </row>
        <row r="29557">
          <cell r="J29557" t="str">
            <v/>
          </cell>
        </row>
        <row r="29558">
          <cell r="J29558" t="str">
            <v/>
          </cell>
        </row>
        <row r="29559">
          <cell r="J29559" t="str">
            <v/>
          </cell>
        </row>
        <row r="29560">
          <cell r="J29560" t="str">
            <v/>
          </cell>
        </row>
        <row r="29561">
          <cell r="J29561" t="str">
            <v/>
          </cell>
        </row>
        <row r="29562">
          <cell r="J29562" t="str">
            <v/>
          </cell>
        </row>
        <row r="29563">
          <cell r="J29563" t="str">
            <v/>
          </cell>
        </row>
        <row r="29564">
          <cell r="J29564" t="str">
            <v/>
          </cell>
        </row>
        <row r="29565">
          <cell r="J29565" t="str">
            <v/>
          </cell>
        </row>
        <row r="29566">
          <cell r="J29566" t="str">
            <v/>
          </cell>
        </row>
        <row r="29567">
          <cell r="J29567" t="str">
            <v/>
          </cell>
        </row>
        <row r="29568">
          <cell r="J29568" t="str">
            <v/>
          </cell>
        </row>
        <row r="29569">
          <cell r="J29569" t="str">
            <v/>
          </cell>
        </row>
        <row r="29570">
          <cell r="J29570" t="str">
            <v/>
          </cell>
        </row>
        <row r="29571">
          <cell r="J29571" t="str">
            <v/>
          </cell>
        </row>
        <row r="29572">
          <cell r="J29572" t="str">
            <v/>
          </cell>
        </row>
        <row r="29573">
          <cell r="J29573" t="str">
            <v/>
          </cell>
        </row>
        <row r="29574">
          <cell r="J29574" t="str">
            <v/>
          </cell>
        </row>
        <row r="29575">
          <cell r="J29575" t="str">
            <v/>
          </cell>
        </row>
        <row r="29576">
          <cell r="J29576" t="str">
            <v/>
          </cell>
        </row>
        <row r="29577">
          <cell r="J29577" t="str">
            <v/>
          </cell>
        </row>
        <row r="29578">
          <cell r="J29578" t="str">
            <v/>
          </cell>
        </row>
        <row r="29579">
          <cell r="J29579" t="str">
            <v/>
          </cell>
        </row>
        <row r="29580">
          <cell r="J29580" t="str">
            <v/>
          </cell>
        </row>
        <row r="29581">
          <cell r="J29581" t="str">
            <v/>
          </cell>
        </row>
        <row r="29582">
          <cell r="J29582" t="str">
            <v/>
          </cell>
        </row>
        <row r="29583">
          <cell r="J29583" t="str">
            <v/>
          </cell>
        </row>
        <row r="29584">
          <cell r="J29584" t="str">
            <v/>
          </cell>
        </row>
        <row r="29585">
          <cell r="J29585" t="str">
            <v/>
          </cell>
        </row>
        <row r="29586">
          <cell r="J29586" t="str">
            <v/>
          </cell>
        </row>
        <row r="29587">
          <cell r="J29587" t="str">
            <v/>
          </cell>
        </row>
        <row r="29588">
          <cell r="J29588" t="str">
            <v/>
          </cell>
        </row>
        <row r="29589">
          <cell r="J29589" t="str">
            <v/>
          </cell>
        </row>
        <row r="29590">
          <cell r="J29590" t="str">
            <v/>
          </cell>
        </row>
        <row r="29591">
          <cell r="J29591" t="str">
            <v/>
          </cell>
        </row>
        <row r="29592">
          <cell r="J29592" t="str">
            <v/>
          </cell>
        </row>
        <row r="29593">
          <cell r="J29593" t="str">
            <v/>
          </cell>
        </row>
        <row r="29594">
          <cell r="J29594" t="str">
            <v/>
          </cell>
        </row>
        <row r="29595">
          <cell r="J29595" t="str">
            <v/>
          </cell>
        </row>
        <row r="29596">
          <cell r="J29596" t="str">
            <v/>
          </cell>
        </row>
        <row r="29597">
          <cell r="J29597" t="str">
            <v/>
          </cell>
        </row>
        <row r="29598">
          <cell r="J29598" t="str">
            <v/>
          </cell>
        </row>
        <row r="29599">
          <cell r="J29599" t="str">
            <v/>
          </cell>
        </row>
        <row r="29600">
          <cell r="J29600" t="str">
            <v/>
          </cell>
        </row>
        <row r="29601">
          <cell r="J29601" t="str">
            <v/>
          </cell>
        </row>
        <row r="29602">
          <cell r="J29602" t="str">
            <v/>
          </cell>
        </row>
        <row r="29603">
          <cell r="J29603" t="str">
            <v/>
          </cell>
        </row>
        <row r="29604">
          <cell r="J29604" t="str">
            <v/>
          </cell>
        </row>
        <row r="29605">
          <cell r="J29605" t="str">
            <v/>
          </cell>
        </row>
        <row r="29606">
          <cell r="J29606" t="str">
            <v/>
          </cell>
        </row>
        <row r="29607">
          <cell r="J29607" t="str">
            <v/>
          </cell>
        </row>
        <row r="29608">
          <cell r="J29608" t="str">
            <v/>
          </cell>
        </row>
        <row r="29609">
          <cell r="J29609" t="str">
            <v/>
          </cell>
        </row>
        <row r="29610">
          <cell r="J29610" t="str">
            <v/>
          </cell>
        </row>
        <row r="29611">
          <cell r="J29611" t="str">
            <v/>
          </cell>
        </row>
        <row r="29612">
          <cell r="J29612" t="str">
            <v/>
          </cell>
        </row>
        <row r="29613">
          <cell r="J29613" t="str">
            <v/>
          </cell>
        </row>
        <row r="29614">
          <cell r="J29614" t="str">
            <v/>
          </cell>
        </row>
        <row r="29615">
          <cell r="J29615" t="str">
            <v/>
          </cell>
        </row>
        <row r="29616">
          <cell r="J29616" t="str">
            <v/>
          </cell>
        </row>
        <row r="29617">
          <cell r="J29617" t="str">
            <v/>
          </cell>
        </row>
        <row r="29618">
          <cell r="J29618" t="str">
            <v/>
          </cell>
        </row>
        <row r="29619">
          <cell r="J29619" t="str">
            <v/>
          </cell>
        </row>
        <row r="29620">
          <cell r="J29620" t="str">
            <v/>
          </cell>
        </row>
        <row r="29621">
          <cell r="J29621" t="str">
            <v/>
          </cell>
        </row>
        <row r="29622">
          <cell r="J29622" t="str">
            <v/>
          </cell>
        </row>
        <row r="29623">
          <cell r="J29623" t="str">
            <v/>
          </cell>
        </row>
        <row r="29624">
          <cell r="J29624" t="str">
            <v/>
          </cell>
        </row>
        <row r="29625">
          <cell r="J29625" t="str">
            <v/>
          </cell>
        </row>
        <row r="29626">
          <cell r="J29626" t="str">
            <v/>
          </cell>
        </row>
        <row r="29627">
          <cell r="J29627" t="str">
            <v/>
          </cell>
        </row>
        <row r="29628">
          <cell r="J29628" t="str">
            <v/>
          </cell>
        </row>
        <row r="29629">
          <cell r="J29629" t="str">
            <v/>
          </cell>
        </row>
        <row r="29630">
          <cell r="J29630" t="str">
            <v/>
          </cell>
        </row>
        <row r="29631">
          <cell r="J29631" t="str">
            <v/>
          </cell>
        </row>
        <row r="29632">
          <cell r="J29632" t="str">
            <v/>
          </cell>
        </row>
        <row r="29633">
          <cell r="J29633" t="str">
            <v/>
          </cell>
        </row>
        <row r="29634">
          <cell r="J29634" t="str">
            <v/>
          </cell>
        </row>
        <row r="29635">
          <cell r="J29635" t="str">
            <v/>
          </cell>
        </row>
        <row r="29636">
          <cell r="J29636" t="str">
            <v/>
          </cell>
        </row>
        <row r="29637">
          <cell r="J29637" t="str">
            <v/>
          </cell>
        </row>
        <row r="29638">
          <cell r="J29638" t="str">
            <v/>
          </cell>
        </row>
        <row r="29639">
          <cell r="J29639" t="str">
            <v/>
          </cell>
        </row>
        <row r="29640">
          <cell r="J29640" t="str">
            <v/>
          </cell>
        </row>
        <row r="29641">
          <cell r="J29641" t="str">
            <v/>
          </cell>
        </row>
        <row r="29642">
          <cell r="J29642" t="str">
            <v/>
          </cell>
        </row>
        <row r="29643">
          <cell r="J29643" t="str">
            <v/>
          </cell>
        </row>
        <row r="29644">
          <cell r="J29644" t="str">
            <v/>
          </cell>
        </row>
        <row r="29645">
          <cell r="J29645" t="str">
            <v/>
          </cell>
        </row>
        <row r="29646">
          <cell r="J29646" t="str">
            <v/>
          </cell>
        </row>
        <row r="29647">
          <cell r="J29647" t="str">
            <v/>
          </cell>
        </row>
        <row r="29648">
          <cell r="J29648" t="str">
            <v/>
          </cell>
        </row>
        <row r="29649">
          <cell r="J29649" t="str">
            <v/>
          </cell>
        </row>
        <row r="29650">
          <cell r="J29650" t="str">
            <v/>
          </cell>
        </row>
        <row r="29651">
          <cell r="J29651" t="str">
            <v/>
          </cell>
        </row>
        <row r="29652">
          <cell r="J29652" t="str">
            <v/>
          </cell>
        </row>
        <row r="29653">
          <cell r="J29653" t="str">
            <v/>
          </cell>
        </row>
        <row r="29654">
          <cell r="J29654" t="str">
            <v/>
          </cell>
        </row>
        <row r="29655">
          <cell r="J29655" t="str">
            <v/>
          </cell>
        </row>
        <row r="29656">
          <cell r="J29656" t="str">
            <v/>
          </cell>
        </row>
        <row r="29657">
          <cell r="J29657" t="str">
            <v/>
          </cell>
        </row>
        <row r="29658">
          <cell r="J29658" t="str">
            <v/>
          </cell>
        </row>
        <row r="29659">
          <cell r="J29659" t="str">
            <v/>
          </cell>
        </row>
        <row r="29660">
          <cell r="J29660" t="str">
            <v/>
          </cell>
        </row>
        <row r="29661">
          <cell r="J29661" t="str">
            <v/>
          </cell>
        </row>
        <row r="29662">
          <cell r="J29662" t="str">
            <v/>
          </cell>
        </row>
        <row r="29663">
          <cell r="J29663" t="str">
            <v/>
          </cell>
        </row>
        <row r="29664">
          <cell r="J29664" t="str">
            <v/>
          </cell>
        </row>
        <row r="29665">
          <cell r="J29665" t="str">
            <v/>
          </cell>
        </row>
        <row r="29666">
          <cell r="J29666" t="str">
            <v/>
          </cell>
        </row>
        <row r="29667">
          <cell r="J29667" t="str">
            <v/>
          </cell>
        </row>
        <row r="29668">
          <cell r="J29668" t="str">
            <v/>
          </cell>
        </row>
        <row r="29669">
          <cell r="J29669" t="str">
            <v/>
          </cell>
        </row>
        <row r="29670">
          <cell r="J29670" t="str">
            <v/>
          </cell>
        </row>
        <row r="29671">
          <cell r="J29671" t="str">
            <v/>
          </cell>
        </row>
        <row r="29672">
          <cell r="J29672" t="str">
            <v/>
          </cell>
        </row>
        <row r="29673">
          <cell r="J29673" t="str">
            <v/>
          </cell>
        </row>
        <row r="29674">
          <cell r="J29674" t="str">
            <v/>
          </cell>
        </row>
        <row r="29675">
          <cell r="J29675" t="str">
            <v/>
          </cell>
        </row>
        <row r="29676">
          <cell r="J29676" t="str">
            <v/>
          </cell>
        </row>
        <row r="29677">
          <cell r="J29677" t="str">
            <v/>
          </cell>
        </row>
        <row r="29678">
          <cell r="J29678" t="str">
            <v/>
          </cell>
        </row>
        <row r="29679">
          <cell r="J29679" t="str">
            <v/>
          </cell>
        </row>
        <row r="29680">
          <cell r="J29680" t="str">
            <v/>
          </cell>
        </row>
        <row r="29681">
          <cell r="J29681" t="str">
            <v/>
          </cell>
        </row>
        <row r="29682">
          <cell r="J29682" t="str">
            <v/>
          </cell>
        </row>
        <row r="29683">
          <cell r="J29683" t="str">
            <v/>
          </cell>
        </row>
        <row r="29684">
          <cell r="J29684" t="str">
            <v/>
          </cell>
        </row>
        <row r="29685">
          <cell r="J29685" t="str">
            <v/>
          </cell>
        </row>
        <row r="29686">
          <cell r="J29686" t="str">
            <v/>
          </cell>
        </row>
        <row r="29687">
          <cell r="J29687" t="str">
            <v/>
          </cell>
        </row>
        <row r="29688">
          <cell r="J29688" t="str">
            <v/>
          </cell>
        </row>
        <row r="29689">
          <cell r="J29689" t="str">
            <v/>
          </cell>
        </row>
        <row r="29690">
          <cell r="J29690" t="str">
            <v/>
          </cell>
        </row>
        <row r="29691">
          <cell r="J29691" t="str">
            <v/>
          </cell>
        </row>
        <row r="29692">
          <cell r="J29692" t="str">
            <v/>
          </cell>
        </row>
        <row r="29693">
          <cell r="J29693" t="str">
            <v/>
          </cell>
        </row>
        <row r="29694">
          <cell r="J29694" t="str">
            <v/>
          </cell>
        </row>
        <row r="29695">
          <cell r="J29695" t="str">
            <v/>
          </cell>
        </row>
        <row r="29696">
          <cell r="J29696" t="str">
            <v/>
          </cell>
        </row>
        <row r="29697">
          <cell r="J29697" t="str">
            <v/>
          </cell>
        </row>
        <row r="29698">
          <cell r="J29698" t="str">
            <v/>
          </cell>
        </row>
        <row r="29699">
          <cell r="J29699" t="str">
            <v/>
          </cell>
        </row>
        <row r="29700">
          <cell r="J29700" t="str">
            <v/>
          </cell>
        </row>
        <row r="29701">
          <cell r="J29701" t="str">
            <v/>
          </cell>
        </row>
        <row r="29702">
          <cell r="J29702" t="str">
            <v/>
          </cell>
        </row>
        <row r="29703">
          <cell r="J29703" t="str">
            <v/>
          </cell>
        </row>
        <row r="29704">
          <cell r="J29704" t="str">
            <v/>
          </cell>
        </row>
        <row r="29705">
          <cell r="J29705" t="str">
            <v/>
          </cell>
        </row>
        <row r="29706">
          <cell r="J29706" t="str">
            <v/>
          </cell>
        </row>
        <row r="29707">
          <cell r="J29707" t="str">
            <v/>
          </cell>
        </row>
        <row r="29708">
          <cell r="J29708" t="str">
            <v/>
          </cell>
        </row>
        <row r="29709">
          <cell r="J29709" t="str">
            <v/>
          </cell>
        </row>
        <row r="29710">
          <cell r="J29710" t="str">
            <v/>
          </cell>
        </row>
        <row r="29711">
          <cell r="J29711" t="str">
            <v/>
          </cell>
        </row>
        <row r="29712">
          <cell r="J29712" t="str">
            <v/>
          </cell>
        </row>
        <row r="29713">
          <cell r="J29713" t="str">
            <v/>
          </cell>
        </row>
        <row r="29714">
          <cell r="J29714" t="str">
            <v/>
          </cell>
        </row>
        <row r="29715">
          <cell r="J29715" t="str">
            <v/>
          </cell>
        </row>
        <row r="29716">
          <cell r="J29716" t="str">
            <v/>
          </cell>
        </row>
        <row r="29717">
          <cell r="J29717" t="str">
            <v/>
          </cell>
        </row>
        <row r="29718">
          <cell r="J29718" t="str">
            <v/>
          </cell>
        </row>
        <row r="29719">
          <cell r="J29719" t="str">
            <v/>
          </cell>
        </row>
        <row r="29720">
          <cell r="J29720" t="str">
            <v/>
          </cell>
        </row>
        <row r="29721">
          <cell r="J29721" t="str">
            <v/>
          </cell>
        </row>
        <row r="29722">
          <cell r="J29722" t="str">
            <v/>
          </cell>
        </row>
        <row r="29723">
          <cell r="J29723" t="str">
            <v/>
          </cell>
        </row>
        <row r="29724">
          <cell r="J29724" t="str">
            <v/>
          </cell>
        </row>
        <row r="29725">
          <cell r="J29725" t="str">
            <v/>
          </cell>
        </row>
        <row r="29726">
          <cell r="J29726" t="str">
            <v/>
          </cell>
        </row>
        <row r="29727">
          <cell r="J29727" t="str">
            <v/>
          </cell>
        </row>
        <row r="29728">
          <cell r="J29728" t="str">
            <v/>
          </cell>
        </row>
        <row r="29729">
          <cell r="J29729" t="str">
            <v/>
          </cell>
        </row>
        <row r="29730">
          <cell r="J29730" t="str">
            <v/>
          </cell>
        </row>
        <row r="29731">
          <cell r="J29731" t="str">
            <v/>
          </cell>
        </row>
        <row r="29732">
          <cell r="J29732" t="str">
            <v/>
          </cell>
        </row>
        <row r="29733">
          <cell r="J29733" t="str">
            <v/>
          </cell>
        </row>
        <row r="29734">
          <cell r="J29734" t="str">
            <v/>
          </cell>
        </row>
        <row r="29735">
          <cell r="J29735" t="str">
            <v/>
          </cell>
        </row>
        <row r="29736">
          <cell r="J29736" t="str">
            <v/>
          </cell>
        </row>
        <row r="29737">
          <cell r="J29737" t="str">
            <v/>
          </cell>
        </row>
        <row r="29738">
          <cell r="J29738" t="str">
            <v/>
          </cell>
        </row>
        <row r="29739">
          <cell r="J29739" t="str">
            <v/>
          </cell>
        </row>
        <row r="29740">
          <cell r="J29740" t="str">
            <v/>
          </cell>
        </row>
        <row r="29741">
          <cell r="J29741" t="str">
            <v/>
          </cell>
        </row>
        <row r="29742">
          <cell r="J29742" t="str">
            <v/>
          </cell>
        </row>
        <row r="29743">
          <cell r="J29743" t="str">
            <v/>
          </cell>
        </row>
        <row r="29744">
          <cell r="J29744" t="str">
            <v/>
          </cell>
        </row>
        <row r="29745">
          <cell r="J29745" t="str">
            <v/>
          </cell>
        </row>
        <row r="29746">
          <cell r="J29746" t="str">
            <v/>
          </cell>
        </row>
        <row r="29747">
          <cell r="J29747" t="str">
            <v/>
          </cell>
        </row>
        <row r="29748">
          <cell r="J29748" t="str">
            <v/>
          </cell>
        </row>
        <row r="29749">
          <cell r="J29749" t="str">
            <v/>
          </cell>
        </row>
        <row r="29750">
          <cell r="J29750" t="str">
            <v/>
          </cell>
        </row>
        <row r="29751">
          <cell r="J29751" t="str">
            <v/>
          </cell>
        </row>
        <row r="29752">
          <cell r="J29752" t="str">
            <v/>
          </cell>
        </row>
        <row r="29753">
          <cell r="J29753" t="str">
            <v/>
          </cell>
        </row>
        <row r="29754">
          <cell r="J29754" t="str">
            <v/>
          </cell>
        </row>
        <row r="29755">
          <cell r="J29755" t="str">
            <v/>
          </cell>
        </row>
        <row r="29756">
          <cell r="J29756" t="str">
            <v/>
          </cell>
        </row>
        <row r="29757">
          <cell r="J29757" t="str">
            <v/>
          </cell>
        </row>
        <row r="29758">
          <cell r="J29758" t="str">
            <v/>
          </cell>
        </row>
        <row r="29759">
          <cell r="J29759" t="str">
            <v/>
          </cell>
        </row>
        <row r="29760">
          <cell r="J29760" t="str">
            <v/>
          </cell>
        </row>
        <row r="29761">
          <cell r="J29761" t="str">
            <v/>
          </cell>
        </row>
        <row r="29762">
          <cell r="J29762" t="str">
            <v/>
          </cell>
        </row>
        <row r="29763">
          <cell r="J29763" t="str">
            <v/>
          </cell>
        </row>
        <row r="29764">
          <cell r="J29764" t="str">
            <v/>
          </cell>
        </row>
        <row r="29765">
          <cell r="J29765" t="str">
            <v/>
          </cell>
        </row>
        <row r="29766">
          <cell r="J29766" t="str">
            <v/>
          </cell>
        </row>
        <row r="29767">
          <cell r="J29767" t="str">
            <v/>
          </cell>
        </row>
        <row r="29768">
          <cell r="J29768" t="str">
            <v/>
          </cell>
        </row>
        <row r="29769">
          <cell r="J29769" t="str">
            <v/>
          </cell>
        </row>
        <row r="29770">
          <cell r="J29770" t="str">
            <v/>
          </cell>
        </row>
        <row r="29771">
          <cell r="J29771" t="str">
            <v/>
          </cell>
        </row>
        <row r="29772">
          <cell r="J29772" t="str">
            <v/>
          </cell>
        </row>
        <row r="29773">
          <cell r="J29773" t="str">
            <v/>
          </cell>
        </row>
        <row r="29774">
          <cell r="J29774" t="str">
            <v/>
          </cell>
        </row>
        <row r="29775">
          <cell r="J29775" t="str">
            <v/>
          </cell>
        </row>
        <row r="29776">
          <cell r="J29776" t="str">
            <v/>
          </cell>
        </row>
        <row r="29777">
          <cell r="J29777" t="str">
            <v/>
          </cell>
        </row>
        <row r="29778">
          <cell r="J29778" t="str">
            <v/>
          </cell>
        </row>
        <row r="29779">
          <cell r="J29779" t="str">
            <v/>
          </cell>
        </row>
        <row r="29780">
          <cell r="J29780" t="str">
            <v/>
          </cell>
        </row>
        <row r="29781">
          <cell r="J29781" t="str">
            <v/>
          </cell>
        </row>
        <row r="29782">
          <cell r="J29782" t="str">
            <v/>
          </cell>
        </row>
        <row r="29783">
          <cell r="J29783" t="str">
            <v/>
          </cell>
        </row>
        <row r="29784">
          <cell r="J29784" t="str">
            <v/>
          </cell>
        </row>
        <row r="29785">
          <cell r="J29785" t="str">
            <v/>
          </cell>
        </row>
        <row r="29786">
          <cell r="J29786" t="str">
            <v/>
          </cell>
        </row>
        <row r="29787">
          <cell r="J29787" t="str">
            <v/>
          </cell>
        </row>
        <row r="29788">
          <cell r="J29788" t="str">
            <v/>
          </cell>
        </row>
        <row r="29789">
          <cell r="J29789" t="str">
            <v/>
          </cell>
        </row>
        <row r="29790">
          <cell r="J29790" t="str">
            <v/>
          </cell>
        </row>
        <row r="29791">
          <cell r="J29791" t="str">
            <v/>
          </cell>
        </row>
        <row r="29792">
          <cell r="J29792" t="str">
            <v/>
          </cell>
        </row>
        <row r="29793">
          <cell r="J29793" t="str">
            <v/>
          </cell>
        </row>
        <row r="29794">
          <cell r="J29794" t="str">
            <v/>
          </cell>
        </row>
        <row r="29795">
          <cell r="J29795" t="str">
            <v/>
          </cell>
        </row>
        <row r="29796">
          <cell r="J29796" t="str">
            <v/>
          </cell>
        </row>
        <row r="29797">
          <cell r="J29797" t="str">
            <v/>
          </cell>
        </row>
        <row r="29798">
          <cell r="J29798" t="str">
            <v/>
          </cell>
        </row>
        <row r="29799">
          <cell r="J29799" t="str">
            <v/>
          </cell>
        </row>
        <row r="29800">
          <cell r="J29800" t="str">
            <v/>
          </cell>
        </row>
        <row r="29801">
          <cell r="J29801" t="str">
            <v/>
          </cell>
        </row>
        <row r="29802">
          <cell r="J29802" t="str">
            <v/>
          </cell>
        </row>
        <row r="29803">
          <cell r="J29803" t="str">
            <v/>
          </cell>
        </row>
        <row r="29804">
          <cell r="J29804" t="str">
            <v/>
          </cell>
        </row>
        <row r="29805">
          <cell r="J29805" t="str">
            <v/>
          </cell>
        </row>
        <row r="29806">
          <cell r="J29806" t="str">
            <v/>
          </cell>
        </row>
        <row r="29807">
          <cell r="J29807" t="str">
            <v/>
          </cell>
        </row>
        <row r="29808">
          <cell r="J29808" t="str">
            <v/>
          </cell>
        </row>
        <row r="29809">
          <cell r="J29809" t="str">
            <v/>
          </cell>
        </row>
        <row r="29810">
          <cell r="J29810" t="str">
            <v/>
          </cell>
        </row>
        <row r="29811">
          <cell r="J29811" t="str">
            <v/>
          </cell>
        </row>
        <row r="29812">
          <cell r="J29812" t="str">
            <v/>
          </cell>
        </row>
        <row r="29813">
          <cell r="J29813" t="str">
            <v/>
          </cell>
        </row>
        <row r="29814">
          <cell r="J29814" t="str">
            <v/>
          </cell>
        </row>
        <row r="29815">
          <cell r="J29815" t="str">
            <v/>
          </cell>
        </row>
        <row r="29816">
          <cell r="J29816" t="str">
            <v/>
          </cell>
        </row>
        <row r="29817">
          <cell r="J29817" t="str">
            <v/>
          </cell>
        </row>
        <row r="29818">
          <cell r="J29818" t="str">
            <v/>
          </cell>
        </row>
        <row r="29819">
          <cell r="J29819" t="str">
            <v/>
          </cell>
        </row>
        <row r="29820">
          <cell r="J29820" t="str">
            <v/>
          </cell>
        </row>
        <row r="29821">
          <cell r="J29821" t="str">
            <v/>
          </cell>
        </row>
        <row r="29822">
          <cell r="J29822" t="str">
            <v/>
          </cell>
        </row>
        <row r="29823">
          <cell r="J29823" t="str">
            <v/>
          </cell>
        </row>
        <row r="29824">
          <cell r="J29824" t="str">
            <v/>
          </cell>
        </row>
        <row r="29825">
          <cell r="J29825" t="str">
            <v/>
          </cell>
        </row>
        <row r="29826">
          <cell r="J29826" t="str">
            <v/>
          </cell>
        </row>
        <row r="29827">
          <cell r="J29827" t="str">
            <v/>
          </cell>
        </row>
        <row r="29828">
          <cell r="J29828" t="str">
            <v/>
          </cell>
        </row>
        <row r="29829">
          <cell r="J29829" t="str">
            <v/>
          </cell>
        </row>
        <row r="29830">
          <cell r="J29830" t="str">
            <v/>
          </cell>
        </row>
        <row r="29831">
          <cell r="J29831" t="str">
            <v/>
          </cell>
        </row>
        <row r="29832">
          <cell r="J29832" t="str">
            <v/>
          </cell>
        </row>
        <row r="29833">
          <cell r="J29833" t="str">
            <v/>
          </cell>
        </row>
        <row r="29834">
          <cell r="J29834" t="str">
            <v/>
          </cell>
        </row>
        <row r="29835">
          <cell r="J29835" t="str">
            <v/>
          </cell>
        </row>
        <row r="29836">
          <cell r="J29836" t="str">
            <v/>
          </cell>
        </row>
        <row r="29837">
          <cell r="J29837" t="str">
            <v/>
          </cell>
        </row>
        <row r="29838">
          <cell r="J29838" t="str">
            <v/>
          </cell>
        </row>
        <row r="29839">
          <cell r="J29839" t="str">
            <v/>
          </cell>
        </row>
        <row r="29840">
          <cell r="J29840" t="str">
            <v/>
          </cell>
        </row>
        <row r="29841">
          <cell r="J29841" t="str">
            <v/>
          </cell>
        </row>
        <row r="29842">
          <cell r="J29842" t="str">
            <v/>
          </cell>
        </row>
        <row r="29843">
          <cell r="J29843" t="str">
            <v/>
          </cell>
        </row>
        <row r="29844">
          <cell r="J29844" t="str">
            <v/>
          </cell>
        </row>
        <row r="29845">
          <cell r="J29845" t="str">
            <v/>
          </cell>
        </row>
        <row r="29846">
          <cell r="J29846" t="str">
            <v/>
          </cell>
        </row>
        <row r="29847">
          <cell r="J29847" t="str">
            <v/>
          </cell>
        </row>
        <row r="29848">
          <cell r="J29848" t="str">
            <v/>
          </cell>
        </row>
        <row r="29849">
          <cell r="J29849" t="str">
            <v/>
          </cell>
        </row>
        <row r="29850">
          <cell r="J29850" t="str">
            <v/>
          </cell>
        </row>
        <row r="29851">
          <cell r="J29851" t="str">
            <v/>
          </cell>
        </row>
        <row r="29852">
          <cell r="J29852" t="str">
            <v/>
          </cell>
        </row>
        <row r="29853">
          <cell r="J29853" t="str">
            <v/>
          </cell>
        </row>
        <row r="29854">
          <cell r="J29854" t="str">
            <v/>
          </cell>
        </row>
        <row r="29855">
          <cell r="J29855" t="str">
            <v/>
          </cell>
        </row>
        <row r="29856">
          <cell r="J29856" t="str">
            <v/>
          </cell>
        </row>
        <row r="29857">
          <cell r="J29857" t="str">
            <v/>
          </cell>
        </row>
        <row r="29858">
          <cell r="J29858" t="str">
            <v/>
          </cell>
        </row>
        <row r="29859">
          <cell r="J29859" t="str">
            <v/>
          </cell>
        </row>
        <row r="29860">
          <cell r="J29860" t="str">
            <v/>
          </cell>
        </row>
        <row r="29861">
          <cell r="J29861" t="str">
            <v/>
          </cell>
        </row>
        <row r="29862">
          <cell r="J29862" t="str">
            <v/>
          </cell>
        </row>
        <row r="29863">
          <cell r="J29863" t="str">
            <v/>
          </cell>
        </row>
        <row r="29864">
          <cell r="J29864" t="str">
            <v/>
          </cell>
        </row>
        <row r="29865">
          <cell r="J29865" t="str">
            <v/>
          </cell>
        </row>
        <row r="29866">
          <cell r="J29866" t="str">
            <v/>
          </cell>
        </row>
        <row r="29867">
          <cell r="J29867" t="str">
            <v/>
          </cell>
        </row>
        <row r="29868">
          <cell r="J29868" t="str">
            <v/>
          </cell>
        </row>
        <row r="29869">
          <cell r="J29869" t="str">
            <v/>
          </cell>
        </row>
        <row r="29870">
          <cell r="J29870" t="str">
            <v/>
          </cell>
        </row>
        <row r="29871">
          <cell r="J29871" t="str">
            <v/>
          </cell>
        </row>
        <row r="29872">
          <cell r="J29872" t="str">
            <v/>
          </cell>
        </row>
        <row r="29873">
          <cell r="J29873" t="str">
            <v/>
          </cell>
        </row>
        <row r="29874">
          <cell r="J29874" t="str">
            <v/>
          </cell>
        </row>
        <row r="29875">
          <cell r="J29875" t="str">
            <v/>
          </cell>
        </row>
        <row r="29876">
          <cell r="J29876" t="str">
            <v/>
          </cell>
        </row>
        <row r="29877">
          <cell r="J29877" t="str">
            <v/>
          </cell>
        </row>
        <row r="29878">
          <cell r="J29878" t="str">
            <v/>
          </cell>
        </row>
        <row r="29879">
          <cell r="J29879" t="str">
            <v/>
          </cell>
        </row>
        <row r="29880">
          <cell r="J29880" t="str">
            <v/>
          </cell>
        </row>
        <row r="29881">
          <cell r="J29881" t="str">
            <v/>
          </cell>
        </row>
        <row r="29882">
          <cell r="J29882" t="str">
            <v/>
          </cell>
        </row>
        <row r="29883">
          <cell r="J29883" t="str">
            <v/>
          </cell>
        </row>
        <row r="29884">
          <cell r="J29884" t="str">
            <v/>
          </cell>
        </row>
        <row r="29885">
          <cell r="J29885" t="str">
            <v/>
          </cell>
        </row>
        <row r="29886">
          <cell r="J29886" t="str">
            <v/>
          </cell>
        </row>
        <row r="29887">
          <cell r="J29887" t="str">
            <v/>
          </cell>
        </row>
        <row r="29888">
          <cell r="J29888" t="str">
            <v/>
          </cell>
        </row>
        <row r="29889">
          <cell r="J29889" t="str">
            <v/>
          </cell>
        </row>
        <row r="29890">
          <cell r="J29890" t="str">
            <v/>
          </cell>
        </row>
        <row r="29891">
          <cell r="J29891" t="str">
            <v/>
          </cell>
        </row>
        <row r="29892">
          <cell r="J29892" t="str">
            <v/>
          </cell>
        </row>
        <row r="29893">
          <cell r="J29893" t="str">
            <v/>
          </cell>
        </row>
        <row r="29894">
          <cell r="J29894" t="str">
            <v/>
          </cell>
        </row>
        <row r="29895">
          <cell r="J29895" t="str">
            <v/>
          </cell>
        </row>
        <row r="29896">
          <cell r="J29896" t="str">
            <v/>
          </cell>
        </row>
        <row r="29897">
          <cell r="J29897" t="str">
            <v/>
          </cell>
        </row>
        <row r="29898">
          <cell r="J29898" t="str">
            <v/>
          </cell>
        </row>
        <row r="29899">
          <cell r="J29899" t="str">
            <v/>
          </cell>
        </row>
        <row r="29900">
          <cell r="J29900" t="str">
            <v/>
          </cell>
        </row>
        <row r="29901">
          <cell r="J29901" t="str">
            <v/>
          </cell>
        </row>
        <row r="29902">
          <cell r="J29902" t="str">
            <v/>
          </cell>
        </row>
        <row r="29903">
          <cell r="J29903" t="str">
            <v/>
          </cell>
        </row>
        <row r="29904">
          <cell r="J29904" t="str">
            <v/>
          </cell>
        </row>
        <row r="29905">
          <cell r="J29905" t="str">
            <v/>
          </cell>
        </row>
        <row r="29906">
          <cell r="J29906" t="str">
            <v/>
          </cell>
        </row>
        <row r="29907">
          <cell r="J29907" t="str">
            <v/>
          </cell>
        </row>
        <row r="29908">
          <cell r="J29908" t="str">
            <v/>
          </cell>
        </row>
        <row r="29909">
          <cell r="J29909" t="str">
            <v/>
          </cell>
        </row>
        <row r="29910">
          <cell r="J29910" t="str">
            <v/>
          </cell>
        </row>
        <row r="29911">
          <cell r="J29911" t="str">
            <v/>
          </cell>
        </row>
        <row r="29912">
          <cell r="J29912" t="str">
            <v/>
          </cell>
        </row>
        <row r="29913">
          <cell r="J29913" t="str">
            <v/>
          </cell>
        </row>
        <row r="29914">
          <cell r="J29914" t="str">
            <v/>
          </cell>
        </row>
        <row r="29915">
          <cell r="J29915" t="str">
            <v/>
          </cell>
        </row>
        <row r="29916">
          <cell r="J29916" t="str">
            <v/>
          </cell>
        </row>
        <row r="29917">
          <cell r="J29917" t="str">
            <v/>
          </cell>
        </row>
        <row r="29918">
          <cell r="J29918" t="str">
            <v/>
          </cell>
        </row>
        <row r="29919">
          <cell r="J29919" t="str">
            <v/>
          </cell>
        </row>
        <row r="29920">
          <cell r="J29920" t="str">
            <v/>
          </cell>
        </row>
        <row r="29921">
          <cell r="J29921" t="str">
            <v/>
          </cell>
        </row>
        <row r="29922">
          <cell r="J29922" t="str">
            <v/>
          </cell>
        </row>
        <row r="29923">
          <cell r="J29923" t="str">
            <v/>
          </cell>
        </row>
        <row r="29924">
          <cell r="J29924" t="str">
            <v/>
          </cell>
        </row>
        <row r="29925">
          <cell r="J29925" t="str">
            <v/>
          </cell>
        </row>
        <row r="29926">
          <cell r="J29926" t="str">
            <v/>
          </cell>
        </row>
        <row r="29927">
          <cell r="J29927" t="str">
            <v/>
          </cell>
        </row>
        <row r="29928">
          <cell r="J29928" t="str">
            <v/>
          </cell>
        </row>
        <row r="29929">
          <cell r="J29929" t="str">
            <v/>
          </cell>
        </row>
        <row r="29930">
          <cell r="J29930" t="str">
            <v/>
          </cell>
        </row>
        <row r="29931">
          <cell r="J29931" t="str">
            <v/>
          </cell>
        </row>
        <row r="29932">
          <cell r="J29932" t="str">
            <v/>
          </cell>
        </row>
        <row r="29933">
          <cell r="J29933" t="str">
            <v/>
          </cell>
        </row>
        <row r="29934">
          <cell r="J29934" t="str">
            <v/>
          </cell>
        </row>
        <row r="29935">
          <cell r="J29935" t="str">
            <v/>
          </cell>
        </row>
        <row r="29936">
          <cell r="J29936" t="str">
            <v/>
          </cell>
        </row>
        <row r="29937">
          <cell r="J29937" t="str">
            <v/>
          </cell>
        </row>
        <row r="29938">
          <cell r="J29938" t="str">
            <v/>
          </cell>
        </row>
        <row r="29939">
          <cell r="J29939" t="str">
            <v/>
          </cell>
        </row>
        <row r="29940">
          <cell r="J29940" t="str">
            <v/>
          </cell>
        </row>
        <row r="29941">
          <cell r="J29941" t="str">
            <v/>
          </cell>
        </row>
        <row r="29942">
          <cell r="J29942" t="str">
            <v/>
          </cell>
        </row>
        <row r="29943">
          <cell r="J29943" t="str">
            <v/>
          </cell>
        </row>
        <row r="29944">
          <cell r="J29944" t="str">
            <v/>
          </cell>
        </row>
        <row r="29945">
          <cell r="J29945" t="str">
            <v/>
          </cell>
        </row>
        <row r="29946">
          <cell r="J29946" t="str">
            <v/>
          </cell>
        </row>
        <row r="29947">
          <cell r="J29947" t="str">
            <v/>
          </cell>
        </row>
        <row r="29948">
          <cell r="J29948" t="str">
            <v/>
          </cell>
        </row>
        <row r="29949">
          <cell r="J29949" t="str">
            <v/>
          </cell>
        </row>
        <row r="29950">
          <cell r="J29950" t="str">
            <v/>
          </cell>
        </row>
        <row r="29951">
          <cell r="J29951" t="str">
            <v/>
          </cell>
        </row>
        <row r="29952">
          <cell r="J29952" t="str">
            <v/>
          </cell>
        </row>
        <row r="29953">
          <cell r="J29953" t="str">
            <v/>
          </cell>
        </row>
        <row r="29954">
          <cell r="J29954" t="str">
            <v/>
          </cell>
        </row>
        <row r="29955">
          <cell r="J29955" t="str">
            <v/>
          </cell>
        </row>
        <row r="29956">
          <cell r="J29956" t="str">
            <v/>
          </cell>
        </row>
        <row r="29957">
          <cell r="J29957" t="str">
            <v/>
          </cell>
        </row>
        <row r="29958">
          <cell r="J29958" t="str">
            <v/>
          </cell>
        </row>
        <row r="29959">
          <cell r="J29959" t="str">
            <v/>
          </cell>
        </row>
        <row r="29960">
          <cell r="J29960" t="str">
            <v/>
          </cell>
        </row>
        <row r="29961">
          <cell r="J29961" t="str">
            <v/>
          </cell>
        </row>
        <row r="29962">
          <cell r="J29962" t="str">
            <v/>
          </cell>
        </row>
        <row r="29963">
          <cell r="J29963" t="str">
            <v/>
          </cell>
        </row>
        <row r="29964">
          <cell r="J29964" t="str">
            <v/>
          </cell>
        </row>
        <row r="29965">
          <cell r="J29965" t="str">
            <v/>
          </cell>
        </row>
        <row r="29966">
          <cell r="J29966" t="str">
            <v/>
          </cell>
        </row>
        <row r="29967">
          <cell r="J29967" t="str">
            <v/>
          </cell>
        </row>
        <row r="29968">
          <cell r="J29968" t="str">
            <v/>
          </cell>
        </row>
        <row r="29969">
          <cell r="J29969" t="str">
            <v/>
          </cell>
        </row>
        <row r="29970">
          <cell r="J29970" t="str">
            <v/>
          </cell>
        </row>
        <row r="29971">
          <cell r="J29971" t="str">
            <v/>
          </cell>
        </row>
        <row r="29972">
          <cell r="J29972" t="str">
            <v/>
          </cell>
        </row>
        <row r="29973">
          <cell r="J29973" t="str">
            <v/>
          </cell>
        </row>
        <row r="29974">
          <cell r="J29974" t="str">
            <v/>
          </cell>
        </row>
        <row r="29975">
          <cell r="J29975" t="str">
            <v/>
          </cell>
        </row>
        <row r="29976">
          <cell r="J29976" t="str">
            <v/>
          </cell>
        </row>
        <row r="29977">
          <cell r="J29977" t="str">
            <v/>
          </cell>
        </row>
        <row r="29978">
          <cell r="J29978" t="str">
            <v/>
          </cell>
        </row>
        <row r="29979">
          <cell r="J29979" t="str">
            <v/>
          </cell>
        </row>
        <row r="29980">
          <cell r="J29980" t="str">
            <v/>
          </cell>
        </row>
        <row r="29981">
          <cell r="J29981" t="str">
            <v/>
          </cell>
        </row>
        <row r="29982">
          <cell r="J29982" t="str">
            <v/>
          </cell>
        </row>
        <row r="29983">
          <cell r="J29983" t="str">
            <v/>
          </cell>
        </row>
        <row r="29984">
          <cell r="J29984" t="str">
            <v/>
          </cell>
        </row>
        <row r="29985">
          <cell r="J29985" t="str">
            <v/>
          </cell>
        </row>
        <row r="29986">
          <cell r="J29986" t="str">
            <v/>
          </cell>
        </row>
        <row r="29987">
          <cell r="J29987" t="str">
            <v/>
          </cell>
        </row>
        <row r="29988">
          <cell r="J29988" t="str">
            <v/>
          </cell>
        </row>
        <row r="29989">
          <cell r="J29989" t="str">
            <v/>
          </cell>
        </row>
        <row r="29990">
          <cell r="J29990" t="str">
            <v/>
          </cell>
        </row>
        <row r="29991">
          <cell r="J29991" t="str">
            <v/>
          </cell>
        </row>
        <row r="29992">
          <cell r="J29992" t="str">
            <v/>
          </cell>
        </row>
        <row r="29993">
          <cell r="J29993" t="str">
            <v/>
          </cell>
        </row>
        <row r="29994">
          <cell r="J29994" t="str">
            <v/>
          </cell>
        </row>
        <row r="29995">
          <cell r="J29995" t="str">
            <v/>
          </cell>
        </row>
        <row r="29996">
          <cell r="J29996" t="str">
            <v/>
          </cell>
        </row>
        <row r="29997">
          <cell r="J29997" t="str">
            <v/>
          </cell>
        </row>
        <row r="29998">
          <cell r="J29998" t="str">
            <v/>
          </cell>
        </row>
        <row r="29999">
          <cell r="J29999" t="str">
            <v/>
          </cell>
        </row>
        <row r="30000">
          <cell r="J30000" t="str">
            <v/>
          </cell>
        </row>
        <row r="30001">
          <cell r="J30001" t="str">
            <v/>
          </cell>
        </row>
        <row r="30002">
          <cell r="J30002" t="str">
            <v/>
          </cell>
        </row>
        <row r="30003">
          <cell r="J30003" t="str">
            <v/>
          </cell>
        </row>
        <row r="30004">
          <cell r="J30004" t="str">
            <v/>
          </cell>
        </row>
        <row r="30005">
          <cell r="J30005" t="str">
            <v/>
          </cell>
        </row>
        <row r="30006">
          <cell r="J30006" t="str">
            <v/>
          </cell>
        </row>
        <row r="30007">
          <cell r="J30007" t="str">
            <v/>
          </cell>
        </row>
        <row r="30008">
          <cell r="J30008" t="str">
            <v/>
          </cell>
        </row>
        <row r="30009">
          <cell r="J30009" t="str">
            <v/>
          </cell>
        </row>
        <row r="30010">
          <cell r="J30010" t="str">
            <v/>
          </cell>
        </row>
        <row r="30011">
          <cell r="J30011" t="str">
            <v/>
          </cell>
        </row>
        <row r="30012">
          <cell r="J30012" t="str">
            <v/>
          </cell>
        </row>
        <row r="30013">
          <cell r="J30013" t="str">
            <v/>
          </cell>
        </row>
        <row r="30014">
          <cell r="J30014" t="str">
            <v/>
          </cell>
        </row>
        <row r="30015">
          <cell r="J30015" t="str">
            <v/>
          </cell>
        </row>
        <row r="30016">
          <cell r="J30016" t="str">
            <v/>
          </cell>
        </row>
        <row r="30017">
          <cell r="J30017" t="str">
            <v/>
          </cell>
        </row>
        <row r="30018">
          <cell r="J30018" t="str">
            <v/>
          </cell>
        </row>
        <row r="30019">
          <cell r="J30019" t="str">
            <v/>
          </cell>
        </row>
        <row r="30020">
          <cell r="J30020" t="str">
            <v/>
          </cell>
        </row>
        <row r="30021">
          <cell r="J30021" t="str">
            <v/>
          </cell>
        </row>
        <row r="30022">
          <cell r="J30022" t="str">
            <v/>
          </cell>
        </row>
        <row r="30023">
          <cell r="J30023" t="str">
            <v/>
          </cell>
        </row>
        <row r="30024">
          <cell r="J30024" t="str">
            <v/>
          </cell>
        </row>
        <row r="30025">
          <cell r="J30025" t="str">
            <v/>
          </cell>
        </row>
        <row r="30026">
          <cell r="J30026" t="str">
            <v/>
          </cell>
        </row>
        <row r="30027">
          <cell r="J30027" t="str">
            <v/>
          </cell>
        </row>
        <row r="30028">
          <cell r="J30028" t="str">
            <v/>
          </cell>
        </row>
        <row r="30029">
          <cell r="J30029" t="str">
            <v/>
          </cell>
        </row>
        <row r="30030">
          <cell r="J30030" t="str">
            <v/>
          </cell>
        </row>
        <row r="30031">
          <cell r="J30031" t="str">
            <v/>
          </cell>
        </row>
        <row r="30032">
          <cell r="J30032" t="str">
            <v/>
          </cell>
        </row>
        <row r="30033">
          <cell r="J30033" t="str">
            <v/>
          </cell>
        </row>
        <row r="30034">
          <cell r="J30034" t="str">
            <v/>
          </cell>
        </row>
        <row r="30035">
          <cell r="J30035" t="str">
            <v/>
          </cell>
        </row>
        <row r="30036">
          <cell r="J30036" t="str">
            <v/>
          </cell>
        </row>
        <row r="30037">
          <cell r="J30037" t="str">
            <v/>
          </cell>
        </row>
        <row r="30038">
          <cell r="J30038" t="str">
            <v/>
          </cell>
        </row>
        <row r="30039">
          <cell r="J30039" t="str">
            <v/>
          </cell>
        </row>
        <row r="30040">
          <cell r="J30040" t="str">
            <v/>
          </cell>
        </row>
        <row r="30041">
          <cell r="J30041" t="str">
            <v/>
          </cell>
        </row>
        <row r="30042">
          <cell r="J30042" t="str">
            <v/>
          </cell>
        </row>
        <row r="30043">
          <cell r="J30043" t="str">
            <v/>
          </cell>
        </row>
        <row r="30044">
          <cell r="J30044" t="str">
            <v/>
          </cell>
        </row>
        <row r="30045">
          <cell r="J30045" t="str">
            <v/>
          </cell>
        </row>
        <row r="30046">
          <cell r="J30046" t="str">
            <v/>
          </cell>
        </row>
        <row r="30047">
          <cell r="J30047" t="str">
            <v/>
          </cell>
        </row>
        <row r="30048">
          <cell r="J30048" t="str">
            <v/>
          </cell>
        </row>
        <row r="30049">
          <cell r="J30049" t="str">
            <v/>
          </cell>
        </row>
        <row r="30050">
          <cell r="J30050" t="str">
            <v/>
          </cell>
        </row>
        <row r="30051">
          <cell r="J30051" t="str">
            <v/>
          </cell>
        </row>
        <row r="30052">
          <cell r="J30052" t="str">
            <v/>
          </cell>
        </row>
        <row r="30053">
          <cell r="J30053" t="str">
            <v/>
          </cell>
        </row>
        <row r="30054">
          <cell r="J30054" t="str">
            <v/>
          </cell>
        </row>
        <row r="30055">
          <cell r="J30055" t="str">
            <v/>
          </cell>
        </row>
        <row r="30056">
          <cell r="J30056" t="str">
            <v/>
          </cell>
        </row>
        <row r="30057">
          <cell r="J30057" t="str">
            <v/>
          </cell>
        </row>
        <row r="30058">
          <cell r="J30058" t="str">
            <v/>
          </cell>
        </row>
        <row r="30059">
          <cell r="J30059" t="str">
            <v/>
          </cell>
        </row>
        <row r="30060">
          <cell r="J30060" t="str">
            <v/>
          </cell>
        </row>
        <row r="30061">
          <cell r="J30061" t="str">
            <v/>
          </cell>
        </row>
        <row r="30062">
          <cell r="J30062" t="str">
            <v/>
          </cell>
        </row>
        <row r="30063">
          <cell r="J30063" t="str">
            <v/>
          </cell>
        </row>
        <row r="30064">
          <cell r="J30064" t="str">
            <v/>
          </cell>
        </row>
        <row r="30065">
          <cell r="J30065" t="str">
            <v/>
          </cell>
        </row>
        <row r="30066">
          <cell r="J30066" t="str">
            <v/>
          </cell>
        </row>
        <row r="30067">
          <cell r="J30067" t="str">
            <v/>
          </cell>
        </row>
        <row r="30068">
          <cell r="J30068" t="str">
            <v/>
          </cell>
        </row>
        <row r="30069">
          <cell r="J30069" t="str">
            <v/>
          </cell>
        </row>
        <row r="30070">
          <cell r="J30070" t="str">
            <v/>
          </cell>
        </row>
        <row r="30071">
          <cell r="J30071" t="str">
            <v/>
          </cell>
        </row>
        <row r="30072">
          <cell r="J30072" t="str">
            <v/>
          </cell>
        </row>
        <row r="30073">
          <cell r="J30073" t="str">
            <v/>
          </cell>
        </row>
        <row r="30074">
          <cell r="J30074" t="str">
            <v/>
          </cell>
        </row>
        <row r="30075">
          <cell r="J30075" t="str">
            <v/>
          </cell>
        </row>
        <row r="30076">
          <cell r="J30076" t="str">
            <v/>
          </cell>
        </row>
        <row r="30077">
          <cell r="J30077" t="str">
            <v/>
          </cell>
        </row>
        <row r="30078">
          <cell r="J30078" t="str">
            <v/>
          </cell>
        </row>
        <row r="30079">
          <cell r="J30079" t="str">
            <v/>
          </cell>
        </row>
        <row r="30080">
          <cell r="J30080" t="str">
            <v/>
          </cell>
        </row>
        <row r="30081">
          <cell r="J30081" t="str">
            <v/>
          </cell>
        </row>
        <row r="30082">
          <cell r="J30082" t="str">
            <v/>
          </cell>
        </row>
        <row r="30083">
          <cell r="J30083" t="str">
            <v/>
          </cell>
        </row>
        <row r="30084">
          <cell r="J30084" t="str">
            <v/>
          </cell>
        </row>
        <row r="30085">
          <cell r="J30085" t="str">
            <v/>
          </cell>
        </row>
        <row r="30086">
          <cell r="J30086" t="str">
            <v/>
          </cell>
        </row>
        <row r="30087">
          <cell r="J30087" t="str">
            <v/>
          </cell>
        </row>
        <row r="30088">
          <cell r="J30088" t="str">
            <v/>
          </cell>
        </row>
        <row r="30089">
          <cell r="J30089" t="str">
            <v/>
          </cell>
        </row>
        <row r="30090">
          <cell r="J30090" t="str">
            <v/>
          </cell>
        </row>
        <row r="30091">
          <cell r="J30091" t="str">
            <v/>
          </cell>
        </row>
        <row r="30092">
          <cell r="J30092" t="str">
            <v/>
          </cell>
        </row>
        <row r="30093">
          <cell r="J30093" t="str">
            <v/>
          </cell>
        </row>
        <row r="30094">
          <cell r="J30094" t="str">
            <v/>
          </cell>
        </row>
        <row r="30095">
          <cell r="J30095" t="str">
            <v/>
          </cell>
        </row>
        <row r="30096">
          <cell r="J30096" t="str">
            <v/>
          </cell>
        </row>
        <row r="30097">
          <cell r="J30097" t="str">
            <v/>
          </cell>
        </row>
        <row r="30098">
          <cell r="J30098" t="str">
            <v/>
          </cell>
        </row>
        <row r="30099">
          <cell r="J30099" t="str">
            <v/>
          </cell>
        </row>
        <row r="30100">
          <cell r="J30100" t="str">
            <v/>
          </cell>
        </row>
        <row r="30101">
          <cell r="J30101" t="str">
            <v/>
          </cell>
        </row>
        <row r="30102">
          <cell r="J30102" t="str">
            <v/>
          </cell>
        </row>
        <row r="30103">
          <cell r="J30103" t="str">
            <v/>
          </cell>
        </row>
        <row r="30104">
          <cell r="J30104" t="str">
            <v/>
          </cell>
        </row>
        <row r="30105">
          <cell r="J30105" t="str">
            <v/>
          </cell>
        </row>
        <row r="30106">
          <cell r="J30106" t="str">
            <v/>
          </cell>
        </row>
        <row r="30107">
          <cell r="J30107" t="str">
            <v/>
          </cell>
        </row>
        <row r="30108">
          <cell r="J30108" t="str">
            <v/>
          </cell>
        </row>
        <row r="30109">
          <cell r="J30109" t="str">
            <v/>
          </cell>
        </row>
        <row r="30110">
          <cell r="J30110" t="str">
            <v/>
          </cell>
        </row>
        <row r="30111">
          <cell r="J30111" t="str">
            <v/>
          </cell>
        </row>
        <row r="30112">
          <cell r="J30112" t="str">
            <v/>
          </cell>
        </row>
        <row r="30113">
          <cell r="J30113" t="str">
            <v/>
          </cell>
        </row>
        <row r="30114">
          <cell r="J30114" t="str">
            <v/>
          </cell>
        </row>
        <row r="30115">
          <cell r="J30115" t="str">
            <v/>
          </cell>
        </row>
        <row r="30116">
          <cell r="J30116" t="str">
            <v/>
          </cell>
        </row>
        <row r="30117">
          <cell r="J30117" t="str">
            <v/>
          </cell>
        </row>
        <row r="30118">
          <cell r="J30118" t="str">
            <v/>
          </cell>
        </row>
        <row r="30119">
          <cell r="J30119" t="str">
            <v/>
          </cell>
        </row>
        <row r="30120">
          <cell r="J30120" t="str">
            <v/>
          </cell>
        </row>
        <row r="30121">
          <cell r="J30121" t="str">
            <v/>
          </cell>
        </row>
        <row r="30122">
          <cell r="J30122" t="str">
            <v/>
          </cell>
        </row>
        <row r="30123">
          <cell r="J30123" t="str">
            <v/>
          </cell>
        </row>
        <row r="30124">
          <cell r="J30124" t="str">
            <v/>
          </cell>
        </row>
        <row r="30125">
          <cell r="J30125" t="str">
            <v/>
          </cell>
        </row>
        <row r="30126">
          <cell r="J30126" t="str">
            <v/>
          </cell>
        </row>
        <row r="30127">
          <cell r="J30127" t="str">
            <v/>
          </cell>
        </row>
        <row r="30128">
          <cell r="J30128" t="str">
            <v/>
          </cell>
        </row>
        <row r="30129">
          <cell r="J30129" t="str">
            <v/>
          </cell>
        </row>
        <row r="30130">
          <cell r="J30130" t="str">
            <v/>
          </cell>
        </row>
        <row r="30131">
          <cell r="J30131" t="str">
            <v/>
          </cell>
        </row>
        <row r="30132">
          <cell r="J30132" t="str">
            <v/>
          </cell>
        </row>
        <row r="30133">
          <cell r="J30133" t="str">
            <v/>
          </cell>
        </row>
        <row r="30134">
          <cell r="J30134" t="str">
            <v/>
          </cell>
        </row>
        <row r="30135">
          <cell r="J30135" t="str">
            <v/>
          </cell>
        </row>
        <row r="30136">
          <cell r="J30136" t="str">
            <v/>
          </cell>
        </row>
        <row r="30137">
          <cell r="J30137" t="str">
            <v/>
          </cell>
        </row>
        <row r="30138">
          <cell r="J30138" t="str">
            <v/>
          </cell>
        </row>
        <row r="30139">
          <cell r="J30139" t="str">
            <v/>
          </cell>
        </row>
        <row r="30140">
          <cell r="J30140" t="str">
            <v/>
          </cell>
        </row>
        <row r="30141">
          <cell r="J30141" t="str">
            <v/>
          </cell>
        </row>
        <row r="30142">
          <cell r="J30142" t="str">
            <v/>
          </cell>
        </row>
        <row r="30143">
          <cell r="J30143" t="str">
            <v/>
          </cell>
        </row>
        <row r="30144">
          <cell r="J30144" t="str">
            <v/>
          </cell>
        </row>
        <row r="30145">
          <cell r="J30145" t="str">
            <v/>
          </cell>
        </row>
        <row r="30146">
          <cell r="J30146" t="str">
            <v/>
          </cell>
        </row>
        <row r="30147">
          <cell r="J30147" t="str">
            <v/>
          </cell>
        </row>
        <row r="30148">
          <cell r="J30148" t="str">
            <v/>
          </cell>
        </row>
        <row r="30149">
          <cell r="J30149" t="str">
            <v/>
          </cell>
        </row>
        <row r="30150">
          <cell r="J30150" t="str">
            <v/>
          </cell>
        </row>
        <row r="30151">
          <cell r="J30151" t="str">
            <v/>
          </cell>
        </row>
        <row r="30152">
          <cell r="J30152" t="str">
            <v/>
          </cell>
        </row>
        <row r="30153">
          <cell r="J30153" t="str">
            <v/>
          </cell>
        </row>
        <row r="30154">
          <cell r="J30154" t="str">
            <v/>
          </cell>
        </row>
        <row r="30155">
          <cell r="J30155" t="str">
            <v/>
          </cell>
        </row>
        <row r="30156">
          <cell r="J30156" t="str">
            <v/>
          </cell>
        </row>
        <row r="30157">
          <cell r="J30157" t="str">
            <v/>
          </cell>
        </row>
        <row r="30158">
          <cell r="J30158" t="str">
            <v/>
          </cell>
        </row>
        <row r="30159">
          <cell r="J30159" t="str">
            <v/>
          </cell>
        </row>
        <row r="30160">
          <cell r="J30160" t="str">
            <v/>
          </cell>
        </row>
        <row r="30161">
          <cell r="J30161" t="str">
            <v/>
          </cell>
        </row>
        <row r="30162">
          <cell r="J30162" t="str">
            <v/>
          </cell>
        </row>
        <row r="30163">
          <cell r="J30163" t="str">
            <v/>
          </cell>
        </row>
        <row r="30164">
          <cell r="J30164" t="str">
            <v/>
          </cell>
        </row>
        <row r="30165">
          <cell r="J30165" t="str">
            <v/>
          </cell>
        </row>
        <row r="30166">
          <cell r="J30166" t="str">
            <v/>
          </cell>
        </row>
        <row r="30167">
          <cell r="J30167" t="str">
            <v/>
          </cell>
        </row>
        <row r="30168">
          <cell r="J30168" t="str">
            <v/>
          </cell>
        </row>
        <row r="30169">
          <cell r="J30169" t="str">
            <v/>
          </cell>
        </row>
        <row r="30170">
          <cell r="J30170" t="str">
            <v/>
          </cell>
        </row>
        <row r="30171">
          <cell r="J30171" t="str">
            <v/>
          </cell>
        </row>
        <row r="30172">
          <cell r="J30172" t="str">
            <v/>
          </cell>
        </row>
        <row r="30173">
          <cell r="J30173" t="str">
            <v/>
          </cell>
        </row>
        <row r="30174">
          <cell r="J30174" t="str">
            <v/>
          </cell>
        </row>
        <row r="30175">
          <cell r="J30175" t="str">
            <v/>
          </cell>
        </row>
        <row r="30176">
          <cell r="J30176" t="str">
            <v/>
          </cell>
        </row>
        <row r="30177">
          <cell r="J30177" t="str">
            <v/>
          </cell>
        </row>
        <row r="30178">
          <cell r="J30178" t="str">
            <v/>
          </cell>
        </row>
        <row r="30179">
          <cell r="J30179" t="str">
            <v/>
          </cell>
        </row>
        <row r="30180">
          <cell r="J30180" t="str">
            <v/>
          </cell>
        </row>
        <row r="30181">
          <cell r="J30181" t="str">
            <v/>
          </cell>
        </row>
        <row r="30182">
          <cell r="J30182" t="str">
            <v/>
          </cell>
        </row>
        <row r="30183">
          <cell r="J30183" t="str">
            <v/>
          </cell>
        </row>
        <row r="30184">
          <cell r="J30184" t="str">
            <v/>
          </cell>
        </row>
        <row r="30185">
          <cell r="J30185" t="str">
            <v/>
          </cell>
        </row>
        <row r="30186">
          <cell r="J30186" t="str">
            <v/>
          </cell>
        </row>
        <row r="30187">
          <cell r="J30187" t="str">
            <v/>
          </cell>
        </row>
        <row r="30188">
          <cell r="J30188" t="str">
            <v/>
          </cell>
        </row>
        <row r="30189">
          <cell r="J30189" t="str">
            <v/>
          </cell>
        </row>
        <row r="30190">
          <cell r="J30190" t="str">
            <v/>
          </cell>
        </row>
        <row r="30191">
          <cell r="J30191" t="str">
            <v/>
          </cell>
        </row>
        <row r="30192">
          <cell r="J30192" t="str">
            <v/>
          </cell>
        </row>
        <row r="30193">
          <cell r="J30193" t="str">
            <v/>
          </cell>
        </row>
        <row r="30194">
          <cell r="J30194" t="str">
            <v/>
          </cell>
        </row>
        <row r="30195">
          <cell r="J30195" t="str">
            <v/>
          </cell>
        </row>
        <row r="30196">
          <cell r="J30196" t="str">
            <v/>
          </cell>
        </row>
        <row r="30197">
          <cell r="J30197" t="str">
            <v/>
          </cell>
        </row>
        <row r="30198">
          <cell r="J30198" t="str">
            <v/>
          </cell>
        </row>
        <row r="30199">
          <cell r="J30199" t="str">
            <v/>
          </cell>
        </row>
        <row r="30200">
          <cell r="J30200" t="str">
            <v/>
          </cell>
        </row>
        <row r="30201">
          <cell r="J30201" t="str">
            <v/>
          </cell>
        </row>
        <row r="30202">
          <cell r="J30202" t="str">
            <v/>
          </cell>
        </row>
        <row r="30203">
          <cell r="J30203" t="str">
            <v/>
          </cell>
        </row>
        <row r="30204">
          <cell r="J30204" t="str">
            <v/>
          </cell>
        </row>
        <row r="30205">
          <cell r="J30205" t="str">
            <v/>
          </cell>
        </row>
        <row r="30206">
          <cell r="J30206" t="str">
            <v/>
          </cell>
        </row>
        <row r="30207">
          <cell r="J30207" t="str">
            <v/>
          </cell>
        </row>
        <row r="30208">
          <cell r="J30208" t="str">
            <v/>
          </cell>
        </row>
        <row r="30209">
          <cell r="J30209" t="str">
            <v/>
          </cell>
        </row>
        <row r="30210">
          <cell r="J30210" t="str">
            <v/>
          </cell>
        </row>
        <row r="30211">
          <cell r="J30211" t="str">
            <v/>
          </cell>
        </row>
        <row r="30212">
          <cell r="J30212" t="str">
            <v/>
          </cell>
        </row>
        <row r="30213">
          <cell r="J30213" t="str">
            <v/>
          </cell>
        </row>
        <row r="30214">
          <cell r="J30214" t="str">
            <v/>
          </cell>
        </row>
        <row r="30215">
          <cell r="J30215" t="str">
            <v/>
          </cell>
        </row>
        <row r="30216">
          <cell r="J30216" t="str">
            <v/>
          </cell>
        </row>
        <row r="30217">
          <cell r="J30217" t="str">
            <v/>
          </cell>
        </row>
        <row r="30218">
          <cell r="J30218" t="str">
            <v/>
          </cell>
        </row>
        <row r="30219">
          <cell r="J30219" t="str">
            <v/>
          </cell>
        </row>
        <row r="30220">
          <cell r="J30220" t="str">
            <v/>
          </cell>
        </row>
        <row r="30221">
          <cell r="J30221" t="str">
            <v/>
          </cell>
        </row>
        <row r="30222">
          <cell r="J30222" t="str">
            <v/>
          </cell>
        </row>
        <row r="30223">
          <cell r="J30223" t="str">
            <v/>
          </cell>
        </row>
        <row r="30224">
          <cell r="J30224" t="str">
            <v/>
          </cell>
        </row>
        <row r="30225">
          <cell r="J30225" t="str">
            <v/>
          </cell>
        </row>
        <row r="30226">
          <cell r="J30226" t="str">
            <v/>
          </cell>
        </row>
        <row r="30227">
          <cell r="J30227" t="str">
            <v/>
          </cell>
        </row>
        <row r="30228">
          <cell r="J30228" t="str">
            <v/>
          </cell>
        </row>
        <row r="30229">
          <cell r="J30229" t="str">
            <v/>
          </cell>
        </row>
        <row r="30230">
          <cell r="J30230" t="str">
            <v/>
          </cell>
        </row>
        <row r="30231">
          <cell r="J30231" t="str">
            <v/>
          </cell>
        </row>
        <row r="30232">
          <cell r="J30232" t="str">
            <v/>
          </cell>
        </row>
        <row r="30233">
          <cell r="J30233" t="str">
            <v/>
          </cell>
        </row>
        <row r="30234">
          <cell r="J30234" t="str">
            <v/>
          </cell>
        </row>
        <row r="30235">
          <cell r="J30235" t="str">
            <v/>
          </cell>
        </row>
        <row r="30236">
          <cell r="J30236" t="str">
            <v/>
          </cell>
        </row>
        <row r="30237">
          <cell r="J30237" t="str">
            <v/>
          </cell>
        </row>
        <row r="30238">
          <cell r="J30238" t="str">
            <v/>
          </cell>
        </row>
        <row r="30239">
          <cell r="J30239" t="str">
            <v/>
          </cell>
        </row>
        <row r="30240">
          <cell r="J30240" t="str">
            <v/>
          </cell>
        </row>
        <row r="30241">
          <cell r="J30241" t="str">
            <v/>
          </cell>
        </row>
        <row r="30242">
          <cell r="J30242" t="str">
            <v/>
          </cell>
        </row>
        <row r="30243">
          <cell r="J30243" t="str">
            <v/>
          </cell>
        </row>
        <row r="30244">
          <cell r="J30244" t="str">
            <v/>
          </cell>
        </row>
        <row r="30245">
          <cell r="J30245" t="str">
            <v/>
          </cell>
        </row>
        <row r="30246">
          <cell r="J30246" t="str">
            <v/>
          </cell>
        </row>
        <row r="30247">
          <cell r="J30247" t="str">
            <v/>
          </cell>
        </row>
        <row r="30248">
          <cell r="J30248" t="str">
            <v/>
          </cell>
        </row>
        <row r="30249">
          <cell r="J30249" t="str">
            <v/>
          </cell>
        </row>
        <row r="30250">
          <cell r="J30250" t="str">
            <v/>
          </cell>
        </row>
        <row r="30251">
          <cell r="J30251" t="str">
            <v/>
          </cell>
        </row>
        <row r="30252">
          <cell r="J30252" t="str">
            <v/>
          </cell>
        </row>
        <row r="30253">
          <cell r="J30253" t="str">
            <v/>
          </cell>
        </row>
        <row r="30254">
          <cell r="J30254" t="str">
            <v/>
          </cell>
        </row>
        <row r="30255">
          <cell r="J30255" t="str">
            <v/>
          </cell>
        </row>
        <row r="30256">
          <cell r="J30256" t="str">
            <v/>
          </cell>
        </row>
        <row r="30257">
          <cell r="J30257" t="str">
            <v/>
          </cell>
        </row>
        <row r="30258">
          <cell r="J30258" t="str">
            <v/>
          </cell>
        </row>
        <row r="30259">
          <cell r="J30259" t="str">
            <v/>
          </cell>
        </row>
        <row r="30260">
          <cell r="J30260" t="str">
            <v/>
          </cell>
        </row>
        <row r="30261">
          <cell r="J30261" t="str">
            <v/>
          </cell>
        </row>
        <row r="30262">
          <cell r="J30262" t="str">
            <v/>
          </cell>
        </row>
        <row r="30263">
          <cell r="J30263" t="str">
            <v/>
          </cell>
        </row>
        <row r="30264">
          <cell r="J30264" t="str">
            <v/>
          </cell>
        </row>
        <row r="30265">
          <cell r="J30265" t="str">
            <v/>
          </cell>
        </row>
        <row r="30266">
          <cell r="J30266" t="str">
            <v/>
          </cell>
        </row>
        <row r="30267">
          <cell r="J30267" t="str">
            <v/>
          </cell>
        </row>
        <row r="30268">
          <cell r="J30268" t="str">
            <v/>
          </cell>
        </row>
        <row r="30269">
          <cell r="J30269" t="str">
            <v/>
          </cell>
        </row>
        <row r="30270">
          <cell r="J30270" t="str">
            <v/>
          </cell>
        </row>
        <row r="30271">
          <cell r="J30271" t="str">
            <v/>
          </cell>
        </row>
        <row r="30272">
          <cell r="J30272" t="str">
            <v/>
          </cell>
        </row>
        <row r="30273">
          <cell r="J30273" t="str">
            <v/>
          </cell>
        </row>
        <row r="30274">
          <cell r="J30274" t="str">
            <v/>
          </cell>
        </row>
        <row r="30275">
          <cell r="J30275" t="str">
            <v/>
          </cell>
        </row>
        <row r="30276">
          <cell r="J30276" t="str">
            <v/>
          </cell>
        </row>
        <row r="30277">
          <cell r="J30277" t="str">
            <v/>
          </cell>
        </row>
        <row r="30278">
          <cell r="J30278" t="str">
            <v/>
          </cell>
        </row>
        <row r="30279">
          <cell r="J30279" t="str">
            <v/>
          </cell>
        </row>
        <row r="30280">
          <cell r="J30280" t="str">
            <v/>
          </cell>
        </row>
        <row r="30281">
          <cell r="J30281" t="str">
            <v/>
          </cell>
        </row>
        <row r="30282">
          <cell r="J30282" t="str">
            <v/>
          </cell>
        </row>
        <row r="30283">
          <cell r="J30283" t="str">
            <v/>
          </cell>
        </row>
        <row r="30284">
          <cell r="J30284" t="str">
            <v/>
          </cell>
        </row>
        <row r="30285">
          <cell r="J30285" t="str">
            <v/>
          </cell>
        </row>
        <row r="30286">
          <cell r="J30286" t="str">
            <v/>
          </cell>
        </row>
        <row r="30287">
          <cell r="J30287" t="str">
            <v/>
          </cell>
        </row>
        <row r="30288">
          <cell r="J30288" t="str">
            <v/>
          </cell>
        </row>
        <row r="30289">
          <cell r="J30289" t="str">
            <v/>
          </cell>
        </row>
        <row r="30290">
          <cell r="J30290" t="str">
            <v/>
          </cell>
        </row>
        <row r="30291">
          <cell r="J30291" t="str">
            <v/>
          </cell>
        </row>
        <row r="30292">
          <cell r="J30292" t="str">
            <v/>
          </cell>
        </row>
        <row r="30293">
          <cell r="J30293" t="str">
            <v/>
          </cell>
        </row>
        <row r="30294">
          <cell r="J30294" t="str">
            <v/>
          </cell>
        </row>
        <row r="30295">
          <cell r="J30295" t="str">
            <v/>
          </cell>
        </row>
        <row r="30296">
          <cell r="J30296" t="str">
            <v/>
          </cell>
        </row>
        <row r="30297">
          <cell r="J30297" t="str">
            <v/>
          </cell>
        </row>
        <row r="30298">
          <cell r="J30298" t="str">
            <v/>
          </cell>
        </row>
        <row r="30299">
          <cell r="J30299" t="str">
            <v/>
          </cell>
        </row>
        <row r="30300">
          <cell r="J30300" t="str">
            <v/>
          </cell>
        </row>
        <row r="30301">
          <cell r="J30301" t="str">
            <v/>
          </cell>
        </row>
        <row r="30302">
          <cell r="J30302" t="str">
            <v/>
          </cell>
        </row>
        <row r="30303">
          <cell r="J30303" t="str">
            <v/>
          </cell>
        </row>
        <row r="30304">
          <cell r="J30304" t="str">
            <v/>
          </cell>
        </row>
        <row r="30305">
          <cell r="J30305" t="str">
            <v/>
          </cell>
        </row>
        <row r="30306">
          <cell r="J30306" t="str">
            <v/>
          </cell>
        </row>
        <row r="30307">
          <cell r="J30307" t="str">
            <v/>
          </cell>
        </row>
        <row r="30308">
          <cell r="J30308" t="str">
            <v/>
          </cell>
        </row>
        <row r="30309">
          <cell r="J30309" t="str">
            <v/>
          </cell>
        </row>
        <row r="30310">
          <cell r="J30310" t="str">
            <v/>
          </cell>
        </row>
        <row r="30311">
          <cell r="J30311" t="str">
            <v/>
          </cell>
        </row>
        <row r="30312">
          <cell r="J30312" t="str">
            <v/>
          </cell>
        </row>
        <row r="30313">
          <cell r="J30313" t="str">
            <v/>
          </cell>
        </row>
        <row r="30314">
          <cell r="J30314" t="str">
            <v/>
          </cell>
        </row>
        <row r="30315">
          <cell r="J30315" t="str">
            <v/>
          </cell>
        </row>
        <row r="30316">
          <cell r="J30316" t="str">
            <v/>
          </cell>
        </row>
        <row r="30317">
          <cell r="J30317" t="str">
            <v/>
          </cell>
        </row>
        <row r="30318">
          <cell r="J30318" t="str">
            <v/>
          </cell>
        </row>
        <row r="30319">
          <cell r="J30319" t="str">
            <v/>
          </cell>
        </row>
        <row r="30320">
          <cell r="J30320" t="str">
            <v/>
          </cell>
        </row>
        <row r="30321">
          <cell r="J30321" t="str">
            <v/>
          </cell>
        </row>
        <row r="30322">
          <cell r="J30322" t="str">
            <v/>
          </cell>
        </row>
        <row r="30323">
          <cell r="J30323" t="str">
            <v/>
          </cell>
        </row>
        <row r="30324">
          <cell r="J30324" t="str">
            <v/>
          </cell>
        </row>
        <row r="30325">
          <cell r="J30325" t="str">
            <v/>
          </cell>
        </row>
        <row r="30326">
          <cell r="J30326" t="str">
            <v/>
          </cell>
        </row>
        <row r="30327">
          <cell r="J30327" t="str">
            <v/>
          </cell>
        </row>
        <row r="30328">
          <cell r="J30328" t="str">
            <v/>
          </cell>
        </row>
        <row r="30329">
          <cell r="J30329" t="str">
            <v/>
          </cell>
        </row>
        <row r="30330">
          <cell r="J30330" t="str">
            <v/>
          </cell>
        </row>
        <row r="30331">
          <cell r="J30331" t="str">
            <v/>
          </cell>
        </row>
        <row r="30332">
          <cell r="J30332" t="str">
            <v/>
          </cell>
        </row>
        <row r="30333">
          <cell r="J30333" t="str">
            <v/>
          </cell>
        </row>
        <row r="30334">
          <cell r="J30334" t="str">
            <v/>
          </cell>
        </row>
        <row r="30335">
          <cell r="J30335" t="str">
            <v/>
          </cell>
        </row>
        <row r="30336">
          <cell r="J30336" t="str">
            <v/>
          </cell>
        </row>
        <row r="30337">
          <cell r="J30337" t="str">
            <v/>
          </cell>
        </row>
        <row r="30338">
          <cell r="J30338" t="str">
            <v/>
          </cell>
        </row>
        <row r="30339">
          <cell r="J30339" t="str">
            <v/>
          </cell>
        </row>
        <row r="30340">
          <cell r="J30340" t="str">
            <v/>
          </cell>
        </row>
        <row r="30341">
          <cell r="J30341" t="str">
            <v/>
          </cell>
        </row>
        <row r="30342">
          <cell r="J30342" t="str">
            <v/>
          </cell>
        </row>
        <row r="30343">
          <cell r="J30343" t="str">
            <v/>
          </cell>
        </row>
        <row r="30344">
          <cell r="J30344" t="str">
            <v/>
          </cell>
        </row>
        <row r="30345">
          <cell r="J30345" t="str">
            <v/>
          </cell>
        </row>
        <row r="30346">
          <cell r="J30346" t="str">
            <v/>
          </cell>
        </row>
        <row r="30347">
          <cell r="J30347" t="str">
            <v/>
          </cell>
        </row>
        <row r="30348">
          <cell r="J30348" t="str">
            <v/>
          </cell>
        </row>
        <row r="30349">
          <cell r="J30349" t="str">
            <v/>
          </cell>
        </row>
        <row r="30350">
          <cell r="J30350" t="str">
            <v/>
          </cell>
        </row>
        <row r="30351">
          <cell r="J30351" t="str">
            <v/>
          </cell>
        </row>
        <row r="30352">
          <cell r="J30352" t="str">
            <v/>
          </cell>
        </row>
        <row r="30353">
          <cell r="J30353" t="str">
            <v/>
          </cell>
        </row>
        <row r="30354">
          <cell r="J30354" t="str">
            <v/>
          </cell>
        </row>
        <row r="30355">
          <cell r="J30355" t="str">
            <v/>
          </cell>
        </row>
        <row r="30356">
          <cell r="J30356" t="str">
            <v/>
          </cell>
        </row>
        <row r="30357">
          <cell r="J30357" t="str">
            <v/>
          </cell>
        </row>
        <row r="30358">
          <cell r="J30358" t="str">
            <v/>
          </cell>
        </row>
        <row r="30359">
          <cell r="J30359" t="str">
            <v/>
          </cell>
        </row>
        <row r="30360">
          <cell r="J30360" t="str">
            <v/>
          </cell>
        </row>
        <row r="30361">
          <cell r="J30361" t="str">
            <v/>
          </cell>
        </row>
        <row r="30362">
          <cell r="J30362" t="str">
            <v/>
          </cell>
        </row>
        <row r="30363">
          <cell r="J30363" t="str">
            <v/>
          </cell>
        </row>
        <row r="30364">
          <cell r="J30364" t="str">
            <v/>
          </cell>
        </row>
        <row r="30365">
          <cell r="J30365" t="str">
            <v/>
          </cell>
        </row>
        <row r="30366">
          <cell r="J30366" t="str">
            <v/>
          </cell>
        </row>
        <row r="30367">
          <cell r="J30367" t="str">
            <v/>
          </cell>
        </row>
        <row r="30368">
          <cell r="J30368" t="str">
            <v/>
          </cell>
        </row>
        <row r="30369">
          <cell r="J30369" t="str">
            <v/>
          </cell>
        </row>
        <row r="30370">
          <cell r="J30370" t="str">
            <v/>
          </cell>
        </row>
        <row r="30371">
          <cell r="J30371" t="str">
            <v/>
          </cell>
        </row>
        <row r="30372">
          <cell r="J30372" t="str">
            <v/>
          </cell>
        </row>
        <row r="30373">
          <cell r="J30373" t="str">
            <v/>
          </cell>
        </row>
        <row r="30374">
          <cell r="J30374" t="str">
            <v/>
          </cell>
        </row>
        <row r="30375">
          <cell r="J30375" t="str">
            <v/>
          </cell>
        </row>
        <row r="30376">
          <cell r="J30376" t="str">
            <v/>
          </cell>
        </row>
        <row r="30377">
          <cell r="J30377" t="str">
            <v/>
          </cell>
        </row>
        <row r="30378">
          <cell r="J30378" t="str">
            <v/>
          </cell>
        </row>
        <row r="30379">
          <cell r="J30379" t="str">
            <v/>
          </cell>
        </row>
        <row r="30380">
          <cell r="J30380" t="str">
            <v/>
          </cell>
        </row>
        <row r="30381">
          <cell r="J30381" t="str">
            <v/>
          </cell>
        </row>
        <row r="30382">
          <cell r="J30382" t="str">
            <v/>
          </cell>
        </row>
        <row r="30383">
          <cell r="J30383" t="str">
            <v/>
          </cell>
        </row>
        <row r="30384">
          <cell r="J30384" t="str">
            <v/>
          </cell>
        </row>
        <row r="30385">
          <cell r="J30385" t="str">
            <v/>
          </cell>
        </row>
        <row r="30386">
          <cell r="J30386" t="str">
            <v/>
          </cell>
        </row>
        <row r="30387">
          <cell r="J30387" t="str">
            <v/>
          </cell>
        </row>
        <row r="30388">
          <cell r="J30388" t="str">
            <v/>
          </cell>
        </row>
        <row r="30389">
          <cell r="J30389" t="str">
            <v/>
          </cell>
        </row>
        <row r="30390">
          <cell r="J30390" t="str">
            <v/>
          </cell>
        </row>
        <row r="30391">
          <cell r="J30391" t="str">
            <v/>
          </cell>
        </row>
        <row r="30392">
          <cell r="J30392" t="str">
            <v/>
          </cell>
        </row>
        <row r="30393">
          <cell r="J30393" t="str">
            <v/>
          </cell>
        </row>
        <row r="30394">
          <cell r="J30394" t="str">
            <v/>
          </cell>
        </row>
        <row r="30395">
          <cell r="J30395" t="str">
            <v/>
          </cell>
        </row>
        <row r="30396">
          <cell r="J30396" t="str">
            <v/>
          </cell>
        </row>
        <row r="30397">
          <cell r="J30397" t="str">
            <v/>
          </cell>
        </row>
        <row r="30398">
          <cell r="J30398" t="str">
            <v/>
          </cell>
        </row>
        <row r="30399">
          <cell r="J30399" t="str">
            <v/>
          </cell>
        </row>
        <row r="30400">
          <cell r="J30400" t="str">
            <v/>
          </cell>
        </row>
        <row r="30401">
          <cell r="J30401" t="str">
            <v/>
          </cell>
        </row>
        <row r="30402">
          <cell r="J30402" t="str">
            <v/>
          </cell>
        </row>
        <row r="30403">
          <cell r="J30403" t="str">
            <v/>
          </cell>
        </row>
        <row r="30404">
          <cell r="J30404" t="str">
            <v/>
          </cell>
        </row>
        <row r="30405">
          <cell r="J30405" t="str">
            <v/>
          </cell>
        </row>
        <row r="30406">
          <cell r="J30406" t="str">
            <v/>
          </cell>
        </row>
        <row r="30407">
          <cell r="J30407" t="str">
            <v/>
          </cell>
        </row>
        <row r="30408">
          <cell r="J30408" t="str">
            <v/>
          </cell>
        </row>
        <row r="30409">
          <cell r="J30409" t="str">
            <v/>
          </cell>
        </row>
        <row r="30410">
          <cell r="J30410" t="str">
            <v/>
          </cell>
        </row>
        <row r="30411">
          <cell r="J30411" t="str">
            <v/>
          </cell>
        </row>
        <row r="30412">
          <cell r="J30412" t="str">
            <v/>
          </cell>
        </row>
        <row r="30413">
          <cell r="J30413" t="str">
            <v/>
          </cell>
        </row>
        <row r="30414">
          <cell r="J30414" t="str">
            <v/>
          </cell>
        </row>
        <row r="30415">
          <cell r="J30415" t="str">
            <v/>
          </cell>
        </row>
        <row r="30416">
          <cell r="J30416" t="str">
            <v/>
          </cell>
        </row>
        <row r="30417">
          <cell r="J30417" t="str">
            <v/>
          </cell>
        </row>
        <row r="30418">
          <cell r="J30418" t="str">
            <v/>
          </cell>
        </row>
        <row r="30419">
          <cell r="J30419" t="str">
            <v/>
          </cell>
        </row>
        <row r="30420">
          <cell r="J30420" t="str">
            <v/>
          </cell>
        </row>
        <row r="30421">
          <cell r="J30421" t="str">
            <v/>
          </cell>
        </row>
        <row r="30422">
          <cell r="J30422" t="str">
            <v/>
          </cell>
        </row>
        <row r="30423">
          <cell r="J30423" t="str">
            <v/>
          </cell>
        </row>
        <row r="30424">
          <cell r="J30424" t="str">
            <v/>
          </cell>
        </row>
        <row r="30425">
          <cell r="J30425" t="str">
            <v/>
          </cell>
        </row>
        <row r="30426">
          <cell r="J30426" t="str">
            <v/>
          </cell>
        </row>
        <row r="30427">
          <cell r="J30427" t="str">
            <v/>
          </cell>
        </row>
        <row r="30428">
          <cell r="J30428" t="str">
            <v/>
          </cell>
        </row>
        <row r="30429">
          <cell r="J30429" t="str">
            <v/>
          </cell>
        </row>
        <row r="30430">
          <cell r="J30430" t="str">
            <v/>
          </cell>
        </row>
        <row r="30431">
          <cell r="J30431" t="str">
            <v/>
          </cell>
        </row>
        <row r="30432">
          <cell r="J30432" t="str">
            <v/>
          </cell>
        </row>
        <row r="30433">
          <cell r="J30433" t="str">
            <v/>
          </cell>
        </row>
        <row r="30434">
          <cell r="J30434" t="str">
            <v/>
          </cell>
        </row>
        <row r="30435">
          <cell r="J30435" t="str">
            <v/>
          </cell>
        </row>
        <row r="30436">
          <cell r="J30436" t="str">
            <v/>
          </cell>
        </row>
        <row r="30437">
          <cell r="J30437" t="str">
            <v/>
          </cell>
        </row>
        <row r="30438">
          <cell r="J30438" t="str">
            <v/>
          </cell>
        </row>
        <row r="30439">
          <cell r="J30439" t="str">
            <v/>
          </cell>
        </row>
        <row r="30440">
          <cell r="J30440" t="str">
            <v/>
          </cell>
        </row>
        <row r="30441">
          <cell r="J30441" t="str">
            <v/>
          </cell>
        </row>
        <row r="30442">
          <cell r="J30442" t="str">
            <v/>
          </cell>
        </row>
        <row r="30443">
          <cell r="J30443" t="str">
            <v/>
          </cell>
        </row>
        <row r="30444">
          <cell r="J30444" t="str">
            <v/>
          </cell>
        </row>
        <row r="30445">
          <cell r="J30445" t="str">
            <v/>
          </cell>
        </row>
        <row r="30446">
          <cell r="J30446" t="str">
            <v/>
          </cell>
        </row>
        <row r="30447">
          <cell r="J30447" t="str">
            <v/>
          </cell>
        </row>
        <row r="30448">
          <cell r="J30448" t="str">
            <v/>
          </cell>
        </row>
        <row r="30449">
          <cell r="J30449" t="str">
            <v/>
          </cell>
        </row>
        <row r="30450">
          <cell r="J30450" t="str">
            <v/>
          </cell>
        </row>
        <row r="30451">
          <cell r="J30451" t="str">
            <v/>
          </cell>
        </row>
        <row r="30452">
          <cell r="J30452" t="str">
            <v/>
          </cell>
        </row>
        <row r="30453">
          <cell r="J30453" t="str">
            <v/>
          </cell>
        </row>
        <row r="30454">
          <cell r="J30454" t="str">
            <v/>
          </cell>
        </row>
        <row r="30455">
          <cell r="J30455" t="str">
            <v/>
          </cell>
        </row>
        <row r="30456">
          <cell r="J30456" t="str">
            <v/>
          </cell>
        </row>
        <row r="30457">
          <cell r="J30457" t="str">
            <v/>
          </cell>
        </row>
        <row r="30458">
          <cell r="J30458" t="str">
            <v/>
          </cell>
        </row>
        <row r="30459">
          <cell r="J30459" t="str">
            <v/>
          </cell>
        </row>
        <row r="30460">
          <cell r="J30460" t="str">
            <v/>
          </cell>
        </row>
        <row r="30461">
          <cell r="J30461" t="str">
            <v/>
          </cell>
        </row>
        <row r="30462">
          <cell r="J30462" t="str">
            <v/>
          </cell>
        </row>
        <row r="30463">
          <cell r="J30463" t="str">
            <v/>
          </cell>
        </row>
        <row r="30464">
          <cell r="J30464" t="str">
            <v/>
          </cell>
        </row>
        <row r="30465">
          <cell r="J30465" t="str">
            <v/>
          </cell>
        </row>
        <row r="30466">
          <cell r="J30466" t="str">
            <v/>
          </cell>
        </row>
        <row r="30467">
          <cell r="J30467" t="str">
            <v/>
          </cell>
        </row>
        <row r="30468">
          <cell r="J30468" t="str">
            <v/>
          </cell>
        </row>
        <row r="30469">
          <cell r="J30469" t="str">
            <v/>
          </cell>
        </row>
        <row r="30470">
          <cell r="J30470" t="str">
            <v/>
          </cell>
        </row>
        <row r="30471">
          <cell r="J30471" t="str">
            <v/>
          </cell>
        </row>
        <row r="30472">
          <cell r="J30472" t="str">
            <v/>
          </cell>
        </row>
        <row r="30473">
          <cell r="J30473" t="str">
            <v/>
          </cell>
        </row>
        <row r="30474">
          <cell r="J30474" t="str">
            <v/>
          </cell>
        </row>
        <row r="30475">
          <cell r="J30475" t="str">
            <v/>
          </cell>
        </row>
        <row r="30476">
          <cell r="J30476" t="str">
            <v/>
          </cell>
        </row>
        <row r="30477">
          <cell r="J30477" t="str">
            <v/>
          </cell>
        </row>
        <row r="30478">
          <cell r="J30478" t="str">
            <v/>
          </cell>
        </row>
        <row r="30479">
          <cell r="J30479" t="str">
            <v/>
          </cell>
        </row>
        <row r="30480">
          <cell r="J30480" t="str">
            <v/>
          </cell>
        </row>
        <row r="30481">
          <cell r="J30481" t="str">
            <v/>
          </cell>
        </row>
        <row r="30482">
          <cell r="J30482" t="str">
            <v/>
          </cell>
        </row>
        <row r="30483">
          <cell r="J30483" t="str">
            <v/>
          </cell>
        </row>
        <row r="30484">
          <cell r="J30484" t="str">
            <v/>
          </cell>
        </row>
        <row r="30485">
          <cell r="J30485" t="str">
            <v/>
          </cell>
        </row>
        <row r="30486">
          <cell r="J30486" t="str">
            <v/>
          </cell>
        </row>
        <row r="30487">
          <cell r="J30487" t="str">
            <v/>
          </cell>
        </row>
        <row r="30488">
          <cell r="J30488" t="str">
            <v/>
          </cell>
        </row>
        <row r="30489">
          <cell r="J30489" t="str">
            <v/>
          </cell>
        </row>
        <row r="30490">
          <cell r="J30490" t="str">
            <v/>
          </cell>
        </row>
        <row r="30491">
          <cell r="J30491" t="str">
            <v/>
          </cell>
        </row>
        <row r="30492">
          <cell r="J30492" t="str">
            <v/>
          </cell>
        </row>
        <row r="30493">
          <cell r="J30493" t="str">
            <v/>
          </cell>
        </row>
        <row r="30494">
          <cell r="J30494" t="str">
            <v/>
          </cell>
        </row>
        <row r="30495">
          <cell r="J30495" t="str">
            <v/>
          </cell>
        </row>
        <row r="30496">
          <cell r="J30496" t="str">
            <v/>
          </cell>
        </row>
        <row r="30497">
          <cell r="J30497" t="str">
            <v/>
          </cell>
        </row>
        <row r="30498">
          <cell r="J30498" t="str">
            <v/>
          </cell>
        </row>
        <row r="30499">
          <cell r="J30499" t="str">
            <v/>
          </cell>
        </row>
        <row r="30500">
          <cell r="J30500" t="str">
            <v/>
          </cell>
        </row>
        <row r="30501">
          <cell r="J30501" t="str">
            <v/>
          </cell>
        </row>
        <row r="30502">
          <cell r="J30502" t="str">
            <v/>
          </cell>
        </row>
        <row r="30503">
          <cell r="J30503" t="str">
            <v/>
          </cell>
        </row>
        <row r="30504">
          <cell r="J30504" t="str">
            <v/>
          </cell>
        </row>
        <row r="30505">
          <cell r="J30505" t="str">
            <v/>
          </cell>
        </row>
        <row r="30506">
          <cell r="J30506" t="str">
            <v/>
          </cell>
        </row>
        <row r="30507">
          <cell r="J30507" t="str">
            <v/>
          </cell>
        </row>
        <row r="30508">
          <cell r="J30508" t="str">
            <v/>
          </cell>
        </row>
        <row r="30509">
          <cell r="J30509" t="str">
            <v/>
          </cell>
        </row>
        <row r="30510">
          <cell r="J30510" t="str">
            <v/>
          </cell>
        </row>
        <row r="30511">
          <cell r="J30511" t="str">
            <v/>
          </cell>
        </row>
        <row r="30512">
          <cell r="J30512" t="str">
            <v/>
          </cell>
        </row>
        <row r="30513">
          <cell r="J30513" t="str">
            <v/>
          </cell>
        </row>
        <row r="30514">
          <cell r="J30514" t="str">
            <v/>
          </cell>
        </row>
        <row r="30515">
          <cell r="J30515" t="str">
            <v/>
          </cell>
        </row>
        <row r="30516">
          <cell r="J30516" t="str">
            <v/>
          </cell>
        </row>
        <row r="30517">
          <cell r="J30517" t="str">
            <v/>
          </cell>
        </row>
        <row r="30518">
          <cell r="J30518" t="str">
            <v/>
          </cell>
        </row>
        <row r="30519">
          <cell r="J30519" t="str">
            <v/>
          </cell>
        </row>
        <row r="30520">
          <cell r="J30520" t="str">
            <v/>
          </cell>
        </row>
        <row r="30521">
          <cell r="J30521" t="str">
            <v/>
          </cell>
        </row>
        <row r="30522">
          <cell r="J30522" t="str">
            <v/>
          </cell>
        </row>
        <row r="30523">
          <cell r="J30523" t="str">
            <v/>
          </cell>
        </row>
        <row r="30524">
          <cell r="J30524" t="str">
            <v/>
          </cell>
        </row>
        <row r="30525">
          <cell r="J30525" t="str">
            <v/>
          </cell>
        </row>
        <row r="30526">
          <cell r="J30526" t="str">
            <v/>
          </cell>
        </row>
        <row r="30527">
          <cell r="J30527" t="str">
            <v/>
          </cell>
        </row>
        <row r="30528">
          <cell r="J30528" t="str">
            <v/>
          </cell>
        </row>
        <row r="30529">
          <cell r="J30529" t="str">
            <v/>
          </cell>
        </row>
        <row r="30530">
          <cell r="J30530" t="str">
            <v/>
          </cell>
        </row>
        <row r="30531">
          <cell r="J30531" t="str">
            <v/>
          </cell>
        </row>
        <row r="30532">
          <cell r="J30532" t="str">
            <v/>
          </cell>
        </row>
        <row r="30533">
          <cell r="J30533" t="str">
            <v/>
          </cell>
        </row>
        <row r="30534">
          <cell r="J30534" t="str">
            <v/>
          </cell>
        </row>
        <row r="30535">
          <cell r="J30535" t="str">
            <v/>
          </cell>
        </row>
        <row r="30536">
          <cell r="J30536" t="str">
            <v/>
          </cell>
        </row>
        <row r="30537">
          <cell r="J30537" t="str">
            <v/>
          </cell>
        </row>
        <row r="30538">
          <cell r="J30538" t="str">
            <v/>
          </cell>
        </row>
        <row r="30539">
          <cell r="J30539" t="str">
            <v/>
          </cell>
        </row>
        <row r="30540">
          <cell r="J30540" t="str">
            <v/>
          </cell>
        </row>
        <row r="30541">
          <cell r="J30541" t="str">
            <v/>
          </cell>
        </row>
        <row r="30542">
          <cell r="J30542" t="str">
            <v/>
          </cell>
        </row>
        <row r="30543">
          <cell r="J30543" t="str">
            <v/>
          </cell>
        </row>
        <row r="30544">
          <cell r="J30544" t="str">
            <v/>
          </cell>
        </row>
        <row r="30545">
          <cell r="J30545" t="str">
            <v/>
          </cell>
        </row>
        <row r="30546">
          <cell r="J30546" t="str">
            <v/>
          </cell>
        </row>
        <row r="30547">
          <cell r="J30547" t="str">
            <v/>
          </cell>
        </row>
        <row r="30548">
          <cell r="J30548" t="str">
            <v/>
          </cell>
        </row>
        <row r="30549">
          <cell r="J30549" t="str">
            <v/>
          </cell>
        </row>
        <row r="30550">
          <cell r="J30550" t="str">
            <v/>
          </cell>
        </row>
        <row r="30551">
          <cell r="J30551" t="str">
            <v/>
          </cell>
        </row>
        <row r="30552">
          <cell r="J30552" t="str">
            <v/>
          </cell>
        </row>
        <row r="30553">
          <cell r="J30553" t="str">
            <v/>
          </cell>
        </row>
        <row r="30554">
          <cell r="J30554" t="str">
            <v/>
          </cell>
        </row>
        <row r="30555">
          <cell r="J30555" t="str">
            <v/>
          </cell>
        </row>
        <row r="30556">
          <cell r="J30556" t="str">
            <v/>
          </cell>
        </row>
        <row r="30557">
          <cell r="J30557" t="str">
            <v/>
          </cell>
        </row>
        <row r="30558">
          <cell r="J30558" t="str">
            <v/>
          </cell>
        </row>
        <row r="30559">
          <cell r="J30559" t="str">
            <v/>
          </cell>
        </row>
        <row r="30560">
          <cell r="J30560" t="str">
            <v/>
          </cell>
        </row>
        <row r="30561">
          <cell r="J30561" t="str">
            <v/>
          </cell>
        </row>
        <row r="30562">
          <cell r="J30562" t="str">
            <v/>
          </cell>
        </row>
        <row r="30563">
          <cell r="J30563" t="str">
            <v/>
          </cell>
        </row>
        <row r="30564">
          <cell r="J30564" t="str">
            <v/>
          </cell>
        </row>
        <row r="30565">
          <cell r="J30565" t="str">
            <v/>
          </cell>
        </row>
        <row r="30566">
          <cell r="J30566" t="str">
            <v/>
          </cell>
        </row>
        <row r="30567">
          <cell r="J30567" t="str">
            <v/>
          </cell>
        </row>
        <row r="30568">
          <cell r="J30568" t="str">
            <v/>
          </cell>
        </row>
        <row r="30569">
          <cell r="J30569" t="str">
            <v/>
          </cell>
        </row>
        <row r="30570">
          <cell r="J30570" t="str">
            <v/>
          </cell>
        </row>
        <row r="30571">
          <cell r="J30571" t="str">
            <v/>
          </cell>
        </row>
        <row r="30572">
          <cell r="J30572" t="str">
            <v/>
          </cell>
        </row>
        <row r="30573">
          <cell r="J30573" t="str">
            <v/>
          </cell>
        </row>
        <row r="30574">
          <cell r="J30574" t="str">
            <v/>
          </cell>
        </row>
        <row r="30575">
          <cell r="J30575" t="str">
            <v/>
          </cell>
        </row>
        <row r="30576">
          <cell r="J30576" t="str">
            <v/>
          </cell>
        </row>
        <row r="30577">
          <cell r="J30577" t="str">
            <v/>
          </cell>
        </row>
        <row r="30578">
          <cell r="J30578" t="str">
            <v/>
          </cell>
        </row>
        <row r="30579">
          <cell r="J30579" t="str">
            <v/>
          </cell>
        </row>
        <row r="30580">
          <cell r="J30580" t="str">
            <v/>
          </cell>
        </row>
        <row r="30581">
          <cell r="J30581" t="str">
            <v/>
          </cell>
        </row>
        <row r="30582">
          <cell r="J30582" t="str">
            <v/>
          </cell>
        </row>
        <row r="30583">
          <cell r="J30583" t="str">
            <v/>
          </cell>
        </row>
        <row r="30584">
          <cell r="J30584" t="str">
            <v/>
          </cell>
        </row>
        <row r="30585">
          <cell r="J30585" t="str">
            <v/>
          </cell>
        </row>
        <row r="30586">
          <cell r="J30586" t="str">
            <v/>
          </cell>
        </row>
        <row r="30587">
          <cell r="J30587" t="str">
            <v/>
          </cell>
        </row>
        <row r="30588">
          <cell r="J30588" t="str">
            <v/>
          </cell>
        </row>
        <row r="30589">
          <cell r="J30589" t="str">
            <v/>
          </cell>
        </row>
        <row r="30590">
          <cell r="J30590" t="str">
            <v/>
          </cell>
        </row>
        <row r="30591">
          <cell r="J30591" t="str">
            <v/>
          </cell>
        </row>
        <row r="30592">
          <cell r="J30592" t="str">
            <v/>
          </cell>
        </row>
        <row r="30593">
          <cell r="J30593" t="str">
            <v/>
          </cell>
        </row>
        <row r="30594">
          <cell r="J30594" t="str">
            <v/>
          </cell>
        </row>
        <row r="30595">
          <cell r="J30595" t="str">
            <v/>
          </cell>
        </row>
        <row r="30596">
          <cell r="J30596" t="str">
            <v/>
          </cell>
        </row>
        <row r="30597">
          <cell r="J30597" t="str">
            <v/>
          </cell>
        </row>
        <row r="30598">
          <cell r="J30598" t="str">
            <v/>
          </cell>
        </row>
        <row r="30599">
          <cell r="J30599" t="str">
            <v/>
          </cell>
        </row>
        <row r="30600">
          <cell r="J30600" t="str">
            <v/>
          </cell>
        </row>
        <row r="30601">
          <cell r="J30601" t="str">
            <v/>
          </cell>
        </row>
        <row r="30602">
          <cell r="J30602" t="str">
            <v/>
          </cell>
        </row>
        <row r="30603">
          <cell r="J30603" t="str">
            <v/>
          </cell>
        </row>
        <row r="30604">
          <cell r="J30604" t="str">
            <v/>
          </cell>
        </row>
        <row r="30605">
          <cell r="J30605" t="str">
            <v/>
          </cell>
        </row>
        <row r="30606">
          <cell r="J30606" t="str">
            <v/>
          </cell>
        </row>
        <row r="30607">
          <cell r="J30607" t="str">
            <v/>
          </cell>
        </row>
        <row r="30608">
          <cell r="J30608" t="str">
            <v/>
          </cell>
        </row>
        <row r="30609">
          <cell r="J30609" t="str">
            <v/>
          </cell>
        </row>
        <row r="30610">
          <cell r="J30610" t="str">
            <v/>
          </cell>
        </row>
        <row r="30611">
          <cell r="J30611" t="str">
            <v/>
          </cell>
        </row>
        <row r="30612">
          <cell r="J30612" t="str">
            <v/>
          </cell>
        </row>
        <row r="30613">
          <cell r="J30613" t="str">
            <v/>
          </cell>
        </row>
        <row r="30614">
          <cell r="J30614" t="str">
            <v/>
          </cell>
        </row>
        <row r="30615">
          <cell r="J30615" t="str">
            <v/>
          </cell>
        </row>
        <row r="30616">
          <cell r="J30616" t="str">
            <v/>
          </cell>
        </row>
        <row r="30617">
          <cell r="J30617" t="str">
            <v/>
          </cell>
        </row>
        <row r="30618">
          <cell r="J30618" t="str">
            <v/>
          </cell>
        </row>
        <row r="30619">
          <cell r="J30619" t="str">
            <v/>
          </cell>
        </row>
        <row r="30620">
          <cell r="J30620" t="str">
            <v/>
          </cell>
        </row>
        <row r="30621">
          <cell r="J30621" t="str">
            <v/>
          </cell>
        </row>
        <row r="30622">
          <cell r="J30622" t="str">
            <v/>
          </cell>
        </row>
        <row r="30623">
          <cell r="J30623" t="str">
            <v/>
          </cell>
        </row>
        <row r="30624">
          <cell r="J30624" t="str">
            <v/>
          </cell>
        </row>
        <row r="30625">
          <cell r="J30625" t="str">
            <v/>
          </cell>
        </row>
        <row r="30626">
          <cell r="J30626" t="str">
            <v/>
          </cell>
        </row>
        <row r="30627">
          <cell r="J30627" t="str">
            <v/>
          </cell>
        </row>
        <row r="30628">
          <cell r="J30628" t="str">
            <v/>
          </cell>
        </row>
        <row r="30629">
          <cell r="J30629" t="str">
            <v/>
          </cell>
        </row>
        <row r="30630">
          <cell r="J30630" t="str">
            <v/>
          </cell>
        </row>
        <row r="30631">
          <cell r="J30631" t="str">
            <v/>
          </cell>
        </row>
        <row r="30632">
          <cell r="J30632" t="str">
            <v/>
          </cell>
        </row>
        <row r="30633">
          <cell r="J30633" t="str">
            <v/>
          </cell>
        </row>
        <row r="30634">
          <cell r="J30634" t="str">
            <v/>
          </cell>
        </row>
        <row r="30635">
          <cell r="J30635" t="str">
            <v/>
          </cell>
        </row>
        <row r="30636">
          <cell r="J30636" t="str">
            <v/>
          </cell>
        </row>
        <row r="30637">
          <cell r="J30637" t="str">
            <v/>
          </cell>
        </row>
        <row r="30638">
          <cell r="J30638" t="str">
            <v/>
          </cell>
        </row>
        <row r="30639">
          <cell r="J30639" t="str">
            <v/>
          </cell>
        </row>
        <row r="30640">
          <cell r="J30640" t="str">
            <v/>
          </cell>
        </row>
        <row r="30641">
          <cell r="J30641" t="str">
            <v/>
          </cell>
        </row>
        <row r="30642">
          <cell r="J30642" t="str">
            <v/>
          </cell>
        </row>
        <row r="30643">
          <cell r="J30643" t="str">
            <v/>
          </cell>
        </row>
        <row r="30644">
          <cell r="J30644" t="str">
            <v/>
          </cell>
        </row>
        <row r="30645">
          <cell r="J30645" t="str">
            <v/>
          </cell>
        </row>
        <row r="30646">
          <cell r="J30646" t="str">
            <v/>
          </cell>
        </row>
        <row r="30647">
          <cell r="J30647" t="str">
            <v/>
          </cell>
        </row>
        <row r="30648">
          <cell r="J30648" t="str">
            <v/>
          </cell>
        </row>
        <row r="30649">
          <cell r="J30649" t="str">
            <v/>
          </cell>
        </row>
        <row r="30650">
          <cell r="J30650" t="str">
            <v/>
          </cell>
        </row>
        <row r="30651">
          <cell r="J30651" t="str">
            <v/>
          </cell>
        </row>
        <row r="30652">
          <cell r="J30652" t="str">
            <v/>
          </cell>
        </row>
        <row r="30653">
          <cell r="J30653" t="str">
            <v/>
          </cell>
        </row>
        <row r="30654">
          <cell r="J30654" t="str">
            <v/>
          </cell>
        </row>
        <row r="30655">
          <cell r="J30655" t="str">
            <v/>
          </cell>
        </row>
        <row r="30656">
          <cell r="J30656" t="str">
            <v/>
          </cell>
        </row>
        <row r="30657">
          <cell r="J30657" t="str">
            <v/>
          </cell>
        </row>
        <row r="30658">
          <cell r="J30658" t="str">
            <v/>
          </cell>
        </row>
        <row r="30659">
          <cell r="J30659" t="str">
            <v/>
          </cell>
        </row>
        <row r="30660">
          <cell r="J30660" t="str">
            <v/>
          </cell>
        </row>
        <row r="30661">
          <cell r="J30661" t="str">
            <v/>
          </cell>
        </row>
        <row r="30662">
          <cell r="J30662" t="str">
            <v/>
          </cell>
        </row>
        <row r="30663">
          <cell r="J30663" t="str">
            <v/>
          </cell>
        </row>
        <row r="30664">
          <cell r="J30664" t="str">
            <v/>
          </cell>
        </row>
        <row r="30665">
          <cell r="J30665" t="str">
            <v/>
          </cell>
        </row>
        <row r="30666">
          <cell r="J30666" t="str">
            <v/>
          </cell>
        </row>
        <row r="30667">
          <cell r="J30667" t="str">
            <v/>
          </cell>
        </row>
        <row r="30668">
          <cell r="J30668" t="str">
            <v/>
          </cell>
        </row>
        <row r="30669">
          <cell r="J30669" t="str">
            <v/>
          </cell>
        </row>
        <row r="30670">
          <cell r="J30670" t="str">
            <v/>
          </cell>
        </row>
        <row r="30671">
          <cell r="J30671" t="str">
            <v/>
          </cell>
        </row>
        <row r="30672">
          <cell r="J30672" t="str">
            <v/>
          </cell>
        </row>
        <row r="30673">
          <cell r="J30673" t="str">
            <v/>
          </cell>
        </row>
        <row r="30674">
          <cell r="J30674" t="str">
            <v/>
          </cell>
        </row>
        <row r="30675">
          <cell r="J30675" t="str">
            <v/>
          </cell>
        </row>
        <row r="30676">
          <cell r="J30676" t="str">
            <v/>
          </cell>
        </row>
        <row r="30677">
          <cell r="J30677" t="str">
            <v/>
          </cell>
        </row>
        <row r="30678">
          <cell r="J30678" t="str">
            <v/>
          </cell>
        </row>
        <row r="30679">
          <cell r="J30679" t="str">
            <v/>
          </cell>
        </row>
        <row r="30680">
          <cell r="J30680" t="str">
            <v/>
          </cell>
        </row>
        <row r="30681">
          <cell r="J30681" t="str">
            <v/>
          </cell>
        </row>
        <row r="30682">
          <cell r="J30682" t="str">
            <v/>
          </cell>
        </row>
        <row r="30683">
          <cell r="J30683" t="str">
            <v/>
          </cell>
        </row>
        <row r="30684">
          <cell r="J30684" t="str">
            <v/>
          </cell>
        </row>
        <row r="30685">
          <cell r="J30685" t="str">
            <v/>
          </cell>
        </row>
        <row r="30686">
          <cell r="J30686" t="str">
            <v/>
          </cell>
        </row>
        <row r="30687">
          <cell r="J30687" t="str">
            <v/>
          </cell>
        </row>
        <row r="30688">
          <cell r="J30688" t="str">
            <v/>
          </cell>
        </row>
        <row r="30689">
          <cell r="J30689" t="str">
            <v/>
          </cell>
        </row>
        <row r="30690">
          <cell r="J30690" t="str">
            <v/>
          </cell>
        </row>
        <row r="30691">
          <cell r="J30691" t="str">
            <v/>
          </cell>
        </row>
        <row r="30692">
          <cell r="J30692" t="str">
            <v/>
          </cell>
        </row>
        <row r="30693">
          <cell r="J30693" t="str">
            <v/>
          </cell>
        </row>
        <row r="30694">
          <cell r="J30694" t="str">
            <v/>
          </cell>
        </row>
        <row r="30695">
          <cell r="J30695" t="str">
            <v/>
          </cell>
        </row>
        <row r="30696">
          <cell r="J30696" t="str">
            <v/>
          </cell>
        </row>
        <row r="30697">
          <cell r="J30697" t="str">
            <v/>
          </cell>
        </row>
        <row r="30698">
          <cell r="J30698" t="str">
            <v/>
          </cell>
        </row>
        <row r="30699">
          <cell r="J30699" t="str">
            <v/>
          </cell>
        </row>
        <row r="30700">
          <cell r="J30700" t="str">
            <v/>
          </cell>
        </row>
        <row r="30701">
          <cell r="J30701" t="str">
            <v/>
          </cell>
        </row>
        <row r="30702">
          <cell r="J30702" t="str">
            <v/>
          </cell>
        </row>
        <row r="30703">
          <cell r="J30703" t="str">
            <v/>
          </cell>
        </row>
        <row r="30704">
          <cell r="J30704" t="str">
            <v/>
          </cell>
        </row>
        <row r="30705">
          <cell r="J30705" t="str">
            <v/>
          </cell>
        </row>
        <row r="30706">
          <cell r="J30706" t="str">
            <v/>
          </cell>
        </row>
        <row r="30707">
          <cell r="J30707" t="str">
            <v/>
          </cell>
        </row>
        <row r="30708">
          <cell r="J30708" t="str">
            <v/>
          </cell>
        </row>
        <row r="30709">
          <cell r="J30709" t="str">
            <v/>
          </cell>
        </row>
        <row r="30710">
          <cell r="J30710" t="str">
            <v/>
          </cell>
        </row>
        <row r="30711">
          <cell r="J30711" t="str">
            <v/>
          </cell>
        </row>
        <row r="30712">
          <cell r="J30712" t="str">
            <v/>
          </cell>
        </row>
        <row r="30713">
          <cell r="J30713" t="str">
            <v/>
          </cell>
        </row>
        <row r="30714">
          <cell r="J30714" t="str">
            <v/>
          </cell>
        </row>
        <row r="30715">
          <cell r="J30715" t="str">
            <v/>
          </cell>
        </row>
        <row r="30716">
          <cell r="J30716" t="str">
            <v/>
          </cell>
        </row>
        <row r="30717">
          <cell r="J30717" t="str">
            <v/>
          </cell>
        </row>
        <row r="30718">
          <cell r="J30718" t="str">
            <v/>
          </cell>
        </row>
        <row r="30719">
          <cell r="J30719" t="str">
            <v/>
          </cell>
        </row>
        <row r="30720">
          <cell r="J30720" t="str">
            <v/>
          </cell>
        </row>
        <row r="30721">
          <cell r="J30721" t="str">
            <v/>
          </cell>
        </row>
        <row r="30722">
          <cell r="J30722" t="str">
            <v/>
          </cell>
        </row>
        <row r="30723">
          <cell r="J30723" t="str">
            <v/>
          </cell>
        </row>
        <row r="30724">
          <cell r="J30724" t="str">
            <v/>
          </cell>
        </row>
        <row r="30725">
          <cell r="J30725" t="str">
            <v/>
          </cell>
        </row>
        <row r="30726">
          <cell r="J30726" t="str">
            <v/>
          </cell>
        </row>
        <row r="30727">
          <cell r="J30727" t="str">
            <v/>
          </cell>
        </row>
        <row r="30728">
          <cell r="J30728" t="str">
            <v/>
          </cell>
        </row>
        <row r="30729">
          <cell r="J30729" t="str">
            <v/>
          </cell>
        </row>
        <row r="30730">
          <cell r="J30730" t="str">
            <v/>
          </cell>
        </row>
        <row r="30731">
          <cell r="J30731" t="str">
            <v/>
          </cell>
        </row>
        <row r="30732">
          <cell r="J30732" t="str">
            <v/>
          </cell>
        </row>
        <row r="30733">
          <cell r="J30733" t="str">
            <v/>
          </cell>
        </row>
        <row r="30734">
          <cell r="J30734" t="str">
            <v/>
          </cell>
        </row>
        <row r="30735">
          <cell r="J30735" t="str">
            <v/>
          </cell>
        </row>
        <row r="30736">
          <cell r="J30736" t="str">
            <v/>
          </cell>
        </row>
        <row r="30737">
          <cell r="J30737" t="str">
            <v/>
          </cell>
        </row>
        <row r="30738">
          <cell r="J30738" t="str">
            <v/>
          </cell>
        </row>
        <row r="30739">
          <cell r="J30739" t="str">
            <v/>
          </cell>
        </row>
        <row r="30740">
          <cell r="J30740" t="str">
            <v/>
          </cell>
        </row>
        <row r="30741">
          <cell r="J30741" t="str">
            <v/>
          </cell>
        </row>
        <row r="30742">
          <cell r="J30742" t="str">
            <v/>
          </cell>
        </row>
        <row r="30743">
          <cell r="J30743" t="str">
            <v/>
          </cell>
        </row>
        <row r="30744">
          <cell r="J30744" t="str">
            <v/>
          </cell>
        </row>
        <row r="30745">
          <cell r="J30745" t="str">
            <v/>
          </cell>
        </row>
        <row r="30746">
          <cell r="J30746" t="str">
            <v/>
          </cell>
        </row>
        <row r="30747">
          <cell r="J30747" t="str">
            <v/>
          </cell>
        </row>
        <row r="30748">
          <cell r="J30748" t="str">
            <v/>
          </cell>
        </row>
        <row r="30749">
          <cell r="J30749" t="str">
            <v/>
          </cell>
        </row>
        <row r="30750">
          <cell r="J30750" t="str">
            <v/>
          </cell>
        </row>
        <row r="30751">
          <cell r="J30751" t="str">
            <v/>
          </cell>
        </row>
        <row r="30752">
          <cell r="J30752" t="str">
            <v/>
          </cell>
        </row>
        <row r="30753">
          <cell r="J30753" t="str">
            <v/>
          </cell>
        </row>
        <row r="30754">
          <cell r="J30754" t="str">
            <v/>
          </cell>
        </row>
        <row r="30755">
          <cell r="J30755" t="str">
            <v/>
          </cell>
        </row>
        <row r="30756">
          <cell r="J30756" t="str">
            <v/>
          </cell>
        </row>
        <row r="30757">
          <cell r="J30757" t="str">
            <v/>
          </cell>
        </row>
        <row r="30758">
          <cell r="J30758" t="str">
            <v/>
          </cell>
        </row>
        <row r="30759">
          <cell r="J30759" t="str">
            <v/>
          </cell>
        </row>
        <row r="30760">
          <cell r="J30760" t="str">
            <v/>
          </cell>
        </row>
        <row r="30761">
          <cell r="J30761" t="str">
            <v/>
          </cell>
        </row>
        <row r="30762">
          <cell r="J30762" t="str">
            <v/>
          </cell>
        </row>
        <row r="30763">
          <cell r="J30763" t="str">
            <v/>
          </cell>
        </row>
        <row r="30764">
          <cell r="J30764" t="str">
            <v/>
          </cell>
        </row>
        <row r="30765">
          <cell r="J30765" t="str">
            <v/>
          </cell>
        </row>
        <row r="30766">
          <cell r="J30766" t="str">
            <v/>
          </cell>
        </row>
        <row r="30767">
          <cell r="J30767" t="str">
            <v/>
          </cell>
        </row>
        <row r="30768">
          <cell r="J30768" t="str">
            <v/>
          </cell>
        </row>
        <row r="30769">
          <cell r="J30769" t="str">
            <v/>
          </cell>
        </row>
        <row r="30770">
          <cell r="J30770" t="str">
            <v/>
          </cell>
        </row>
        <row r="30771">
          <cell r="J30771" t="str">
            <v/>
          </cell>
        </row>
        <row r="30772">
          <cell r="J30772" t="str">
            <v/>
          </cell>
        </row>
        <row r="30773">
          <cell r="J30773" t="str">
            <v/>
          </cell>
        </row>
        <row r="30774">
          <cell r="J30774" t="str">
            <v/>
          </cell>
        </row>
        <row r="30775">
          <cell r="J30775" t="str">
            <v/>
          </cell>
        </row>
        <row r="30776">
          <cell r="J30776" t="str">
            <v/>
          </cell>
        </row>
        <row r="30777">
          <cell r="J30777" t="str">
            <v/>
          </cell>
        </row>
        <row r="30778">
          <cell r="J30778" t="str">
            <v/>
          </cell>
        </row>
        <row r="30779">
          <cell r="J30779" t="str">
            <v/>
          </cell>
        </row>
        <row r="30780">
          <cell r="J30780" t="str">
            <v/>
          </cell>
        </row>
        <row r="30781">
          <cell r="J30781" t="str">
            <v/>
          </cell>
        </row>
        <row r="30782">
          <cell r="J30782" t="str">
            <v/>
          </cell>
        </row>
        <row r="30783">
          <cell r="J30783" t="str">
            <v/>
          </cell>
        </row>
        <row r="30784">
          <cell r="J30784" t="str">
            <v/>
          </cell>
        </row>
        <row r="30785">
          <cell r="J30785" t="str">
            <v/>
          </cell>
        </row>
        <row r="30786">
          <cell r="J30786" t="str">
            <v/>
          </cell>
        </row>
        <row r="30787">
          <cell r="J30787" t="str">
            <v/>
          </cell>
        </row>
        <row r="30788">
          <cell r="J30788" t="str">
            <v/>
          </cell>
        </row>
        <row r="30789">
          <cell r="J30789" t="str">
            <v/>
          </cell>
        </row>
        <row r="30790">
          <cell r="J30790" t="str">
            <v/>
          </cell>
        </row>
        <row r="30791">
          <cell r="J30791" t="str">
            <v/>
          </cell>
        </row>
        <row r="30792">
          <cell r="J30792" t="str">
            <v/>
          </cell>
        </row>
        <row r="30793">
          <cell r="J30793" t="str">
            <v/>
          </cell>
        </row>
        <row r="30794">
          <cell r="J30794" t="str">
            <v/>
          </cell>
        </row>
        <row r="30795">
          <cell r="J30795" t="str">
            <v/>
          </cell>
        </row>
        <row r="30796">
          <cell r="J30796" t="str">
            <v/>
          </cell>
        </row>
        <row r="30797">
          <cell r="J30797" t="str">
            <v/>
          </cell>
        </row>
        <row r="30798">
          <cell r="J30798" t="str">
            <v/>
          </cell>
        </row>
        <row r="30799">
          <cell r="J30799" t="str">
            <v/>
          </cell>
        </row>
        <row r="30800">
          <cell r="J30800" t="str">
            <v/>
          </cell>
        </row>
        <row r="30801">
          <cell r="J30801" t="str">
            <v/>
          </cell>
        </row>
        <row r="30802">
          <cell r="J30802" t="str">
            <v/>
          </cell>
        </row>
        <row r="30803">
          <cell r="J30803" t="str">
            <v/>
          </cell>
        </row>
        <row r="30804">
          <cell r="J30804" t="str">
            <v/>
          </cell>
        </row>
        <row r="30805">
          <cell r="J30805" t="str">
            <v/>
          </cell>
        </row>
        <row r="30806">
          <cell r="J30806" t="str">
            <v/>
          </cell>
        </row>
        <row r="30807">
          <cell r="J30807" t="str">
            <v/>
          </cell>
        </row>
        <row r="30808">
          <cell r="J30808" t="str">
            <v/>
          </cell>
        </row>
        <row r="30809">
          <cell r="J30809" t="str">
            <v/>
          </cell>
        </row>
        <row r="30810">
          <cell r="J30810" t="str">
            <v/>
          </cell>
        </row>
        <row r="30811">
          <cell r="J30811" t="str">
            <v/>
          </cell>
        </row>
        <row r="30812">
          <cell r="J30812" t="str">
            <v/>
          </cell>
        </row>
        <row r="30813">
          <cell r="J30813" t="str">
            <v/>
          </cell>
        </row>
        <row r="30814">
          <cell r="J30814" t="str">
            <v/>
          </cell>
        </row>
        <row r="30815">
          <cell r="J30815" t="str">
            <v/>
          </cell>
        </row>
        <row r="30816">
          <cell r="J30816" t="str">
            <v/>
          </cell>
        </row>
        <row r="30817">
          <cell r="J30817" t="str">
            <v/>
          </cell>
        </row>
        <row r="30818">
          <cell r="J30818" t="str">
            <v/>
          </cell>
        </row>
        <row r="30819">
          <cell r="J30819" t="str">
            <v/>
          </cell>
        </row>
        <row r="30820">
          <cell r="J30820" t="str">
            <v/>
          </cell>
        </row>
        <row r="30821">
          <cell r="J30821" t="str">
            <v/>
          </cell>
        </row>
        <row r="30822">
          <cell r="J30822" t="str">
            <v/>
          </cell>
        </row>
        <row r="30823">
          <cell r="J30823" t="str">
            <v/>
          </cell>
        </row>
        <row r="30824">
          <cell r="J30824" t="str">
            <v/>
          </cell>
        </row>
        <row r="30825">
          <cell r="J30825" t="str">
            <v/>
          </cell>
        </row>
        <row r="30826">
          <cell r="J30826" t="str">
            <v/>
          </cell>
        </row>
        <row r="30827">
          <cell r="J30827" t="str">
            <v/>
          </cell>
        </row>
        <row r="30828">
          <cell r="J30828" t="str">
            <v/>
          </cell>
        </row>
        <row r="30829">
          <cell r="J30829" t="str">
            <v/>
          </cell>
        </row>
        <row r="30830">
          <cell r="J30830" t="str">
            <v/>
          </cell>
        </row>
        <row r="30831">
          <cell r="J30831" t="str">
            <v/>
          </cell>
        </row>
        <row r="30832">
          <cell r="J30832" t="str">
            <v/>
          </cell>
        </row>
        <row r="30833">
          <cell r="J30833" t="str">
            <v/>
          </cell>
        </row>
        <row r="30834">
          <cell r="J30834" t="str">
            <v/>
          </cell>
        </row>
        <row r="30835">
          <cell r="J30835" t="str">
            <v/>
          </cell>
        </row>
        <row r="30836">
          <cell r="J30836" t="str">
            <v/>
          </cell>
        </row>
        <row r="30837">
          <cell r="J30837" t="str">
            <v/>
          </cell>
        </row>
        <row r="30838">
          <cell r="J30838" t="str">
            <v/>
          </cell>
        </row>
        <row r="30839">
          <cell r="J30839" t="str">
            <v/>
          </cell>
        </row>
        <row r="30840">
          <cell r="J30840" t="str">
            <v/>
          </cell>
        </row>
        <row r="30841">
          <cell r="J30841" t="str">
            <v/>
          </cell>
        </row>
        <row r="30842">
          <cell r="J30842" t="str">
            <v/>
          </cell>
        </row>
        <row r="30843">
          <cell r="J30843" t="str">
            <v/>
          </cell>
        </row>
        <row r="30844">
          <cell r="J30844" t="str">
            <v/>
          </cell>
        </row>
        <row r="30845">
          <cell r="J30845" t="str">
            <v/>
          </cell>
        </row>
        <row r="30846">
          <cell r="J30846" t="str">
            <v/>
          </cell>
        </row>
        <row r="30847">
          <cell r="J30847" t="str">
            <v/>
          </cell>
        </row>
        <row r="30848">
          <cell r="J30848" t="str">
            <v/>
          </cell>
        </row>
        <row r="30849">
          <cell r="J30849" t="str">
            <v/>
          </cell>
        </row>
        <row r="30850">
          <cell r="J30850" t="str">
            <v/>
          </cell>
        </row>
        <row r="30851">
          <cell r="J30851" t="str">
            <v/>
          </cell>
        </row>
        <row r="30852">
          <cell r="J30852" t="str">
            <v/>
          </cell>
        </row>
        <row r="30853">
          <cell r="J30853" t="str">
            <v/>
          </cell>
        </row>
        <row r="30854">
          <cell r="J30854" t="str">
            <v/>
          </cell>
        </row>
        <row r="30855">
          <cell r="J30855" t="str">
            <v/>
          </cell>
        </row>
        <row r="30856">
          <cell r="J30856" t="str">
            <v/>
          </cell>
        </row>
        <row r="30857">
          <cell r="J30857" t="str">
            <v/>
          </cell>
        </row>
        <row r="30858">
          <cell r="J30858" t="str">
            <v/>
          </cell>
        </row>
        <row r="30859">
          <cell r="J30859" t="str">
            <v/>
          </cell>
        </row>
        <row r="30860">
          <cell r="J30860" t="str">
            <v/>
          </cell>
        </row>
        <row r="30861">
          <cell r="J30861" t="str">
            <v/>
          </cell>
        </row>
        <row r="30862">
          <cell r="J30862" t="str">
            <v/>
          </cell>
        </row>
        <row r="30863">
          <cell r="J30863" t="str">
            <v/>
          </cell>
        </row>
        <row r="30864">
          <cell r="J30864" t="str">
            <v/>
          </cell>
        </row>
        <row r="30865">
          <cell r="J30865" t="str">
            <v/>
          </cell>
        </row>
        <row r="30866">
          <cell r="J30866" t="str">
            <v/>
          </cell>
        </row>
        <row r="30867">
          <cell r="J30867" t="str">
            <v/>
          </cell>
        </row>
        <row r="30868">
          <cell r="J30868" t="str">
            <v/>
          </cell>
        </row>
        <row r="30869">
          <cell r="J30869" t="str">
            <v/>
          </cell>
        </row>
        <row r="30870">
          <cell r="J30870" t="str">
            <v/>
          </cell>
        </row>
        <row r="30871">
          <cell r="J30871" t="str">
            <v/>
          </cell>
        </row>
        <row r="30872">
          <cell r="J30872" t="str">
            <v/>
          </cell>
        </row>
        <row r="30873">
          <cell r="J30873" t="str">
            <v/>
          </cell>
        </row>
        <row r="30874">
          <cell r="J30874" t="str">
            <v/>
          </cell>
        </row>
        <row r="30875">
          <cell r="J30875" t="str">
            <v/>
          </cell>
        </row>
        <row r="30876">
          <cell r="J30876" t="str">
            <v/>
          </cell>
        </row>
        <row r="30877">
          <cell r="J30877" t="str">
            <v/>
          </cell>
        </row>
        <row r="30878">
          <cell r="J30878" t="str">
            <v/>
          </cell>
        </row>
        <row r="30879">
          <cell r="J30879" t="str">
            <v/>
          </cell>
        </row>
        <row r="30880">
          <cell r="J30880" t="str">
            <v/>
          </cell>
        </row>
        <row r="30881">
          <cell r="J30881" t="str">
            <v/>
          </cell>
        </row>
        <row r="30882">
          <cell r="J30882" t="str">
            <v/>
          </cell>
        </row>
        <row r="30883">
          <cell r="J30883" t="str">
            <v/>
          </cell>
        </row>
        <row r="30884">
          <cell r="J30884" t="str">
            <v/>
          </cell>
        </row>
        <row r="30885">
          <cell r="J30885" t="str">
            <v/>
          </cell>
        </row>
        <row r="30886">
          <cell r="J30886" t="str">
            <v/>
          </cell>
        </row>
        <row r="30887">
          <cell r="J30887" t="str">
            <v/>
          </cell>
        </row>
        <row r="30888">
          <cell r="J30888" t="str">
            <v/>
          </cell>
        </row>
        <row r="30889">
          <cell r="J30889" t="str">
            <v/>
          </cell>
        </row>
        <row r="30890">
          <cell r="J30890" t="str">
            <v/>
          </cell>
        </row>
        <row r="30891">
          <cell r="J30891" t="str">
            <v/>
          </cell>
        </row>
        <row r="30892">
          <cell r="J30892" t="str">
            <v/>
          </cell>
        </row>
        <row r="30893">
          <cell r="J30893" t="str">
            <v/>
          </cell>
        </row>
        <row r="30894">
          <cell r="J30894" t="str">
            <v/>
          </cell>
        </row>
        <row r="30895">
          <cell r="J30895" t="str">
            <v/>
          </cell>
        </row>
        <row r="30896">
          <cell r="J30896" t="str">
            <v/>
          </cell>
        </row>
        <row r="30897">
          <cell r="J30897" t="str">
            <v/>
          </cell>
        </row>
        <row r="30898">
          <cell r="J30898" t="str">
            <v/>
          </cell>
        </row>
        <row r="30899">
          <cell r="J30899" t="str">
            <v/>
          </cell>
        </row>
        <row r="30900">
          <cell r="J30900" t="str">
            <v/>
          </cell>
        </row>
        <row r="30901">
          <cell r="J30901" t="str">
            <v/>
          </cell>
        </row>
        <row r="30902">
          <cell r="J30902" t="str">
            <v/>
          </cell>
        </row>
        <row r="30903">
          <cell r="J30903" t="str">
            <v/>
          </cell>
        </row>
        <row r="30904">
          <cell r="J30904" t="str">
            <v/>
          </cell>
        </row>
        <row r="30905">
          <cell r="J30905" t="str">
            <v/>
          </cell>
        </row>
        <row r="30906">
          <cell r="J30906" t="str">
            <v/>
          </cell>
        </row>
        <row r="30907">
          <cell r="J30907" t="str">
            <v/>
          </cell>
        </row>
        <row r="30908">
          <cell r="J30908" t="str">
            <v/>
          </cell>
        </row>
        <row r="30909">
          <cell r="J30909" t="str">
            <v/>
          </cell>
        </row>
        <row r="30910">
          <cell r="J30910" t="str">
            <v/>
          </cell>
        </row>
        <row r="30911">
          <cell r="J30911" t="str">
            <v/>
          </cell>
        </row>
        <row r="30912">
          <cell r="J30912" t="str">
            <v/>
          </cell>
        </row>
        <row r="30913">
          <cell r="J30913" t="str">
            <v/>
          </cell>
        </row>
        <row r="30914">
          <cell r="J30914" t="str">
            <v/>
          </cell>
        </row>
        <row r="30915">
          <cell r="J30915" t="str">
            <v/>
          </cell>
        </row>
        <row r="30916">
          <cell r="J30916" t="str">
            <v/>
          </cell>
        </row>
        <row r="30917">
          <cell r="J30917" t="str">
            <v/>
          </cell>
        </row>
        <row r="30918">
          <cell r="J30918" t="str">
            <v/>
          </cell>
        </row>
        <row r="30919">
          <cell r="J30919" t="str">
            <v/>
          </cell>
        </row>
        <row r="30920">
          <cell r="J30920" t="str">
            <v/>
          </cell>
        </row>
        <row r="30921">
          <cell r="J30921" t="str">
            <v/>
          </cell>
        </row>
        <row r="30922">
          <cell r="J30922" t="str">
            <v/>
          </cell>
        </row>
        <row r="30923">
          <cell r="J30923" t="str">
            <v/>
          </cell>
        </row>
        <row r="30924">
          <cell r="J30924" t="str">
            <v/>
          </cell>
        </row>
        <row r="30925">
          <cell r="J30925" t="str">
            <v/>
          </cell>
        </row>
        <row r="30926">
          <cell r="J30926" t="str">
            <v/>
          </cell>
        </row>
        <row r="30927">
          <cell r="J30927" t="str">
            <v/>
          </cell>
        </row>
        <row r="30928">
          <cell r="J30928" t="str">
            <v/>
          </cell>
        </row>
        <row r="30929">
          <cell r="J30929" t="str">
            <v/>
          </cell>
        </row>
        <row r="30930">
          <cell r="J30930" t="str">
            <v/>
          </cell>
        </row>
        <row r="30931">
          <cell r="J30931" t="str">
            <v/>
          </cell>
        </row>
        <row r="30932">
          <cell r="J30932" t="str">
            <v/>
          </cell>
        </row>
        <row r="30933">
          <cell r="J30933" t="str">
            <v/>
          </cell>
        </row>
        <row r="30934">
          <cell r="J30934" t="str">
            <v/>
          </cell>
        </row>
        <row r="30935">
          <cell r="J30935" t="str">
            <v/>
          </cell>
        </row>
        <row r="30936">
          <cell r="J30936" t="str">
            <v/>
          </cell>
        </row>
        <row r="30937">
          <cell r="J30937" t="str">
            <v/>
          </cell>
        </row>
        <row r="30938">
          <cell r="J30938" t="str">
            <v/>
          </cell>
        </row>
        <row r="30939">
          <cell r="J30939" t="str">
            <v/>
          </cell>
        </row>
        <row r="30940">
          <cell r="J30940" t="str">
            <v/>
          </cell>
        </row>
        <row r="30941">
          <cell r="J30941" t="str">
            <v/>
          </cell>
        </row>
        <row r="30942">
          <cell r="J30942" t="str">
            <v/>
          </cell>
        </row>
        <row r="30943">
          <cell r="J30943" t="str">
            <v/>
          </cell>
        </row>
        <row r="30944">
          <cell r="J30944" t="str">
            <v/>
          </cell>
        </row>
        <row r="30945">
          <cell r="J30945" t="str">
            <v/>
          </cell>
        </row>
        <row r="30946">
          <cell r="J30946" t="str">
            <v/>
          </cell>
        </row>
        <row r="30947">
          <cell r="J30947" t="str">
            <v/>
          </cell>
        </row>
        <row r="30948">
          <cell r="J30948" t="str">
            <v/>
          </cell>
        </row>
        <row r="30949">
          <cell r="J30949" t="str">
            <v/>
          </cell>
        </row>
        <row r="30950">
          <cell r="J30950" t="str">
            <v/>
          </cell>
        </row>
        <row r="30951">
          <cell r="J30951" t="str">
            <v/>
          </cell>
        </row>
        <row r="30952">
          <cell r="J30952" t="str">
            <v/>
          </cell>
        </row>
        <row r="30953">
          <cell r="J30953" t="str">
            <v/>
          </cell>
        </row>
        <row r="30954">
          <cell r="J30954" t="str">
            <v/>
          </cell>
        </row>
        <row r="30955">
          <cell r="J30955" t="str">
            <v/>
          </cell>
        </row>
        <row r="30956">
          <cell r="J30956" t="str">
            <v/>
          </cell>
        </row>
        <row r="30957">
          <cell r="J30957" t="str">
            <v/>
          </cell>
        </row>
        <row r="30958">
          <cell r="J30958" t="str">
            <v/>
          </cell>
        </row>
        <row r="30959">
          <cell r="J30959" t="str">
            <v/>
          </cell>
        </row>
        <row r="30960">
          <cell r="J30960" t="str">
            <v/>
          </cell>
        </row>
        <row r="30961">
          <cell r="J30961" t="str">
            <v/>
          </cell>
        </row>
        <row r="30962">
          <cell r="J30962" t="str">
            <v/>
          </cell>
        </row>
        <row r="30963">
          <cell r="J30963" t="str">
            <v/>
          </cell>
        </row>
        <row r="30964">
          <cell r="J30964" t="str">
            <v/>
          </cell>
        </row>
        <row r="30965">
          <cell r="J30965" t="str">
            <v/>
          </cell>
        </row>
        <row r="30966">
          <cell r="J30966" t="str">
            <v/>
          </cell>
        </row>
        <row r="30967">
          <cell r="J30967" t="str">
            <v/>
          </cell>
        </row>
        <row r="30968">
          <cell r="J30968" t="str">
            <v/>
          </cell>
        </row>
        <row r="30969">
          <cell r="J30969" t="str">
            <v/>
          </cell>
        </row>
        <row r="30970">
          <cell r="J30970" t="str">
            <v/>
          </cell>
        </row>
        <row r="30971">
          <cell r="J30971" t="str">
            <v/>
          </cell>
        </row>
        <row r="30972">
          <cell r="J30972" t="str">
            <v/>
          </cell>
        </row>
        <row r="30973">
          <cell r="J30973" t="str">
            <v/>
          </cell>
        </row>
        <row r="30974">
          <cell r="J30974" t="str">
            <v/>
          </cell>
        </row>
        <row r="30975">
          <cell r="J30975" t="str">
            <v/>
          </cell>
        </row>
        <row r="30976">
          <cell r="J30976" t="str">
            <v/>
          </cell>
        </row>
        <row r="30977">
          <cell r="J30977" t="str">
            <v/>
          </cell>
        </row>
        <row r="30978">
          <cell r="J30978" t="str">
            <v/>
          </cell>
        </row>
        <row r="30979">
          <cell r="J30979" t="str">
            <v/>
          </cell>
        </row>
        <row r="30980">
          <cell r="J30980" t="str">
            <v/>
          </cell>
        </row>
        <row r="30981">
          <cell r="J30981" t="str">
            <v/>
          </cell>
        </row>
        <row r="30982">
          <cell r="J30982" t="str">
            <v/>
          </cell>
        </row>
        <row r="30983">
          <cell r="J30983" t="str">
            <v/>
          </cell>
        </row>
        <row r="30984">
          <cell r="J30984" t="str">
            <v/>
          </cell>
        </row>
        <row r="30985">
          <cell r="J30985" t="str">
            <v/>
          </cell>
        </row>
        <row r="30986">
          <cell r="J30986" t="str">
            <v/>
          </cell>
        </row>
        <row r="30987">
          <cell r="J30987" t="str">
            <v/>
          </cell>
        </row>
        <row r="30988">
          <cell r="J30988" t="str">
            <v/>
          </cell>
        </row>
        <row r="30989">
          <cell r="J30989" t="str">
            <v/>
          </cell>
        </row>
        <row r="30990">
          <cell r="J30990" t="str">
            <v/>
          </cell>
        </row>
        <row r="30991">
          <cell r="J30991" t="str">
            <v/>
          </cell>
        </row>
        <row r="30992">
          <cell r="J30992" t="str">
            <v/>
          </cell>
        </row>
        <row r="30993">
          <cell r="J30993" t="str">
            <v/>
          </cell>
        </row>
        <row r="30994">
          <cell r="J30994" t="str">
            <v/>
          </cell>
        </row>
        <row r="30995">
          <cell r="J30995" t="str">
            <v/>
          </cell>
        </row>
        <row r="30996">
          <cell r="J30996" t="str">
            <v/>
          </cell>
        </row>
        <row r="30997">
          <cell r="J30997" t="str">
            <v/>
          </cell>
        </row>
        <row r="30998">
          <cell r="J30998" t="str">
            <v/>
          </cell>
        </row>
        <row r="30999">
          <cell r="J30999" t="str">
            <v/>
          </cell>
        </row>
        <row r="31000">
          <cell r="J31000" t="str">
            <v/>
          </cell>
        </row>
        <row r="31001">
          <cell r="J31001" t="str">
            <v/>
          </cell>
        </row>
        <row r="31002">
          <cell r="J31002" t="str">
            <v/>
          </cell>
        </row>
        <row r="31003">
          <cell r="J31003" t="str">
            <v/>
          </cell>
        </row>
        <row r="31004">
          <cell r="J31004" t="str">
            <v/>
          </cell>
        </row>
        <row r="31005">
          <cell r="J31005" t="str">
            <v/>
          </cell>
        </row>
        <row r="31006">
          <cell r="J31006" t="str">
            <v/>
          </cell>
        </row>
        <row r="31007">
          <cell r="J31007" t="str">
            <v/>
          </cell>
        </row>
        <row r="31008">
          <cell r="J31008" t="str">
            <v/>
          </cell>
        </row>
        <row r="31009">
          <cell r="J31009" t="str">
            <v/>
          </cell>
        </row>
        <row r="31010">
          <cell r="J31010" t="str">
            <v/>
          </cell>
        </row>
        <row r="31011">
          <cell r="J31011" t="str">
            <v/>
          </cell>
        </row>
        <row r="31012">
          <cell r="J31012" t="str">
            <v/>
          </cell>
        </row>
        <row r="31013">
          <cell r="J31013" t="str">
            <v/>
          </cell>
        </row>
        <row r="31014">
          <cell r="J31014" t="str">
            <v/>
          </cell>
        </row>
        <row r="31015">
          <cell r="J31015" t="str">
            <v/>
          </cell>
        </row>
        <row r="31016">
          <cell r="J31016" t="str">
            <v/>
          </cell>
        </row>
        <row r="31017">
          <cell r="J31017" t="str">
            <v/>
          </cell>
        </row>
        <row r="31018">
          <cell r="J31018" t="str">
            <v/>
          </cell>
        </row>
        <row r="31019">
          <cell r="J31019" t="str">
            <v/>
          </cell>
        </row>
        <row r="31020">
          <cell r="J31020" t="str">
            <v/>
          </cell>
        </row>
        <row r="31021">
          <cell r="J31021" t="str">
            <v/>
          </cell>
        </row>
        <row r="31022">
          <cell r="J31022" t="str">
            <v/>
          </cell>
        </row>
        <row r="31023">
          <cell r="J31023" t="str">
            <v/>
          </cell>
        </row>
        <row r="31024">
          <cell r="J31024" t="str">
            <v/>
          </cell>
        </row>
        <row r="31025">
          <cell r="J31025" t="str">
            <v/>
          </cell>
        </row>
        <row r="31026">
          <cell r="J31026" t="str">
            <v/>
          </cell>
        </row>
        <row r="31027">
          <cell r="J31027" t="str">
            <v/>
          </cell>
        </row>
        <row r="31028">
          <cell r="J31028" t="str">
            <v/>
          </cell>
        </row>
        <row r="31029">
          <cell r="J31029" t="str">
            <v/>
          </cell>
        </row>
        <row r="31030">
          <cell r="J31030" t="str">
            <v/>
          </cell>
        </row>
        <row r="31031">
          <cell r="J31031" t="str">
            <v/>
          </cell>
        </row>
        <row r="31032">
          <cell r="J31032" t="str">
            <v/>
          </cell>
        </row>
        <row r="31033">
          <cell r="J31033" t="str">
            <v/>
          </cell>
        </row>
        <row r="31034">
          <cell r="J31034" t="str">
            <v/>
          </cell>
        </row>
        <row r="31035">
          <cell r="J31035" t="str">
            <v/>
          </cell>
        </row>
        <row r="31036">
          <cell r="J31036" t="str">
            <v/>
          </cell>
        </row>
        <row r="31037">
          <cell r="J31037" t="str">
            <v/>
          </cell>
        </row>
        <row r="31038">
          <cell r="J31038" t="str">
            <v/>
          </cell>
        </row>
        <row r="31039">
          <cell r="J31039" t="str">
            <v/>
          </cell>
        </row>
        <row r="31040">
          <cell r="J31040" t="str">
            <v/>
          </cell>
        </row>
        <row r="31041">
          <cell r="J31041" t="str">
            <v/>
          </cell>
        </row>
        <row r="31042">
          <cell r="J31042" t="str">
            <v/>
          </cell>
        </row>
        <row r="31043">
          <cell r="J31043" t="str">
            <v/>
          </cell>
        </row>
        <row r="31044">
          <cell r="J31044" t="str">
            <v/>
          </cell>
        </row>
        <row r="31045">
          <cell r="J31045" t="str">
            <v/>
          </cell>
        </row>
        <row r="31046">
          <cell r="J31046" t="str">
            <v/>
          </cell>
        </row>
        <row r="31047">
          <cell r="J31047" t="str">
            <v/>
          </cell>
        </row>
        <row r="31048">
          <cell r="J31048" t="str">
            <v/>
          </cell>
        </row>
        <row r="31049">
          <cell r="J31049" t="str">
            <v/>
          </cell>
        </row>
        <row r="31050">
          <cell r="J31050" t="str">
            <v/>
          </cell>
        </row>
        <row r="31051">
          <cell r="J31051" t="str">
            <v/>
          </cell>
        </row>
        <row r="31052">
          <cell r="J31052" t="str">
            <v/>
          </cell>
        </row>
        <row r="31053">
          <cell r="J31053" t="str">
            <v/>
          </cell>
        </row>
        <row r="31054">
          <cell r="J31054" t="str">
            <v/>
          </cell>
        </row>
        <row r="31055">
          <cell r="J31055" t="str">
            <v/>
          </cell>
        </row>
        <row r="31056">
          <cell r="J31056" t="str">
            <v/>
          </cell>
        </row>
        <row r="31057">
          <cell r="J31057" t="str">
            <v/>
          </cell>
        </row>
        <row r="31058">
          <cell r="J31058" t="str">
            <v/>
          </cell>
        </row>
        <row r="31059">
          <cell r="J31059" t="str">
            <v/>
          </cell>
        </row>
        <row r="31060">
          <cell r="J31060" t="str">
            <v/>
          </cell>
        </row>
        <row r="31061">
          <cell r="J31061" t="str">
            <v/>
          </cell>
        </row>
        <row r="31062">
          <cell r="J31062" t="str">
            <v/>
          </cell>
        </row>
        <row r="31063">
          <cell r="J31063" t="str">
            <v/>
          </cell>
        </row>
        <row r="31064">
          <cell r="J31064" t="str">
            <v/>
          </cell>
        </row>
        <row r="31065">
          <cell r="J31065" t="str">
            <v/>
          </cell>
        </row>
        <row r="31066">
          <cell r="J31066" t="str">
            <v/>
          </cell>
        </row>
        <row r="31067">
          <cell r="J31067" t="str">
            <v/>
          </cell>
        </row>
        <row r="31068">
          <cell r="J31068" t="str">
            <v/>
          </cell>
        </row>
        <row r="31069">
          <cell r="J31069" t="str">
            <v/>
          </cell>
        </row>
        <row r="31070">
          <cell r="J31070" t="str">
            <v/>
          </cell>
        </row>
        <row r="31071">
          <cell r="J31071" t="str">
            <v/>
          </cell>
        </row>
        <row r="31072">
          <cell r="J31072" t="str">
            <v/>
          </cell>
        </row>
        <row r="31073">
          <cell r="J31073" t="str">
            <v/>
          </cell>
        </row>
        <row r="31074">
          <cell r="J31074" t="str">
            <v/>
          </cell>
        </row>
        <row r="31075">
          <cell r="J31075" t="str">
            <v/>
          </cell>
        </row>
        <row r="31076">
          <cell r="J31076" t="str">
            <v/>
          </cell>
        </row>
        <row r="31077">
          <cell r="J31077" t="str">
            <v/>
          </cell>
        </row>
        <row r="31078">
          <cell r="J31078" t="str">
            <v/>
          </cell>
        </row>
        <row r="31079">
          <cell r="J31079" t="str">
            <v/>
          </cell>
        </row>
        <row r="31080">
          <cell r="J31080" t="str">
            <v/>
          </cell>
        </row>
        <row r="31081">
          <cell r="J31081" t="str">
            <v/>
          </cell>
        </row>
        <row r="31082">
          <cell r="J31082" t="str">
            <v/>
          </cell>
        </row>
        <row r="31083">
          <cell r="J31083" t="str">
            <v/>
          </cell>
        </row>
        <row r="31084">
          <cell r="J31084" t="str">
            <v/>
          </cell>
        </row>
        <row r="31085">
          <cell r="J31085" t="str">
            <v/>
          </cell>
        </row>
        <row r="31086">
          <cell r="J31086" t="str">
            <v/>
          </cell>
        </row>
        <row r="31087">
          <cell r="J31087" t="str">
            <v/>
          </cell>
        </row>
        <row r="31088">
          <cell r="J31088" t="str">
            <v/>
          </cell>
        </row>
        <row r="31089">
          <cell r="J31089" t="str">
            <v/>
          </cell>
        </row>
        <row r="31090">
          <cell r="J31090" t="str">
            <v/>
          </cell>
        </row>
        <row r="31091">
          <cell r="J31091" t="str">
            <v/>
          </cell>
        </row>
        <row r="31092">
          <cell r="J31092" t="str">
            <v/>
          </cell>
        </row>
        <row r="31093">
          <cell r="J31093" t="str">
            <v/>
          </cell>
        </row>
        <row r="31094">
          <cell r="J31094" t="str">
            <v/>
          </cell>
        </row>
        <row r="31095">
          <cell r="J31095" t="str">
            <v/>
          </cell>
        </row>
        <row r="31096">
          <cell r="J31096" t="str">
            <v/>
          </cell>
        </row>
        <row r="31097">
          <cell r="J31097" t="str">
            <v/>
          </cell>
        </row>
        <row r="31098">
          <cell r="J31098" t="str">
            <v/>
          </cell>
        </row>
        <row r="31099">
          <cell r="J31099" t="str">
            <v/>
          </cell>
        </row>
        <row r="31100">
          <cell r="J31100" t="str">
            <v/>
          </cell>
        </row>
        <row r="31101">
          <cell r="J31101" t="str">
            <v/>
          </cell>
        </row>
        <row r="31102">
          <cell r="J31102" t="str">
            <v/>
          </cell>
        </row>
        <row r="31103">
          <cell r="J31103" t="str">
            <v/>
          </cell>
        </row>
        <row r="31104">
          <cell r="J31104" t="str">
            <v/>
          </cell>
        </row>
        <row r="31105">
          <cell r="J31105" t="str">
            <v/>
          </cell>
        </row>
        <row r="31106">
          <cell r="J31106" t="str">
            <v/>
          </cell>
        </row>
        <row r="31107">
          <cell r="J31107" t="str">
            <v/>
          </cell>
        </row>
        <row r="31108">
          <cell r="J31108" t="str">
            <v/>
          </cell>
        </row>
        <row r="31109">
          <cell r="J31109" t="str">
            <v/>
          </cell>
        </row>
        <row r="31110">
          <cell r="J31110" t="str">
            <v/>
          </cell>
        </row>
        <row r="31111">
          <cell r="J31111" t="str">
            <v/>
          </cell>
        </row>
        <row r="31112">
          <cell r="J31112" t="str">
            <v/>
          </cell>
        </row>
        <row r="31113">
          <cell r="J31113" t="str">
            <v/>
          </cell>
        </row>
        <row r="31114">
          <cell r="J31114" t="str">
            <v/>
          </cell>
        </row>
        <row r="31115">
          <cell r="J31115" t="str">
            <v/>
          </cell>
        </row>
        <row r="31116">
          <cell r="J31116" t="str">
            <v/>
          </cell>
        </row>
        <row r="31117">
          <cell r="J31117" t="str">
            <v/>
          </cell>
        </row>
        <row r="31118">
          <cell r="J31118" t="str">
            <v/>
          </cell>
        </row>
        <row r="31119">
          <cell r="J31119" t="str">
            <v/>
          </cell>
        </row>
        <row r="31120">
          <cell r="J31120" t="str">
            <v/>
          </cell>
        </row>
        <row r="31121">
          <cell r="J31121" t="str">
            <v/>
          </cell>
        </row>
        <row r="31122">
          <cell r="J31122" t="str">
            <v/>
          </cell>
        </row>
        <row r="31123">
          <cell r="J31123" t="str">
            <v/>
          </cell>
        </row>
        <row r="31124">
          <cell r="J31124" t="str">
            <v/>
          </cell>
        </row>
        <row r="31125">
          <cell r="J31125" t="str">
            <v/>
          </cell>
        </row>
        <row r="31126">
          <cell r="J31126" t="str">
            <v/>
          </cell>
        </row>
        <row r="31127">
          <cell r="J31127" t="str">
            <v/>
          </cell>
        </row>
        <row r="31128">
          <cell r="J31128" t="str">
            <v/>
          </cell>
        </row>
        <row r="31129">
          <cell r="J31129" t="str">
            <v/>
          </cell>
        </row>
        <row r="31130">
          <cell r="J31130" t="str">
            <v/>
          </cell>
        </row>
        <row r="31131">
          <cell r="J31131" t="str">
            <v/>
          </cell>
        </row>
        <row r="31132">
          <cell r="J31132" t="str">
            <v/>
          </cell>
        </row>
        <row r="31133">
          <cell r="J31133" t="str">
            <v/>
          </cell>
        </row>
        <row r="31134">
          <cell r="J31134" t="str">
            <v/>
          </cell>
        </row>
        <row r="31135">
          <cell r="J31135" t="str">
            <v/>
          </cell>
        </row>
        <row r="31136">
          <cell r="J31136" t="str">
            <v/>
          </cell>
        </row>
        <row r="31137">
          <cell r="J31137" t="str">
            <v/>
          </cell>
        </row>
        <row r="31138">
          <cell r="J31138" t="str">
            <v/>
          </cell>
        </row>
        <row r="31139">
          <cell r="J31139" t="str">
            <v/>
          </cell>
        </row>
        <row r="31140">
          <cell r="J31140" t="str">
            <v/>
          </cell>
        </row>
        <row r="31141">
          <cell r="J31141" t="str">
            <v/>
          </cell>
        </row>
        <row r="31142">
          <cell r="J31142" t="str">
            <v/>
          </cell>
        </row>
        <row r="31143">
          <cell r="J31143" t="str">
            <v/>
          </cell>
        </row>
        <row r="31144">
          <cell r="J31144" t="str">
            <v/>
          </cell>
        </row>
        <row r="31145">
          <cell r="J31145" t="str">
            <v/>
          </cell>
        </row>
        <row r="31146">
          <cell r="J31146" t="str">
            <v/>
          </cell>
        </row>
        <row r="31147">
          <cell r="J31147" t="str">
            <v/>
          </cell>
        </row>
        <row r="31148">
          <cell r="J31148" t="str">
            <v/>
          </cell>
        </row>
        <row r="31149">
          <cell r="J31149" t="str">
            <v/>
          </cell>
        </row>
        <row r="31150">
          <cell r="J31150" t="str">
            <v/>
          </cell>
        </row>
        <row r="31151">
          <cell r="J31151" t="str">
            <v/>
          </cell>
        </row>
        <row r="31152">
          <cell r="J31152" t="str">
            <v/>
          </cell>
        </row>
        <row r="31153">
          <cell r="J31153" t="str">
            <v/>
          </cell>
        </row>
        <row r="31154">
          <cell r="J31154" t="str">
            <v/>
          </cell>
        </row>
        <row r="31155">
          <cell r="J31155" t="str">
            <v/>
          </cell>
        </row>
        <row r="31156">
          <cell r="J31156" t="str">
            <v/>
          </cell>
        </row>
        <row r="31157">
          <cell r="J31157" t="str">
            <v/>
          </cell>
        </row>
        <row r="31158">
          <cell r="J31158" t="str">
            <v/>
          </cell>
        </row>
        <row r="31159">
          <cell r="J31159" t="str">
            <v/>
          </cell>
        </row>
        <row r="31160">
          <cell r="J31160" t="str">
            <v/>
          </cell>
        </row>
        <row r="31161">
          <cell r="J31161" t="str">
            <v/>
          </cell>
        </row>
        <row r="31162">
          <cell r="J31162" t="str">
            <v/>
          </cell>
        </row>
        <row r="31163">
          <cell r="J31163" t="str">
            <v/>
          </cell>
        </row>
        <row r="31164">
          <cell r="J31164" t="str">
            <v/>
          </cell>
        </row>
        <row r="31165">
          <cell r="J31165" t="str">
            <v/>
          </cell>
        </row>
        <row r="31166">
          <cell r="J31166" t="str">
            <v/>
          </cell>
        </row>
        <row r="31167">
          <cell r="J31167" t="str">
            <v/>
          </cell>
        </row>
        <row r="31168">
          <cell r="J31168" t="str">
            <v/>
          </cell>
        </row>
        <row r="31169">
          <cell r="J31169" t="str">
            <v/>
          </cell>
        </row>
        <row r="31170">
          <cell r="J31170" t="str">
            <v/>
          </cell>
        </row>
        <row r="31171">
          <cell r="J31171" t="str">
            <v/>
          </cell>
        </row>
        <row r="31172">
          <cell r="J31172" t="str">
            <v/>
          </cell>
        </row>
        <row r="31173">
          <cell r="J31173" t="str">
            <v/>
          </cell>
        </row>
        <row r="31174">
          <cell r="J31174" t="str">
            <v/>
          </cell>
        </row>
        <row r="31175">
          <cell r="J31175" t="str">
            <v/>
          </cell>
        </row>
        <row r="31176">
          <cell r="J31176" t="str">
            <v/>
          </cell>
        </row>
        <row r="31177">
          <cell r="J31177" t="str">
            <v/>
          </cell>
        </row>
        <row r="31178">
          <cell r="J31178" t="str">
            <v/>
          </cell>
        </row>
        <row r="31179">
          <cell r="J31179" t="str">
            <v/>
          </cell>
        </row>
        <row r="31180">
          <cell r="J31180" t="str">
            <v/>
          </cell>
        </row>
        <row r="31181">
          <cell r="J31181" t="str">
            <v/>
          </cell>
        </row>
        <row r="31182">
          <cell r="J31182" t="str">
            <v/>
          </cell>
        </row>
        <row r="31183">
          <cell r="J31183" t="str">
            <v/>
          </cell>
        </row>
        <row r="31184">
          <cell r="J31184" t="str">
            <v/>
          </cell>
        </row>
        <row r="31185">
          <cell r="J31185" t="str">
            <v/>
          </cell>
        </row>
        <row r="31186">
          <cell r="J31186" t="str">
            <v/>
          </cell>
        </row>
        <row r="31187">
          <cell r="J31187" t="str">
            <v/>
          </cell>
        </row>
        <row r="31188">
          <cell r="J31188" t="str">
            <v/>
          </cell>
        </row>
        <row r="31189">
          <cell r="J31189" t="str">
            <v/>
          </cell>
        </row>
        <row r="31190">
          <cell r="J31190" t="str">
            <v/>
          </cell>
        </row>
        <row r="31191">
          <cell r="J31191" t="str">
            <v/>
          </cell>
        </row>
        <row r="31192">
          <cell r="J31192" t="str">
            <v/>
          </cell>
        </row>
        <row r="31193">
          <cell r="J31193" t="str">
            <v/>
          </cell>
        </row>
        <row r="31194">
          <cell r="J31194" t="str">
            <v/>
          </cell>
        </row>
        <row r="31195">
          <cell r="J31195" t="str">
            <v/>
          </cell>
        </row>
        <row r="31196">
          <cell r="J31196" t="str">
            <v/>
          </cell>
        </row>
        <row r="31197">
          <cell r="J31197" t="str">
            <v/>
          </cell>
        </row>
        <row r="31198">
          <cell r="J31198" t="str">
            <v/>
          </cell>
        </row>
        <row r="31199">
          <cell r="J31199" t="str">
            <v/>
          </cell>
        </row>
        <row r="31200">
          <cell r="J31200" t="str">
            <v/>
          </cell>
        </row>
        <row r="31201">
          <cell r="J31201" t="str">
            <v/>
          </cell>
        </row>
        <row r="31202">
          <cell r="J31202" t="str">
            <v/>
          </cell>
        </row>
        <row r="31203">
          <cell r="J31203" t="str">
            <v/>
          </cell>
        </row>
        <row r="31204">
          <cell r="J31204" t="str">
            <v/>
          </cell>
        </row>
        <row r="31205">
          <cell r="J31205" t="str">
            <v/>
          </cell>
        </row>
        <row r="31206">
          <cell r="J31206" t="str">
            <v/>
          </cell>
        </row>
        <row r="31207">
          <cell r="J31207" t="str">
            <v/>
          </cell>
        </row>
        <row r="31208">
          <cell r="J31208" t="str">
            <v/>
          </cell>
        </row>
        <row r="31209">
          <cell r="J31209" t="str">
            <v/>
          </cell>
        </row>
        <row r="31210">
          <cell r="J31210" t="str">
            <v/>
          </cell>
        </row>
        <row r="31211">
          <cell r="J31211" t="str">
            <v/>
          </cell>
        </row>
        <row r="31212">
          <cell r="J31212" t="str">
            <v/>
          </cell>
        </row>
        <row r="31213">
          <cell r="J31213" t="str">
            <v/>
          </cell>
        </row>
        <row r="31214">
          <cell r="J31214" t="str">
            <v/>
          </cell>
        </row>
        <row r="31215">
          <cell r="J31215" t="str">
            <v/>
          </cell>
        </row>
        <row r="31216">
          <cell r="J31216" t="str">
            <v/>
          </cell>
        </row>
        <row r="31217">
          <cell r="J31217" t="str">
            <v/>
          </cell>
        </row>
        <row r="31218">
          <cell r="J31218" t="str">
            <v/>
          </cell>
        </row>
        <row r="31219">
          <cell r="J31219" t="str">
            <v/>
          </cell>
        </row>
        <row r="31220">
          <cell r="J31220" t="str">
            <v/>
          </cell>
        </row>
        <row r="31221">
          <cell r="J31221" t="str">
            <v/>
          </cell>
        </row>
        <row r="31222">
          <cell r="J31222" t="str">
            <v/>
          </cell>
        </row>
        <row r="31223">
          <cell r="J31223" t="str">
            <v/>
          </cell>
        </row>
        <row r="31224">
          <cell r="J31224" t="str">
            <v/>
          </cell>
        </row>
        <row r="31225">
          <cell r="J31225" t="str">
            <v/>
          </cell>
        </row>
        <row r="31226">
          <cell r="J31226" t="str">
            <v/>
          </cell>
        </row>
        <row r="31227">
          <cell r="J31227" t="str">
            <v/>
          </cell>
        </row>
        <row r="31228">
          <cell r="J31228" t="str">
            <v/>
          </cell>
        </row>
        <row r="31229">
          <cell r="J31229" t="str">
            <v/>
          </cell>
        </row>
        <row r="31230">
          <cell r="J31230" t="str">
            <v/>
          </cell>
        </row>
        <row r="31231">
          <cell r="J31231" t="str">
            <v/>
          </cell>
        </row>
        <row r="31232">
          <cell r="J31232" t="str">
            <v/>
          </cell>
        </row>
        <row r="31233">
          <cell r="J31233" t="str">
            <v/>
          </cell>
        </row>
        <row r="31234">
          <cell r="J31234" t="str">
            <v/>
          </cell>
        </row>
        <row r="31235">
          <cell r="J31235" t="str">
            <v/>
          </cell>
        </row>
        <row r="31236">
          <cell r="J31236" t="str">
            <v/>
          </cell>
        </row>
        <row r="31237">
          <cell r="J31237" t="str">
            <v/>
          </cell>
        </row>
        <row r="31238">
          <cell r="J31238" t="str">
            <v/>
          </cell>
        </row>
        <row r="31239">
          <cell r="J31239" t="str">
            <v/>
          </cell>
        </row>
        <row r="31240">
          <cell r="J31240" t="str">
            <v/>
          </cell>
        </row>
        <row r="31241">
          <cell r="J31241" t="str">
            <v/>
          </cell>
        </row>
        <row r="31242">
          <cell r="J31242" t="str">
            <v/>
          </cell>
        </row>
        <row r="31243">
          <cell r="J31243" t="str">
            <v/>
          </cell>
        </row>
        <row r="31244">
          <cell r="J31244" t="str">
            <v/>
          </cell>
        </row>
        <row r="31245">
          <cell r="J31245" t="str">
            <v/>
          </cell>
        </row>
        <row r="31246">
          <cell r="J31246" t="str">
            <v/>
          </cell>
        </row>
        <row r="31247">
          <cell r="J31247" t="str">
            <v/>
          </cell>
        </row>
        <row r="31248">
          <cell r="J31248" t="str">
            <v/>
          </cell>
        </row>
        <row r="31249">
          <cell r="J31249" t="str">
            <v/>
          </cell>
        </row>
        <row r="31250">
          <cell r="J31250" t="str">
            <v/>
          </cell>
        </row>
        <row r="31251">
          <cell r="J31251" t="str">
            <v/>
          </cell>
        </row>
        <row r="31252">
          <cell r="J31252" t="str">
            <v/>
          </cell>
        </row>
        <row r="31253">
          <cell r="J31253" t="str">
            <v/>
          </cell>
        </row>
        <row r="31254">
          <cell r="J31254" t="str">
            <v/>
          </cell>
        </row>
        <row r="31255">
          <cell r="J31255" t="str">
            <v/>
          </cell>
        </row>
        <row r="31256">
          <cell r="J31256" t="str">
            <v/>
          </cell>
        </row>
        <row r="31257">
          <cell r="J31257" t="str">
            <v/>
          </cell>
        </row>
        <row r="31258">
          <cell r="J31258" t="str">
            <v/>
          </cell>
        </row>
        <row r="31259">
          <cell r="J31259" t="str">
            <v/>
          </cell>
        </row>
        <row r="31260">
          <cell r="J31260" t="str">
            <v/>
          </cell>
        </row>
        <row r="31261">
          <cell r="J31261" t="str">
            <v/>
          </cell>
        </row>
        <row r="31262">
          <cell r="J31262" t="str">
            <v/>
          </cell>
        </row>
        <row r="31263">
          <cell r="J31263" t="str">
            <v/>
          </cell>
        </row>
        <row r="31264">
          <cell r="J31264" t="str">
            <v/>
          </cell>
        </row>
        <row r="31265">
          <cell r="J31265" t="str">
            <v/>
          </cell>
        </row>
        <row r="31266">
          <cell r="J31266" t="str">
            <v/>
          </cell>
        </row>
        <row r="31267">
          <cell r="J31267" t="str">
            <v/>
          </cell>
        </row>
        <row r="31268">
          <cell r="J31268" t="str">
            <v/>
          </cell>
        </row>
        <row r="31269">
          <cell r="J31269" t="str">
            <v/>
          </cell>
        </row>
        <row r="31270">
          <cell r="J31270" t="str">
            <v/>
          </cell>
        </row>
        <row r="31271">
          <cell r="J31271" t="str">
            <v/>
          </cell>
        </row>
        <row r="31272">
          <cell r="J31272" t="str">
            <v/>
          </cell>
        </row>
        <row r="31273">
          <cell r="J31273" t="str">
            <v/>
          </cell>
        </row>
        <row r="31274">
          <cell r="J31274" t="str">
            <v/>
          </cell>
        </row>
        <row r="31275">
          <cell r="J31275" t="str">
            <v/>
          </cell>
        </row>
        <row r="31276">
          <cell r="J31276" t="str">
            <v/>
          </cell>
        </row>
        <row r="31277">
          <cell r="J31277" t="str">
            <v/>
          </cell>
        </row>
        <row r="31278">
          <cell r="J31278" t="str">
            <v/>
          </cell>
        </row>
        <row r="31279">
          <cell r="J31279" t="str">
            <v/>
          </cell>
        </row>
        <row r="31280">
          <cell r="J31280" t="str">
            <v/>
          </cell>
        </row>
        <row r="31281">
          <cell r="J31281" t="str">
            <v/>
          </cell>
        </row>
        <row r="31282">
          <cell r="J31282" t="str">
            <v/>
          </cell>
        </row>
        <row r="31283">
          <cell r="J31283" t="str">
            <v/>
          </cell>
        </row>
        <row r="31284">
          <cell r="J31284" t="str">
            <v/>
          </cell>
        </row>
        <row r="31285">
          <cell r="J31285" t="str">
            <v/>
          </cell>
        </row>
        <row r="31286">
          <cell r="J31286" t="str">
            <v/>
          </cell>
        </row>
        <row r="31287">
          <cell r="J31287" t="str">
            <v/>
          </cell>
        </row>
        <row r="31288">
          <cell r="J31288" t="str">
            <v/>
          </cell>
        </row>
        <row r="31289">
          <cell r="J31289" t="str">
            <v/>
          </cell>
        </row>
        <row r="31290">
          <cell r="J31290" t="str">
            <v/>
          </cell>
        </row>
        <row r="31291">
          <cell r="J31291" t="str">
            <v/>
          </cell>
        </row>
        <row r="31292">
          <cell r="J31292" t="str">
            <v/>
          </cell>
        </row>
        <row r="31293">
          <cell r="J31293" t="str">
            <v/>
          </cell>
        </row>
        <row r="31294">
          <cell r="J31294" t="str">
            <v/>
          </cell>
        </row>
        <row r="31295">
          <cell r="J31295" t="str">
            <v/>
          </cell>
        </row>
        <row r="31296">
          <cell r="J31296" t="str">
            <v/>
          </cell>
        </row>
        <row r="31297">
          <cell r="J31297" t="str">
            <v/>
          </cell>
        </row>
        <row r="31298">
          <cell r="J31298" t="str">
            <v/>
          </cell>
        </row>
        <row r="31299">
          <cell r="J31299" t="str">
            <v/>
          </cell>
        </row>
        <row r="31300">
          <cell r="J31300" t="str">
            <v/>
          </cell>
        </row>
        <row r="31301">
          <cell r="J31301" t="str">
            <v/>
          </cell>
        </row>
        <row r="31302">
          <cell r="J31302" t="str">
            <v/>
          </cell>
        </row>
        <row r="31303">
          <cell r="J31303" t="str">
            <v/>
          </cell>
        </row>
        <row r="31304">
          <cell r="J31304" t="str">
            <v/>
          </cell>
        </row>
        <row r="31305">
          <cell r="J31305" t="str">
            <v/>
          </cell>
        </row>
        <row r="31306">
          <cell r="J31306" t="str">
            <v/>
          </cell>
        </row>
        <row r="31307">
          <cell r="J31307" t="str">
            <v/>
          </cell>
        </row>
        <row r="31308">
          <cell r="J31308" t="str">
            <v/>
          </cell>
        </row>
        <row r="31309">
          <cell r="J31309" t="str">
            <v/>
          </cell>
        </row>
        <row r="31310">
          <cell r="J31310" t="str">
            <v/>
          </cell>
        </row>
        <row r="31311">
          <cell r="J31311" t="str">
            <v/>
          </cell>
        </row>
        <row r="31312">
          <cell r="J31312" t="str">
            <v/>
          </cell>
        </row>
        <row r="31313">
          <cell r="J31313" t="str">
            <v/>
          </cell>
        </row>
        <row r="31314">
          <cell r="J31314" t="str">
            <v/>
          </cell>
        </row>
        <row r="31315">
          <cell r="J31315" t="str">
            <v/>
          </cell>
        </row>
        <row r="31316">
          <cell r="J31316" t="str">
            <v/>
          </cell>
        </row>
        <row r="31317">
          <cell r="J31317" t="str">
            <v/>
          </cell>
        </row>
        <row r="31318">
          <cell r="J31318" t="str">
            <v/>
          </cell>
        </row>
        <row r="31319">
          <cell r="J31319" t="str">
            <v/>
          </cell>
        </row>
        <row r="31320">
          <cell r="J31320" t="str">
            <v/>
          </cell>
        </row>
        <row r="31321">
          <cell r="J31321" t="str">
            <v/>
          </cell>
        </row>
        <row r="31322">
          <cell r="J31322" t="str">
            <v/>
          </cell>
        </row>
        <row r="31323">
          <cell r="J31323" t="str">
            <v/>
          </cell>
        </row>
        <row r="31324">
          <cell r="J31324" t="str">
            <v/>
          </cell>
        </row>
        <row r="31325">
          <cell r="J31325" t="str">
            <v/>
          </cell>
        </row>
        <row r="31326">
          <cell r="J31326" t="str">
            <v/>
          </cell>
        </row>
        <row r="31327">
          <cell r="J31327" t="str">
            <v/>
          </cell>
        </row>
        <row r="31328">
          <cell r="J31328" t="str">
            <v/>
          </cell>
        </row>
        <row r="31329">
          <cell r="J31329" t="str">
            <v/>
          </cell>
        </row>
        <row r="31330">
          <cell r="J31330" t="str">
            <v/>
          </cell>
        </row>
        <row r="31331">
          <cell r="J31331" t="str">
            <v/>
          </cell>
        </row>
        <row r="31332">
          <cell r="J31332" t="str">
            <v/>
          </cell>
        </row>
        <row r="31333">
          <cell r="J31333" t="str">
            <v/>
          </cell>
        </row>
        <row r="31334">
          <cell r="J31334" t="str">
            <v/>
          </cell>
        </row>
        <row r="31335">
          <cell r="J31335" t="str">
            <v/>
          </cell>
        </row>
        <row r="31336">
          <cell r="J31336" t="str">
            <v/>
          </cell>
        </row>
        <row r="31337">
          <cell r="J31337" t="str">
            <v/>
          </cell>
        </row>
        <row r="31338">
          <cell r="J31338" t="str">
            <v/>
          </cell>
        </row>
        <row r="31339">
          <cell r="J31339" t="str">
            <v/>
          </cell>
        </row>
        <row r="31340">
          <cell r="J31340" t="str">
            <v/>
          </cell>
        </row>
        <row r="31341">
          <cell r="J31341" t="str">
            <v/>
          </cell>
        </row>
        <row r="31342">
          <cell r="J31342" t="str">
            <v/>
          </cell>
        </row>
        <row r="31343">
          <cell r="J31343" t="str">
            <v/>
          </cell>
        </row>
        <row r="31344">
          <cell r="J31344" t="str">
            <v/>
          </cell>
        </row>
        <row r="31345">
          <cell r="J31345" t="str">
            <v/>
          </cell>
        </row>
        <row r="31346">
          <cell r="J31346" t="str">
            <v/>
          </cell>
        </row>
        <row r="31347">
          <cell r="J31347" t="str">
            <v/>
          </cell>
        </row>
        <row r="31348">
          <cell r="J31348" t="str">
            <v/>
          </cell>
        </row>
        <row r="31349">
          <cell r="J31349" t="str">
            <v/>
          </cell>
        </row>
        <row r="31350">
          <cell r="J31350" t="str">
            <v/>
          </cell>
        </row>
        <row r="31351">
          <cell r="J31351" t="str">
            <v/>
          </cell>
        </row>
        <row r="31352">
          <cell r="J31352" t="str">
            <v/>
          </cell>
        </row>
        <row r="31353">
          <cell r="J31353" t="str">
            <v/>
          </cell>
        </row>
        <row r="31354">
          <cell r="J31354" t="str">
            <v/>
          </cell>
        </row>
        <row r="31355">
          <cell r="J31355" t="str">
            <v/>
          </cell>
        </row>
        <row r="31356">
          <cell r="J31356" t="str">
            <v/>
          </cell>
        </row>
        <row r="31357">
          <cell r="J31357" t="str">
            <v/>
          </cell>
        </row>
        <row r="31358">
          <cell r="J31358" t="str">
            <v/>
          </cell>
        </row>
        <row r="31359">
          <cell r="J31359" t="str">
            <v/>
          </cell>
        </row>
        <row r="31360">
          <cell r="J31360" t="str">
            <v/>
          </cell>
        </row>
        <row r="31361">
          <cell r="J31361" t="str">
            <v/>
          </cell>
        </row>
        <row r="31362">
          <cell r="J31362" t="str">
            <v/>
          </cell>
        </row>
        <row r="31363">
          <cell r="J31363" t="str">
            <v/>
          </cell>
        </row>
        <row r="31364">
          <cell r="J31364" t="str">
            <v/>
          </cell>
        </row>
        <row r="31365">
          <cell r="J31365" t="str">
            <v/>
          </cell>
        </row>
        <row r="31366">
          <cell r="J31366" t="str">
            <v/>
          </cell>
        </row>
        <row r="31367">
          <cell r="J31367" t="str">
            <v/>
          </cell>
        </row>
        <row r="31368">
          <cell r="J31368" t="str">
            <v/>
          </cell>
        </row>
        <row r="31369">
          <cell r="J31369" t="str">
            <v/>
          </cell>
        </row>
        <row r="31370">
          <cell r="J31370" t="str">
            <v/>
          </cell>
        </row>
        <row r="31371">
          <cell r="J31371" t="str">
            <v/>
          </cell>
        </row>
        <row r="31372">
          <cell r="J31372" t="str">
            <v/>
          </cell>
        </row>
        <row r="31373">
          <cell r="J31373" t="str">
            <v/>
          </cell>
        </row>
        <row r="31374">
          <cell r="J31374" t="str">
            <v/>
          </cell>
        </row>
        <row r="31375">
          <cell r="J31375" t="str">
            <v/>
          </cell>
        </row>
        <row r="31376">
          <cell r="J31376" t="str">
            <v/>
          </cell>
        </row>
        <row r="31377">
          <cell r="J31377" t="str">
            <v/>
          </cell>
        </row>
        <row r="31378">
          <cell r="J31378" t="str">
            <v/>
          </cell>
        </row>
        <row r="31379">
          <cell r="J31379" t="str">
            <v/>
          </cell>
        </row>
        <row r="31380">
          <cell r="J31380" t="str">
            <v/>
          </cell>
        </row>
        <row r="31381">
          <cell r="J31381" t="str">
            <v/>
          </cell>
        </row>
        <row r="31382">
          <cell r="J31382" t="str">
            <v/>
          </cell>
        </row>
        <row r="31383">
          <cell r="J31383" t="str">
            <v/>
          </cell>
        </row>
        <row r="31384">
          <cell r="J31384" t="str">
            <v/>
          </cell>
        </row>
        <row r="31385">
          <cell r="J31385" t="str">
            <v/>
          </cell>
        </row>
        <row r="31386">
          <cell r="J31386" t="str">
            <v/>
          </cell>
        </row>
        <row r="31387">
          <cell r="J31387" t="str">
            <v/>
          </cell>
        </row>
        <row r="31388">
          <cell r="J31388" t="str">
            <v/>
          </cell>
        </row>
        <row r="31389">
          <cell r="J31389" t="str">
            <v/>
          </cell>
        </row>
        <row r="31390">
          <cell r="J31390" t="str">
            <v/>
          </cell>
        </row>
        <row r="31391">
          <cell r="J31391" t="str">
            <v/>
          </cell>
        </row>
        <row r="31392">
          <cell r="J31392" t="str">
            <v/>
          </cell>
        </row>
        <row r="31393">
          <cell r="J31393" t="str">
            <v/>
          </cell>
        </row>
        <row r="31394">
          <cell r="J31394" t="str">
            <v/>
          </cell>
        </row>
        <row r="31395">
          <cell r="J31395" t="str">
            <v/>
          </cell>
        </row>
        <row r="31396">
          <cell r="J31396" t="str">
            <v/>
          </cell>
        </row>
        <row r="31397">
          <cell r="J31397" t="str">
            <v/>
          </cell>
        </row>
        <row r="31398">
          <cell r="J31398" t="str">
            <v/>
          </cell>
        </row>
        <row r="31399">
          <cell r="J31399" t="str">
            <v/>
          </cell>
        </row>
        <row r="31400">
          <cell r="J31400" t="str">
            <v/>
          </cell>
        </row>
        <row r="31401">
          <cell r="J31401" t="str">
            <v/>
          </cell>
        </row>
        <row r="31402">
          <cell r="J31402" t="str">
            <v/>
          </cell>
        </row>
        <row r="31403">
          <cell r="J31403" t="str">
            <v/>
          </cell>
        </row>
        <row r="31404">
          <cell r="J31404" t="str">
            <v/>
          </cell>
        </row>
        <row r="31405">
          <cell r="J31405" t="str">
            <v/>
          </cell>
        </row>
        <row r="31406">
          <cell r="J31406" t="str">
            <v/>
          </cell>
        </row>
        <row r="31407">
          <cell r="J31407" t="str">
            <v/>
          </cell>
        </row>
        <row r="31408">
          <cell r="J31408" t="str">
            <v/>
          </cell>
        </row>
        <row r="31409">
          <cell r="J31409" t="str">
            <v/>
          </cell>
        </row>
        <row r="31410">
          <cell r="J31410" t="str">
            <v/>
          </cell>
        </row>
        <row r="31411">
          <cell r="J31411" t="str">
            <v/>
          </cell>
        </row>
        <row r="31412">
          <cell r="J31412" t="str">
            <v/>
          </cell>
        </row>
        <row r="31413">
          <cell r="J31413" t="str">
            <v/>
          </cell>
        </row>
        <row r="31414">
          <cell r="J31414" t="str">
            <v/>
          </cell>
        </row>
        <row r="31415">
          <cell r="J31415" t="str">
            <v/>
          </cell>
        </row>
        <row r="31416">
          <cell r="J31416" t="str">
            <v/>
          </cell>
        </row>
        <row r="31417">
          <cell r="J31417" t="str">
            <v/>
          </cell>
        </row>
        <row r="31418">
          <cell r="J31418" t="str">
            <v/>
          </cell>
        </row>
        <row r="31419">
          <cell r="J31419" t="str">
            <v/>
          </cell>
        </row>
        <row r="31420">
          <cell r="J31420" t="str">
            <v/>
          </cell>
        </row>
        <row r="31421">
          <cell r="J31421" t="str">
            <v/>
          </cell>
        </row>
        <row r="31422">
          <cell r="J31422" t="str">
            <v/>
          </cell>
        </row>
        <row r="31423">
          <cell r="J31423" t="str">
            <v/>
          </cell>
        </row>
        <row r="31424">
          <cell r="J31424" t="str">
            <v/>
          </cell>
        </row>
        <row r="31425">
          <cell r="J31425" t="str">
            <v/>
          </cell>
        </row>
        <row r="31426">
          <cell r="J31426" t="str">
            <v/>
          </cell>
        </row>
        <row r="31427">
          <cell r="J31427" t="str">
            <v/>
          </cell>
        </row>
        <row r="31428">
          <cell r="J31428" t="str">
            <v/>
          </cell>
        </row>
        <row r="31429">
          <cell r="J31429" t="str">
            <v/>
          </cell>
        </row>
        <row r="31430">
          <cell r="J31430" t="str">
            <v/>
          </cell>
        </row>
        <row r="31431">
          <cell r="J31431" t="str">
            <v/>
          </cell>
        </row>
        <row r="31432">
          <cell r="J31432" t="str">
            <v/>
          </cell>
        </row>
        <row r="31433">
          <cell r="J31433" t="str">
            <v/>
          </cell>
        </row>
        <row r="31434">
          <cell r="J31434" t="str">
            <v/>
          </cell>
        </row>
        <row r="31435">
          <cell r="J31435" t="str">
            <v/>
          </cell>
        </row>
        <row r="31436">
          <cell r="J31436" t="str">
            <v/>
          </cell>
        </row>
        <row r="31437">
          <cell r="J31437" t="str">
            <v/>
          </cell>
        </row>
        <row r="31438">
          <cell r="J31438" t="str">
            <v/>
          </cell>
        </row>
        <row r="31439">
          <cell r="J31439" t="str">
            <v/>
          </cell>
        </row>
        <row r="31440">
          <cell r="J31440" t="str">
            <v/>
          </cell>
        </row>
        <row r="31441">
          <cell r="J31441" t="str">
            <v/>
          </cell>
        </row>
        <row r="31442">
          <cell r="J31442" t="str">
            <v/>
          </cell>
        </row>
        <row r="31443">
          <cell r="J31443" t="str">
            <v/>
          </cell>
        </row>
        <row r="31444">
          <cell r="J31444" t="str">
            <v/>
          </cell>
        </row>
        <row r="31445">
          <cell r="J31445" t="str">
            <v/>
          </cell>
        </row>
        <row r="31446">
          <cell r="J31446" t="str">
            <v/>
          </cell>
        </row>
        <row r="31447">
          <cell r="J31447" t="str">
            <v/>
          </cell>
        </row>
        <row r="31448">
          <cell r="J31448" t="str">
            <v/>
          </cell>
        </row>
        <row r="31449">
          <cell r="J31449" t="str">
            <v/>
          </cell>
        </row>
        <row r="31450">
          <cell r="J31450" t="str">
            <v/>
          </cell>
        </row>
        <row r="31451">
          <cell r="J31451" t="str">
            <v/>
          </cell>
        </row>
        <row r="31452">
          <cell r="J31452" t="str">
            <v/>
          </cell>
        </row>
        <row r="31453">
          <cell r="J31453" t="str">
            <v/>
          </cell>
        </row>
        <row r="31454">
          <cell r="J31454" t="str">
            <v/>
          </cell>
        </row>
        <row r="31455">
          <cell r="J31455" t="str">
            <v/>
          </cell>
        </row>
        <row r="31456">
          <cell r="J31456" t="str">
            <v/>
          </cell>
        </row>
        <row r="31457">
          <cell r="J31457" t="str">
            <v/>
          </cell>
        </row>
        <row r="31458">
          <cell r="J31458" t="str">
            <v/>
          </cell>
        </row>
        <row r="31459">
          <cell r="J31459" t="str">
            <v/>
          </cell>
        </row>
        <row r="31460">
          <cell r="J31460" t="str">
            <v/>
          </cell>
        </row>
        <row r="31461">
          <cell r="J31461" t="str">
            <v/>
          </cell>
        </row>
        <row r="31462">
          <cell r="J31462" t="str">
            <v/>
          </cell>
        </row>
        <row r="31463">
          <cell r="J31463" t="str">
            <v/>
          </cell>
        </row>
        <row r="31464">
          <cell r="J31464" t="str">
            <v/>
          </cell>
        </row>
        <row r="31465">
          <cell r="J31465" t="str">
            <v/>
          </cell>
        </row>
        <row r="31466">
          <cell r="J31466" t="str">
            <v/>
          </cell>
        </row>
        <row r="31467">
          <cell r="J31467" t="str">
            <v/>
          </cell>
        </row>
        <row r="31468">
          <cell r="J31468" t="str">
            <v/>
          </cell>
        </row>
        <row r="31469">
          <cell r="J31469" t="str">
            <v/>
          </cell>
        </row>
        <row r="31470">
          <cell r="J31470" t="str">
            <v/>
          </cell>
        </row>
        <row r="31471">
          <cell r="J31471" t="str">
            <v/>
          </cell>
        </row>
        <row r="31472">
          <cell r="J31472" t="str">
            <v/>
          </cell>
        </row>
        <row r="31473">
          <cell r="J31473" t="str">
            <v/>
          </cell>
        </row>
        <row r="31474">
          <cell r="J31474" t="str">
            <v/>
          </cell>
        </row>
        <row r="31475">
          <cell r="J31475" t="str">
            <v/>
          </cell>
        </row>
        <row r="31476">
          <cell r="J31476" t="str">
            <v/>
          </cell>
        </row>
        <row r="31477">
          <cell r="J31477" t="str">
            <v/>
          </cell>
        </row>
        <row r="31478">
          <cell r="J31478" t="str">
            <v/>
          </cell>
        </row>
        <row r="31479">
          <cell r="J31479" t="str">
            <v/>
          </cell>
        </row>
        <row r="31480">
          <cell r="J31480" t="str">
            <v/>
          </cell>
        </row>
        <row r="31481">
          <cell r="J31481" t="str">
            <v/>
          </cell>
        </row>
        <row r="31482">
          <cell r="J31482" t="str">
            <v/>
          </cell>
        </row>
        <row r="31483">
          <cell r="J31483" t="str">
            <v/>
          </cell>
        </row>
        <row r="31484">
          <cell r="J31484" t="str">
            <v/>
          </cell>
        </row>
        <row r="31485">
          <cell r="J31485" t="str">
            <v/>
          </cell>
        </row>
        <row r="31486">
          <cell r="J31486" t="str">
            <v/>
          </cell>
        </row>
        <row r="31487">
          <cell r="J31487" t="str">
            <v/>
          </cell>
        </row>
        <row r="31488">
          <cell r="J31488" t="str">
            <v/>
          </cell>
        </row>
        <row r="31489">
          <cell r="J31489" t="str">
            <v/>
          </cell>
        </row>
        <row r="31490">
          <cell r="J31490" t="str">
            <v/>
          </cell>
        </row>
        <row r="31491">
          <cell r="J31491" t="str">
            <v/>
          </cell>
        </row>
        <row r="31492">
          <cell r="J31492" t="str">
            <v/>
          </cell>
        </row>
        <row r="31493">
          <cell r="J31493" t="str">
            <v/>
          </cell>
        </row>
        <row r="31494">
          <cell r="J31494" t="str">
            <v/>
          </cell>
        </row>
        <row r="31495">
          <cell r="J31495" t="str">
            <v/>
          </cell>
        </row>
        <row r="31496">
          <cell r="J31496" t="str">
            <v/>
          </cell>
        </row>
        <row r="31497">
          <cell r="J31497" t="str">
            <v/>
          </cell>
        </row>
        <row r="31498">
          <cell r="J31498" t="str">
            <v/>
          </cell>
        </row>
        <row r="31499">
          <cell r="J31499" t="str">
            <v/>
          </cell>
        </row>
        <row r="31500">
          <cell r="J31500" t="str">
            <v/>
          </cell>
        </row>
        <row r="31501">
          <cell r="J31501" t="str">
            <v/>
          </cell>
        </row>
        <row r="31502">
          <cell r="J31502" t="str">
            <v/>
          </cell>
        </row>
        <row r="31503">
          <cell r="J31503" t="str">
            <v/>
          </cell>
        </row>
        <row r="31504">
          <cell r="J31504" t="str">
            <v/>
          </cell>
        </row>
        <row r="31505">
          <cell r="J31505" t="str">
            <v/>
          </cell>
        </row>
        <row r="31506">
          <cell r="J31506" t="str">
            <v/>
          </cell>
        </row>
        <row r="31507">
          <cell r="J31507" t="str">
            <v/>
          </cell>
        </row>
        <row r="31508">
          <cell r="J31508" t="str">
            <v/>
          </cell>
        </row>
        <row r="31509">
          <cell r="J31509" t="str">
            <v/>
          </cell>
        </row>
        <row r="31510">
          <cell r="J31510" t="str">
            <v/>
          </cell>
        </row>
        <row r="31511">
          <cell r="J31511" t="str">
            <v/>
          </cell>
        </row>
        <row r="31512">
          <cell r="J31512" t="str">
            <v/>
          </cell>
        </row>
        <row r="31513">
          <cell r="J31513" t="str">
            <v/>
          </cell>
        </row>
        <row r="31514">
          <cell r="J31514" t="str">
            <v/>
          </cell>
        </row>
        <row r="31515">
          <cell r="J31515" t="str">
            <v/>
          </cell>
        </row>
        <row r="31516">
          <cell r="J31516" t="str">
            <v/>
          </cell>
        </row>
        <row r="31517">
          <cell r="J31517" t="str">
            <v/>
          </cell>
        </row>
        <row r="31518">
          <cell r="J31518" t="str">
            <v/>
          </cell>
        </row>
        <row r="31519">
          <cell r="J31519" t="str">
            <v/>
          </cell>
        </row>
        <row r="31520">
          <cell r="J31520" t="str">
            <v/>
          </cell>
        </row>
        <row r="31521">
          <cell r="J31521" t="str">
            <v/>
          </cell>
        </row>
        <row r="31522">
          <cell r="J31522" t="str">
            <v/>
          </cell>
        </row>
        <row r="31523">
          <cell r="J31523" t="str">
            <v/>
          </cell>
        </row>
        <row r="31524">
          <cell r="J31524" t="str">
            <v/>
          </cell>
        </row>
        <row r="31525">
          <cell r="J31525" t="str">
            <v/>
          </cell>
        </row>
        <row r="31526">
          <cell r="J31526" t="str">
            <v/>
          </cell>
        </row>
        <row r="31527">
          <cell r="J31527" t="str">
            <v/>
          </cell>
        </row>
        <row r="31528">
          <cell r="J31528" t="str">
            <v/>
          </cell>
        </row>
        <row r="31529">
          <cell r="J31529" t="str">
            <v/>
          </cell>
        </row>
        <row r="31530">
          <cell r="J31530" t="str">
            <v/>
          </cell>
        </row>
        <row r="31531">
          <cell r="J31531" t="str">
            <v/>
          </cell>
        </row>
        <row r="31532">
          <cell r="J31532" t="str">
            <v/>
          </cell>
        </row>
        <row r="31533">
          <cell r="J31533" t="str">
            <v/>
          </cell>
        </row>
        <row r="31534">
          <cell r="J31534" t="str">
            <v/>
          </cell>
        </row>
        <row r="31535">
          <cell r="J31535" t="str">
            <v/>
          </cell>
        </row>
        <row r="31536">
          <cell r="J31536" t="str">
            <v/>
          </cell>
        </row>
        <row r="31537">
          <cell r="J31537" t="str">
            <v/>
          </cell>
        </row>
        <row r="31538">
          <cell r="J31538" t="str">
            <v/>
          </cell>
        </row>
        <row r="31539">
          <cell r="J31539" t="str">
            <v/>
          </cell>
        </row>
        <row r="31540">
          <cell r="J31540" t="str">
            <v/>
          </cell>
        </row>
        <row r="31541">
          <cell r="J31541" t="str">
            <v/>
          </cell>
        </row>
        <row r="31542">
          <cell r="J31542" t="str">
            <v/>
          </cell>
        </row>
        <row r="31543">
          <cell r="J31543" t="str">
            <v/>
          </cell>
        </row>
        <row r="31544">
          <cell r="J31544" t="str">
            <v/>
          </cell>
        </row>
        <row r="31545">
          <cell r="J31545" t="str">
            <v/>
          </cell>
        </row>
        <row r="31546">
          <cell r="J31546" t="str">
            <v/>
          </cell>
        </row>
        <row r="31547">
          <cell r="J31547" t="str">
            <v/>
          </cell>
        </row>
        <row r="31548">
          <cell r="J31548" t="str">
            <v/>
          </cell>
        </row>
        <row r="31549">
          <cell r="J31549" t="str">
            <v/>
          </cell>
        </row>
        <row r="31550">
          <cell r="J31550" t="str">
            <v/>
          </cell>
        </row>
        <row r="31551">
          <cell r="J31551" t="str">
            <v/>
          </cell>
        </row>
        <row r="31552">
          <cell r="J31552" t="str">
            <v/>
          </cell>
        </row>
        <row r="31553">
          <cell r="J31553" t="str">
            <v/>
          </cell>
        </row>
        <row r="31554">
          <cell r="J31554" t="str">
            <v/>
          </cell>
        </row>
        <row r="31555">
          <cell r="J31555" t="str">
            <v/>
          </cell>
        </row>
        <row r="31556">
          <cell r="J31556" t="str">
            <v/>
          </cell>
        </row>
        <row r="31557">
          <cell r="J31557" t="str">
            <v/>
          </cell>
        </row>
        <row r="31558">
          <cell r="J31558" t="str">
            <v/>
          </cell>
        </row>
        <row r="31559">
          <cell r="J31559" t="str">
            <v/>
          </cell>
        </row>
        <row r="31560">
          <cell r="J31560" t="str">
            <v/>
          </cell>
        </row>
        <row r="31561">
          <cell r="J31561" t="str">
            <v/>
          </cell>
        </row>
        <row r="31562">
          <cell r="J31562" t="str">
            <v/>
          </cell>
        </row>
        <row r="31563">
          <cell r="J31563" t="str">
            <v/>
          </cell>
        </row>
        <row r="31564">
          <cell r="J31564" t="str">
            <v/>
          </cell>
        </row>
        <row r="31565">
          <cell r="J31565" t="str">
            <v/>
          </cell>
        </row>
        <row r="31566">
          <cell r="J31566" t="str">
            <v/>
          </cell>
        </row>
        <row r="31567">
          <cell r="J31567" t="str">
            <v/>
          </cell>
        </row>
        <row r="31568">
          <cell r="J31568" t="str">
            <v/>
          </cell>
        </row>
        <row r="31569">
          <cell r="J31569" t="str">
            <v/>
          </cell>
        </row>
        <row r="31570">
          <cell r="J31570" t="str">
            <v/>
          </cell>
        </row>
        <row r="31571">
          <cell r="J31571" t="str">
            <v/>
          </cell>
        </row>
        <row r="31572">
          <cell r="J31572" t="str">
            <v/>
          </cell>
        </row>
        <row r="31573">
          <cell r="J31573" t="str">
            <v/>
          </cell>
        </row>
        <row r="31574">
          <cell r="J31574" t="str">
            <v/>
          </cell>
        </row>
        <row r="31575">
          <cell r="J31575" t="str">
            <v/>
          </cell>
        </row>
        <row r="31576">
          <cell r="J31576" t="str">
            <v/>
          </cell>
        </row>
        <row r="31577">
          <cell r="J31577" t="str">
            <v/>
          </cell>
        </row>
        <row r="31578">
          <cell r="J31578" t="str">
            <v/>
          </cell>
        </row>
        <row r="31579">
          <cell r="J31579" t="str">
            <v/>
          </cell>
        </row>
        <row r="31580">
          <cell r="J31580" t="str">
            <v/>
          </cell>
        </row>
        <row r="31581">
          <cell r="J31581" t="str">
            <v/>
          </cell>
        </row>
        <row r="31582">
          <cell r="J31582" t="str">
            <v/>
          </cell>
        </row>
        <row r="31583">
          <cell r="J31583" t="str">
            <v/>
          </cell>
        </row>
        <row r="31584">
          <cell r="J31584" t="str">
            <v/>
          </cell>
        </row>
        <row r="31585">
          <cell r="J31585" t="str">
            <v/>
          </cell>
        </row>
        <row r="31586">
          <cell r="J31586" t="str">
            <v/>
          </cell>
        </row>
        <row r="31587">
          <cell r="J31587" t="str">
            <v/>
          </cell>
        </row>
        <row r="31588">
          <cell r="J31588" t="str">
            <v/>
          </cell>
        </row>
        <row r="31589">
          <cell r="J31589" t="str">
            <v/>
          </cell>
        </row>
        <row r="31590">
          <cell r="J31590" t="str">
            <v/>
          </cell>
        </row>
        <row r="31591">
          <cell r="J31591" t="str">
            <v/>
          </cell>
        </row>
        <row r="31592">
          <cell r="J31592" t="str">
            <v/>
          </cell>
        </row>
        <row r="31593">
          <cell r="J31593" t="str">
            <v/>
          </cell>
        </row>
        <row r="31594">
          <cell r="J31594" t="str">
            <v/>
          </cell>
        </row>
        <row r="31595">
          <cell r="J31595" t="str">
            <v/>
          </cell>
        </row>
        <row r="31596">
          <cell r="J31596" t="str">
            <v/>
          </cell>
        </row>
        <row r="31597">
          <cell r="J31597" t="str">
            <v/>
          </cell>
        </row>
        <row r="31598">
          <cell r="J31598" t="str">
            <v/>
          </cell>
        </row>
        <row r="31599">
          <cell r="J31599" t="str">
            <v/>
          </cell>
        </row>
        <row r="31600">
          <cell r="J31600" t="str">
            <v/>
          </cell>
        </row>
        <row r="31601">
          <cell r="J31601" t="str">
            <v/>
          </cell>
        </row>
        <row r="31602">
          <cell r="J31602" t="str">
            <v/>
          </cell>
        </row>
        <row r="31603">
          <cell r="J31603" t="str">
            <v/>
          </cell>
        </row>
        <row r="31604">
          <cell r="J31604" t="str">
            <v/>
          </cell>
        </row>
        <row r="31605">
          <cell r="J31605" t="str">
            <v/>
          </cell>
        </row>
        <row r="31606">
          <cell r="J31606" t="str">
            <v/>
          </cell>
        </row>
        <row r="31607">
          <cell r="J31607" t="str">
            <v/>
          </cell>
        </row>
        <row r="31608">
          <cell r="J31608" t="str">
            <v/>
          </cell>
        </row>
        <row r="31609">
          <cell r="J31609" t="str">
            <v/>
          </cell>
        </row>
        <row r="31610">
          <cell r="J31610" t="str">
            <v/>
          </cell>
        </row>
        <row r="31611">
          <cell r="J31611" t="str">
            <v/>
          </cell>
        </row>
        <row r="31612">
          <cell r="J31612" t="str">
            <v/>
          </cell>
        </row>
        <row r="31613">
          <cell r="J31613" t="str">
            <v/>
          </cell>
        </row>
        <row r="31614">
          <cell r="J31614" t="str">
            <v/>
          </cell>
        </row>
        <row r="31615">
          <cell r="J31615" t="str">
            <v/>
          </cell>
        </row>
        <row r="31616">
          <cell r="J31616" t="str">
            <v/>
          </cell>
        </row>
        <row r="31617">
          <cell r="J31617" t="str">
            <v/>
          </cell>
        </row>
        <row r="31618">
          <cell r="J31618" t="str">
            <v/>
          </cell>
        </row>
        <row r="31619">
          <cell r="J31619" t="str">
            <v/>
          </cell>
        </row>
        <row r="31620">
          <cell r="J31620" t="str">
            <v/>
          </cell>
        </row>
        <row r="31621">
          <cell r="J31621" t="str">
            <v/>
          </cell>
        </row>
        <row r="31622">
          <cell r="J31622" t="str">
            <v/>
          </cell>
        </row>
        <row r="31623">
          <cell r="J31623" t="str">
            <v/>
          </cell>
        </row>
        <row r="31624">
          <cell r="J31624" t="str">
            <v/>
          </cell>
        </row>
        <row r="31625">
          <cell r="J31625" t="str">
            <v/>
          </cell>
        </row>
        <row r="31626">
          <cell r="J31626" t="str">
            <v/>
          </cell>
        </row>
        <row r="31627">
          <cell r="J31627" t="str">
            <v/>
          </cell>
        </row>
        <row r="31628">
          <cell r="J31628" t="str">
            <v/>
          </cell>
        </row>
        <row r="31629">
          <cell r="J31629" t="str">
            <v/>
          </cell>
        </row>
        <row r="31630">
          <cell r="J31630" t="str">
            <v/>
          </cell>
        </row>
        <row r="31631">
          <cell r="J31631" t="str">
            <v/>
          </cell>
        </row>
        <row r="31632">
          <cell r="J31632" t="str">
            <v/>
          </cell>
        </row>
        <row r="31633">
          <cell r="J31633" t="str">
            <v/>
          </cell>
        </row>
        <row r="31634">
          <cell r="J31634" t="str">
            <v/>
          </cell>
        </row>
        <row r="31635">
          <cell r="J31635" t="str">
            <v/>
          </cell>
        </row>
        <row r="31636">
          <cell r="J31636" t="str">
            <v/>
          </cell>
        </row>
        <row r="31637">
          <cell r="J31637" t="str">
            <v/>
          </cell>
        </row>
        <row r="31638">
          <cell r="J31638" t="str">
            <v/>
          </cell>
        </row>
        <row r="31639">
          <cell r="J31639" t="str">
            <v/>
          </cell>
        </row>
        <row r="31640">
          <cell r="J31640" t="str">
            <v/>
          </cell>
        </row>
        <row r="31641">
          <cell r="J31641" t="str">
            <v/>
          </cell>
        </row>
        <row r="31642">
          <cell r="J31642" t="str">
            <v/>
          </cell>
        </row>
        <row r="31643">
          <cell r="J31643" t="str">
            <v/>
          </cell>
        </row>
        <row r="31644">
          <cell r="J31644" t="str">
            <v/>
          </cell>
        </row>
        <row r="31645">
          <cell r="J31645" t="str">
            <v/>
          </cell>
        </row>
        <row r="31646">
          <cell r="J31646" t="str">
            <v/>
          </cell>
        </row>
        <row r="31647">
          <cell r="J31647" t="str">
            <v/>
          </cell>
        </row>
        <row r="31648">
          <cell r="J31648" t="str">
            <v/>
          </cell>
        </row>
        <row r="31649">
          <cell r="J31649" t="str">
            <v/>
          </cell>
        </row>
        <row r="31650">
          <cell r="J31650" t="str">
            <v/>
          </cell>
        </row>
        <row r="31651">
          <cell r="J31651" t="str">
            <v/>
          </cell>
        </row>
        <row r="31652">
          <cell r="J31652" t="str">
            <v/>
          </cell>
        </row>
        <row r="31653">
          <cell r="J31653" t="str">
            <v/>
          </cell>
        </row>
        <row r="31654">
          <cell r="J31654" t="str">
            <v/>
          </cell>
        </row>
        <row r="31655">
          <cell r="J31655" t="str">
            <v/>
          </cell>
        </row>
        <row r="31656">
          <cell r="J31656" t="str">
            <v/>
          </cell>
        </row>
        <row r="31657">
          <cell r="J31657" t="str">
            <v/>
          </cell>
        </row>
        <row r="31658">
          <cell r="J31658" t="str">
            <v/>
          </cell>
        </row>
        <row r="31659">
          <cell r="J31659" t="str">
            <v/>
          </cell>
        </row>
        <row r="31660">
          <cell r="J31660" t="str">
            <v/>
          </cell>
        </row>
        <row r="31661">
          <cell r="J31661" t="str">
            <v/>
          </cell>
        </row>
        <row r="31662">
          <cell r="J31662" t="str">
            <v/>
          </cell>
        </row>
        <row r="31663">
          <cell r="J31663" t="str">
            <v/>
          </cell>
        </row>
        <row r="31664">
          <cell r="J31664" t="str">
            <v/>
          </cell>
        </row>
        <row r="31665">
          <cell r="J31665" t="str">
            <v/>
          </cell>
        </row>
        <row r="31666">
          <cell r="J31666" t="str">
            <v/>
          </cell>
        </row>
        <row r="31667">
          <cell r="J31667" t="str">
            <v/>
          </cell>
        </row>
        <row r="31668">
          <cell r="J31668" t="str">
            <v/>
          </cell>
        </row>
        <row r="31669">
          <cell r="J31669" t="str">
            <v/>
          </cell>
        </row>
        <row r="31670">
          <cell r="J31670" t="str">
            <v/>
          </cell>
        </row>
        <row r="31671">
          <cell r="J31671" t="str">
            <v/>
          </cell>
        </row>
        <row r="31672">
          <cell r="J31672" t="str">
            <v/>
          </cell>
        </row>
        <row r="31673">
          <cell r="J31673" t="str">
            <v/>
          </cell>
        </row>
        <row r="31674">
          <cell r="J31674" t="str">
            <v/>
          </cell>
        </row>
        <row r="31675">
          <cell r="J31675" t="str">
            <v/>
          </cell>
        </row>
        <row r="31676">
          <cell r="J31676" t="str">
            <v/>
          </cell>
        </row>
        <row r="31677">
          <cell r="J31677" t="str">
            <v/>
          </cell>
        </row>
        <row r="31678">
          <cell r="J31678" t="str">
            <v/>
          </cell>
        </row>
        <row r="31679">
          <cell r="J31679" t="str">
            <v/>
          </cell>
        </row>
        <row r="31680">
          <cell r="J31680" t="str">
            <v/>
          </cell>
        </row>
        <row r="31681">
          <cell r="J31681" t="str">
            <v/>
          </cell>
        </row>
        <row r="31682">
          <cell r="J31682" t="str">
            <v/>
          </cell>
        </row>
        <row r="31683">
          <cell r="J31683" t="str">
            <v/>
          </cell>
        </row>
        <row r="31684">
          <cell r="J31684" t="str">
            <v/>
          </cell>
        </row>
        <row r="31685">
          <cell r="J31685" t="str">
            <v/>
          </cell>
        </row>
        <row r="31686">
          <cell r="J31686" t="str">
            <v/>
          </cell>
        </row>
        <row r="31687">
          <cell r="J31687" t="str">
            <v/>
          </cell>
        </row>
        <row r="31688">
          <cell r="J31688" t="str">
            <v/>
          </cell>
        </row>
        <row r="31689">
          <cell r="J31689" t="str">
            <v/>
          </cell>
        </row>
        <row r="31690">
          <cell r="J31690" t="str">
            <v/>
          </cell>
        </row>
        <row r="31691">
          <cell r="J31691" t="str">
            <v/>
          </cell>
        </row>
        <row r="31692">
          <cell r="J31692" t="str">
            <v/>
          </cell>
        </row>
        <row r="31693">
          <cell r="J31693" t="str">
            <v/>
          </cell>
        </row>
        <row r="31694">
          <cell r="J31694" t="str">
            <v/>
          </cell>
        </row>
        <row r="31695">
          <cell r="J31695" t="str">
            <v/>
          </cell>
        </row>
        <row r="31696">
          <cell r="J31696" t="str">
            <v/>
          </cell>
        </row>
        <row r="31697">
          <cell r="J31697" t="str">
            <v/>
          </cell>
        </row>
        <row r="31698">
          <cell r="J31698" t="str">
            <v/>
          </cell>
        </row>
        <row r="31699">
          <cell r="J31699" t="str">
            <v/>
          </cell>
        </row>
        <row r="31700">
          <cell r="J31700" t="str">
            <v/>
          </cell>
        </row>
        <row r="31701">
          <cell r="J31701" t="str">
            <v/>
          </cell>
        </row>
        <row r="31702">
          <cell r="J31702" t="str">
            <v/>
          </cell>
        </row>
        <row r="31703">
          <cell r="J31703" t="str">
            <v/>
          </cell>
        </row>
        <row r="31704">
          <cell r="J31704" t="str">
            <v/>
          </cell>
        </row>
        <row r="31705">
          <cell r="J31705" t="str">
            <v/>
          </cell>
        </row>
        <row r="31706">
          <cell r="J31706" t="str">
            <v/>
          </cell>
        </row>
        <row r="31707">
          <cell r="J31707" t="str">
            <v/>
          </cell>
        </row>
        <row r="31708">
          <cell r="J31708" t="str">
            <v/>
          </cell>
        </row>
        <row r="31709">
          <cell r="J31709" t="str">
            <v/>
          </cell>
        </row>
        <row r="31710">
          <cell r="J31710" t="str">
            <v/>
          </cell>
        </row>
        <row r="31711">
          <cell r="J31711" t="str">
            <v/>
          </cell>
        </row>
        <row r="31712">
          <cell r="J31712" t="str">
            <v/>
          </cell>
        </row>
        <row r="31713">
          <cell r="J31713" t="str">
            <v/>
          </cell>
        </row>
        <row r="31714">
          <cell r="J31714" t="str">
            <v/>
          </cell>
        </row>
        <row r="31715">
          <cell r="J31715" t="str">
            <v/>
          </cell>
        </row>
        <row r="31716">
          <cell r="J31716" t="str">
            <v/>
          </cell>
        </row>
        <row r="31717">
          <cell r="J31717" t="str">
            <v/>
          </cell>
        </row>
        <row r="31718">
          <cell r="J31718" t="str">
            <v/>
          </cell>
        </row>
        <row r="31719">
          <cell r="J31719" t="str">
            <v/>
          </cell>
        </row>
        <row r="31720">
          <cell r="J31720" t="str">
            <v/>
          </cell>
        </row>
        <row r="31721">
          <cell r="J31721" t="str">
            <v/>
          </cell>
        </row>
        <row r="31722">
          <cell r="J31722" t="str">
            <v/>
          </cell>
        </row>
        <row r="31723">
          <cell r="J31723" t="str">
            <v/>
          </cell>
        </row>
        <row r="31724">
          <cell r="J31724" t="str">
            <v/>
          </cell>
        </row>
        <row r="31725">
          <cell r="J31725" t="str">
            <v/>
          </cell>
        </row>
        <row r="31726">
          <cell r="J31726" t="str">
            <v/>
          </cell>
        </row>
        <row r="31727">
          <cell r="J31727" t="str">
            <v/>
          </cell>
        </row>
        <row r="31728">
          <cell r="J31728" t="str">
            <v/>
          </cell>
        </row>
        <row r="31729">
          <cell r="J31729" t="str">
            <v/>
          </cell>
        </row>
        <row r="31730">
          <cell r="J31730" t="str">
            <v/>
          </cell>
        </row>
        <row r="31731">
          <cell r="J31731" t="str">
            <v/>
          </cell>
        </row>
        <row r="31732">
          <cell r="J31732" t="str">
            <v/>
          </cell>
        </row>
        <row r="31733">
          <cell r="J31733" t="str">
            <v/>
          </cell>
        </row>
        <row r="31734">
          <cell r="J31734" t="str">
            <v/>
          </cell>
        </row>
        <row r="31735">
          <cell r="J31735" t="str">
            <v/>
          </cell>
        </row>
        <row r="31736">
          <cell r="J31736" t="str">
            <v/>
          </cell>
        </row>
        <row r="31737">
          <cell r="J31737" t="str">
            <v/>
          </cell>
        </row>
        <row r="31738">
          <cell r="J31738" t="str">
            <v/>
          </cell>
        </row>
        <row r="31739">
          <cell r="J31739" t="str">
            <v/>
          </cell>
        </row>
        <row r="31740">
          <cell r="J31740" t="str">
            <v/>
          </cell>
        </row>
        <row r="31741">
          <cell r="J31741" t="str">
            <v/>
          </cell>
        </row>
        <row r="31742">
          <cell r="J31742" t="str">
            <v/>
          </cell>
        </row>
        <row r="31743">
          <cell r="J31743" t="str">
            <v/>
          </cell>
        </row>
        <row r="31744">
          <cell r="J31744" t="str">
            <v/>
          </cell>
        </row>
        <row r="31745">
          <cell r="J31745" t="str">
            <v/>
          </cell>
        </row>
        <row r="31746">
          <cell r="J31746" t="str">
            <v/>
          </cell>
        </row>
        <row r="31747">
          <cell r="J31747" t="str">
            <v/>
          </cell>
        </row>
        <row r="31748">
          <cell r="J31748" t="str">
            <v/>
          </cell>
        </row>
        <row r="31749">
          <cell r="J31749" t="str">
            <v/>
          </cell>
        </row>
        <row r="31750">
          <cell r="J31750" t="str">
            <v/>
          </cell>
        </row>
        <row r="31751">
          <cell r="J31751" t="str">
            <v/>
          </cell>
        </row>
        <row r="31752">
          <cell r="J31752" t="str">
            <v/>
          </cell>
        </row>
        <row r="31753">
          <cell r="J31753" t="str">
            <v/>
          </cell>
        </row>
        <row r="31754">
          <cell r="J31754" t="str">
            <v/>
          </cell>
        </row>
        <row r="31755">
          <cell r="J31755" t="str">
            <v/>
          </cell>
        </row>
        <row r="31756">
          <cell r="J31756" t="str">
            <v/>
          </cell>
        </row>
        <row r="31757">
          <cell r="J31757" t="str">
            <v/>
          </cell>
        </row>
        <row r="31758">
          <cell r="J31758" t="str">
            <v/>
          </cell>
        </row>
        <row r="31759">
          <cell r="J31759" t="str">
            <v/>
          </cell>
        </row>
        <row r="31760">
          <cell r="J31760" t="str">
            <v/>
          </cell>
        </row>
        <row r="31761">
          <cell r="J31761" t="str">
            <v/>
          </cell>
        </row>
        <row r="31762">
          <cell r="J31762" t="str">
            <v/>
          </cell>
        </row>
        <row r="31763">
          <cell r="J31763" t="str">
            <v/>
          </cell>
        </row>
        <row r="31764">
          <cell r="J31764" t="str">
            <v/>
          </cell>
        </row>
        <row r="31765">
          <cell r="J31765" t="str">
            <v/>
          </cell>
        </row>
        <row r="31766">
          <cell r="J31766" t="str">
            <v/>
          </cell>
        </row>
        <row r="31767">
          <cell r="J31767" t="str">
            <v/>
          </cell>
        </row>
        <row r="31768">
          <cell r="J31768" t="str">
            <v/>
          </cell>
        </row>
        <row r="31769">
          <cell r="J31769" t="str">
            <v/>
          </cell>
        </row>
        <row r="31770">
          <cell r="J31770" t="str">
            <v/>
          </cell>
        </row>
        <row r="31771">
          <cell r="J31771" t="str">
            <v/>
          </cell>
        </row>
        <row r="31772">
          <cell r="J31772" t="str">
            <v/>
          </cell>
        </row>
        <row r="31773">
          <cell r="J31773" t="str">
            <v/>
          </cell>
        </row>
        <row r="31774">
          <cell r="J31774" t="str">
            <v/>
          </cell>
        </row>
        <row r="31775">
          <cell r="J31775" t="str">
            <v/>
          </cell>
        </row>
        <row r="31776">
          <cell r="J31776" t="str">
            <v/>
          </cell>
        </row>
        <row r="31777">
          <cell r="J31777" t="str">
            <v/>
          </cell>
        </row>
        <row r="31778">
          <cell r="J31778" t="str">
            <v/>
          </cell>
        </row>
        <row r="31779">
          <cell r="J31779" t="str">
            <v/>
          </cell>
        </row>
        <row r="31780">
          <cell r="J31780" t="str">
            <v/>
          </cell>
        </row>
        <row r="31781">
          <cell r="J31781" t="str">
            <v/>
          </cell>
        </row>
        <row r="31782">
          <cell r="J31782" t="str">
            <v/>
          </cell>
        </row>
        <row r="31783">
          <cell r="J31783" t="str">
            <v/>
          </cell>
        </row>
        <row r="31784">
          <cell r="J31784" t="str">
            <v/>
          </cell>
        </row>
        <row r="31785">
          <cell r="J31785" t="str">
            <v/>
          </cell>
        </row>
        <row r="31786">
          <cell r="J31786" t="str">
            <v/>
          </cell>
        </row>
        <row r="31787">
          <cell r="J31787" t="str">
            <v/>
          </cell>
        </row>
        <row r="31788">
          <cell r="J31788" t="str">
            <v/>
          </cell>
        </row>
        <row r="31789">
          <cell r="J31789" t="str">
            <v/>
          </cell>
        </row>
        <row r="31790">
          <cell r="J31790" t="str">
            <v/>
          </cell>
        </row>
        <row r="31791">
          <cell r="J31791" t="str">
            <v/>
          </cell>
        </row>
        <row r="31792">
          <cell r="J31792" t="str">
            <v/>
          </cell>
        </row>
        <row r="31793">
          <cell r="J31793" t="str">
            <v/>
          </cell>
        </row>
        <row r="31794">
          <cell r="J31794" t="str">
            <v/>
          </cell>
        </row>
        <row r="31795">
          <cell r="J31795" t="str">
            <v/>
          </cell>
        </row>
        <row r="31796">
          <cell r="J31796" t="str">
            <v/>
          </cell>
        </row>
        <row r="31797">
          <cell r="J31797" t="str">
            <v/>
          </cell>
        </row>
        <row r="31798">
          <cell r="J31798" t="str">
            <v/>
          </cell>
        </row>
        <row r="31799">
          <cell r="J31799" t="str">
            <v/>
          </cell>
        </row>
        <row r="31800">
          <cell r="J31800" t="str">
            <v/>
          </cell>
        </row>
        <row r="31801">
          <cell r="J31801" t="str">
            <v/>
          </cell>
        </row>
        <row r="31802">
          <cell r="J31802" t="str">
            <v/>
          </cell>
        </row>
        <row r="31803">
          <cell r="J31803" t="str">
            <v/>
          </cell>
        </row>
        <row r="31804">
          <cell r="J31804" t="str">
            <v/>
          </cell>
        </row>
        <row r="31805">
          <cell r="J31805" t="str">
            <v/>
          </cell>
        </row>
        <row r="31806">
          <cell r="J31806" t="str">
            <v/>
          </cell>
        </row>
        <row r="31807">
          <cell r="J31807" t="str">
            <v/>
          </cell>
        </row>
        <row r="31808">
          <cell r="J31808" t="str">
            <v/>
          </cell>
        </row>
        <row r="31809">
          <cell r="J31809" t="str">
            <v/>
          </cell>
        </row>
        <row r="31810">
          <cell r="J31810" t="str">
            <v/>
          </cell>
        </row>
        <row r="31811">
          <cell r="J31811" t="str">
            <v/>
          </cell>
        </row>
        <row r="31812">
          <cell r="J31812" t="str">
            <v/>
          </cell>
        </row>
        <row r="31813">
          <cell r="J31813" t="str">
            <v/>
          </cell>
        </row>
        <row r="31814">
          <cell r="J31814" t="str">
            <v/>
          </cell>
        </row>
        <row r="31815">
          <cell r="J31815" t="str">
            <v/>
          </cell>
        </row>
        <row r="31816">
          <cell r="J31816" t="str">
            <v/>
          </cell>
        </row>
        <row r="31817">
          <cell r="J31817" t="str">
            <v/>
          </cell>
        </row>
        <row r="31818">
          <cell r="J31818" t="str">
            <v/>
          </cell>
        </row>
        <row r="31819">
          <cell r="J31819" t="str">
            <v/>
          </cell>
        </row>
        <row r="31820">
          <cell r="J31820" t="str">
            <v/>
          </cell>
        </row>
        <row r="31821">
          <cell r="J31821" t="str">
            <v/>
          </cell>
        </row>
        <row r="31822">
          <cell r="J31822" t="str">
            <v/>
          </cell>
        </row>
        <row r="31823">
          <cell r="J31823" t="str">
            <v/>
          </cell>
        </row>
        <row r="31824">
          <cell r="J31824" t="str">
            <v/>
          </cell>
        </row>
        <row r="31825">
          <cell r="J31825" t="str">
            <v/>
          </cell>
        </row>
        <row r="31826">
          <cell r="J31826" t="str">
            <v/>
          </cell>
        </row>
        <row r="31827">
          <cell r="J31827" t="str">
            <v/>
          </cell>
        </row>
        <row r="31828">
          <cell r="J31828" t="str">
            <v/>
          </cell>
        </row>
        <row r="31829">
          <cell r="J31829" t="str">
            <v/>
          </cell>
        </row>
        <row r="31830">
          <cell r="J31830" t="str">
            <v/>
          </cell>
        </row>
        <row r="31831">
          <cell r="J31831" t="str">
            <v/>
          </cell>
        </row>
        <row r="31832">
          <cell r="J31832" t="str">
            <v/>
          </cell>
        </row>
        <row r="31833">
          <cell r="J31833" t="str">
            <v/>
          </cell>
        </row>
        <row r="31834">
          <cell r="J31834" t="str">
            <v/>
          </cell>
        </row>
        <row r="31835">
          <cell r="J31835" t="str">
            <v/>
          </cell>
        </row>
        <row r="31836">
          <cell r="J31836" t="str">
            <v/>
          </cell>
        </row>
        <row r="31837">
          <cell r="J31837" t="str">
            <v/>
          </cell>
        </row>
        <row r="31838">
          <cell r="J31838" t="str">
            <v/>
          </cell>
        </row>
        <row r="31839">
          <cell r="J31839" t="str">
            <v/>
          </cell>
        </row>
        <row r="31840">
          <cell r="J31840" t="str">
            <v/>
          </cell>
        </row>
        <row r="31841">
          <cell r="J31841" t="str">
            <v/>
          </cell>
        </row>
        <row r="31842">
          <cell r="J31842" t="str">
            <v/>
          </cell>
        </row>
        <row r="31843">
          <cell r="J31843" t="str">
            <v/>
          </cell>
        </row>
        <row r="31844">
          <cell r="J31844" t="str">
            <v/>
          </cell>
        </row>
        <row r="31845">
          <cell r="J31845" t="str">
            <v/>
          </cell>
        </row>
        <row r="31846">
          <cell r="J31846" t="str">
            <v/>
          </cell>
        </row>
        <row r="31847">
          <cell r="J31847" t="str">
            <v/>
          </cell>
        </row>
        <row r="31848">
          <cell r="J31848" t="str">
            <v/>
          </cell>
        </row>
        <row r="31849">
          <cell r="J31849" t="str">
            <v/>
          </cell>
        </row>
        <row r="31850">
          <cell r="J31850" t="str">
            <v/>
          </cell>
        </row>
        <row r="31851">
          <cell r="J31851" t="str">
            <v/>
          </cell>
        </row>
        <row r="31852">
          <cell r="J31852" t="str">
            <v/>
          </cell>
        </row>
        <row r="31853">
          <cell r="J31853" t="str">
            <v/>
          </cell>
        </row>
        <row r="31854">
          <cell r="J31854" t="str">
            <v/>
          </cell>
        </row>
        <row r="31855">
          <cell r="J31855" t="str">
            <v/>
          </cell>
        </row>
        <row r="31856">
          <cell r="J31856" t="str">
            <v/>
          </cell>
        </row>
        <row r="31857">
          <cell r="J31857" t="str">
            <v/>
          </cell>
        </row>
        <row r="31858">
          <cell r="J31858" t="str">
            <v/>
          </cell>
        </row>
        <row r="31859">
          <cell r="J31859" t="str">
            <v/>
          </cell>
        </row>
        <row r="31860">
          <cell r="J31860" t="str">
            <v/>
          </cell>
        </row>
        <row r="31861">
          <cell r="J31861" t="str">
            <v/>
          </cell>
        </row>
        <row r="31862">
          <cell r="J31862" t="str">
            <v/>
          </cell>
        </row>
        <row r="31863">
          <cell r="J31863" t="str">
            <v/>
          </cell>
        </row>
        <row r="31864">
          <cell r="J31864" t="str">
            <v/>
          </cell>
        </row>
        <row r="31865">
          <cell r="J31865" t="str">
            <v/>
          </cell>
        </row>
        <row r="31866">
          <cell r="J31866" t="str">
            <v/>
          </cell>
        </row>
        <row r="31867">
          <cell r="J31867" t="str">
            <v/>
          </cell>
        </row>
        <row r="31868">
          <cell r="J31868" t="str">
            <v/>
          </cell>
        </row>
        <row r="31869">
          <cell r="J31869" t="str">
            <v/>
          </cell>
        </row>
        <row r="31870">
          <cell r="J31870" t="str">
            <v/>
          </cell>
        </row>
        <row r="31871">
          <cell r="J31871" t="str">
            <v/>
          </cell>
        </row>
        <row r="31872">
          <cell r="J31872" t="str">
            <v/>
          </cell>
        </row>
        <row r="31873">
          <cell r="J31873" t="str">
            <v/>
          </cell>
        </row>
        <row r="31874">
          <cell r="J31874" t="str">
            <v/>
          </cell>
        </row>
        <row r="31875">
          <cell r="J31875" t="str">
            <v/>
          </cell>
        </row>
        <row r="31876">
          <cell r="J31876" t="str">
            <v/>
          </cell>
        </row>
        <row r="31877">
          <cell r="J31877" t="str">
            <v/>
          </cell>
        </row>
        <row r="31878">
          <cell r="J31878" t="str">
            <v/>
          </cell>
        </row>
        <row r="31879">
          <cell r="J31879" t="str">
            <v/>
          </cell>
        </row>
        <row r="31880">
          <cell r="J31880" t="str">
            <v/>
          </cell>
        </row>
        <row r="31881">
          <cell r="J31881" t="str">
            <v/>
          </cell>
        </row>
        <row r="31882">
          <cell r="J31882" t="str">
            <v/>
          </cell>
        </row>
        <row r="31883">
          <cell r="J31883" t="str">
            <v/>
          </cell>
        </row>
        <row r="31884">
          <cell r="J31884" t="str">
            <v/>
          </cell>
        </row>
        <row r="31885">
          <cell r="J31885" t="str">
            <v/>
          </cell>
        </row>
        <row r="31886">
          <cell r="J31886" t="str">
            <v/>
          </cell>
        </row>
        <row r="31887">
          <cell r="J31887" t="str">
            <v/>
          </cell>
        </row>
        <row r="31888">
          <cell r="J31888" t="str">
            <v/>
          </cell>
        </row>
        <row r="31889">
          <cell r="J31889" t="str">
            <v/>
          </cell>
        </row>
        <row r="31890">
          <cell r="J31890" t="str">
            <v/>
          </cell>
        </row>
        <row r="31891">
          <cell r="J31891" t="str">
            <v/>
          </cell>
        </row>
        <row r="31892">
          <cell r="J31892" t="str">
            <v/>
          </cell>
        </row>
        <row r="31893">
          <cell r="J31893" t="str">
            <v/>
          </cell>
        </row>
        <row r="31894">
          <cell r="J31894" t="str">
            <v/>
          </cell>
        </row>
        <row r="31895">
          <cell r="J31895" t="str">
            <v/>
          </cell>
        </row>
        <row r="31896">
          <cell r="J31896" t="str">
            <v/>
          </cell>
        </row>
        <row r="31897">
          <cell r="J31897" t="str">
            <v/>
          </cell>
        </row>
        <row r="31898">
          <cell r="J31898" t="str">
            <v/>
          </cell>
        </row>
        <row r="31899">
          <cell r="J31899" t="str">
            <v/>
          </cell>
        </row>
        <row r="31900">
          <cell r="J31900" t="str">
            <v/>
          </cell>
        </row>
        <row r="31901">
          <cell r="J31901" t="str">
            <v/>
          </cell>
        </row>
        <row r="31902">
          <cell r="J31902" t="str">
            <v/>
          </cell>
        </row>
        <row r="31903">
          <cell r="J31903" t="str">
            <v/>
          </cell>
        </row>
        <row r="31904">
          <cell r="J31904" t="str">
            <v/>
          </cell>
        </row>
        <row r="31905">
          <cell r="J31905" t="str">
            <v/>
          </cell>
        </row>
        <row r="31906">
          <cell r="J31906" t="str">
            <v/>
          </cell>
        </row>
        <row r="31907">
          <cell r="J31907" t="str">
            <v/>
          </cell>
        </row>
        <row r="31908">
          <cell r="J31908" t="str">
            <v/>
          </cell>
        </row>
        <row r="31909">
          <cell r="J31909" t="str">
            <v/>
          </cell>
        </row>
        <row r="31910">
          <cell r="J31910" t="str">
            <v/>
          </cell>
        </row>
        <row r="31911">
          <cell r="J31911" t="str">
            <v/>
          </cell>
        </row>
        <row r="31912">
          <cell r="J31912" t="str">
            <v/>
          </cell>
        </row>
        <row r="31913">
          <cell r="J31913" t="str">
            <v/>
          </cell>
        </row>
        <row r="31914">
          <cell r="J31914" t="str">
            <v/>
          </cell>
        </row>
        <row r="31915">
          <cell r="J31915" t="str">
            <v/>
          </cell>
        </row>
        <row r="31916">
          <cell r="J31916" t="str">
            <v/>
          </cell>
        </row>
        <row r="31917">
          <cell r="J31917" t="str">
            <v/>
          </cell>
        </row>
        <row r="31918">
          <cell r="J31918" t="str">
            <v/>
          </cell>
        </row>
        <row r="31919">
          <cell r="J31919" t="str">
            <v/>
          </cell>
        </row>
        <row r="31920">
          <cell r="J31920" t="str">
            <v/>
          </cell>
        </row>
        <row r="31921">
          <cell r="J31921" t="str">
            <v/>
          </cell>
        </row>
        <row r="31922">
          <cell r="J31922" t="str">
            <v/>
          </cell>
        </row>
        <row r="31923">
          <cell r="J31923" t="str">
            <v/>
          </cell>
        </row>
        <row r="31924">
          <cell r="J31924" t="str">
            <v/>
          </cell>
        </row>
        <row r="31925">
          <cell r="J31925" t="str">
            <v/>
          </cell>
        </row>
        <row r="31926">
          <cell r="J31926" t="str">
            <v/>
          </cell>
        </row>
        <row r="31927">
          <cell r="J31927" t="str">
            <v/>
          </cell>
        </row>
        <row r="31928">
          <cell r="J31928" t="str">
            <v/>
          </cell>
        </row>
        <row r="31929">
          <cell r="J31929" t="str">
            <v/>
          </cell>
        </row>
        <row r="31930">
          <cell r="J31930" t="str">
            <v/>
          </cell>
        </row>
        <row r="31931">
          <cell r="J31931" t="str">
            <v/>
          </cell>
        </row>
        <row r="31932">
          <cell r="J31932" t="str">
            <v/>
          </cell>
        </row>
        <row r="31933">
          <cell r="J31933" t="str">
            <v/>
          </cell>
        </row>
        <row r="31934">
          <cell r="J31934" t="str">
            <v/>
          </cell>
        </row>
        <row r="31935">
          <cell r="J31935" t="str">
            <v/>
          </cell>
        </row>
        <row r="31936">
          <cell r="J31936" t="str">
            <v/>
          </cell>
        </row>
        <row r="31937">
          <cell r="J31937" t="str">
            <v/>
          </cell>
        </row>
        <row r="31938">
          <cell r="J31938" t="str">
            <v/>
          </cell>
        </row>
        <row r="31939">
          <cell r="J31939" t="str">
            <v/>
          </cell>
        </row>
        <row r="31940">
          <cell r="J31940" t="str">
            <v/>
          </cell>
        </row>
        <row r="31941">
          <cell r="J31941" t="str">
            <v/>
          </cell>
        </row>
        <row r="31942">
          <cell r="J31942" t="str">
            <v/>
          </cell>
        </row>
        <row r="31943">
          <cell r="J31943" t="str">
            <v/>
          </cell>
        </row>
        <row r="31944">
          <cell r="J31944" t="str">
            <v/>
          </cell>
        </row>
        <row r="31945">
          <cell r="J31945" t="str">
            <v/>
          </cell>
        </row>
        <row r="31946">
          <cell r="J31946" t="str">
            <v/>
          </cell>
        </row>
        <row r="31947">
          <cell r="J31947" t="str">
            <v/>
          </cell>
        </row>
        <row r="31948">
          <cell r="J31948" t="str">
            <v/>
          </cell>
        </row>
        <row r="31949">
          <cell r="J31949" t="str">
            <v/>
          </cell>
        </row>
        <row r="31950">
          <cell r="J31950" t="str">
            <v/>
          </cell>
        </row>
        <row r="31951">
          <cell r="J31951" t="str">
            <v/>
          </cell>
        </row>
        <row r="31952">
          <cell r="J31952" t="str">
            <v/>
          </cell>
        </row>
        <row r="31953">
          <cell r="J31953" t="str">
            <v/>
          </cell>
        </row>
        <row r="31954">
          <cell r="J31954" t="str">
            <v/>
          </cell>
        </row>
        <row r="31955">
          <cell r="J31955" t="str">
            <v/>
          </cell>
        </row>
        <row r="31956">
          <cell r="J31956" t="str">
            <v/>
          </cell>
        </row>
        <row r="31957">
          <cell r="J31957" t="str">
            <v/>
          </cell>
        </row>
        <row r="31958">
          <cell r="J31958" t="str">
            <v/>
          </cell>
        </row>
        <row r="31959">
          <cell r="J31959" t="str">
            <v/>
          </cell>
        </row>
        <row r="31960">
          <cell r="J31960" t="str">
            <v/>
          </cell>
        </row>
        <row r="31961">
          <cell r="J31961" t="str">
            <v/>
          </cell>
        </row>
        <row r="31962">
          <cell r="J31962" t="str">
            <v/>
          </cell>
        </row>
        <row r="31963">
          <cell r="J31963" t="str">
            <v/>
          </cell>
        </row>
        <row r="31964">
          <cell r="J31964" t="str">
            <v/>
          </cell>
        </row>
        <row r="31965">
          <cell r="J31965" t="str">
            <v/>
          </cell>
        </row>
        <row r="31966">
          <cell r="J31966" t="str">
            <v/>
          </cell>
        </row>
        <row r="31967">
          <cell r="J31967" t="str">
            <v/>
          </cell>
        </row>
        <row r="31968">
          <cell r="J31968" t="str">
            <v/>
          </cell>
        </row>
        <row r="31969">
          <cell r="J31969" t="str">
            <v/>
          </cell>
        </row>
        <row r="31970">
          <cell r="J31970" t="str">
            <v/>
          </cell>
        </row>
        <row r="31971">
          <cell r="J31971" t="str">
            <v/>
          </cell>
        </row>
        <row r="31972">
          <cell r="J31972" t="str">
            <v/>
          </cell>
        </row>
        <row r="31973">
          <cell r="J31973" t="str">
            <v/>
          </cell>
        </row>
        <row r="31974">
          <cell r="J31974" t="str">
            <v/>
          </cell>
        </row>
        <row r="31975">
          <cell r="J31975" t="str">
            <v/>
          </cell>
        </row>
        <row r="31976">
          <cell r="J31976" t="str">
            <v/>
          </cell>
        </row>
        <row r="31977">
          <cell r="J31977" t="str">
            <v/>
          </cell>
        </row>
        <row r="31978">
          <cell r="J31978" t="str">
            <v/>
          </cell>
        </row>
        <row r="31979">
          <cell r="J31979" t="str">
            <v/>
          </cell>
        </row>
        <row r="31980">
          <cell r="J31980" t="str">
            <v/>
          </cell>
        </row>
        <row r="31981">
          <cell r="J31981" t="str">
            <v/>
          </cell>
        </row>
        <row r="31982">
          <cell r="J31982" t="str">
            <v/>
          </cell>
        </row>
        <row r="31983">
          <cell r="J31983" t="str">
            <v/>
          </cell>
        </row>
        <row r="31984">
          <cell r="J31984" t="str">
            <v/>
          </cell>
        </row>
        <row r="31985">
          <cell r="J31985" t="str">
            <v/>
          </cell>
        </row>
        <row r="31986">
          <cell r="J31986" t="str">
            <v/>
          </cell>
        </row>
        <row r="31987">
          <cell r="J31987" t="str">
            <v/>
          </cell>
        </row>
        <row r="31988">
          <cell r="J31988" t="str">
            <v/>
          </cell>
        </row>
        <row r="31989">
          <cell r="J31989" t="str">
            <v/>
          </cell>
        </row>
        <row r="31990">
          <cell r="J31990" t="str">
            <v/>
          </cell>
        </row>
        <row r="31991">
          <cell r="J31991" t="str">
            <v/>
          </cell>
        </row>
        <row r="31992">
          <cell r="J31992" t="str">
            <v/>
          </cell>
        </row>
        <row r="31993">
          <cell r="J31993" t="str">
            <v/>
          </cell>
        </row>
        <row r="31994">
          <cell r="J31994" t="str">
            <v/>
          </cell>
        </row>
        <row r="31995">
          <cell r="J31995" t="str">
            <v/>
          </cell>
        </row>
        <row r="31996">
          <cell r="J31996" t="str">
            <v/>
          </cell>
        </row>
        <row r="31997">
          <cell r="J31997" t="str">
            <v/>
          </cell>
        </row>
        <row r="31998">
          <cell r="J31998" t="str">
            <v/>
          </cell>
        </row>
        <row r="31999">
          <cell r="J31999" t="str">
            <v/>
          </cell>
        </row>
        <row r="32000">
          <cell r="J32000" t="str">
            <v/>
          </cell>
        </row>
        <row r="32001">
          <cell r="J32001" t="str">
            <v/>
          </cell>
        </row>
        <row r="32002">
          <cell r="J32002" t="str">
            <v/>
          </cell>
        </row>
        <row r="32003">
          <cell r="J32003" t="str">
            <v/>
          </cell>
        </row>
        <row r="32004">
          <cell r="J32004" t="str">
            <v/>
          </cell>
        </row>
        <row r="32005">
          <cell r="J32005" t="str">
            <v/>
          </cell>
        </row>
        <row r="32006">
          <cell r="J32006" t="str">
            <v/>
          </cell>
        </row>
        <row r="32007">
          <cell r="J32007" t="str">
            <v/>
          </cell>
        </row>
        <row r="32008">
          <cell r="J32008" t="str">
            <v/>
          </cell>
        </row>
        <row r="32009">
          <cell r="J32009" t="str">
            <v/>
          </cell>
        </row>
        <row r="32010">
          <cell r="J32010" t="str">
            <v/>
          </cell>
        </row>
        <row r="32011">
          <cell r="J32011" t="str">
            <v/>
          </cell>
        </row>
        <row r="32012">
          <cell r="J32012" t="str">
            <v/>
          </cell>
        </row>
        <row r="32013">
          <cell r="J32013" t="str">
            <v/>
          </cell>
        </row>
        <row r="32014">
          <cell r="J32014" t="str">
            <v/>
          </cell>
        </row>
        <row r="32015">
          <cell r="J32015" t="str">
            <v/>
          </cell>
        </row>
        <row r="32016">
          <cell r="J32016" t="str">
            <v/>
          </cell>
        </row>
        <row r="32017">
          <cell r="J32017" t="str">
            <v/>
          </cell>
        </row>
        <row r="32018">
          <cell r="J32018" t="str">
            <v/>
          </cell>
        </row>
        <row r="32019">
          <cell r="J32019" t="str">
            <v/>
          </cell>
        </row>
        <row r="32020">
          <cell r="J32020" t="str">
            <v/>
          </cell>
        </row>
        <row r="32021">
          <cell r="J32021" t="str">
            <v/>
          </cell>
        </row>
        <row r="32022">
          <cell r="J32022" t="str">
            <v/>
          </cell>
        </row>
        <row r="32023">
          <cell r="J32023" t="str">
            <v/>
          </cell>
        </row>
        <row r="32024">
          <cell r="J32024" t="str">
            <v/>
          </cell>
        </row>
        <row r="32025">
          <cell r="J32025" t="str">
            <v/>
          </cell>
        </row>
        <row r="32026">
          <cell r="J32026" t="str">
            <v/>
          </cell>
        </row>
        <row r="32027">
          <cell r="J32027" t="str">
            <v/>
          </cell>
        </row>
        <row r="32028">
          <cell r="J32028" t="str">
            <v/>
          </cell>
        </row>
        <row r="32029">
          <cell r="J32029" t="str">
            <v/>
          </cell>
        </row>
        <row r="32030">
          <cell r="J32030" t="str">
            <v/>
          </cell>
        </row>
        <row r="32031">
          <cell r="J32031" t="str">
            <v/>
          </cell>
        </row>
        <row r="32032">
          <cell r="J32032" t="str">
            <v/>
          </cell>
        </row>
        <row r="32033">
          <cell r="J32033" t="str">
            <v/>
          </cell>
        </row>
        <row r="32034">
          <cell r="J32034" t="str">
            <v/>
          </cell>
        </row>
        <row r="32035">
          <cell r="J32035" t="str">
            <v/>
          </cell>
        </row>
        <row r="32036">
          <cell r="J32036" t="str">
            <v/>
          </cell>
        </row>
        <row r="32037">
          <cell r="J32037" t="str">
            <v/>
          </cell>
        </row>
        <row r="32038">
          <cell r="J32038" t="str">
            <v/>
          </cell>
        </row>
        <row r="32039">
          <cell r="J32039" t="str">
            <v/>
          </cell>
        </row>
        <row r="32040">
          <cell r="J32040" t="str">
            <v/>
          </cell>
        </row>
        <row r="32041">
          <cell r="J32041" t="str">
            <v/>
          </cell>
        </row>
        <row r="32042">
          <cell r="J32042" t="str">
            <v/>
          </cell>
        </row>
        <row r="32043">
          <cell r="J32043" t="str">
            <v/>
          </cell>
        </row>
        <row r="32044">
          <cell r="J32044" t="str">
            <v/>
          </cell>
        </row>
        <row r="32045">
          <cell r="J32045" t="str">
            <v/>
          </cell>
        </row>
        <row r="32046">
          <cell r="J32046" t="str">
            <v/>
          </cell>
        </row>
        <row r="32047">
          <cell r="J32047" t="str">
            <v/>
          </cell>
        </row>
        <row r="32048">
          <cell r="J32048" t="str">
            <v/>
          </cell>
        </row>
        <row r="32049">
          <cell r="J32049" t="str">
            <v/>
          </cell>
        </row>
        <row r="32050">
          <cell r="J32050" t="str">
            <v/>
          </cell>
        </row>
        <row r="32051">
          <cell r="J32051" t="str">
            <v/>
          </cell>
        </row>
        <row r="32052">
          <cell r="J32052" t="str">
            <v/>
          </cell>
        </row>
        <row r="32053">
          <cell r="J32053" t="str">
            <v/>
          </cell>
        </row>
        <row r="32054">
          <cell r="J32054" t="str">
            <v/>
          </cell>
        </row>
        <row r="32055">
          <cell r="J32055" t="str">
            <v/>
          </cell>
        </row>
        <row r="32056">
          <cell r="J32056" t="str">
            <v/>
          </cell>
        </row>
        <row r="32057">
          <cell r="J32057" t="str">
            <v/>
          </cell>
        </row>
        <row r="32058">
          <cell r="J32058" t="str">
            <v/>
          </cell>
        </row>
        <row r="32059">
          <cell r="J32059" t="str">
            <v/>
          </cell>
        </row>
        <row r="32060">
          <cell r="J32060" t="str">
            <v/>
          </cell>
        </row>
        <row r="32061">
          <cell r="J32061" t="str">
            <v/>
          </cell>
        </row>
        <row r="32062">
          <cell r="J32062" t="str">
            <v/>
          </cell>
        </row>
        <row r="32063">
          <cell r="J32063" t="str">
            <v/>
          </cell>
        </row>
        <row r="32064">
          <cell r="J32064" t="str">
            <v/>
          </cell>
        </row>
        <row r="32065">
          <cell r="J32065" t="str">
            <v/>
          </cell>
        </row>
        <row r="32066">
          <cell r="J32066" t="str">
            <v/>
          </cell>
        </row>
        <row r="32067">
          <cell r="J32067" t="str">
            <v/>
          </cell>
        </row>
        <row r="32068">
          <cell r="J32068" t="str">
            <v/>
          </cell>
        </row>
        <row r="32069">
          <cell r="J32069" t="str">
            <v/>
          </cell>
        </row>
        <row r="32070">
          <cell r="J32070" t="str">
            <v/>
          </cell>
        </row>
        <row r="32071">
          <cell r="J32071" t="str">
            <v/>
          </cell>
        </row>
        <row r="32072">
          <cell r="J32072" t="str">
            <v/>
          </cell>
        </row>
        <row r="32073">
          <cell r="J32073" t="str">
            <v/>
          </cell>
        </row>
        <row r="32074">
          <cell r="J32074" t="str">
            <v/>
          </cell>
        </row>
        <row r="32075">
          <cell r="J32075" t="str">
            <v/>
          </cell>
        </row>
        <row r="32076">
          <cell r="J32076" t="str">
            <v/>
          </cell>
        </row>
        <row r="32077">
          <cell r="J32077" t="str">
            <v/>
          </cell>
        </row>
        <row r="32078">
          <cell r="J32078" t="str">
            <v/>
          </cell>
        </row>
        <row r="32079">
          <cell r="J32079" t="str">
            <v/>
          </cell>
        </row>
        <row r="32080">
          <cell r="J32080" t="str">
            <v/>
          </cell>
        </row>
        <row r="32081">
          <cell r="J32081" t="str">
            <v/>
          </cell>
        </row>
        <row r="32082">
          <cell r="J32082" t="str">
            <v/>
          </cell>
        </row>
        <row r="32083">
          <cell r="J32083" t="str">
            <v/>
          </cell>
        </row>
        <row r="32084">
          <cell r="J32084" t="str">
            <v/>
          </cell>
        </row>
        <row r="32085">
          <cell r="J32085" t="str">
            <v/>
          </cell>
        </row>
        <row r="32086">
          <cell r="J32086" t="str">
            <v/>
          </cell>
        </row>
        <row r="32087">
          <cell r="J32087" t="str">
            <v/>
          </cell>
        </row>
        <row r="32088">
          <cell r="J32088" t="str">
            <v/>
          </cell>
        </row>
        <row r="32089">
          <cell r="J32089" t="str">
            <v/>
          </cell>
        </row>
        <row r="32090">
          <cell r="J32090" t="str">
            <v/>
          </cell>
        </row>
        <row r="32091">
          <cell r="J32091" t="str">
            <v/>
          </cell>
        </row>
        <row r="32092">
          <cell r="J32092" t="str">
            <v/>
          </cell>
        </row>
        <row r="32093">
          <cell r="J32093" t="str">
            <v/>
          </cell>
        </row>
        <row r="32094">
          <cell r="J32094" t="str">
            <v/>
          </cell>
        </row>
        <row r="32095">
          <cell r="J32095" t="str">
            <v/>
          </cell>
        </row>
        <row r="32096">
          <cell r="J32096" t="str">
            <v/>
          </cell>
        </row>
        <row r="32097">
          <cell r="J32097" t="str">
            <v/>
          </cell>
        </row>
        <row r="32098">
          <cell r="J32098" t="str">
            <v/>
          </cell>
        </row>
        <row r="32099">
          <cell r="J32099" t="str">
            <v/>
          </cell>
        </row>
        <row r="32100">
          <cell r="J32100" t="str">
            <v/>
          </cell>
        </row>
        <row r="32101">
          <cell r="J32101" t="str">
            <v/>
          </cell>
        </row>
        <row r="32102">
          <cell r="J32102" t="str">
            <v/>
          </cell>
        </row>
        <row r="32103">
          <cell r="J32103" t="str">
            <v/>
          </cell>
        </row>
        <row r="32104">
          <cell r="J32104" t="str">
            <v/>
          </cell>
        </row>
        <row r="32105">
          <cell r="J32105" t="str">
            <v/>
          </cell>
        </row>
        <row r="32106">
          <cell r="J32106" t="str">
            <v/>
          </cell>
        </row>
        <row r="32107">
          <cell r="J32107" t="str">
            <v/>
          </cell>
        </row>
        <row r="32108">
          <cell r="J32108" t="str">
            <v/>
          </cell>
        </row>
        <row r="32109">
          <cell r="J32109" t="str">
            <v/>
          </cell>
        </row>
        <row r="32110">
          <cell r="J32110" t="str">
            <v/>
          </cell>
        </row>
        <row r="32111">
          <cell r="J32111" t="str">
            <v/>
          </cell>
        </row>
        <row r="32112">
          <cell r="J32112" t="str">
            <v/>
          </cell>
        </row>
        <row r="32113">
          <cell r="J32113" t="str">
            <v/>
          </cell>
        </row>
        <row r="32114">
          <cell r="J32114" t="str">
            <v/>
          </cell>
        </row>
        <row r="32115">
          <cell r="J32115" t="str">
            <v/>
          </cell>
        </row>
        <row r="32116">
          <cell r="J32116" t="str">
            <v/>
          </cell>
        </row>
        <row r="32117">
          <cell r="J32117" t="str">
            <v/>
          </cell>
        </row>
        <row r="32118">
          <cell r="J32118" t="str">
            <v/>
          </cell>
        </row>
        <row r="32119">
          <cell r="J32119" t="str">
            <v/>
          </cell>
        </row>
        <row r="32120">
          <cell r="J32120" t="str">
            <v/>
          </cell>
        </row>
        <row r="32121">
          <cell r="J32121" t="str">
            <v/>
          </cell>
        </row>
        <row r="32122">
          <cell r="J32122" t="str">
            <v/>
          </cell>
        </row>
        <row r="32123">
          <cell r="J32123" t="str">
            <v/>
          </cell>
        </row>
        <row r="32124">
          <cell r="J32124" t="str">
            <v/>
          </cell>
        </row>
        <row r="32125">
          <cell r="J32125" t="str">
            <v/>
          </cell>
        </row>
        <row r="32126">
          <cell r="J32126" t="str">
            <v/>
          </cell>
        </row>
        <row r="32127">
          <cell r="J32127" t="str">
            <v/>
          </cell>
        </row>
        <row r="32128">
          <cell r="J32128" t="str">
            <v/>
          </cell>
        </row>
        <row r="32129">
          <cell r="J32129" t="str">
            <v/>
          </cell>
        </row>
        <row r="32130">
          <cell r="J32130" t="str">
            <v/>
          </cell>
        </row>
        <row r="32131">
          <cell r="J32131" t="str">
            <v/>
          </cell>
        </row>
        <row r="32132">
          <cell r="J32132" t="str">
            <v/>
          </cell>
        </row>
        <row r="32133">
          <cell r="J32133" t="str">
            <v/>
          </cell>
        </row>
        <row r="32134">
          <cell r="J32134" t="str">
            <v/>
          </cell>
        </row>
        <row r="32135">
          <cell r="J32135" t="str">
            <v/>
          </cell>
        </row>
        <row r="32136">
          <cell r="J32136" t="str">
            <v/>
          </cell>
        </row>
        <row r="32137">
          <cell r="J32137" t="str">
            <v/>
          </cell>
        </row>
        <row r="32138">
          <cell r="J32138" t="str">
            <v/>
          </cell>
        </row>
        <row r="32139">
          <cell r="J32139" t="str">
            <v/>
          </cell>
        </row>
        <row r="32140">
          <cell r="J32140" t="str">
            <v/>
          </cell>
        </row>
        <row r="32141">
          <cell r="J32141" t="str">
            <v/>
          </cell>
        </row>
        <row r="32142">
          <cell r="J32142" t="str">
            <v/>
          </cell>
        </row>
        <row r="32143">
          <cell r="J32143" t="str">
            <v/>
          </cell>
        </row>
        <row r="32144">
          <cell r="J32144" t="str">
            <v/>
          </cell>
        </row>
        <row r="32145">
          <cell r="J32145" t="str">
            <v/>
          </cell>
        </row>
        <row r="32146">
          <cell r="J32146" t="str">
            <v/>
          </cell>
        </row>
        <row r="32147">
          <cell r="J32147" t="str">
            <v/>
          </cell>
        </row>
        <row r="32148">
          <cell r="J32148" t="str">
            <v/>
          </cell>
        </row>
        <row r="32149">
          <cell r="J32149" t="str">
            <v/>
          </cell>
        </row>
        <row r="32150">
          <cell r="J32150" t="str">
            <v/>
          </cell>
        </row>
        <row r="32151">
          <cell r="J32151" t="str">
            <v/>
          </cell>
        </row>
        <row r="32152">
          <cell r="J32152" t="str">
            <v/>
          </cell>
        </row>
        <row r="32153">
          <cell r="J32153" t="str">
            <v/>
          </cell>
        </row>
        <row r="32154">
          <cell r="J32154" t="str">
            <v/>
          </cell>
        </row>
        <row r="32155">
          <cell r="J32155" t="str">
            <v/>
          </cell>
        </row>
        <row r="32156">
          <cell r="J32156" t="str">
            <v/>
          </cell>
        </row>
        <row r="32157">
          <cell r="J32157" t="str">
            <v/>
          </cell>
        </row>
        <row r="32158">
          <cell r="J32158" t="str">
            <v/>
          </cell>
        </row>
        <row r="32159">
          <cell r="J32159" t="str">
            <v/>
          </cell>
        </row>
        <row r="32160">
          <cell r="J32160" t="str">
            <v/>
          </cell>
        </row>
        <row r="32161">
          <cell r="J32161" t="str">
            <v/>
          </cell>
        </row>
        <row r="32162">
          <cell r="J32162" t="str">
            <v/>
          </cell>
        </row>
        <row r="32163">
          <cell r="J32163" t="str">
            <v/>
          </cell>
        </row>
        <row r="32164">
          <cell r="J32164" t="str">
            <v/>
          </cell>
        </row>
        <row r="32165">
          <cell r="J32165" t="str">
            <v/>
          </cell>
        </row>
        <row r="32166">
          <cell r="J32166" t="str">
            <v/>
          </cell>
        </row>
        <row r="32167">
          <cell r="J32167" t="str">
            <v/>
          </cell>
        </row>
        <row r="32168">
          <cell r="J32168" t="str">
            <v/>
          </cell>
        </row>
        <row r="32169">
          <cell r="J32169" t="str">
            <v/>
          </cell>
        </row>
        <row r="32170">
          <cell r="J32170" t="str">
            <v/>
          </cell>
        </row>
        <row r="32171">
          <cell r="J32171" t="str">
            <v/>
          </cell>
        </row>
        <row r="32172">
          <cell r="J32172" t="str">
            <v/>
          </cell>
        </row>
        <row r="32173">
          <cell r="J32173" t="str">
            <v/>
          </cell>
        </row>
        <row r="32174">
          <cell r="J32174" t="str">
            <v/>
          </cell>
        </row>
        <row r="32175">
          <cell r="J32175" t="str">
            <v/>
          </cell>
        </row>
        <row r="32176">
          <cell r="J32176" t="str">
            <v/>
          </cell>
        </row>
        <row r="32177">
          <cell r="J32177" t="str">
            <v/>
          </cell>
        </row>
        <row r="32178">
          <cell r="J32178" t="str">
            <v/>
          </cell>
        </row>
        <row r="32179">
          <cell r="J32179" t="str">
            <v/>
          </cell>
        </row>
        <row r="32180">
          <cell r="J32180" t="str">
            <v/>
          </cell>
        </row>
        <row r="32181">
          <cell r="J32181" t="str">
            <v/>
          </cell>
        </row>
        <row r="32182">
          <cell r="J32182" t="str">
            <v/>
          </cell>
        </row>
        <row r="32183">
          <cell r="J32183" t="str">
            <v/>
          </cell>
        </row>
        <row r="32184">
          <cell r="J32184" t="str">
            <v/>
          </cell>
        </row>
        <row r="32185">
          <cell r="J32185" t="str">
            <v/>
          </cell>
        </row>
        <row r="32186">
          <cell r="J32186" t="str">
            <v/>
          </cell>
        </row>
        <row r="32187">
          <cell r="J32187" t="str">
            <v/>
          </cell>
        </row>
        <row r="32188">
          <cell r="J32188" t="str">
            <v/>
          </cell>
        </row>
        <row r="32189">
          <cell r="J32189" t="str">
            <v/>
          </cell>
        </row>
        <row r="32190">
          <cell r="J32190" t="str">
            <v/>
          </cell>
        </row>
        <row r="32191">
          <cell r="J32191" t="str">
            <v/>
          </cell>
        </row>
        <row r="32192">
          <cell r="J32192" t="str">
            <v/>
          </cell>
        </row>
        <row r="32193">
          <cell r="J32193" t="str">
            <v/>
          </cell>
        </row>
        <row r="32194">
          <cell r="J32194" t="str">
            <v/>
          </cell>
        </row>
        <row r="32195">
          <cell r="J32195" t="str">
            <v/>
          </cell>
        </row>
        <row r="32196">
          <cell r="J32196" t="str">
            <v/>
          </cell>
        </row>
        <row r="32197">
          <cell r="J32197" t="str">
            <v/>
          </cell>
        </row>
        <row r="32198">
          <cell r="J32198" t="str">
            <v/>
          </cell>
        </row>
        <row r="32199">
          <cell r="J32199" t="str">
            <v/>
          </cell>
        </row>
        <row r="32200">
          <cell r="J32200" t="str">
            <v/>
          </cell>
        </row>
        <row r="32201">
          <cell r="J32201" t="str">
            <v/>
          </cell>
        </row>
        <row r="32202">
          <cell r="J32202" t="str">
            <v/>
          </cell>
        </row>
        <row r="32203">
          <cell r="J32203" t="str">
            <v/>
          </cell>
        </row>
        <row r="32204">
          <cell r="J32204" t="str">
            <v/>
          </cell>
        </row>
        <row r="32205">
          <cell r="J32205" t="str">
            <v/>
          </cell>
        </row>
        <row r="32206">
          <cell r="J32206" t="str">
            <v/>
          </cell>
        </row>
        <row r="32207">
          <cell r="J32207" t="str">
            <v/>
          </cell>
        </row>
        <row r="32208">
          <cell r="J32208" t="str">
            <v/>
          </cell>
        </row>
        <row r="32209">
          <cell r="J32209" t="str">
            <v/>
          </cell>
        </row>
        <row r="32210">
          <cell r="J32210" t="str">
            <v/>
          </cell>
        </row>
        <row r="32211">
          <cell r="J32211" t="str">
            <v/>
          </cell>
        </row>
        <row r="32212">
          <cell r="J32212" t="str">
            <v/>
          </cell>
        </row>
        <row r="32213">
          <cell r="J32213" t="str">
            <v/>
          </cell>
        </row>
        <row r="32214">
          <cell r="J32214" t="str">
            <v/>
          </cell>
        </row>
        <row r="32215">
          <cell r="J32215" t="str">
            <v/>
          </cell>
        </row>
        <row r="32216">
          <cell r="J32216" t="str">
            <v/>
          </cell>
        </row>
        <row r="32217">
          <cell r="J32217" t="str">
            <v/>
          </cell>
        </row>
        <row r="32218">
          <cell r="J32218" t="str">
            <v/>
          </cell>
        </row>
        <row r="32219">
          <cell r="J32219" t="str">
            <v/>
          </cell>
        </row>
        <row r="32220">
          <cell r="J32220" t="str">
            <v/>
          </cell>
        </row>
        <row r="32221">
          <cell r="J32221" t="str">
            <v/>
          </cell>
        </row>
        <row r="32222">
          <cell r="J32222" t="str">
            <v/>
          </cell>
        </row>
        <row r="32223">
          <cell r="J32223" t="str">
            <v/>
          </cell>
        </row>
        <row r="32224">
          <cell r="J32224" t="str">
            <v/>
          </cell>
        </row>
        <row r="32225">
          <cell r="J32225" t="str">
            <v/>
          </cell>
        </row>
        <row r="32226">
          <cell r="J32226" t="str">
            <v/>
          </cell>
        </row>
        <row r="32227">
          <cell r="J32227" t="str">
            <v/>
          </cell>
        </row>
        <row r="32228">
          <cell r="J32228" t="str">
            <v/>
          </cell>
        </row>
        <row r="32229">
          <cell r="J32229" t="str">
            <v/>
          </cell>
        </row>
        <row r="32230">
          <cell r="J32230" t="str">
            <v/>
          </cell>
        </row>
        <row r="32231">
          <cell r="J32231" t="str">
            <v/>
          </cell>
        </row>
        <row r="32232">
          <cell r="J32232" t="str">
            <v/>
          </cell>
        </row>
        <row r="32233">
          <cell r="J32233" t="str">
            <v/>
          </cell>
        </row>
        <row r="32234">
          <cell r="J32234" t="str">
            <v/>
          </cell>
        </row>
        <row r="32235">
          <cell r="J32235" t="str">
            <v/>
          </cell>
        </row>
        <row r="32236">
          <cell r="J32236" t="str">
            <v/>
          </cell>
        </row>
        <row r="32237">
          <cell r="J32237" t="str">
            <v/>
          </cell>
        </row>
        <row r="32238">
          <cell r="J32238" t="str">
            <v/>
          </cell>
        </row>
        <row r="32239">
          <cell r="J32239" t="str">
            <v/>
          </cell>
        </row>
        <row r="32240">
          <cell r="J32240" t="str">
            <v/>
          </cell>
        </row>
        <row r="32241">
          <cell r="J32241" t="str">
            <v/>
          </cell>
        </row>
        <row r="32242">
          <cell r="J32242" t="str">
            <v/>
          </cell>
        </row>
        <row r="32243">
          <cell r="J32243" t="str">
            <v/>
          </cell>
        </row>
        <row r="32244">
          <cell r="J32244" t="str">
            <v/>
          </cell>
        </row>
        <row r="32245">
          <cell r="J32245" t="str">
            <v/>
          </cell>
        </row>
        <row r="32246">
          <cell r="J32246" t="str">
            <v/>
          </cell>
        </row>
        <row r="32247">
          <cell r="J32247" t="str">
            <v/>
          </cell>
        </row>
        <row r="32248">
          <cell r="J32248" t="str">
            <v/>
          </cell>
        </row>
        <row r="32249">
          <cell r="J32249" t="str">
            <v/>
          </cell>
        </row>
        <row r="32250">
          <cell r="J32250" t="str">
            <v/>
          </cell>
        </row>
        <row r="32251">
          <cell r="J32251" t="str">
            <v/>
          </cell>
        </row>
        <row r="32252">
          <cell r="J32252" t="str">
            <v/>
          </cell>
        </row>
        <row r="32253">
          <cell r="J32253" t="str">
            <v/>
          </cell>
        </row>
        <row r="32254">
          <cell r="J32254" t="str">
            <v/>
          </cell>
        </row>
        <row r="32255">
          <cell r="J32255" t="str">
            <v/>
          </cell>
        </row>
        <row r="32256">
          <cell r="J32256" t="str">
            <v/>
          </cell>
        </row>
        <row r="32257">
          <cell r="J32257" t="str">
            <v/>
          </cell>
        </row>
        <row r="32258">
          <cell r="J32258" t="str">
            <v/>
          </cell>
        </row>
        <row r="32259">
          <cell r="J32259" t="str">
            <v/>
          </cell>
        </row>
        <row r="32260">
          <cell r="J32260" t="str">
            <v/>
          </cell>
        </row>
        <row r="32261">
          <cell r="J32261" t="str">
            <v/>
          </cell>
        </row>
        <row r="32262">
          <cell r="J32262" t="str">
            <v/>
          </cell>
        </row>
        <row r="32263">
          <cell r="J32263" t="str">
            <v/>
          </cell>
        </row>
        <row r="32264">
          <cell r="J32264" t="str">
            <v/>
          </cell>
        </row>
        <row r="32265">
          <cell r="J32265" t="str">
            <v/>
          </cell>
        </row>
        <row r="32266">
          <cell r="J32266" t="str">
            <v/>
          </cell>
        </row>
        <row r="32267">
          <cell r="J32267" t="str">
            <v/>
          </cell>
        </row>
        <row r="32268">
          <cell r="J32268" t="str">
            <v/>
          </cell>
        </row>
        <row r="32269">
          <cell r="J32269" t="str">
            <v/>
          </cell>
        </row>
        <row r="32270">
          <cell r="J32270" t="str">
            <v/>
          </cell>
        </row>
        <row r="32271">
          <cell r="J32271" t="str">
            <v/>
          </cell>
        </row>
        <row r="32272">
          <cell r="J32272" t="str">
            <v/>
          </cell>
        </row>
        <row r="32273">
          <cell r="J32273" t="str">
            <v/>
          </cell>
        </row>
        <row r="32274">
          <cell r="J32274" t="str">
            <v/>
          </cell>
        </row>
        <row r="32275">
          <cell r="J32275" t="str">
            <v/>
          </cell>
        </row>
        <row r="32276">
          <cell r="J32276" t="str">
            <v/>
          </cell>
        </row>
        <row r="32277">
          <cell r="J32277" t="str">
            <v/>
          </cell>
        </row>
        <row r="32278">
          <cell r="J32278" t="str">
            <v/>
          </cell>
        </row>
        <row r="32279">
          <cell r="J32279" t="str">
            <v/>
          </cell>
        </row>
        <row r="32280">
          <cell r="J32280" t="str">
            <v/>
          </cell>
        </row>
        <row r="32281">
          <cell r="J32281" t="str">
            <v/>
          </cell>
        </row>
        <row r="32282">
          <cell r="J32282" t="str">
            <v/>
          </cell>
        </row>
        <row r="32283">
          <cell r="J32283" t="str">
            <v/>
          </cell>
        </row>
        <row r="32284">
          <cell r="J32284" t="str">
            <v/>
          </cell>
        </row>
        <row r="32285">
          <cell r="J32285" t="str">
            <v/>
          </cell>
        </row>
        <row r="32286">
          <cell r="J32286" t="str">
            <v/>
          </cell>
        </row>
        <row r="32287">
          <cell r="J32287" t="str">
            <v/>
          </cell>
        </row>
        <row r="32288">
          <cell r="J32288" t="str">
            <v/>
          </cell>
        </row>
        <row r="32289">
          <cell r="J32289" t="str">
            <v/>
          </cell>
        </row>
        <row r="32290">
          <cell r="J32290" t="str">
            <v/>
          </cell>
        </row>
        <row r="32291">
          <cell r="J32291" t="str">
            <v/>
          </cell>
        </row>
        <row r="32292">
          <cell r="J32292" t="str">
            <v/>
          </cell>
        </row>
        <row r="32293">
          <cell r="J32293" t="str">
            <v/>
          </cell>
        </row>
        <row r="32294">
          <cell r="J32294" t="str">
            <v/>
          </cell>
        </row>
        <row r="32295">
          <cell r="J32295" t="str">
            <v/>
          </cell>
        </row>
        <row r="32296">
          <cell r="J32296" t="str">
            <v/>
          </cell>
        </row>
        <row r="32297">
          <cell r="J32297" t="str">
            <v/>
          </cell>
        </row>
        <row r="32298">
          <cell r="J32298" t="str">
            <v/>
          </cell>
        </row>
        <row r="32299">
          <cell r="J32299" t="str">
            <v/>
          </cell>
        </row>
        <row r="32300">
          <cell r="J32300" t="str">
            <v/>
          </cell>
        </row>
        <row r="32301">
          <cell r="J32301" t="str">
            <v/>
          </cell>
        </row>
        <row r="32302">
          <cell r="J32302" t="str">
            <v/>
          </cell>
        </row>
        <row r="32303">
          <cell r="J32303" t="str">
            <v/>
          </cell>
        </row>
        <row r="32304">
          <cell r="J32304" t="str">
            <v/>
          </cell>
        </row>
        <row r="32305">
          <cell r="J32305" t="str">
            <v/>
          </cell>
        </row>
        <row r="32306">
          <cell r="J32306" t="str">
            <v/>
          </cell>
        </row>
        <row r="32307">
          <cell r="J32307" t="str">
            <v/>
          </cell>
        </row>
        <row r="32308">
          <cell r="J32308" t="str">
            <v/>
          </cell>
        </row>
        <row r="32309">
          <cell r="J32309" t="str">
            <v/>
          </cell>
        </row>
        <row r="32310">
          <cell r="J32310" t="str">
            <v/>
          </cell>
        </row>
        <row r="32311">
          <cell r="J32311" t="str">
            <v/>
          </cell>
        </row>
        <row r="32312">
          <cell r="J32312" t="str">
            <v/>
          </cell>
        </row>
        <row r="32313">
          <cell r="J32313" t="str">
            <v/>
          </cell>
        </row>
        <row r="32314">
          <cell r="J32314" t="str">
            <v/>
          </cell>
        </row>
        <row r="32315">
          <cell r="J32315" t="str">
            <v/>
          </cell>
        </row>
        <row r="32316">
          <cell r="J32316" t="str">
            <v/>
          </cell>
        </row>
        <row r="32317">
          <cell r="J32317" t="str">
            <v/>
          </cell>
        </row>
        <row r="32318">
          <cell r="J32318" t="str">
            <v/>
          </cell>
        </row>
        <row r="32319">
          <cell r="J32319" t="str">
            <v/>
          </cell>
        </row>
        <row r="32320">
          <cell r="J32320" t="str">
            <v/>
          </cell>
        </row>
        <row r="32321">
          <cell r="J32321" t="str">
            <v/>
          </cell>
        </row>
        <row r="32322">
          <cell r="J32322" t="str">
            <v/>
          </cell>
        </row>
        <row r="32323">
          <cell r="J32323" t="str">
            <v/>
          </cell>
        </row>
        <row r="32324">
          <cell r="J32324" t="str">
            <v/>
          </cell>
        </row>
        <row r="32325">
          <cell r="J32325" t="str">
            <v/>
          </cell>
        </row>
        <row r="32326">
          <cell r="J32326" t="str">
            <v/>
          </cell>
        </row>
        <row r="32327">
          <cell r="J32327" t="str">
            <v/>
          </cell>
        </row>
        <row r="32328">
          <cell r="J32328" t="str">
            <v/>
          </cell>
        </row>
        <row r="32329">
          <cell r="J32329" t="str">
            <v/>
          </cell>
        </row>
        <row r="32330">
          <cell r="J32330" t="str">
            <v/>
          </cell>
        </row>
        <row r="32331">
          <cell r="J32331" t="str">
            <v/>
          </cell>
        </row>
        <row r="32332">
          <cell r="J32332" t="str">
            <v/>
          </cell>
        </row>
        <row r="32333">
          <cell r="J32333" t="str">
            <v/>
          </cell>
        </row>
        <row r="32334">
          <cell r="J32334" t="str">
            <v/>
          </cell>
        </row>
        <row r="32335">
          <cell r="J32335" t="str">
            <v/>
          </cell>
        </row>
        <row r="32336">
          <cell r="J32336" t="str">
            <v/>
          </cell>
        </row>
        <row r="32337">
          <cell r="J32337" t="str">
            <v/>
          </cell>
        </row>
        <row r="32338">
          <cell r="J32338" t="str">
            <v/>
          </cell>
        </row>
        <row r="32339">
          <cell r="J32339" t="str">
            <v/>
          </cell>
        </row>
        <row r="32340">
          <cell r="J32340" t="str">
            <v/>
          </cell>
        </row>
        <row r="32341">
          <cell r="J32341" t="str">
            <v/>
          </cell>
        </row>
        <row r="32342">
          <cell r="J32342" t="str">
            <v/>
          </cell>
        </row>
        <row r="32343">
          <cell r="J32343" t="str">
            <v/>
          </cell>
        </row>
        <row r="32344">
          <cell r="J32344" t="str">
            <v/>
          </cell>
        </row>
        <row r="32345">
          <cell r="J32345" t="str">
            <v/>
          </cell>
        </row>
        <row r="32346">
          <cell r="J32346" t="str">
            <v/>
          </cell>
        </row>
        <row r="32347">
          <cell r="J32347" t="str">
            <v/>
          </cell>
        </row>
        <row r="32348">
          <cell r="J32348" t="str">
            <v/>
          </cell>
        </row>
        <row r="32349">
          <cell r="J32349" t="str">
            <v/>
          </cell>
        </row>
        <row r="32350">
          <cell r="J32350" t="str">
            <v/>
          </cell>
        </row>
        <row r="32351">
          <cell r="J32351" t="str">
            <v/>
          </cell>
        </row>
        <row r="32352">
          <cell r="J32352" t="str">
            <v/>
          </cell>
        </row>
        <row r="32353">
          <cell r="J32353" t="str">
            <v/>
          </cell>
        </row>
        <row r="32354">
          <cell r="J32354" t="str">
            <v/>
          </cell>
        </row>
        <row r="32355">
          <cell r="J32355" t="str">
            <v/>
          </cell>
        </row>
        <row r="32356">
          <cell r="J32356" t="str">
            <v/>
          </cell>
        </row>
        <row r="32357">
          <cell r="J32357" t="str">
            <v/>
          </cell>
        </row>
        <row r="32358">
          <cell r="J32358" t="str">
            <v/>
          </cell>
        </row>
        <row r="32359">
          <cell r="J32359" t="str">
            <v/>
          </cell>
        </row>
        <row r="32360">
          <cell r="J32360" t="str">
            <v/>
          </cell>
        </row>
        <row r="32361">
          <cell r="J32361" t="str">
            <v/>
          </cell>
        </row>
        <row r="32362">
          <cell r="J32362" t="str">
            <v/>
          </cell>
        </row>
        <row r="32363">
          <cell r="J32363" t="str">
            <v/>
          </cell>
        </row>
        <row r="32364">
          <cell r="J32364" t="str">
            <v/>
          </cell>
        </row>
        <row r="32365">
          <cell r="J32365" t="str">
            <v/>
          </cell>
        </row>
        <row r="32366">
          <cell r="J32366" t="str">
            <v/>
          </cell>
        </row>
        <row r="32367">
          <cell r="J32367" t="str">
            <v/>
          </cell>
        </row>
        <row r="32368">
          <cell r="J32368" t="str">
            <v/>
          </cell>
        </row>
        <row r="32369">
          <cell r="J32369" t="str">
            <v/>
          </cell>
        </row>
        <row r="32370">
          <cell r="J32370" t="str">
            <v/>
          </cell>
        </row>
        <row r="32371">
          <cell r="J32371" t="str">
            <v/>
          </cell>
        </row>
        <row r="32372">
          <cell r="J32372" t="str">
            <v/>
          </cell>
        </row>
        <row r="32373">
          <cell r="J32373" t="str">
            <v/>
          </cell>
        </row>
        <row r="32374">
          <cell r="J32374" t="str">
            <v/>
          </cell>
        </row>
        <row r="32375">
          <cell r="J32375" t="str">
            <v/>
          </cell>
        </row>
        <row r="32376">
          <cell r="J32376" t="str">
            <v/>
          </cell>
        </row>
        <row r="32377">
          <cell r="J32377" t="str">
            <v/>
          </cell>
        </row>
        <row r="32378">
          <cell r="J32378" t="str">
            <v/>
          </cell>
        </row>
        <row r="32379">
          <cell r="J32379" t="str">
            <v/>
          </cell>
        </row>
        <row r="32380">
          <cell r="J32380" t="str">
            <v/>
          </cell>
        </row>
        <row r="32381">
          <cell r="J32381" t="str">
            <v/>
          </cell>
        </row>
        <row r="32382">
          <cell r="J32382" t="str">
            <v/>
          </cell>
        </row>
        <row r="32383">
          <cell r="J32383" t="str">
            <v/>
          </cell>
        </row>
        <row r="32384">
          <cell r="J32384" t="str">
            <v/>
          </cell>
        </row>
        <row r="32385">
          <cell r="J32385" t="str">
            <v/>
          </cell>
        </row>
        <row r="32386">
          <cell r="J32386" t="str">
            <v/>
          </cell>
        </row>
        <row r="32387">
          <cell r="J32387" t="str">
            <v/>
          </cell>
        </row>
        <row r="32388">
          <cell r="J32388" t="str">
            <v/>
          </cell>
        </row>
        <row r="32389">
          <cell r="J32389" t="str">
            <v/>
          </cell>
        </row>
        <row r="32390">
          <cell r="J32390" t="str">
            <v/>
          </cell>
        </row>
        <row r="32391">
          <cell r="J32391" t="str">
            <v/>
          </cell>
        </row>
        <row r="32392">
          <cell r="J32392" t="str">
            <v/>
          </cell>
        </row>
        <row r="32393">
          <cell r="J32393" t="str">
            <v/>
          </cell>
        </row>
        <row r="32394">
          <cell r="J32394" t="str">
            <v/>
          </cell>
        </row>
        <row r="32395">
          <cell r="J32395" t="str">
            <v/>
          </cell>
        </row>
        <row r="32396">
          <cell r="J32396" t="str">
            <v/>
          </cell>
        </row>
        <row r="32397">
          <cell r="J32397" t="str">
            <v/>
          </cell>
        </row>
        <row r="32398">
          <cell r="J32398" t="str">
            <v/>
          </cell>
        </row>
        <row r="32399">
          <cell r="J32399" t="str">
            <v/>
          </cell>
        </row>
        <row r="32400">
          <cell r="J32400" t="str">
            <v/>
          </cell>
        </row>
        <row r="32401">
          <cell r="J32401" t="str">
            <v/>
          </cell>
        </row>
        <row r="32402">
          <cell r="J32402" t="str">
            <v/>
          </cell>
        </row>
        <row r="32403">
          <cell r="J32403" t="str">
            <v/>
          </cell>
        </row>
        <row r="32404">
          <cell r="J32404" t="str">
            <v/>
          </cell>
        </row>
        <row r="32405">
          <cell r="J32405" t="str">
            <v/>
          </cell>
        </row>
        <row r="32406">
          <cell r="J32406" t="str">
            <v/>
          </cell>
        </row>
        <row r="32407">
          <cell r="J32407" t="str">
            <v/>
          </cell>
        </row>
        <row r="32408">
          <cell r="J32408" t="str">
            <v/>
          </cell>
        </row>
        <row r="32409">
          <cell r="J32409" t="str">
            <v/>
          </cell>
        </row>
        <row r="32410">
          <cell r="J32410" t="str">
            <v/>
          </cell>
        </row>
        <row r="32411">
          <cell r="J32411" t="str">
            <v/>
          </cell>
        </row>
        <row r="32412">
          <cell r="J32412" t="str">
            <v/>
          </cell>
        </row>
        <row r="32413">
          <cell r="J32413" t="str">
            <v/>
          </cell>
        </row>
        <row r="32414">
          <cell r="J32414" t="str">
            <v/>
          </cell>
        </row>
        <row r="32415">
          <cell r="J32415" t="str">
            <v/>
          </cell>
        </row>
        <row r="32416">
          <cell r="J32416" t="str">
            <v/>
          </cell>
        </row>
        <row r="32417">
          <cell r="J32417" t="str">
            <v/>
          </cell>
        </row>
        <row r="32418">
          <cell r="J32418" t="str">
            <v/>
          </cell>
        </row>
        <row r="32419">
          <cell r="J32419" t="str">
            <v/>
          </cell>
        </row>
        <row r="32420">
          <cell r="J32420" t="str">
            <v/>
          </cell>
        </row>
        <row r="32421">
          <cell r="J32421" t="str">
            <v/>
          </cell>
        </row>
        <row r="32422">
          <cell r="J32422" t="str">
            <v/>
          </cell>
        </row>
        <row r="32423">
          <cell r="J32423" t="str">
            <v/>
          </cell>
        </row>
        <row r="32424">
          <cell r="J32424" t="str">
            <v/>
          </cell>
        </row>
        <row r="32425">
          <cell r="J32425" t="str">
            <v/>
          </cell>
        </row>
        <row r="32426">
          <cell r="J32426" t="str">
            <v/>
          </cell>
        </row>
        <row r="32427">
          <cell r="J32427" t="str">
            <v/>
          </cell>
        </row>
        <row r="32428">
          <cell r="J32428" t="str">
            <v/>
          </cell>
        </row>
        <row r="32429">
          <cell r="J32429" t="str">
            <v/>
          </cell>
        </row>
        <row r="32430">
          <cell r="J32430" t="str">
            <v/>
          </cell>
        </row>
        <row r="32431">
          <cell r="J32431" t="str">
            <v/>
          </cell>
        </row>
        <row r="32432">
          <cell r="J32432" t="str">
            <v/>
          </cell>
        </row>
        <row r="32433">
          <cell r="J32433" t="str">
            <v/>
          </cell>
        </row>
        <row r="32434">
          <cell r="J32434" t="str">
            <v/>
          </cell>
        </row>
        <row r="32435">
          <cell r="J32435" t="str">
            <v/>
          </cell>
        </row>
        <row r="32436">
          <cell r="J32436" t="str">
            <v/>
          </cell>
        </row>
        <row r="32437">
          <cell r="J32437" t="str">
            <v/>
          </cell>
        </row>
        <row r="32438">
          <cell r="J32438" t="str">
            <v/>
          </cell>
        </row>
        <row r="32439">
          <cell r="J32439" t="str">
            <v/>
          </cell>
        </row>
        <row r="32440">
          <cell r="J32440" t="str">
            <v/>
          </cell>
        </row>
        <row r="32441">
          <cell r="J32441" t="str">
            <v/>
          </cell>
        </row>
        <row r="32442">
          <cell r="J32442" t="str">
            <v/>
          </cell>
        </row>
        <row r="32443">
          <cell r="J32443" t="str">
            <v/>
          </cell>
        </row>
        <row r="32444">
          <cell r="J32444" t="str">
            <v/>
          </cell>
        </row>
        <row r="32445">
          <cell r="J32445" t="str">
            <v/>
          </cell>
        </row>
        <row r="32446">
          <cell r="J32446" t="str">
            <v/>
          </cell>
        </row>
        <row r="32447">
          <cell r="J32447" t="str">
            <v/>
          </cell>
        </row>
        <row r="32448">
          <cell r="J32448" t="str">
            <v/>
          </cell>
        </row>
        <row r="32449">
          <cell r="J32449" t="str">
            <v/>
          </cell>
        </row>
        <row r="32450">
          <cell r="J32450" t="str">
            <v/>
          </cell>
        </row>
        <row r="32451">
          <cell r="J32451" t="str">
            <v/>
          </cell>
        </row>
        <row r="32452">
          <cell r="J32452" t="str">
            <v/>
          </cell>
        </row>
        <row r="32453">
          <cell r="J32453" t="str">
            <v/>
          </cell>
        </row>
        <row r="32454">
          <cell r="J32454" t="str">
            <v/>
          </cell>
        </row>
        <row r="32455">
          <cell r="J32455" t="str">
            <v/>
          </cell>
        </row>
        <row r="32456">
          <cell r="J32456" t="str">
            <v/>
          </cell>
        </row>
        <row r="32457">
          <cell r="J32457" t="str">
            <v/>
          </cell>
        </row>
        <row r="32458">
          <cell r="J32458" t="str">
            <v/>
          </cell>
        </row>
        <row r="32459">
          <cell r="J32459" t="str">
            <v/>
          </cell>
        </row>
        <row r="32460">
          <cell r="J32460" t="str">
            <v/>
          </cell>
        </row>
        <row r="32461">
          <cell r="J32461" t="str">
            <v/>
          </cell>
        </row>
        <row r="32462">
          <cell r="J32462" t="str">
            <v/>
          </cell>
        </row>
        <row r="32463">
          <cell r="J32463" t="str">
            <v/>
          </cell>
        </row>
        <row r="32464">
          <cell r="J32464" t="str">
            <v/>
          </cell>
        </row>
        <row r="32465">
          <cell r="J32465" t="str">
            <v/>
          </cell>
        </row>
        <row r="32466">
          <cell r="J32466" t="str">
            <v/>
          </cell>
        </row>
        <row r="32467">
          <cell r="J32467" t="str">
            <v/>
          </cell>
        </row>
        <row r="32468">
          <cell r="J32468" t="str">
            <v/>
          </cell>
        </row>
        <row r="32469">
          <cell r="J32469" t="str">
            <v/>
          </cell>
        </row>
        <row r="32470">
          <cell r="J32470" t="str">
            <v/>
          </cell>
        </row>
        <row r="32471">
          <cell r="J32471" t="str">
            <v/>
          </cell>
        </row>
        <row r="32472">
          <cell r="J32472" t="str">
            <v/>
          </cell>
        </row>
        <row r="32473">
          <cell r="J32473" t="str">
            <v/>
          </cell>
        </row>
        <row r="32474">
          <cell r="J32474" t="str">
            <v/>
          </cell>
        </row>
        <row r="32475">
          <cell r="J32475" t="str">
            <v/>
          </cell>
        </row>
        <row r="32476">
          <cell r="J32476" t="str">
            <v/>
          </cell>
        </row>
        <row r="32477">
          <cell r="J32477" t="str">
            <v/>
          </cell>
        </row>
        <row r="32478">
          <cell r="J32478" t="str">
            <v/>
          </cell>
        </row>
        <row r="32479">
          <cell r="J32479" t="str">
            <v/>
          </cell>
        </row>
        <row r="32480">
          <cell r="J32480" t="str">
            <v/>
          </cell>
        </row>
        <row r="32481">
          <cell r="J32481" t="str">
            <v/>
          </cell>
        </row>
        <row r="32482">
          <cell r="J32482" t="str">
            <v/>
          </cell>
        </row>
        <row r="32483">
          <cell r="J32483" t="str">
            <v/>
          </cell>
        </row>
        <row r="32484">
          <cell r="J32484" t="str">
            <v/>
          </cell>
        </row>
        <row r="32485">
          <cell r="J32485" t="str">
            <v/>
          </cell>
        </row>
        <row r="32486">
          <cell r="J32486" t="str">
            <v/>
          </cell>
        </row>
        <row r="32487">
          <cell r="J32487" t="str">
            <v/>
          </cell>
        </row>
        <row r="32488">
          <cell r="J32488" t="str">
            <v/>
          </cell>
        </row>
        <row r="32489">
          <cell r="J32489" t="str">
            <v/>
          </cell>
        </row>
        <row r="32490">
          <cell r="J32490" t="str">
            <v/>
          </cell>
        </row>
        <row r="32491">
          <cell r="J32491" t="str">
            <v/>
          </cell>
        </row>
        <row r="32492">
          <cell r="J32492" t="str">
            <v/>
          </cell>
        </row>
        <row r="32493">
          <cell r="J32493" t="str">
            <v/>
          </cell>
        </row>
        <row r="32494">
          <cell r="J32494" t="str">
            <v/>
          </cell>
        </row>
        <row r="32495">
          <cell r="J32495" t="str">
            <v/>
          </cell>
        </row>
        <row r="32496">
          <cell r="J32496" t="str">
            <v/>
          </cell>
        </row>
        <row r="32497">
          <cell r="J32497" t="str">
            <v/>
          </cell>
        </row>
        <row r="32498">
          <cell r="J32498" t="str">
            <v/>
          </cell>
        </row>
        <row r="32499">
          <cell r="J32499" t="str">
            <v/>
          </cell>
        </row>
        <row r="32500">
          <cell r="J32500" t="str">
            <v/>
          </cell>
        </row>
        <row r="32501">
          <cell r="J32501" t="str">
            <v/>
          </cell>
        </row>
        <row r="32502">
          <cell r="J32502" t="str">
            <v/>
          </cell>
        </row>
        <row r="32503">
          <cell r="J32503" t="str">
            <v/>
          </cell>
        </row>
        <row r="32504">
          <cell r="J32504" t="str">
            <v/>
          </cell>
        </row>
        <row r="32505">
          <cell r="J32505" t="str">
            <v/>
          </cell>
        </row>
        <row r="32506">
          <cell r="J32506" t="str">
            <v/>
          </cell>
        </row>
        <row r="32507">
          <cell r="J32507" t="str">
            <v/>
          </cell>
        </row>
        <row r="32508">
          <cell r="J32508" t="str">
            <v/>
          </cell>
        </row>
        <row r="32509">
          <cell r="J32509" t="str">
            <v/>
          </cell>
        </row>
        <row r="32510">
          <cell r="J32510" t="str">
            <v/>
          </cell>
        </row>
        <row r="32511">
          <cell r="J32511" t="str">
            <v/>
          </cell>
        </row>
        <row r="32512">
          <cell r="J32512" t="str">
            <v/>
          </cell>
        </row>
        <row r="32513">
          <cell r="J32513" t="str">
            <v/>
          </cell>
        </row>
        <row r="32514">
          <cell r="J32514" t="str">
            <v/>
          </cell>
        </row>
        <row r="32515">
          <cell r="J32515" t="str">
            <v/>
          </cell>
        </row>
        <row r="32516">
          <cell r="J32516" t="str">
            <v/>
          </cell>
        </row>
        <row r="32517">
          <cell r="J32517" t="str">
            <v/>
          </cell>
        </row>
        <row r="32518">
          <cell r="J32518" t="str">
            <v/>
          </cell>
        </row>
        <row r="32519">
          <cell r="J32519" t="str">
            <v/>
          </cell>
        </row>
        <row r="32520">
          <cell r="J32520" t="str">
            <v/>
          </cell>
        </row>
        <row r="32521">
          <cell r="J32521" t="str">
            <v/>
          </cell>
        </row>
        <row r="32522">
          <cell r="J32522" t="str">
            <v/>
          </cell>
        </row>
        <row r="32523">
          <cell r="J32523" t="str">
            <v/>
          </cell>
        </row>
        <row r="32524">
          <cell r="J32524" t="str">
            <v/>
          </cell>
        </row>
        <row r="32525">
          <cell r="J32525" t="str">
            <v/>
          </cell>
        </row>
        <row r="32526">
          <cell r="J32526" t="str">
            <v/>
          </cell>
        </row>
        <row r="32527">
          <cell r="J32527" t="str">
            <v/>
          </cell>
        </row>
        <row r="32528">
          <cell r="J32528" t="str">
            <v/>
          </cell>
        </row>
        <row r="32529">
          <cell r="J32529" t="str">
            <v/>
          </cell>
        </row>
        <row r="32530">
          <cell r="J32530" t="str">
            <v/>
          </cell>
        </row>
        <row r="32531">
          <cell r="J32531" t="str">
            <v/>
          </cell>
        </row>
        <row r="32532">
          <cell r="J32532" t="str">
            <v/>
          </cell>
        </row>
        <row r="32533">
          <cell r="J32533" t="str">
            <v/>
          </cell>
        </row>
        <row r="32534">
          <cell r="J32534" t="str">
            <v/>
          </cell>
        </row>
        <row r="32535">
          <cell r="J32535" t="str">
            <v/>
          </cell>
        </row>
        <row r="32536">
          <cell r="J32536" t="str">
            <v/>
          </cell>
        </row>
        <row r="32537">
          <cell r="J32537" t="str">
            <v/>
          </cell>
        </row>
        <row r="32538">
          <cell r="J32538" t="str">
            <v/>
          </cell>
        </row>
        <row r="32539">
          <cell r="J32539" t="str">
            <v/>
          </cell>
        </row>
        <row r="32540">
          <cell r="J32540" t="str">
            <v/>
          </cell>
        </row>
        <row r="32541">
          <cell r="J32541" t="str">
            <v/>
          </cell>
        </row>
        <row r="32542">
          <cell r="J32542" t="str">
            <v/>
          </cell>
        </row>
        <row r="32543">
          <cell r="J32543" t="str">
            <v/>
          </cell>
        </row>
        <row r="32544">
          <cell r="J32544" t="str">
            <v/>
          </cell>
        </row>
        <row r="32545">
          <cell r="J32545" t="str">
            <v/>
          </cell>
        </row>
        <row r="32546">
          <cell r="J32546" t="str">
            <v/>
          </cell>
        </row>
        <row r="32547">
          <cell r="J32547" t="str">
            <v/>
          </cell>
        </row>
        <row r="32548">
          <cell r="J32548" t="str">
            <v/>
          </cell>
        </row>
        <row r="32549">
          <cell r="J32549" t="str">
            <v/>
          </cell>
        </row>
        <row r="32550">
          <cell r="J32550" t="str">
            <v/>
          </cell>
        </row>
        <row r="32551">
          <cell r="J32551" t="str">
            <v/>
          </cell>
        </row>
        <row r="32552">
          <cell r="J32552" t="str">
            <v/>
          </cell>
        </row>
        <row r="32553">
          <cell r="J32553" t="str">
            <v/>
          </cell>
        </row>
        <row r="32554">
          <cell r="J32554" t="str">
            <v/>
          </cell>
        </row>
        <row r="32555">
          <cell r="J32555" t="str">
            <v/>
          </cell>
        </row>
        <row r="32556">
          <cell r="J32556" t="str">
            <v/>
          </cell>
        </row>
        <row r="32557">
          <cell r="J32557" t="str">
            <v/>
          </cell>
        </row>
        <row r="32558">
          <cell r="J32558" t="str">
            <v/>
          </cell>
        </row>
        <row r="32559">
          <cell r="J32559" t="str">
            <v/>
          </cell>
        </row>
        <row r="32560">
          <cell r="J32560" t="str">
            <v/>
          </cell>
        </row>
        <row r="32561">
          <cell r="J32561" t="str">
            <v/>
          </cell>
        </row>
        <row r="32562">
          <cell r="J32562" t="str">
            <v/>
          </cell>
        </row>
        <row r="32563">
          <cell r="J32563" t="str">
            <v/>
          </cell>
        </row>
        <row r="32564">
          <cell r="J32564" t="str">
            <v/>
          </cell>
        </row>
        <row r="32565">
          <cell r="J32565" t="str">
            <v/>
          </cell>
        </row>
        <row r="32566">
          <cell r="J32566" t="str">
            <v/>
          </cell>
        </row>
        <row r="32567">
          <cell r="J32567" t="str">
            <v/>
          </cell>
        </row>
        <row r="32568">
          <cell r="J32568" t="str">
            <v/>
          </cell>
        </row>
        <row r="32569">
          <cell r="J32569" t="str">
            <v/>
          </cell>
        </row>
        <row r="32570">
          <cell r="J32570" t="str">
            <v/>
          </cell>
        </row>
        <row r="32571">
          <cell r="J32571" t="str">
            <v/>
          </cell>
        </row>
        <row r="32572">
          <cell r="J32572" t="str">
            <v/>
          </cell>
        </row>
        <row r="32573">
          <cell r="J32573" t="str">
            <v/>
          </cell>
        </row>
        <row r="32574">
          <cell r="J32574" t="str">
            <v/>
          </cell>
        </row>
        <row r="32575">
          <cell r="J32575" t="str">
            <v/>
          </cell>
        </row>
        <row r="32576">
          <cell r="J32576" t="str">
            <v/>
          </cell>
        </row>
        <row r="32577">
          <cell r="J32577" t="str">
            <v/>
          </cell>
        </row>
        <row r="32578">
          <cell r="J32578" t="str">
            <v/>
          </cell>
        </row>
        <row r="32579">
          <cell r="J32579" t="str">
            <v/>
          </cell>
        </row>
        <row r="32580">
          <cell r="J32580" t="str">
            <v/>
          </cell>
        </row>
        <row r="32581">
          <cell r="J32581" t="str">
            <v/>
          </cell>
        </row>
        <row r="32582">
          <cell r="J32582" t="str">
            <v/>
          </cell>
        </row>
        <row r="32583">
          <cell r="J32583" t="str">
            <v/>
          </cell>
        </row>
        <row r="32584">
          <cell r="J32584" t="str">
            <v/>
          </cell>
        </row>
        <row r="32585">
          <cell r="J32585" t="str">
            <v/>
          </cell>
        </row>
        <row r="32586">
          <cell r="J32586" t="str">
            <v/>
          </cell>
        </row>
        <row r="32587">
          <cell r="J32587" t="str">
            <v/>
          </cell>
        </row>
        <row r="32588">
          <cell r="J32588" t="str">
            <v/>
          </cell>
        </row>
        <row r="32589">
          <cell r="J32589" t="str">
            <v/>
          </cell>
        </row>
        <row r="32590">
          <cell r="J32590" t="str">
            <v/>
          </cell>
        </row>
        <row r="32591">
          <cell r="J32591" t="str">
            <v/>
          </cell>
        </row>
        <row r="32592">
          <cell r="J32592" t="str">
            <v/>
          </cell>
        </row>
        <row r="32593">
          <cell r="J32593" t="str">
            <v/>
          </cell>
        </row>
        <row r="32594">
          <cell r="J32594" t="str">
            <v/>
          </cell>
        </row>
        <row r="32595">
          <cell r="J32595" t="str">
            <v/>
          </cell>
        </row>
        <row r="32596">
          <cell r="J32596" t="str">
            <v/>
          </cell>
        </row>
        <row r="32597">
          <cell r="J32597" t="str">
            <v/>
          </cell>
        </row>
        <row r="32598">
          <cell r="J32598" t="str">
            <v/>
          </cell>
        </row>
        <row r="32599">
          <cell r="J32599" t="str">
            <v/>
          </cell>
        </row>
        <row r="32600">
          <cell r="J32600" t="str">
            <v/>
          </cell>
        </row>
        <row r="32601">
          <cell r="J32601" t="str">
            <v/>
          </cell>
        </row>
        <row r="32602">
          <cell r="J32602" t="str">
            <v/>
          </cell>
        </row>
        <row r="32603">
          <cell r="J32603" t="str">
            <v/>
          </cell>
        </row>
        <row r="32604">
          <cell r="J32604" t="str">
            <v/>
          </cell>
        </row>
        <row r="32605">
          <cell r="J32605" t="str">
            <v/>
          </cell>
        </row>
        <row r="32606">
          <cell r="J32606" t="str">
            <v/>
          </cell>
        </row>
        <row r="32607">
          <cell r="J32607" t="str">
            <v/>
          </cell>
        </row>
        <row r="32608">
          <cell r="J32608" t="str">
            <v/>
          </cell>
        </row>
        <row r="32609">
          <cell r="J32609" t="str">
            <v/>
          </cell>
        </row>
        <row r="32610">
          <cell r="J32610" t="str">
            <v/>
          </cell>
        </row>
        <row r="32611">
          <cell r="J32611" t="str">
            <v/>
          </cell>
        </row>
        <row r="32612">
          <cell r="J32612" t="str">
            <v/>
          </cell>
        </row>
        <row r="32613">
          <cell r="J32613" t="str">
            <v/>
          </cell>
        </row>
        <row r="32614">
          <cell r="J32614" t="str">
            <v/>
          </cell>
        </row>
        <row r="32615">
          <cell r="J32615" t="str">
            <v/>
          </cell>
        </row>
        <row r="32616">
          <cell r="J32616" t="str">
            <v/>
          </cell>
        </row>
        <row r="32617">
          <cell r="J32617" t="str">
            <v/>
          </cell>
        </row>
        <row r="32618">
          <cell r="J32618" t="str">
            <v/>
          </cell>
        </row>
        <row r="32619">
          <cell r="J32619" t="str">
            <v/>
          </cell>
        </row>
        <row r="32620">
          <cell r="J32620" t="str">
            <v/>
          </cell>
        </row>
        <row r="32621">
          <cell r="J32621" t="str">
            <v/>
          </cell>
        </row>
        <row r="32622">
          <cell r="J32622" t="str">
            <v/>
          </cell>
        </row>
        <row r="32623">
          <cell r="J32623" t="str">
            <v/>
          </cell>
        </row>
        <row r="32624">
          <cell r="J32624" t="str">
            <v/>
          </cell>
        </row>
        <row r="32625">
          <cell r="J32625" t="str">
            <v/>
          </cell>
        </row>
        <row r="32626">
          <cell r="J32626" t="str">
            <v/>
          </cell>
        </row>
        <row r="32627">
          <cell r="J32627" t="str">
            <v/>
          </cell>
        </row>
        <row r="32628">
          <cell r="J32628" t="str">
            <v/>
          </cell>
        </row>
        <row r="32629">
          <cell r="J32629" t="str">
            <v/>
          </cell>
        </row>
        <row r="32630">
          <cell r="J32630" t="str">
            <v/>
          </cell>
        </row>
        <row r="32631">
          <cell r="J32631" t="str">
            <v/>
          </cell>
        </row>
        <row r="32632">
          <cell r="J32632" t="str">
            <v/>
          </cell>
        </row>
        <row r="32633">
          <cell r="J32633" t="str">
            <v/>
          </cell>
        </row>
        <row r="32634">
          <cell r="J32634" t="str">
            <v/>
          </cell>
        </row>
        <row r="32635">
          <cell r="J32635" t="str">
            <v/>
          </cell>
        </row>
        <row r="32636">
          <cell r="J32636" t="str">
            <v/>
          </cell>
        </row>
        <row r="32637">
          <cell r="J32637" t="str">
            <v/>
          </cell>
        </row>
        <row r="32638">
          <cell r="J32638" t="str">
            <v/>
          </cell>
        </row>
        <row r="32639">
          <cell r="J32639" t="str">
            <v/>
          </cell>
        </row>
        <row r="32640">
          <cell r="J32640" t="str">
            <v/>
          </cell>
        </row>
        <row r="32641">
          <cell r="J32641" t="str">
            <v/>
          </cell>
        </row>
        <row r="32642">
          <cell r="J32642" t="str">
            <v/>
          </cell>
        </row>
        <row r="32643">
          <cell r="J32643" t="str">
            <v/>
          </cell>
        </row>
        <row r="32644">
          <cell r="J32644" t="str">
            <v/>
          </cell>
        </row>
        <row r="32645">
          <cell r="J32645" t="str">
            <v/>
          </cell>
        </row>
        <row r="32646">
          <cell r="J32646" t="str">
            <v/>
          </cell>
        </row>
        <row r="32647">
          <cell r="J32647" t="str">
            <v/>
          </cell>
        </row>
        <row r="32648">
          <cell r="J32648" t="str">
            <v/>
          </cell>
        </row>
        <row r="32649">
          <cell r="J32649" t="str">
            <v/>
          </cell>
        </row>
        <row r="32650">
          <cell r="J32650" t="str">
            <v/>
          </cell>
        </row>
        <row r="32651">
          <cell r="J32651" t="str">
            <v/>
          </cell>
        </row>
        <row r="32652">
          <cell r="J32652" t="str">
            <v/>
          </cell>
        </row>
        <row r="32653">
          <cell r="J32653" t="str">
            <v/>
          </cell>
        </row>
        <row r="32654">
          <cell r="J32654" t="str">
            <v/>
          </cell>
        </row>
        <row r="32655">
          <cell r="J32655" t="str">
            <v/>
          </cell>
        </row>
        <row r="32656">
          <cell r="J32656" t="str">
            <v/>
          </cell>
        </row>
        <row r="32657">
          <cell r="J32657" t="str">
            <v/>
          </cell>
        </row>
        <row r="32658">
          <cell r="J32658" t="str">
            <v/>
          </cell>
        </row>
        <row r="32659">
          <cell r="J32659" t="str">
            <v/>
          </cell>
        </row>
        <row r="32660">
          <cell r="J32660" t="str">
            <v/>
          </cell>
        </row>
        <row r="32661">
          <cell r="J32661" t="str">
            <v/>
          </cell>
        </row>
        <row r="32662">
          <cell r="J32662" t="str">
            <v/>
          </cell>
        </row>
        <row r="32663">
          <cell r="J32663" t="str">
            <v/>
          </cell>
        </row>
        <row r="32664">
          <cell r="J32664" t="str">
            <v/>
          </cell>
        </row>
        <row r="32665">
          <cell r="J32665" t="str">
            <v/>
          </cell>
        </row>
        <row r="32666">
          <cell r="J32666" t="str">
            <v/>
          </cell>
        </row>
        <row r="32667">
          <cell r="J32667" t="str">
            <v/>
          </cell>
        </row>
        <row r="32668">
          <cell r="J32668" t="str">
            <v/>
          </cell>
        </row>
        <row r="32669">
          <cell r="J32669" t="str">
            <v/>
          </cell>
        </row>
        <row r="32670">
          <cell r="J32670" t="str">
            <v/>
          </cell>
        </row>
        <row r="32671">
          <cell r="J32671" t="str">
            <v/>
          </cell>
        </row>
        <row r="32672">
          <cell r="J32672" t="str">
            <v/>
          </cell>
        </row>
        <row r="32673">
          <cell r="J32673" t="str">
            <v/>
          </cell>
        </row>
        <row r="32674">
          <cell r="J32674" t="str">
            <v/>
          </cell>
        </row>
        <row r="32675">
          <cell r="J32675" t="str">
            <v/>
          </cell>
        </row>
        <row r="32676">
          <cell r="J32676" t="str">
            <v/>
          </cell>
        </row>
        <row r="32677">
          <cell r="J32677" t="str">
            <v/>
          </cell>
        </row>
        <row r="32678">
          <cell r="J32678" t="str">
            <v/>
          </cell>
        </row>
        <row r="32679">
          <cell r="J32679" t="str">
            <v/>
          </cell>
        </row>
        <row r="32680">
          <cell r="J32680" t="str">
            <v/>
          </cell>
        </row>
        <row r="32681">
          <cell r="J32681" t="str">
            <v/>
          </cell>
        </row>
        <row r="32682">
          <cell r="J32682" t="str">
            <v/>
          </cell>
        </row>
        <row r="32683">
          <cell r="J32683" t="str">
            <v/>
          </cell>
        </row>
        <row r="32684">
          <cell r="J32684" t="str">
            <v/>
          </cell>
        </row>
        <row r="32685">
          <cell r="J32685" t="str">
            <v/>
          </cell>
        </row>
        <row r="32686">
          <cell r="J32686" t="str">
            <v/>
          </cell>
        </row>
        <row r="32687">
          <cell r="J32687" t="str">
            <v/>
          </cell>
        </row>
        <row r="32688">
          <cell r="J32688" t="str">
            <v/>
          </cell>
        </row>
        <row r="32689">
          <cell r="J32689" t="str">
            <v/>
          </cell>
        </row>
        <row r="32690">
          <cell r="J32690" t="str">
            <v/>
          </cell>
        </row>
        <row r="32691">
          <cell r="J32691" t="str">
            <v/>
          </cell>
        </row>
        <row r="32692">
          <cell r="J32692" t="str">
            <v/>
          </cell>
        </row>
        <row r="32693">
          <cell r="J32693" t="str">
            <v/>
          </cell>
        </row>
        <row r="32694">
          <cell r="J32694" t="str">
            <v/>
          </cell>
        </row>
        <row r="32695">
          <cell r="J32695" t="str">
            <v/>
          </cell>
        </row>
        <row r="32696">
          <cell r="J32696" t="str">
            <v/>
          </cell>
        </row>
        <row r="32697">
          <cell r="J32697" t="str">
            <v/>
          </cell>
        </row>
        <row r="32698">
          <cell r="J32698" t="str">
            <v/>
          </cell>
        </row>
        <row r="32699">
          <cell r="J32699" t="str">
            <v/>
          </cell>
        </row>
        <row r="32700">
          <cell r="J32700" t="str">
            <v/>
          </cell>
        </row>
        <row r="32701">
          <cell r="J32701" t="str">
            <v/>
          </cell>
        </row>
        <row r="32702">
          <cell r="J32702" t="str">
            <v/>
          </cell>
        </row>
        <row r="32703">
          <cell r="J32703" t="str">
            <v/>
          </cell>
        </row>
        <row r="32704">
          <cell r="J32704" t="str">
            <v/>
          </cell>
        </row>
        <row r="32705">
          <cell r="J32705" t="str">
            <v/>
          </cell>
        </row>
        <row r="32706">
          <cell r="J32706" t="str">
            <v/>
          </cell>
        </row>
        <row r="32707">
          <cell r="J32707" t="str">
            <v/>
          </cell>
        </row>
        <row r="32708">
          <cell r="J32708" t="str">
            <v/>
          </cell>
        </row>
        <row r="32709">
          <cell r="J32709" t="str">
            <v/>
          </cell>
        </row>
        <row r="32710">
          <cell r="J32710" t="str">
            <v/>
          </cell>
        </row>
        <row r="32711">
          <cell r="J32711" t="str">
            <v/>
          </cell>
        </row>
        <row r="32712">
          <cell r="J32712" t="str">
            <v/>
          </cell>
        </row>
        <row r="32713">
          <cell r="J32713" t="str">
            <v/>
          </cell>
        </row>
        <row r="32714">
          <cell r="J32714" t="str">
            <v/>
          </cell>
        </row>
        <row r="32715">
          <cell r="J32715" t="str">
            <v/>
          </cell>
        </row>
        <row r="32716">
          <cell r="J32716" t="str">
            <v/>
          </cell>
        </row>
        <row r="32717">
          <cell r="J32717" t="str">
            <v/>
          </cell>
        </row>
        <row r="32718">
          <cell r="J32718" t="str">
            <v/>
          </cell>
        </row>
        <row r="32719">
          <cell r="J32719" t="str">
            <v/>
          </cell>
        </row>
        <row r="32720">
          <cell r="J32720" t="str">
            <v/>
          </cell>
        </row>
        <row r="32721">
          <cell r="J32721" t="str">
            <v/>
          </cell>
        </row>
        <row r="32722">
          <cell r="J32722" t="str">
            <v/>
          </cell>
        </row>
        <row r="32723">
          <cell r="J32723" t="str">
            <v/>
          </cell>
        </row>
        <row r="32724">
          <cell r="J32724" t="str">
            <v/>
          </cell>
        </row>
        <row r="32725">
          <cell r="J32725" t="str">
            <v/>
          </cell>
        </row>
        <row r="32726">
          <cell r="J32726" t="str">
            <v/>
          </cell>
        </row>
        <row r="32727">
          <cell r="J32727" t="str">
            <v/>
          </cell>
        </row>
        <row r="32728">
          <cell r="J32728" t="str">
            <v/>
          </cell>
        </row>
        <row r="32729">
          <cell r="J32729" t="str">
            <v/>
          </cell>
        </row>
        <row r="32730">
          <cell r="J32730" t="str">
            <v/>
          </cell>
        </row>
        <row r="32731">
          <cell r="J32731" t="str">
            <v/>
          </cell>
        </row>
        <row r="32732">
          <cell r="J32732" t="str">
            <v/>
          </cell>
        </row>
        <row r="32733">
          <cell r="J32733" t="str">
            <v/>
          </cell>
        </row>
        <row r="32734">
          <cell r="J32734" t="str">
            <v/>
          </cell>
        </row>
        <row r="32735">
          <cell r="J32735" t="str">
            <v/>
          </cell>
        </row>
        <row r="32736">
          <cell r="J32736" t="str">
            <v/>
          </cell>
        </row>
        <row r="32737">
          <cell r="J32737" t="str">
            <v/>
          </cell>
        </row>
        <row r="32738">
          <cell r="J32738" t="str">
            <v/>
          </cell>
        </row>
        <row r="32739">
          <cell r="J32739" t="str">
            <v/>
          </cell>
        </row>
        <row r="32740">
          <cell r="J32740" t="str">
            <v/>
          </cell>
        </row>
        <row r="32741">
          <cell r="J32741" t="str">
            <v/>
          </cell>
        </row>
        <row r="32742">
          <cell r="J32742" t="str">
            <v/>
          </cell>
        </row>
        <row r="32743">
          <cell r="J32743" t="str">
            <v/>
          </cell>
        </row>
        <row r="32744">
          <cell r="J32744" t="str">
            <v/>
          </cell>
        </row>
        <row r="32745">
          <cell r="J32745" t="str">
            <v/>
          </cell>
        </row>
        <row r="32746">
          <cell r="J32746" t="str">
            <v/>
          </cell>
        </row>
        <row r="32747">
          <cell r="J32747" t="str">
            <v/>
          </cell>
        </row>
        <row r="32748">
          <cell r="J32748" t="str">
            <v/>
          </cell>
        </row>
        <row r="32749">
          <cell r="J32749" t="str">
            <v/>
          </cell>
        </row>
        <row r="32750">
          <cell r="J32750" t="str">
            <v/>
          </cell>
        </row>
        <row r="32751">
          <cell r="J32751" t="str">
            <v/>
          </cell>
        </row>
        <row r="32752">
          <cell r="J32752" t="str">
            <v/>
          </cell>
        </row>
        <row r="32753">
          <cell r="J32753" t="str">
            <v/>
          </cell>
        </row>
        <row r="32754">
          <cell r="J32754" t="str">
            <v/>
          </cell>
        </row>
        <row r="32755">
          <cell r="J32755" t="str">
            <v/>
          </cell>
        </row>
        <row r="32756">
          <cell r="J32756" t="str">
            <v/>
          </cell>
        </row>
        <row r="32757">
          <cell r="J32757" t="str">
            <v/>
          </cell>
        </row>
        <row r="32758">
          <cell r="J32758" t="str">
            <v/>
          </cell>
        </row>
        <row r="32759">
          <cell r="J32759" t="str">
            <v/>
          </cell>
        </row>
        <row r="32760">
          <cell r="J32760" t="str">
            <v/>
          </cell>
        </row>
        <row r="32761">
          <cell r="J32761" t="str">
            <v/>
          </cell>
        </row>
        <row r="32762">
          <cell r="J32762" t="str">
            <v/>
          </cell>
        </row>
        <row r="32763">
          <cell r="J32763" t="str">
            <v/>
          </cell>
        </row>
        <row r="32764">
          <cell r="J32764" t="str">
            <v/>
          </cell>
        </row>
        <row r="32765">
          <cell r="J32765" t="str">
            <v/>
          </cell>
        </row>
        <row r="32766">
          <cell r="J32766" t="str">
            <v/>
          </cell>
        </row>
        <row r="32767">
          <cell r="J32767" t="str">
            <v/>
          </cell>
        </row>
        <row r="32768">
          <cell r="J32768" t="str">
            <v/>
          </cell>
        </row>
        <row r="32769">
          <cell r="J32769" t="str">
            <v/>
          </cell>
        </row>
        <row r="32770">
          <cell r="J32770" t="str">
            <v/>
          </cell>
        </row>
        <row r="32771">
          <cell r="J32771" t="str">
            <v/>
          </cell>
        </row>
        <row r="32772">
          <cell r="J32772" t="str">
            <v/>
          </cell>
        </row>
        <row r="32773">
          <cell r="J32773" t="str">
            <v/>
          </cell>
        </row>
        <row r="32774">
          <cell r="J32774" t="str">
            <v/>
          </cell>
        </row>
        <row r="32775">
          <cell r="J32775" t="str">
            <v/>
          </cell>
        </row>
        <row r="32776">
          <cell r="J32776" t="str">
            <v/>
          </cell>
        </row>
        <row r="32777">
          <cell r="J32777" t="str">
            <v/>
          </cell>
        </row>
        <row r="32778">
          <cell r="J32778" t="str">
            <v/>
          </cell>
        </row>
        <row r="32779">
          <cell r="J32779" t="str">
            <v/>
          </cell>
        </row>
        <row r="32780">
          <cell r="J32780" t="str">
            <v/>
          </cell>
        </row>
        <row r="32781">
          <cell r="J32781" t="str">
            <v/>
          </cell>
        </row>
        <row r="32782">
          <cell r="J32782" t="str">
            <v/>
          </cell>
        </row>
        <row r="32783">
          <cell r="J32783" t="str">
            <v/>
          </cell>
        </row>
        <row r="32784">
          <cell r="J32784" t="str">
            <v/>
          </cell>
        </row>
        <row r="32785">
          <cell r="J32785" t="str">
            <v/>
          </cell>
        </row>
        <row r="32786">
          <cell r="J32786" t="str">
            <v/>
          </cell>
        </row>
        <row r="32787">
          <cell r="J32787" t="str">
            <v/>
          </cell>
        </row>
        <row r="32788">
          <cell r="J32788" t="str">
            <v/>
          </cell>
        </row>
        <row r="32789">
          <cell r="J32789" t="str">
            <v/>
          </cell>
        </row>
        <row r="32790">
          <cell r="J32790" t="str">
            <v/>
          </cell>
        </row>
        <row r="32791">
          <cell r="J32791" t="str">
            <v/>
          </cell>
        </row>
        <row r="32792">
          <cell r="J32792" t="str">
            <v/>
          </cell>
        </row>
        <row r="32793">
          <cell r="J32793" t="str">
            <v/>
          </cell>
        </row>
        <row r="32794">
          <cell r="J32794" t="str">
            <v/>
          </cell>
        </row>
        <row r="32795">
          <cell r="J32795" t="str">
            <v/>
          </cell>
        </row>
        <row r="32796">
          <cell r="J32796" t="str">
            <v/>
          </cell>
        </row>
        <row r="32797">
          <cell r="J32797" t="str">
            <v/>
          </cell>
        </row>
        <row r="32798">
          <cell r="J32798" t="str">
            <v/>
          </cell>
        </row>
        <row r="32799">
          <cell r="J32799" t="str">
            <v/>
          </cell>
        </row>
        <row r="32800">
          <cell r="J32800" t="str">
            <v/>
          </cell>
        </row>
        <row r="32801">
          <cell r="J32801" t="str">
            <v/>
          </cell>
        </row>
        <row r="32802">
          <cell r="J32802" t="str">
            <v/>
          </cell>
        </row>
        <row r="32803">
          <cell r="J32803" t="str">
            <v/>
          </cell>
        </row>
        <row r="32804">
          <cell r="J32804" t="str">
            <v/>
          </cell>
        </row>
        <row r="32805">
          <cell r="J32805" t="str">
            <v/>
          </cell>
        </row>
        <row r="32806">
          <cell r="J32806" t="str">
            <v/>
          </cell>
        </row>
        <row r="32807">
          <cell r="J32807" t="str">
            <v/>
          </cell>
        </row>
        <row r="32808">
          <cell r="J32808" t="str">
            <v/>
          </cell>
        </row>
        <row r="32809">
          <cell r="J32809" t="str">
            <v/>
          </cell>
        </row>
        <row r="32810">
          <cell r="J32810" t="str">
            <v/>
          </cell>
        </row>
        <row r="32811">
          <cell r="J32811" t="str">
            <v/>
          </cell>
        </row>
        <row r="32812">
          <cell r="J32812" t="str">
            <v/>
          </cell>
        </row>
        <row r="32813">
          <cell r="J32813" t="str">
            <v/>
          </cell>
        </row>
        <row r="32814">
          <cell r="J32814" t="str">
            <v/>
          </cell>
        </row>
        <row r="32815">
          <cell r="J32815" t="str">
            <v/>
          </cell>
        </row>
        <row r="32816">
          <cell r="J32816" t="str">
            <v/>
          </cell>
        </row>
        <row r="32817">
          <cell r="J32817" t="str">
            <v/>
          </cell>
        </row>
        <row r="32818">
          <cell r="J32818" t="str">
            <v/>
          </cell>
        </row>
        <row r="32819">
          <cell r="J32819" t="str">
            <v/>
          </cell>
        </row>
        <row r="32820">
          <cell r="J32820" t="str">
            <v/>
          </cell>
        </row>
        <row r="32821">
          <cell r="J32821" t="str">
            <v/>
          </cell>
        </row>
        <row r="32822">
          <cell r="J32822" t="str">
            <v/>
          </cell>
        </row>
        <row r="32823">
          <cell r="J32823" t="str">
            <v/>
          </cell>
        </row>
        <row r="32824">
          <cell r="J32824" t="str">
            <v/>
          </cell>
        </row>
        <row r="32825">
          <cell r="J32825" t="str">
            <v/>
          </cell>
        </row>
        <row r="32826">
          <cell r="J32826" t="str">
            <v/>
          </cell>
        </row>
        <row r="32827">
          <cell r="J32827" t="str">
            <v/>
          </cell>
        </row>
        <row r="32828">
          <cell r="J32828" t="str">
            <v/>
          </cell>
        </row>
        <row r="32829">
          <cell r="J32829" t="str">
            <v/>
          </cell>
        </row>
        <row r="32830">
          <cell r="J32830" t="str">
            <v/>
          </cell>
        </row>
        <row r="32831">
          <cell r="J32831" t="str">
            <v/>
          </cell>
        </row>
        <row r="32832">
          <cell r="J32832" t="str">
            <v/>
          </cell>
        </row>
        <row r="32833">
          <cell r="J32833" t="str">
            <v/>
          </cell>
        </row>
        <row r="32834">
          <cell r="J32834" t="str">
            <v/>
          </cell>
        </row>
        <row r="32835">
          <cell r="J32835" t="str">
            <v/>
          </cell>
        </row>
        <row r="32836">
          <cell r="J32836" t="str">
            <v/>
          </cell>
        </row>
        <row r="32837">
          <cell r="J32837" t="str">
            <v/>
          </cell>
        </row>
        <row r="32838">
          <cell r="J32838" t="str">
            <v/>
          </cell>
        </row>
        <row r="32839">
          <cell r="J32839" t="str">
            <v/>
          </cell>
        </row>
        <row r="32840">
          <cell r="J32840" t="str">
            <v/>
          </cell>
        </row>
        <row r="32841">
          <cell r="J32841" t="str">
            <v/>
          </cell>
        </row>
        <row r="32842">
          <cell r="J32842" t="str">
            <v/>
          </cell>
        </row>
        <row r="32843">
          <cell r="J32843" t="str">
            <v/>
          </cell>
        </row>
        <row r="32844">
          <cell r="J32844" t="str">
            <v/>
          </cell>
        </row>
        <row r="32845">
          <cell r="J32845" t="str">
            <v/>
          </cell>
        </row>
        <row r="32846">
          <cell r="J32846" t="str">
            <v/>
          </cell>
        </row>
        <row r="32847">
          <cell r="J32847" t="str">
            <v/>
          </cell>
        </row>
        <row r="32848">
          <cell r="J32848" t="str">
            <v/>
          </cell>
        </row>
        <row r="32849">
          <cell r="J32849" t="str">
            <v/>
          </cell>
        </row>
        <row r="32850">
          <cell r="J32850" t="str">
            <v/>
          </cell>
        </row>
        <row r="32851">
          <cell r="J32851" t="str">
            <v/>
          </cell>
        </row>
        <row r="32852">
          <cell r="J32852" t="str">
            <v/>
          </cell>
        </row>
        <row r="32853">
          <cell r="J32853" t="str">
            <v/>
          </cell>
        </row>
        <row r="32854">
          <cell r="J32854" t="str">
            <v/>
          </cell>
        </row>
        <row r="32855">
          <cell r="J32855" t="str">
            <v/>
          </cell>
        </row>
        <row r="32856">
          <cell r="J32856" t="str">
            <v/>
          </cell>
        </row>
        <row r="32857">
          <cell r="J32857" t="str">
            <v/>
          </cell>
        </row>
        <row r="32858">
          <cell r="J32858" t="str">
            <v/>
          </cell>
        </row>
        <row r="32859">
          <cell r="J32859" t="str">
            <v/>
          </cell>
        </row>
        <row r="32860">
          <cell r="J32860" t="str">
            <v/>
          </cell>
        </row>
        <row r="32861">
          <cell r="J32861" t="str">
            <v/>
          </cell>
        </row>
        <row r="32862">
          <cell r="J32862" t="str">
            <v/>
          </cell>
        </row>
        <row r="32863">
          <cell r="J32863" t="str">
            <v/>
          </cell>
        </row>
        <row r="32864">
          <cell r="J32864" t="str">
            <v/>
          </cell>
        </row>
        <row r="32865">
          <cell r="J32865" t="str">
            <v/>
          </cell>
        </row>
        <row r="32866">
          <cell r="J32866" t="str">
            <v/>
          </cell>
        </row>
        <row r="32867">
          <cell r="J32867" t="str">
            <v/>
          </cell>
        </row>
        <row r="32868">
          <cell r="J32868" t="str">
            <v/>
          </cell>
        </row>
        <row r="32869">
          <cell r="J32869" t="str">
            <v/>
          </cell>
        </row>
        <row r="32870">
          <cell r="J32870" t="str">
            <v/>
          </cell>
        </row>
        <row r="32871">
          <cell r="J32871" t="str">
            <v/>
          </cell>
        </row>
        <row r="32872">
          <cell r="J32872" t="str">
            <v/>
          </cell>
        </row>
        <row r="32873">
          <cell r="J32873" t="str">
            <v/>
          </cell>
        </row>
        <row r="32874">
          <cell r="J32874" t="str">
            <v/>
          </cell>
        </row>
        <row r="32875">
          <cell r="J32875" t="str">
            <v/>
          </cell>
        </row>
        <row r="32876">
          <cell r="J32876" t="str">
            <v/>
          </cell>
        </row>
        <row r="32877">
          <cell r="J32877" t="str">
            <v/>
          </cell>
        </row>
        <row r="32878">
          <cell r="J32878" t="str">
            <v/>
          </cell>
        </row>
        <row r="32879">
          <cell r="J32879" t="str">
            <v/>
          </cell>
        </row>
        <row r="32880">
          <cell r="J32880" t="str">
            <v/>
          </cell>
        </row>
        <row r="32881">
          <cell r="J32881" t="str">
            <v/>
          </cell>
        </row>
        <row r="32882">
          <cell r="J32882" t="str">
            <v/>
          </cell>
        </row>
        <row r="32883">
          <cell r="J32883" t="str">
            <v/>
          </cell>
        </row>
        <row r="32884">
          <cell r="J32884" t="str">
            <v/>
          </cell>
        </row>
        <row r="32885">
          <cell r="J32885" t="str">
            <v/>
          </cell>
        </row>
        <row r="32886">
          <cell r="J32886" t="str">
            <v/>
          </cell>
        </row>
        <row r="32887">
          <cell r="J32887" t="str">
            <v/>
          </cell>
        </row>
        <row r="32888">
          <cell r="J32888" t="str">
            <v/>
          </cell>
        </row>
        <row r="32889">
          <cell r="J32889" t="str">
            <v/>
          </cell>
        </row>
        <row r="32890">
          <cell r="J32890" t="str">
            <v/>
          </cell>
        </row>
        <row r="32891">
          <cell r="J32891" t="str">
            <v/>
          </cell>
        </row>
        <row r="32892">
          <cell r="J32892" t="str">
            <v/>
          </cell>
        </row>
        <row r="32893">
          <cell r="J32893" t="str">
            <v/>
          </cell>
        </row>
        <row r="32894">
          <cell r="J32894" t="str">
            <v/>
          </cell>
        </row>
        <row r="32895">
          <cell r="J32895" t="str">
            <v/>
          </cell>
        </row>
        <row r="32896">
          <cell r="J32896" t="str">
            <v/>
          </cell>
        </row>
        <row r="32897">
          <cell r="J32897" t="str">
            <v/>
          </cell>
        </row>
        <row r="32898">
          <cell r="J32898" t="str">
            <v/>
          </cell>
        </row>
        <row r="32899">
          <cell r="J32899" t="str">
            <v/>
          </cell>
        </row>
        <row r="32900">
          <cell r="J32900" t="str">
            <v/>
          </cell>
        </row>
        <row r="32901">
          <cell r="J32901" t="str">
            <v/>
          </cell>
        </row>
        <row r="32902">
          <cell r="J32902" t="str">
            <v/>
          </cell>
        </row>
        <row r="32903">
          <cell r="J32903" t="str">
            <v/>
          </cell>
        </row>
        <row r="32904">
          <cell r="J32904" t="str">
            <v/>
          </cell>
        </row>
        <row r="32905">
          <cell r="J32905" t="str">
            <v/>
          </cell>
        </row>
        <row r="32906">
          <cell r="J32906" t="str">
            <v/>
          </cell>
        </row>
        <row r="32907">
          <cell r="J32907" t="str">
            <v/>
          </cell>
        </row>
        <row r="32908">
          <cell r="J32908" t="str">
            <v/>
          </cell>
        </row>
        <row r="32909">
          <cell r="J32909" t="str">
            <v/>
          </cell>
        </row>
        <row r="32910">
          <cell r="J32910" t="str">
            <v/>
          </cell>
        </row>
        <row r="32911">
          <cell r="J32911" t="str">
            <v/>
          </cell>
        </row>
        <row r="32912">
          <cell r="J32912" t="str">
            <v/>
          </cell>
        </row>
        <row r="32913">
          <cell r="J32913" t="str">
            <v/>
          </cell>
        </row>
        <row r="32914">
          <cell r="J32914" t="str">
            <v/>
          </cell>
        </row>
        <row r="32915">
          <cell r="J32915" t="str">
            <v/>
          </cell>
        </row>
        <row r="32916">
          <cell r="J32916" t="str">
            <v/>
          </cell>
        </row>
        <row r="32917">
          <cell r="J32917" t="str">
            <v/>
          </cell>
        </row>
        <row r="32918">
          <cell r="J32918" t="str">
            <v/>
          </cell>
        </row>
        <row r="32919">
          <cell r="J32919" t="str">
            <v/>
          </cell>
        </row>
        <row r="32920">
          <cell r="J32920" t="str">
            <v/>
          </cell>
        </row>
        <row r="32921">
          <cell r="J32921" t="str">
            <v/>
          </cell>
        </row>
        <row r="32922">
          <cell r="J32922" t="str">
            <v/>
          </cell>
        </row>
        <row r="32923">
          <cell r="J32923" t="str">
            <v/>
          </cell>
        </row>
        <row r="32924">
          <cell r="J32924" t="str">
            <v/>
          </cell>
        </row>
        <row r="32925">
          <cell r="J32925" t="str">
            <v/>
          </cell>
        </row>
        <row r="32926">
          <cell r="J32926" t="str">
            <v/>
          </cell>
        </row>
        <row r="32927">
          <cell r="J32927" t="str">
            <v/>
          </cell>
        </row>
        <row r="32928">
          <cell r="J32928" t="str">
            <v/>
          </cell>
        </row>
        <row r="32929">
          <cell r="J32929" t="str">
            <v/>
          </cell>
        </row>
        <row r="32930">
          <cell r="J32930" t="str">
            <v/>
          </cell>
        </row>
        <row r="32931">
          <cell r="J32931" t="str">
            <v/>
          </cell>
        </row>
        <row r="32932">
          <cell r="J32932" t="str">
            <v/>
          </cell>
        </row>
        <row r="32933">
          <cell r="J32933" t="str">
            <v/>
          </cell>
        </row>
        <row r="32934">
          <cell r="J32934" t="str">
            <v/>
          </cell>
        </row>
        <row r="32935">
          <cell r="J32935" t="str">
            <v/>
          </cell>
        </row>
        <row r="32936">
          <cell r="J32936" t="str">
            <v/>
          </cell>
        </row>
        <row r="32937">
          <cell r="J32937" t="str">
            <v/>
          </cell>
        </row>
        <row r="32938">
          <cell r="J32938" t="str">
            <v/>
          </cell>
        </row>
        <row r="32939">
          <cell r="J32939" t="str">
            <v/>
          </cell>
        </row>
        <row r="32940">
          <cell r="J32940" t="str">
            <v/>
          </cell>
        </row>
        <row r="32941">
          <cell r="J32941" t="str">
            <v/>
          </cell>
        </row>
        <row r="32942">
          <cell r="J32942" t="str">
            <v/>
          </cell>
        </row>
        <row r="32943">
          <cell r="J32943" t="str">
            <v/>
          </cell>
        </row>
        <row r="32944">
          <cell r="J32944" t="str">
            <v/>
          </cell>
        </row>
        <row r="32945">
          <cell r="J32945" t="str">
            <v/>
          </cell>
        </row>
        <row r="32946">
          <cell r="J32946" t="str">
            <v/>
          </cell>
        </row>
        <row r="32947">
          <cell r="J32947" t="str">
            <v/>
          </cell>
        </row>
        <row r="32948">
          <cell r="J32948" t="str">
            <v/>
          </cell>
        </row>
        <row r="32949">
          <cell r="J32949" t="str">
            <v/>
          </cell>
        </row>
        <row r="32950">
          <cell r="J32950" t="str">
            <v/>
          </cell>
        </row>
        <row r="32951">
          <cell r="J32951" t="str">
            <v/>
          </cell>
        </row>
        <row r="32952">
          <cell r="J32952" t="str">
            <v/>
          </cell>
        </row>
        <row r="32953">
          <cell r="J32953" t="str">
            <v/>
          </cell>
        </row>
        <row r="32954">
          <cell r="J32954" t="str">
            <v/>
          </cell>
        </row>
        <row r="32955">
          <cell r="J32955" t="str">
            <v/>
          </cell>
        </row>
        <row r="32956">
          <cell r="J32956" t="str">
            <v/>
          </cell>
        </row>
        <row r="32957">
          <cell r="J32957" t="str">
            <v/>
          </cell>
        </row>
        <row r="32958">
          <cell r="J32958" t="str">
            <v/>
          </cell>
        </row>
        <row r="32959">
          <cell r="J32959" t="str">
            <v/>
          </cell>
        </row>
        <row r="32960">
          <cell r="J32960" t="str">
            <v/>
          </cell>
        </row>
        <row r="32961">
          <cell r="J32961" t="str">
            <v/>
          </cell>
        </row>
        <row r="32962">
          <cell r="J32962" t="str">
            <v/>
          </cell>
        </row>
        <row r="32963">
          <cell r="J32963" t="str">
            <v/>
          </cell>
        </row>
        <row r="32964">
          <cell r="J32964" t="str">
            <v/>
          </cell>
        </row>
        <row r="32965">
          <cell r="J32965" t="str">
            <v/>
          </cell>
        </row>
        <row r="32966">
          <cell r="J32966" t="str">
            <v/>
          </cell>
        </row>
        <row r="32967">
          <cell r="J32967" t="str">
            <v/>
          </cell>
        </row>
        <row r="32968">
          <cell r="J32968" t="str">
            <v/>
          </cell>
        </row>
        <row r="32969">
          <cell r="J32969" t="str">
            <v/>
          </cell>
        </row>
        <row r="32970">
          <cell r="J32970" t="str">
            <v/>
          </cell>
        </row>
        <row r="32971">
          <cell r="J32971" t="str">
            <v/>
          </cell>
        </row>
        <row r="32972">
          <cell r="J32972" t="str">
            <v/>
          </cell>
        </row>
        <row r="32973">
          <cell r="J32973" t="str">
            <v/>
          </cell>
        </row>
        <row r="32974">
          <cell r="J32974" t="str">
            <v/>
          </cell>
        </row>
        <row r="32975">
          <cell r="J32975" t="str">
            <v/>
          </cell>
        </row>
        <row r="32976">
          <cell r="J32976" t="str">
            <v/>
          </cell>
        </row>
        <row r="32977">
          <cell r="J32977" t="str">
            <v/>
          </cell>
        </row>
        <row r="32978">
          <cell r="J32978" t="str">
            <v/>
          </cell>
        </row>
        <row r="32979">
          <cell r="J32979" t="str">
            <v/>
          </cell>
        </row>
        <row r="32980">
          <cell r="J32980" t="str">
            <v/>
          </cell>
        </row>
        <row r="32981">
          <cell r="J32981" t="str">
            <v/>
          </cell>
        </row>
        <row r="32982">
          <cell r="J32982" t="str">
            <v/>
          </cell>
        </row>
        <row r="32983">
          <cell r="J32983" t="str">
            <v/>
          </cell>
        </row>
        <row r="32984">
          <cell r="J32984" t="str">
            <v/>
          </cell>
        </row>
        <row r="32985">
          <cell r="J32985" t="str">
            <v/>
          </cell>
        </row>
        <row r="32986">
          <cell r="J32986" t="str">
            <v/>
          </cell>
        </row>
        <row r="32987">
          <cell r="J32987" t="str">
            <v/>
          </cell>
        </row>
        <row r="32988">
          <cell r="J32988" t="str">
            <v/>
          </cell>
        </row>
        <row r="32989">
          <cell r="J32989" t="str">
            <v/>
          </cell>
        </row>
        <row r="32990">
          <cell r="J32990" t="str">
            <v/>
          </cell>
        </row>
        <row r="32991">
          <cell r="J32991" t="str">
            <v/>
          </cell>
        </row>
        <row r="32992">
          <cell r="J32992" t="str">
            <v/>
          </cell>
        </row>
        <row r="32993">
          <cell r="J32993" t="str">
            <v/>
          </cell>
        </row>
        <row r="32994">
          <cell r="J32994" t="str">
            <v/>
          </cell>
        </row>
        <row r="32995">
          <cell r="J32995" t="str">
            <v/>
          </cell>
        </row>
        <row r="32996">
          <cell r="J32996" t="str">
            <v/>
          </cell>
        </row>
        <row r="32997">
          <cell r="J32997" t="str">
            <v/>
          </cell>
        </row>
        <row r="32998">
          <cell r="J32998" t="str">
            <v/>
          </cell>
        </row>
        <row r="32999">
          <cell r="J32999" t="str">
            <v/>
          </cell>
        </row>
        <row r="33000">
          <cell r="J33000" t="str">
            <v/>
          </cell>
        </row>
        <row r="33001">
          <cell r="J33001" t="str">
            <v/>
          </cell>
        </row>
        <row r="33002">
          <cell r="J33002" t="str">
            <v/>
          </cell>
        </row>
        <row r="33003">
          <cell r="J33003" t="str">
            <v/>
          </cell>
        </row>
        <row r="33004">
          <cell r="J33004" t="str">
            <v/>
          </cell>
        </row>
        <row r="33005">
          <cell r="J33005" t="str">
            <v/>
          </cell>
        </row>
        <row r="33006">
          <cell r="J33006" t="str">
            <v/>
          </cell>
        </row>
        <row r="33007">
          <cell r="J33007" t="str">
            <v/>
          </cell>
        </row>
        <row r="33008">
          <cell r="J33008" t="str">
            <v/>
          </cell>
        </row>
        <row r="33009">
          <cell r="J33009" t="str">
            <v/>
          </cell>
        </row>
        <row r="33010">
          <cell r="J33010" t="str">
            <v/>
          </cell>
        </row>
        <row r="33011">
          <cell r="J33011" t="str">
            <v/>
          </cell>
        </row>
        <row r="33012">
          <cell r="J33012" t="str">
            <v/>
          </cell>
        </row>
        <row r="33013">
          <cell r="J33013" t="str">
            <v/>
          </cell>
        </row>
        <row r="33014">
          <cell r="J33014" t="str">
            <v/>
          </cell>
        </row>
        <row r="33015">
          <cell r="J33015" t="str">
            <v/>
          </cell>
        </row>
        <row r="33016">
          <cell r="J33016" t="str">
            <v/>
          </cell>
        </row>
        <row r="33017">
          <cell r="J33017" t="str">
            <v/>
          </cell>
        </row>
        <row r="33018">
          <cell r="J33018" t="str">
            <v/>
          </cell>
        </row>
        <row r="33019">
          <cell r="J33019" t="str">
            <v/>
          </cell>
        </row>
        <row r="33020">
          <cell r="J33020" t="str">
            <v/>
          </cell>
        </row>
        <row r="33021">
          <cell r="J33021" t="str">
            <v/>
          </cell>
        </row>
        <row r="33022">
          <cell r="J33022" t="str">
            <v/>
          </cell>
        </row>
        <row r="33023">
          <cell r="J33023" t="str">
            <v/>
          </cell>
        </row>
        <row r="33024">
          <cell r="J33024" t="str">
            <v/>
          </cell>
        </row>
        <row r="33025">
          <cell r="J33025" t="str">
            <v/>
          </cell>
        </row>
        <row r="33026">
          <cell r="J33026" t="str">
            <v/>
          </cell>
        </row>
        <row r="33027">
          <cell r="J33027" t="str">
            <v/>
          </cell>
        </row>
        <row r="33028">
          <cell r="J33028" t="str">
            <v/>
          </cell>
        </row>
        <row r="33029">
          <cell r="J33029" t="str">
            <v/>
          </cell>
        </row>
        <row r="33030">
          <cell r="J33030" t="str">
            <v/>
          </cell>
        </row>
        <row r="33031">
          <cell r="J33031" t="str">
            <v/>
          </cell>
        </row>
        <row r="33032">
          <cell r="J33032" t="str">
            <v/>
          </cell>
        </row>
        <row r="33033">
          <cell r="J33033" t="str">
            <v/>
          </cell>
        </row>
        <row r="33034">
          <cell r="J33034" t="str">
            <v/>
          </cell>
        </row>
        <row r="33035">
          <cell r="J33035" t="str">
            <v/>
          </cell>
        </row>
        <row r="33036">
          <cell r="J33036" t="str">
            <v/>
          </cell>
        </row>
        <row r="33037">
          <cell r="J33037" t="str">
            <v/>
          </cell>
        </row>
        <row r="33038">
          <cell r="J33038" t="str">
            <v/>
          </cell>
        </row>
        <row r="33039">
          <cell r="J33039" t="str">
            <v/>
          </cell>
        </row>
        <row r="33040">
          <cell r="J33040" t="str">
            <v/>
          </cell>
        </row>
        <row r="33041">
          <cell r="J33041" t="str">
            <v/>
          </cell>
        </row>
        <row r="33042">
          <cell r="J33042" t="str">
            <v/>
          </cell>
        </row>
        <row r="33043">
          <cell r="J33043" t="str">
            <v/>
          </cell>
        </row>
        <row r="33044">
          <cell r="J33044" t="str">
            <v/>
          </cell>
        </row>
        <row r="33045">
          <cell r="J33045" t="str">
            <v/>
          </cell>
        </row>
        <row r="33046">
          <cell r="J33046" t="str">
            <v/>
          </cell>
        </row>
        <row r="33047">
          <cell r="J33047" t="str">
            <v/>
          </cell>
        </row>
        <row r="33048">
          <cell r="J33048" t="str">
            <v/>
          </cell>
        </row>
        <row r="33049">
          <cell r="J33049" t="str">
            <v/>
          </cell>
        </row>
        <row r="33050">
          <cell r="J33050" t="str">
            <v/>
          </cell>
        </row>
        <row r="33051">
          <cell r="J33051" t="str">
            <v/>
          </cell>
        </row>
        <row r="33052">
          <cell r="J33052" t="str">
            <v/>
          </cell>
        </row>
        <row r="33053">
          <cell r="J33053" t="str">
            <v/>
          </cell>
        </row>
        <row r="33054">
          <cell r="J33054" t="str">
            <v/>
          </cell>
        </row>
        <row r="33055">
          <cell r="J33055" t="str">
            <v/>
          </cell>
        </row>
        <row r="33056">
          <cell r="J33056" t="str">
            <v/>
          </cell>
        </row>
        <row r="33057">
          <cell r="J33057" t="str">
            <v/>
          </cell>
        </row>
        <row r="33058">
          <cell r="J33058" t="str">
            <v/>
          </cell>
        </row>
        <row r="33059">
          <cell r="J33059" t="str">
            <v/>
          </cell>
        </row>
        <row r="33060">
          <cell r="J33060" t="str">
            <v/>
          </cell>
        </row>
        <row r="33061">
          <cell r="J33061" t="str">
            <v/>
          </cell>
        </row>
        <row r="33062">
          <cell r="J33062" t="str">
            <v/>
          </cell>
        </row>
        <row r="33063">
          <cell r="J33063" t="str">
            <v/>
          </cell>
        </row>
        <row r="33064">
          <cell r="J33064" t="str">
            <v/>
          </cell>
        </row>
        <row r="33065">
          <cell r="J33065" t="str">
            <v/>
          </cell>
        </row>
        <row r="33066">
          <cell r="J33066" t="str">
            <v/>
          </cell>
        </row>
        <row r="33067">
          <cell r="J33067" t="str">
            <v/>
          </cell>
        </row>
        <row r="33068">
          <cell r="J33068" t="str">
            <v/>
          </cell>
        </row>
        <row r="33069">
          <cell r="J33069" t="str">
            <v/>
          </cell>
        </row>
        <row r="33070">
          <cell r="J33070" t="str">
            <v/>
          </cell>
        </row>
        <row r="33071">
          <cell r="J33071" t="str">
            <v/>
          </cell>
        </row>
        <row r="33072">
          <cell r="J33072" t="str">
            <v/>
          </cell>
        </row>
        <row r="33073">
          <cell r="J33073" t="str">
            <v/>
          </cell>
        </row>
        <row r="33074">
          <cell r="J33074" t="str">
            <v/>
          </cell>
        </row>
        <row r="33075">
          <cell r="J33075" t="str">
            <v/>
          </cell>
        </row>
        <row r="33076">
          <cell r="J33076" t="str">
            <v/>
          </cell>
        </row>
        <row r="33077">
          <cell r="J33077" t="str">
            <v/>
          </cell>
        </row>
        <row r="33078">
          <cell r="J33078" t="str">
            <v/>
          </cell>
        </row>
        <row r="33079">
          <cell r="J33079" t="str">
            <v/>
          </cell>
        </row>
        <row r="33080">
          <cell r="J33080" t="str">
            <v/>
          </cell>
        </row>
        <row r="33081">
          <cell r="J33081" t="str">
            <v/>
          </cell>
        </row>
        <row r="33082">
          <cell r="J33082" t="str">
            <v/>
          </cell>
        </row>
        <row r="33083">
          <cell r="J33083" t="str">
            <v/>
          </cell>
        </row>
        <row r="33084">
          <cell r="J33084" t="str">
            <v/>
          </cell>
        </row>
        <row r="33085">
          <cell r="J33085" t="str">
            <v/>
          </cell>
        </row>
        <row r="33086">
          <cell r="J33086" t="str">
            <v/>
          </cell>
        </row>
        <row r="33087">
          <cell r="J33087" t="str">
            <v/>
          </cell>
        </row>
        <row r="33088">
          <cell r="J33088" t="str">
            <v/>
          </cell>
        </row>
        <row r="33089">
          <cell r="J33089" t="str">
            <v/>
          </cell>
        </row>
        <row r="33090">
          <cell r="J33090" t="str">
            <v/>
          </cell>
        </row>
        <row r="33091">
          <cell r="J33091" t="str">
            <v/>
          </cell>
        </row>
        <row r="33092">
          <cell r="J33092" t="str">
            <v/>
          </cell>
        </row>
        <row r="33093">
          <cell r="J33093" t="str">
            <v/>
          </cell>
        </row>
        <row r="33094">
          <cell r="J33094" t="str">
            <v/>
          </cell>
        </row>
        <row r="33095">
          <cell r="J33095" t="str">
            <v/>
          </cell>
        </row>
        <row r="33096">
          <cell r="J33096" t="str">
            <v/>
          </cell>
        </row>
        <row r="33097">
          <cell r="J33097" t="str">
            <v/>
          </cell>
        </row>
        <row r="33098">
          <cell r="J33098" t="str">
            <v/>
          </cell>
        </row>
        <row r="33099">
          <cell r="J33099" t="str">
            <v/>
          </cell>
        </row>
        <row r="33100">
          <cell r="J33100" t="str">
            <v/>
          </cell>
        </row>
        <row r="33101">
          <cell r="J33101" t="str">
            <v/>
          </cell>
        </row>
        <row r="33102">
          <cell r="J33102" t="str">
            <v/>
          </cell>
        </row>
        <row r="33103">
          <cell r="J33103" t="str">
            <v/>
          </cell>
        </row>
        <row r="33104">
          <cell r="J33104" t="str">
            <v/>
          </cell>
        </row>
        <row r="33105">
          <cell r="J33105" t="str">
            <v/>
          </cell>
        </row>
        <row r="33106">
          <cell r="J33106" t="str">
            <v/>
          </cell>
        </row>
        <row r="33107">
          <cell r="J33107" t="str">
            <v/>
          </cell>
        </row>
        <row r="33108">
          <cell r="J33108" t="str">
            <v/>
          </cell>
        </row>
        <row r="33109">
          <cell r="J33109" t="str">
            <v/>
          </cell>
        </row>
        <row r="33110">
          <cell r="J33110" t="str">
            <v/>
          </cell>
        </row>
        <row r="33111">
          <cell r="J33111" t="str">
            <v/>
          </cell>
        </row>
        <row r="33112">
          <cell r="J33112" t="str">
            <v/>
          </cell>
        </row>
        <row r="33113">
          <cell r="J33113" t="str">
            <v/>
          </cell>
        </row>
        <row r="33114">
          <cell r="J33114" t="str">
            <v/>
          </cell>
        </row>
        <row r="33115">
          <cell r="J33115" t="str">
            <v/>
          </cell>
        </row>
        <row r="33116">
          <cell r="J33116" t="str">
            <v/>
          </cell>
        </row>
        <row r="33117">
          <cell r="J33117" t="str">
            <v/>
          </cell>
        </row>
        <row r="33118">
          <cell r="J33118" t="str">
            <v/>
          </cell>
        </row>
        <row r="33119">
          <cell r="J33119" t="str">
            <v/>
          </cell>
        </row>
        <row r="33120">
          <cell r="J33120" t="str">
            <v/>
          </cell>
        </row>
        <row r="33121">
          <cell r="J33121" t="str">
            <v/>
          </cell>
        </row>
        <row r="33122">
          <cell r="J33122" t="str">
            <v/>
          </cell>
        </row>
        <row r="33123">
          <cell r="J33123" t="str">
            <v/>
          </cell>
        </row>
        <row r="33124">
          <cell r="J33124" t="str">
            <v/>
          </cell>
        </row>
        <row r="33125">
          <cell r="J33125" t="str">
            <v/>
          </cell>
        </row>
        <row r="33126">
          <cell r="J33126" t="str">
            <v/>
          </cell>
        </row>
        <row r="33127">
          <cell r="J33127" t="str">
            <v/>
          </cell>
        </row>
        <row r="33128">
          <cell r="J33128" t="str">
            <v/>
          </cell>
        </row>
        <row r="33129">
          <cell r="J33129" t="str">
            <v/>
          </cell>
        </row>
        <row r="33130">
          <cell r="J33130" t="str">
            <v/>
          </cell>
        </row>
        <row r="33131">
          <cell r="J33131" t="str">
            <v/>
          </cell>
        </row>
        <row r="33132">
          <cell r="J33132" t="str">
            <v/>
          </cell>
        </row>
        <row r="33133">
          <cell r="J33133" t="str">
            <v/>
          </cell>
        </row>
        <row r="33134">
          <cell r="J33134" t="str">
            <v/>
          </cell>
        </row>
        <row r="33135">
          <cell r="J33135" t="str">
            <v/>
          </cell>
        </row>
        <row r="33136">
          <cell r="J33136" t="str">
            <v/>
          </cell>
        </row>
        <row r="33137">
          <cell r="J33137" t="str">
            <v/>
          </cell>
        </row>
        <row r="33138">
          <cell r="J33138" t="str">
            <v/>
          </cell>
        </row>
        <row r="33139">
          <cell r="J33139" t="str">
            <v/>
          </cell>
        </row>
        <row r="33140">
          <cell r="J33140" t="str">
            <v/>
          </cell>
        </row>
        <row r="33141">
          <cell r="J33141" t="str">
            <v/>
          </cell>
        </row>
        <row r="33142">
          <cell r="J33142" t="str">
            <v/>
          </cell>
        </row>
        <row r="33143">
          <cell r="J33143" t="str">
            <v/>
          </cell>
        </row>
        <row r="33144">
          <cell r="J33144" t="str">
            <v/>
          </cell>
        </row>
        <row r="33145">
          <cell r="J33145" t="str">
            <v/>
          </cell>
        </row>
        <row r="33146">
          <cell r="J33146" t="str">
            <v/>
          </cell>
        </row>
        <row r="33147">
          <cell r="J33147" t="str">
            <v/>
          </cell>
        </row>
        <row r="33148">
          <cell r="J33148" t="str">
            <v/>
          </cell>
        </row>
        <row r="33149">
          <cell r="J33149" t="str">
            <v/>
          </cell>
        </row>
        <row r="33150">
          <cell r="J33150" t="str">
            <v/>
          </cell>
        </row>
        <row r="33151">
          <cell r="J33151" t="str">
            <v/>
          </cell>
        </row>
        <row r="33152">
          <cell r="J33152" t="str">
            <v/>
          </cell>
        </row>
        <row r="33153">
          <cell r="J33153" t="str">
            <v/>
          </cell>
        </row>
        <row r="33154">
          <cell r="J33154" t="str">
            <v/>
          </cell>
        </row>
        <row r="33155">
          <cell r="J33155" t="str">
            <v/>
          </cell>
        </row>
        <row r="33156">
          <cell r="J33156" t="str">
            <v/>
          </cell>
        </row>
        <row r="33157">
          <cell r="J33157" t="str">
            <v/>
          </cell>
        </row>
        <row r="33158">
          <cell r="J33158" t="str">
            <v/>
          </cell>
        </row>
        <row r="33159">
          <cell r="J33159" t="str">
            <v/>
          </cell>
        </row>
        <row r="33160">
          <cell r="J33160" t="str">
            <v/>
          </cell>
        </row>
        <row r="33161">
          <cell r="J33161" t="str">
            <v/>
          </cell>
        </row>
        <row r="33162">
          <cell r="J33162" t="str">
            <v/>
          </cell>
        </row>
        <row r="33163">
          <cell r="J33163" t="str">
            <v/>
          </cell>
        </row>
        <row r="33164">
          <cell r="J33164" t="str">
            <v/>
          </cell>
        </row>
        <row r="33165">
          <cell r="J33165" t="str">
            <v/>
          </cell>
        </row>
        <row r="33166">
          <cell r="J33166" t="str">
            <v/>
          </cell>
        </row>
        <row r="33167">
          <cell r="J33167" t="str">
            <v/>
          </cell>
        </row>
        <row r="33168">
          <cell r="J33168" t="str">
            <v/>
          </cell>
        </row>
        <row r="33169">
          <cell r="J33169" t="str">
            <v/>
          </cell>
        </row>
        <row r="33170">
          <cell r="J33170" t="str">
            <v/>
          </cell>
        </row>
        <row r="33171">
          <cell r="J33171" t="str">
            <v/>
          </cell>
        </row>
        <row r="33172">
          <cell r="J33172" t="str">
            <v/>
          </cell>
        </row>
        <row r="33173">
          <cell r="J33173" t="str">
            <v/>
          </cell>
        </row>
        <row r="33174">
          <cell r="J33174" t="str">
            <v/>
          </cell>
        </row>
        <row r="33175">
          <cell r="J33175" t="str">
            <v/>
          </cell>
        </row>
        <row r="33176">
          <cell r="J33176" t="str">
            <v/>
          </cell>
        </row>
        <row r="33177">
          <cell r="J33177" t="str">
            <v/>
          </cell>
        </row>
        <row r="33178">
          <cell r="J33178" t="str">
            <v/>
          </cell>
        </row>
        <row r="33179">
          <cell r="J33179" t="str">
            <v/>
          </cell>
        </row>
        <row r="33180">
          <cell r="J33180" t="str">
            <v/>
          </cell>
        </row>
        <row r="33181">
          <cell r="J33181" t="str">
            <v/>
          </cell>
        </row>
        <row r="33182">
          <cell r="J33182" t="str">
            <v/>
          </cell>
        </row>
        <row r="33183">
          <cell r="J33183" t="str">
            <v/>
          </cell>
        </row>
        <row r="33184">
          <cell r="J33184" t="str">
            <v/>
          </cell>
        </row>
        <row r="33185">
          <cell r="J33185" t="str">
            <v/>
          </cell>
        </row>
        <row r="33186">
          <cell r="J33186" t="str">
            <v/>
          </cell>
        </row>
        <row r="33187">
          <cell r="J33187" t="str">
            <v/>
          </cell>
        </row>
        <row r="33188">
          <cell r="J33188" t="str">
            <v/>
          </cell>
        </row>
        <row r="33189">
          <cell r="J33189" t="str">
            <v/>
          </cell>
        </row>
        <row r="33190">
          <cell r="J33190" t="str">
            <v/>
          </cell>
        </row>
        <row r="33191">
          <cell r="J33191" t="str">
            <v/>
          </cell>
        </row>
        <row r="33192">
          <cell r="J33192" t="str">
            <v/>
          </cell>
        </row>
        <row r="33193">
          <cell r="J33193" t="str">
            <v/>
          </cell>
        </row>
        <row r="33194">
          <cell r="J33194" t="str">
            <v/>
          </cell>
        </row>
        <row r="33195">
          <cell r="J33195" t="str">
            <v/>
          </cell>
        </row>
        <row r="33196">
          <cell r="J33196" t="str">
            <v/>
          </cell>
        </row>
        <row r="33197">
          <cell r="J33197" t="str">
            <v/>
          </cell>
        </row>
        <row r="33198">
          <cell r="J33198" t="str">
            <v/>
          </cell>
        </row>
        <row r="33199">
          <cell r="J33199" t="str">
            <v/>
          </cell>
        </row>
        <row r="33200">
          <cell r="J33200" t="str">
            <v/>
          </cell>
        </row>
        <row r="33201">
          <cell r="J33201" t="str">
            <v/>
          </cell>
        </row>
        <row r="33202">
          <cell r="J33202" t="str">
            <v/>
          </cell>
        </row>
        <row r="33203">
          <cell r="J33203" t="str">
            <v/>
          </cell>
        </row>
        <row r="33204">
          <cell r="J33204" t="str">
            <v/>
          </cell>
        </row>
        <row r="33205">
          <cell r="J33205" t="str">
            <v/>
          </cell>
        </row>
        <row r="33206">
          <cell r="J33206" t="str">
            <v/>
          </cell>
        </row>
        <row r="33207">
          <cell r="J33207" t="str">
            <v/>
          </cell>
        </row>
        <row r="33208">
          <cell r="J33208" t="str">
            <v/>
          </cell>
        </row>
        <row r="33209">
          <cell r="J33209" t="str">
            <v/>
          </cell>
        </row>
        <row r="33210">
          <cell r="J33210" t="str">
            <v/>
          </cell>
        </row>
        <row r="33211">
          <cell r="J33211" t="str">
            <v/>
          </cell>
        </row>
        <row r="33212">
          <cell r="J33212" t="str">
            <v/>
          </cell>
        </row>
        <row r="33213">
          <cell r="J33213" t="str">
            <v/>
          </cell>
        </row>
        <row r="33214">
          <cell r="J33214" t="str">
            <v/>
          </cell>
        </row>
        <row r="33215">
          <cell r="J33215" t="str">
            <v/>
          </cell>
        </row>
        <row r="33216">
          <cell r="J33216" t="str">
            <v/>
          </cell>
        </row>
        <row r="33217">
          <cell r="J33217" t="str">
            <v/>
          </cell>
        </row>
        <row r="33218">
          <cell r="J33218" t="str">
            <v/>
          </cell>
        </row>
        <row r="33219">
          <cell r="J33219" t="str">
            <v/>
          </cell>
        </row>
        <row r="33220">
          <cell r="J33220" t="str">
            <v/>
          </cell>
        </row>
        <row r="33221">
          <cell r="J33221" t="str">
            <v/>
          </cell>
        </row>
        <row r="33222">
          <cell r="J33222" t="str">
            <v/>
          </cell>
        </row>
        <row r="33223">
          <cell r="J33223" t="str">
            <v/>
          </cell>
        </row>
        <row r="33224">
          <cell r="J33224" t="str">
            <v/>
          </cell>
        </row>
        <row r="33225">
          <cell r="J33225" t="str">
            <v/>
          </cell>
        </row>
        <row r="33226">
          <cell r="J33226" t="str">
            <v/>
          </cell>
        </row>
        <row r="33227">
          <cell r="J33227" t="str">
            <v/>
          </cell>
        </row>
        <row r="33228">
          <cell r="J33228" t="str">
            <v/>
          </cell>
        </row>
        <row r="33229">
          <cell r="J33229" t="str">
            <v/>
          </cell>
        </row>
        <row r="33230">
          <cell r="J33230" t="str">
            <v/>
          </cell>
        </row>
        <row r="33231">
          <cell r="J33231" t="str">
            <v/>
          </cell>
        </row>
        <row r="33232">
          <cell r="J33232" t="str">
            <v/>
          </cell>
        </row>
        <row r="33233">
          <cell r="J33233" t="str">
            <v/>
          </cell>
        </row>
        <row r="33234">
          <cell r="J33234" t="str">
            <v/>
          </cell>
        </row>
        <row r="33235">
          <cell r="J33235" t="str">
            <v/>
          </cell>
        </row>
        <row r="33236">
          <cell r="J33236" t="str">
            <v/>
          </cell>
        </row>
        <row r="33237">
          <cell r="J33237" t="str">
            <v/>
          </cell>
        </row>
        <row r="33238">
          <cell r="J33238" t="str">
            <v/>
          </cell>
        </row>
        <row r="33239">
          <cell r="J33239" t="str">
            <v/>
          </cell>
        </row>
        <row r="33240">
          <cell r="J33240" t="str">
            <v/>
          </cell>
        </row>
        <row r="33241">
          <cell r="J33241" t="str">
            <v/>
          </cell>
        </row>
        <row r="33242">
          <cell r="J33242" t="str">
            <v/>
          </cell>
        </row>
        <row r="33243">
          <cell r="J33243" t="str">
            <v/>
          </cell>
        </row>
        <row r="33244">
          <cell r="J33244" t="str">
            <v/>
          </cell>
        </row>
        <row r="33245">
          <cell r="J33245" t="str">
            <v/>
          </cell>
        </row>
        <row r="33246">
          <cell r="J33246" t="str">
            <v/>
          </cell>
        </row>
        <row r="33247">
          <cell r="J33247" t="str">
            <v/>
          </cell>
        </row>
        <row r="33248">
          <cell r="J33248" t="str">
            <v/>
          </cell>
        </row>
        <row r="33249">
          <cell r="J33249" t="str">
            <v/>
          </cell>
        </row>
        <row r="33250">
          <cell r="J33250" t="str">
            <v/>
          </cell>
        </row>
        <row r="33251">
          <cell r="J33251" t="str">
            <v/>
          </cell>
        </row>
        <row r="33252">
          <cell r="J33252" t="str">
            <v/>
          </cell>
        </row>
        <row r="33253">
          <cell r="J33253" t="str">
            <v/>
          </cell>
        </row>
        <row r="33254">
          <cell r="J33254" t="str">
            <v/>
          </cell>
        </row>
        <row r="33255">
          <cell r="J33255" t="str">
            <v/>
          </cell>
        </row>
        <row r="33256">
          <cell r="J33256" t="str">
            <v/>
          </cell>
        </row>
        <row r="33257">
          <cell r="J33257" t="str">
            <v/>
          </cell>
        </row>
        <row r="33258">
          <cell r="J33258" t="str">
            <v/>
          </cell>
        </row>
        <row r="33259">
          <cell r="J33259" t="str">
            <v/>
          </cell>
        </row>
        <row r="33260">
          <cell r="J33260" t="str">
            <v/>
          </cell>
        </row>
        <row r="33261">
          <cell r="J33261" t="str">
            <v/>
          </cell>
        </row>
        <row r="33262">
          <cell r="J33262" t="str">
            <v/>
          </cell>
        </row>
        <row r="33263">
          <cell r="J33263" t="str">
            <v/>
          </cell>
        </row>
        <row r="33264">
          <cell r="J33264" t="str">
            <v/>
          </cell>
        </row>
        <row r="33265">
          <cell r="J33265" t="str">
            <v/>
          </cell>
        </row>
        <row r="33266">
          <cell r="J33266" t="str">
            <v/>
          </cell>
        </row>
        <row r="33267">
          <cell r="J33267" t="str">
            <v/>
          </cell>
        </row>
        <row r="33268">
          <cell r="J33268" t="str">
            <v/>
          </cell>
        </row>
        <row r="33269">
          <cell r="J33269" t="str">
            <v/>
          </cell>
        </row>
        <row r="33270">
          <cell r="J33270" t="str">
            <v/>
          </cell>
        </row>
        <row r="33271">
          <cell r="J33271" t="str">
            <v/>
          </cell>
        </row>
        <row r="33272">
          <cell r="J33272" t="str">
            <v/>
          </cell>
        </row>
        <row r="33273">
          <cell r="J33273" t="str">
            <v/>
          </cell>
        </row>
        <row r="33274">
          <cell r="J33274" t="str">
            <v/>
          </cell>
        </row>
        <row r="33275">
          <cell r="J33275" t="str">
            <v/>
          </cell>
        </row>
        <row r="33276">
          <cell r="J33276" t="str">
            <v/>
          </cell>
        </row>
        <row r="33277">
          <cell r="J33277" t="str">
            <v/>
          </cell>
        </row>
        <row r="33278">
          <cell r="J33278" t="str">
            <v/>
          </cell>
        </row>
        <row r="33279">
          <cell r="J33279" t="str">
            <v/>
          </cell>
        </row>
        <row r="33280">
          <cell r="J33280" t="str">
            <v/>
          </cell>
        </row>
        <row r="33281">
          <cell r="J33281" t="str">
            <v/>
          </cell>
        </row>
        <row r="33282">
          <cell r="J33282" t="str">
            <v/>
          </cell>
        </row>
        <row r="33283">
          <cell r="J33283" t="str">
            <v/>
          </cell>
        </row>
        <row r="33284">
          <cell r="J33284" t="str">
            <v/>
          </cell>
        </row>
        <row r="33285">
          <cell r="J33285" t="str">
            <v/>
          </cell>
        </row>
        <row r="33286">
          <cell r="J33286" t="str">
            <v/>
          </cell>
        </row>
        <row r="33287">
          <cell r="J33287" t="str">
            <v/>
          </cell>
        </row>
        <row r="33288">
          <cell r="J33288" t="str">
            <v/>
          </cell>
        </row>
        <row r="33289">
          <cell r="J33289" t="str">
            <v/>
          </cell>
        </row>
        <row r="33290">
          <cell r="J33290" t="str">
            <v/>
          </cell>
        </row>
        <row r="33291">
          <cell r="J33291" t="str">
            <v/>
          </cell>
        </row>
        <row r="33292">
          <cell r="J33292" t="str">
            <v/>
          </cell>
        </row>
        <row r="33293">
          <cell r="J33293" t="str">
            <v/>
          </cell>
        </row>
        <row r="33294">
          <cell r="J33294" t="str">
            <v/>
          </cell>
        </row>
        <row r="33295">
          <cell r="J33295" t="str">
            <v/>
          </cell>
        </row>
        <row r="33296">
          <cell r="J33296" t="str">
            <v/>
          </cell>
        </row>
        <row r="33297">
          <cell r="J33297" t="str">
            <v/>
          </cell>
        </row>
        <row r="33298">
          <cell r="J33298" t="str">
            <v/>
          </cell>
        </row>
        <row r="33299">
          <cell r="J33299" t="str">
            <v/>
          </cell>
        </row>
        <row r="33300">
          <cell r="J33300" t="str">
            <v/>
          </cell>
        </row>
        <row r="33301">
          <cell r="J33301" t="str">
            <v/>
          </cell>
        </row>
        <row r="33302">
          <cell r="J33302" t="str">
            <v/>
          </cell>
        </row>
        <row r="33303">
          <cell r="J33303" t="str">
            <v/>
          </cell>
        </row>
        <row r="33304">
          <cell r="J33304" t="str">
            <v/>
          </cell>
        </row>
        <row r="33305">
          <cell r="J33305" t="str">
            <v/>
          </cell>
        </row>
        <row r="33306">
          <cell r="J33306" t="str">
            <v/>
          </cell>
        </row>
        <row r="33307">
          <cell r="J33307" t="str">
            <v/>
          </cell>
        </row>
        <row r="33308">
          <cell r="J33308" t="str">
            <v/>
          </cell>
        </row>
        <row r="33309">
          <cell r="J33309" t="str">
            <v/>
          </cell>
        </row>
        <row r="33310">
          <cell r="J33310" t="str">
            <v/>
          </cell>
        </row>
        <row r="33311">
          <cell r="J33311" t="str">
            <v/>
          </cell>
        </row>
        <row r="33312">
          <cell r="J33312" t="str">
            <v/>
          </cell>
        </row>
        <row r="33313">
          <cell r="J33313" t="str">
            <v/>
          </cell>
        </row>
        <row r="33314">
          <cell r="J33314" t="str">
            <v/>
          </cell>
        </row>
        <row r="33315">
          <cell r="J33315" t="str">
            <v/>
          </cell>
        </row>
        <row r="33316">
          <cell r="J33316" t="str">
            <v/>
          </cell>
        </row>
        <row r="33317">
          <cell r="J33317" t="str">
            <v/>
          </cell>
        </row>
        <row r="33318">
          <cell r="J33318" t="str">
            <v/>
          </cell>
        </row>
        <row r="33319">
          <cell r="J33319" t="str">
            <v/>
          </cell>
        </row>
        <row r="33320">
          <cell r="J33320" t="str">
            <v/>
          </cell>
        </row>
        <row r="33321">
          <cell r="J33321" t="str">
            <v/>
          </cell>
        </row>
        <row r="33322">
          <cell r="J33322" t="str">
            <v/>
          </cell>
        </row>
        <row r="33323">
          <cell r="J33323" t="str">
            <v/>
          </cell>
        </row>
        <row r="33324">
          <cell r="J33324" t="str">
            <v/>
          </cell>
        </row>
        <row r="33325">
          <cell r="J33325" t="str">
            <v/>
          </cell>
        </row>
        <row r="33326">
          <cell r="J33326" t="str">
            <v/>
          </cell>
        </row>
        <row r="33327">
          <cell r="J33327" t="str">
            <v/>
          </cell>
        </row>
        <row r="33328">
          <cell r="J33328" t="str">
            <v/>
          </cell>
        </row>
        <row r="33329">
          <cell r="J33329" t="str">
            <v/>
          </cell>
        </row>
        <row r="33330">
          <cell r="J33330" t="str">
            <v/>
          </cell>
        </row>
        <row r="33331">
          <cell r="J33331" t="str">
            <v/>
          </cell>
        </row>
        <row r="33332">
          <cell r="J33332" t="str">
            <v/>
          </cell>
        </row>
        <row r="33333">
          <cell r="J33333" t="str">
            <v/>
          </cell>
        </row>
        <row r="33334">
          <cell r="J33334" t="str">
            <v/>
          </cell>
        </row>
        <row r="33335">
          <cell r="J33335" t="str">
            <v/>
          </cell>
        </row>
        <row r="33336">
          <cell r="J33336" t="str">
            <v/>
          </cell>
        </row>
        <row r="33337">
          <cell r="J33337" t="str">
            <v/>
          </cell>
        </row>
        <row r="33338">
          <cell r="J33338" t="str">
            <v/>
          </cell>
        </row>
        <row r="33339">
          <cell r="J33339" t="str">
            <v/>
          </cell>
        </row>
        <row r="33340">
          <cell r="J33340" t="str">
            <v/>
          </cell>
        </row>
        <row r="33341">
          <cell r="J33341" t="str">
            <v/>
          </cell>
        </row>
        <row r="33342">
          <cell r="J33342" t="str">
            <v/>
          </cell>
        </row>
        <row r="33343">
          <cell r="J33343" t="str">
            <v/>
          </cell>
        </row>
        <row r="33344">
          <cell r="J33344" t="str">
            <v/>
          </cell>
        </row>
        <row r="33345">
          <cell r="J33345" t="str">
            <v/>
          </cell>
        </row>
        <row r="33346">
          <cell r="J33346" t="str">
            <v/>
          </cell>
        </row>
        <row r="33347">
          <cell r="J33347" t="str">
            <v/>
          </cell>
        </row>
        <row r="33348">
          <cell r="J33348" t="str">
            <v/>
          </cell>
        </row>
        <row r="33349">
          <cell r="J33349" t="str">
            <v/>
          </cell>
        </row>
        <row r="33350">
          <cell r="J33350" t="str">
            <v/>
          </cell>
        </row>
        <row r="33351">
          <cell r="J33351" t="str">
            <v/>
          </cell>
        </row>
        <row r="33352">
          <cell r="J33352" t="str">
            <v/>
          </cell>
        </row>
        <row r="33353">
          <cell r="J33353" t="str">
            <v/>
          </cell>
        </row>
        <row r="33354">
          <cell r="J33354" t="str">
            <v/>
          </cell>
        </row>
        <row r="33355">
          <cell r="J33355" t="str">
            <v/>
          </cell>
        </row>
        <row r="33356">
          <cell r="J33356" t="str">
            <v/>
          </cell>
        </row>
        <row r="33357">
          <cell r="J33357" t="str">
            <v/>
          </cell>
        </row>
        <row r="33358">
          <cell r="J33358" t="str">
            <v/>
          </cell>
        </row>
        <row r="33359">
          <cell r="J33359" t="str">
            <v/>
          </cell>
        </row>
        <row r="33360">
          <cell r="J33360" t="str">
            <v/>
          </cell>
        </row>
        <row r="33361">
          <cell r="J33361" t="str">
            <v/>
          </cell>
        </row>
        <row r="33362">
          <cell r="J33362" t="str">
            <v/>
          </cell>
        </row>
        <row r="33363">
          <cell r="J33363" t="str">
            <v/>
          </cell>
        </row>
        <row r="33364">
          <cell r="J33364" t="str">
            <v/>
          </cell>
        </row>
        <row r="33365">
          <cell r="J33365" t="str">
            <v/>
          </cell>
        </row>
        <row r="33366">
          <cell r="J33366" t="str">
            <v/>
          </cell>
        </row>
        <row r="33367">
          <cell r="J33367" t="str">
            <v/>
          </cell>
        </row>
        <row r="33368">
          <cell r="J33368" t="str">
            <v/>
          </cell>
        </row>
        <row r="33369">
          <cell r="J33369" t="str">
            <v/>
          </cell>
        </row>
        <row r="33370">
          <cell r="J33370" t="str">
            <v/>
          </cell>
        </row>
        <row r="33371">
          <cell r="J33371" t="str">
            <v/>
          </cell>
        </row>
        <row r="33372">
          <cell r="J33372" t="str">
            <v/>
          </cell>
        </row>
        <row r="33373">
          <cell r="J33373" t="str">
            <v/>
          </cell>
        </row>
        <row r="33374">
          <cell r="J33374" t="str">
            <v/>
          </cell>
        </row>
        <row r="33375">
          <cell r="J33375" t="str">
            <v/>
          </cell>
        </row>
        <row r="33376">
          <cell r="J33376" t="str">
            <v/>
          </cell>
        </row>
        <row r="33377">
          <cell r="J33377" t="str">
            <v/>
          </cell>
        </row>
        <row r="33378">
          <cell r="J33378" t="str">
            <v/>
          </cell>
        </row>
        <row r="33379">
          <cell r="J33379" t="str">
            <v/>
          </cell>
        </row>
        <row r="33380">
          <cell r="J33380" t="str">
            <v/>
          </cell>
        </row>
        <row r="33381">
          <cell r="J33381" t="str">
            <v/>
          </cell>
        </row>
        <row r="33382">
          <cell r="J33382" t="str">
            <v/>
          </cell>
        </row>
        <row r="33383">
          <cell r="J33383" t="str">
            <v/>
          </cell>
        </row>
        <row r="33384">
          <cell r="J33384" t="str">
            <v/>
          </cell>
        </row>
        <row r="33385">
          <cell r="J33385" t="str">
            <v/>
          </cell>
        </row>
        <row r="33386">
          <cell r="J33386" t="str">
            <v/>
          </cell>
        </row>
        <row r="33387">
          <cell r="J33387" t="str">
            <v/>
          </cell>
        </row>
        <row r="33388">
          <cell r="J33388" t="str">
            <v/>
          </cell>
        </row>
        <row r="33389">
          <cell r="J33389" t="str">
            <v/>
          </cell>
        </row>
        <row r="33390">
          <cell r="J33390" t="str">
            <v/>
          </cell>
        </row>
        <row r="33391">
          <cell r="J33391" t="str">
            <v/>
          </cell>
        </row>
        <row r="33392">
          <cell r="J33392" t="str">
            <v/>
          </cell>
        </row>
        <row r="33393">
          <cell r="J33393" t="str">
            <v/>
          </cell>
        </row>
        <row r="33394">
          <cell r="J33394" t="str">
            <v/>
          </cell>
        </row>
        <row r="33395">
          <cell r="J33395" t="str">
            <v/>
          </cell>
        </row>
        <row r="33396">
          <cell r="J33396" t="str">
            <v/>
          </cell>
        </row>
        <row r="33397">
          <cell r="J33397" t="str">
            <v/>
          </cell>
        </row>
        <row r="33398">
          <cell r="J33398" t="str">
            <v/>
          </cell>
        </row>
        <row r="33399">
          <cell r="J33399" t="str">
            <v/>
          </cell>
        </row>
        <row r="33400">
          <cell r="J33400" t="str">
            <v/>
          </cell>
        </row>
        <row r="33401">
          <cell r="J33401" t="str">
            <v/>
          </cell>
        </row>
        <row r="33402">
          <cell r="J33402" t="str">
            <v/>
          </cell>
        </row>
        <row r="33403">
          <cell r="J33403" t="str">
            <v/>
          </cell>
        </row>
        <row r="33404">
          <cell r="J33404" t="str">
            <v/>
          </cell>
        </row>
        <row r="33405">
          <cell r="J33405" t="str">
            <v/>
          </cell>
        </row>
        <row r="33406">
          <cell r="J33406" t="str">
            <v/>
          </cell>
        </row>
        <row r="33407">
          <cell r="J33407" t="str">
            <v/>
          </cell>
        </row>
        <row r="33408">
          <cell r="J33408" t="str">
            <v/>
          </cell>
        </row>
        <row r="33409">
          <cell r="J33409" t="str">
            <v/>
          </cell>
        </row>
        <row r="33410">
          <cell r="J33410" t="str">
            <v/>
          </cell>
        </row>
        <row r="33411">
          <cell r="J33411" t="str">
            <v/>
          </cell>
        </row>
        <row r="33412">
          <cell r="J33412" t="str">
            <v/>
          </cell>
        </row>
        <row r="33413">
          <cell r="J33413" t="str">
            <v/>
          </cell>
        </row>
        <row r="33414">
          <cell r="J33414" t="str">
            <v/>
          </cell>
        </row>
        <row r="33415">
          <cell r="J33415" t="str">
            <v/>
          </cell>
        </row>
        <row r="33416">
          <cell r="J33416" t="str">
            <v/>
          </cell>
        </row>
        <row r="33417">
          <cell r="J33417" t="str">
            <v/>
          </cell>
        </row>
        <row r="33418">
          <cell r="J33418" t="str">
            <v/>
          </cell>
        </row>
        <row r="33419">
          <cell r="J33419" t="str">
            <v/>
          </cell>
        </row>
        <row r="33420">
          <cell r="J33420" t="str">
            <v/>
          </cell>
        </row>
        <row r="33421">
          <cell r="J33421" t="str">
            <v/>
          </cell>
        </row>
        <row r="33422">
          <cell r="J33422" t="str">
            <v/>
          </cell>
        </row>
        <row r="33423">
          <cell r="J33423" t="str">
            <v/>
          </cell>
        </row>
        <row r="33424">
          <cell r="J33424" t="str">
            <v/>
          </cell>
        </row>
        <row r="33425">
          <cell r="J33425" t="str">
            <v/>
          </cell>
        </row>
        <row r="33426">
          <cell r="J33426" t="str">
            <v/>
          </cell>
        </row>
        <row r="33427">
          <cell r="J33427" t="str">
            <v/>
          </cell>
        </row>
        <row r="33428">
          <cell r="J33428" t="str">
            <v/>
          </cell>
        </row>
        <row r="33429">
          <cell r="J33429" t="str">
            <v/>
          </cell>
        </row>
        <row r="33430">
          <cell r="J33430" t="str">
            <v/>
          </cell>
        </row>
        <row r="33431">
          <cell r="J33431" t="str">
            <v/>
          </cell>
        </row>
        <row r="33432">
          <cell r="J33432" t="str">
            <v/>
          </cell>
        </row>
        <row r="33433">
          <cell r="J33433" t="str">
            <v/>
          </cell>
        </row>
        <row r="33434">
          <cell r="J33434" t="str">
            <v/>
          </cell>
        </row>
        <row r="33435">
          <cell r="J33435" t="str">
            <v/>
          </cell>
        </row>
        <row r="33436">
          <cell r="J33436" t="str">
            <v/>
          </cell>
        </row>
        <row r="33437">
          <cell r="J33437" t="str">
            <v/>
          </cell>
        </row>
        <row r="33438">
          <cell r="J33438" t="str">
            <v/>
          </cell>
        </row>
        <row r="33439">
          <cell r="J33439" t="str">
            <v/>
          </cell>
        </row>
        <row r="33440">
          <cell r="J33440" t="str">
            <v/>
          </cell>
        </row>
        <row r="33441">
          <cell r="J33441" t="str">
            <v/>
          </cell>
        </row>
        <row r="33442">
          <cell r="J33442" t="str">
            <v/>
          </cell>
        </row>
        <row r="33443">
          <cell r="J33443" t="str">
            <v/>
          </cell>
        </row>
        <row r="33444">
          <cell r="J33444" t="str">
            <v/>
          </cell>
        </row>
        <row r="33445">
          <cell r="J33445" t="str">
            <v/>
          </cell>
        </row>
        <row r="33446">
          <cell r="J33446" t="str">
            <v/>
          </cell>
        </row>
        <row r="33447">
          <cell r="J33447" t="str">
            <v/>
          </cell>
        </row>
        <row r="33448">
          <cell r="J33448" t="str">
            <v/>
          </cell>
        </row>
        <row r="33449">
          <cell r="J33449" t="str">
            <v/>
          </cell>
        </row>
        <row r="33450">
          <cell r="J33450" t="str">
            <v/>
          </cell>
        </row>
        <row r="33451">
          <cell r="J33451" t="str">
            <v/>
          </cell>
        </row>
        <row r="33452">
          <cell r="J33452" t="str">
            <v/>
          </cell>
        </row>
        <row r="33453">
          <cell r="J33453" t="str">
            <v/>
          </cell>
        </row>
        <row r="33454">
          <cell r="J33454" t="str">
            <v/>
          </cell>
        </row>
        <row r="33455">
          <cell r="J33455" t="str">
            <v/>
          </cell>
        </row>
        <row r="33456">
          <cell r="J33456" t="str">
            <v/>
          </cell>
        </row>
        <row r="33457">
          <cell r="J33457" t="str">
            <v/>
          </cell>
        </row>
        <row r="33458">
          <cell r="J33458" t="str">
            <v/>
          </cell>
        </row>
        <row r="33459">
          <cell r="J33459" t="str">
            <v/>
          </cell>
        </row>
        <row r="33460">
          <cell r="J33460" t="str">
            <v/>
          </cell>
        </row>
        <row r="33461">
          <cell r="J33461" t="str">
            <v/>
          </cell>
        </row>
        <row r="33462">
          <cell r="J33462" t="str">
            <v/>
          </cell>
        </row>
        <row r="33463">
          <cell r="J33463" t="str">
            <v/>
          </cell>
        </row>
        <row r="33464">
          <cell r="J33464" t="str">
            <v/>
          </cell>
        </row>
        <row r="33465">
          <cell r="J33465" t="str">
            <v/>
          </cell>
        </row>
        <row r="33466">
          <cell r="J33466" t="str">
            <v/>
          </cell>
        </row>
        <row r="33467">
          <cell r="J33467" t="str">
            <v/>
          </cell>
        </row>
        <row r="33468">
          <cell r="J33468" t="str">
            <v/>
          </cell>
        </row>
        <row r="33469">
          <cell r="J33469" t="str">
            <v/>
          </cell>
        </row>
        <row r="33470">
          <cell r="J33470" t="str">
            <v/>
          </cell>
        </row>
        <row r="33471">
          <cell r="J33471" t="str">
            <v/>
          </cell>
        </row>
        <row r="33472">
          <cell r="J33472" t="str">
            <v/>
          </cell>
        </row>
        <row r="33473">
          <cell r="J33473" t="str">
            <v/>
          </cell>
        </row>
        <row r="33474">
          <cell r="J33474" t="str">
            <v/>
          </cell>
        </row>
        <row r="33475">
          <cell r="J33475" t="str">
            <v/>
          </cell>
        </row>
        <row r="33476">
          <cell r="J33476" t="str">
            <v/>
          </cell>
        </row>
        <row r="33477">
          <cell r="J33477" t="str">
            <v/>
          </cell>
        </row>
        <row r="33478">
          <cell r="J33478" t="str">
            <v/>
          </cell>
        </row>
        <row r="33479">
          <cell r="J33479" t="str">
            <v/>
          </cell>
        </row>
        <row r="33480">
          <cell r="J33480" t="str">
            <v/>
          </cell>
        </row>
        <row r="33481">
          <cell r="J33481" t="str">
            <v/>
          </cell>
        </row>
        <row r="33482">
          <cell r="J33482" t="str">
            <v/>
          </cell>
        </row>
        <row r="33483">
          <cell r="J33483" t="str">
            <v/>
          </cell>
        </row>
        <row r="33484">
          <cell r="J33484" t="str">
            <v/>
          </cell>
        </row>
        <row r="33485">
          <cell r="J33485" t="str">
            <v/>
          </cell>
        </row>
        <row r="33486">
          <cell r="J33486" t="str">
            <v/>
          </cell>
        </row>
        <row r="33487">
          <cell r="J33487" t="str">
            <v/>
          </cell>
        </row>
        <row r="33488">
          <cell r="J33488" t="str">
            <v/>
          </cell>
        </row>
        <row r="33489">
          <cell r="J33489" t="str">
            <v/>
          </cell>
        </row>
        <row r="33490">
          <cell r="J33490" t="str">
            <v/>
          </cell>
        </row>
        <row r="33491">
          <cell r="J33491" t="str">
            <v/>
          </cell>
        </row>
        <row r="33492">
          <cell r="J33492" t="str">
            <v/>
          </cell>
        </row>
        <row r="33493">
          <cell r="J33493" t="str">
            <v/>
          </cell>
        </row>
        <row r="33494">
          <cell r="J33494" t="str">
            <v/>
          </cell>
        </row>
        <row r="33495">
          <cell r="J33495" t="str">
            <v/>
          </cell>
        </row>
        <row r="33496">
          <cell r="J33496" t="str">
            <v/>
          </cell>
        </row>
        <row r="33497">
          <cell r="J33497" t="str">
            <v/>
          </cell>
        </row>
        <row r="33498">
          <cell r="J33498" t="str">
            <v/>
          </cell>
        </row>
        <row r="33499">
          <cell r="J33499" t="str">
            <v/>
          </cell>
        </row>
        <row r="33500">
          <cell r="J33500" t="str">
            <v/>
          </cell>
        </row>
        <row r="33501">
          <cell r="J33501" t="str">
            <v/>
          </cell>
        </row>
        <row r="33502">
          <cell r="J33502" t="str">
            <v/>
          </cell>
        </row>
        <row r="33503">
          <cell r="J33503" t="str">
            <v/>
          </cell>
        </row>
        <row r="33504">
          <cell r="J33504" t="str">
            <v/>
          </cell>
        </row>
        <row r="33505">
          <cell r="J33505" t="str">
            <v/>
          </cell>
        </row>
        <row r="33506">
          <cell r="J33506" t="str">
            <v/>
          </cell>
        </row>
        <row r="33507">
          <cell r="J33507" t="str">
            <v/>
          </cell>
        </row>
        <row r="33508">
          <cell r="J33508" t="str">
            <v/>
          </cell>
        </row>
        <row r="33509">
          <cell r="J33509" t="str">
            <v/>
          </cell>
        </row>
        <row r="33510">
          <cell r="J33510" t="str">
            <v/>
          </cell>
        </row>
        <row r="33511">
          <cell r="J33511" t="str">
            <v/>
          </cell>
        </row>
        <row r="33512">
          <cell r="J33512" t="str">
            <v/>
          </cell>
        </row>
        <row r="33513">
          <cell r="J33513" t="str">
            <v/>
          </cell>
        </row>
        <row r="33514">
          <cell r="J33514" t="str">
            <v/>
          </cell>
        </row>
        <row r="33515">
          <cell r="J33515" t="str">
            <v/>
          </cell>
        </row>
        <row r="33516">
          <cell r="J33516" t="str">
            <v/>
          </cell>
        </row>
        <row r="33517">
          <cell r="J33517" t="str">
            <v/>
          </cell>
        </row>
        <row r="33518">
          <cell r="J33518" t="str">
            <v/>
          </cell>
        </row>
        <row r="33519">
          <cell r="J33519" t="str">
            <v/>
          </cell>
        </row>
        <row r="33520">
          <cell r="J33520" t="str">
            <v/>
          </cell>
        </row>
        <row r="33521">
          <cell r="J33521" t="str">
            <v/>
          </cell>
        </row>
        <row r="33522">
          <cell r="J33522" t="str">
            <v/>
          </cell>
        </row>
        <row r="33523">
          <cell r="J33523" t="str">
            <v/>
          </cell>
        </row>
        <row r="33524">
          <cell r="J33524" t="str">
            <v/>
          </cell>
        </row>
        <row r="33525">
          <cell r="J33525" t="str">
            <v/>
          </cell>
        </row>
        <row r="33526">
          <cell r="J33526" t="str">
            <v/>
          </cell>
        </row>
        <row r="33527">
          <cell r="J33527" t="str">
            <v/>
          </cell>
        </row>
        <row r="33528">
          <cell r="J33528" t="str">
            <v/>
          </cell>
        </row>
        <row r="33529">
          <cell r="J33529" t="str">
            <v/>
          </cell>
        </row>
        <row r="33530">
          <cell r="J33530" t="str">
            <v/>
          </cell>
        </row>
        <row r="33531">
          <cell r="J33531" t="str">
            <v/>
          </cell>
        </row>
        <row r="33532">
          <cell r="J33532" t="str">
            <v/>
          </cell>
        </row>
        <row r="33533">
          <cell r="J33533" t="str">
            <v/>
          </cell>
        </row>
        <row r="33534">
          <cell r="J33534" t="str">
            <v/>
          </cell>
        </row>
        <row r="33535">
          <cell r="J33535" t="str">
            <v/>
          </cell>
        </row>
        <row r="33536">
          <cell r="J33536" t="str">
            <v/>
          </cell>
        </row>
        <row r="33537">
          <cell r="J33537" t="str">
            <v/>
          </cell>
        </row>
        <row r="33538">
          <cell r="J33538" t="str">
            <v/>
          </cell>
        </row>
        <row r="33539">
          <cell r="J33539" t="str">
            <v/>
          </cell>
        </row>
        <row r="33540">
          <cell r="J33540" t="str">
            <v/>
          </cell>
        </row>
        <row r="33541">
          <cell r="J33541" t="str">
            <v/>
          </cell>
        </row>
        <row r="33542">
          <cell r="J33542" t="str">
            <v/>
          </cell>
        </row>
        <row r="33543">
          <cell r="J33543" t="str">
            <v/>
          </cell>
        </row>
        <row r="33544">
          <cell r="J33544" t="str">
            <v/>
          </cell>
        </row>
        <row r="33545">
          <cell r="J33545" t="str">
            <v/>
          </cell>
        </row>
        <row r="33546">
          <cell r="J33546" t="str">
            <v/>
          </cell>
        </row>
        <row r="33547">
          <cell r="J33547" t="str">
            <v/>
          </cell>
        </row>
        <row r="33548">
          <cell r="J33548" t="str">
            <v/>
          </cell>
        </row>
        <row r="33549">
          <cell r="J33549" t="str">
            <v/>
          </cell>
        </row>
        <row r="33550">
          <cell r="J33550" t="str">
            <v/>
          </cell>
        </row>
        <row r="33551">
          <cell r="J33551" t="str">
            <v/>
          </cell>
        </row>
        <row r="33552">
          <cell r="J33552" t="str">
            <v/>
          </cell>
        </row>
        <row r="33553">
          <cell r="J33553" t="str">
            <v/>
          </cell>
        </row>
        <row r="33554">
          <cell r="J33554" t="str">
            <v/>
          </cell>
        </row>
        <row r="33555">
          <cell r="J33555" t="str">
            <v/>
          </cell>
        </row>
        <row r="33556">
          <cell r="J33556" t="str">
            <v/>
          </cell>
        </row>
        <row r="33557">
          <cell r="J33557" t="str">
            <v/>
          </cell>
        </row>
        <row r="33558">
          <cell r="J33558" t="str">
            <v/>
          </cell>
        </row>
        <row r="33559">
          <cell r="J33559" t="str">
            <v/>
          </cell>
        </row>
        <row r="33560">
          <cell r="J33560" t="str">
            <v/>
          </cell>
        </row>
        <row r="33561">
          <cell r="J33561" t="str">
            <v/>
          </cell>
        </row>
        <row r="33562">
          <cell r="J33562" t="str">
            <v/>
          </cell>
        </row>
        <row r="33563">
          <cell r="J33563" t="str">
            <v/>
          </cell>
        </row>
        <row r="33564">
          <cell r="J33564" t="str">
            <v/>
          </cell>
        </row>
        <row r="33565">
          <cell r="J33565" t="str">
            <v/>
          </cell>
        </row>
        <row r="33566">
          <cell r="J33566" t="str">
            <v/>
          </cell>
        </row>
        <row r="33567">
          <cell r="J33567" t="str">
            <v/>
          </cell>
        </row>
        <row r="33568">
          <cell r="J33568" t="str">
            <v/>
          </cell>
        </row>
        <row r="33569">
          <cell r="J33569" t="str">
            <v/>
          </cell>
        </row>
        <row r="33570">
          <cell r="J33570" t="str">
            <v/>
          </cell>
        </row>
        <row r="33571">
          <cell r="J33571" t="str">
            <v/>
          </cell>
        </row>
        <row r="33572">
          <cell r="J33572" t="str">
            <v/>
          </cell>
        </row>
        <row r="33573">
          <cell r="J33573" t="str">
            <v/>
          </cell>
        </row>
        <row r="33574">
          <cell r="J33574" t="str">
            <v/>
          </cell>
        </row>
        <row r="33575">
          <cell r="J33575" t="str">
            <v/>
          </cell>
        </row>
        <row r="33576">
          <cell r="J33576" t="str">
            <v/>
          </cell>
        </row>
        <row r="33577">
          <cell r="J33577" t="str">
            <v/>
          </cell>
        </row>
        <row r="33578">
          <cell r="J33578" t="str">
            <v/>
          </cell>
        </row>
        <row r="33579">
          <cell r="J33579" t="str">
            <v/>
          </cell>
        </row>
        <row r="33580">
          <cell r="J33580" t="str">
            <v/>
          </cell>
        </row>
        <row r="33581">
          <cell r="J33581" t="str">
            <v/>
          </cell>
        </row>
        <row r="33582">
          <cell r="J33582" t="str">
            <v/>
          </cell>
        </row>
        <row r="33583">
          <cell r="J33583" t="str">
            <v/>
          </cell>
        </row>
        <row r="33584">
          <cell r="J33584" t="str">
            <v/>
          </cell>
        </row>
        <row r="33585">
          <cell r="J33585" t="str">
            <v/>
          </cell>
        </row>
        <row r="33586">
          <cell r="J33586" t="str">
            <v/>
          </cell>
        </row>
        <row r="33587">
          <cell r="J33587" t="str">
            <v/>
          </cell>
        </row>
        <row r="33588">
          <cell r="J33588" t="str">
            <v/>
          </cell>
        </row>
        <row r="33589">
          <cell r="J33589" t="str">
            <v/>
          </cell>
        </row>
        <row r="33590">
          <cell r="J33590" t="str">
            <v/>
          </cell>
        </row>
        <row r="33591">
          <cell r="J33591" t="str">
            <v/>
          </cell>
        </row>
        <row r="33592">
          <cell r="J33592" t="str">
            <v/>
          </cell>
        </row>
        <row r="33593">
          <cell r="J33593" t="str">
            <v/>
          </cell>
        </row>
        <row r="33594">
          <cell r="J33594" t="str">
            <v/>
          </cell>
        </row>
        <row r="33595">
          <cell r="J33595" t="str">
            <v/>
          </cell>
        </row>
        <row r="33596">
          <cell r="J33596" t="str">
            <v/>
          </cell>
        </row>
        <row r="33597">
          <cell r="J33597" t="str">
            <v/>
          </cell>
        </row>
        <row r="33598">
          <cell r="J33598" t="str">
            <v/>
          </cell>
        </row>
        <row r="33599">
          <cell r="J33599" t="str">
            <v/>
          </cell>
        </row>
        <row r="33600">
          <cell r="J33600" t="str">
            <v/>
          </cell>
        </row>
        <row r="33601">
          <cell r="J33601" t="str">
            <v/>
          </cell>
        </row>
        <row r="33602">
          <cell r="J33602" t="str">
            <v/>
          </cell>
        </row>
        <row r="33603">
          <cell r="J33603" t="str">
            <v/>
          </cell>
        </row>
        <row r="33604">
          <cell r="J33604" t="str">
            <v/>
          </cell>
        </row>
        <row r="33605">
          <cell r="J33605" t="str">
            <v/>
          </cell>
        </row>
        <row r="33606">
          <cell r="J33606" t="str">
            <v/>
          </cell>
        </row>
        <row r="33607">
          <cell r="J33607" t="str">
            <v/>
          </cell>
        </row>
        <row r="33608">
          <cell r="J33608" t="str">
            <v/>
          </cell>
        </row>
        <row r="33609">
          <cell r="J33609" t="str">
            <v/>
          </cell>
        </row>
        <row r="33610">
          <cell r="J33610" t="str">
            <v/>
          </cell>
        </row>
        <row r="33611">
          <cell r="J33611" t="str">
            <v/>
          </cell>
        </row>
        <row r="33612">
          <cell r="J33612" t="str">
            <v/>
          </cell>
        </row>
        <row r="33613">
          <cell r="J33613" t="str">
            <v/>
          </cell>
        </row>
        <row r="33614">
          <cell r="J33614" t="str">
            <v/>
          </cell>
        </row>
        <row r="33615">
          <cell r="J33615" t="str">
            <v/>
          </cell>
        </row>
        <row r="33616">
          <cell r="J33616" t="str">
            <v/>
          </cell>
        </row>
        <row r="33617">
          <cell r="J33617" t="str">
            <v/>
          </cell>
        </row>
        <row r="33618">
          <cell r="J33618" t="str">
            <v/>
          </cell>
        </row>
        <row r="33619">
          <cell r="J33619" t="str">
            <v/>
          </cell>
        </row>
        <row r="33620">
          <cell r="J33620" t="str">
            <v/>
          </cell>
        </row>
        <row r="33621">
          <cell r="J33621" t="str">
            <v/>
          </cell>
        </row>
        <row r="33622">
          <cell r="J33622" t="str">
            <v/>
          </cell>
        </row>
        <row r="33623">
          <cell r="J33623" t="str">
            <v/>
          </cell>
        </row>
        <row r="33624">
          <cell r="J33624" t="str">
            <v/>
          </cell>
        </row>
        <row r="33625">
          <cell r="J33625" t="str">
            <v/>
          </cell>
        </row>
        <row r="33626">
          <cell r="J33626" t="str">
            <v/>
          </cell>
        </row>
        <row r="33627">
          <cell r="J33627" t="str">
            <v/>
          </cell>
        </row>
        <row r="33628">
          <cell r="J33628" t="str">
            <v/>
          </cell>
        </row>
        <row r="33629">
          <cell r="J33629" t="str">
            <v/>
          </cell>
        </row>
        <row r="33630">
          <cell r="J33630" t="str">
            <v/>
          </cell>
        </row>
        <row r="33631">
          <cell r="J33631" t="str">
            <v/>
          </cell>
        </row>
        <row r="33632">
          <cell r="J33632" t="str">
            <v/>
          </cell>
        </row>
        <row r="33633">
          <cell r="J33633" t="str">
            <v/>
          </cell>
        </row>
        <row r="33634">
          <cell r="J33634" t="str">
            <v/>
          </cell>
        </row>
        <row r="33635">
          <cell r="J33635" t="str">
            <v/>
          </cell>
        </row>
        <row r="33636">
          <cell r="J33636" t="str">
            <v/>
          </cell>
        </row>
        <row r="33637">
          <cell r="J33637" t="str">
            <v/>
          </cell>
        </row>
        <row r="33638">
          <cell r="J33638" t="str">
            <v/>
          </cell>
        </row>
        <row r="33639">
          <cell r="J33639" t="str">
            <v/>
          </cell>
        </row>
        <row r="33640">
          <cell r="J33640" t="str">
            <v/>
          </cell>
        </row>
        <row r="33641">
          <cell r="J33641" t="str">
            <v/>
          </cell>
        </row>
        <row r="33642">
          <cell r="J33642" t="str">
            <v/>
          </cell>
        </row>
        <row r="33643">
          <cell r="J33643" t="str">
            <v/>
          </cell>
        </row>
        <row r="33644">
          <cell r="J33644" t="str">
            <v/>
          </cell>
        </row>
        <row r="33645">
          <cell r="J33645" t="str">
            <v/>
          </cell>
        </row>
        <row r="33646">
          <cell r="J33646" t="str">
            <v/>
          </cell>
        </row>
        <row r="33647">
          <cell r="J33647" t="str">
            <v/>
          </cell>
        </row>
        <row r="33648">
          <cell r="J33648" t="str">
            <v/>
          </cell>
        </row>
        <row r="33649">
          <cell r="J33649" t="str">
            <v/>
          </cell>
        </row>
        <row r="33650">
          <cell r="J33650" t="str">
            <v/>
          </cell>
        </row>
        <row r="33651">
          <cell r="J33651" t="str">
            <v/>
          </cell>
        </row>
        <row r="33652">
          <cell r="J33652" t="str">
            <v/>
          </cell>
        </row>
        <row r="33653">
          <cell r="J33653" t="str">
            <v/>
          </cell>
        </row>
        <row r="33654">
          <cell r="J33654" t="str">
            <v/>
          </cell>
        </row>
        <row r="33655">
          <cell r="J33655" t="str">
            <v/>
          </cell>
        </row>
        <row r="33656">
          <cell r="J33656" t="str">
            <v/>
          </cell>
        </row>
        <row r="33657">
          <cell r="J33657" t="str">
            <v/>
          </cell>
        </row>
        <row r="33658">
          <cell r="J33658" t="str">
            <v/>
          </cell>
        </row>
        <row r="33659">
          <cell r="J33659" t="str">
            <v/>
          </cell>
        </row>
        <row r="33660">
          <cell r="J33660" t="str">
            <v/>
          </cell>
        </row>
        <row r="33661">
          <cell r="J33661" t="str">
            <v/>
          </cell>
        </row>
        <row r="33662">
          <cell r="J33662" t="str">
            <v/>
          </cell>
        </row>
        <row r="33663">
          <cell r="J33663" t="str">
            <v/>
          </cell>
        </row>
        <row r="33664">
          <cell r="J33664" t="str">
            <v/>
          </cell>
        </row>
        <row r="33665">
          <cell r="J33665" t="str">
            <v/>
          </cell>
        </row>
        <row r="33666">
          <cell r="J33666" t="str">
            <v/>
          </cell>
        </row>
        <row r="33667">
          <cell r="J33667" t="str">
            <v/>
          </cell>
        </row>
        <row r="33668">
          <cell r="J33668" t="str">
            <v/>
          </cell>
        </row>
        <row r="33669">
          <cell r="J33669" t="str">
            <v/>
          </cell>
        </row>
        <row r="33670">
          <cell r="J33670" t="str">
            <v/>
          </cell>
        </row>
        <row r="33671">
          <cell r="J33671" t="str">
            <v/>
          </cell>
        </row>
        <row r="33672">
          <cell r="J33672" t="str">
            <v/>
          </cell>
        </row>
        <row r="33673">
          <cell r="J33673" t="str">
            <v/>
          </cell>
        </row>
        <row r="33674">
          <cell r="J33674" t="str">
            <v/>
          </cell>
        </row>
        <row r="33675">
          <cell r="J33675" t="str">
            <v/>
          </cell>
        </row>
        <row r="33676">
          <cell r="J33676" t="str">
            <v/>
          </cell>
        </row>
        <row r="33677">
          <cell r="J33677" t="str">
            <v/>
          </cell>
        </row>
        <row r="33678">
          <cell r="J33678" t="str">
            <v/>
          </cell>
        </row>
        <row r="33679">
          <cell r="J33679" t="str">
            <v/>
          </cell>
        </row>
        <row r="33680">
          <cell r="J33680" t="str">
            <v/>
          </cell>
        </row>
        <row r="33681">
          <cell r="J33681" t="str">
            <v/>
          </cell>
        </row>
        <row r="33682">
          <cell r="J33682" t="str">
            <v/>
          </cell>
        </row>
        <row r="33683">
          <cell r="J33683" t="str">
            <v/>
          </cell>
        </row>
        <row r="33684">
          <cell r="J33684" t="str">
            <v/>
          </cell>
        </row>
        <row r="33685">
          <cell r="J33685" t="str">
            <v/>
          </cell>
        </row>
        <row r="33686">
          <cell r="J33686" t="str">
            <v/>
          </cell>
        </row>
        <row r="33687">
          <cell r="J33687" t="str">
            <v/>
          </cell>
        </row>
        <row r="33688">
          <cell r="J33688" t="str">
            <v/>
          </cell>
        </row>
        <row r="33689">
          <cell r="J33689" t="str">
            <v/>
          </cell>
        </row>
        <row r="33690">
          <cell r="J33690" t="str">
            <v/>
          </cell>
        </row>
        <row r="33691">
          <cell r="J33691" t="str">
            <v/>
          </cell>
        </row>
        <row r="33692">
          <cell r="J33692" t="str">
            <v/>
          </cell>
        </row>
        <row r="33693">
          <cell r="J33693" t="str">
            <v/>
          </cell>
        </row>
        <row r="33694">
          <cell r="J33694" t="str">
            <v/>
          </cell>
        </row>
        <row r="33695">
          <cell r="J33695" t="str">
            <v/>
          </cell>
        </row>
        <row r="33696">
          <cell r="J33696" t="str">
            <v/>
          </cell>
        </row>
        <row r="33697">
          <cell r="J33697" t="str">
            <v/>
          </cell>
        </row>
        <row r="33698">
          <cell r="J33698" t="str">
            <v/>
          </cell>
        </row>
        <row r="33699">
          <cell r="J33699" t="str">
            <v/>
          </cell>
        </row>
        <row r="33700">
          <cell r="J33700" t="str">
            <v/>
          </cell>
        </row>
        <row r="33701">
          <cell r="J33701" t="str">
            <v/>
          </cell>
        </row>
        <row r="33702">
          <cell r="J33702" t="str">
            <v/>
          </cell>
        </row>
        <row r="33703">
          <cell r="J33703" t="str">
            <v/>
          </cell>
        </row>
        <row r="33704">
          <cell r="J33704" t="str">
            <v/>
          </cell>
        </row>
        <row r="33705">
          <cell r="J33705" t="str">
            <v/>
          </cell>
        </row>
        <row r="33706">
          <cell r="J33706" t="str">
            <v/>
          </cell>
        </row>
        <row r="33707">
          <cell r="J33707" t="str">
            <v/>
          </cell>
        </row>
        <row r="33708">
          <cell r="J33708" t="str">
            <v/>
          </cell>
        </row>
        <row r="33709">
          <cell r="J33709" t="str">
            <v/>
          </cell>
        </row>
        <row r="33710">
          <cell r="J33710" t="str">
            <v/>
          </cell>
        </row>
        <row r="33711">
          <cell r="J33711" t="str">
            <v/>
          </cell>
        </row>
        <row r="33712">
          <cell r="J33712" t="str">
            <v/>
          </cell>
        </row>
        <row r="33713">
          <cell r="J33713" t="str">
            <v/>
          </cell>
        </row>
        <row r="33714">
          <cell r="J33714" t="str">
            <v/>
          </cell>
        </row>
        <row r="33715">
          <cell r="J33715" t="str">
            <v/>
          </cell>
        </row>
        <row r="33716">
          <cell r="J33716" t="str">
            <v/>
          </cell>
        </row>
        <row r="33717">
          <cell r="J33717" t="str">
            <v/>
          </cell>
        </row>
        <row r="33718">
          <cell r="J33718" t="str">
            <v/>
          </cell>
        </row>
        <row r="33719">
          <cell r="J33719" t="str">
            <v/>
          </cell>
        </row>
        <row r="33720">
          <cell r="J33720" t="str">
            <v/>
          </cell>
        </row>
        <row r="33721">
          <cell r="J33721" t="str">
            <v/>
          </cell>
        </row>
        <row r="33722">
          <cell r="J33722" t="str">
            <v/>
          </cell>
        </row>
        <row r="33723">
          <cell r="J33723" t="str">
            <v/>
          </cell>
        </row>
        <row r="33724">
          <cell r="J33724" t="str">
            <v/>
          </cell>
        </row>
        <row r="33725">
          <cell r="J33725" t="str">
            <v/>
          </cell>
        </row>
        <row r="33726">
          <cell r="J33726" t="str">
            <v/>
          </cell>
        </row>
        <row r="33727">
          <cell r="J33727" t="str">
            <v/>
          </cell>
        </row>
        <row r="33728">
          <cell r="J33728" t="str">
            <v/>
          </cell>
        </row>
        <row r="33729">
          <cell r="J33729" t="str">
            <v/>
          </cell>
        </row>
        <row r="33730">
          <cell r="J33730" t="str">
            <v/>
          </cell>
        </row>
        <row r="33731">
          <cell r="J33731" t="str">
            <v/>
          </cell>
        </row>
        <row r="33732">
          <cell r="J33732" t="str">
            <v/>
          </cell>
        </row>
        <row r="33733">
          <cell r="J33733" t="str">
            <v/>
          </cell>
        </row>
        <row r="33734">
          <cell r="J33734" t="str">
            <v/>
          </cell>
        </row>
        <row r="33735">
          <cell r="J33735" t="str">
            <v/>
          </cell>
        </row>
        <row r="33736">
          <cell r="J33736" t="str">
            <v/>
          </cell>
        </row>
        <row r="33737">
          <cell r="J33737" t="str">
            <v/>
          </cell>
        </row>
        <row r="33738">
          <cell r="J33738" t="str">
            <v/>
          </cell>
        </row>
        <row r="33739">
          <cell r="J33739" t="str">
            <v/>
          </cell>
        </row>
        <row r="33740">
          <cell r="J33740" t="str">
            <v/>
          </cell>
        </row>
        <row r="33741">
          <cell r="J33741" t="str">
            <v/>
          </cell>
        </row>
        <row r="33742">
          <cell r="J33742" t="str">
            <v/>
          </cell>
        </row>
        <row r="33743">
          <cell r="J33743" t="str">
            <v/>
          </cell>
        </row>
        <row r="33744">
          <cell r="J33744" t="str">
            <v/>
          </cell>
        </row>
        <row r="33745">
          <cell r="J33745" t="str">
            <v/>
          </cell>
        </row>
        <row r="33746">
          <cell r="J33746" t="str">
            <v/>
          </cell>
        </row>
        <row r="33747">
          <cell r="J33747" t="str">
            <v/>
          </cell>
        </row>
        <row r="33748">
          <cell r="J33748" t="str">
            <v/>
          </cell>
        </row>
        <row r="33749">
          <cell r="J33749" t="str">
            <v/>
          </cell>
        </row>
        <row r="33750">
          <cell r="J33750" t="str">
            <v/>
          </cell>
        </row>
        <row r="33751">
          <cell r="J33751" t="str">
            <v/>
          </cell>
        </row>
        <row r="33752">
          <cell r="J33752" t="str">
            <v/>
          </cell>
        </row>
        <row r="33753">
          <cell r="J33753" t="str">
            <v/>
          </cell>
        </row>
        <row r="33754">
          <cell r="J33754" t="str">
            <v/>
          </cell>
        </row>
        <row r="33755">
          <cell r="J33755" t="str">
            <v/>
          </cell>
        </row>
        <row r="33756">
          <cell r="J33756" t="str">
            <v/>
          </cell>
        </row>
        <row r="33757">
          <cell r="J33757" t="str">
            <v/>
          </cell>
        </row>
        <row r="33758">
          <cell r="J33758" t="str">
            <v/>
          </cell>
        </row>
        <row r="33759">
          <cell r="J33759" t="str">
            <v/>
          </cell>
        </row>
        <row r="33760">
          <cell r="J33760" t="str">
            <v/>
          </cell>
        </row>
        <row r="33761">
          <cell r="J33761" t="str">
            <v/>
          </cell>
        </row>
        <row r="33762">
          <cell r="J33762" t="str">
            <v/>
          </cell>
        </row>
        <row r="33763">
          <cell r="J33763" t="str">
            <v/>
          </cell>
        </row>
        <row r="33764">
          <cell r="J33764" t="str">
            <v/>
          </cell>
        </row>
        <row r="33765">
          <cell r="J33765" t="str">
            <v/>
          </cell>
        </row>
        <row r="33766">
          <cell r="J33766" t="str">
            <v/>
          </cell>
        </row>
        <row r="33767">
          <cell r="J33767" t="str">
            <v/>
          </cell>
        </row>
        <row r="33768">
          <cell r="J33768" t="str">
            <v/>
          </cell>
        </row>
        <row r="33769">
          <cell r="J33769" t="str">
            <v/>
          </cell>
        </row>
        <row r="33770">
          <cell r="J33770" t="str">
            <v/>
          </cell>
        </row>
        <row r="33771">
          <cell r="J33771" t="str">
            <v/>
          </cell>
        </row>
        <row r="33772">
          <cell r="J33772" t="str">
            <v/>
          </cell>
        </row>
        <row r="33773">
          <cell r="J33773" t="str">
            <v/>
          </cell>
        </row>
        <row r="33774">
          <cell r="J33774" t="str">
            <v/>
          </cell>
        </row>
        <row r="33775">
          <cell r="J33775" t="str">
            <v/>
          </cell>
        </row>
        <row r="33776">
          <cell r="J33776" t="str">
            <v/>
          </cell>
        </row>
        <row r="33777">
          <cell r="J33777" t="str">
            <v/>
          </cell>
        </row>
        <row r="33778">
          <cell r="J33778" t="str">
            <v/>
          </cell>
        </row>
        <row r="33779">
          <cell r="J33779" t="str">
            <v/>
          </cell>
        </row>
        <row r="33780">
          <cell r="J33780" t="str">
            <v/>
          </cell>
        </row>
        <row r="33781">
          <cell r="J33781" t="str">
            <v/>
          </cell>
        </row>
        <row r="33782">
          <cell r="J33782" t="str">
            <v/>
          </cell>
        </row>
        <row r="33783">
          <cell r="J33783" t="str">
            <v/>
          </cell>
        </row>
        <row r="33784">
          <cell r="J33784" t="str">
            <v/>
          </cell>
        </row>
        <row r="33785">
          <cell r="J33785" t="str">
            <v/>
          </cell>
        </row>
        <row r="33786">
          <cell r="J33786" t="str">
            <v/>
          </cell>
        </row>
        <row r="33787">
          <cell r="J33787" t="str">
            <v/>
          </cell>
        </row>
        <row r="33788">
          <cell r="J33788" t="str">
            <v/>
          </cell>
        </row>
        <row r="33789">
          <cell r="J33789" t="str">
            <v/>
          </cell>
        </row>
        <row r="33790">
          <cell r="J33790" t="str">
            <v/>
          </cell>
        </row>
        <row r="33791">
          <cell r="J33791" t="str">
            <v/>
          </cell>
        </row>
        <row r="33792">
          <cell r="J33792" t="str">
            <v/>
          </cell>
        </row>
        <row r="33793">
          <cell r="J33793" t="str">
            <v/>
          </cell>
        </row>
        <row r="33794">
          <cell r="J33794" t="str">
            <v/>
          </cell>
        </row>
        <row r="33795">
          <cell r="J33795" t="str">
            <v/>
          </cell>
        </row>
        <row r="33796">
          <cell r="J33796" t="str">
            <v/>
          </cell>
        </row>
        <row r="33797">
          <cell r="J33797" t="str">
            <v/>
          </cell>
        </row>
        <row r="33798">
          <cell r="J33798" t="str">
            <v/>
          </cell>
        </row>
        <row r="33799">
          <cell r="J33799" t="str">
            <v/>
          </cell>
        </row>
        <row r="33800">
          <cell r="J33800" t="str">
            <v/>
          </cell>
        </row>
        <row r="33801">
          <cell r="J33801" t="str">
            <v/>
          </cell>
        </row>
        <row r="33802">
          <cell r="J33802" t="str">
            <v/>
          </cell>
        </row>
        <row r="33803">
          <cell r="J33803" t="str">
            <v/>
          </cell>
        </row>
        <row r="33804">
          <cell r="J33804" t="str">
            <v/>
          </cell>
        </row>
        <row r="33805">
          <cell r="J33805" t="str">
            <v/>
          </cell>
        </row>
        <row r="33806">
          <cell r="J33806" t="str">
            <v/>
          </cell>
        </row>
        <row r="33807">
          <cell r="J33807" t="str">
            <v/>
          </cell>
        </row>
        <row r="33808">
          <cell r="J33808" t="str">
            <v/>
          </cell>
        </row>
        <row r="33809">
          <cell r="J33809" t="str">
            <v/>
          </cell>
        </row>
        <row r="33810">
          <cell r="J33810" t="str">
            <v/>
          </cell>
        </row>
        <row r="33811">
          <cell r="J33811" t="str">
            <v/>
          </cell>
        </row>
        <row r="33812">
          <cell r="J33812" t="str">
            <v/>
          </cell>
        </row>
        <row r="33813">
          <cell r="J33813" t="str">
            <v/>
          </cell>
        </row>
        <row r="33814">
          <cell r="J33814" t="str">
            <v/>
          </cell>
        </row>
        <row r="33815">
          <cell r="J33815" t="str">
            <v/>
          </cell>
        </row>
        <row r="33816">
          <cell r="J33816" t="str">
            <v/>
          </cell>
        </row>
        <row r="33817">
          <cell r="J33817" t="str">
            <v/>
          </cell>
        </row>
        <row r="33818">
          <cell r="J33818" t="str">
            <v/>
          </cell>
        </row>
        <row r="33819">
          <cell r="J33819" t="str">
            <v/>
          </cell>
        </row>
        <row r="33820">
          <cell r="J33820" t="str">
            <v/>
          </cell>
        </row>
        <row r="33821">
          <cell r="J33821" t="str">
            <v/>
          </cell>
        </row>
        <row r="33822">
          <cell r="J33822" t="str">
            <v/>
          </cell>
        </row>
        <row r="33823">
          <cell r="J33823" t="str">
            <v/>
          </cell>
        </row>
        <row r="33824">
          <cell r="J33824" t="str">
            <v/>
          </cell>
        </row>
        <row r="33825">
          <cell r="J33825" t="str">
            <v/>
          </cell>
        </row>
        <row r="33826">
          <cell r="J33826" t="str">
            <v/>
          </cell>
        </row>
        <row r="33827">
          <cell r="J33827" t="str">
            <v/>
          </cell>
        </row>
        <row r="33828">
          <cell r="J33828" t="str">
            <v/>
          </cell>
        </row>
        <row r="33829">
          <cell r="J33829" t="str">
            <v/>
          </cell>
        </row>
        <row r="33830">
          <cell r="J33830" t="str">
            <v/>
          </cell>
        </row>
        <row r="33831">
          <cell r="J33831" t="str">
            <v/>
          </cell>
        </row>
        <row r="33832">
          <cell r="J33832" t="str">
            <v/>
          </cell>
        </row>
        <row r="33833">
          <cell r="J33833" t="str">
            <v/>
          </cell>
        </row>
        <row r="33834">
          <cell r="J33834" t="str">
            <v/>
          </cell>
        </row>
        <row r="33835">
          <cell r="J33835" t="str">
            <v/>
          </cell>
        </row>
        <row r="33836">
          <cell r="J33836" t="str">
            <v/>
          </cell>
        </row>
        <row r="33837">
          <cell r="J33837" t="str">
            <v/>
          </cell>
        </row>
        <row r="33838">
          <cell r="J33838" t="str">
            <v/>
          </cell>
        </row>
        <row r="33839">
          <cell r="J33839" t="str">
            <v/>
          </cell>
        </row>
        <row r="33840">
          <cell r="J33840" t="str">
            <v/>
          </cell>
        </row>
        <row r="33841">
          <cell r="J33841" t="str">
            <v/>
          </cell>
        </row>
        <row r="33842">
          <cell r="J33842" t="str">
            <v/>
          </cell>
        </row>
        <row r="33843">
          <cell r="J33843" t="str">
            <v/>
          </cell>
        </row>
        <row r="33844">
          <cell r="J33844" t="str">
            <v/>
          </cell>
        </row>
        <row r="33845">
          <cell r="J33845" t="str">
            <v/>
          </cell>
        </row>
        <row r="33846">
          <cell r="J33846" t="str">
            <v/>
          </cell>
        </row>
        <row r="33847">
          <cell r="J33847" t="str">
            <v/>
          </cell>
        </row>
        <row r="33848">
          <cell r="J33848" t="str">
            <v/>
          </cell>
        </row>
        <row r="33849">
          <cell r="J33849" t="str">
            <v/>
          </cell>
        </row>
        <row r="33850">
          <cell r="J33850" t="str">
            <v/>
          </cell>
        </row>
        <row r="33851">
          <cell r="J33851" t="str">
            <v/>
          </cell>
        </row>
        <row r="33852">
          <cell r="J33852" t="str">
            <v/>
          </cell>
        </row>
        <row r="33853">
          <cell r="J33853" t="str">
            <v/>
          </cell>
        </row>
        <row r="33854">
          <cell r="J33854" t="str">
            <v/>
          </cell>
        </row>
        <row r="33855">
          <cell r="J33855" t="str">
            <v/>
          </cell>
        </row>
        <row r="33856">
          <cell r="J33856" t="str">
            <v/>
          </cell>
        </row>
        <row r="33857">
          <cell r="J33857" t="str">
            <v/>
          </cell>
        </row>
        <row r="33858">
          <cell r="J33858" t="str">
            <v/>
          </cell>
        </row>
        <row r="33859">
          <cell r="J33859" t="str">
            <v/>
          </cell>
        </row>
        <row r="33860">
          <cell r="J33860" t="str">
            <v/>
          </cell>
        </row>
        <row r="33861">
          <cell r="J33861" t="str">
            <v/>
          </cell>
        </row>
        <row r="33862">
          <cell r="J33862" t="str">
            <v/>
          </cell>
        </row>
        <row r="33863">
          <cell r="J33863" t="str">
            <v/>
          </cell>
        </row>
        <row r="33864">
          <cell r="J33864" t="str">
            <v/>
          </cell>
        </row>
        <row r="33865">
          <cell r="J33865" t="str">
            <v/>
          </cell>
        </row>
        <row r="33866">
          <cell r="J33866" t="str">
            <v/>
          </cell>
        </row>
        <row r="33867">
          <cell r="J33867" t="str">
            <v/>
          </cell>
        </row>
        <row r="33868">
          <cell r="J33868" t="str">
            <v/>
          </cell>
        </row>
        <row r="33869">
          <cell r="J33869" t="str">
            <v/>
          </cell>
        </row>
        <row r="33870">
          <cell r="J33870" t="str">
            <v/>
          </cell>
        </row>
        <row r="33871">
          <cell r="J33871" t="str">
            <v/>
          </cell>
        </row>
        <row r="33872">
          <cell r="J33872" t="str">
            <v/>
          </cell>
        </row>
        <row r="33873">
          <cell r="J33873" t="str">
            <v/>
          </cell>
        </row>
        <row r="33874">
          <cell r="J33874" t="str">
            <v/>
          </cell>
        </row>
        <row r="33875">
          <cell r="J33875" t="str">
            <v/>
          </cell>
        </row>
        <row r="33876">
          <cell r="J33876" t="str">
            <v/>
          </cell>
        </row>
        <row r="33877">
          <cell r="J33877" t="str">
            <v/>
          </cell>
        </row>
        <row r="33878">
          <cell r="J33878" t="str">
            <v/>
          </cell>
        </row>
        <row r="33879">
          <cell r="J33879" t="str">
            <v/>
          </cell>
        </row>
        <row r="33880">
          <cell r="J33880" t="str">
            <v/>
          </cell>
        </row>
        <row r="33881">
          <cell r="J33881" t="str">
            <v/>
          </cell>
        </row>
        <row r="33882">
          <cell r="J33882" t="str">
            <v/>
          </cell>
        </row>
        <row r="33883">
          <cell r="J33883" t="str">
            <v/>
          </cell>
        </row>
        <row r="33884">
          <cell r="J33884" t="str">
            <v/>
          </cell>
        </row>
        <row r="33885">
          <cell r="J33885" t="str">
            <v/>
          </cell>
        </row>
        <row r="33886">
          <cell r="J33886" t="str">
            <v/>
          </cell>
        </row>
        <row r="33887">
          <cell r="J33887" t="str">
            <v/>
          </cell>
        </row>
        <row r="33888">
          <cell r="J33888" t="str">
            <v/>
          </cell>
        </row>
        <row r="33889">
          <cell r="J33889" t="str">
            <v/>
          </cell>
        </row>
        <row r="33890">
          <cell r="J33890" t="str">
            <v/>
          </cell>
        </row>
        <row r="33891">
          <cell r="J33891" t="str">
            <v/>
          </cell>
        </row>
        <row r="33892">
          <cell r="J33892" t="str">
            <v/>
          </cell>
        </row>
        <row r="33893">
          <cell r="J33893" t="str">
            <v/>
          </cell>
        </row>
        <row r="33894">
          <cell r="J33894" t="str">
            <v/>
          </cell>
        </row>
        <row r="33895">
          <cell r="J33895" t="str">
            <v/>
          </cell>
        </row>
        <row r="33896">
          <cell r="J33896" t="str">
            <v/>
          </cell>
        </row>
        <row r="33897">
          <cell r="J33897" t="str">
            <v/>
          </cell>
        </row>
        <row r="33898">
          <cell r="J33898" t="str">
            <v/>
          </cell>
        </row>
        <row r="33899">
          <cell r="J33899" t="str">
            <v/>
          </cell>
        </row>
        <row r="33900">
          <cell r="J33900" t="str">
            <v/>
          </cell>
        </row>
        <row r="33901">
          <cell r="J33901" t="str">
            <v/>
          </cell>
        </row>
        <row r="33902">
          <cell r="J33902" t="str">
            <v/>
          </cell>
        </row>
        <row r="33903">
          <cell r="J33903" t="str">
            <v/>
          </cell>
        </row>
        <row r="33904">
          <cell r="J33904" t="str">
            <v/>
          </cell>
        </row>
        <row r="33905">
          <cell r="J33905" t="str">
            <v/>
          </cell>
        </row>
        <row r="33906">
          <cell r="J33906" t="str">
            <v/>
          </cell>
        </row>
        <row r="33907">
          <cell r="J33907" t="str">
            <v/>
          </cell>
        </row>
        <row r="33908">
          <cell r="J33908" t="str">
            <v/>
          </cell>
        </row>
        <row r="33909">
          <cell r="J33909" t="str">
            <v/>
          </cell>
        </row>
        <row r="33910">
          <cell r="J33910" t="str">
            <v/>
          </cell>
        </row>
        <row r="33911">
          <cell r="J33911" t="str">
            <v/>
          </cell>
        </row>
        <row r="33912">
          <cell r="J33912" t="str">
            <v/>
          </cell>
        </row>
        <row r="33913">
          <cell r="J33913" t="str">
            <v/>
          </cell>
        </row>
        <row r="33914">
          <cell r="J33914" t="str">
            <v/>
          </cell>
        </row>
        <row r="33915">
          <cell r="J33915" t="str">
            <v/>
          </cell>
        </row>
        <row r="33916">
          <cell r="J33916" t="str">
            <v/>
          </cell>
        </row>
        <row r="33917">
          <cell r="J33917" t="str">
            <v/>
          </cell>
        </row>
        <row r="33918">
          <cell r="J33918" t="str">
            <v/>
          </cell>
        </row>
        <row r="33919">
          <cell r="J33919" t="str">
            <v/>
          </cell>
        </row>
        <row r="33920">
          <cell r="J33920" t="str">
            <v/>
          </cell>
        </row>
        <row r="33921">
          <cell r="J33921" t="str">
            <v/>
          </cell>
        </row>
        <row r="33922">
          <cell r="J33922" t="str">
            <v/>
          </cell>
        </row>
        <row r="33923">
          <cell r="J33923" t="str">
            <v/>
          </cell>
        </row>
        <row r="33924">
          <cell r="J33924" t="str">
            <v/>
          </cell>
        </row>
        <row r="33925">
          <cell r="J33925" t="str">
            <v/>
          </cell>
        </row>
        <row r="33926">
          <cell r="J33926" t="str">
            <v/>
          </cell>
        </row>
        <row r="33927">
          <cell r="J33927" t="str">
            <v/>
          </cell>
        </row>
        <row r="33928">
          <cell r="J33928" t="str">
            <v/>
          </cell>
        </row>
        <row r="33929">
          <cell r="J33929" t="str">
            <v/>
          </cell>
        </row>
        <row r="33930">
          <cell r="J33930" t="str">
            <v/>
          </cell>
        </row>
        <row r="33931">
          <cell r="J33931" t="str">
            <v/>
          </cell>
        </row>
        <row r="33932">
          <cell r="J33932" t="str">
            <v/>
          </cell>
        </row>
        <row r="33933">
          <cell r="J33933" t="str">
            <v/>
          </cell>
        </row>
        <row r="33934">
          <cell r="J33934" t="str">
            <v/>
          </cell>
        </row>
        <row r="33935">
          <cell r="J33935" t="str">
            <v/>
          </cell>
        </row>
        <row r="33936">
          <cell r="J33936" t="str">
            <v/>
          </cell>
        </row>
        <row r="33937">
          <cell r="J33937" t="str">
            <v/>
          </cell>
        </row>
        <row r="33938">
          <cell r="J33938" t="str">
            <v/>
          </cell>
        </row>
        <row r="33939">
          <cell r="J33939" t="str">
            <v/>
          </cell>
        </row>
        <row r="33940">
          <cell r="J33940" t="str">
            <v/>
          </cell>
        </row>
        <row r="33941">
          <cell r="J33941" t="str">
            <v/>
          </cell>
        </row>
        <row r="33942">
          <cell r="J33942" t="str">
            <v/>
          </cell>
        </row>
        <row r="33943">
          <cell r="J33943" t="str">
            <v/>
          </cell>
        </row>
        <row r="33944">
          <cell r="J33944" t="str">
            <v/>
          </cell>
        </row>
        <row r="33945">
          <cell r="J33945" t="str">
            <v/>
          </cell>
        </row>
        <row r="33946">
          <cell r="J33946" t="str">
            <v/>
          </cell>
        </row>
        <row r="33947">
          <cell r="J33947" t="str">
            <v/>
          </cell>
        </row>
        <row r="33948">
          <cell r="J33948" t="str">
            <v/>
          </cell>
        </row>
        <row r="33949">
          <cell r="J33949" t="str">
            <v/>
          </cell>
        </row>
        <row r="33950">
          <cell r="J33950" t="str">
            <v/>
          </cell>
        </row>
        <row r="33951">
          <cell r="J33951" t="str">
            <v/>
          </cell>
        </row>
        <row r="33952">
          <cell r="J33952" t="str">
            <v/>
          </cell>
        </row>
        <row r="33953">
          <cell r="J33953" t="str">
            <v/>
          </cell>
        </row>
        <row r="33954">
          <cell r="J33954" t="str">
            <v/>
          </cell>
        </row>
        <row r="33955">
          <cell r="J33955" t="str">
            <v/>
          </cell>
        </row>
        <row r="33956">
          <cell r="J33956" t="str">
            <v/>
          </cell>
        </row>
        <row r="33957">
          <cell r="J33957" t="str">
            <v/>
          </cell>
        </row>
        <row r="33958">
          <cell r="J33958" t="str">
            <v/>
          </cell>
        </row>
        <row r="33959">
          <cell r="J33959" t="str">
            <v/>
          </cell>
        </row>
        <row r="33960">
          <cell r="J33960" t="str">
            <v/>
          </cell>
        </row>
        <row r="33961">
          <cell r="J33961" t="str">
            <v/>
          </cell>
        </row>
        <row r="33962">
          <cell r="J33962" t="str">
            <v/>
          </cell>
        </row>
        <row r="33963">
          <cell r="J33963" t="str">
            <v/>
          </cell>
        </row>
        <row r="33964">
          <cell r="J33964" t="str">
            <v/>
          </cell>
        </row>
        <row r="33965">
          <cell r="J33965" t="str">
            <v/>
          </cell>
        </row>
        <row r="33966">
          <cell r="J33966" t="str">
            <v/>
          </cell>
        </row>
        <row r="33967">
          <cell r="J33967" t="str">
            <v/>
          </cell>
        </row>
        <row r="33968">
          <cell r="J33968" t="str">
            <v/>
          </cell>
        </row>
        <row r="33969">
          <cell r="J33969" t="str">
            <v/>
          </cell>
        </row>
        <row r="33970">
          <cell r="J33970" t="str">
            <v/>
          </cell>
        </row>
        <row r="33971">
          <cell r="J33971" t="str">
            <v/>
          </cell>
        </row>
        <row r="33972">
          <cell r="J33972" t="str">
            <v/>
          </cell>
        </row>
        <row r="33973">
          <cell r="J33973" t="str">
            <v/>
          </cell>
        </row>
        <row r="33974">
          <cell r="J33974" t="str">
            <v/>
          </cell>
        </row>
        <row r="33975">
          <cell r="J33975" t="str">
            <v/>
          </cell>
        </row>
        <row r="33976">
          <cell r="J33976" t="str">
            <v/>
          </cell>
        </row>
        <row r="33977">
          <cell r="J33977" t="str">
            <v/>
          </cell>
        </row>
        <row r="33978">
          <cell r="J33978" t="str">
            <v/>
          </cell>
        </row>
        <row r="33979">
          <cell r="J33979" t="str">
            <v/>
          </cell>
        </row>
        <row r="33980">
          <cell r="J33980" t="str">
            <v/>
          </cell>
        </row>
        <row r="33981">
          <cell r="J33981" t="str">
            <v/>
          </cell>
        </row>
        <row r="33982">
          <cell r="J33982" t="str">
            <v/>
          </cell>
        </row>
        <row r="33983">
          <cell r="J33983" t="str">
            <v/>
          </cell>
        </row>
        <row r="33984">
          <cell r="J33984" t="str">
            <v/>
          </cell>
        </row>
        <row r="33985">
          <cell r="J33985" t="str">
            <v/>
          </cell>
        </row>
        <row r="33986">
          <cell r="J33986" t="str">
            <v/>
          </cell>
        </row>
        <row r="33987">
          <cell r="J33987" t="str">
            <v/>
          </cell>
        </row>
        <row r="33988">
          <cell r="J33988" t="str">
            <v/>
          </cell>
        </row>
        <row r="33989">
          <cell r="J33989" t="str">
            <v/>
          </cell>
        </row>
        <row r="33990">
          <cell r="J33990" t="str">
            <v/>
          </cell>
        </row>
        <row r="33991">
          <cell r="J33991" t="str">
            <v/>
          </cell>
        </row>
        <row r="33992">
          <cell r="J33992" t="str">
            <v/>
          </cell>
        </row>
        <row r="33993">
          <cell r="J33993" t="str">
            <v/>
          </cell>
        </row>
        <row r="33994">
          <cell r="J33994" t="str">
            <v/>
          </cell>
        </row>
        <row r="33995">
          <cell r="J33995" t="str">
            <v/>
          </cell>
        </row>
        <row r="33996">
          <cell r="J33996" t="str">
            <v/>
          </cell>
        </row>
        <row r="33997">
          <cell r="J33997" t="str">
            <v/>
          </cell>
        </row>
        <row r="33998">
          <cell r="J33998" t="str">
            <v/>
          </cell>
        </row>
        <row r="33999">
          <cell r="J33999" t="str">
            <v/>
          </cell>
        </row>
        <row r="34000">
          <cell r="J34000" t="str">
            <v/>
          </cell>
        </row>
        <row r="34001">
          <cell r="J34001" t="str">
            <v/>
          </cell>
        </row>
        <row r="34002">
          <cell r="J34002" t="str">
            <v/>
          </cell>
        </row>
        <row r="34003">
          <cell r="J34003" t="str">
            <v/>
          </cell>
        </row>
        <row r="34004">
          <cell r="J34004" t="str">
            <v/>
          </cell>
        </row>
        <row r="34005">
          <cell r="J34005" t="str">
            <v/>
          </cell>
        </row>
        <row r="34006">
          <cell r="J34006" t="str">
            <v/>
          </cell>
        </row>
        <row r="34007">
          <cell r="J34007" t="str">
            <v/>
          </cell>
        </row>
        <row r="34008">
          <cell r="J34008" t="str">
            <v/>
          </cell>
        </row>
        <row r="34009">
          <cell r="J34009" t="str">
            <v/>
          </cell>
        </row>
        <row r="34010">
          <cell r="J34010" t="str">
            <v/>
          </cell>
        </row>
        <row r="34011">
          <cell r="J34011" t="str">
            <v/>
          </cell>
        </row>
        <row r="34012">
          <cell r="J34012" t="str">
            <v/>
          </cell>
        </row>
        <row r="34013">
          <cell r="J34013" t="str">
            <v/>
          </cell>
        </row>
        <row r="34014">
          <cell r="J34014" t="str">
            <v/>
          </cell>
        </row>
        <row r="34015">
          <cell r="J34015" t="str">
            <v/>
          </cell>
        </row>
        <row r="34016">
          <cell r="J34016" t="str">
            <v/>
          </cell>
        </row>
        <row r="34017">
          <cell r="J34017" t="str">
            <v/>
          </cell>
        </row>
        <row r="34018">
          <cell r="J34018" t="str">
            <v/>
          </cell>
        </row>
        <row r="34019">
          <cell r="J34019" t="str">
            <v/>
          </cell>
        </row>
        <row r="34020">
          <cell r="J34020" t="str">
            <v/>
          </cell>
        </row>
        <row r="34021">
          <cell r="J34021" t="str">
            <v/>
          </cell>
        </row>
        <row r="34022">
          <cell r="J34022" t="str">
            <v/>
          </cell>
        </row>
        <row r="34023">
          <cell r="J34023" t="str">
            <v/>
          </cell>
        </row>
        <row r="34024">
          <cell r="J34024" t="str">
            <v/>
          </cell>
        </row>
        <row r="34025">
          <cell r="J34025" t="str">
            <v/>
          </cell>
        </row>
        <row r="34026">
          <cell r="J34026" t="str">
            <v/>
          </cell>
        </row>
        <row r="34027">
          <cell r="J34027" t="str">
            <v/>
          </cell>
        </row>
        <row r="34028">
          <cell r="J34028" t="str">
            <v/>
          </cell>
        </row>
        <row r="34029">
          <cell r="J34029" t="str">
            <v/>
          </cell>
        </row>
        <row r="34030">
          <cell r="J34030" t="str">
            <v/>
          </cell>
        </row>
        <row r="34031">
          <cell r="J34031" t="str">
            <v/>
          </cell>
        </row>
        <row r="34032">
          <cell r="J34032" t="str">
            <v/>
          </cell>
        </row>
        <row r="34033">
          <cell r="J34033" t="str">
            <v/>
          </cell>
        </row>
        <row r="34034">
          <cell r="J34034" t="str">
            <v/>
          </cell>
        </row>
        <row r="34035">
          <cell r="J34035" t="str">
            <v/>
          </cell>
        </row>
        <row r="34036">
          <cell r="J34036" t="str">
            <v/>
          </cell>
        </row>
        <row r="34037">
          <cell r="J34037" t="str">
            <v/>
          </cell>
        </row>
        <row r="34038">
          <cell r="J34038" t="str">
            <v/>
          </cell>
        </row>
        <row r="34039">
          <cell r="J34039" t="str">
            <v/>
          </cell>
        </row>
        <row r="34040">
          <cell r="J34040" t="str">
            <v/>
          </cell>
        </row>
        <row r="34041">
          <cell r="J34041" t="str">
            <v/>
          </cell>
        </row>
        <row r="34042">
          <cell r="J34042" t="str">
            <v/>
          </cell>
        </row>
        <row r="34043">
          <cell r="J34043" t="str">
            <v/>
          </cell>
        </row>
        <row r="34044">
          <cell r="J34044" t="str">
            <v/>
          </cell>
        </row>
        <row r="34045">
          <cell r="J34045" t="str">
            <v/>
          </cell>
        </row>
        <row r="34046">
          <cell r="J34046" t="str">
            <v/>
          </cell>
        </row>
        <row r="34047">
          <cell r="J34047" t="str">
            <v/>
          </cell>
        </row>
        <row r="34048">
          <cell r="J34048" t="str">
            <v/>
          </cell>
        </row>
        <row r="34049">
          <cell r="J34049" t="str">
            <v/>
          </cell>
        </row>
        <row r="34050">
          <cell r="J34050" t="str">
            <v/>
          </cell>
        </row>
        <row r="34051">
          <cell r="J34051" t="str">
            <v/>
          </cell>
        </row>
        <row r="34052">
          <cell r="J34052" t="str">
            <v/>
          </cell>
        </row>
        <row r="34053">
          <cell r="J34053" t="str">
            <v/>
          </cell>
        </row>
        <row r="34054">
          <cell r="J34054" t="str">
            <v/>
          </cell>
        </row>
        <row r="34055">
          <cell r="J34055" t="str">
            <v/>
          </cell>
        </row>
        <row r="34056">
          <cell r="J34056" t="str">
            <v/>
          </cell>
        </row>
        <row r="34057">
          <cell r="J34057" t="str">
            <v/>
          </cell>
        </row>
        <row r="34058">
          <cell r="J34058" t="str">
            <v/>
          </cell>
        </row>
        <row r="34059">
          <cell r="J34059" t="str">
            <v/>
          </cell>
        </row>
        <row r="34060">
          <cell r="J34060" t="str">
            <v/>
          </cell>
        </row>
        <row r="34061">
          <cell r="J34061" t="str">
            <v/>
          </cell>
        </row>
        <row r="34062">
          <cell r="J34062" t="str">
            <v/>
          </cell>
        </row>
        <row r="34063">
          <cell r="J34063" t="str">
            <v/>
          </cell>
        </row>
        <row r="34064">
          <cell r="J34064" t="str">
            <v/>
          </cell>
        </row>
        <row r="34065">
          <cell r="J34065" t="str">
            <v/>
          </cell>
        </row>
        <row r="34066">
          <cell r="J34066" t="str">
            <v/>
          </cell>
        </row>
        <row r="34067">
          <cell r="J34067" t="str">
            <v/>
          </cell>
        </row>
        <row r="34068">
          <cell r="J34068" t="str">
            <v/>
          </cell>
        </row>
        <row r="34069">
          <cell r="J34069" t="str">
            <v/>
          </cell>
        </row>
        <row r="34070">
          <cell r="J34070" t="str">
            <v/>
          </cell>
        </row>
        <row r="34071">
          <cell r="J34071" t="str">
            <v/>
          </cell>
        </row>
        <row r="34072">
          <cell r="J34072" t="str">
            <v/>
          </cell>
        </row>
        <row r="34073">
          <cell r="J34073" t="str">
            <v/>
          </cell>
        </row>
        <row r="34074">
          <cell r="J34074" t="str">
            <v/>
          </cell>
        </row>
        <row r="34075">
          <cell r="J34075" t="str">
            <v/>
          </cell>
        </row>
        <row r="34076">
          <cell r="J34076" t="str">
            <v/>
          </cell>
        </row>
        <row r="34077">
          <cell r="J34077" t="str">
            <v/>
          </cell>
        </row>
        <row r="34078">
          <cell r="J34078" t="str">
            <v/>
          </cell>
        </row>
        <row r="34079">
          <cell r="J34079" t="str">
            <v/>
          </cell>
        </row>
        <row r="34080">
          <cell r="J34080" t="str">
            <v/>
          </cell>
        </row>
        <row r="34081">
          <cell r="J34081" t="str">
            <v/>
          </cell>
        </row>
        <row r="34082">
          <cell r="J34082" t="str">
            <v/>
          </cell>
        </row>
        <row r="34083">
          <cell r="J34083" t="str">
            <v/>
          </cell>
        </row>
        <row r="34084">
          <cell r="J34084" t="str">
            <v/>
          </cell>
        </row>
        <row r="34085">
          <cell r="J34085" t="str">
            <v/>
          </cell>
        </row>
        <row r="34086">
          <cell r="J34086" t="str">
            <v/>
          </cell>
        </row>
        <row r="34087">
          <cell r="J34087" t="str">
            <v/>
          </cell>
        </row>
        <row r="34088">
          <cell r="J34088" t="str">
            <v/>
          </cell>
        </row>
        <row r="34089">
          <cell r="J34089" t="str">
            <v/>
          </cell>
        </row>
        <row r="34090">
          <cell r="J34090" t="str">
            <v/>
          </cell>
        </row>
        <row r="34091">
          <cell r="J34091" t="str">
            <v/>
          </cell>
        </row>
        <row r="34092">
          <cell r="J34092" t="str">
            <v/>
          </cell>
        </row>
        <row r="34093">
          <cell r="J34093" t="str">
            <v/>
          </cell>
        </row>
        <row r="34094">
          <cell r="J34094" t="str">
            <v/>
          </cell>
        </row>
        <row r="34095">
          <cell r="J34095" t="str">
            <v/>
          </cell>
        </row>
        <row r="34096">
          <cell r="J34096" t="str">
            <v/>
          </cell>
        </row>
        <row r="34097">
          <cell r="J34097" t="str">
            <v/>
          </cell>
        </row>
        <row r="34098">
          <cell r="J34098" t="str">
            <v/>
          </cell>
        </row>
        <row r="34099">
          <cell r="J34099" t="str">
            <v/>
          </cell>
        </row>
        <row r="34100">
          <cell r="J34100" t="str">
            <v/>
          </cell>
        </row>
        <row r="34101">
          <cell r="J34101" t="str">
            <v/>
          </cell>
        </row>
        <row r="34102">
          <cell r="J34102" t="str">
            <v/>
          </cell>
        </row>
        <row r="34103">
          <cell r="J34103" t="str">
            <v/>
          </cell>
        </row>
        <row r="34104">
          <cell r="J34104" t="str">
            <v/>
          </cell>
        </row>
        <row r="34105">
          <cell r="J34105" t="str">
            <v/>
          </cell>
        </row>
        <row r="34106">
          <cell r="J34106" t="str">
            <v/>
          </cell>
        </row>
        <row r="34107">
          <cell r="J34107" t="str">
            <v/>
          </cell>
        </row>
        <row r="34108">
          <cell r="J34108" t="str">
            <v/>
          </cell>
        </row>
        <row r="34109">
          <cell r="J34109" t="str">
            <v/>
          </cell>
        </row>
        <row r="34110">
          <cell r="J34110" t="str">
            <v/>
          </cell>
        </row>
        <row r="34111">
          <cell r="J34111" t="str">
            <v/>
          </cell>
        </row>
        <row r="34112">
          <cell r="J34112" t="str">
            <v/>
          </cell>
        </row>
        <row r="34113">
          <cell r="J34113" t="str">
            <v/>
          </cell>
        </row>
        <row r="34114">
          <cell r="J34114" t="str">
            <v/>
          </cell>
        </row>
        <row r="34115">
          <cell r="J34115" t="str">
            <v/>
          </cell>
        </row>
        <row r="34116">
          <cell r="J34116" t="str">
            <v/>
          </cell>
        </row>
        <row r="34117">
          <cell r="J34117" t="str">
            <v/>
          </cell>
        </row>
        <row r="34118">
          <cell r="J34118" t="str">
            <v/>
          </cell>
        </row>
        <row r="34119">
          <cell r="J34119" t="str">
            <v/>
          </cell>
        </row>
        <row r="34120">
          <cell r="J34120" t="str">
            <v/>
          </cell>
        </row>
        <row r="34121">
          <cell r="J34121" t="str">
            <v/>
          </cell>
        </row>
        <row r="34122">
          <cell r="J34122" t="str">
            <v/>
          </cell>
        </row>
        <row r="34123">
          <cell r="J34123" t="str">
            <v/>
          </cell>
        </row>
        <row r="34124">
          <cell r="J34124" t="str">
            <v/>
          </cell>
        </row>
        <row r="34125">
          <cell r="J34125" t="str">
            <v/>
          </cell>
        </row>
        <row r="34126">
          <cell r="J34126" t="str">
            <v/>
          </cell>
        </row>
        <row r="34127">
          <cell r="J34127" t="str">
            <v/>
          </cell>
        </row>
        <row r="34128">
          <cell r="J34128" t="str">
            <v/>
          </cell>
        </row>
        <row r="34129">
          <cell r="J34129" t="str">
            <v/>
          </cell>
        </row>
        <row r="34130">
          <cell r="J34130" t="str">
            <v/>
          </cell>
        </row>
        <row r="34131">
          <cell r="J34131" t="str">
            <v/>
          </cell>
        </row>
        <row r="34132">
          <cell r="J34132" t="str">
            <v/>
          </cell>
        </row>
        <row r="34133">
          <cell r="J34133" t="str">
            <v/>
          </cell>
        </row>
        <row r="34134">
          <cell r="J34134" t="str">
            <v/>
          </cell>
        </row>
        <row r="34135">
          <cell r="J34135" t="str">
            <v/>
          </cell>
        </row>
        <row r="34136">
          <cell r="J34136" t="str">
            <v/>
          </cell>
        </row>
        <row r="34137">
          <cell r="J34137" t="str">
            <v/>
          </cell>
        </row>
        <row r="34138">
          <cell r="J34138" t="str">
            <v/>
          </cell>
        </row>
        <row r="34139">
          <cell r="J34139" t="str">
            <v/>
          </cell>
        </row>
        <row r="34140">
          <cell r="J34140" t="str">
            <v/>
          </cell>
        </row>
        <row r="34141">
          <cell r="J34141" t="str">
            <v/>
          </cell>
        </row>
        <row r="34142">
          <cell r="J34142" t="str">
            <v/>
          </cell>
        </row>
        <row r="34143">
          <cell r="J34143" t="str">
            <v/>
          </cell>
        </row>
        <row r="34144">
          <cell r="J34144" t="str">
            <v/>
          </cell>
        </row>
        <row r="34145">
          <cell r="J34145" t="str">
            <v/>
          </cell>
        </row>
        <row r="34146">
          <cell r="J34146" t="str">
            <v/>
          </cell>
        </row>
        <row r="34147">
          <cell r="J34147" t="str">
            <v/>
          </cell>
        </row>
        <row r="34148">
          <cell r="J34148" t="str">
            <v/>
          </cell>
        </row>
        <row r="34149">
          <cell r="J34149" t="str">
            <v/>
          </cell>
        </row>
        <row r="34150">
          <cell r="J34150" t="str">
            <v/>
          </cell>
        </row>
        <row r="34151">
          <cell r="J34151" t="str">
            <v/>
          </cell>
        </row>
        <row r="34152">
          <cell r="J34152" t="str">
            <v/>
          </cell>
        </row>
        <row r="34153">
          <cell r="J34153" t="str">
            <v/>
          </cell>
        </row>
        <row r="34154">
          <cell r="J34154" t="str">
            <v/>
          </cell>
        </row>
        <row r="34155">
          <cell r="J34155" t="str">
            <v/>
          </cell>
        </row>
        <row r="34156">
          <cell r="J34156" t="str">
            <v/>
          </cell>
        </row>
        <row r="34157">
          <cell r="J34157" t="str">
            <v/>
          </cell>
        </row>
        <row r="34158">
          <cell r="J34158" t="str">
            <v/>
          </cell>
        </row>
        <row r="34159">
          <cell r="J34159" t="str">
            <v/>
          </cell>
        </row>
        <row r="34160">
          <cell r="J34160" t="str">
            <v/>
          </cell>
        </row>
        <row r="34161">
          <cell r="J34161" t="str">
            <v/>
          </cell>
        </row>
        <row r="34162">
          <cell r="J34162" t="str">
            <v/>
          </cell>
        </row>
        <row r="34163">
          <cell r="J34163" t="str">
            <v/>
          </cell>
        </row>
        <row r="34164">
          <cell r="J34164" t="str">
            <v/>
          </cell>
        </row>
        <row r="34165">
          <cell r="J34165" t="str">
            <v/>
          </cell>
        </row>
        <row r="34166">
          <cell r="J34166" t="str">
            <v/>
          </cell>
        </row>
        <row r="34167">
          <cell r="J34167" t="str">
            <v/>
          </cell>
        </row>
        <row r="34168">
          <cell r="J34168" t="str">
            <v/>
          </cell>
        </row>
        <row r="34169">
          <cell r="J34169" t="str">
            <v/>
          </cell>
        </row>
        <row r="34170">
          <cell r="J34170" t="str">
            <v/>
          </cell>
        </row>
        <row r="34171">
          <cell r="J34171" t="str">
            <v/>
          </cell>
        </row>
        <row r="34172">
          <cell r="J34172" t="str">
            <v/>
          </cell>
        </row>
        <row r="34173">
          <cell r="J34173" t="str">
            <v/>
          </cell>
        </row>
        <row r="34174">
          <cell r="J34174" t="str">
            <v/>
          </cell>
        </row>
        <row r="34175">
          <cell r="J34175" t="str">
            <v/>
          </cell>
        </row>
        <row r="34176">
          <cell r="J34176" t="str">
            <v/>
          </cell>
        </row>
        <row r="34177">
          <cell r="J34177" t="str">
            <v/>
          </cell>
        </row>
        <row r="34178">
          <cell r="J34178" t="str">
            <v/>
          </cell>
        </row>
        <row r="34179">
          <cell r="J34179" t="str">
            <v/>
          </cell>
        </row>
        <row r="34180">
          <cell r="J34180" t="str">
            <v/>
          </cell>
        </row>
        <row r="34181">
          <cell r="J34181" t="str">
            <v/>
          </cell>
        </row>
        <row r="34182">
          <cell r="J34182" t="str">
            <v/>
          </cell>
        </row>
        <row r="34183">
          <cell r="J34183" t="str">
            <v/>
          </cell>
        </row>
        <row r="34184">
          <cell r="J34184" t="str">
            <v/>
          </cell>
        </row>
        <row r="34185">
          <cell r="J34185" t="str">
            <v/>
          </cell>
        </row>
        <row r="34186">
          <cell r="J34186" t="str">
            <v/>
          </cell>
        </row>
        <row r="34187">
          <cell r="J34187" t="str">
            <v/>
          </cell>
        </row>
        <row r="34188">
          <cell r="J34188" t="str">
            <v/>
          </cell>
        </row>
        <row r="34189">
          <cell r="J34189" t="str">
            <v/>
          </cell>
        </row>
        <row r="34190">
          <cell r="J34190" t="str">
            <v/>
          </cell>
        </row>
        <row r="34191">
          <cell r="J34191" t="str">
            <v/>
          </cell>
        </row>
        <row r="34192">
          <cell r="J34192" t="str">
            <v/>
          </cell>
        </row>
        <row r="34193">
          <cell r="J34193" t="str">
            <v/>
          </cell>
        </row>
        <row r="34194">
          <cell r="J34194" t="str">
            <v/>
          </cell>
        </row>
        <row r="34195">
          <cell r="J34195" t="str">
            <v/>
          </cell>
        </row>
        <row r="34196">
          <cell r="J34196" t="str">
            <v/>
          </cell>
        </row>
        <row r="34197">
          <cell r="J34197" t="str">
            <v/>
          </cell>
        </row>
        <row r="34198">
          <cell r="J34198" t="str">
            <v/>
          </cell>
        </row>
        <row r="34199">
          <cell r="J34199" t="str">
            <v/>
          </cell>
        </row>
        <row r="34200">
          <cell r="J34200" t="str">
            <v/>
          </cell>
        </row>
        <row r="34201">
          <cell r="J34201" t="str">
            <v/>
          </cell>
        </row>
        <row r="34202">
          <cell r="J34202" t="str">
            <v/>
          </cell>
        </row>
        <row r="34203">
          <cell r="J34203" t="str">
            <v/>
          </cell>
        </row>
        <row r="34204">
          <cell r="J34204" t="str">
            <v/>
          </cell>
        </row>
        <row r="34205">
          <cell r="J34205" t="str">
            <v/>
          </cell>
        </row>
        <row r="34206">
          <cell r="J34206" t="str">
            <v/>
          </cell>
        </row>
        <row r="34207">
          <cell r="J34207" t="str">
            <v/>
          </cell>
        </row>
        <row r="34208">
          <cell r="J34208" t="str">
            <v/>
          </cell>
        </row>
        <row r="34209">
          <cell r="J34209" t="str">
            <v/>
          </cell>
        </row>
        <row r="34210">
          <cell r="J34210" t="str">
            <v/>
          </cell>
        </row>
        <row r="34211">
          <cell r="J34211" t="str">
            <v/>
          </cell>
        </row>
        <row r="34212">
          <cell r="J34212" t="str">
            <v/>
          </cell>
        </row>
        <row r="34213">
          <cell r="J34213" t="str">
            <v/>
          </cell>
        </row>
        <row r="34214">
          <cell r="J34214" t="str">
            <v/>
          </cell>
        </row>
        <row r="34215">
          <cell r="J34215" t="str">
            <v/>
          </cell>
        </row>
        <row r="34216">
          <cell r="J34216" t="str">
            <v/>
          </cell>
        </row>
        <row r="34217">
          <cell r="J34217" t="str">
            <v/>
          </cell>
        </row>
        <row r="34218">
          <cell r="J34218" t="str">
            <v/>
          </cell>
        </row>
        <row r="34219">
          <cell r="J34219" t="str">
            <v/>
          </cell>
        </row>
        <row r="34220">
          <cell r="J34220" t="str">
            <v/>
          </cell>
        </row>
        <row r="34221">
          <cell r="J34221" t="str">
            <v/>
          </cell>
        </row>
        <row r="34222">
          <cell r="J34222" t="str">
            <v/>
          </cell>
        </row>
        <row r="34223">
          <cell r="J34223" t="str">
            <v/>
          </cell>
        </row>
        <row r="34224">
          <cell r="J34224" t="str">
            <v/>
          </cell>
        </row>
        <row r="34225">
          <cell r="J34225" t="str">
            <v/>
          </cell>
        </row>
        <row r="34226">
          <cell r="J34226" t="str">
            <v/>
          </cell>
        </row>
        <row r="34227">
          <cell r="J34227" t="str">
            <v/>
          </cell>
        </row>
        <row r="34228">
          <cell r="J34228" t="str">
            <v/>
          </cell>
        </row>
        <row r="34229">
          <cell r="J34229" t="str">
            <v/>
          </cell>
        </row>
        <row r="34230">
          <cell r="J34230" t="str">
            <v/>
          </cell>
        </row>
        <row r="34231">
          <cell r="J34231" t="str">
            <v/>
          </cell>
        </row>
        <row r="34232">
          <cell r="J34232" t="str">
            <v/>
          </cell>
        </row>
        <row r="34233">
          <cell r="J34233" t="str">
            <v/>
          </cell>
        </row>
        <row r="34234">
          <cell r="J34234" t="str">
            <v/>
          </cell>
        </row>
        <row r="34235">
          <cell r="J34235" t="str">
            <v/>
          </cell>
        </row>
        <row r="34236">
          <cell r="J34236" t="str">
            <v/>
          </cell>
        </row>
        <row r="34237">
          <cell r="J34237" t="str">
            <v/>
          </cell>
        </row>
        <row r="34238">
          <cell r="J34238" t="str">
            <v/>
          </cell>
        </row>
        <row r="34239">
          <cell r="J34239" t="str">
            <v/>
          </cell>
        </row>
        <row r="34240">
          <cell r="J34240" t="str">
            <v/>
          </cell>
        </row>
        <row r="34241">
          <cell r="J34241" t="str">
            <v/>
          </cell>
        </row>
        <row r="34242">
          <cell r="J34242" t="str">
            <v/>
          </cell>
        </row>
        <row r="34243">
          <cell r="J34243" t="str">
            <v/>
          </cell>
        </row>
        <row r="34244">
          <cell r="J34244" t="str">
            <v/>
          </cell>
        </row>
        <row r="34245">
          <cell r="J34245" t="str">
            <v/>
          </cell>
        </row>
        <row r="34246">
          <cell r="J34246" t="str">
            <v/>
          </cell>
        </row>
        <row r="34247">
          <cell r="J34247" t="str">
            <v/>
          </cell>
        </row>
        <row r="34248">
          <cell r="J34248" t="str">
            <v/>
          </cell>
        </row>
        <row r="34249">
          <cell r="J34249" t="str">
            <v/>
          </cell>
        </row>
        <row r="34250">
          <cell r="J34250" t="str">
            <v/>
          </cell>
        </row>
        <row r="34251">
          <cell r="J34251" t="str">
            <v/>
          </cell>
        </row>
        <row r="34252">
          <cell r="J34252" t="str">
            <v/>
          </cell>
        </row>
        <row r="34253">
          <cell r="J34253" t="str">
            <v/>
          </cell>
        </row>
        <row r="34254">
          <cell r="J34254" t="str">
            <v/>
          </cell>
        </row>
        <row r="34255">
          <cell r="J34255" t="str">
            <v/>
          </cell>
        </row>
        <row r="34256">
          <cell r="J34256" t="str">
            <v/>
          </cell>
        </row>
        <row r="34257">
          <cell r="J34257" t="str">
            <v/>
          </cell>
        </row>
        <row r="34258">
          <cell r="J34258" t="str">
            <v/>
          </cell>
        </row>
        <row r="34259">
          <cell r="J34259" t="str">
            <v/>
          </cell>
        </row>
        <row r="34260">
          <cell r="J34260" t="str">
            <v/>
          </cell>
        </row>
        <row r="34261">
          <cell r="J34261" t="str">
            <v/>
          </cell>
        </row>
        <row r="34262">
          <cell r="J34262" t="str">
            <v/>
          </cell>
        </row>
        <row r="34263">
          <cell r="J34263" t="str">
            <v/>
          </cell>
        </row>
        <row r="34264">
          <cell r="J34264" t="str">
            <v/>
          </cell>
        </row>
        <row r="34265">
          <cell r="J34265" t="str">
            <v/>
          </cell>
        </row>
        <row r="34266">
          <cell r="J34266" t="str">
            <v/>
          </cell>
        </row>
        <row r="34267">
          <cell r="J34267" t="str">
            <v/>
          </cell>
        </row>
        <row r="34268">
          <cell r="J34268" t="str">
            <v/>
          </cell>
        </row>
        <row r="34269">
          <cell r="J34269" t="str">
            <v/>
          </cell>
        </row>
        <row r="34270">
          <cell r="J34270" t="str">
            <v/>
          </cell>
        </row>
        <row r="34271">
          <cell r="J34271" t="str">
            <v/>
          </cell>
        </row>
        <row r="34272">
          <cell r="J34272" t="str">
            <v/>
          </cell>
        </row>
        <row r="34273">
          <cell r="J34273" t="str">
            <v/>
          </cell>
        </row>
        <row r="34274">
          <cell r="J34274" t="str">
            <v/>
          </cell>
        </row>
        <row r="34275">
          <cell r="J34275" t="str">
            <v/>
          </cell>
        </row>
        <row r="34276">
          <cell r="J34276" t="str">
            <v/>
          </cell>
        </row>
        <row r="34277">
          <cell r="J34277" t="str">
            <v/>
          </cell>
        </row>
        <row r="34278">
          <cell r="J34278" t="str">
            <v/>
          </cell>
        </row>
        <row r="34279">
          <cell r="J34279" t="str">
            <v/>
          </cell>
        </row>
        <row r="34280">
          <cell r="J34280" t="str">
            <v/>
          </cell>
        </row>
        <row r="34281">
          <cell r="J34281" t="str">
            <v/>
          </cell>
        </row>
        <row r="34282">
          <cell r="J34282" t="str">
            <v/>
          </cell>
        </row>
        <row r="34283">
          <cell r="J34283" t="str">
            <v/>
          </cell>
        </row>
        <row r="34284">
          <cell r="J34284" t="str">
            <v/>
          </cell>
        </row>
        <row r="34285">
          <cell r="J34285" t="str">
            <v/>
          </cell>
        </row>
        <row r="34286">
          <cell r="J34286" t="str">
            <v/>
          </cell>
        </row>
        <row r="34287">
          <cell r="J34287" t="str">
            <v/>
          </cell>
        </row>
        <row r="34288">
          <cell r="J34288" t="str">
            <v/>
          </cell>
        </row>
        <row r="34289">
          <cell r="J34289" t="str">
            <v/>
          </cell>
        </row>
        <row r="34290">
          <cell r="J34290" t="str">
            <v/>
          </cell>
        </row>
        <row r="34291">
          <cell r="J34291" t="str">
            <v/>
          </cell>
        </row>
        <row r="34292">
          <cell r="J34292" t="str">
            <v/>
          </cell>
        </row>
        <row r="34293">
          <cell r="J34293" t="str">
            <v/>
          </cell>
        </row>
        <row r="34294">
          <cell r="J34294" t="str">
            <v/>
          </cell>
        </row>
        <row r="34295">
          <cell r="J34295" t="str">
            <v/>
          </cell>
        </row>
        <row r="34296">
          <cell r="J34296" t="str">
            <v/>
          </cell>
        </row>
        <row r="34297">
          <cell r="J34297" t="str">
            <v/>
          </cell>
        </row>
        <row r="34298">
          <cell r="J34298" t="str">
            <v/>
          </cell>
        </row>
        <row r="34299">
          <cell r="J34299" t="str">
            <v/>
          </cell>
        </row>
        <row r="34300">
          <cell r="J34300" t="str">
            <v/>
          </cell>
        </row>
        <row r="34301">
          <cell r="J34301" t="str">
            <v/>
          </cell>
        </row>
        <row r="34302">
          <cell r="J34302" t="str">
            <v/>
          </cell>
        </row>
        <row r="34303">
          <cell r="J34303" t="str">
            <v/>
          </cell>
        </row>
        <row r="34304">
          <cell r="J34304" t="str">
            <v/>
          </cell>
        </row>
        <row r="34305">
          <cell r="J34305" t="str">
            <v/>
          </cell>
        </row>
        <row r="34306">
          <cell r="J34306" t="str">
            <v/>
          </cell>
        </row>
        <row r="34307">
          <cell r="J34307" t="str">
            <v/>
          </cell>
        </row>
        <row r="34308">
          <cell r="J34308" t="str">
            <v/>
          </cell>
        </row>
        <row r="34309">
          <cell r="J34309" t="str">
            <v/>
          </cell>
        </row>
        <row r="34310">
          <cell r="J34310" t="str">
            <v/>
          </cell>
        </row>
        <row r="34311">
          <cell r="J34311" t="str">
            <v/>
          </cell>
        </row>
        <row r="34312">
          <cell r="J34312" t="str">
            <v/>
          </cell>
        </row>
        <row r="34313">
          <cell r="J34313" t="str">
            <v/>
          </cell>
        </row>
        <row r="34314">
          <cell r="J34314" t="str">
            <v/>
          </cell>
        </row>
        <row r="34315">
          <cell r="J34315" t="str">
            <v/>
          </cell>
        </row>
        <row r="34316">
          <cell r="J34316" t="str">
            <v/>
          </cell>
        </row>
        <row r="34317">
          <cell r="J34317" t="str">
            <v/>
          </cell>
        </row>
        <row r="34318">
          <cell r="J34318" t="str">
            <v/>
          </cell>
        </row>
        <row r="34319">
          <cell r="J34319" t="str">
            <v/>
          </cell>
        </row>
        <row r="34320">
          <cell r="J34320" t="str">
            <v/>
          </cell>
        </row>
        <row r="34321">
          <cell r="J34321" t="str">
            <v/>
          </cell>
        </row>
        <row r="34322">
          <cell r="J34322" t="str">
            <v/>
          </cell>
        </row>
        <row r="34323">
          <cell r="J34323" t="str">
            <v/>
          </cell>
        </row>
        <row r="34324">
          <cell r="J34324" t="str">
            <v/>
          </cell>
        </row>
        <row r="34325">
          <cell r="J34325" t="str">
            <v/>
          </cell>
        </row>
        <row r="34326">
          <cell r="J34326" t="str">
            <v/>
          </cell>
        </row>
        <row r="34327">
          <cell r="J34327" t="str">
            <v/>
          </cell>
        </row>
        <row r="34328">
          <cell r="J34328" t="str">
            <v/>
          </cell>
        </row>
        <row r="34329">
          <cell r="J34329" t="str">
            <v/>
          </cell>
        </row>
        <row r="34330">
          <cell r="J34330" t="str">
            <v/>
          </cell>
        </row>
        <row r="34331">
          <cell r="J34331" t="str">
            <v/>
          </cell>
        </row>
        <row r="34332">
          <cell r="J34332" t="str">
            <v/>
          </cell>
        </row>
        <row r="34333">
          <cell r="J34333" t="str">
            <v/>
          </cell>
        </row>
        <row r="34334">
          <cell r="J34334" t="str">
            <v/>
          </cell>
        </row>
        <row r="34335">
          <cell r="J34335" t="str">
            <v/>
          </cell>
        </row>
        <row r="34336">
          <cell r="J34336" t="str">
            <v/>
          </cell>
        </row>
        <row r="34337">
          <cell r="J34337" t="str">
            <v/>
          </cell>
        </row>
        <row r="34338">
          <cell r="J34338" t="str">
            <v/>
          </cell>
        </row>
        <row r="34339">
          <cell r="J34339" t="str">
            <v/>
          </cell>
        </row>
        <row r="34340">
          <cell r="J34340" t="str">
            <v/>
          </cell>
        </row>
        <row r="34341">
          <cell r="J34341" t="str">
            <v/>
          </cell>
        </row>
        <row r="34342">
          <cell r="J34342" t="str">
            <v/>
          </cell>
        </row>
        <row r="34343">
          <cell r="J34343" t="str">
            <v/>
          </cell>
        </row>
        <row r="34344">
          <cell r="J34344" t="str">
            <v/>
          </cell>
        </row>
        <row r="34345">
          <cell r="J34345" t="str">
            <v/>
          </cell>
        </row>
        <row r="34346">
          <cell r="J34346" t="str">
            <v/>
          </cell>
        </row>
        <row r="34347">
          <cell r="J34347" t="str">
            <v/>
          </cell>
        </row>
        <row r="34348">
          <cell r="J34348" t="str">
            <v/>
          </cell>
        </row>
        <row r="34349">
          <cell r="J34349" t="str">
            <v/>
          </cell>
        </row>
        <row r="34350">
          <cell r="J34350" t="str">
            <v/>
          </cell>
        </row>
        <row r="34351">
          <cell r="J34351" t="str">
            <v/>
          </cell>
        </row>
        <row r="34352">
          <cell r="J34352" t="str">
            <v/>
          </cell>
        </row>
        <row r="34353">
          <cell r="J34353" t="str">
            <v/>
          </cell>
        </row>
        <row r="34354">
          <cell r="J34354" t="str">
            <v/>
          </cell>
        </row>
        <row r="34355">
          <cell r="J34355" t="str">
            <v/>
          </cell>
        </row>
        <row r="34356">
          <cell r="J34356" t="str">
            <v/>
          </cell>
        </row>
        <row r="34357">
          <cell r="J34357" t="str">
            <v/>
          </cell>
        </row>
        <row r="34358">
          <cell r="J34358" t="str">
            <v/>
          </cell>
        </row>
        <row r="34359">
          <cell r="J34359" t="str">
            <v/>
          </cell>
        </row>
        <row r="34360">
          <cell r="J34360" t="str">
            <v/>
          </cell>
        </row>
        <row r="34361">
          <cell r="J34361" t="str">
            <v/>
          </cell>
        </row>
        <row r="34362">
          <cell r="J34362" t="str">
            <v/>
          </cell>
        </row>
        <row r="34363">
          <cell r="J34363" t="str">
            <v/>
          </cell>
        </row>
        <row r="34364">
          <cell r="J34364" t="str">
            <v/>
          </cell>
        </row>
        <row r="34365">
          <cell r="J34365" t="str">
            <v/>
          </cell>
        </row>
        <row r="34366">
          <cell r="J34366" t="str">
            <v/>
          </cell>
        </row>
        <row r="34367">
          <cell r="J34367" t="str">
            <v/>
          </cell>
        </row>
        <row r="34368">
          <cell r="J34368" t="str">
            <v/>
          </cell>
        </row>
        <row r="34369">
          <cell r="J34369" t="str">
            <v/>
          </cell>
        </row>
        <row r="34370">
          <cell r="J34370" t="str">
            <v/>
          </cell>
        </row>
        <row r="34371">
          <cell r="J34371" t="str">
            <v/>
          </cell>
        </row>
        <row r="34372">
          <cell r="J34372" t="str">
            <v/>
          </cell>
        </row>
        <row r="34373">
          <cell r="J34373" t="str">
            <v/>
          </cell>
        </row>
        <row r="34374">
          <cell r="J34374" t="str">
            <v/>
          </cell>
        </row>
        <row r="34375">
          <cell r="J34375" t="str">
            <v/>
          </cell>
        </row>
        <row r="34376">
          <cell r="J34376" t="str">
            <v/>
          </cell>
        </row>
        <row r="34377">
          <cell r="J34377" t="str">
            <v/>
          </cell>
        </row>
        <row r="34378">
          <cell r="J34378" t="str">
            <v/>
          </cell>
        </row>
        <row r="34379">
          <cell r="J34379" t="str">
            <v/>
          </cell>
        </row>
        <row r="34380">
          <cell r="J34380" t="str">
            <v/>
          </cell>
        </row>
        <row r="34381">
          <cell r="J34381" t="str">
            <v/>
          </cell>
        </row>
        <row r="34382">
          <cell r="J34382" t="str">
            <v/>
          </cell>
        </row>
        <row r="34383">
          <cell r="J34383" t="str">
            <v/>
          </cell>
        </row>
        <row r="34384">
          <cell r="J34384" t="str">
            <v/>
          </cell>
        </row>
        <row r="34385">
          <cell r="J34385" t="str">
            <v/>
          </cell>
        </row>
        <row r="34386">
          <cell r="J34386" t="str">
            <v/>
          </cell>
        </row>
        <row r="34387">
          <cell r="J34387" t="str">
            <v/>
          </cell>
        </row>
        <row r="34388">
          <cell r="J34388" t="str">
            <v/>
          </cell>
        </row>
        <row r="34389">
          <cell r="J34389" t="str">
            <v/>
          </cell>
        </row>
        <row r="34390">
          <cell r="J34390" t="str">
            <v/>
          </cell>
        </row>
        <row r="34391">
          <cell r="J34391" t="str">
            <v/>
          </cell>
        </row>
        <row r="34392">
          <cell r="J34392" t="str">
            <v/>
          </cell>
        </row>
        <row r="34393">
          <cell r="J34393" t="str">
            <v/>
          </cell>
        </row>
        <row r="34394">
          <cell r="J34394" t="str">
            <v/>
          </cell>
        </row>
        <row r="34395">
          <cell r="J34395" t="str">
            <v/>
          </cell>
        </row>
        <row r="34396">
          <cell r="J34396" t="str">
            <v/>
          </cell>
        </row>
        <row r="34397">
          <cell r="J34397" t="str">
            <v/>
          </cell>
        </row>
        <row r="34398">
          <cell r="J34398" t="str">
            <v/>
          </cell>
        </row>
        <row r="34399">
          <cell r="J34399" t="str">
            <v/>
          </cell>
        </row>
        <row r="34400">
          <cell r="J34400" t="str">
            <v/>
          </cell>
        </row>
        <row r="34401">
          <cell r="J34401" t="str">
            <v/>
          </cell>
        </row>
        <row r="34402">
          <cell r="J34402" t="str">
            <v/>
          </cell>
        </row>
        <row r="34403">
          <cell r="J34403" t="str">
            <v/>
          </cell>
        </row>
        <row r="34404">
          <cell r="J34404" t="str">
            <v/>
          </cell>
        </row>
        <row r="34405">
          <cell r="J34405" t="str">
            <v/>
          </cell>
        </row>
        <row r="34406">
          <cell r="J34406" t="str">
            <v/>
          </cell>
        </row>
        <row r="34407">
          <cell r="J34407" t="str">
            <v/>
          </cell>
        </row>
        <row r="34408">
          <cell r="J34408" t="str">
            <v/>
          </cell>
        </row>
        <row r="34409">
          <cell r="J34409" t="str">
            <v/>
          </cell>
        </row>
        <row r="34410">
          <cell r="J34410" t="str">
            <v/>
          </cell>
        </row>
        <row r="34411">
          <cell r="J34411" t="str">
            <v/>
          </cell>
        </row>
        <row r="34412">
          <cell r="J34412" t="str">
            <v/>
          </cell>
        </row>
        <row r="34413">
          <cell r="J34413" t="str">
            <v/>
          </cell>
        </row>
        <row r="34414">
          <cell r="J34414" t="str">
            <v/>
          </cell>
        </row>
        <row r="34415">
          <cell r="J34415" t="str">
            <v/>
          </cell>
        </row>
        <row r="34416">
          <cell r="J34416" t="str">
            <v/>
          </cell>
        </row>
        <row r="34417">
          <cell r="J34417" t="str">
            <v/>
          </cell>
        </row>
        <row r="34418">
          <cell r="J34418" t="str">
            <v/>
          </cell>
        </row>
        <row r="34419">
          <cell r="J34419" t="str">
            <v/>
          </cell>
        </row>
        <row r="34420">
          <cell r="J34420" t="str">
            <v/>
          </cell>
        </row>
        <row r="34421">
          <cell r="J34421" t="str">
            <v/>
          </cell>
        </row>
        <row r="34422">
          <cell r="J34422" t="str">
            <v/>
          </cell>
        </row>
        <row r="34423">
          <cell r="J34423" t="str">
            <v/>
          </cell>
        </row>
        <row r="34424">
          <cell r="J34424" t="str">
            <v/>
          </cell>
        </row>
        <row r="34425">
          <cell r="J34425" t="str">
            <v/>
          </cell>
        </row>
        <row r="34426">
          <cell r="J34426" t="str">
            <v/>
          </cell>
        </row>
        <row r="34427">
          <cell r="J34427" t="str">
            <v/>
          </cell>
        </row>
        <row r="34428">
          <cell r="J34428" t="str">
            <v/>
          </cell>
        </row>
        <row r="34429">
          <cell r="J34429" t="str">
            <v/>
          </cell>
        </row>
        <row r="34430">
          <cell r="J34430" t="str">
            <v/>
          </cell>
        </row>
        <row r="34431">
          <cell r="J34431" t="str">
            <v/>
          </cell>
        </row>
        <row r="34432">
          <cell r="J34432" t="str">
            <v/>
          </cell>
        </row>
        <row r="34433">
          <cell r="J34433" t="str">
            <v/>
          </cell>
        </row>
        <row r="34434">
          <cell r="J34434" t="str">
            <v/>
          </cell>
        </row>
        <row r="34435">
          <cell r="J34435" t="str">
            <v/>
          </cell>
        </row>
        <row r="34436">
          <cell r="J34436" t="str">
            <v/>
          </cell>
        </row>
        <row r="34437">
          <cell r="J34437" t="str">
            <v/>
          </cell>
        </row>
        <row r="34438">
          <cell r="J34438" t="str">
            <v/>
          </cell>
        </row>
        <row r="34439">
          <cell r="J34439" t="str">
            <v/>
          </cell>
        </row>
        <row r="34440">
          <cell r="J34440" t="str">
            <v/>
          </cell>
        </row>
        <row r="34441">
          <cell r="J34441" t="str">
            <v/>
          </cell>
        </row>
        <row r="34442">
          <cell r="J34442" t="str">
            <v/>
          </cell>
        </row>
        <row r="34443">
          <cell r="J34443" t="str">
            <v/>
          </cell>
        </row>
        <row r="34444">
          <cell r="J34444" t="str">
            <v/>
          </cell>
        </row>
        <row r="34445">
          <cell r="J34445" t="str">
            <v/>
          </cell>
        </row>
        <row r="34446">
          <cell r="J34446" t="str">
            <v/>
          </cell>
        </row>
        <row r="34447">
          <cell r="J34447" t="str">
            <v/>
          </cell>
        </row>
        <row r="34448">
          <cell r="J34448" t="str">
            <v/>
          </cell>
        </row>
        <row r="34449">
          <cell r="J34449" t="str">
            <v/>
          </cell>
        </row>
        <row r="34450">
          <cell r="J34450" t="str">
            <v/>
          </cell>
        </row>
        <row r="34451">
          <cell r="J34451" t="str">
            <v/>
          </cell>
        </row>
        <row r="34452">
          <cell r="J34452" t="str">
            <v/>
          </cell>
        </row>
        <row r="34453">
          <cell r="J34453" t="str">
            <v/>
          </cell>
        </row>
        <row r="34454">
          <cell r="J34454" t="str">
            <v/>
          </cell>
        </row>
        <row r="34455">
          <cell r="J34455" t="str">
            <v/>
          </cell>
        </row>
        <row r="34456">
          <cell r="J34456" t="str">
            <v/>
          </cell>
        </row>
        <row r="34457">
          <cell r="J34457" t="str">
            <v/>
          </cell>
        </row>
        <row r="34458">
          <cell r="J34458" t="str">
            <v/>
          </cell>
        </row>
        <row r="34459">
          <cell r="J34459" t="str">
            <v/>
          </cell>
        </row>
        <row r="34460">
          <cell r="J34460" t="str">
            <v/>
          </cell>
        </row>
        <row r="34461">
          <cell r="J34461" t="str">
            <v/>
          </cell>
        </row>
        <row r="34462">
          <cell r="J34462" t="str">
            <v/>
          </cell>
        </row>
        <row r="34463">
          <cell r="J34463" t="str">
            <v/>
          </cell>
        </row>
        <row r="34464">
          <cell r="J34464" t="str">
            <v/>
          </cell>
        </row>
        <row r="34465">
          <cell r="J34465" t="str">
            <v/>
          </cell>
        </row>
        <row r="34466">
          <cell r="J34466" t="str">
            <v/>
          </cell>
        </row>
        <row r="34467">
          <cell r="J34467" t="str">
            <v/>
          </cell>
        </row>
        <row r="34468">
          <cell r="J34468" t="str">
            <v/>
          </cell>
        </row>
        <row r="34469">
          <cell r="J34469" t="str">
            <v/>
          </cell>
        </row>
        <row r="34470">
          <cell r="J34470" t="str">
            <v/>
          </cell>
        </row>
        <row r="34471">
          <cell r="J34471" t="str">
            <v/>
          </cell>
        </row>
        <row r="34472">
          <cell r="J34472" t="str">
            <v/>
          </cell>
        </row>
        <row r="34473">
          <cell r="J34473" t="str">
            <v/>
          </cell>
        </row>
        <row r="34474">
          <cell r="J34474" t="str">
            <v/>
          </cell>
        </row>
        <row r="34475">
          <cell r="J34475" t="str">
            <v/>
          </cell>
        </row>
        <row r="34476">
          <cell r="J34476" t="str">
            <v/>
          </cell>
        </row>
        <row r="34477">
          <cell r="J34477" t="str">
            <v/>
          </cell>
        </row>
        <row r="34478">
          <cell r="J34478" t="str">
            <v/>
          </cell>
        </row>
        <row r="34479">
          <cell r="J34479" t="str">
            <v/>
          </cell>
        </row>
        <row r="34480">
          <cell r="J34480" t="str">
            <v/>
          </cell>
        </row>
        <row r="34481">
          <cell r="J34481" t="str">
            <v/>
          </cell>
        </row>
        <row r="34482">
          <cell r="J34482" t="str">
            <v/>
          </cell>
        </row>
        <row r="34483">
          <cell r="J34483" t="str">
            <v/>
          </cell>
        </row>
        <row r="34484">
          <cell r="J34484" t="str">
            <v/>
          </cell>
        </row>
        <row r="34485">
          <cell r="J34485" t="str">
            <v/>
          </cell>
        </row>
        <row r="34486">
          <cell r="J34486" t="str">
            <v/>
          </cell>
        </row>
        <row r="34487">
          <cell r="J34487" t="str">
            <v/>
          </cell>
        </row>
        <row r="34488">
          <cell r="J34488" t="str">
            <v/>
          </cell>
        </row>
        <row r="34489">
          <cell r="J34489" t="str">
            <v/>
          </cell>
        </row>
        <row r="34490">
          <cell r="J34490" t="str">
            <v/>
          </cell>
        </row>
        <row r="34491">
          <cell r="J34491" t="str">
            <v/>
          </cell>
        </row>
        <row r="34492">
          <cell r="J34492" t="str">
            <v/>
          </cell>
        </row>
        <row r="34493">
          <cell r="J34493" t="str">
            <v/>
          </cell>
        </row>
        <row r="34494">
          <cell r="J34494" t="str">
            <v/>
          </cell>
        </row>
        <row r="34495">
          <cell r="J34495" t="str">
            <v/>
          </cell>
        </row>
        <row r="34496">
          <cell r="J34496" t="str">
            <v/>
          </cell>
        </row>
        <row r="34497">
          <cell r="J34497" t="str">
            <v/>
          </cell>
        </row>
        <row r="34498">
          <cell r="J34498" t="str">
            <v/>
          </cell>
        </row>
        <row r="34499">
          <cell r="J34499" t="str">
            <v/>
          </cell>
        </row>
        <row r="34500">
          <cell r="J34500" t="str">
            <v/>
          </cell>
        </row>
        <row r="34501">
          <cell r="J34501" t="str">
            <v/>
          </cell>
        </row>
        <row r="34502">
          <cell r="J34502" t="str">
            <v/>
          </cell>
        </row>
        <row r="34503">
          <cell r="J34503" t="str">
            <v/>
          </cell>
        </row>
        <row r="34504">
          <cell r="J34504" t="str">
            <v/>
          </cell>
        </row>
        <row r="34505">
          <cell r="J34505" t="str">
            <v/>
          </cell>
        </row>
        <row r="34506">
          <cell r="J34506" t="str">
            <v/>
          </cell>
        </row>
        <row r="34507">
          <cell r="J34507" t="str">
            <v/>
          </cell>
        </row>
        <row r="34508">
          <cell r="J34508" t="str">
            <v/>
          </cell>
        </row>
        <row r="34509">
          <cell r="J34509" t="str">
            <v/>
          </cell>
        </row>
        <row r="34510">
          <cell r="J34510" t="str">
            <v/>
          </cell>
        </row>
        <row r="34511">
          <cell r="J34511" t="str">
            <v/>
          </cell>
        </row>
        <row r="34512">
          <cell r="J34512" t="str">
            <v/>
          </cell>
        </row>
        <row r="34513">
          <cell r="J34513" t="str">
            <v/>
          </cell>
        </row>
        <row r="34514">
          <cell r="J34514" t="str">
            <v/>
          </cell>
        </row>
        <row r="34515">
          <cell r="J34515" t="str">
            <v/>
          </cell>
        </row>
        <row r="34516">
          <cell r="J34516" t="str">
            <v/>
          </cell>
        </row>
        <row r="34517">
          <cell r="J34517" t="str">
            <v/>
          </cell>
        </row>
        <row r="34518">
          <cell r="J34518" t="str">
            <v/>
          </cell>
        </row>
        <row r="34519">
          <cell r="J34519" t="str">
            <v/>
          </cell>
        </row>
        <row r="34520">
          <cell r="J34520" t="str">
            <v/>
          </cell>
        </row>
        <row r="34521">
          <cell r="J34521" t="str">
            <v/>
          </cell>
        </row>
        <row r="34522">
          <cell r="J34522" t="str">
            <v/>
          </cell>
        </row>
        <row r="34523">
          <cell r="J34523" t="str">
            <v/>
          </cell>
        </row>
        <row r="34524">
          <cell r="J34524" t="str">
            <v/>
          </cell>
        </row>
        <row r="34525">
          <cell r="J34525" t="str">
            <v/>
          </cell>
        </row>
        <row r="34526">
          <cell r="J34526" t="str">
            <v/>
          </cell>
        </row>
        <row r="34527">
          <cell r="J34527" t="str">
            <v/>
          </cell>
        </row>
        <row r="34528">
          <cell r="J34528" t="str">
            <v/>
          </cell>
        </row>
        <row r="34529">
          <cell r="J34529" t="str">
            <v/>
          </cell>
        </row>
        <row r="34530">
          <cell r="J34530" t="str">
            <v/>
          </cell>
        </row>
        <row r="34531">
          <cell r="J34531" t="str">
            <v/>
          </cell>
        </row>
        <row r="34532">
          <cell r="J34532" t="str">
            <v/>
          </cell>
        </row>
        <row r="34533">
          <cell r="J34533" t="str">
            <v/>
          </cell>
        </row>
        <row r="34534">
          <cell r="J34534" t="str">
            <v/>
          </cell>
        </row>
        <row r="34535">
          <cell r="J34535" t="str">
            <v/>
          </cell>
        </row>
        <row r="34536">
          <cell r="J34536" t="str">
            <v/>
          </cell>
        </row>
        <row r="34537">
          <cell r="J34537" t="str">
            <v/>
          </cell>
        </row>
        <row r="34538">
          <cell r="J34538" t="str">
            <v/>
          </cell>
        </row>
        <row r="34539">
          <cell r="J34539" t="str">
            <v/>
          </cell>
        </row>
        <row r="34540">
          <cell r="J34540" t="str">
            <v/>
          </cell>
        </row>
        <row r="34541">
          <cell r="J34541" t="str">
            <v/>
          </cell>
        </row>
        <row r="34542">
          <cell r="J34542" t="str">
            <v/>
          </cell>
        </row>
        <row r="34543">
          <cell r="J34543" t="str">
            <v/>
          </cell>
        </row>
        <row r="34544">
          <cell r="J34544" t="str">
            <v/>
          </cell>
        </row>
        <row r="34545">
          <cell r="J34545" t="str">
            <v/>
          </cell>
        </row>
        <row r="34546">
          <cell r="J34546" t="str">
            <v/>
          </cell>
        </row>
        <row r="34547">
          <cell r="J34547" t="str">
            <v/>
          </cell>
        </row>
        <row r="34548">
          <cell r="J34548" t="str">
            <v/>
          </cell>
        </row>
        <row r="34549">
          <cell r="J34549" t="str">
            <v/>
          </cell>
        </row>
        <row r="34550">
          <cell r="J34550" t="str">
            <v/>
          </cell>
        </row>
        <row r="34551">
          <cell r="J34551" t="str">
            <v/>
          </cell>
        </row>
        <row r="34552">
          <cell r="J34552" t="str">
            <v/>
          </cell>
        </row>
        <row r="34553">
          <cell r="J34553" t="str">
            <v/>
          </cell>
        </row>
        <row r="34554">
          <cell r="J34554" t="str">
            <v/>
          </cell>
        </row>
        <row r="34555">
          <cell r="J34555" t="str">
            <v/>
          </cell>
        </row>
        <row r="34556">
          <cell r="J34556" t="str">
            <v/>
          </cell>
        </row>
        <row r="34557">
          <cell r="J34557" t="str">
            <v/>
          </cell>
        </row>
        <row r="34558">
          <cell r="J34558" t="str">
            <v/>
          </cell>
        </row>
        <row r="34559">
          <cell r="J34559" t="str">
            <v/>
          </cell>
        </row>
        <row r="34560">
          <cell r="J34560" t="str">
            <v/>
          </cell>
        </row>
        <row r="34561">
          <cell r="J34561" t="str">
            <v/>
          </cell>
        </row>
        <row r="34562">
          <cell r="J34562" t="str">
            <v/>
          </cell>
        </row>
        <row r="34563">
          <cell r="J34563" t="str">
            <v/>
          </cell>
        </row>
        <row r="34564">
          <cell r="J34564" t="str">
            <v/>
          </cell>
        </row>
        <row r="34565">
          <cell r="J34565" t="str">
            <v/>
          </cell>
        </row>
        <row r="34566">
          <cell r="J34566" t="str">
            <v/>
          </cell>
        </row>
        <row r="34567">
          <cell r="J34567" t="str">
            <v/>
          </cell>
        </row>
        <row r="34568">
          <cell r="J34568" t="str">
            <v/>
          </cell>
        </row>
        <row r="34569">
          <cell r="J34569" t="str">
            <v/>
          </cell>
        </row>
        <row r="34570">
          <cell r="J34570" t="str">
            <v/>
          </cell>
        </row>
        <row r="34571">
          <cell r="J34571" t="str">
            <v/>
          </cell>
        </row>
        <row r="34572">
          <cell r="J34572" t="str">
            <v/>
          </cell>
        </row>
        <row r="34573">
          <cell r="J34573" t="str">
            <v/>
          </cell>
        </row>
        <row r="34574">
          <cell r="J34574" t="str">
            <v/>
          </cell>
        </row>
        <row r="34575">
          <cell r="J34575" t="str">
            <v/>
          </cell>
        </row>
        <row r="34576">
          <cell r="J34576" t="str">
            <v/>
          </cell>
        </row>
        <row r="34577">
          <cell r="J34577" t="str">
            <v/>
          </cell>
        </row>
        <row r="34578">
          <cell r="J34578" t="str">
            <v/>
          </cell>
        </row>
        <row r="34579">
          <cell r="J34579" t="str">
            <v/>
          </cell>
        </row>
        <row r="34580">
          <cell r="J34580" t="str">
            <v/>
          </cell>
        </row>
        <row r="34581">
          <cell r="J34581" t="str">
            <v/>
          </cell>
        </row>
        <row r="34582">
          <cell r="J34582" t="str">
            <v/>
          </cell>
        </row>
        <row r="34583">
          <cell r="J34583" t="str">
            <v/>
          </cell>
        </row>
        <row r="34584">
          <cell r="J34584" t="str">
            <v/>
          </cell>
        </row>
        <row r="34585">
          <cell r="J34585" t="str">
            <v/>
          </cell>
        </row>
        <row r="34586">
          <cell r="J34586" t="str">
            <v/>
          </cell>
        </row>
        <row r="34587">
          <cell r="J34587" t="str">
            <v/>
          </cell>
        </row>
        <row r="34588">
          <cell r="J34588" t="str">
            <v/>
          </cell>
        </row>
        <row r="34589">
          <cell r="J34589" t="str">
            <v/>
          </cell>
        </row>
        <row r="34590">
          <cell r="J34590" t="str">
            <v/>
          </cell>
        </row>
        <row r="34591">
          <cell r="J34591" t="str">
            <v/>
          </cell>
        </row>
        <row r="34592">
          <cell r="J34592" t="str">
            <v/>
          </cell>
        </row>
        <row r="34593">
          <cell r="J34593" t="str">
            <v/>
          </cell>
        </row>
        <row r="34594">
          <cell r="J34594" t="str">
            <v/>
          </cell>
        </row>
        <row r="34595">
          <cell r="J34595" t="str">
            <v/>
          </cell>
        </row>
        <row r="34596">
          <cell r="J34596" t="str">
            <v/>
          </cell>
        </row>
        <row r="34597">
          <cell r="J34597" t="str">
            <v/>
          </cell>
        </row>
        <row r="34598">
          <cell r="J34598" t="str">
            <v/>
          </cell>
        </row>
        <row r="34599">
          <cell r="J34599" t="str">
            <v/>
          </cell>
        </row>
        <row r="34600">
          <cell r="J34600" t="str">
            <v/>
          </cell>
        </row>
        <row r="34601">
          <cell r="J34601" t="str">
            <v/>
          </cell>
        </row>
        <row r="34602">
          <cell r="J34602" t="str">
            <v/>
          </cell>
        </row>
        <row r="34603">
          <cell r="J34603" t="str">
            <v/>
          </cell>
        </row>
        <row r="34604">
          <cell r="J34604" t="str">
            <v/>
          </cell>
        </row>
        <row r="34605">
          <cell r="J34605" t="str">
            <v/>
          </cell>
        </row>
        <row r="34606">
          <cell r="J34606" t="str">
            <v/>
          </cell>
        </row>
        <row r="34607">
          <cell r="J34607" t="str">
            <v/>
          </cell>
        </row>
        <row r="34608">
          <cell r="J34608" t="str">
            <v/>
          </cell>
        </row>
        <row r="34609">
          <cell r="J34609" t="str">
            <v/>
          </cell>
        </row>
        <row r="34610">
          <cell r="J34610" t="str">
            <v/>
          </cell>
        </row>
        <row r="34611">
          <cell r="J34611" t="str">
            <v/>
          </cell>
        </row>
        <row r="34612">
          <cell r="J34612" t="str">
            <v/>
          </cell>
        </row>
        <row r="34613">
          <cell r="J34613" t="str">
            <v/>
          </cell>
        </row>
        <row r="34614">
          <cell r="J34614" t="str">
            <v/>
          </cell>
        </row>
        <row r="34615">
          <cell r="J34615" t="str">
            <v/>
          </cell>
        </row>
        <row r="34616">
          <cell r="J34616" t="str">
            <v/>
          </cell>
        </row>
        <row r="34617">
          <cell r="J34617" t="str">
            <v/>
          </cell>
        </row>
        <row r="34618">
          <cell r="J34618" t="str">
            <v/>
          </cell>
        </row>
        <row r="34619">
          <cell r="J34619" t="str">
            <v/>
          </cell>
        </row>
        <row r="34620">
          <cell r="J34620" t="str">
            <v/>
          </cell>
        </row>
        <row r="34621">
          <cell r="J34621" t="str">
            <v/>
          </cell>
        </row>
        <row r="34622">
          <cell r="J34622" t="str">
            <v/>
          </cell>
        </row>
        <row r="34623">
          <cell r="J34623" t="str">
            <v/>
          </cell>
        </row>
        <row r="34624">
          <cell r="J34624" t="str">
            <v/>
          </cell>
        </row>
        <row r="34625">
          <cell r="J34625" t="str">
            <v/>
          </cell>
        </row>
        <row r="34626">
          <cell r="J34626" t="str">
            <v/>
          </cell>
        </row>
        <row r="34627">
          <cell r="J34627" t="str">
            <v/>
          </cell>
        </row>
        <row r="34628">
          <cell r="J34628" t="str">
            <v/>
          </cell>
        </row>
        <row r="34629">
          <cell r="J34629" t="str">
            <v/>
          </cell>
        </row>
        <row r="34630">
          <cell r="J34630" t="str">
            <v/>
          </cell>
        </row>
        <row r="34631">
          <cell r="J34631" t="str">
            <v/>
          </cell>
        </row>
        <row r="34632">
          <cell r="J34632" t="str">
            <v/>
          </cell>
        </row>
        <row r="34633">
          <cell r="J34633" t="str">
            <v/>
          </cell>
        </row>
        <row r="34634">
          <cell r="J34634" t="str">
            <v/>
          </cell>
        </row>
        <row r="34635">
          <cell r="J34635" t="str">
            <v/>
          </cell>
        </row>
        <row r="34636">
          <cell r="J34636" t="str">
            <v/>
          </cell>
        </row>
        <row r="34637">
          <cell r="J34637" t="str">
            <v/>
          </cell>
        </row>
        <row r="34638">
          <cell r="J34638" t="str">
            <v/>
          </cell>
        </row>
        <row r="34639">
          <cell r="J34639" t="str">
            <v/>
          </cell>
        </row>
        <row r="34640">
          <cell r="J34640" t="str">
            <v/>
          </cell>
        </row>
        <row r="34641">
          <cell r="J34641" t="str">
            <v/>
          </cell>
        </row>
        <row r="34642">
          <cell r="J34642" t="str">
            <v/>
          </cell>
        </row>
        <row r="34643">
          <cell r="J34643" t="str">
            <v/>
          </cell>
        </row>
        <row r="34644">
          <cell r="J34644" t="str">
            <v/>
          </cell>
        </row>
        <row r="34645">
          <cell r="J34645" t="str">
            <v/>
          </cell>
        </row>
        <row r="34646">
          <cell r="J34646" t="str">
            <v/>
          </cell>
        </row>
        <row r="34647">
          <cell r="J34647" t="str">
            <v/>
          </cell>
        </row>
        <row r="34648">
          <cell r="J34648" t="str">
            <v/>
          </cell>
        </row>
        <row r="34649">
          <cell r="J34649" t="str">
            <v/>
          </cell>
        </row>
        <row r="34650">
          <cell r="J34650" t="str">
            <v/>
          </cell>
        </row>
        <row r="34651">
          <cell r="J34651" t="str">
            <v/>
          </cell>
        </row>
        <row r="34652">
          <cell r="J34652" t="str">
            <v/>
          </cell>
        </row>
        <row r="34653">
          <cell r="J34653" t="str">
            <v/>
          </cell>
        </row>
        <row r="34654">
          <cell r="J34654" t="str">
            <v/>
          </cell>
        </row>
        <row r="34655">
          <cell r="J34655" t="str">
            <v/>
          </cell>
        </row>
        <row r="34656">
          <cell r="J34656" t="str">
            <v/>
          </cell>
        </row>
        <row r="34657">
          <cell r="J34657" t="str">
            <v/>
          </cell>
        </row>
        <row r="34658">
          <cell r="J34658" t="str">
            <v/>
          </cell>
        </row>
        <row r="34659">
          <cell r="J34659" t="str">
            <v/>
          </cell>
        </row>
        <row r="34660">
          <cell r="J34660" t="str">
            <v/>
          </cell>
        </row>
        <row r="34661">
          <cell r="J34661" t="str">
            <v/>
          </cell>
        </row>
        <row r="34662">
          <cell r="J34662" t="str">
            <v/>
          </cell>
        </row>
        <row r="34663">
          <cell r="J34663" t="str">
            <v/>
          </cell>
        </row>
        <row r="34664">
          <cell r="J34664" t="str">
            <v/>
          </cell>
        </row>
        <row r="34665">
          <cell r="J34665" t="str">
            <v/>
          </cell>
        </row>
        <row r="34666">
          <cell r="J34666" t="str">
            <v/>
          </cell>
        </row>
        <row r="34667">
          <cell r="J34667" t="str">
            <v/>
          </cell>
        </row>
        <row r="34668">
          <cell r="J34668" t="str">
            <v/>
          </cell>
        </row>
        <row r="34669">
          <cell r="J34669" t="str">
            <v/>
          </cell>
        </row>
        <row r="34670">
          <cell r="J34670" t="str">
            <v/>
          </cell>
        </row>
        <row r="34671">
          <cell r="J34671" t="str">
            <v/>
          </cell>
        </row>
        <row r="34672">
          <cell r="J34672" t="str">
            <v/>
          </cell>
        </row>
        <row r="34673">
          <cell r="J34673" t="str">
            <v/>
          </cell>
        </row>
        <row r="34674">
          <cell r="J34674" t="str">
            <v/>
          </cell>
        </row>
        <row r="34675">
          <cell r="J34675" t="str">
            <v/>
          </cell>
        </row>
        <row r="34676">
          <cell r="J34676" t="str">
            <v/>
          </cell>
        </row>
        <row r="34677">
          <cell r="J34677" t="str">
            <v/>
          </cell>
        </row>
        <row r="34678">
          <cell r="J34678" t="str">
            <v/>
          </cell>
        </row>
        <row r="34679">
          <cell r="J34679" t="str">
            <v/>
          </cell>
        </row>
        <row r="34680">
          <cell r="J34680" t="str">
            <v/>
          </cell>
        </row>
        <row r="34681">
          <cell r="J34681" t="str">
            <v/>
          </cell>
        </row>
        <row r="34682">
          <cell r="J34682" t="str">
            <v/>
          </cell>
        </row>
        <row r="34683">
          <cell r="J34683" t="str">
            <v/>
          </cell>
        </row>
        <row r="34684">
          <cell r="J34684" t="str">
            <v/>
          </cell>
        </row>
        <row r="34685">
          <cell r="J34685" t="str">
            <v/>
          </cell>
        </row>
        <row r="34686">
          <cell r="J34686" t="str">
            <v/>
          </cell>
        </row>
        <row r="34687">
          <cell r="J34687" t="str">
            <v/>
          </cell>
        </row>
        <row r="34688">
          <cell r="J34688" t="str">
            <v/>
          </cell>
        </row>
        <row r="34689">
          <cell r="J34689" t="str">
            <v/>
          </cell>
        </row>
        <row r="34690">
          <cell r="J34690" t="str">
            <v/>
          </cell>
        </row>
        <row r="34691">
          <cell r="J34691" t="str">
            <v/>
          </cell>
        </row>
        <row r="34692">
          <cell r="J34692" t="str">
            <v/>
          </cell>
        </row>
        <row r="34693">
          <cell r="J34693" t="str">
            <v/>
          </cell>
        </row>
        <row r="34694">
          <cell r="J34694" t="str">
            <v/>
          </cell>
        </row>
        <row r="34695">
          <cell r="J34695" t="str">
            <v/>
          </cell>
        </row>
        <row r="34696">
          <cell r="J34696" t="str">
            <v/>
          </cell>
        </row>
        <row r="34697">
          <cell r="J34697" t="str">
            <v/>
          </cell>
        </row>
        <row r="34698">
          <cell r="J34698" t="str">
            <v/>
          </cell>
        </row>
        <row r="34699">
          <cell r="J34699" t="str">
            <v/>
          </cell>
        </row>
        <row r="34700">
          <cell r="J34700" t="str">
            <v/>
          </cell>
        </row>
        <row r="34701">
          <cell r="J34701" t="str">
            <v/>
          </cell>
        </row>
        <row r="34702">
          <cell r="J34702" t="str">
            <v/>
          </cell>
        </row>
        <row r="34703">
          <cell r="J34703" t="str">
            <v/>
          </cell>
        </row>
        <row r="34704">
          <cell r="J34704" t="str">
            <v/>
          </cell>
        </row>
        <row r="34705">
          <cell r="J34705" t="str">
            <v/>
          </cell>
        </row>
        <row r="34706">
          <cell r="J34706" t="str">
            <v/>
          </cell>
        </row>
        <row r="34707">
          <cell r="J34707" t="str">
            <v/>
          </cell>
        </row>
        <row r="34708">
          <cell r="J34708" t="str">
            <v/>
          </cell>
        </row>
        <row r="34709">
          <cell r="J34709" t="str">
            <v/>
          </cell>
        </row>
        <row r="34710">
          <cell r="J34710" t="str">
            <v/>
          </cell>
        </row>
        <row r="34711">
          <cell r="J34711" t="str">
            <v/>
          </cell>
        </row>
        <row r="34712">
          <cell r="J34712" t="str">
            <v/>
          </cell>
        </row>
        <row r="34713">
          <cell r="J34713" t="str">
            <v/>
          </cell>
        </row>
        <row r="34714">
          <cell r="J34714" t="str">
            <v/>
          </cell>
        </row>
        <row r="34715">
          <cell r="J34715" t="str">
            <v/>
          </cell>
        </row>
        <row r="34716">
          <cell r="J34716" t="str">
            <v/>
          </cell>
        </row>
        <row r="34717">
          <cell r="J34717" t="str">
            <v/>
          </cell>
        </row>
        <row r="34718">
          <cell r="J34718" t="str">
            <v/>
          </cell>
        </row>
        <row r="34719">
          <cell r="J34719" t="str">
            <v/>
          </cell>
        </row>
        <row r="34720">
          <cell r="J34720" t="str">
            <v/>
          </cell>
        </row>
        <row r="34721">
          <cell r="J34721" t="str">
            <v/>
          </cell>
        </row>
        <row r="34722">
          <cell r="J34722" t="str">
            <v/>
          </cell>
        </row>
        <row r="34723">
          <cell r="J34723" t="str">
            <v/>
          </cell>
        </row>
        <row r="34724">
          <cell r="J34724" t="str">
            <v/>
          </cell>
        </row>
        <row r="34725">
          <cell r="J34725" t="str">
            <v/>
          </cell>
        </row>
        <row r="34726">
          <cell r="J34726" t="str">
            <v/>
          </cell>
        </row>
        <row r="34727">
          <cell r="J34727" t="str">
            <v/>
          </cell>
        </row>
        <row r="34728">
          <cell r="J34728" t="str">
            <v/>
          </cell>
        </row>
        <row r="34729">
          <cell r="J34729" t="str">
            <v/>
          </cell>
        </row>
        <row r="34730">
          <cell r="J34730" t="str">
            <v/>
          </cell>
        </row>
        <row r="34731">
          <cell r="J34731" t="str">
            <v/>
          </cell>
        </row>
        <row r="34732">
          <cell r="J34732" t="str">
            <v/>
          </cell>
        </row>
        <row r="34733">
          <cell r="J34733" t="str">
            <v/>
          </cell>
        </row>
        <row r="34734">
          <cell r="J34734" t="str">
            <v/>
          </cell>
        </row>
        <row r="34735">
          <cell r="J34735" t="str">
            <v/>
          </cell>
        </row>
        <row r="34736">
          <cell r="J34736" t="str">
            <v/>
          </cell>
        </row>
        <row r="34737">
          <cell r="J34737" t="str">
            <v/>
          </cell>
        </row>
        <row r="34738">
          <cell r="J34738" t="str">
            <v/>
          </cell>
        </row>
        <row r="34739">
          <cell r="J34739" t="str">
            <v/>
          </cell>
        </row>
        <row r="34740">
          <cell r="J34740" t="str">
            <v/>
          </cell>
        </row>
        <row r="34741">
          <cell r="J34741" t="str">
            <v/>
          </cell>
        </row>
        <row r="34742">
          <cell r="J34742" t="str">
            <v/>
          </cell>
        </row>
        <row r="34743">
          <cell r="J34743" t="str">
            <v/>
          </cell>
        </row>
        <row r="34744">
          <cell r="J34744" t="str">
            <v/>
          </cell>
        </row>
        <row r="34745">
          <cell r="J34745" t="str">
            <v/>
          </cell>
        </row>
        <row r="34746">
          <cell r="J34746" t="str">
            <v/>
          </cell>
        </row>
        <row r="34747">
          <cell r="J34747" t="str">
            <v/>
          </cell>
        </row>
        <row r="34748">
          <cell r="J34748" t="str">
            <v/>
          </cell>
        </row>
        <row r="34749">
          <cell r="J34749" t="str">
            <v/>
          </cell>
        </row>
        <row r="34750">
          <cell r="J34750" t="str">
            <v/>
          </cell>
        </row>
        <row r="34751">
          <cell r="J34751" t="str">
            <v/>
          </cell>
        </row>
        <row r="34752">
          <cell r="J34752" t="str">
            <v/>
          </cell>
        </row>
        <row r="34753">
          <cell r="J34753" t="str">
            <v/>
          </cell>
        </row>
        <row r="34754">
          <cell r="J34754" t="str">
            <v/>
          </cell>
        </row>
        <row r="34755">
          <cell r="J34755" t="str">
            <v/>
          </cell>
        </row>
        <row r="34756">
          <cell r="J34756" t="str">
            <v/>
          </cell>
        </row>
        <row r="34757">
          <cell r="J34757" t="str">
            <v/>
          </cell>
        </row>
        <row r="34758">
          <cell r="J34758" t="str">
            <v/>
          </cell>
        </row>
        <row r="34759">
          <cell r="J34759" t="str">
            <v/>
          </cell>
        </row>
        <row r="34760">
          <cell r="J34760" t="str">
            <v/>
          </cell>
        </row>
        <row r="34761">
          <cell r="J34761" t="str">
            <v/>
          </cell>
        </row>
        <row r="34762">
          <cell r="J34762" t="str">
            <v/>
          </cell>
        </row>
        <row r="34763">
          <cell r="J34763" t="str">
            <v/>
          </cell>
        </row>
        <row r="34764">
          <cell r="J34764" t="str">
            <v/>
          </cell>
        </row>
        <row r="34765">
          <cell r="J34765" t="str">
            <v/>
          </cell>
        </row>
        <row r="34766">
          <cell r="J34766" t="str">
            <v/>
          </cell>
        </row>
        <row r="34767">
          <cell r="J34767" t="str">
            <v/>
          </cell>
        </row>
        <row r="34768">
          <cell r="J34768" t="str">
            <v/>
          </cell>
        </row>
        <row r="34769">
          <cell r="J34769" t="str">
            <v/>
          </cell>
        </row>
        <row r="34770">
          <cell r="J34770" t="str">
            <v/>
          </cell>
        </row>
        <row r="34771">
          <cell r="J34771" t="str">
            <v/>
          </cell>
        </row>
        <row r="34772">
          <cell r="J34772" t="str">
            <v/>
          </cell>
        </row>
        <row r="34773">
          <cell r="J34773" t="str">
            <v/>
          </cell>
        </row>
        <row r="34774">
          <cell r="J34774" t="str">
            <v/>
          </cell>
        </row>
        <row r="34775">
          <cell r="J34775" t="str">
            <v/>
          </cell>
        </row>
        <row r="34776">
          <cell r="J34776" t="str">
            <v/>
          </cell>
        </row>
        <row r="34777">
          <cell r="J34777" t="str">
            <v/>
          </cell>
        </row>
        <row r="34778">
          <cell r="J34778" t="str">
            <v/>
          </cell>
        </row>
        <row r="34779">
          <cell r="J34779" t="str">
            <v/>
          </cell>
        </row>
        <row r="34780">
          <cell r="J34780" t="str">
            <v/>
          </cell>
        </row>
        <row r="34781">
          <cell r="J34781" t="str">
            <v/>
          </cell>
        </row>
        <row r="34782">
          <cell r="J34782" t="str">
            <v/>
          </cell>
        </row>
        <row r="34783">
          <cell r="J34783" t="str">
            <v/>
          </cell>
        </row>
        <row r="34784">
          <cell r="J34784" t="str">
            <v/>
          </cell>
        </row>
        <row r="34785">
          <cell r="J34785" t="str">
            <v/>
          </cell>
        </row>
        <row r="34786">
          <cell r="J34786" t="str">
            <v/>
          </cell>
        </row>
        <row r="34787">
          <cell r="J34787" t="str">
            <v/>
          </cell>
        </row>
        <row r="34788">
          <cell r="J34788" t="str">
            <v/>
          </cell>
        </row>
        <row r="34789">
          <cell r="J34789" t="str">
            <v/>
          </cell>
        </row>
        <row r="34790">
          <cell r="J34790" t="str">
            <v/>
          </cell>
        </row>
        <row r="34791">
          <cell r="J34791" t="str">
            <v/>
          </cell>
        </row>
        <row r="34792">
          <cell r="J34792" t="str">
            <v/>
          </cell>
        </row>
        <row r="34793">
          <cell r="J34793" t="str">
            <v/>
          </cell>
        </row>
        <row r="34794">
          <cell r="J34794" t="str">
            <v/>
          </cell>
        </row>
        <row r="34795">
          <cell r="J34795" t="str">
            <v/>
          </cell>
        </row>
        <row r="34796">
          <cell r="J34796" t="str">
            <v/>
          </cell>
        </row>
        <row r="34797">
          <cell r="J34797" t="str">
            <v/>
          </cell>
        </row>
        <row r="34798">
          <cell r="J34798" t="str">
            <v/>
          </cell>
        </row>
        <row r="34799">
          <cell r="J34799" t="str">
            <v/>
          </cell>
        </row>
        <row r="34800">
          <cell r="J34800" t="str">
            <v/>
          </cell>
        </row>
        <row r="34801">
          <cell r="J34801" t="str">
            <v/>
          </cell>
        </row>
        <row r="34802">
          <cell r="J34802" t="str">
            <v/>
          </cell>
        </row>
        <row r="34803">
          <cell r="J34803" t="str">
            <v/>
          </cell>
        </row>
        <row r="34804">
          <cell r="J34804" t="str">
            <v/>
          </cell>
        </row>
        <row r="34805">
          <cell r="J34805" t="str">
            <v/>
          </cell>
        </row>
        <row r="34806">
          <cell r="J34806" t="str">
            <v/>
          </cell>
        </row>
        <row r="34807">
          <cell r="J34807" t="str">
            <v/>
          </cell>
        </row>
        <row r="34808">
          <cell r="J34808" t="str">
            <v/>
          </cell>
        </row>
        <row r="34809">
          <cell r="J34809" t="str">
            <v/>
          </cell>
        </row>
        <row r="34810">
          <cell r="J34810" t="str">
            <v/>
          </cell>
        </row>
        <row r="34811">
          <cell r="J34811" t="str">
            <v/>
          </cell>
        </row>
        <row r="34812">
          <cell r="J34812" t="str">
            <v/>
          </cell>
        </row>
        <row r="34813">
          <cell r="J34813" t="str">
            <v/>
          </cell>
        </row>
        <row r="34814">
          <cell r="J34814" t="str">
            <v/>
          </cell>
        </row>
        <row r="34815">
          <cell r="J34815" t="str">
            <v/>
          </cell>
        </row>
        <row r="34816">
          <cell r="J34816" t="str">
            <v/>
          </cell>
        </row>
        <row r="34817">
          <cell r="J34817" t="str">
            <v/>
          </cell>
        </row>
        <row r="34818">
          <cell r="J34818" t="str">
            <v/>
          </cell>
        </row>
        <row r="34819">
          <cell r="J34819" t="str">
            <v/>
          </cell>
        </row>
        <row r="34820">
          <cell r="J34820" t="str">
            <v/>
          </cell>
        </row>
        <row r="34821">
          <cell r="J34821" t="str">
            <v/>
          </cell>
        </row>
        <row r="34822">
          <cell r="J34822" t="str">
            <v/>
          </cell>
        </row>
        <row r="34823">
          <cell r="J34823" t="str">
            <v/>
          </cell>
        </row>
        <row r="34824">
          <cell r="J34824" t="str">
            <v/>
          </cell>
        </row>
        <row r="34825">
          <cell r="J34825" t="str">
            <v/>
          </cell>
        </row>
        <row r="34826">
          <cell r="J34826" t="str">
            <v/>
          </cell>
        </row>
        <row r="34827">
          <cell r="J34827" t="str">
            <v/>
          </cell>
        </row>
        <row r="34828">
          <cell r="J34828" t="str">
            <v/>
          </cell>
        </row>
        <row r="34829">
          <cell r="J34829" t="str">
            <v/>
          </cell>
        </row>
        <row r="34830">
          <cell r="J34830" t="str">
            <v/>
          </cell>
        </row>
        <row r="34831">
          <cell r="J34831" t="str">
            <v/>
          </cell>
        </row>
        <row r="34832">
          <cell r="J34832" t="str">
            <v/>
          </cell>
        </row>
        <row r="34833">
          <cell r="J34833" t="str">
            <v/>
          </cell>
        </row>
        <row r="34834">
          <cell r="J34834" t="str">
            <v/>
          </cell>
        </row>
        <row r="34835">
          <cell r="J34835" t="str">
            <v/>
          </cell>
        </row>
        <row r="34836">
          <cell r="J34836" t="str">
            <v/>
          </cell>
        </row>
        <row r="34837">
          <cell r="J34837" t="str">
            <v/>
          </cell>
        </row>
        <row r="34838">
          <cell r="J34838" t="str">
            <v/>
          </cell>
        </row>
        <row r="34839">
          <cell r="J34839" t="str">
            <v/>
          </cell>
        </row>
        <row r="34840">
          <cell r="J34840" t="str">
            <v/>
          </cell>
        </row>
        <row r="34841">
          <cell r="J34841" t="str">
            <v/>
          </cell>
        </row>
        <row r="34842">
          <cell r="J34842" t="str">
            <v/>
          </cell>
        </row>
        <row r="34843">
          <cell r="J34843" t="str">
            <v/>
          </cell>
        </row>
        <row r="34844">
          <cell r="J34844" t="str">
            <v/>
          </cell>
        </row>
        <row r="34845">
          <cell r="J34845" t="str">
            <v/>
          </cell>
        </row>
        <row r="34846">
          <cell r="J34846" t="str">
            <v/>
          </cell>
        </row>
        <row r="34847">
          <cell r="J34847" t="str">
            <v/>
          </cell>
        </row>
        <row r="34848">
          <cell r="J34848" t="str">
            <v/>
          </cell>
        </row>
        <row r="34849">
          <cell r="J34849" t="str">
            <v/>
          </cell>
        </row>
        <row r="34850">
          <cell r="J34850" t="str">
            <v/>
          </cell>
        </row>
        <row r="34851">
          <cell r="J34851" t="str">
            <v/>
          </cell>
        </row>
        <row r="34852">
          <cell r="J34852" t="str">
            <v/>
          </cell>
        </row>
        <row r="34853">
          <cell r="J34853" t="str">
            <v/>
          </cell>
        </row>
        <row r="34854">
          <cell r="J34854" t="str">
            <v/>
          </cell>
        </row>
        <row r="34855">
          <cell r="J34855" t="str">
            <v/>
          </cell>
        </row>
        <row r="34856">
          <cell r="J34856" t="str">
            <v/>
          </cell>
        </row>
        <row r="34857">
          <cell r="J34857" t="str">
            <v/>
          </cell>
        </row>
        <row r="34858">
          <cell r="J34858" t="str">
            <v/>
          </cell>
        </row>
        <row r="34859">
          <cell r="J34859" t="str">
            <v/>
          </cell>
        </row>
        <row r="34860">
          <cell r="J34860" t="str">
            <v/>
          </cell>
        </row>
        <row r="34861">
          <cell r="J34861" t="str">
            <v/>
          </cell>
        </row>
        <row r="34862">
          <cell r="J34862" t="str">
            <v/>
          </cell>
        </row>
        <row r="34863">
          <cell r="J34863" t="str">
            <v/>
          </cell>
        </row>
        <row r="34864">
          <cell r="J34864" t="str">
            <v/>
          </cell>
        </row>
        <row r="34865">
          <cell r="J34865" t="str">
            <v/>
          </cell>
        </row>
        <row r="34866">
          <cell r="J34866" t="str">
            <v/>
          </cell>
        </row>
        <row r="34867">
          <cell r="J34867" t="str">
            <v/>
          </cell>
        </row>
        <row r="34868">
          <cell r="J34868" t="str">
            <v/>
          </cell>
        </row>
        <row r="34869">
          <cell r="J34869" t="str">
            <v/>
          </cell>
        </row>
        <row r="34870">
          <cell r="J34870" t="str">
            <v/>
          </cell>
        </row>
        <row r="34871">
          <cell r="J34871" t="str">
            <v/>
          </cell>
        </row>
        <row r="34872">
          <cell r="J34872" t="str">
            <v/>
          </cell>
        </row>
        <row r="34873">
          <cell r="J34873" t="str">
            <v/>
          </cell>
        </row>
        <row r="34874">
          <cell r="J34874" t="str">
            <v/>
          </cell>
        </row>
        <row r="34875">
          <cell r="J34875" t="str">
            <v/>
          </cell>
        </row>
        <row r="34876">
          <cell r="J34876" t="str">
            <v/>
          </cell>
        </row>
        <row r="34877">
          <cell r="J34877" t="str">
            <v/>
          </cell>
        </row>
        <row r="34878">
          <cell r="J34878" t="str">
            <v/>
          </cell>
        </row>
        <row r="34879">
          <cell r="J34879" t="str">
            <v/>
          </cell>
        </row>
        <row r="34880">
          <cell r="J34880" t="str">
            <v/>
          </cell>
        </row>
        <row r="34881">
          <cell r="J34881" t="str">
            <v/>
          </cell>
        </row>
        <row r="34882">
          <cell r="J34882" t="str">
            <v/>
          </cell>
        </row>
        <row r="34883">
          <cell r="J34883" t="str">
            <v/>
          </cell>
        </row>
        <row r="34884">
          <cell r="J34884" t="str">
            <v/>
          </cell>
        </row>
        <row r="34885">
          <cell r="J34885" t="str">
            <v/>
          </cell>
        </row>
        <row r="34886">
          <cell r="J34886" t="str">
            <v/>
          </cell>
        </row>
        <row r="34887">
          <cell r="J34887" t="str">
            <v/>
          </cell>
        </row>
        <row r="34888">
          <cell r="J34888" t="str">
            <v/>
          </cell>
        </row>
        <row r="34889">
          <cell r="J34889" t="str">
            <v/>
          </cell>
        </row>
        <row r="34890">
          <cell r="J34890" t="str">
            <v/>
          </cell>
        </row>
        <row r="34891">
          <cell r="J34891" t="str">
            <v/>
          </cell>
        </row>
        <row r="34892">
          <cell r="J34892" t="str">
            <v/>
          </cell>
        </row>
        <row r="34893">
          <cell r="J34893" t="str">
            <v/>
          </cell>
        </row>
        <row r="34894">
          <cell r="J34894" t="str">
            <v/>
          </cell>
        </row>
        <row r="34895">
          <cell r="J34895" t="str">
            <v/>
          </cell>
        </row>
        <row r="34896">
          <cell r="J34896" t="str">
            <v/>
          </cell>
        </row>
        <row r="34897">
          <cell r="J34897" t="str">
            <v/>
          </cell>
        </row>
        <row r="34898">
          <cell r="J34898" t="str">
            <v/>
          </cell>
        </row>
        <row r="34899">
          <cell r="J34899" t="str">
            <v/>
          </cell>
        </row>
        <row r="34900">
          <cell r="J34900" t="str">
            <v/>
          </cell>
        </row>
        <row r="34901">
          <cell r="J34901" t="str">
            <v/>
          </cell>
        </row>
        <row r="34902">
          <cell r="J34902" t="str">
            <v/>
          </cell>
        </row>
        <row r="34903">
          <cell r="J34903" t="str">
            <v/>
          </cell>
        </row>
        <row r="34904">
          <cell r="J34904" t="str">
            <v/>
          </cell>
        </row>
        <row r="34905">
          <cell r="J34905" t="str">
            <v/>
          </cell>
        </row>
        <row r="34906">
          <cell r="J34906" t="str">
            <v/>
          </cell>
        </row>
        <row r="34907">
          <cell r="J34907" t="str">
            <v/>
          </cell>
        </row>
        <row r="34908">
          <cell r="J34908" t="str">
            <v/>
          </cell>
        </row>
        <row r="34909">
          <cell r="J34909" t="str">
            <v/>
          </cell>
        </row>
        <row r="34910">
          <cell r="J34910" t="str">
            <v/>
          </cell>
        </row>
        <row r="34911">
          <cell r="J34911" t="str">
            <v/>
          </cell>
        </row>
        <row r="34912">
          <cell r="J34912" t="str">
            <v/>
          </cell>
        </row>
        <row r="34913">
          <cell r="J34913" t="str">
            <v/>
          </cell>
        </row>
        <row r="34914">
          <cell r="J34914" t="str">
            <v/>
          </cell>
        </row>
        <row r="34915">
          <cell r="J34915" t="str">
            <v/>
          </cell>
        </row>
        <row r="34916">
          <cell r="J34916" t="str">
            <v/>
          </cell>
        </row>
        <row r="34917">
          <cell r="J34917" t="str">
            <v/>
          </cell>
        </row>
        <row r="34918">
          <cell r="J34918" t="str">
            <v/>
          </cell>
        </row>
        <row r="34919">
          <cell r="J34919" t="str">
            <v/>
          </cell>
        </row>
        <row r="34920">
          <cell r="J34920" t="str">
            <v/>
          </cell>
        </row>
        <row r="34921">
          <cell r="J34921" t="str">
            <v/>
          </cell>
        </row>
        <row r="34922">
          <cell r="J34922" t="str">
            <v/>
          </cell>
        </row>
        <row r="34923">
          <cell r="J34923" t="str">
            <v/>
          </cell>
        </row>
        <row r="34924">
          <cell r="J34924" t="str">
            <v/>
          </cell>
        </row>
        <row r="34925">
          <cell r="J34925" t="str">
            <v/>
          </cell>
        </row>
        <row r="34926">
          <cell r="J34926" t="str">
            <v/>
          </cell>
        </row>
        <row r="34927">
          <cell r="J34927" t="str">
            <v/>
          </cell>
        </row>
        <row r="34928">
          <cell r="J34928" t="str">
            <v/>
          </cell>
        </row>
        <row r="34929">
          <cell r="J34929" t="str">
            <v/>
          </cell>
        </row>
        <row r="34930">
          <cell r="J34930" t="str">
            <v/>
          </cell>
        </row>
        <row r="34931">
          <cell r="J34931" t="str">
            <v/>
          </cell>
        </row>
        <row r="34932">
          <cell r="J34932" t="str">
            <v/>
          </cell>
        </row>
        <row r="34933">
          <cell r="J34933" t="str">
            <v/>
          </cell>
        </row>
        <row r="34934">
          <cell r="J34934" t="str">
            <v/>
          </cell>
        </row>
        <row r="34935">
          <cell r="J34935" t="str">
            <v/>
          </cell>
        </row>
        <row r="34936">
          <cell r="J34936" t="str">
            <v/>
          </cell>
        </row>
        <row r="34937">
          <cell r="J34937" t="str">
            <v/>
          </cell>
        </row>
        <row r="34938">
          <cell r="J34938" t="str">
            <v/>
          </cell>
        </row>
        <row r="34939">
          <cell r="J34939" t="str">
            <v/>
          </cell>
        </row>
        <row r="34940">
          <cell r="J34940" t="str">
            <v/>
          </cell>
        </row>
        <row r="34941">
          <cell r="J34941" t="str">
            <v/>
          </cell>
        </row>
        <row r="34942">
          <cell r="J34942" t="str">
            <v/>
          </cell>
        </row>
        <row r="34943">
          <cell r="J34943" t="str">
            <v/>
          </cell>
        </row>
        <row r="34944">
          <cell r="J34944" t="str">
            <v/>
          </cell>
        </row>
        <row r="34945">
          <cell r="J34945" t="str">
            <v/>
          </cell>
        </row>
        <row r="34946">
          <cell r="J34946" t="str">
            <v/>
          </cell>
        </row>
        <row r="34947">
          <cell r="J34947" t="str">
            <v/>
          </cell>
        </row>
        <row r="34948">
          <cell r="J34948" t="str">
            <v/>
          </cell>
        </row>
        <row r="34949">
          <cell r="J34949" t="str">
            <v/>
          </cell>
        </row>
        <row r="34950">
          <cell r="J34950" t="str">
            <v/>
          </cell>
        </row>
        <row r="34951">
          <cell r="J34951" t="str">
            <v/>
          </cell>
        </row>
        <row r="34952">
          <cell r="J34952" t="str">
            <v/>
          </cell>
        </row>
        <row r="34953">
          <cell r="J34953" t="str">
            <v/>
          </cell>
        </row>
        <row r="34954">
          <cell r="J34954" t="str">
            <v/>
          </cell>
        </row>
        <row r="34955">
          <cell r="J34955" t="str">
            <v/>
          </cell>
        </row>
        <row r="34956">
          <cell r="J34956" t="str">
            <v/>
          </cell>
        </row>
        <row r="34957">
          <cell r="J34957" t="str">
            <v/>
          </cell>
        </row>
        <row r="34958">
          <cell r="J34958" t="str">
            <v/>
          </cell>
        </row>
        <row r="34959">
          <cell r="J34959" t="str">
            <v/>
          </cell>
        </row>
        <row r="34960">
          <cell r="J34960" t="str">
            <v/>
          </cell>
        </row>
        <row r="34961">
          <cell r="J34961" t="str">
            <v/>
          </cell>
        </row>
        <row r="34962">
          <cell r="J34962" t="str">
            <v/>
          </cell>
        </row>
        <row r="34963">
          <cell r="J34963" t="str">
            <v/>
          </cell>
        </row>
        <row r="34964">
          <cell r="J34964" t="str">
            <v/>
          </cell>
        </row>
        <row r="34965">
          <cell r="J34965" t="str">
            <v/>
          </cell>
        </row>
        <row r="34966">
          <cell r="J34966" t="str">
            <v/>
          </cell>
        </row>
        <row r="34967">
          <cell r="J34967" t="str">
            <v/>
          </cell>
        </row>
        <row r="34968">
          <cell r="J34968" t="str">
            <v/>
          </cell>
        </row>
        <row r="34969">
          <cell r="J34969" t="str">
            <v/>
          </cell>
        </row>
        <row r="34970">
          <cell r="J34970" t="str">
            <v/>
          </cell>
        </row>
        <row r="34971">
          <cell r="J34971" t="str">
            <v/>
          </cell>
        </row>
        <row r="34972">
          <cell r="J34972" t="str">
            <v/>
          </cell>
        </row>
        <row r="34973">
          <cell r="J34973" t="str">
            <v/>
          </cell>
        </row>
        <row r="34974">
          <cell r="J34974" t="str">
            <v/>
          </cell>
        </row>
        <row r="34975">
          <cell r="J34975" t="str">
            <v/>
          </cell>
        </row>
        <row r="34976">
          <cell r="J34976" t="str">
            <v/>
          </cell>
        </row>
        <row r="34977">
          <cell r="J34977" t="str">
            <v/>
          </cell>
        </row>
        <row r="34978">
          <cell r="J34978" t="str">
            <v/>
          </cell>
        </row>
        <row r="34979">
          <cell r="J34979" t="str">
            <v/>
          </cell>
        </row>
        <row r="34980">
          <cell r="J34980" t="str">
            <v/>
          </cell>
        </row>
        <row r="34981">
          <cell r="J34981" t="str">
            <v/>
          </cell>
        </row>
        <row r="34982">
          <cell r="J34982" t="str">
            <v/>
          </cell>
        </row>
        <row r="34983">
          <cell r="J34983" t="str">
            <v/>
          </cell>
        </row>
        <row r="34984">
          <cell r="J34984" t="str">
            <v/>
          </cell>
        </row>
        <row r="34985">
          <cell r="J34985" t="str">
            <v/>
          </cell>
        </row>
        <row r="34986">
          <cell r="J34986" t="str">
            <v/>
          </cell>
        </row>
        <row r="34987">
          <cell r="J34987" t="str">
            <v/>
          </cell>
        </row>
        <row r="34988">
          <cell r="J34988" t="str">
            <v/>
          </cell>
        </row>
        <row r="34989">
          <cell r="J34989" t="str">
            <v/>
          </cell>
        </row>
        <row r="34990">
          <cell r="J34990" t="str">
            <v/>
          </cell>
        </row>
        <row r="34991">
          <cell r="J34991" t="str">
            <v/>
          </cell>
        </row>
        <row r="34992">
          <cell r="J34992" t="str">
            <v/>
          </cell>
        </row>
        <row r="34993">
          <cell r="J34993" t="str">
            <v/>
          </cell>
        </row>
        <row r="34994">
          <cell r="J34994" t="str">
            <v/>
          </cell>
        </row>
        <row r="34995">
          <cell r="J34995" t="str">
            <v/>
          </cell>
        </row>
        <row r="34996">
          <cell r="J34996" t="str">
            <v/>
          </cell>
        </row>
        <row r="34997">
          <cell r="J34997" t="str">
            <v/>
          </cell>
        </row>
        <row r="34998">
          <cell r="J34998" t="str">
            <v/>
          </cell>
        </row>
        <row r="34999">
          <cell r="J34999" t="str">
            <v/>
          </cell>
        </row>
        <row r="35000">
          <cell r="J35000" t="str">
            <v/>
          </cell>
        </row>
        <row r="35001">
          <cell r="J35001" t="str">
            <v/>
          </cell>
        </row>
        <row r="35002">
          <cell r="J35002" t="str">
            <v/>
          </cell>
        </row>
        <row r="35003">
          <cell r="J35003" t="str">
            <v/>
          </cell>
        </row>
        <row r="35004">
          <cell r="J35004" t="str">
            <v/>
          </cell>
        </row>
        <row r="35005">
          <cell r="J35005" t="str">
            <v/>
          </cell>
        </row>
        <row r="35006">
          <cell r="J35006" t="str">
            <v/>
          </cell>
        </row>
        <row r="35007">
          <cell r="J35007" t="str">
            <v/>
          </cell>
        </row>
        <row r="35008">
          <cell r="J35008" t="str">
            <v/>
          </cell>
        </row>
        <row r="35009">
          <cell r="J35009" t="str">
            <v/>
          </cell>
        </row>
        <row r="35010">
          <cell r="J35010" t="str">
            <v/>
          </cell>
        </row>
        <row r="35011">
          <cell r="J35011" t="str">
            <v/>
          </cell>
        </row>
        <row r="35012">
          <cell r="J35012" t="str">
            <v/>
          </cell>
        </row>
        <row r="35013">
          <cell r="J35013" t="str">
            <v/>
          </cell>
        </row>
        <row r="35014">
          <cell r="J35014" t="str">
            <v/>
          </cell>
        </row>
        <row r="35015">
          <cell r="J35015" t="str">
            <v/>
          </cell>
        </row>
        <row r="35016">
          <cell r="J35016" t="str">
            <v/>
          </cell>
        </row>
        <row r="35017">
          <cell r="J35017" t="str">
            <v/>
          </cell>
        </row>
        <row r="35018">
          <cell r="J35018" t="str">
            <v/>
          </cell>
        </row>
        <row r="35019">
          <cell r="J35019" t="str">
            <v/>
          </cell>
        </row>
        <row r="35020">
          <cell r="J35020" t="str">
            <v/>
          </cell>
        </row>
        <row r="35021">
          <cell r="J35021" t="str">
            <v/>
          </cell>
        </row>
        <row r="35022">
          <cell r="J35022" t="str">
            <v/>
          </cell>
        </row>
        <row r="35023">
          <cell r="J35023" t="str">
            <v/>
          </cell>
        </row>
        <row r="35024">
          <cell r="J35024" t="str">
            <v/>
          </cell>
        </row>
        <row r="35025">
          <cell r="J35025" t="str">
            <v/>
          </cell>
        </row>
        <row r="35026">
          <cell r="J35026" t="str">
            <v/>
          </cell>
        </row>
        <row r="35027">
          <cell r="J35027" t="str">
            <v/>
          </cell>
        </row>
        <row r="35028">
          <cell r="J35028" t="str">
            <v/>
          </cell>
        </row>
        <row r="35029">
          <cell r="J35029" t="str">
            <v/>
          </cell>
        </row>
        <row r="35030">
          <cell r="J35030" t="str">
            <v/>
          </cell>
        </row>
        <row r="35031">
          <cell r="J35031" t="str">
            <v/>
          </cell>
        </row>
        <row r="35032">
          <cell r="J35032" t="str">
            <v/>
          </cell>
        </row>
        <row r="35033">
          <cell r="J35033" t="str">
            <v/>
          </cell>
        </row>
        <row r="35034">
          <cell r="J35034" t="str">
            <v/>
          </cell>
        </row>
        <row r="35035">
          <cell r="J35035" t="str">
            <v/>
          </cell>
        </row>
        <row r="35036">
          <cell r="J35036" t="str">
            <v/>
          </cell>
        </row>
        <row r="35037">
          <cell r="J35037" t="str">
            <v/>
          </cell>
        </row>
        <row r="35038">
          <cell r="J35038" t="str">
            <v/>
          </cell>
        </row>
        <row r="35039">
          <cell r="J35039" t="str">
            <v/>
          </cell>
        </row>
        <row r="35040">
          <cell r="J35040" t="str">
            <v/>
          </cell>
        </row>
        <row r="35041">
          <cell r="J35041" t="str">
            <v/>
          </cell>
        </row>
        <row r="35042">
          <cell r="J35042" t="str">
            <v/>
          </cell>
        </row>
        <row r="35043">
          <cell r="J35043" t="str">
            <v/>
          </cell>
        </row>
        <row r="35044">
          <cell r="J35044" t="str">
            <v/>
          </cell>
        </row>
        <row r="35045">
          <cell r="J35045" t="str">
            <v/>
          </cell>
        </row>
        <row r="35046">
          <cell r="J35046" t="str">
            <v/>
          </cell>
        </row>
        <row r="35047">
          <cell r="J35047" t="str">
            <v/>
          </cell>
        </row>
        <row r="35048">
          <cell r="J35048" t="str">
            <v/>
          </cell>
        </row>
        <row r="35049">
          <cell r="J35049" t="str">
            <v/>
          </cell>
        </row>
        <row r="35050">
          <cell r="J35050" t="str">
            <v/>
          </cell>
        </row>
        <row r="35051">
          <cell r="J35051" t="str">
            <v/>
          </cell>
        </row>
        <row r="35052">
          <cell r="J35052" t="str">
            <v/>
          </cell>
        </row>
        <row r="35053">
          <cell r="J35053" t="str">
            <v/>
          </cell>
        </row>
        <row r="35054">
          <cell r="J35054" t="str">
            <v/>
          </cell>
        </row>
        <row r="35055">
          <cell r="J35055" t="str">
            <v/>
          </cell>
        </row>
        <row r="35056">
          <cell r="J35056" t="str">
            <v/>
          </cell>
        </row>
        <row r="35057">
          <cell r="J35057" t="str">
            <v/>
          </cell>
        </row>
        <row r="35058">
          <cell r="J35058" t="str">
            <v/>
          </cell>
        </row>
        <row r="35059">
          <cell r="J35059" t="str">
            <v/>
          </cell>
        </row>
        <row r="35060">
          <cell r="J35060" t="str">
            <v/>
          </cell>
        </row>
        <row r="35061">
          <cell r="J35061" t="str">
            <v/>
          </cell>
        </row>
        <row r="35062">
          <cell r="J35062" t="str">
            <v/>
          </cell>
        </row>
        <row r="35063">
          <cell r="J35063" t="str">
            <v/>
          </cell>
        </row>
        <row r="35064">
          <cell r="J35064" t="str">
            <v/>
          </cell>
        </row>
        <row r="35065">
          <cell r="J35065" t="str">
            <v/>
          </cell>
        </row>
        <row r="35066">
          <cell r="J35066" t="str">
            <v/>
          </cell>
        </row>
        <row r="35067">
          <cell r="J35067" t="str">
            <v/>
          </cell>
        </row>
        <row r="35068">
          <cell r="J35068" t="str">
            <v/>
          </cell>
        </row>
        <row r="35069">
          <cell r="J35069" t="str">
            <v/>
          </cell>
        </row>
        <row r="35070">
          <cell r="J35070" t="str">
            <v/>
          </cell>
        </row>
        <row r="35071">
          <cell r="J35071" t="str">
            <v/>
          </cell>
        </row>
        <row r="35072">
          <cell r="J35072" t="str">
            <v/>
          </cell>
        </row>
        <row r="35073">
          <cell r="J35073" t="str">
            <v/>
          </cell>
        </row>
        <row r="35074">
          <cell r="J35074" t="str">
            <v/>
          </cell>
        </row>
        <row r="35075">
          <cell r="J35075" t="str">
            <v/>
          </cell>
        </row>
        <row r="35076">
          <cell r="J35076" t="str">
            <v/>
          </cell>
        </row>
        <row r="35077">
          <cell r="J35077" t="str">
            <v/>
          </cell>
        </row>
        <row r="35078">
          <cell r="J35078" t="str">
            <v/>
          </cell>
        </row>
        <row r="35079">
          <cell r="J35079" t="str">
            <v/>
          </cell>
        </row>
        <row r="35080">
          <cell r="J35080" t="str">
            <v/>
          </cell>
        </row>
        <row r="35081">
          <cell r="J35081" t="str">
            <v/>
          </cell>
        </row>
        <row r="35082">
          <cell r="J35082" t="str">
            <v/>
          </cell>
        </row>
        <row r="35083">
          <cell r="J35083" t="str">
            <v/>
          </cell>
        </row>
        <row r="35084">
          <cell r="J35084" t="str">
            <v/>
          </cell>
        </row>
        <row r="35085">
          <cell r="J35085" t="str">
            <v/>
          </cell>
        </row>
        <row r="35086">
          <cell r="J35086" t="str">
            <v/>
          </cell>
        </row>
        <row r="35087">
          <cell r="J35087" t="str">
            <v/>
          </cell>
        </row>
        <row r="35088">
          <cell r="J35088" t="str">
            <v/>
          </cell>
        </row>
        <row r="35089">
          <cell r="J35089" t="str">
            <v/>
          </cell>
        </row>
        <row r="35090">
          <cell r="J35090" t="str">
            <v/>
          </cell>
        </row>
        <row r="35091">
          <cell r="J35091" t="str">
            <v/>
          </cell>
        </row>
        <row r="35092">
          <cell r="J35092" t="str">
            <v/>
          </cell>
        </row>
        <row r="35093">
          <cell r="J35093" t="str">
            <v/>
          </cell>
        </row>
        <row r="35094">
          <cell r="J35094" t="str">
            <v/>
          </cell>
        </row>
        <row r="35095">
          <cell r="J35095" t="str">
            <v/>
          </cell>
        </row>
        <row r="35096">
          <cell r="J35096" t="str">
            <v/>
          </cell>
        </row>
        <row r="35097">
          <cell r="J35097" t="str">
            <v/>
          </cell>
        </row>
        <row r="35098">
          <cell r="J35098" t="str">
            <v/>
          </cell>
        </row>
        <row r="35099">
          <cell r="J35099" t="str">
            <v/>
          </cell>
        </row>
        <row r="35100">
          <cell r="J35100" t="str">
            <v/>
          </cell>
        </row>
        <row r="35101">
          <cell r="J35101" t="str">
            <v/>
          </cell>
        </row>
        <row r="35102">
          <cell r="J35102" t="str">
            <v/>
          </cell>
        </row>
        <row r="35103">
          <cell r="J35103" t="str">
            <v/>
          </cell>
        </row>
        <row r="35104">
          <cell r="J35104" t="str">
            <v/>
          </cell>
        </row>
        <row r="35105">
          <cell r="J35105" t="str">
            <v/>
          </cell>
        </row>
        <row r="35106">
          <cell r="J35106" t="str">
            <v/>
          </cell>
        </row>
        <row r="35107">
          <cell r="J35107" t="str">
            <v/>
          </cell>
        </row>
        <row r="35108">
          <cell r="J35108" t="str">
            <v/>
          </cell>
        </row>
        <row r="35109">
          <cell r="J35109" t="str">
            <v/>
          </cell>
        </row>
        <row r="35110">
          <cell r="J35110" t="str">
            <v/>
          </cell>
        </row>
        <row r="35111">
          <cell r="J35111" t="str">
            <v/>
          </cell>
        </row>
        <row r="35112">
          <cell r="J35112" t="str">
            <v/>
          </cell>
        </row>
        <row r="35113">
          <cell r="J35113" t="str">
            <v/>
          </cell>
        </row>
        <row r="35114">
          <cell r="J35114" t="str">
            <v/>
          </cell>
        </row>
        <row r="35115">
          <cell r="J35115" t="str">
            <v/>
          </cell>
        </row>
        <row r="35116">
          <cell r="J35116" t="str">
            <v/>
          </cell>
        </row>
        <row r="35117">
          <cell r="J35117" t="str">
            <v/>
          </cell>
        </row>
        <row r="35118">
          <cell r="J35118" t="str">
            <v/>
          </cell>
        </row>
        <row r="35119">
          <cell r="J35119" t="str">
            <v/>
          </cell>
        </row>
        <row r="35120">
          <cell r="J35120" t="str">
            <v/>
          </cell>
        </row>
        <row r="35121">
          <cell r="J35121" t="str">
            <v/>
          </cell>
        </row>
        <row r="35122">
          <cell r="J35122" t="str">
            <v/>
          </cell>
        </row>
        <row r="35123">
          <cell r="J35123" t="str">
            <v/>
          </cell>
        </row>
        <row r="35124">
          <cell r="J35124" t="str">
            <v/>
          </cell>
        </row>
        <row r="35125">
          <cell r="J35125" t="str">
            <v/>
          </cell>
        </row>
        <row r="35126">
          <cell r="J35126" t="str">
            <v/>
          </cell>
        </row>
        <row r="35127">
          <cell r="J35127" t="str">
            <v/>
          </cell>
        </row>
        <row r="35128">
          <cell r="J35128" t="str">
            <v/>
          </cell>
        </row>
        <row r="35129">
          <cell r="J35129" t="str">
            <v/>
          </cell>
        </row>
        <row r="35130">
          <cell r="J35130" t="str">
            <v/>
          </cell>
        </row>
        <row r="35131">
          <cell r="J35131" t="str">
            <v/>
          </cell>
        </row>
        <row r="35132">
          <cell r="J35132" t="str">
            <v/>
          </cell>
        </row>
        <row r="35133">
          <cell r="J35133" t="str">
            <v/>
          </cell>
        </row>
        <row r="35134">
          <cell r="J35134" t="str">
            <v/>
          </cell>
        </row>
        <row r="35135">
          <cell r="J35135" t="str">
            <v/>
          </cell>
        </row>
        <row r="35136">
          <cell r="J35136" t="str">
            <v/>
          </cell>
        </row>
        <row r="35137">
          <cell r="J35137" t="str">
            <v/>
          </cell>
        </row>
        <row r="35138">
          <cell r="J35138" t="str">
            <v/>
          </cell>
        </row>
        <row r="35139">
          <cell r="J35139" t="str">
            <v/>
          </cell>
        </row>
        <row r="35140">
          <cell r="J35140" t="str">
            <v/>
          </cell>
        </row>
        <row r="35141">
          <cell r="J35141" t="str">
            <v/>
          </cell>
        </row>
        <row r="35142">
          <cell r="J35142" t="str">
            <v/>
          </cell>
        </row>
        <row r="35143">
          <cell r="J35143" t="str">
            <v/>
          </cell>
        </row>
        <row r="35144">
          <cell r="J35144" t="str">
            <v/>
          </cell>
        </row>
        <row r="35145">
          <cell r="J35145" t="str">
            <v/>
          </cell>
        </row>
        <row r="35146">
          <cell r="J35146" t="str">
            <v/>
          </cell>
        </row>
        <row r="35147">
          <cell r="J35147" t="str">
            <v/>
          </cell>
        </row>
        <row r="35148">
          <cell r="J35148" t="str">
            <v/>
          </cell>
        </row>
        <row r="35149">
          <cell r="J35149" t="str">
            <v/>
          </cell>
        </row>
        <row r="35150">
          <cell r="J35150" t="str">
            <v/>
          </cell>
        </row>
        <row r="35151">
          <cell r="J35151" t="str">
            <v/>
          </cell>
        </row>
        <row r="35152">
          <cell r="J35152" t="str">
            <v/>
          </cell>
        </row>
        <row r="35153">
          <cell r="J35153" t="str">
            <v/>
          </cell>
        </row>
        <row r="35154">
          <cell r="J35154" t="str">
            <v/>
          </cell>
        </row>
        <row r="35155">
          <cell r="J35155" t="str">
            <v/>
          </cell>
        </row>
        <row r="35156">
          <cell r="J35156" t="str">
            <v/>
          </cell>
        </row>
        <row r="35157">
          <cell r="J35157" t="str">
            <v/>
          </cell>
        </row>
        <row r="35158">
          <cell r="J35158" t="str">
            <v/>
          </cell>
        </row>
        <row r="35159">
          <cell r="J35159" t="str">
            <v/>
          </cell>
        </row>
        <row r="35160">
          <cell r="J35160" t="str">
            <v/>
          </cell>
        </row>
        <row r="35161">
          <cell r="J35161" t="str">
            <v/>
          </cell>
        </row>
        <row r="35162">
          <cell r="J35162" t="str">
            <v/>
          </cell>
        </row>
        <row r="35163">
          <cell r="J35163" t="str">
            <v/>
          </cell>
        </row>
        <row r="35164">
          <cell r="J35164" t="str">
            <v/>
          </cell>
        </row>
        <row r="35165">
          <cell r="J35165" t="str">
            <v/>
          </cell>
        </row>
        <row r="35166">
          <cell r="J35166" t="str">
            <v/>
          </cell>
        </row>
        <row r="35167">
          <cell r="J35167" t="str">
            <v/>
          </cell>
        </row>
        <row r="35168">
          <cell r="J35168" t="str">
            <v/>
          </cell>
        </row>
        <row r="35169">
          <cell r="J35169" t="str">
            <v/>
          </cell>
        </row>
        <row r="35170">
          <cell r="J35170" t="str">
            <v/>
          </cell>
        </row>
        <row r="35171">
          <cell r="J35171" t="str">
            <v/>
          </cell>
        </row>
        <row r="35172">
          <cell r="J35172" t="str">
            <v/>
          </cell>
        </row>
        <row r="35173">
          <cell r="J35173" t="str">
            <v/>
          </cell>
        </row>
        <row r="35174">
          <cell r="J35174" t="str">
            <v/>
          </cell>
        </row>
        <row r="35175">
          <cell r="J35175" t="str">
            <v/>
          </cell>
        </row>
        <row r="35176">
          <cell r="J35176" t="str">
            <v/>
          </cell>
        </row>
        <row r="35177">
          <cell r="J35177" t="str">
            <v/>
          </cell>
        </row>
        <row r="35178">
          <cell r="J35178" t="str">
            <v/>
          </cell>
        </row>
        <row r="35179">
          <cell r="J35179" t="str">
            <v/>
          </cell>
        </row>
        <row r="35180">
          <cell r="J35180" t="str">
            <v/>
          </cell>
        </row>
        <row r="35181">
          <cell r="J35181" t="str">
            <v/>
          </cell>
        </row>
        <row r="35182">
          <cell r="J35182" t="str">
            <v/>
          </cell>
        </row>
        <row r="35183">
          <cell r="J35183" t="str">
            <v/>
          </cell>
        </row>
        <row r="35184">
          <cell r="J35184" t="str">
            <v/>
          </cell>
        </row>
        <row r="35185">
          <cell r="J35185" t="str">
            <v/>
          </cell>
        </row>
        <row r="35186">
          <cell r="J35186" t="str">
            <v/>
          </cell>
        </row>
        <row r="35187">
          <cell r="J35187" t="str">
            <v/>
          </cell>
        </row>
        <row r="35188">
          <cell r="J35188" t="str">
            <v/>
          </cell>
        </row>
        <row r="35189">
          <cell r="J35189" t="str">
            <v/>
          </cell>
        </row>
        <row r="35190">
          <cell r="J35190" t="str">
            <v/>
          </cell>
        </row>
        <row r="35191">
          <cell r="J35191" t="str">
            <v/>
          </cell>
        </row>
        <row r="35192">
          <cell r="J35192" t="str">
            <v/>
          </cell>
        </row>
        <row r="35193">
          <cell r="J35193" t="str">
            <v/>
          </cell>
        </row>
        <row r="35194">
          <cell r="J35194" t="str">
            <v/>
          </cell>
        </row>
        <row r="35195">
          <cell r="J35195" t="str">
            <v/>
          </cell>
        </row>
        <row r="35196">
          <cell r="J35196" t="str">
            <v/>
          </cell>
        </row>
        <row r="35197">
          <cell r="J35197" t="str">
            <v/>
          </cell>
        </row>
        <row r="35198">
          <cell r="J35198" t="str">
            <v/>
          </cell>
        </row>
        <row r="35199">
          <cell r="J35199" t="str">
            <v/>
          </cell>
        </row>
        <row r="35200">
          <cell r="J35200" t="str">
            <v/>
          </cell>
        </row>
        <row r="35201">
          <cell r="J35201" t="str">
            <v/>
          </cell>
        </row>
        <row r="35202">
          <cell r="J35202" t="str">
            <v/>
          </cell>
        </row>
        <row r="35203">
          <cell r="J35203" t="str">
            <v/>
          </cell>
        </row>
        <row r="35204">
          <cell r="J35204" t="str">
            <v/>
          </cell>
        </row>
        <row r="35205">
          <cell r="J35205" t="str">
            <v/>
          </cell>
        </row>
        <row r="35206">
          <cell r="J35206" t="str">
            <v/>
          </cell>
        </row>
        <row r="35207">
          <cell r="J35207" t="str">
            <v/>
          </cell>
        </row>
        <row r="35208">
          <cell r="J35208" t="str">
            <v/>
          </cell>
        </row>
        <row r="35209">
          <cell r="J35209" t="str">
            <v/>
          </cell>
        </row>
        <row r="35210">
          <cell r="J35210" t="str">
            <v/>
          </cell>
        </row>
        <row r="35211">
          <cell r="J35211" t="str">
            <v/>
          </cell>
        </row>
        <row r="35212">
          <cell r="J35212" t="str">
            <v/>
          </cell>
        </row>
        <row r="35213">
          <cell r="J35213" t="str">
            <v/>
          </cell>
        </row>
        <row r="35214">
          <cell r="J35214" t="str">
            <v/>
          </cell>
        </row>
        <row r="35215">
          <cell r="J35215" t="str">
            <v/>
          </cell>
        </row>
        <row r="35216">
          <cell r="J35216" t="str">
            <v/>
          </cell>
        </row>
        <row r="35217">
          <cell r="J35217" t="str">
            <v/>
          </cell>
        </row>
        <row r="35218">
          <cell r="J35218" t="str">
            <v/>
          </cell>
        </row>
        <row r="35219">
          <cell r="J35219" t="str">
            <v/>
          </cell>
        </row>
        <row r="35220">
          <cell r="J35220" t="str">
            <v/>
          </cell>
        </row>
        <row r="35221">
          <cell r="J35221" t="str">
            <v/>
          </cell>
        </row>
        <row r="35222">
          <cell r="J35222" t="str">
            <v/>
          </cell>
        </row>
        <row r="35223">
          <cell r="J35223" t="str">
            <v/>
          </cell>
        </row>
        <row r="35224">
          <cell r="J35224" t="str">
            <v/>
          </cell>
        </row>
        <row r="35225">
          <cell r="J35225" t="str">
            <v/>
          </cell>
        </row>
        <row r="35226">
          <cell r="J35226" t="str">
            <v/>
          </cell>
        </row>
        <row r="35227">
          <cell r="J35227" t="str">
            <v/>
          </cell>
        </row>
        <row r="35228">
          <cell r="J35228" t="str">
            <v/>
          </cell>
        </row>
        <row r="35229">
          <cell r="J35229" t="str">
            <v/>
          </cell>
        </row>
        <row r="35230">
          <cell r="J35230" t="str">
            <v/>
          </cell>
        </row>
        <row r="35231">
          <cell r="J35231" t="str">
            <v/>
          </cell>
        </row>
        <row r="35232">
          <cell r="J35232" t="str">
            <v/>
          </cell>
        </row>
        <row r="35233">
          <cell r="J35233" t="str">
            <v/>
          </cell>
        </row>
        <row r="35234">
          <cell r="J35234" t="str">
            <v/>
          </cell>
        </row>
        <row r="35235">
          <cell r="J35235" t="str">
            <v/>
          </cell>
        </row>
        <row r="35236">
          <cell r="J35236" t="str">
            <v/>
          </cell>
        </row>
        <row r="35237">
          <cell r="J35237" t="str">
            <v/>
          </cell>
        </row>
        <row r="35238">
          <cell r="J35238" t="str">
            <v/>
          </cell>
        </row>
        <row r="35239">
          <cell r="J35239" t="str">
            <v/>
          </cell>
        </row>
        <row r="35240">
          <cell r="J35240" t="str">
            <v/>
          </cell>
        </row>
        <row r="35241">
          <cell r="J35241" t="str">
            <v/>
          </cell>
        </row>
        <row r="35242">
          <cell r="J35242" t="str">
            <v/>
          </cell>
        </row>
        <row r="35243">
          <cell r="J35243" t="str">
            <v/>
          </cell>
        </row>
        <row r="35244">
          <cell r="J35244" t="str">
            <v/>
          </cell>
        </row>
        <row r="35245">
          <cell r="J35245" t="str">
            <v/>
          </cell>
        </row>
        <row r="35246">
          <cell r="J35246" t="str">
            <v/>
          </cell>
        </row>
        <row r="35247">
          <cell r="J35247" t="str">
            <v/>
          </cell>
        </row>
        <row r="35248">
          <cell r="J35248" t="str">
            <v/>
          </cell>
        </row>
        <row r="35249">
          <cell r="J35249" t="str">
            <v/>
          </cell>
        </row>
        <row r="35250">
          <cell r="J35250" t="str">
            <v/>
          </cell>
        </row>
        <row r="35251">
          <cell r="J35251" t="str">
            <v/>
          </cell>
        </row>
        <row r="35252">
          <cell r="J35252" t="str">
            <v/>
          </cell>
        </row>
        <row r="35253">
          <cell r="J35253" t="str">
            <v/>
          </cell>
        </row>
        <row r="35254">
          <cell r="J35254" t="str">
            <v/>
          </cell>
        </row>
        <row r="35255">
          <cell r="J35255" t="str">
            <v/>
          </cell>
        </row>
        <row r="35256">
          <cell r="J35256" t="str">
            <v/>
          </cell>
        </row>
        <row r="35257">
          <cell r="J35257" t="str">
            <v/>
          </cell>
        </row>
        <row r="35258">
          <cell r="J35258" t="str">
            <v/>
          </cell>
        </row>
        <row r="35259">
          <cell r="J35259" t="str">
            <v/>
          </cell>
        </row>
        <row r="35260">
          <cell r="J35260" t="str">
            <v/>
          </cell>
        </row>
        <row r="35261">
          <cell r="J35261" t="str">
            <v/>
          </cell>
        </row>
        <row r="35262">
          <cell r="J35262" t="str">
            <v/>
          </cell>
        </row>
        <row r="35263">
          <cell r="J35263" t="str">
            <v/>
          </cell>
        </row>
        <row r="35264">
          <cell r="J35264" t="str">
            <v/>
          </cell>
        </row>
        <row r="35265">
          <cell r="J35265" t="str">
            <v/>
          </cell>
        </row>
        <row r="35266">
          <cell r="J35266" t="str">
            <v/>
          </cell>
        </row>
        <row r="35267">
          <cell r="J35267" t="str">
            <v/>
          </cell>
        </row>
        <row r="35268">
          <cell r="J35268" t="str">
            <v/>
          </cell>
        </row>
        <row r="35269">
          <cell r="J35269" t="str">
            <v/>
          </cell>
        </row>
        <row r="35270">
          <cell r="J35270" t="str">
            <v/>
          </cell>
        </row>
        <row r="35271">
          <cell r="J35271" t="str">
            <v/>
          </cell>
        </row>
        <row r="35272">
          <cell r="J35272" t="str">
            <v/>
          </cell>
        </row>
        <row r="35273">
          <cell r="J35273" t="str">
            <v/>
          </cell>
        </row>
        <row r="35274">
          <cell r="J35274" t="str">
            <v/>
          </cell>
        </row>
        <row r="35275">
          <cell r="J35275" t="str">
            <v/>
          </cell>
        </row>
        <row r="35276">
          <cell r="J35276" t="str">
            <v/>
          </cell>
        </row>
        <row r="35277">
          <cell r="J35277" t="str">
            <v/>
          </cell>
        </row>
        <row r="35278">
          <cell r="J35278" t="str">
            <v/>
          </cell>
        </row>
        <row r="35279">
          <cell r="J35279" t="str">
            <v/>
          </cell>
        </row>
        <row r="35280">
          <cell r="J35280" t="str">
            <v/>
          </cell>
        </row>
        <row r="35281">
          <cell r="J35281" t="str">
            <v/>
          </cell>
        </row>
        <row r="35282">
          <cell r="J35282" t="str">
            <v/>
          </cell>
        </row>
        <row r="35283">
          <cell r="J35283" t="str">
            <v/>
          </cell>
        </row>
        <row r="35284">
          <cell r="J35284" t="str">
            <v/>
          </cell>
        </row>
        <row r="35285">
          <cell r="J35285" t="str">
            <v/>
          </cell>
        </row>
        <row r="35286">
          <cell r="J35286" t="str">
            <v/>
          </cell>
        </row>
        <row r="35287">
          <cell r="J35287" t="str">
            <v/>
          </cell>
        </row>
        <row r="35288">
          <cell r="J35288" t="str">
            <v/>
          </cell>
        </row>
        <row r="35289">
          <cell r="J35289" t="str">
            <v/>
          </cell>
        </row>
        <row r="35290">
          <cell r="J35290" t="str">
            <v/>
          </cell>
        </row>
        <row r="35291">
          <cell r="J35291" t="str">
            <v/>
          </cell>
        </row>
        <row r="35292">
          <cell r="J35292" t="str">
            <v/>
          </cell>
        </row>
        <row r="35293">
          <cell r="J35293" t="str">
            <v/>
          </cell>
        </row>
        <row r="35294">
          <cell r="J35294" t="str">
            <v/>
          </cell>
        </row>
        <row r="35295">
          <cell r="J35295" t="str">
            <v/>
          </cell>
        </row>
        <row r="35296">
          <cell r="J35296" t="str">
            <v/>
          </cell>
        </row>
        <row r="35297">
          <cell r="J35297" t="str">
            <v/>
          </cell>
        </row>
        <row r="35298">
          <cell r="J35298" t="str">
            <v/>
          </cell>
        </row>
        <row r="35299">
          <cell r="J35299" t="str">
            <v/>
          </cell>
        </row>
        <row r="35300">
          <cell r="J35300" t="str">
            <v/>
          </cell>
        </row>
        <row r="35301">
          <cell r="J35301" t="str">
            <v/>
          </cell>
        </row>
        <row r="35302">
          <cell r="J35302" t="str">
            <v/>
          </cell>
        </row>
        <row r="35303">
          <cell r="J35303" t="str">
            <v/>
          </cell>
        </row>
        <row r="35304">
          <cell r="J35304" t="str">
            <v/>
          </cell>
        </row>
        <row r="35305">
          <cell r="J35305" t="str">
            <v/>
          </cell>
        </row>
        <row r="35306">
          <cell r="J35306" t="str">
            <v/>
          </cell>
        </row>
        <row r="35307">
          <cell r="J35307" t="str">
            <v/>
          </cell>
        </row>
        <row r="35308">
          <cell r="J35308" t="str">
            <v/>
          </cell>
        </row>
        <row r="35309">
          <cell r="J35309" t="str">
            <v/>
          </cell>
        </row>
        <row r="35310">
          <cell r="J35310" t="str">
            <v/>
          </cell>
        </row>
        <row r="35311">
          <cell r="J35311" t="str">
            <v/>
          </cell>
        </row>
        <row r="35312">
          <cell r="J35312" t="str">
            <v/>
          </cell>
        </row>
        <row r="35313">
          <cell r="J35313" t="str">
            <v/>
          </cell>
        </row>
        <row r="35314">
          <cell r="J35314" t="str">
            <v/>
          </cell>
        </row>
        <row r="35315">
          <cell r="J35315" t="str">
            <v/>
          </cell>
        </row>
        <row r="35316">
          <cell r="J35316" t="str">
            <v/>
          </cell>
        </row>
        <row r="35317">
          <cell r="J35317" t="str">
            <v/>
          </cell>
        </row>
        <row r="35318">
          <cell r="J35318" t="str">
            <v/>
          </cell>
        </row>
        <row r="35319">
          <cell r="J35319" t="str">
            <v/>
          </cell>
        </row>
        <row r="35320">
          <cell r="J35320" t="str">
            <v/>
          </cell>
        </row>
        <row r="35321">
          <cell r="J35321" t="str">
            <v/>
          </cell>
        </row>
        <row r="35322">
          <cell r="J35322" t="str">
            <v/>
          </cell>
        </row>
        <row r="35323">
          <cell r="J35323" t="str">
            <v/>
          </cell>
        </row>
        <row r="35324">
          <cell r="J35324" t="str">
            <v/>
          </cell>
        </row>
        <row r="35325">
          <cell r="J35325" t="str">
            <v/>
          </cell>
        </row>
        <row r="35326">
          <cell r="J35326" t="str">
            <v/>
          </cell>
        </row>
        <row r="35327">
          <cell r="J35327" t="str">
            <v/>
          </cell>
        </row>
        <row r="35328">
          <cell r="J35328" t="str">
            <v/>
          </cell>
        </row>
        <row r="35329">
          <cell r="J35329" t="str">
            <v/>
          </cell>
        </row>
        <row r="35330">
          <cell r="J35330" t="str">
            <v/>
          </cell>
        </row>
        <row r="35331">
          <cell r="J35331" t="str">
            <v/>
          </cell>
        </row>
        <row r="35332">
          <cell r="J35332" t="str">
            <v/>
          </cell>
        </row>
        <row r="35333">
          <cell r="J35333" t="str">
            <v/>
          </cell>
        </row>
        <row r="35334">
          <cell r="J35334" t="str">
            <v/>
          </cell>
        </row>
        <row r="35335">
          <cell r="J35335" t="str">
            <v/>
          </cell>
        </row>
        <row r="35336">
          <cell r="J35336" t="str">
            <v/>
          </cell>
        </row>
        <row r="35337">
          <cell r="J35337" t="str">
            <v/>
          </cell>
        </row>
        <row r="35338">
          <cell r="J35338" t="str">
            <v/>
          </cell>
        </row>
        <row r="35339">
          <cell r="J35339" t="str">
            <v/>
          </cell>
        </row>
        <row r="35340">
          <cell r="J35340" t="str">
            <v/>
          </cell>
        </row>
        <row r="35341">
          <cell r="J35341" t="str">
            <v/>
          </cell>
        </row>
        <row r="35342">
          <cell r="J35342" t="str">
            <v/>
          </cell>
        </row>
        <row r="35343">
          <cell r="J35343" t="str">
            <v/>
          </cell>
        </row>
        <row r="35344">
          <cell r="J35344" t="str">
            <v/>
          </cell>
        </row>
        <row r="35345">
          <cell r="J35345" t="str">
            <v/>
          </cell>
        </row>
        <row r="35346">
          <cell r="J35346" t="str">
            <v/>
          </cell>
        </row>
        <row r="35347">
          <cell r="J35347" t="str">
            <v/>
          </cell>
        </row>
        <row r="35348">
          <cell r="J35348" t="str">
            <v/>
          </cell>
        </row>
        <row r="35349">
          <cell r="J35349" t="str">
            <v/>
          </cell>
        </row>
        <row r="35350">
          <cell r="J35350" t="str">
            <v/>
          </cell>
        </row>
        <row r="35351">
          <cell r="J35351" t="str">
            <v/>
          </cell>
        </row>
        <row r="35352">
          <cell r="J35352" t="str">
            <v/>
          </cell>
        </row>
        <row r="35353">
          <cell r="J35353" t="str">
            <v/>
          </cell>
        </row>
        <row r="35354">
          <cell r="J35354" t="str">
            <v/>
          </cell>
        </row>
        <row r="35355">
          <cell r="J35355" t="str">
            <v/>
          </cell>
        </row>
        <row r="35356">
          <cell r="J35356" t="str">
            <v/>
          </cell>
        </row>
        <row r="35357">
          <cell r="J35357" t="str">
            <v/>
          </cell>
        </row>
        <row r="35358">
          <cell r="J35358" t="str">
            <v/>
          </cell>
        </row>
        <row r="35359">
          <cell r="J35359" t="str">
            <v/>
          </cell>
        </row>
        <row r="35360">
          <cell r="J35360" t="str">
            <v/>
          </cell>
        </row>
        <row r="35361">
          <cell r="J35361" t="str">
            <v/>
          </cell>
        </row>
        <row r="35362">
          <cell r="J35362" t="str">
            <v/>
          </cell>
        </row>
        <row r="35363">
          <cell r="J35363" t="str">
            <v/>
          </cell>
        </row>
        <row r="35364">
          <cell r="J35364" t="str">
            <v/>
          </cell>
        </row>
        <row r="35365">
          <cell r="J35365" t="str">
            <v/>
          </cell>
        </row>
        <row r="35366">
          <cell r="J35366" t="str">
            <v/>
          </cell>
        </row>
        <row r="35367">
          <cell r="J35367" t="str">
            <v/>
          </cell>
        </row>
        <row r="35368">
          <cell r="J35368" t="str">
            <v/>
          </cell>
        </row>
        <row r="35369">
          <cell r="J35369" t="str">
            <v/>
          </cell>
        </row>
        <row r="35370">
          <cell r="J35370" t="str">
            <v/>
          </cell>
        </row>
        <row r="35371">
          <cell r="J35371" t="str">
            <v/>
          </cell>
        </row>
        <row r="35372">
          <cell r="J35372" t="str">
            <v/>
          </cell>
        </row>
        <row r="35373">
          <cell r="J35373" t="str">
            <v/>
          </cell>
        </row>
        <row r="35374">
          <cell r="J35374" t="str">
            <v/>
          </cell>
        </row>
        <row r="35375">
          <cell r="J35375" t="str">
            <v/>
          </cell>
        </row>
        <row r="35376">
          <cell r="J35376" t="str">
            <v/>
          </cell>
        </row>
        <row r="35377">
          <cell r="J35377" t="str">
            <v/>
          </cell>
        </row>
        <row r="35378">
          <cell r="J35378" t="str">
            <v/>
          </cell>
        </row>
        <row r="35379">
          <cell r="J35379" t="str">
            <v/>
          </cell>
        </row>
        <row r="35380">
          <cell r="J35380" t="str">
            <v/>
          </cell>
        </row>
        <row r="35381">
          <cell r="J35381" t="str">
            <v/>
          </cell>
        </row>
        <row r="35382">
          <cell r="J35382" t="str">
            <v/>
          </cell>
        </row>
        <row r="35383">
          <cell r="J35383" t="str">
            <v/>
          </cell>
        </row>
        <row r="35384">
          <cell r="J35384" t="str">
            <v/>
          </cell>
        </row>
        <row r="35385">
          <cell r="J35385" t="str">
            <v/>
          </cell>
        </row>
        <row r="35386">
          <cell r="J35386" t="str">
            <v/>
          </cell>
        </row>
        <row r="35387">
          <cell r="J35387" t="str">
            <v/>
          </cell>
        </row>
        <row r="35388">
          <cell r="J35388" t="str">
            <v/>
          </cell>
        </row>
        <row r="35389">
          <cell r="J35389" t="str">
            <v/>
          </cell>
        </row>
        <row r="35390">
          <cell r="J35390" t="str">
            <v/>
          </cell>
        </row>
        <row r="35391">
          <cell r="J35391" t="str">
            <v/>
          </cell>
        </row>
        <row r="35392">
          <cell r="J35392" t="str">
            <v/>
          </cell>
        </row>
        <row r="35393">
          <cell r="J35393" t="str">
            <v/>
          </cell>
        </row>
        <row r="35394">
          <cell r="J35394" t="str">
            <v/>
          </cell>
        </row>
        <row r="35395">
          <cell r="J35395" t="str">
            <v/>
          </cell>
        </row>
        <row r="35396">
          <cell r="J35396" t="str">
            <v/>
          </cell>
        </row>
        <row r="35397">
          <cell r="J35397" t="str">
            <v/>
          </cell>
        </row>
        <row r="35398">
          <cell r="J35398" t="str">
            <v/>
          </cell>
        </row>
        <row r="35399">
          <cell r="J35399" t="str">
            <v/>
          </cell>
        </row>
        <row r="35400">
          <cell r="J35400" t="str">
            <v/>
          </cell>
        </row>
        <row r="35401">
          <cell r="J35401" t="str">
            <v/>
          </cell>
        </row>
        <row r="35402">
          <cell r="J35402" t="str">
            <v/>
          </cell>
        </row>
        <row r="35403">
          <cell r="J35403" t="str">
            <v/>
          </cell>
        </row>
        <row r="35404">
          <cell r="J35404" t="str">
            <v/>
          </cell>
        </row>
        <row r="35405">
          <cell r="J35405" t="str">
            <v/>
          </cell>
        </row>
        <row r="35406">
          <cell r="J35406" t="str">
            <v/>
          </cell>
        </row>
        <row r="35407">
          <cell r="J35407" t="str">
            <v/>
          </cell>
        </row>
        <row r="35408">
          <cell r="J35408" t="str">
            <v/>
          </cell>
        </row>
        <row r="35409">
          <cell r="J35409" t="str">
            <v/>
          </cell>
        </row>
        <row r="35410">
          <cell r="J35410" t="str">
            <v/>
          </cell>
        </row>
        <row r="35411">
          <cell r="J35411" t="str">
            <v/>
          </cell>
        </row>
        <row r="35412">
          <cell r="J35412" t="str">
            <v/>
          </cell>
        </row>
        <row r="35413">
          <cell r="J35413" t="str">
            <v/>
          </cell>
        </row>
        <row r="35414">
          <cell r="J35414" t="str">
            <v/>
          </cell>
        </row>
        <row r="35415">
          <cell r="J35415" t="str">
            <v/>
          </cell>
        </row>
        <row r="35416">
          <cell r="J35416" t="str">
            <v/>
          </cell>
        </row>
        <row r="35417">
          <cell r="J35417" t="str">
            <v/>
          </cell>
        </row>
        <row r="35418">
          <cell r="J35418" t="str">
            <v/>
          </cell>
        </row>
        <row r="35419">
          <cell r="J35419" t="str">
            <v/>
          </cell>
        </row>
        <row r="35420">
          <cell r="J35420" t="str">
            <v/>
          </cell>
        </row>
        <row r="35421">
          <cell r="J35421" t="str">
            <v/>
          </cell>
        </row>
        <row r="35422">
          <cell r="J35422" t="str">
            <v/>
          </cell>
        </row>
        <row r="35423">
          <cell r="J35423" t="str">
            <v/>
          </cell>
        </row>
        <row r="35424">
          <cell r="J35424" t="str">
            <v/>
          </cell>
        </row>
        <row r="35425">
          <cell r="J35425" t="str">
            <v/>
          </cell>
        </row>
        <row r="35426">
          <cell r="J35426" t="str">
            <v/>
          </cell>
        </row>
        <row r="35427">
          <cell r="J35427" t="str">
            <v/>
          </cell>
        </row>
        <row r="35428">
          <cell r="J35428" t="str">
            <v/>
          </cell>
        </row>
        <row r="35429">
          <cell r="J35429" t="str">
            <v/>
          </cell>
        </row>
        <row r="35430">
          <cell r="J35430" t="str">
            <v/>
          </cell>
        </row>
        <row r="35431">
          <cell r="J35431" t="str">
            <v/>
          </cell>
        </row>
        <row r="35432">
          <cell r="J35432" t="str">
            <v/>
          </cell>
        </row>
        <row r="35433">
          <cell r="J35433" t="str">
            <v/>
          </cell>
        </row>
        <row r="35434">
          <cell r="J35434" t="str">
            <v/>
          </cell>
        </row>
        <row r="35435">
          <cell r="J35435" t="str">
            <v/>
          </cell>
        </row>
        <row r="35436">
          <cell r="J35436" t="str">
            <v/>
          </cell>
        </row>
        <row r="35437">
          <cell r="J35437" t="str">
            <v/>
          </cell>
        </row>
        <row r="35438">
          <cell r="J35438" t="str">
            <v/>
          </cell>
        </row>
        <row r="35439">
          <cell r="J35439" t="str">
            <v/>
          </cell>
        </row>
        <row r="35440">
          <cell r="J35440" t="str">
            <v/>
          </cell>
        </row>
        <row r="35441">
          <cell r="J35441" t="str">
            <v/>
          </cell>
        </row>
        <row r="35442">
          <cell r="J35442" t="str">
            <v/>
          </cell>
        </row>
        <row r="35443">
          <cell r="J35443" t="str">
            <v/>
          </cell>
        </row>
        <row r="35444">
          <cell r="J35444" t="str">
            <v/>
          </cell>
        </row>
        <row r="35445">
          <cell r="J35445" t="str">
            <v/>
          </cell>
        </row>
        <row r="35446">
          <cell r="J35446" t="str">
            <v/>
          </cell>
        </row>
        <row r="35447">
          <cell r="J35447" t="str">
            <v/>
          </cell>
        </row>
        <row r="35448">
          <cell r="J35448" t="str">
            <v/>
          </cell>
        </row>
        <row r="35449">
          <cell r="J35449" t="str">
            <v/>
          </cell>
        </row>
        <row r="35450">
          <cell r="J35450" t="str">
            <v/>
          </cell>
        </row>
        <row r="35451">
          <cell r="J35451" t="str">
            <v/>
          </cell>
        </row>
        <row r="35452">
          <cell r="J35452" t="str">
            <v/>
          </cell>
        </row>
        <row r="35453">
          <cell r="J35453" t="str">
            <v/>
          </cell>
        </row>
        <row r="35454">
          <cell r="J35454" t="str">
            <v/>
          </cell>
        </row>
        <row r="35455">
          <cell r="J35455" t="str">
            <v/>
          </cell>
        </row>
        <row r="35456">
          <cell r="J35456" t="str">
            <v/>
          </cell>
        </row>
        <row r="35457">
          <cell r="J35457" t="str">
            <v/>
          </cell>
        </row>
        <row r="35458">
          <cell r="J35458" t="str">
            <v/>
          </cell>
        </row>
        <row r="35459">
          <cell r="J35459" t="str">
            <v/>
          </cell>
        </row>
        <row r="35460">
          <cell r="J35460" t="str">
            <v/>
          </cell>
        </row>
        <row r="35461">
          <cell r="J35461" t="str">
            <v/>
          </cell>
        </row>
        <row r="35462">
          <cell r="J35462" t="str">
            <v/>
          </cell>
        </row>
        <row r="35463">
          <cell r="J35463" t="str">
            <v/>
          </cell>
        </row>
        <row r="35464">
          <cell r="J35464" t="str">
            <v/>
          </cell>
        </row>
        <row r="35465">
          <cell r="J35465" t="str">
            <v/>
          </cell>
        </row>
        <row r="35466">
          <cell r="J35466" t="str">
            <v/>
          </cell>
        </row>
        <row r="35467">
          <cell r="J35467" t="str">
            <v/>
          </cell>
        </row>
        <row r="35468">
          <cell r="J35468" t="str">
            <v/>
          </cell>
        </row>
        <row r="35469">
          <cell r="J35469" t="str">
            <v/>
          </cell>
        </row>
        <row r="35470">
          <cell r="J35470" t="str">
            <v/>
          </cell>
        </row>
        <row r="35471">
          <cell r="J35471" t="str">
            <v/>
          </cell>
        </row>
        <row r="35472">
          <cell r="J35472" t="str">
            <v/>
          </cell>
        </row>
        <row r="35473">
          <cell r="J35473" t="str">
            <v/>
          </cell>
        </row>
        <row r="35474">
          <cell r="J35474" t="str">
            <v/>
          </cell>
        </row>
        <row r="35475">
          <cell r="J35475" t="str">
            <v/>
          </cell>
        </row>
        <row r="35476">
          <cell r="J35476" t="str">
            <v/>
          </cell>
        </row>
        <row r="35477">
          <cell r="J35477" t="str">
            <v/>
          </cell>
        </row>
        <row r="35478">
          <cell r="J35478" t="str">
            <v/>
          </cell>
        </row>
        <row r="35479">
          <cell r="J35479" t="str">
            <v/>
          </cell>
        </row>
        <row r="35480">
          <cell r="J35480" t="str">
            <v/>
          </cell>
        </row>
        <row r="35481">
          <cell r="J35481" t="str">
            <v/>
          </cell>
        </row>
        <row r="35482">
          <cell r="J35482" t="str">
            <v/>
          </cell>
        </row>
        <row r="35483">
          <cell r="J35483" t="str">
            <v/>
          </cell>
        </row>
        <row r="35484">
          <cell r="J35484" t="str">
            <v/>
          </cell>
        </row>
        <row r="35485">
          <cell r="J35485" t="str">
            <v/>
          </cell>
        </row>
        <row r="35486">
          <cell r="J35486" t="str">
            <v/>
          </cell>
        </row>
        <row r="35487">
          <cell r="J35487" t="str">
            <v/>
          </cell>
        </row>
        <row r="35488">
          <cell r="J35488" t="str">
            <v/>
          </cell>
        </row>
        <row r="35489">
          <cell r="J35489" t="str">
            <v/>
          </cell>
        </row>
        <row r="35490">
          <cell r="J35490" t="str">
            <v/>
          </cell>
        </row>
        <row r="35491">
          <cell r="J35491" t="str">
            <v/>
          </cell>
        </row>
        <row r="35492">
          <cell r="J35492" t="str">
            <v/>
          </cell>
        </row>
        <row r="35493">
          <cell r="J35493" t="str">
            <v/>
          </cell>
        </row>
        <row r="35494">
          <cell r="J35494" t="str">
            <v/>
          </cell>
        </row>
        <row r="35495">
          <cell r="J35495" t="str">
            <v/>
          </cell>
        </row>
        <row r="35496">
          <cell r="J35496" t="str">
            <v/>
          </cell>
        </row>
        <row r="35497">
          <cell r="J35497" t="str">
            <v/>
          </cell>
        </row>
        <row r="35498">
          <cell r="J35498" t="str">
            <v/>
          </cell>
        </row>
        <row r="35499">
          <cell r="J35499" t="str">
            <v/>
          </cell>
        </row>
        <row r="35500">
          <cell r="J35500" t="str">
            <v/>
          </cell>
        </row>
        <row r="35501">
          <cell r="J35501" t="str">
            <v/>
          </cell>
        </row>
        <row r="35502">
          <cell r="J35502" t="str">
            <v/>
          </cell>
        </row>
        <row r="35503">
          <cell r="J35503" t="str">
            <v/>
          </cell>
        </row>
        <row r="35504">
          <cell r="J35504" t="str">
            <v/>
          </cell>
        </row>
        <row r="35505">
          <cell r="J35505" t="str">
            <v/>
          </cell>
        </row>
        <row r="35506">
          <cell r="J35506" t="str">
            <v/>
          </cell>
        </row>
        <row r="35507">
          <cell r="J35507" t="str">
            <v/>
          </cell>
        </row>
        <row r="35508">
          <cell r="J35508" t="str">
            <v/>
          </cell>
        </row>
        <row r="35509">
          <cell r="J35509" t="str">
            <v/>
          </cell>
        </row>
        <row r="35510">
          <cell r="J35510" t="str">
            <v/>
          </cell>
        </row>
        <row r="35511">
          <cell r="J35511" t="str">
            <v/>
          </cell>
        </row>
        <row r="35512">
          <cell r="J35512" t="str">
            <v/>
          </cell>
        </row>
        <row r="35513">
          <cell r="J35513" t="str">
            <v/>
          </cell>
        </row>
        <row r="35514">
          <cell r="J35514" t="str">
            <v/>
          </cell>
        </row>
        <row r="35515">
          <cell r="J35515" t="str">
            <v/>
          </cell>
        </row>
        <row r="35516">
          <cell r="J35516" t="str">
            <v/>
          </cell>
        </row>
        <row r="35517">
          <cell r="J35517" t="str">
            <v/>
          </cell>
        </row>
        <row r="35518">
          <cell r="J35518" t="str">
            <v/>
          </cell>
        </row>
        <row r="35519">
          <cell r="J35519" t="str">
            <v/>
          </cell>
        </row>
        <row r="35520">
          <cell r="J35520" t="str">
            <v/>
          </cell>
        </row>
        <row r="35521">
          <cell r="J35521" t="str">
            <v/>
          </cell>
        </row>
        <row r="35522">
          <cell r="J35522" t="str">
            <v/>
          </cell>
        </row>
        <row r="35523">
          <cell r="J35523" t="str">
            <v/>
          </cell>
        </row>
        <row r="35524">
          <cell r="J35524" t="str">
            <v/>
          </cell>
        </row>
        <row r="35525">
          <cell r="J35525" t="str">
            <v/>
          </cell>
        </row>
        <row r="35526">
          <cell r="J35526" t="str">
            <v/>
          </cell>
        </row>
        <row r="35527">
          <cell r="J35527" t="str">
            <v/>
          </cell>
        </row>
        <row r="35528">
          <cell r="J35528" t="str">
            <v/>
          </cell>
        </row>
        <row r="35529">
          <cell r="J35529" t="str">
            <v/>
          </cell>
        </row>
        <row r="35530">
          <cell r="J35530" t="str">
            <v/>
          </cell>
        </row>
        <row r="35531">
          <cell r="J35531" t="str">
            <v/>
          </cell>
        </row>
        <row r="35532">
          <cell r="J35532" t="str">
            <v/>
          </cell>
        </row>
        <row r="35533">
          <cell r="J35533" t="str">
            <v/>
          </cell>
        </row>
        <row r="35534">
          <cell r="J35534" t="str">
            <v/>
          </cell>
        </row>
        <row r="35535">
          <cell r="J35535" t="str">
            <v/>
          </cell>
        </row>
        <row r="35536">
          <cell r="J35536" t="str">
            <v/>
          </cell>
        </row>
        <row r="35537">
          <cell r="J35537" t="str">
            <v/>
          </cell>
        </row>
        <row r="35538">
          <cell r="J35538" t="str">
            <v/>
          </cell>
        </row>
        <row r="35539">
          <cell r="J35539" t="str">
            <v/>
          </cell>
        </row>
        <row r="35540">
          <cell r="J35540" t="str">
            <v/>
          </cell>
        </row>
        <row r="35541">
          <cell r="J35541" t="str">
            <v/>
          </cell>
        </row>
        <row r="35542">
          <cell r="J35542" t="str">
            <v/>
          </cell>
        </row>
        <row r="35543">
          <cell r="J35543" t="str">
            <v/>
          </cell>
        </row>
        <row r="35544">
          <cell r="J35544" t="str">
            <v/>
          </cell>
        </row>
        <row r="35545">
          <cell r="J35545" t="str">
            <v/>
          </cell>
        </row>
        <row r="35546">
          <cell r="J35546" t="str">
            <v/>
          </cell>
        </row>
        <row r="35547">
          <cell r="J35547" t="str">
            <v/>
          </cell>
        </row>
        <row r="35548">
          <cell r="J35548" t="str">
            <v/>
          </cell>
        </row>
        <row r="35549">
          <cell r="J35549" t="str">
            <v/>
          </cell>
        </row>
        <row r="35550">
          <cell r="J35550" t="str">
            <v/>
          </cell>
        </row>
        <row r="35551">
          <cell r="J35551" t="str">
            <v/>
          </cell>
        </row>
        <row r="35552">
          <cell r="J35552" t="str">
            <v/>
          </cell>
        </row>
        <row r="35553">
          <cell r="J35553" t="str">
            <v/>
          </cell>
        </row>
        <row r="35554">
          <cell r="J35554" t="str">
            <v/>
          </cell>
        </row>
        <row r="35555">
          <cell r="J35555" t="str">
            <v/>
          </cell>
        </row>
        <row r="35556">
          <cell r="J35556" t="str">
            <v/>
          </cell>
        </row>
        <row r="35557">
          <cell r="J35557" t="str">
            <v/>
          </cell>
        </row>
        <row r="35558">
          <cell r="J35558" t="str">
            <v/>
          </cell>
        </row>
        <row r="35559">
          <cell r="J35559" t="str">
            <v/>
          </cell>
        </row>
        <row r="35560">
          <cell r="J35560" t="str">
            <v/>
          </cell>
        </row>
        <row r="35561">
          <cell r="J35561" t="str">
            <v/>
          </cell>
        </row>
        <row r="35562">
          <cell r="J35562" t="str">
            <v/>
          </cell>
        </row>
        <row r="35563">
          <cell r="J35563" t="str">
            <v/>
          </cell>
        </row>
        <row r="35564">
          <cell r="J35564" t="str">
            <v/>
          </cell>
        </row>
        <row r="35565">
          <cell r="J35565" t="str">
            <v/>
          </cell>
        </row>
        <row r="35566">
          <cell r="J35566" t="str">
            <v/>
          </cell>
        </row>
        <row r="35567">
          <cell r="J35567" t="str">
            <v/>
          </cell>
        </row>
        <row r="35568">
          <cell r="J35568" t="str">
            <v/>
          </cell>
        </row>
        <row r="35569">
          <cell r="J35569" t="str">
            <v/>
          </cell>
        </row>
        <row r="35570">
          <cell r="J35570" t="str">
            <v/>
          </cell>
        </row>
        <row r="35571">
          <cell r="J35571" t="str">
            <v/>
          </cell>
        </row>
        <row r="35572">
          <cell r="J35572" t="str">
            <v/>
          </cell>
        </row>
        <row r="35573">
          <cell r="J35573" t="str">
            <v/>
          </cell>
        </row>
        <row r="35574">
          <cell r="J35574" t="str">
            <v/>
          </cell>
        </row>
        <row r="35575">
          <cell r="J35575" t="str">
            <v/>
          </cell>
        </row>
        <row r="35576">
          <cell r="J35576" t="str">
            <v/>
          </cell>
        </row>
        <row r="35577">
          <cell r="J35577" t="str">
            <v/>
          </cell>
        </row>
        <row r="35578">
          <cell r="J35578" t="str">
            <v/>
          </cell>
        </row>
        <row r="35579">
          <cell r="J35579" t="str">
            <v/>
          </cell>
        </row>
        <row r="35580">
          <cell r="J35580" t="str">
            <v/>
          </cell>
        </row>
        <row r="35581">
          <cell r="J35581" t="str">
            <v/>
          </cell>
        </row>
        <row r="35582">
          <cell r="J35582" t="str">
            <v/>
          </cell>
        </row>
        <row r="35583">
          <cell r="J35583" t="str">
            <v/>
          </cell>
        </row>
        <row r="35584">
          <cell r="J35584" t="str">
            <v/>
          </cell>
        </row>
        <row r="35585">
          <cell r="J35585" t="str">
            <v/>
          </cell>
        </row>
        <row r="35586">
          <cell r="J35586" t="str">
            <v/>
          </cell>
        </row>
        <row r="35587">
          <cell r="J35587" t="str">
            <v/>
          </cell>
        </row>
        <row r="35588">
          <cell r="J35588" t="str">
            <v/>
          </cell>
        </row>
        <row r="35589">
          <cell r="J35589" t="str">
            <v/>
          </cell>
        </row>
        <row r="35590">
          <cell r="J35590" t="str">
            <v/>
          </cell>
        </row>
        <row r="35591">
          <cell r="J35591" t="str">
            <v/>
          </cell>
        </row>
        <row r="35592">
          <cell r="J35592" t="str">
            <v/>
          </cell>
        </row>
        <row r="35593">
          <cell r="J35593" t="str">
            <v/>
          </cell>
        </row>
        <row r="35594">
          <cell r="J35594" t="str">
            <v/>
          </cell>
        </row>
        <row r="35595">
          <cell r="J35595" t="str">
            <v/>
          </cell>
        </row>
        <row r="35596">
          <cell r="J35596" t="str">
            <v/>
          </cell>
        </row>
        <row r="35597">
          <cell r="J35597" t="str">
            <v/>
          </cell>
        </row>
        <row r="35598">
          <cell r="J35598" t="str">
            <v/>
          </cell>
        </row>
        <row r="35599">
          <cell r="J35599" t="str">
            <v/>
          </cell>
        </row>
        <row r="35600">
          <cell r="J35600" t="str">
            <v/>
          </cell>
        </row>
        <row r="35601">
          <cell r="J35601" t="str">
            <v/>
          </cell>
        </row>
        <row r="35602">
          <cell r="J35602" t="str">
            <v/>
          </cell>
        </row>
        <row r="35603">
          <cell r="J35603" t="str">
            <v/>
          </cell>
        </row>
        <row r="35604">
          <cell r="J35604" t="str">
            <v/>
          </cell>
        </row>
        <row r="35605">
          <cell r="J35605" t="str">
            <v/>
          </cell>
        </row>
        <row r="35606">
          <cell r="J35606" t="str">
            <v/>
          </cell>
        </row>
        <row r="35607">
          <cell r="J35607" t="str">
            <v/>
          </cell>
        </row>
        <row r="35608">
          <cell r="J35608" t="str">
            <v/>
          </cell>
        </row>
        <row r="35609">
          <cell r="J35609" t="str">
            <v/>
          </cell>
        </row>
        <row r="35610">
          <cell r="J35610" t="str">
            <v/>
          </cell>
        </row>
        <row r="35611">
          <cell r="J35611" t="str">
            <v/>
          </cell>
        </row>
        <row r="35612">
          <cell r="J35612" t="str">
            <v/>
          </cell>
        </row>
        <row r="35613">
          <cell r="J35613" t="str">
            <v/>
          </cell>
        </row>
        <row r="35614">
          <cell r="J35614" t="str">
            <v/>
          </cell>
        </row>
        <row r="35615">
          <cell r="J35615" t="str">
            <v/>
          </cell>
        </row>
        <row r="35616">
          <cell r="J35616" t="str">
            <v/>
          </cell>
        </row>
        <row r="35617">
          <cell r="J35617" t="str">
            <v/>
          </cell>
        </row>
        <row r="35618">
          <cell r="J35618" t="str">
            <v/>
          </cell>
        </row>
        <row r="35619">
          <cell r="J35619" t="str">
            <v/>
          </cell>
        </row>
        <row r="35620">
          <cell r="J35620" t="str">
            <v/>
          </cell>
        </row>
        <row r="35621">
          <cell r="J35621" t="str">
            <v/>
          </cell>
        </row>
        <row r="35622">
          <cell r="J35622" t="str">
            <v/>
          </cell>
        </row>
        <row r="35623">
          <cell r="J35623" t="str">
            <v/>
          </cell>
        </row>
        <row r="35624">
          <cell r="J35624" t="str">
            <v/>
          </cell>
        </row>
        <row r="35625">
          <cell r="J35625" t="str">
            <v/>
          </cell>
        </row>
        <row r="35626">
          <cell r="J35626" t="str">
            <v/>
          </cell>
        </row>
        <row r="35627">
          <cell r="J35627" t="str">
            <v/>
          </cell>
        </row>
        <row r="35628">
          <cell r="J35628" t="str">
            <v/>
          </cell>
        </row>
        <row r="35629">
          <cell r="J35629" t="str">
            <v/>
          </cell>
        </row>
        <row r="35630">
          <cell r="J35630" t="str">
            <v/>
          </cell>
        </row>
        <row r="35631">
          <cell r="J35631" t="str">
            <v/>
          </cell>
        </row>
        <row r="35632">
          <cell r="J35632" t="str">
            <v/>
          </cell>
        </row>
        <row r="35633">
          <cell r="J35633" t="str">
            <v/>
          </cell>
        </row>
        <row r="35634">
          <cell r="J35634" t="str">
            <v/>
          </cell>
        </row>
        <row r="35635">
          <cell r="J35635" t="str">
            <v/>
          </cell>
        </row>
        <row r="35636">
          <cell r="J35636" t="str">
            <v/>
          </cell>
        </row>
        <row r="35637">
          <cell r="J35637" t="str">
            <v/>
          </cell>
        </row>
        <row r="35638">
          <cell r="J35638" t="str">
            <v/>
          </cell>
        </row>
        <row r="35639">
          <cell r="J35639" t="str">
            <v/>
          </cell>
        </row>
        <row r="35640">
          <cell r="J35640" t="str">
            <v/>
          </cell>
        </row>
        <row r="35641">
          <cell r="J35641" t="str">
            <v/>
          </cell>
        </row>
        <row r="35642">
          <cell r="J35642" t="str">
            <v/>
          </cell>
        </row>
        <row r="35643">
          <cell r="J35643" t="str">
            <v/>
          </cell>
        </row>
        <row r="35644">
          <cell r="J35644" t="str">
            <v/>
          </cell>
        </row>
        <row r="35645">
          <cell r="J35645" t="str">
            <v/>
          </cell>
        </row>
        <row r="35646">
          <cell r="J35646" t="str">
            <v/>
          </cell>
        </row>
        <row r="35647">
          <cell r="J35647" t="str">
            <v/>
          </cell>
        </row>
        <row r="35648">
          <cell r="J35648" t="str">
            <v/>
          </cell>
        </row>
        <row r="35649">
          <cell r="J35649" t="str">
            <v/>
          </cell>
        </row>
        <row r="35650">
          <cell r="J35650" t="str">
            <v/>
          </cell>
        </row>
        <row r="35651">
          <cell r="J35651" t="str">
            <v/>
          </cell>
        </row>
        <row r="35652">
          <cell r="J35652" t="str">
            <v/>
          </cell>
        </row>
        <row r="35653">
          <cell r="J35653" t="str">
            <v/>
          </cell>
        </row>
        <row r="35654">
          <cell r="J35654" t="str">
            <v/>
          </cell>
        </row>
        <row r="35655">
          <cell r="J35655" t="str">
            <v/>
          </cell>
        </row>
        <row r="35656">
          <cell r="J35656" t="str">
            <v/>
          </cell>
        </row>
        <row r="35657">
          <cell r="J35657" t="str">
            <v/>
          </cell>
        </row>
        <row r="35658">
          <cell r="J35658" t="str">
            <v/>
          </cell>
        </row>
        <row r="35659">
          <cell r="J35659" t="str">
            <v/>
          </cell>
        </row>
        <row r="35660">
          <cell r="J35660" t="str">
            <v/>
          </cell>
        </row>
        <row r="35661">
          <cell r="J35661" t="str">
            <v/>
          </cell>
        </row>
        <row r="35662">
          <cell r="J35662" t="str">
            <v/>
          </cell>
        </row>
        <row r="35663">
          <cell r="J35663" t="str">
            <v/>
          </cell>
        </row>
        <row r="35664">
          <cell r="J35664" t="str">
            <v/>
          </cell>
        </row>
        <row r="35665">
          <cell r="J35665" t="str">
            <v/>
          </cell>
        </row>
        <row r="35666">
          <cell r="J35666" t="str">
            <v/>
          </cell>
        </row>
        <row r="35667">
          <cell r="J35667" t="str">
            <v/>
          </cell>
        </row>
        <row r="35668">
          <cell r="J35668" t="str">
            <v/>
          </cell>
        </row>
        <row r="35669">
          <cell r="J35669" t="str">
            <v/>
          </cell>
        </row>
        <row r="35670">
          <cell r="J35670" t="str">
            <v/>
          </cell>
        </row>
        <row r="35671">
          <cell r="J35671" t="str">
            <v/>
          </cell>
        </row>
        <row r="35672">
          <cell r="J35672" t="str">
            <v/>
          </cell>
        </row>
        <row r="35673">
          <cell r="J35673" t="str">
            <v/>
          </cell>
        </row>
        <row r="35674">
          <cell r="J35674" t="str">
            <v/>
          </cell>
        </row>
        <row r="35675">
          <cell r="J35675" t="str">
            <v/>
          </cell>
        </row>
        <row r="35676">
          <cell r="J35676" t="str">
            <v/>
          </cell>
        </row>
        <row r="35677">
          <cell r="J35677" t="str">
            <v/>
          </cell>
        </row>
        <row r="35678">
          <cell r="J35678" t="str">
            <v/>
          </cell>
        </row>
        <row r="35679">
          <cell r="J35679" t="str">
            <v/>
          </cell>
        </row>
        <row r="35680">
          <cell r="J35680" t="str">
            <v/>
          </cell>
        </row>
        <row r="35681">
          <cell r="J35681" t="str">
            <v/>
          </cell>
        </row>
        <row r="35682">
          <cell r="J35682" t="str">
            <v/>
          </cell>
        </row>
        <row r="35683">
          <cell r="J35683" t="str">
            <v/>
          </cell>
        </row>
        <row r="35684">
          <cell r="J35684" t="str">
            <v/>
          </cell>
        </row>
        <row r="35685">
          <cell r="J35685" t="str">
            <v/>
          </cell>
        </row>
        <row r="35686">
          <cell r="J35686" t="str">
            <v/>
          </cell>
        </row>
        <row r="35687">
          <cell r="J35687" t="str">
            <v/>
          </cell>
        </row>
        <row r="35688">
          <cell r="J35688" t="str">
            <v/>
          </cell>
        </row>
        <row r="35689">
          <cell r="J35689" t="str">
            <v/>
          </cell>
        </row>
        <row r="35690">
          <cell r="J35690" t="str">
            <v/>
          </cell>
        </row>
        <row r="35691">
          <cell r="J35691" t="str">
            <v/>
          </cell>
        </row>
        <row r="35692">
          <cell r="J35692" t="str">
            <v/>
          </cell>
        </row>
        <row r="35693">
          <cell r="J35693" t="str">
            <v/>
          </cell>
        </row>
        <row r="35694">
          <cell r="J35694" t="str">
            <v/>
          </cell>
        </row>
        <row r="35695">
          <cell r="J35695" t="str">
            <v/>
          </cell>
        </row>
        <row r="35696">
          <cell r="J35696" t="str">
            <v/>
          </cell>
        </row>
        <row r="35697">
          <cell r="J35697" t="str">
            <v/>
          </cell>
        </row>
        <row r="35698">
          <cell r="J35698" t="str">
            <v/>
          </cell>
        </row>
        <row r="35699">
          <cell r="J35699" t="str">
            <v/>
          </cell>
        </row>
        <row r="35700">
          <cell r="J35700" t="str">
            <v/>
          </cell>
        </row>
        <row r="35701">
          <cell r="J35701" t="str">
            <v/>
          </cell>
        </row>
        <row r="35702">
          <cell r="J35702" t="str">
            <v/>
          </cell>
        </row>
        <row r="35703">
          <cell r="J35703" t="str">
            <v/>
          </cell>
        </row>
        <row r="35704">
          <cell r="J35704" t="str">
            <v/>
          </cell>
        </row>
        <row r="35705">
          <cell r="J35705" t="str">
            <v/>
          </cell>
        </row>
        <row r="35706">
          <cell r="J35706" t="str">
            <v/>
          </cell>
        </row>
        <row r="35707">
          <cell r="J35707" t="str">
            <v/>
          </cell>
        </row>
        <row r="35708">
          <cell r="J35708" t="str">
            <v/>
          </cell>
        </row>
        <row r="35709">
          <cell r="J35709" t="str">
            <v/>
          </cell>
        </row>
        <row r="35710">
          <cell r="J35710" t="str">
            <v/>
          </cell>
        </row>
        <row r="35711">
          <cell r="J35711" t="str">
            <v/>
          </cell>
        </row>
        <row r="35712">
          <cell r="J35712" t="str">
            <v/>
          </cell>
        </row>
        <row r="35713">
          <cell r="J35713" t="str">
            <v/>
          </cell>
        </row>
        <row r="35714">
          <cell r="J35714" t="str">
            <v/>
          </cell>
        </row>
        <row r="35715">
          <cell r="J35715" t="str">
            <v/>
          </cell>
        </row>
        <row r="35716">
          <cell r="J35716" t="str">
            <v/>
          </cell>
        </row>
        <row r="35717">
          <cell r="J35717" t="str">
            <v/>
          </cell>
        </row>
        <row r="35718">
          <cell r="J35718" t="str">
            <v/>
          </cell>
        </row>
        <row r="35719">
          <cell r="J35719" t="str">
            <v/>
          </cell>
        </row>
        <row r="35720">
          <cell r="J35720" t="str">
            <v/>
          </cell>
        </row>
        <row r="35721">
          <cell r="J35721" t="str">
            <v/>
          </cell>
        </row>
        <row r="35722">
          <cell r="J35722" t="str">
            <v/>
          </cell>
        </row>
        <row r="35723">
          <cell r="J35723" t="str">
            <v/>
          </cell>
        </row>
        <row r="35724">
          <cell r="J35724" t="str">
            <v/>
          </cell>
        </row>
        <row r="35725">
          <cell r="J35725" t="str">
            <v/>
          </cell>
        </row>
        <row r="35726">
          <cell r="J35726" t="str">
            <v/>
          </cell>
        </row>
        <row r="35727">
          <cell r="J35727" t="str">
            <v/>
          </cell>
        </row>
        <row r="35728">
          <cell r="J35728" t="str">
            <v/>
          </cell>
        </row>
        <row r="35729">
          <cell r="J35729" t="str">
            <v/>
          </cell>
        </row>
        <row r="35730">
          <cell r="J35730" t="str">
            <v/>
          </cell>
        </row>
        <row r="35731">
          <cell r="J35731" t="str">
            <v/>
          </cell>
        </row>
        <row r="35732">
          <cell r="J35732" t="str">
            <v/>
          </cell>
        </row>
        <row r="35733">
          <cell r="J35733" t="str">
            <v/>
          </cell>
        </row>
        <row r="35734">
          <cell r="J35734" t="str">
            <v/>
          </cell>
        </row>
        <row r="35735">
          <cell r="J35735" t="str">
            <v/>
          </cell>
        </row>
        <row r="35736">
          <cell r="J35736" t="str">
            <v/>
          </cell>
        </row>
        <row r="35737">
          <cell r="J35737" t="str">
            <v/>
          </cell>
        </row>
        <row r="35738">
          <cell r="J35738" t="str">
            <v/>
          </cell>
        </row>
        <row r="35739">
          <cell r="J35739" t="str">
            <v/>
          </cell>
        </row>
        <row r="35740">
          <cell r="J35740" t="str">
            <v/>
          </cell>
        </row>
        <row r="35741">
          <cell r="J35741" t="str">
            <v/>
          </cell>
        </row>
        <row r="35742">
          <cell r="J35742" t="str">
            <v/>
          </cell>
        </row>
        <row r="35743">
          <cell r="J35743" t="str">
            <v/>
          </cell>
        </row>
        <row r="35744">
          <cell r="J35744" t="str">
            <v/>
          </cell>
        </row>
        <row r="35745">
          <cell r="J35745" t="str">
            <v/>
          </cell>
        </row>
        <row r="35746">
          <cell r="J35746" t="str">
            <v/>
          </cell>
        </row>
        <row r="35747">
          <cell r="J35747" t="str">
            <v/>
          </cell>
        </row>
        <row r="35748">
          <cell r="J35748" t="str">
            <v/>
          </cell>
        </row>
        <row r="35749">
          <cell r="J35749" t="str">
            <v/>
          </cell>
        </row>
        <row r="35750">
          <cell r="J35750" t="str">
            <v/>
          </cell>
        </row>
        <row r="35751">
          <cell r="J35751" t="str">
            <v/>
          </cell>
        </row>
        <row r="35752">
          <cell r="J35752" t="str">
            <v/>
          </cell>
        </row>
        <row r="35753">
          <cell r="J35753" t="str">
            <v/>
          </cell>
        </row>
        <row r="35754">
          <cell r="J35754" t="str">
            <v/>
          </cell>
        </row>
        <row r="35755">
          <cell r="J35755" t="str">
            <v/>
          </cell>
        </row>
        <row r="35756">
          <cell r="J35756" t="str">
            <v/>
          </cell>
        </row>
        <row r="35757">
          <cell r="J35757" t="str">
            <v/>
          </cell>
        </row>
        <row r="35758">
          <cell r="J35758" t="str">
            <v/>
          </cell>
        </row>
        <row r="35759">
          <cell r="J35759" t="str">
            <v/>
          </cell>
        </row>
        <row r="35760">
          <cell r="J35760" t="str">
            <v/>
          </cell>
        </row>
        <row r="35761">
          <cell r="J35761" t="str">
            <v/>
          </cell>
        </row>
        <row r="35762">
          <cell r="J35762" t="str">
            <v/>
          </cell>
        </row>
        <row r="35763">
          <cell r="J35763" t="str">
            <v/>
          </cell>
        </row>
        <row r="35764">
          <cell r="J35764" t="str">
            <v/>
          </cell>
        </row>
        <row r="35765">
          <cell r="J35765" t="str">
            <v/>
          </cell>
        </row>
        <row r="35766">
          <cell r="J35766" t="str">
            <v/>
          </cell>
        </row>
        <row r="35767">
          <cell r="J35767" t="str">
            <v/>
          </cell>
        </row>
        <row r="35768">
          <cell r="J35768" t="str">
            <v/>
          </cell>
        </row>
        <row r="35769">
          <cell r="J35769" t="str">
            <v/>
          </cell>
        </row>
        <row r="35770">
          <cell r="J35770" t="str">
            <v/>
          </cell>
        </row>
        <row r="35771">
          <cell r="J35771" t="str">
            <v/>
          </cell>
        </row>
        <row r="35772">
          <cell r="J35772" t="str">
            <v/>
          </cell>
        </row>
        <row r="35773">
          <cell r="J35773" t="str">
            <v/>
          </cell>
        </row>
        <row r="35774">
          <cell r="J35774" t="str">
            <v/>
          </cell>
        </row>
        <row r="35775">
          <cell r="J35775" t="str">
            <v/>
          </cell>
        </row>
        <row r="35776">
          <cell r="J35776" t="str">
            <v/>
          </cell>
        </row>
        <row r="35777">
          <cell r="J35777" t="str">
            <v/>
          </cell>
        </row>
        <row r="35778">
          <cell r="J35778" t="str">
            <v/>
          </cell>
        </row>
        <row r="35779">
          <cell r="J35779" t="str">
            <v/>
          </cell>
        </row>
        <row r="35780">
          <cell r="J35780" t="str">
            <v/>
          </cell>
        </row>
        <row r="35781">
          <cell r="J35781" t="str">
            <v/>
          </cell>
        </row>
        <row r="35782">
          <cell r="J35782" t="str">
            <v/>
          </cell>
        </row>
        <row r="35783">
          <cell r="J35783" t="str">
            <v/>
          </cell>
        </row>
        <row r="35784">
          <cell r="J35784" t="str">
            <v/>
          </cell>
        </row>
        <row r="35785">
          <cell r="J35785" t="str">
            <v/>
          </cell>
        </row>
        <row r="35786">
          <cell r="J35786" t="str">
            <v/>
          </cell>
        </row>
        <row r="35787">
          <cell r="J35787" t="str">
            <v/>
          </cell>
        </row>
        <row r="35788">
          <cell r="J35788" t="str">
            <v/>
          </cell>
        </row>
        <row r="35789">
          <cell r="J35789" t="str">
            <v/>
          </cell>
        </row>
        <row r="35790">
          <cell r="J35790" t="str">
            <v/>
          </cell>
        </row>
        <row r="35791">
          <cell r="J35791" t="str">
            <v/>
          </cell>
        </row>
        <row r="35792">
          <cell r="J35792" t="str">
            <v/>
          </cell>
        </row>
        <row r="35793">
          <cell r="J35793" t="str">
            <v/>
          </cell>
        </row>
        <row r="35794">
          <cell r="J35794" t="str">
            <v/>
          </cell>
        </row>
        <row r="35795">
          <cell r="J35795" t="str">
            <v/>
          </cell>
        </row>
        <row r="35796">
          <cell r="J35796" t="str">
            <v/>
          </cell>
        </row>
        <row r="35797">
          <cell r="J35797" t="str">
            <v/>
          </cell>
        </row>
        <row r="35798">
          <cell r="J35798" t="str">
            <v/>
          </cell>
        </row>
        <row r="35799">
          <cell r="J35799" t="str">
            <v/>
          </cell>
        </row>
        <row r="35800">
          <cell r="J35800" t="str">
            <v/>
          </cell>
        </row>
        <row r="35801">
          <cell r="J35801" t="str">
            <v/>
          </cell>
        </row>
        <row r="35802">
          <cell r="J35802" t="str">
            <v/>
          </cell>
        </row>
        <row r="35803">
          <cell r="J35803" t="str">
            <v/>
          </cell>
        </row>
        <row r="35804">
          <cell r="J35804" t="str">
            <v/>
          </cell>
        </row>
        <row r="35805">
          <cell r="J35805" t="str">
            <v/>
          </cell>
        </row>
        <row r="35806">
          <cell r="J35806" t="str">
            <v/>
          </cell>
        </row>
        <row r="35807">
          <cell r="J35807" t="str">
            <v/>
          </cell>
        </row>
        <row r="35808">
          <cell r="J35808" t="str">
            <v/>
          </cell>
        </row>
        <row r="35809">
          <cell r="J35809" t="str">
            <v/>
          </cell>
        </row>
        <row r="35810">
          <cell r="J35810" t="str">
            <v/>
          </cell>
        </row>
        <row r="35811">
          <cell r="J35811" t="str">
            <v/>
          </cell>
        </row>
        <row r="35812">
          <cell r="J35812" t="str">
            <v/>
          </cell>
        </row>
        <row r="35813">
          <cell r="J35813" t="str">
            <v/>
          </cell>
        </row>
        <row r="35814">
          <cell r="J35814" t="str">
            <v/>
          </cell>
        </row>
        <row r="35815">
          <cell r="J35815" t="str">
            <v/>
          </cell>
        </row>
        <row r="35816">
          <cell r="J35816" t="str">
            <v/>
          </cell>
        </row>
        <row r="35817">
          <cell r="J35817" t="str">
            <v/>
          </cell>
        </row>
        <row r="35818">
          <cell r="J35818" t="str">
            <v/>
          </cell>
        </row>
        <row r="35819">
          <cell r="J35819" t="str">
            <v/>
          </cell>
        </row>
        <row r="35820">
          <cell r="J35820" t="str">
            <v/>
          </cell>
        </row>
        <row r="35821">
          <cell r="J35821" t="str">
            <v/>
          </cell>
        </row>
        <row r="35822">
          <cell r="J35822" t="str">
            <v/>
          </cell>
        </row>
        <row r="35823">
          <cell r="J35823" t="str">
            <v/>
          </cell>
        </row>
        <row r="35824">
          <cell r="J35824" t="str">
            <v/>
          </cell>
        </row>
        <row r="35825">
          <cell r="J35825" t="str">
            <v/>
          </cell>
        </row>
        <row r="35826">
          <cell r="J35826" t="str">
            <v/>
          </cell>
        </row>
        <row r="35827">
          <cell r="J35827" t="str">
            <v/>
          </cell>
        </row>
        <row r="35828">
          <cell r="J35828" t="str">
            <v/>
          </cell>
        </row>
        <row r="35829">
          <cell r="J35829" t="str">
            <v/>
          </cell>
        </row>
        <row r="35830">
          <cell r="J35830" t="str">
            <v/>
          </cell>
        </row>
        <row r="35831">
          <cell r="J35831" t="str">
            <v/>
          </cell>
        </row>
        <row r="35832">
          <cell r="J35832" t="str">
            <v/>
          </cell>
        </row>
        <row r="35833">
          <cell r="J35833" t="str">
            <v/>
          </cell>
        </row>
        <row r="35834">
          <cell r="J35834" t="str">
            <v/>
          </cell>
        </row>
        <row r="35835">
          <cell r="J35835" t="str">
            <v/>
          </cell>
        </row>
        <row r="35836">
          <cell r="J35836" t="str">
            <v/>
          </cell>
        </row>
        <row r="35837">
          <cell r="J35837" t="str">
            <v/>
          </cell>
        </row>
        <row r="35838">
          <cell r="J35838" t="str">
            <v/>
          </cell>
        </row>
        <row r="35839">
          <cell r="J35839" t="str">
            <v/>
          </cell>
        </row>
        <row r="35840">
          <cell r="J35840" t="str">
            <v/>
          </cell>
        </row>
        <row r="35841">
          <cell r="J35841" t="str">
            <v/>
          </cell>
        </row>
        <row r="35842">
          <cell r="J35842" t="str">
            <v/>
          </cell>
        </row>
        <row r="35843">
          <cell r="J35843" t="str">
            <v/>
          </cell>
        </row>
        <row r="35844">
          <cell r="J35844" t="str">
            <v/>
          </cell>
        </row>
        <row r="35845">
          <cell r="J35845" t="str">
            <v/>
          </cell>
        </row>
        <row r="35846">
          <cell r="J35846" t="str">
            <v/>
          </cell>
        </row>
        <row r="35847">
          <cell r="J35847" t="str">
            <v/>
          </cell>
        </row>
        <row r="35848">
          <cell r="J35848" t="str">
            <v/>
          </cell>
        </row>
        <row r="35849">
          <cell r="J35849" t="str">
            <v/>
          </cell>
        </row>
        <row r="35850">
          <cell r="J35850" t="str">
            <v/>
          </cell>
        </row>
        <row r="35851">
          <cell r="J35851" t="str">
            <v/>
          </cell>
        </row>
        <row r="35852">
          <cell r="J35852" t="str">
            <v/>
          </cell>
        </row>
        <row r="35853">
          <cell r="J35853" t="str">
            <v/>
          </cell>
        </row>
        <row r="35854">
          <cell r="J35854" t="str">
            <v/>
          </cell>
        </row>
        <row r="35855">
          <cell r="J35855" t="str">
            <v/>
          </cell>
        </row>
        <row r="35856">
          <cell r="J35856" t="str">
            <v/>
          </cell>
        </row>
        <row r="35857">
          <cell r="J35857" t="str">
            <v/>
          </cell>
        </row>
        <row r="35858">
          <cell r="J35858" t="str">
            <v/>
          </cell>
        </row>
        <row r="35859">
          <cell r="J35859" t="str">
            <v/>
          </cell>
        </row>
        <row r="35860">
          <cell r="J35860" t="str">
            <v/>
          </cell>
        </row>
        <row r="35861">
          <cell r="J35861" t="str">
            <v/>
          </cell>
        </row>
        <row r="35862">
          <cell r="J35862" t="str">
            <v/>
          </cell>
        </row>
        <row r="35863">
          <cell r="J35863" t="str">
            <v/>
          </cell>
        </row>
        <row r="35864">
          <cell r="J35864" t="str">
            <v/>
          </cell>
        </row>
        <row r="35865">
          <cell r="J35865" t="str">
            <v/>
          </cell>
        </row>
        <row r="35866">
          <cell r="J35866" t="str">
            <v/>
          </cell>
        </row>
        <row r="35867">
          <cell r="J35867" t="str">
            <v/>
          </cell>
        </row>
        <row r="35868">
          <cell r="J35868" t="str">
            <v/>
          </cell>
        </row>
        <row r="35869">
          <cell r="J35869" t="str">
            <v/>
          </cell>
        </row>
        <row r="35870">
          <cell r="J35870" t="str">
            <v/>
          </cell>
        </row>
        <row r="35871">
          <cell r="J35871" t="str">
            <v/>
          </cell>
        </row>
        <row r="35872">
          <cell r="J35872" t="str">
            <v/>
          </cell>
        </row>
        <row r="35873">
          <cell r="J35873" t="str">
            <v/>
          </cell>
        </row>
        <row r="35874">
          <cell r="J35874" t="str">
            <v/>
          </cell>
        </row>
        <row r="35875">
          <cell r="J35875" t="str">
            <v/>
          </cell>
        </row>
        <row r="35876">
          <cell r="J35876" t="str">
            <v/>
          </cell>
        </row>
        <row r="35877">
          <cell r="J35877" t="str">
            <v/>
          </cell>
        </row>
        <row r="35878">
          <cell r="J35878" t="str">
            <v/>
          </cell>
        </row>
        <row r="35879">
          <cell r="J35879" t="str">
            <v/>
          </cell>
        </row>
        <row r="35880">
          <cell r="J35880" t="str">
            <v/>
          </cell>
        </row>
        <row r="35881">
          <cell r="J35881" t="str">
            <v/>
          </cell>
        </row>
        <row r="35882">
          <cell r="J35882" t="str">
            <v/>
          </cell>
        </row>
        <row r="35883">
          <cell r="J35883" t="str">
            <v/>
          </cell>
        </row>
        <row r="35884">
          <cell r="J35884" t="str">
            <v/>
          </cell>
        </row>
        <row r="35885">
          <cell r="J35885" t="str">
            <v/>
          </cell>
        </row>
        <row r="35886">
          <cell r="J35886" t="str">
            <v/>
          </cell>
        </row>
        <row r="35887">
          <cell r="J35887" t="str">
            <v/>
          </cell>
        </row>
        <row r="35888">
          <cell r="J35888" t="str">
            <v/>
          </cell>
        </row>
        <row r="35889">
          <cell r="J35889" t="str">
            <v/>
          </cell>
        </row>
        <row r="35890">
          <cell r="J35890" t="str">
            <v/>
          </cell>
        </row>
        <row r="35891">
          <cell r="J35891" t="str">
            <v/>
          </cell>
        </row>
        <row r="35892">
          <cell r="J35892" t="str">
            <v/>
          </cell>
        </row>
        <row r="35893">
          <cell r="J35893" t="str">
            <v/>
          </cell>
        </row>
        <row r="35894">
          <cell r="J35894" t="str">
            <v/>
          </cell>
        </row>
        <row r="35895">
          <cell r="J35895" t="str">
            <v/>
          </cell>
        </row>
        <row r="35896">
          <cell r="J35896" t="str">
            <v/>
          </cell>
        </row>
        <row r="35897">
          <cell r="J35897" t="str">
            <v/>
          </cell>
        </row>
        <row r="35898">
          <cell r="J35898" t="str">
            <v/>
          </cell>
        </row>
        <row r="35899">
          <cell r="J35899" t="str">
            <v/>
          </cell>
        </row>
        <row r="35900">
          <cell r="J35900" t="str">
            <v/>
          </cell>
        </row>
        <row r="35901">
          <cell r="J35901" t="str">
            <v/>
          </cell>
        </row>
        <row r="35902">
          <cell r="J35902" t="str">
            <v/>
          </cell>
        </row>
        <row r="35903">
          <cell r="J35903" t="str">
            <v/>
          </cell>
        </row>
        <row r="35904">
          <cell r="J35904" t="str">
            <v/>
          </cell>
        </row>
        <row r="35905">
          <cell r="J35905" t="str">
            <v/>
          </cell>
        </row>
        <row r="35906">
          <cell r="J35906" t="str">
            <v/>
          </cell>
        </row>
        <row r="35907">
          <cell r="J35907" t="str">
            <v/>
          </cell>
        </row>
        <row r="35908">
          <cell r="J35908" t="str">
            <v/>
          </cell>
        </row>
        <row r="35909">
          <cell r="J35909" t="str">
            <v/>
          </cell>
        </row>
        <row r="35910">
          <cell r="J35910" t="str">
            <v/>
          </cell>
        </row>
        <row r="35911">
          <cell r="J35911" t="str">
            <v/>
          </cell>
        </row>
        <row r="35912">
          <cell r="J35912" t="str">
            <v/>
          </cell>
        </row>
        <row r="35913">
          <cell r="J35913" t="str">
            <v/>
          </cell>
        </row>
        <row r="35914">
          <cell r="J35914" t="str">
            <v/>
          </cell>
        </row>
        <row r="35915">
          <cell r="J35915" t="str">
            <v/>
          </cell>
        </row>
        <row r="35916">
          <cell r="J35916" t="str">
            <v/>
          </cell>
        </row>
        <row r="35917">
          <cell r="J35917" t="str">
            <v/>
          </cell>
        </row>
        <row r="35918">
          <cell r="J35918" t="str">
            <v/>
          </cell>
        </row>
        <row r="35919">
          <cell r="J35919" t="str">
            <v/>
          </cell>
        </row>
        <row r="35920">
          <cell r="J35920" t="str">
            <v/>
          </cell>
        </row>
        <row r="35921">
          <cell r="J35921" t="str">
            <v/>
          </cell>
        </row>
        <row r="35922">
          <cell r="J35922" t="str">
            <v/>
          </cell>
        </row>
        <row r="35923">
          <cell r="J35923" t="str">
            <v/>
          </cell>
        </row>
        <row r="35924">
          <cell r="J35924" t="str">
            <v/>
          </cell>
        </row>
        <row r="35925">
          <cell r="J35925" t="str">
            <v/>
          </cell>
        </row>
        <row r="35926">
          <cell r="J35926" t="str">
            <v/>
          </cell>
        </row>
        <row r="35927">
          <cell r="J35927" t="str">
            <v/>
          </cell>
        </row>
        <row r="35928">
          <cell r="J35928" t="str">
            <v/>
          </cell>
        </row>
        <row r="35929">
          <cell r="J35929" t="str">
            <v/>
          </cell>
        </row>
        <row r="35930">
          <cell r="J35930" t="str">
            <v/>
          </cell>
        </row>
        <row r="35931">
          <cell r="J35931" t="str">
            <v/>
          </cell>
        </row>
        <row r="35932">
          <cell r="J35932" t="str">
            <v/>
          </cell>
        </row>
        <row r="35933">
          <cell r="J35933" t="str">
            <v/>
          </cell>
        </row>
        <row r="35934">
          <cell r="J35934" t="str">
            <v/>
          </cell>
        </row>
        <row r="35935">
          <cell r="J35935" t="str">
            <v/>
          </cell>
        </row>
        <row r="35936">
          <cell r="J35936" t="str">
            <v/>
          </cell>
        </row>
        <row r="35937">
          <cell r="J35937" t="str">
            <v/>
          </cell>
        </row>
        <row r="35938">
          <cell r="J35938" t="str">
            <v/>
          </cell>
        </row>
        <row r="35939">
          <cell r="J35939" t="str">
            <v/>
          </cell>
        </row>
        <row r="35940">
          <cell r="J35940" t="str">
            <v/>
          </cell>
        </row>
        <row r="35941">
          <cell r="J35941" t="str">
            <v/>
          </cell>
        </row>
        <row r="35942">
          <cell r="J35942" t="str">
            <v/>
          </cell>
        </row>
        <row r="35943">
          <cell r="J35943" t="str">
            <v/>
          </cell>
        </row>
        <row r="35944">
          <cell r="J35944" t="str">
            <v/>
          </cell>
        </row>
        <row r="35945">
          <cell r="J35945" t="str">
            <v/>
          </cell>
        </row>
        <row r="35946">
          <cell r="J35946" t="str">
            <v/>
          </cell>
        </row>
        <row r="35947">
          <cell r="J35947" t="str">
            <v/>
          </cell>
        </row>
        <row r="35948">
          <cell r="J35948" t="str">
            <v/>
          </cell>
        </row>
        <row r="35949">
          <cell r="J35949" t="str">
            <v/>
          </cell>
        </row>
        <row r="35950">
          <cell r="J35950" t="str">
            <v/>
          </cell>
        </row>
        <row r="35951">
          <cell r="J35951" t="str">
            <v/>
          </cell>
        </row>
        <row r="35952">
          <cell r="J35952" t="str">
            <v/>
          </cell>
        </row>
        <row r="35953">
          <cell r="J35953" t="str">
            <v/>
          </cell>
        </row>
        <row r="35954">
          <cell r="J35954" t="str">
            <v/>
          </cell>
        </row>
        <row r="35955">
          <cell r="J35955" t="str">
            <v/>
          </cell>
        </row>
        <row r="35956">
          <cell r="J35956" t="str">
            <v/>
          </cell>
        </row>
        <row r="35957">
          <cell r="J35957" t="str">
            <v/>
          </cell>
        </row>
        <row r="35958">
          <cell r="J35958" t="str">
            <v/>
          </cell>
        </row>
        <row r="35959">
          <cell r="J35959" t="str">
            <v/>
          </cell>
        </row>
        <row r="35960">
          <cell r="J35960" t="str">
            <v/>
          </cell>
        </row>
        <row r="35961">
          <cell r="J35961" t="str">
            <v/>
          </cell>
        </row>
        <row r="35962">
          <cell r="J35962" t="str">
            <v/>
          </cell>
        </row>
        <row r="35963">
          <cell r="J35963" t="str">
            <v/>
          </cell>
        </row>
        <row r="35964">
          <cell r="J35964" t="str">
            <v/>
          </cell>
        </row>
        <row r="35965">
          <cell r="J35965" t="str">
            <v/>
          </cell>
        </row>
        <row r="35966">
          <cell r="J35966" t="str">
            <v/>
          </cell>
        </row>
        <row r="35967">
          <cell r="J35967" t="str">
            <v/>
          </cell>
        </row>
        <row r="35968">
          <cell r="J35968" t="str">
            <v/>
          </cell>
        </row>
        <row r="35969">
          <cell r="J35969" t="str">
            <v/>
          </cell>
        </row>
        <row r="35970">
          <cell r="J35970" t="str">
            <v/>
          </cell>
        </row>
        <row r="35971">
          <cell r="J35971" t="str">
            <v/>
          </cell>
        </row>
        <row r="35972">
          <cell r="J35972" t="str">
            <v/>
          </cell>
        </row>
        <row r="35973">
          <cell r="J35973" t="str">
            <v/>
          </cell>
        </row>
        <row r="35974">
          <cell r="J35974" t="str">
            <v/>
          </cell>
        </row>
        <row r="35975">
          <cell r="J35975" t="str">
            <v/>
          </cell>
        </row>
        <row r="35976">
          <cell r="J35976" t="str">
            <v/>
          </cell>
        </row>
        <row r="35977">
          <cell r="J35977" t="str">
            <v/>
          </cell>
        </row>
        <row r="35978">
          <cell r="J35978" t="str">
            <v/>
          </cell>
        </row>
        <row r="35979">
          <cell r="J35979" t="str">
            <v/>
          </cell>
        </row>
        <row r="35980">
          <cell r="J35980" t="str">
            <v/>
          </cell>
        </row>
        <row r="35981">
          <cell r="J35981" t="str">
            <v/>
          </cell>
        </row>
        <row r="35982">
          <cell r="J35982" t="str">
            <v/>
          </cell>
        </row>
        <row r="35983">
          <cell r="J35983" t="str">
            <v/>
          </cell>
        </row>
        <row r="35984">
          <cell r="J35984" t="str">
            <v/>
          </cell>
        </row>
        <row r="35985">
          <cell r="J35985" t="str">
            <v/>
          </cell>
        </row>
        <row r="35986">
          <cell r="J35986" t="str">
            <v/>
          </cell>
        </row>
        <row r="35987">
          <cell r="J35987" t="str">
            <v/>
          </cell>
        </row>
        <row r="35988">
          <cell r="J35988" t="str">
            <v/>
          </cell>
        </row>
        <row r="35989">
          <cell r="J35989" t="str">
            <v/>
          </cell>
        </row>
        <row r="35990">
          <cell r="J35990" t="str">
            <v/>
          </cell>
        </row>
        <row r="35991">
          <cell r="J35991" t="str">
            <v/>
          </cell>
        </row>
        <row r="35992">
          <cell r="J35992" t="str">
            <v/>
          </cell>
        </row>
        <row r="35993">
          <cell r="J35993" t="str">
            <v/>
          </cell>
        </row>
        <row r="35994">
          <cell r="J35994" t="str">
            <v/>
          </cell>
        </row>
        <row r="35995">
          <cell r="J35995" t="str">
            <v/>
          </cell>
        </row>
        <row r="35996">
          <cell r="J35996" t="str">
            <v/>
          </cell>
        </row>
        <row r="35997">
          <cell r="J35997" t="str">
            <v/>
          </cell>
        </row>
        <row r="35998">
          <cell r="J35998" t="str">
            <v/>
          </cell>
        </row>
        <row r="35999">
          <cell r="J35999" t="str">
            <v/>
          </cell>
        </row>
        <row r="36000">
          <cell r="J36000" t="str">
            <v/>
          </cell>
        </row>
        <row r="36001">
          <cell r="J36001" t="str">
            <v/>
          </cell>
        </row>
        <row r="36002">
          <cell r="J36002" t="str">
            <v/>
          </cell>
        </row>
        <row r="36003">
          <cell r="J36003" t="str">
            <v/>
          </cell>
        </row>
        <row r="36004">
          <cell r="J36004" t="str">
            <v/>
          </cell>
        </row>
        <row r="36005">
          <cell r="J36005" t="str">
            <v/>
          </cell>
        </row>
        <row r="36006">
          <cell r="J36006" t="str">
            <v/>
          </cell>
        </row>
        <row r="36007">
          <cell r="J36007" t="str">
            <v/>
          </cell>
        </row>
        <row r="36008">
          <cell r="J36008" t="str">
            <v/>
          </cell>
        </row>
        <row r="36009">
          <cell r="J36009" t="str">
            <v/>
          </cell>
        </row>
        <row r="36010">
          <cell r="J36010" t="str">
            <v/>
          </cell>
        </row>
        <row r="36011">
          <cell r="J36011" t="str">
            <v/>
          </cell>
        </row>
        <row r="36012">
          <cell r="J36012" t="str">
            <v/>
          </cell>
        </row>
        <row r="36013">
          <cell r="J36013" t="str">
            <v/>
          </cell>
        </row>
        <row r="36014">
          <cell r="J36014" t="str">
            <v/>
          </cell>
        </row>
        <row r="36015">
          <cell r="J36015" t="str">
            <v/>
          </cell>
        </row>
        <row r="36016">
          <cell r="J36016" t="str">
            <v/>
          </cell>
        </row>
        <row r="36017">
          <cell r="J36017" t="str">
            <v/>
          </cell>
        </row>
        <row r="36018">
          <cell r="J36018" t="str">
            <v/>
          </cell>
        </row>
        <row r="36019">
          <cell r="J36019" t="str">
            <v/>
          </cell>
        </row>
        <row r="36020">
          <cell r="J36020" t="str">
            <v/>
          </cell>
        </row>
        <row r="36021">
          <cell r="J36021" t="str">
            <v/>
          </cell>
        </row>
        <row r="36022">
          <cell r="J36022" t="str">
            <v/>
          </cell>
        </row>
        <row r="36023">
          <cell r="J36023" t="str">
            <v/>
          </cell>
        </row>
        <row r="36024">
          <cell r="J36024" t="str">
            <v/>
          </cell>
        </row>
        <row r="36025">
          <cell r="J36025" t="str">
            <v/>
          </cell>
        </row>
        <row r="36026">
          <cell r="J36026" t="str">
            <v/>
          </cell>
        </row>
        <row r="36027">
          <cell r="J36027" t="str">
            <v/>
          </cell>
        </row>
        <row r="36028">
          <cell r="J36028" t="str">
            <v/>
          </cell>
        </row>
        <row r="36029">
          <cell r="J36029" t="str">
            <v/>
          </cell>
        </row>
        <row r="36030">
          <cell r="J36030" t="str">
            <v/>
          </cell>
        </row>
        <row r="36031">
          <cell r="J36031" t="str">
            <v/>
          </cell>
        </row>
        <row r="36032">
          <cell r="J36032" t="str">
            <v/>
          </cell>
        </row>
        <row r="36033">
          <cell r="J36033" t="str">
            <v/>
          </cell>
        </row>
        <row r="36034">
          <cell r="J36034" t="str">
            <v/>
          </cell>
        </row>
        <row r="36035">
          <cell r="J36035" t="str">
            <v/>
          </cell>
        </row>
        <row r="36036">
          <cell r="J36036" t="str">
            <v/>
          </cell>
        </row>
        <row r="36037">
          <cell r="J36037" t="str">
            <v/>
          </cell>
        </row>
        <row r="36038">
          <cell r="J36038" t="str">
            <v/>
          </cell>
        </row>
        <row r="36039">
          <cell r="J36039" t="str">
            <v/>
          </cell>
        </row>
        <row r="36040">
          <cell r="J36040" t="str">
            <v/>
          </cell>
        </row>
        <row r="36041">
          <cell r="J36041" t="str">
            <v/>
          </cell>
        </row>
        <row r="36042">
          <cell r="J36042" t="str">
            <v/>
          </cell>
        </row>
        <row r="36043">
          <cell r="J36043" t="str">
            <v/>
          </cell>
        </row>
        <row r="36044">
          <cell r="J36044" t="str">
            <v/>
          </cell>
        </row>
        <row r="36045">
          <cell r="J36045" t="str">
            <v/>
          </cell>
        </row>
        <row r="36046">
          <cell r="J36046" t="str">
            <v/>
          </cell>
        </row>
        <row r="36047">
          <cell r="J36047" t="str">
            <v/>
          </cell>
        </row>
        <row r="36048">
          <cell r="J36048" t="str">
            <v/>
          </cell>
        </row>
        <row r="36049">
          <cell r="J36049" t="str">
            <v/>
          </cell>
        </row>
        <row r="36050">
          <cell r="J36050" t="str">
            <v/>
          </cell>
        </row>
        <row r="36051">
          <cell r="J36051" t="str">
            <v/>
          </cell>
        </row>
        <row r="36052">
          <cell r="J36052" t="str">
            <v/>
          </cell>
        </row>
        <row r="36053">
          <cell r="J36053" t="str">
            <v/>
          </cell>
        </row>
        <row r="36054">
          <cell r="J36054" t="str">
            <v/>
          </cell>
        </row>
        <row r="36055">
          <cell r="J36055" t="str">
            <v/>
          </cell>
        </row>
        <row r="36056">
          <cell r="J36056" t="str">
            <v/>
          </cell>
        </row>
        <row r="36057">
          <cell r="J36057" t="str">
            <v/>
          </cell>
        </row>
        <row r="36058">
          <cell r="J36058" t="str">
            <v/>
          </cell>
        </row>
        <row r="36059">
          <cell r="J36059" t="str">
            <v/>
          </cell>
        </row>
        <row r="36060">
          <cell r="J36060" t="str">
            <v/>
          </cell>
        </row>
        <row r="36061">
          <cell r="J36061" t="str">
            <v/>
          </cell>
        </row>
        <row r="36062">
          <cell r="J36062" t="str">
            <v/>
          </cell>
        </row>
        <row r="36063">
          <cell r="J36063" t="str">
            <v/>
          </cell>
        </row>
        <row r="36064">
          <cell r="J36064" t="str">
            <v/>
          </cell>
        </row>
        <row r="36065">
          <cell r="J36065" t="str">
            <v/>
          </cell>
        </row>
        <row r="36066">
          <cell r="J36066" t="str">
            <v/>
          </cell>
        </row>
        <row r="36067">
          <cell r="J36067" t="str">
            <v/>
          </cell>
        </row>
        <row r="36068">
          <cell r="J36068" t="str">
            <v/>
          </cell>
        </row>
        <row r="36069">
          <cell r="J36069" t="str">
            <v/>
          </cell>
        </row>
        <row r="36070">
          <cell r="J36070" t="str">
            <v/>
          </cell>
        </row>
        <row r="36071">
          <cell r="J36071" t="str">
            <v/>
          </cell>
        </row>
        <row r="36072">
          <cell r="J36072" t="str">
            <v/>
          </cell>
        </row>
        <row r="36073">
          <cell r="J36073" t="str">
            <v/>
          </cell>
        </row>
        <row r="36074">
          <cell r="J36074" t="str">
            <v/>
          </cell>
        </row>
        <row r="36075">
          <cell r="J36075" t="str">
            <v/>
          </cell>
        </row>
        <row r="36076">
          <cell r="J36076" t="str">
            <v/>
          </cell>
        </row>
        <row r="36077">
          <cell r="J36077" t="str">
            <v/>
          </cell>
        </row>
        <row r="36078">
          <cell r="J36078" t="str">
            <v/>
          </cell>
        </row>
        <row r="36079">
          <cell r="J36079" t="str">
            <v/>
          </cell>
        </row>
        <row r="36080">
          <cell r="J36080" t="str">
            <v/>
          </cell>
        </row>
        <row r="36081">
          <cell r="J36081" t="str">
            <v/>
          </cell>
        </row>
        <row r="36082">
          <cell r="J36082" t="str">
            <v/>
          </cell>
        </row>
        <row r="36083">
          <cell r="J36083" t="str">
            <v/>
          </cell>
        </row>
        <row r="36084">
          <cell r="J36084" t="str">
            <v/>
          </cell>
        </row>
        <row r="36085">
          <cell r="J36085" t="str">
            <v/>
          </cell>
        </row>
        <row r="36086">
          <cell r="J36086" t="str">
            <v/>
          </cell>
        </row>
        <row r="36087">
          <cell r="J36087" t="str">
            <v/>
          </cell>
        </row>
        <row r="36088">
          <cell r="J36088" t="str">
            <v/>
          </cell>
        </row>
        <row r="36089">
          <cell r="J36089" t="str">
            <v/>
          </cell>
        </row>
        <row r="36090">
          <cell r="J36090" t="str">
            <v/>
          </cell>
        </row>
        <row r="36091">
          <cell r="J36091" t="str">
            <v/>
          </cell>
        </row>
        <row r="36092">
          <cell r="J36092" t="str">
            <v/>
          </cell>
        </row>
        <row r="36093">
          <cell r="J36093" t="str">
            <v/>
          </cell>
        </row>
        <row r="36094">
          <cell r="J36094" t="str">
            <v/>
          </cell>
        </row>
        <row r="36095">
          <cell r="J36095" t="str">
            <v/>
          </cell>
        </row>
        <row r="36096">
          <cell r="J36096" t="str">
            <v/>
          </cell>
        </row>
        <row r="36097">
          <cell r="J36097" t="str">
            <v/>
          </cell>
        </row>
        <row r="36098">
          <cell r="J36098" t="str">
            <v/>
          </cell>
        </row>
        <row r="36099">
          <cell r="J36099" t="str">
            <v/>
          </cell>
        </row>
        <row r="36100">
          <cell r="J36100" t="str">
            <v/>
          </cell>
        </row>
        <row r="36101">
          <cell r="J36101" t="str">
            <v/>
          </cell>
        </row>
        <row r="36102">
          <cell r="J36102" t="str">
            <v/>
          </cell>
        </row>
        <row r="36103">
          <cell r="J36103" t="str">
            <v/>
          </cell>
        </row>
        <row r="36104">
          <cell r="J36104" t="str">
            <v/>
          </cell>
        </row>
        <row r="36105">
          <cell r="J36105" t="str">
            <v/>
          </cell>
        </row>
        <row r="36106">
          <cell r="J36106" t="str">
            <v/>
          </cell>
        </row>
        <row r="36107">
          <cell r="J36107" t="str">
            <v/>
          </cell>
        </row>
        <row r="36108">
          <cell r="J36108" t="str">
            <v/>
          </cell>
        </row>
        <row r="36109">
          <cell r="J36109" t="str">
            <v/>
          </cell>
        </row>
        <row r="36110">
          <cell r="J36110" t="str">
            <v/>
          </cell>
        </row>
        <row r="36111">
          <cell r="J36111" t="str">
            <v/>
          </cell>
        </row>
        <row r="36112">
          <cell r="J36112" t="str">
            <v/>
          </cell>
        </row>
        <row r="36113">
          <cell r="J36113" t="str">
            <v/>
          </cell>
        </row>
        <row r="36114">
          <cell r="J36114" t="str">
            <v/>
          </cell>
        </row>
        <row r="36115">
          <cell r="J36115" t="str">
            <v/>
          </cell>
        </row>
        <row r="36116">
          <cell r="J36116" t="str">
            <v/>
          </cell>
        </row>
        <row r="36117">
          <cell r="J36117" t="str">
            <v/>
          </cell>
        </row>
        <row r="36118">
          <cell r="J36118" t="str">
            <v/>
          </cell>
        </row>
        <row r="36119">
          <cell r="J36119" t="str">
            <v/>
          </cell>
        </row>
        <row r="36120">
          <cell r="J36120" t="str">
            <v/>
          </cell>
        </row>
        <row r="36121">
          <cell r="J36121" t="str">
            <v/>
          </cell>
        </row>
        <row r="36122">
          <cell r="J36122" t="str">
            <v/>
          </cell>
        </row>
        <row r="36123">
          <cell r="J36123" t="str">
            <v/>
          </cell>
        </row>
        <row r="36124">
          <cell r="J36124" t="str">
            <v/>
          </cell>
        </row>
        <row r="36125">
          <cell r="J36125" t="str">
            <v/>
          </cell>
        </row>
        <row r="36126">
          <cell r="J36126" t="str">
            <v/>
          </cell>
        </row>
        <row r="36127">
          <cell r="J36127" t="str">
            <v/>
          </cell>
        </row>
        <row r="36128">
          <cell r="J36128" t="str">
            <v/>
          </cell>
        </row>
        <row r="36129">
          <cell r="J36129" t="str">
            <v/>
          </cell>
        </row>
        <row r="36130">
          <cell r="J36130" t="str">
            <v/>
          </cell>
        </row>
        <row r="36131">
          <cell r="J36131" t="str">
            <v/>
          </cell>
        </row>
        <row r="36132">
          <cell r="J36132" t="str">
            <v/>
          </cell>
        </row>
        <row r="36133">
          <cell r="J36133" t="str">
            <v/>
          </cell>
        </row>
        <row r="36134">
          <cell r="J36134" t="str">
            <v/>
          </cell>
        </row>
        <row r="36135">
          <cell r="J36135" t="str">
            <v/>
          </cell>
        </row>
        <row r="36136">
          <cell r="J36136" t="str">
            <v/>
          </cell>
        </row>
        <row r="36137">
          <cell r="J36137" t="str">
            <v/>
          </cell>
        </row>
        <row r="36138">
          <cell r="J36138" t="str">
            <v/>
          </cell>
        </row>
        <row r="36139">
          <cell r="J36139" t="str">
            <v/>
          </cell>
        </row>
        <row r="36140">
          <cell r="J36140" t="str">
            <v/>
          </cell>
        </row>
        <row r="36141">
          <cell r="J36141" t="str">
            <v/>
          </cell>
        </row>
        <row r="36142">
          <cell r="J36142" t="str">
            <v/>
          </cell>
        </row>
        <row r="36143">
          <cell r="J36143" t="str">
            <v/>
          </cell>
        </row>
        <row r="36144">
          <cell r="J36144" t="str">
            <v/>
          </cell>
        </row>
        <row r="36145">
          <cell r="J36145" t="str">
            <v/>
          </cell>
        </row>
        <row r="36146">
          <cell r="J36146" t="str">
            <v/>
          </cell>
        </row>
        <row r="36147">
          <cell r="J36147" t="str">
            <v/>
          </cell>
        </row>
        <row r="36148">
          <cell r="J36148" t="str">
            <v/>
          </cell>
        </row>
        <row r="36149">
          <cell r="J36149" t="str">
            <v/>
          </cell>
        </row>
        <row r="36150">
          <cell r="J36150" t="str">
            <v/>
          </cell>
        </row>
        <row r="36151">
          <cell r="J36151" t="str">
            <v/>
          </cell>
        </row>
        <row r="36152">
          <cell r="J36152" t="str">
            <v/>
          </cell>
        </row>
        <row r="36153">
          <cell r="J36153" t="str">
            <v/>
          </cell>
        </row>
        <row r="36154">
          <cell r="J36154" t="str">
            <v/>
          </cell>
        </row>
        <row r="36155">
          <cell r="J36155" t="str">
            <v/>
          </cell>
        </row>
        <row r="36156">
          <cell r="J36156" t="str">
            <v/>
          </cell>
        </row>
        <row r="36157">
          <cell r="J36157" t="str">
            <v/>
          </cell>
        </row>
        <row r="36158">
          <cell r="J36158" t="str">
            <v/>
          </cell>
        </row>
        <row r="36159">
          <cell r="J36159" t="str">
            <v/>
          </cell>
        </row>
        <row r="36160">
          <cell r="J36160" t="str">
            <v/>
          </cell>
        </row>
        <row r="36161">
          <cell r="J36161" t="str">
            <v/>
          </cell>
        </row>
        <row r="36162">
          <cell r="J36162" t="str">
            <v/>
          </cell>
        </row>
        <row r="36163">
          <cell r="J36163" t="str">
            <v/>
          </cell>
        </row>
        <row r="36164">
          <cell r="J36164" t="str">
            <v/>
          </cell>
        </row>
        <row r="36165">
          <cell r="J36165" t="str">
            <v/>
          </cell>
        </row>
        <row r="36166">
          <cell r="J36166" t="str">
            <v/>
          </cell>
        </row>
        <row r="36167">
          <cell r="J36167" t="str">
            <v/>
          </cell>
        </row>
        <row r="36168">
          <cell r="J36168" t="str">
            <v/>
          </cell>
        </row>
        <row r="36169">
          <cell r="J36169" t="str">
            <v/>
          </cell>
        </row>
        <row r="36170">
          <cell r="J36170" t="str">
            <v/>
          </cell>
        </row>
        <row r="36171">
          <cell r="J36171" t="str">
            <v/>
          </cell>
        </row>
        <row r="36172">
          <cell r="J36172" t="str">
            <v/>
          </cell>
        </row>
        <row r="36173">
          <cell r="J36173" t="str">
            <v/>
          </cell>
        </row>
        <row r="36174">
          <cell r="J36174" t="str">
            <v/>
          </cell>
        </row>
        <row r="36175">
          <cell r="J36175" t="str">
            <v/>
          </cell>
        </row>
        <row r="36176">
          <cell r="J36176" t="str">
            <v/>
          </cell>
        </row>
        <row r="36177">
          <cell r="J36177" t="str">
            <v/>
          </cell>
        </row>
        <row r="36178">
          <cell r="J36178" t="str">
            <v/>
          </cell>
        </row>
        <row r="36179">
          <cell r="J36179" t="str">
            <v/>
          </cell>
        </row>
        <row r="36180">
          <cell r="J36180" t="str">
            <v/>
          </cell>
        </row>
        <row r="36181">
          <cell r="J36181" t="str">
            <v/>
          </cell>
        </row>
        <row r="36182">
          <cell r="J36182" t="str">
            <v/>
          </cell>
        </row>
        <row r="36183">
          <cell r="J36183" t="str">
            <v/>
          </cell>
        </row>
        <row r="36184">
          <cell r="J36184" t="str">
            <v/>
          </cell>
        </row>
        <row r="36185">
          <cell r="J36185" t="str">
            <v/>
          </cell>
        </row>
        <row r="36186">
          <cell r="J36186" t="str">
            <v/>
          </cell>
        </row>
        <row r="36187">
          <cell r="J36187" t="str">
            <v/>
          </cell>
        </row>
        <row r="36188">
          <cell r="J36188" t="str">
            <v/>
          </cell>
        </row>
        <row r="36189">
          <cell r="J36189" t="str">
            <v/>
          </cell>
        </row>
        <row r="36190">
          <cell r="J36190" t="str">
            <v/>
          </cell>
        </row>
        <row r="36191">
          <cell r="J36191" t="str">
            <v/>
          </cell>
        </row>
        <row r="36192">
          <cell r="J36192" t="str">
            <v/>
          </cell>
        </row>
        <row r="36193">
          <cell r="J36193" t="str">
            <v/>
          </cell>
        </row>
        <row r="36194">
          <cell r="J36194" t="str">
            <v/>
          </cell>
        </row>
        <row r="36195">
          <cell r="J36195" t="str">
            <v/>
          </cell>
        </row>
        <row r="36196">
          <cell r="J36196" t="str">
            <v/>
          </cell>
        </row>
        <row r="36197">
          <cell r="J36197" t="str">
            <v/>
          </cell>
        </row>
        <row r="36198">
          <cell r="J36198" t="str">
            <v/>
          </cell>
        </row>
        <row r="36199">
          <cell r="J36199" t="str">
            <v/>
          </cell>
        </row>
        <row r="36200">
          <cell r="J36200" t="str">
            <v/>
          </cell>
        </row>
        <row r="36201">
          <cell r="J36201" t="str">
            <v/>
          </cell>
        </row>
        <row r="36202">
          <cell r="J36202" t="str">
            <v/>
          </cell>
        </row>
        <row r="36203">
          <cell r="J36203" t="str">
            <v/>
          </cell>
        </row>
        <row r="36204">
          <cell r="J36204" t="str">
            <v/>
          </cell>
        </row>
        <row r="36205">
          <cell r="J36205" t="str">
            <v/>
          </cell>
        </row>
        <row r="36206">
          <cell r="J36206" t="str">
            <v/>
          </cell>
        </row>
        <row r="36207">
          <cell r="J36207" t="str">
            <v/>
          </cell>
        </row>
        <row r="36208">
          <cell r="J36208" t="str">
            <v/>
          </cell>
        </row>
        <row r="36209">
          <cell r="J36209" t="str">
            <v/>
          </cell>
        </row>
        <row r="36210">
          <cell r="J36210" t="str">
            <v/>
          </cell>
        </row>
        <row r="36211">
          <cell r="J36211" t="str">
            <v/>
          </cell>
        </row>
        <row r="36212">
          <cell r="J36212" t="str">
            <v/>
          </cell>
        </row>
        <row r="36213">
          <cell r="J36213" t="str">
            <v/>
          </cell>
        </row>
        <row r="36214">
          <cell r="J36214" t="str">
            <v/>
          </cell>
        </row>
        <row r="36215">
          <cell r="J36215" t="str">
            <v/>
          </cell>
        </row>
        <row r="36216">
          <cell r="J36216" t="str">
            <v/>
          </cell>
        </row>
        <row r="36217">
          <cell r="J36217" t="str">
            <v/>
          </cell>
        </row>
        <row r="36218">
          <cell r="J36218" t="str">
            <v/>
          </cell>
        </row>
        <row r="36219">
          <cell r="J36219" t="str">
            <v/>
          </cell>
        </row>
        <row r="36220">
          <cell r="J36220" t="str">
            <v/>
          </cell>
        </row>
        <row r="36221">
          <cell r="J36221" t="str">
            <v/>
          </cell>
        </row>
        <row r="36222">
          <cell r="J36222" t="str">
            <v/>
          </cell>
        </row>
        <row r="36223">
          <cell r="J36223" t="str">
            <v/>
          </cell>
        </row>
        <row r="36224">
          <cell r="J36224" t="str">
            <v/>
          </cell>
        </row>
        <row r="36225">
          <cell r="J36225" t="str">
            <v/>
          </cell>
        </row>
        <row r="36226">
          <cell r="J36226" t="str">
            <v/>
          </cell>
        </row>
        <row r="36227">
          <cell r="J36227" t="str">
            <v/>
          </cell>
        </row>
        <row r="36228">
          <cell r="J36228" t="str">
            <v/>
          </cell>
        </row>
        <row r="36229">
          <cell r="J36229" t="str">
            <v/>
          </cell>
        </row>
        <row r="36230">
          <cell r="J36230" t="str">
            <v/>
          </cell>
        </row>
        <row r="36231">
          <cell r="J36231" t="str">
            <v/>
          </cell>
        </row>
        <row r="36232">
          <cell r="J36232" t="str">
            <v/>
          </cell>
        </row>
        <row r="36233">
          <cell r="J36233" t="str">
            <v/>
          </cell>
        </row>
        <row r="36234">
          <cell r="J36234" t="str">
            <v/>
          </cell>
        </row>
        <row r="36235">
          <cell r="J36235" t="str">
            <v/>
          </cell>
        </row>
        <row r="36236">
          <cell r="J36236" t="str">
            <v/>
          </cell>
        </row>
        <row r="36237">
          <cell r="J36237" t="str">
            <v/>
          </cell>
        </row>
        <row r="36238">
          <cell r="J36238" t="str">
            <v/>
          </cell>
        </row>
        <row r="36239">
          <cell r="J36239" t="str">
            <v/>
          </cell>
        </row>
        <row r="36240">
          <cell r="J36240" t="str">
            <v/>
          </cell>
        </row>
        <row r="36241">
          <cell r="J36241" t="str">
            <v/>
          </cell>
        </row>
        <row r="36242">
          <cell r="J36242" t="str">
            <v/>
          </cell>
        </row>
        <row r="36243">
          <cell r="J36243" t="str">
            <v/>
          </cell>
        </row>
        <row r="36244">
          <cell r="J36244" t="str">
            <v/>
          </cell>
        </row>
        <row r="36245">
          <cell r="J36245" t="str">
            <v/>
          </cell>
        </row>
        <row r="36246">
          <cell r="J36246" t="str">
            <v/>
          </cell>
        </row>
        <row r="36247">
          <cell r="J36247" t="str">
            <v/>
          </cell>
        </row>
        <row r="36248">
          <cell r="J36248" t="str">
            <v/>
          </cell>
        </row>
        <row r="36249">
          <cell r="J36249" t="str">
            <v/>
          </cell>
        </row>
        <row r="36250">
          <cell r="J36250" t="str">
            <v/>
          </cell>
        </row>
        <row r="36251">
          <cell r="J36251" t="str">
            <v/>
          </cell>
        </row>
        <row r="36252">
          <cell r="J36252" t="str">
            <v/>
          </cell>
        </row>
        <row r="36253">
          <cell r="J36253" t="str">
            <v/>
          </cell>
        </row>
        <row r="36254">
          <cell r="J36254" t="str">
            <v/>
          </cell>
        </row>
        <row r="36255">
          <cell r="J36255" t="str">
            <v/>
          </cell>
        </row>
        <row r="36256">
          <cell r="J36256" t="str">
            <v/>
          </cell>
        </row>
        <row r="36257">
          <cell r="J36257" t="str">
            <v/>
          </cell>
        </row>
        <row r="36258">
          <cell r="J36258" t="str">
            <v/>
          </cell>
        </row>
        <row r="36259">
          <cell r="J36259" t="str">
            <v/>
          </cell>
        </row>
        <row r="36260">
          <cell r="J36260" t="str">
            <v/>
          </cell>
        </row>
        <row r="36261">
          <cell r="J36261" t="str">
            <v/>
          </cell>
        </row>
        <row r="36262">
          <cell r="J36262" t="str">
            <v/>
          </cell>
        </row>
        <row r="36263">
          <cell r="J36263" t="str">
            <v/>
          </cell>
        </row>
        <row r="36264">
          <cell r="J36264" t="str">
            <v/>
          </cell>
        </row>
        <row r="36265">
          <cell r="J36265" t="str">
            <v/>
          </cell>
        </row>
        <row r="36266">
          <cell r="J36266" t="str">
            <v/>
          </cell>
        </row>
        <row r="36267">
          <cell r="J36267" t="str">
            <v/>
          </cell>
        </row>
        <row r="36268">
          <cell r="J36268" t="str">
            <v/>
          </cell>
        </row>
        <row r="36269">
          <cell r="J36269" t="str">
            <v/>
          </cell>
        </row>
        <row r="36270">
          <cell r="J36270" t="str">
            <v/>
          </cell>
        </row>
        <row r="36271">
          <cell r="J36271" t="str">
            <v/>
          </cell>
        </row>
        <row r="36272">
          <cell r="J36272" t="str">
            <v/>
          </cell>
        </row>
        <row r="36273">
          <cell r="J36273" t="str">
            <v/>
          </cell>
        </row>
        <row r="36274">
          <cell r="J36274" t="str">
            <v/>
          </cell>
        </row>
        <row r="36275">
          <cell r="J36275" t="str">
            <v/>
          </cell>
        </row>
        <row r="36276">
          <cell r="J36276" t="str">
            <v/>
          </cell>
        </row>
        <row r="36277">
          <cell r="J36277" t="str">
            <v/>
          </cell>
        </row>
        <row r="36278">
          <cell r="J36278" t="str">
            <v/>
          </cell>
        </row>
        <row r="36279">
          <cell r="J36279" t="str">
            <v/>
          </cell>
        </row>
        <row r="36280">
          <cell r="J36280" t="str">
            <v/>
          </cell>
        </row>
        <row r="36281">
          <cell r="J36281" t="str">
            <v/>
          </cell>
        </row>
        <row r="36282">
          <cell r="J36282" t="str">
            <v/>
          </cell>
        </row>
        <row r="36283">
          <cell r="J36283" t="str">
            <v/>
          </cell>
        </row>
        <row r="36284">
          <cell r="J36284" t="str">
            <v/>
          </cell>
        </row>
        <row r="36285">
          <cell r="J36285" t="str">
            <v/>
          </cell>
        </row>
        <row r="36286">
          <cell r="J36286" t="str">
            <v/>
          </cell>
        </row>
        <row r="36287">
          <cell r="J36287" t="str">
            <v/>
          </cell>
        </row>
        <row r="36288">
          <cell r="J36288" t="str">
            <v/>
          </cell>
        </row>
        <row r="36289">
          <cell r="J36289" t="str">
            <v/>
          </cell>
        </row>
        <row r="36290">
          <cell r="J36290" t="str">
            <v/>
          </cell>
        </row>
        <row r="36291">
          <cell r="J36291" t="str">
            <v/>
          </cell>
        </row>
        <row r="36292">
          <cell r="J36292" t="str">
            <v/>
          </cell>
        </row>
        <row r="36293">
          <cell r="J36293" t="str">
            <v/>
          </cell>
        </row>
        <row r="36294">
          <cell r="J36294" t="str">
            <v/>
          </cell>
        </row>
        <row r="36295">
          <cell r="J36295" t="str">
            <v/>
          </cell>
        </row>
        <row r="36296">
          <cell r="J36296" t="str">
            <v/>
          </cell>
        </row>
        <row r="36297">
          <cell r="J36297" t="str">
            <v/>
          </cell>
        </row>
        <row r="36298">
          <cell r="J36298" t="str">
            <v/>
          </cell>
        </row>
        <row r="36299">
          <cell r="J36299" t="str">
            <v/>
          </cell>
        </row>
        <row r="36300">
          <cell r="J36300" t="str">
            <v/>
          </cell>
        </row>
        <row r="36301">
          <cell r="J36301" t="str">
            <v/>
          </cell>
        </row>
        <row r="36302">
          <cell r="J36302" t="str">
            <v/>
          </cell>
        </row>
        <row r="36303">
          <cell r="J36303" t="str">
            <v/>
          </cell>
        </row>
        <row r="36304">
          <cell r="J36304" t="str">
            <v/>
          </cell>
        </row>
        <row r="36305">
          <cell r="J36305" t="str">
            <v/>
          </cell>
        </row>
        <row r="36306">
          <cell r="J36306" t="str">
            <v/>
          </cell>
        </row>
        <row r="36307">
          <cell r="J36307" t="str">
            <v/>
          </cell>
        </row>
        <row r="36308">
          <cell r="J36308" t="str">
            <v/>
          </cell>
        </row>
        <row r="36309">
          <cell r="J36309" t="str">
            <v/>
          </cell>
        </row>
        <row r="36310">
          <cell r="J36310" t="str">
            <v/>
          </cell>
        </row>
        <row r="36311">
          <cell r="J36311" t="str">
            <v/>
          </cell>
        </row>
        <row r="36312">
          <cell r="J36312" t="str">
            <v/>
          </cell>
        </row>
        <row r="36313">
          <cell r="J36313" t="str">
            <v/>
          </cell>
        </row>
        <row r="36314">
          <cell r="J36314" t="str">
            <v/>
          </cell>
        </row>
        <row r="36315">
          <cell r="J36315" t="str">
            <v/>
          </cell>
        </row>
        <row r="36316">
          <cell r="J36316" t="str">
            <v/>
          </cell>
        </row>
        <row r="36317">
          <cell r="J36317" t="str">
            <v/>
          </cell>
        </row>
        <row r="36318">
          <cell r="J36318" t="str">
            <v/>
          </cell>
        </row>
        <row r="36319">
          <cell r="J36319" t="str">
            <v/>
          </cell>
        </row>
        <row r="36320">
          <cell r="J36320" t="str">
            <v/>
          </cell>
        </row>
        <row r="36321">
          <cell r="J36321" t="str">
            <v/>
          </cell>
        </row>
        <row r="36322">
          <cell r="J36322" t="str">
            <v/>
          </cell>
        </row>
        <row r="36323">
          <cell r="J36323" t="str">
            <v/>
          </cell>
        </row>
        <row r="36324">
          <cell r="J36324" t="str">
            <v/>
          </cell>
        </row>
        <row r="36325">
          <cell r="J36325" t="str">
            <v/>
          </cell>
        </row>
        <row r="36326">
          <cell r="J36326" t="str">
            <v/>
          </cell>
        </row>
        <row r="36327">
          <cell r="J36327" t="str">
            <v/>
          </cell>
        </row>
        <row r="36328">
          <cell r="J36328" t="str">
            <v/>
          </cell>
        </row>
        <row r="36329">
          <cell r="J36329" t="str">
            <v/>
          </cell>
        </row>
        <row r="36330">
          <cell r="J36330" t="str">
            <v/>
          </cell>
        </row>
        <row r="36331">
          <cell r="J36331" t="str">
            <v/>
          </cell>
        </row>
        <row r="36332">
          <cell r="J36332" t="str">
            <v/>
          </cell>
        </row>
        <row r="36333">
          <cell r="J36333" t="str">
            <v/>
          </cell>
        </row>
        <row r="36334">
          <cell r="J36334" t="str">
            <v/>
          </cell>
        </row>
        <row r="36335">
          <cell r="J36335" t="str">
            <v/>
          </cell>
        </row>
        <row r="36336">
          <cell r="J36336" t="str">
            <v/>
          </cell>
        </row>
        <row r="36337">
          <cell r="J36337" t="str">
            <v/>
          </cell>
        </row>
        <row r="36338">
          <cell r="J36338" t="str">
            <v/>
          </cell>
        </row>
        <row r="36339">
          <cell r="J36339" t="str">
            <v/>
          </cell>
        </row>
        <row r="36340">
          <cell r="J36340" t="str">
            <v/>
          </cell>
        </row>
        <row r="36341">
          <cell r="J36341" t="str">
            <v/>
          </cell>
        </row>
        <row r="36342">
          <cell r="J36342" t="str">
            <v/>
          </cell>
        </row>
        <row r="36343">
          <cell r="J36343" t="str">
            <v/>
          </cell>
        </row>
        <row r="36344">
          <cell r="J36344" t="str">
            <v/>
          </cell>
        </row>
        <row r="36345">
          <cell r="J36345" t="str">
            <v/>
          </cell>
        </row>
        <row r="36346">
          <cell r="J36346" t="str">
            <v/>
          </cell>
        </row>
        <row r="36347">
          <cell r="J36347" t="str">
            <v/>
          </cell>
        </row>
        <row r="36348">
          <cell r="J36348" t="str">
            <v/>
          </cell>
        </row>
        <row r="36349">
          <cell r="J36349" t="str">
            <v/>
          </cell>
        </row>
        <row r="36350">
          <cell r="J36350" t="str">
            <v/>
          </cell>
        </row>
        <row r="36351">
          <cell r="J36351" t="str">
            <v/>
          </cell>
        </row>
        <row r="36352">
          <cell r="J36352" t="str">
            <v/>
          </cell>
        </row>
        <row r="36353">
          <cell r="J36353" t="str">
            <v/>
          </cell>
        </row>
        <row r="36354">
          <cell r="J36354" t="str">
            <v/>
          </cell>
        </row>
        <row r="36355">
          <cell r="J36355" t="str">
            <v/>
          </cell>
        </row>
        <row r="36356">
          <cell r="J36356" t="str">
            <v/>
          </cell>
        </row>
        <row r="36357">
          <cell r="J36357" t="str">
            <v/>
          </cell>
        </row>
        <row r="36358">
          <cell r="J36358" t="str">
            <v/>
          </cell>
        </row>
        <row r="36359">
          <cell r="J36359" t="str">
            <v/>
          </cell>
        </row>
        <row r="36360">
          <cell r="J36360" t="str">
            <v/>
          </cell>
        </row>
        <row r="36361">
          <cell r="J36361" t="str">
            <v/>
          </cell>
        </row>
        <row r="36362">
          <cell r="J36362" t="str">
            <v/>
          </cell>
        </row>
        <row r="36363">
          <cell r="J36363" t="str">
            <v/>
          </cell>
        </row>
        <row r="36364">
          <cell r="J36364" t="str">
            <v/>
          </cell>
        </row>
        <row r="36365">
          <cell r="J36365" t="str">
            <v/>
          </cell>
        </row>
        <row r="36366">
          <cell r="J36366" t="str">
            <v/>
          </cell>
        </row>
        <row r="36367">
          <cell r="J36367" t="str">
            <v/>
          </cell>
        </row>
        <row r="36368">
          <cell r="J36368" t="str">
            <v/>
          </cell>
        </row>
        <row r="36369">
          <cell r="J36369" t="str">
            <v/>
          </cell>
        </row>
        <row r="36370">
          <cell r="J36370" t="str">
            <v/>
          </cell>
        </row>
        <row r="36371">
          <cell r="J36371" t="str">
            <v/>
          </cell>
        </row>
        <row r="36372">
          <cell r="J36372" t="str">
            <v/>
          </cell>
        </row>
        <row r="36373">
          <cell r="J36373" t="str">
            <v/>
          </cell>
        </row>
        <row r="36374">
          <cell r="J36374" t="str">
            <v/>
          </cell>
        </row>
        <row r="36375">
          <cell r="J36375" t="str">
            <v/>
          </cell>
        </row>
        <row r="36376">
          <cell r="J36376" t="str">
            <v/>
          </cell>
        </row>
        <row r="36377">
          <cell r="J36377" t="str">
            <v/>
          </cell>
        </row>
        <row r="36378">
          <cell r="J36378" t="str">
            <v/>
          </cell>
        </row>
        <row r="36379">
          <cell r="J36379" t="str">
            <v/>
          </cell>
        </row>
        <row r="36380">
          <cell r="J36380" t="str">
            <v/>
          </cell>
        </row>
        <row r="36381">
          <cell r="J36381" t="str">
            <v/>
          </cell>
        </row>
        <row r="36382">
          <cell r="J36382" t="str">
            <v/>
          </cell>
        </row>
        <row r="36383">
          <cell r="J36383" t="str">
            <v/>
          </cell>
        </row>
        <row r="36384">
          <cell r="J36384" t="str">
            <v/>
          </cell>
        </row>
        <row r="36385">
          <cell r="J36385" t="str">
            <v/>
          </cell>
        </row>
        <row r="36386">
          <cell r="J36386" t="str">
            <v/>
          </cell>
        </row>
        <row r="36387">
          <cell r="J36387" t="str">
            <v/>
          </cell>
        </row>
        <row r="36388">
          <cell r="J36388" t="str">
            <v/>
          </cell>
        </row>
        <row r="36389">
          <cell r="J36389" t="str">
            <v/>
          </cell>
        </row>
        <row r="36390">
          <cell r="J36390" t="str">
            <v/>
          </cell>
        </row>
        <row r="36391">
          <cell r="J36391" t="str">
            <v/>
          </cell>
        </row>
        <row r="36392">
          <cell r="J36392" t="str">
            <v/>
          </cell>
        </row>
        <row r="36393">
          <cell r="J36393" t="str">
            <v/>
          </cell>
        </row>
        <row r="36394">
          <cell r="J36394" t="str">
            <v/>
          </cell>
        </row>
        <row r="36395">
          <cell r="J36395" t="str">
            <v/>
          </cell>
        </row>
        <row r="36396">
          <cell r="J36396" t="str">
            <v/>
          </cell>
        </row>
        <row r="36397">
          <cell r="J36397" t="str">
            <v/>
          </cell>
        </row>
        <row r="36398">
          <cell r="J36398" t="str">
            <v/>
          </cell>
        </row>
        <row r="36399">
          <cell r="J36399" t="str">
            <v/>
          </cell>
        </row>
        <row r="36400">
          <cell r="J36400" t="str">
            <v/>
          </cell>
        </row>
        <row r="36401">
          <cell r="J36401" t="str">
            <v/>
          </cell>
        </row>
        <row r="36402">
          <cell r="J36402" t="str">
            <v/>
          </cell>
        </row>
        <row r="36403">
          <cell r="J36403" t="str">
            <v/>
          </cell>
        </row>
        <row r="36404">
          <cell r="J36404" t="str">
            <v/>
          </cell>
        </row>
        <row r="36405">
          <cell r="J36405" t="str">
            <v/>
          </cell>
        </row>
        <row r="36406">
          <cell r="J36406" t="str">
            <v/>
          </cell>
        </row>
        <row r="36407">
          <cell r="J36407" t="str">
            <v/>
          </cell>
        </row>
        <row r="36408">
          <cell r="J36408" t="str">
            <v/>
          </cell>
        </row>
        <row r="36409">
          <cell r="J36409" t="str">
            <v/>
          </cell>
        </row>
        <row r="36410">
          <cell r="J36410" t="str">
            <v/>
          </cell>
        </row>
        <row r="36411">
          <cell r="J36411" t="str">
            <v/>
          </cell>
        </row>
        <row r="36412">
          <cell r="J36412" t="str">
            <v/>
          </cell>
        </row>
        <row r="36413">
          <cell r="J36413" t="str">
            <v/>
          </cell>
        </row>
        <row r="36414">
          <cell r="J36414" t="str">
            <v/>
          </cell>
        </row>
        <row r="36415">
          <cell r="J36415" t="str">
            <v/>
          </cell>
        </row>
        <row r="36416">
          <cell r="J36416" t="str">
            <v/>
          </cell>
        </row>
        <row r="36417">
          <cell r="J36417" t="str">
            <v/>
          </cell>
        </row>
        <row r="36418">
          <cell r="J36418" t="str">
            <v/>
          </cell>
        </row>
        <row r="36419">
          <cell r="J36419" t="str">
            <v/>
          </cell>
        </row>
        <row r="36420">
          <cell r="J36420" t="str">
            <v/>
          </cell>
        </row>
        <row r="36421">
          <cell r="J36421" t="str">
            <v/>
          </cell>
        </row>
        <row r="36422">
          <cell r="J36422" t="str">
            <v/>
          </cell>
        </row>
        <row r="36423">
          <cell r="J36423" t="str">
            <v/>
          </cell>
        </row>
        <row r="36424">
          <cell r="J36424" t="str">
            <v/>
          </cell>
        </row>
        <row r="36425">
          <cell r="J36425" t="str">
            <v/>
          </cell>
        </row>
        <row r="36426">
          <cell r="J36426" t="str">
            <v/>
          </cell>
        </row>
        <row r="36427">
          <cell r="J36427" t="str">
            <v/>
          </cell>
        </row>
        <row r="36428">
          <cell r="J36428" t="str">
            <v/>
          </cell>
        </row>
        <row r="36429">
          <cell r="J36429" t="str">
            <v/>
          </cell>
        </row>
        <row r="36430">
          <cell r="J36430" t="str">
            <v/>
          </cell>
        </row>
        <row r="36431">
          <cell r="J36431" t="str">
            <v/>
          </cell>
        </row>
        <row r="36432">
          <cell r="J36432" t="str">
            <v/>
          </cell>
        </row>
        <row r="36433">
          <cell r="J36433" t="str">
            <v/>
          </cell>
        </row>
        <row r="36434">
          <cell r="J36434" t="str">
            <v/>
          </cell>
        </row>
        <row r="36435">
          <cell r="J36435" t="str">
            <v/>
          </cell>
        </row>
        <row r="36436">
          <cell r="J36436" t="str">
            <v/>
          </cell>
        </row>
        <row r="36437">
          <cell r="J36437" t="str">
            <v/>
          </cell>
        </row>
        <row r="36438">
          <cell r="J36438" t="str">
            <v/>
          </cell>
        </row>
        <row r="36439">
          <cell r="J36439" t="str">
            <v/>
          </cell>
        </row>
        <row r="36440">
          <cell r="J36440" t="str">
            <v/>
          </cell>
        </row>
        <row r="36441">
          <cell r="J36441" t="str">
            <v/>
          </cell>
        </row>
        <row r="36442">
          <cell r="J36442" t="str">
            <v/>
          </cell>
        </row>
        <row r="36443">
          <cell r="J36443" t="str">
            <v/>
          </cell>
        </row>
        <row r="36444">
          <cell r="J36444" t="str">
            <v/>
          </cell>
        </row>
        <row r="36445">
          <cell r="J36445" t="str">
            <v/>
          </cell>
        </row>
        <row r="36446">
          <cell r="J36446" t="str">
            <v/>
          </cell>
        </row>
        <row r="36447">
          <cell r="J36447" t="str">
            <v/>
          </cell>
        </row>
        <row r="36448">
          <cell r="J36448" t="str">
            <v/>
          </cell>
        </row>
        <row r="36449">
          <cell r="J36449" t="str">
            <v/>
          </cell>
        </row>
        <row r="36450">
          <cell r="J36450" t="str">
            <v/>
          </cell>
        </row>
        <row r="36451">
          <cell r="J36451" t="str">
            <v/>
          </cell>
        </row>
        <row r="36452">
          <cell r="J36452" t="str">
            <v/>
          </cell>
        </row>
        <row r="36453">
          <cell r="J36453" t="str">
            <v/>
          </cell>
        </row>
        <row r="36454">
          <cell r="J36454" t="str">
            <v/>
          </cell>
        </row>
        <row r="36455">
          <cell r="J36455" t="str">
            <v/>
          </cell>
        </row>
        <row r="36456">
          <cell r="J36456" t="str">
            <v/>
          </cell>
        </row>
        <row r="36457">
          <cell r="J36457" t="str">
            <v/>
          </cell>
        </row>
        <row r="36458">
          <cell r="J36458" t="str">
            <v/>
          </cell>
        </row>
        <row r="36459">
          <cell r="J36459" t="str">
            <v/>
          </cell>
        </row>
        <row r="36460">
          <cell r="J36460" t="str">
            <v/>
          </cell>
        </row>
        <row r="36461">
          <cell r="J36461" t="str">
            <v/>
          </cell>
        </row>
        <row r="36462">
          <cell r="J36462" t="str">
            <v/>
          </cell>
        </row>
        <row r="36463">
          <cell r="J36463" t="str">
            <v/>
          </cell>
        </row>
        <row r="36464">
          <cell r="J36464" t="str">
            <v/>
          </cell>
        </row>
        <row r="36465">
          <cell r="J36465" t="str">
            <v/>
          </cell>
        </row>
        <row r="36466">
          <cell r="J36466" t="str">
            <v/>
          </cell>
        </row>
        <row r="36467">
          <cell r="J36467" t="str">
            <v/>
          </cell>
        </row>
        <row r="36468">
          <cell r="J36468" t="str">
            <v/>
          </cell>
        </row>
        <row r="36469">
          <cell r="J36469" t="str">
            <v/>
          </cell>
        </row>
        <row r="36470">
          <cell r="J36470" t="str">
            <v/>
          </cell>
        </row>
        <row r="36471">
          <cell r="J36471" t="str">
            <v/>
          </cell>
        </row>
        <row r="36472">
          <cell r="J36472" t="str">
            <v/>
          </cell>
        </row>
        <row r="36473">
          <cell r="J36473" t="str">
            <v/>
          </cell>
        </row>
        <row r="36474">
          <cell r="J36474" t="str">
            <v/>
          </cell>
        </row>
        <row r="36475">
          <cell r="J36475" t="str">
            <v/>
          </cell>
        </row>
        <row r="36476">
          <cell r="J36476" t="str">
            <v/>
          </cell>
        </row>
        <row r="36477">
          <cell r="J36477" t="str">
            <v/>
          </cell>
        </row>
        <row r="36478">
          <cell r="J36478" t="str">
            <v/>
          </cell>
        </row>
        <row r="36479">
          <cell r="J36479" t="str">
            <v/>
          </cell>
        </row>
        <row r="36480">
          <cell r="J36480" t="str">
            <v/>
          </cell>
        </row>
        <row r="36481">
          <cell r="J36481" t="str">
            <v/>
          </cell>
        </row>
        <row r="36482">
          <cell r="J36482" t="str">
            <v/>
          </cell>
        </row>
        <row r="36483">
          <cell r="J36483" t="str">
            <v/>
          </cell>
        </row>
        <row r="36484">
          <cell r="J36484" t="str">
            <v/>
          </cell>
        </row>
        <row r="36485">
          <cell r="J36485" t="str">
            <v/>
          </cell>
        </row>
        <row r="36486">
          <cell r="J36486" t="str">
            <v/>
          </cell>
        </row>
        <row r="36487">
          <cell r="J36487" t="str">
            <v/>
          </cell>
        </row>
        <row r="36488">
          <cell r="J36488" t="str">
            <v/>
          </cell>
        </row>
        <row r="36489">
          <cell r="J36489" t="str">
            <v/>
          </cell>
        </row>
        <row r="36490">
          <cell r="J36490" t="str">
            <v/>
          </cell>
        </row>
        <row r="36491">
          <cell r="J36491" t="str">
            <v/>
          </cell>
        </row>
        <row r="36492">
          <cell r="J36492" t="str">
            <v/>
          </cell>
        </row>
        <row r="36493">
          <cell r="J36493" t="str">
            <v/>
          </cell>
        </row>
        <row r="36494">
          <cell r="J36494" t="str">
            <v/>
          </cell>
        </row>
        <row r="36495">
          <cell r="J36495" t="str">
            <v/>
          </cell>
        </row>
        <row r="36496">
          <cell r="J36496" t="str">
            <v/>
          </cell>
        </row>
        <row r="36497">
          <cell r="J36497" t="str">
            <v/>
          </cell>
        </row>
        <row r="36498">
          <cell r="J36498" t="str">
            <v/>
          </cell>
        </row>
        <row r="36499">
          <cell r="J36499" t="str">
            <v/>
          </cell>
        </row>
        <row r="36500">
          <cell r="J36500" t="str">
            <v/>
          </cell>
        </row>
        <row r="36501">
          <cell r="J36501" t="str">
            <v/>
          </cell>
        </row>
        <row r="36502">
          <cell r="J36502" t="str">
            <v/>
          </cell>
        </row>
        <row r="36503">
          <cell r="J36503" t="str">
            <v/>
          </cell>
        </row>
        <row r="36504">
          <cell r="J36504" t="str">
            <v/>
          </cell>
        </row>
        <row r="36505">
          <cell r="J36505" t="str">
            <v/>
          </cell>
        </row>
        <row r="36506">
          <cell r="J36506" t="str">
            <v/>
          </cell>
        </row>
        <row r="36507">
          <cell r="J36507" t="str">
            <v/>
          </cell>
        </row>
        <row r="36508">
          <cell r="J36508" t="str">
            <v/>
          </cell>
        </row>
        <row r="36509">
          <cell r="J36509" t="str">
            <v/>
          </cell>
        </row>
        <row r="36510">
          <cell r="J36510" t="str">
            <v/>
          </cell>
        </row>
        <row r="36511">
          <cell r="J36511" t="str">
            <v/>
          </cell>
        </row>
        <row r="36512">
          <cell r="J36512" t="str">
            <v/>
          </cell>
        </row>
        <row r="36513">
          <cell r="J36513" t="str">
            <v/>
          </cell>
        </row>
        <row r="36514">
          <cell r="J36514" t="str">
            <v/>
          </cell>
        </row>
        <row r="36515">
          <cell r="J36515" t="str">
            <v/>
          </cell>
        </row>
        <row r="36516">
          <cell r="J36516" t="str">
            <v/>
          </cell>
        </row>
        <row r="36517">
          <cell r="J36517" t="str">
            <v/>
          </cell>
        </row>
        <row r="36518">
          <cell r="J36518" t="str">
            <v/>
          </cell>
        </row>
        <row r="36519">
          <cell r="J36519" t="str">
            <v/>
          </cell>
        </row>
        <row r="36520">
          <cell r="J36520" t="str">
            <v/>
          </cell>
        </row>
        <row r="36521">
          <cell r="J36521" t="str">
            <v/>
          </cell>
        </row>
        <row r="36522">
          <cell r="J36522" t="str">
            <v/>
          </cell>
        </row>
        <row r="36523">
          <cell r="J36523" t="str">
            <v/>
          </cell>
        </row>
        <row r="36524">
          <cell r="J36524" t="str">
            <v/>
          </cell>
        </row>
        <row r="36525">
          <cell r="J36525" t="str">
            <v/>
          </cell>
        </row>
        <row r="36526">
          <cell r="J36526" t="str">
            <v/>
          </cell>
        </row>
        <row r="36527">
          <cell r="J36527" t="str">
            <v/>
          </cell>
        </row>
        <row r="36528">
          <cell r="J36528" t="str">
            <v/>
          </cell>
        </row>
        <row r="36529">
          <cell r="J36529" t="str">
            <v/>
          </cell>
        </row>
        <row r="36530">
          <cell r="J36530" t="str">
            <v/>
          </cell>
        </row>
        <row r="36531">
          <cell r="J36531" t="str">
            <v/>
          </cell>
        </row>
        <row r="36532">
          <cell r="J36532" t="str">
            <v/>
          </cell>
        </row>
        <row r="36533">
          <cell r="J36533" t="str">
            <v/>
          </cell>
        </row>
        <row r="36534">
          <cell r="J36534" t="str">
            <v/>
          </cell>
        </row>
        <row r="36535">
          <cell r="J36535" t="str">
            <v/>
          </cell>
        </row>
        <row r="36536">
          <cell r="J36536" t="str">
            <v/>
          </cell>
        </row>
        <row r="36537">
          <cell r="J36537" t="str">
            <v/>
          </cell>
        </row>
        <row r="36538">
          <cell r="J36538" t="str">
            <v/>
          </cell>
        </row>
        <row r="36539">
          <cell r="J36539" t="str">
            <v/>
          </cell>
        </row>
        <row r="36540">
          <cell r="J36540" t="str">
            <v/>
          </cell>
        </row>
        <row r="36541">
          <cell r="J36541" t="str">
            <v/>
          </cell>
        </row>
        <row r="36542">
          <cell r="J36542" t="str">
            <v/>
          </cell>
        </row>
        <row r="36543">
          <cell r="J36543" t="str">
            <v/>
          </cell>
        </row>
        <row r="36544">
          <cell r="J36544" t="str">
            <v/>
          </cell>
        </row>
        <row r="36545">
          <cell r="J36545" t="str">
            <v/>
          </cell>
        </row>
        <row r="36546">
          <cell r="J36546" t="str">
            <v/>
          </cell>
        </row>
        <row r="36547">
          <cell r="J36547" t="str">
            <v/>
          </cell>
        </row>
        <row r="36548">
          <cell r="J36548" t="str">
            <v/>
          </cell>
        </row>
        <row r="36549">
          <cell r="J36549" t="str">
            <v/>
          </cell>
        </row>
        <row r="36550">
          <cell r="J36550" t="str">
            <v/>
          </cell>
        </row>
        <row r="36551">
          <cell r="J36551" t="str">
            <v/>
          </cell>
        </row>
        <row r="36552">
          <cell r="J36552" t="str">
            <v/>
          </cell>
        </row>
        <row r="36553">
          <cell r="J36553" t="str">
            <v/>
          </cell>
        </row>
        <row r="36554">
          <cell r="J36554" t="str">
            <v/>
          </cell>
        </row>
        <row r="36555">
          <cell r="J36555" t="str">
            <v/>
          </cell>
        </row>
        <row r="36556">
          <cell r="J36556" t="str">
            <v/>
          </cell>
        </row>
        <row r="36557">
          <cell r="J36557" t="str">
            <v/>
          </cell>
        </row>
        <row r="36558">
          <cell r="J36558" t="str">
            <v/>
          </cell>
        </row>
        <row r="36559">
          <cell r="J36559" t="str">
            <v/>
          </cell>
        </row>
        <row r="36560">
          <cell r="J36560" t="str">
            <v/>
          </cell>
        </row>
        <row r="36561">
          <cell r="J36561" t="str">
            <v/>
          </cell>
        </row>
        <row r="36562">
          <cell r="J36562" t="str">
            <v/>
          </cell>
        </row>
        <row r="36563">
          <cell r="J36563" t="str">
            <v/>
          </cell>
        </row>
        <row r="36564">
          <cell r="J36564" t="str">
            <v/>
          </cell>
        </row>
        <row r="36565">
          <cell r="J36565" t="str">
            <v/>
          </cell>
        </row>
        <row r="36566">
          <cell r="J36566" t="str">
            <v/>
          </cell>
        </row>
        <row r="36567">
          <cell r="J36567" t="str">
            <v/>
          </cell>
        </row>
        <row r="36568">
          <cell r="J36568" t="str">
            <v/>
          </cell>
        </row>
        <row r="36569">
          <cell r="J36569" t="str">
            <v/>
          </cell>
        </row>
        <row r="36570">
          <cell r="J36570" t="str">
            <v/>
          </cell>
        </row>
        <row r="36571">
          <cell r="J36571" t="str">
            <v/>
          </cell>
        </row>
        <row r="36572">
          <cell r="J36572" t="str">
            <v/>
          </cell>
        </row>
        <row r="36573">
          <cell r="J36573" t="str">
            <v/>
          </cell>
        </row>
        <row r="36574">
          <cell r="J36574" t="str">
            <v/>
          </cell>
        </row>
        <row r="36575">
          <cell r="J36575" t="str">
            <v/>
          </cell>
        </row>
        <row r="36576">
          <cell r="J36576" t="str">
            <v/>
          </cell>
        </row>
        <row r="36577">
          <cell r="J36577" t="str">
            <v/>
          </cell>
        </row>
        <row r="36578">
          <cell r="J36578" t="str">
            <v/>
          </cell>
        </row>
        <row r="36579">
          <cell r="J36579" t="str">
            <v/>
          </cell>
        </row>
        <row r="36580">
          <cell r="J36580" t="str">
            <v/>
          </cell>
        </row>
        <row r="36581">
          <cell r="J36581" t="str">
            <v/>
          </cell>
        </row>
        <row r="36582">
          <cell r="J36582" t="str">
            <v/>
          </cell>
        </row>
        <row r="36583">
          <cell r="J36583" t="str">
            <v/>
          </cell>
        </row>
        <row r="36584">
          <cell r="J36584" t="str">
            <v/>
          </cell>
        </row>
        <row r="36585">
          <cell r="J36585" t="str">
            <v/>
          </cell>
        </row>
        <row r="36586">
          <cell r="J36586" t="str">
            <v/>
          </cell>
        </row>
        <row r="36587">
          <cell r="J36587" t="str">
            <v/>
          </cell>
        </row>
        <row r="36588">
          <cell r="J36588" t="str">
            <v/>
          </cell>
        </row>
        <row r="36589">
          <cell r="J36589" t="str">
            <v/>
          </cell>
        </row>
        <row r="36590">
          <cell r="J36590" t="str">
            <v/>
          </cell>
        </row>
        <row r="36591">
          <cell r="J36591" t="str">
            <v/>
          </cell>
        </row>
        <row r="36592">
          <cell r="J36592" t="str">
            <v/>
          </cell>
        </row>
        <row r="36593">
          <cell r="J36593" t="str">
            <v/>
          </cell>
        </row>
        <row r="36594">
          <cell r="J36594" t="str">
            <v/>
          </cell>
        </row>
        <row r="36595">
          <cell r="J36595" t="str">
            <v/>
          </cell>
        </row>
        <row r="36596">
          <cell r="J36596" t="str">
            <v/>
          </cell>
        </row>
        <row r="36597">
          <cell r="J36597" t="str">
            <v/>
          </cell>
        </row>
        <row r="36598">
          <cell r="J36598" t="str">
            <v/>
          </cell>
        </row>
        <row r="36599">
          <cell r="J36599" t="str">
            <v/>
          </cell>
        </row>
        <row r="36600">
          <cell r="J36600" t="str">
            <v/>
          </cell>
        </row>
        <row r="36601">
          <cell r="J36601" t="str">
            <v/>
          </cell>
        </row>
        <row r="36602">
          <cell r="J36602" t="str">
            <v/>
          </cell>
        </row>
        <row r="36603">
          <cell r="J36603" t="str">
            <v/>
          </cell>
        </row>
        <row r="36604">
          <cell r="J36604" t="str">
            <v/>
          </cell>
        </row>
        <row r="36605">
          <cell r="J36605" t="str">
            <v/>
          </cell>
        </row>
        <row r="36606">
          <cell r="J36606" t="str">
            <v/>
          </cell>
        </row>
        <row r="36607">
          <cell r="J36607" t="str">
            <v/>
          </cell>
        </row>
        <row r="36608">
          <cell r="J36608" t="str">
            <v/>
          </cell>
        </row>
        <row r="36609">
          <cell r="J36609" t="str">
            <v/>
          </cell>
        </row>
        <row r="36610">
          <cell r="J36610" t="str">
            <v/>
          </cell>
        </row>
        <row r="36611">
          <cell r="J36611" t="str">
            <v/>
          </cell>
        </row>
        <row r="36612">
          <cell r="J36612" t="str">
            <v/>
          </cell>
        </row>
        <row r="36613">
          <cell r="J36613" t="str">
            <v/>
          </cell>
        </row>
        <row r="36614">
          <cell r="J36614" t="str">
            <v/>
          </cell>
        </row>
        <row r="36615">
          <cell r="J36615" t="str">
            <v/>
          </cell>
        </row>
        <row r="36616">
          <cell r="J36616" t="str">
            <v/>
          </cell>
        </row>
        <row r="36617">
          <cell r="J36617" t="str">
            <v/>
          </cell>
        </row>
        <row r="36618">
          <cell r="J36618" t="str">
            <v/>
          </cell>
        </row>
        <row r="36619">
          <cell r="J36619" t="str">
            <v/>
          </cell>
        </row>
        <row r="36620">
          <cell r="J36620" t="str">
            <v/>
          </cell>
        </row>
        <row r="36621">
          <cell r="J36621" t="str">
            <v/>
          </cell>
        </row>
        <row r="36622">
          <cell r="J36622" t="str">
            <v/>
          </cell>
        </row>
        <row r="36623">
          <cell r="J36623" t="str">
            <v/>
          </cell>
        </row>
        <row r="36624">
          <cell r="J36624" t="str">
            <v/>
          </cell>
        </row>
        <row r="36625">
          <cell r="J36625" t="str">
            <v/>
          </cell>
        </row>
        <row r="36626">
          <cell r="J36626" t="str">
            <v/>
          </cell>
        </row>
        <row r="36627">
          <cell r="J36627" t="str">
            <v/>
          </cell>
        </row>
        <row r="36628">
          <cell r="J36628" t="str">
            <v/>
          </cell>
        </row>
        <row r="36629">
          <cell r="J36629" t="str">
            <v/>
          </cell>
        </row>
        <row r="36630">
          <cell r="J36630" t="str">
            <v/>
          </cell>
        </row>
        <row r="36631">
          <cell r="J36631" t="str">
            <v/>
          </cell>
        </row>
        <row r="36632">
          <cell r="J36632" t="str">
            <v/>
          </cell>
        </row>
        <row r="36633">
          <cell r="J36633" t="str">
            <v/>
          </cell>
        </row>
        <row r="36634">
          <cell r="J36634" t="str">
            <v/>
          </cell>
        </row>
        <row r="36635">
          <cell r="J36635" t="str">
            <v/>
          </cell>
        </row>
        <row r="36636">
          <cell r="J36636" t="str">
            <v/>
          </cell>
        </row>
        <row r="36637">
          <cell r="J36637" t="str">
            <v/>
          </cell>
        </row>
        <row r="36638">
          <cell r="J36638" t="str">
            <v/>
          </cell>
        </row>
        <row r="36639">
          <cell r="J36639" t="str">
            <v/>
          </cell>
        </row>
        <row r="36640">
          <cell r="J36640" t="str">
            <v/>
          </cell>
        </row>
        <row r="36641">
          <cell r="J36641" t="str">
            <v/>
          </cell>
        </row>
        <row r="36642">
          <cell r="J36642" t="str">
            <v/>
          </cell>
        </row>
        <row r="36643">
          <cell r="J36643" t="str">
            <v/>
          </cell>
        </row>
        <row r="36644">
          <cell r="J36644" t="str">
            <v/>
          </cell>
        </row>
        <row r="36645">
          <cell r="J36645" t="str">
            <v/>
          </cell>
        </row>
        <row r="36646">
          <cell r="J36646" t="str">
            <v/>
          </cell>
        </row>
        <row r="36647">
          <cell r="J36647" t="str">
            <v/>
          </cell>
        </row>
        <row r="36648">
          <cell r="J36648" t="str">
            <v/>
          </cell>
        </row>
        <row r="36649">
          <cell r="J36649" t="str">
            <v/>
          </cell>
        </row>
        <row r="36650">
          <cell r="J36650" t="str">
            <v/>
          </cell>
        </row>
        <row r="36651">
          <cell r="J36651" t="str">
            <v/>
          </cell>
        </row>
        <row r="36652">
          <cell r="J36652" t="str">
            <v/>
          </cell>
        </row>
        <row r="36653">
          <cell r="J36653" t="str">
            <v/>
          </cell>
        </row>
        <row r="36654">
          <cell r="J36654" t="str">
            <v/>
          </cell>
        </row>
        <row r="36655">
          <cell r="J36655" t="str">
            <v/>
          </cell>
        </row>
        <row r="36656">
          <cell r="J36656" t="str">
            <v/>
          </cell>
        </row>
        <row r="36657">
          <cell r="J36657" t="str">
            <v/>
          </cell>
        </row>
        <row r="36658">
          <cell r="J36658" t="str">
            <v/>
          </cell>
        </row>
        <row r="36659">
          <cell r="J36659" t="str">
            <v/>
          </cell>
        </row>
        <row r="36660">
          <cell r="J36660" t="str">
            <v/>
          </cell>
        </row>
        <row r="36661">
          <cell r="J36661" t="str">
            <v/>
          </cell>
        </row>
        <row r="36662">
          <cell r="J36662" t="str">
            <v/>
          </cell>
        </row>
        <row r="36663">
          <cell r="J36663" t="str">
            <v/>
          </cell>
        </row>
        <row r="36664">
          <cell r="J36664" t="str">
            <v/>
          </cell>
        </row>
        <row r="36665">
          <cell r="J36665" t="str">
            <v/>
          </cell>
        </row>
        <row r="36666">
          <cell r="J36666" t="str">
            <v/>
          </cell>
        </row>
        <row r="36667">
          <cell r="J36667" t="str">
            <v/>
          </cell>
        </row>
        <row r="36668">
          <cell r="J36668" t="str">
            <v/>
          </cell>
        </row>
        <row r="36669">
          <cell r="J36669" t="str">
            <v/>
          </cell>
        </row>
        <row r="36670">
          <cell r="J36670" t="str">
            <v/>
          </cell>
        </row>
        <row r="36671">
          <cell r="J36671" t="str">
            <v/>
          </cell>
        </row>
        <row r="36672">
          <cell r="J36672" t="str">
            <v/>
          </cell>
        </row>
        <row r="36673">
          <cell r="J36673" t="str">
            <v/>
          </cell>
        </row>
        <row r="36674">
          <cell r="J36674" t="str">
            <v/>
          </cell>
        </row>
        <row r="36675">
          <cell r="J36675" t="str">
            <v/>
          </cell>
        </row>
        <row r="36676">
          <cell r="J36676" t="str">
            <v/>
          </cell>
        </row>
        <row r="36677">
          <cell r="J36677" t="str">
            <v/>
          </cell>
        </row>
        <row r="36678">
          <cell r="J36678" t="str">
            <v/>
          </cell>
        </row>
        <row r="36679">
          <cell r="J36679" t="str">
            <v/>
          </cell>
        </row>
        <row r="36680">
          <cell r="J36680" t="str">
            <v/>
          </cell>
        </row>
        <row r="36681">
          <cell r="J36681" t="str">
            <v/>
          </cell>
        </row>
        <row r="36682">
          <cell r="J36682" t="str">
            <v/>
          </cell>
        </row>
        <row r="36683">
          <cell r="J36683" t="str">
            <v/>
          </cell>
        </row>
        <row r="36684">
          <cell r="J36684" t="str">
            <v/>
          </cell>
        </row>
        <row r="36685">
          <cell r="J36685" t="str">
            <v/>
          </cell>
        </row>
        <row r="36686">
          <cell r="J36686" t="str">
            <v/>
          </cell>
        </row>
        <row r="36687">
          <cell r="J36687" t="str">
            <v/>
          </cell>
        </row>
        <row r="36688">
          <cell r="J36688" t="str">
            <v/>
          </cell>
        </row>
        <row r="36689">
          <cell r="J36689" t="str">
            <v/>
          </cell>
        </row>
        <row r="36690">
          <cell r="J36690" t="str">
            <v/>
          </cell>
        </row>
        <row r="36691">
          <cell r="J36691" t="str">
            <v/>
          </cell>
        </row>
        <row r="36692">
          <cell r="J36692" t="str">
            <v/>
          </cell>
        </row>
        <row r="36693">
          <cell r="J36693" t="str">
            <v/>
          </cell>
        </row>
        <row r="36694">
          <cell r="J36694" t="str">
            <v/>
          </cell>
        </row>
        <row r="36695">
          <cell r="J36695" t="str">
            <v/>
          </cell>
        </row>
        <row r="36696">
          <cell r="J36696" t="str">
            <v/>
          </cell>
        </row>
        <row r="36697">
          <cell r="J36697" t="str">
            <v/>
          </cell>
        </row>
        <row r="36698">
          <cell r="J36698" t="str">
            <v/>
          </cell>
        </row>
        <row r="36699">
          <cell r="J36699" t="str">
            <v/>
          </cell>
        </row>
        <row r="36700">
          <cell r="J36700" t="str">
            <v/>
          </cell>
        </row>
        <row r="36701">
          <cell r="J36701" t="str">
            <v/>
          </cell>
        </row>
        <row r="36702">
          <cell r="J36702" t="str">
            <v/>
          </cell>
        </row>
        <row r="36703">
          <cell r="J36703" t="str">
            <v/>
          </cell>
        </row>
        <row r="36704">
          <cell r="J36704" t="str">
            <v/>
          </cell>
        </row>
        <row r="36705">
          <cell r="J36705" t="str">
            <v/>
          </cell>
        </row>
        <row r="36706">
          <cell r="J36706" t="str">
            <v/>
          </cell>
        </row>
        <row r="36707">
          <cell r="J36707" t="str">
            <v/>
          </cell>
        </row>
        <row r="36708">
          <cell r="J36708" t="str">
            <v/>
          </cell>
        </row>
        <row r="36709">
          <cell r="J36709" t="str">
            <v/>
          </cell>
        </row>
        <row r="36710">
          <cell r="J36710" t="str">
            <v/>
          </cell>
        </row>
        <row r="36711">
          <cell r="J36711" t="str">
            <v/>
          </cell>
        </row>
        <row r="36712">
          <cell r="J36712" t="str">
            <v/>
          </cell>
        </row>
        <row r="36713">
          <cell r="J36713" t="str">
            <v/>
          </cell>
        </row>
        <row r="36714">
          <cell r="J36714" t="str">
            <v/>
          </cell>
        </row>
        <row r="36715">
          <cell r="J36715" t="str">
            <v/>
          </cell>
        </row>
        <row r="36716">
          <cell r="J36716" t="str">
            <v/>
          </cell>
        </row>
        <row r="36717">
          <cell r="J36717" t="str">
            <v/>
          </cell>
        </row>
        <row r="36718">
          <cell r="J36718" t="str">
            <v/>
          </cell>
        </row>
        <row r="36719">
          <cell r="J36719" t="str">
            <v/>
          </cell>
        </row>
        <row r="36720">
          <cell r="J36720" t="str">
            <v/>
          </cell>
        </row>
        <row r="36721">
          <cell r="J36721" t="str">
            <v/>
          </cell>
        </row>
        <row r="36722">
          <cell r="J36722" t="str">
            <v/>
          </cell>
        </row>
        <row r="36723">
          <cell r="J36723" t="str">
            <v/>
          </cell>
        </row>
        <row r="36724">
          <cell r="J36724" t="str">
            <v/>
          </cell>
        </row>
        <row r="36725">
          <cell r="J36725" t="str">
            <v/>
          </cell>
        </row>
        <row r="36726">
          <cell r="J36726" t="str">
            <v/>
          </cell>
        </row>
        <row r="36727">
          <cell r="J36727" t="str">
            <v/>
          </cell>
        </row>
        <row r="36728">
          <cell r="J36728" t="str">
            <v/>
          </cell>
        </row>
        <row r="36729">
          <cell r="J36729" t="str">
            <v/>
          </cell>
        </row>
        <row r="36730">
          <cell r="J36730" t="str">
            <v/>
          </cell>
        </row>
        <row r="36731">
          <cell r="J36731" t="str">
            <v/>
          </cell>
        </row>
        <row r="36732">
          <cell r="J36732" t="str">
            <v/>
          </cell>
        </row>
        <row r="36733">
          <cell r="J36733" t="str">
            <v/>
          </cell>
        </row>
        <row r="36734">
          <cell r="J36734" t="str">
            <v/>
          </cell>
        </row>
        <row r="36735">
          <cell r="J36735" t="str">
            <v/>
          </cell>
        </row>
        <row r="36736">
          <cell r="J36736" t="str">
            <v/>
          </cell>
        </row>
        <row r="36737">
          <cell r="J36737" t="str">
            <v/>
          </cell>
        </row>
        <row r="36738">
          <cell r="J36738" t="str">
            <v/>
          </cell>
        </row>
        <row r="36739">
          <cell r="J36739" t="str">
            <v/>
          </cell>
        </row>
        <row r="36740">
          <cell r="J36740" t="str">
            <v/>
          </cell>
        </row>
        <row r="36741">
          <cell r="J36741" t="str">
            <v/>
          </cell>
        </row>
        <row r="36742">
          <cell r="J36742" t="str">
            <v/>
          </cell>
        </row>
        <row r="36743">
          <cell r="J36743" t="str">
            <v/>
          </cell>
        </row>
        <row r="36744">
          <cell r="J36744" t="str">
            <v/>
          </cell>
        </row>
        <row r="36745">
          <cell r="J36745" t="str">
            <v/>
          </cell>
        </row>
        <row r="36746">
          <cell r="J36746" t="str">
            <v/>
          </cell>
        </row>
        <row r="36747">
          <cell r="J36747" t="str">
            <v/>
          </cell>
        </row>
        <row r="36748">
          <cell r="J36748" t="str">
            <v/>
          </cell>
        </row>
        <row r="36749">
          <cell r="J36749" t="str">
            <v/>
          </cell>
        </row>
        <row r="36750">
          <cell r="J36750" t="str">
            <v/>
          </cell>
        </row>
        <row r="36751">
          <cell r="J36751" t="str">
            <v/>
          </cell>
        </row>
        <row r="36752">
          <cell r="J36752" t="str">
            <v/>
          </cell>
        </row>
        <row r="36753">
          <cell r="J36753" t="str">
            <v/>
          </cell>
        </row>
        <row r="36754">
          <cell r="J36754" t="str">
            <v/>
          </cell>
        </row>
        <row r="36755">
          <cell r="J36755" t="str">
            <v/>
          </cell>
        </row>
        <row r="36756">
          <cell r="J36756" t="str">
            <v/>
          </cell>
        </row>
        <row r="36757">
          <cell r="J36757" t="str">
            <v/>
          </cell>
        </row>
        <row r="36758">
          <cell r="J36758" t="str">
            <v/>
          </cell>
        </row>
        <row r="36759">
          <cell r="J36759" t="str">
            <v/>
          </cell>
        </row>
        <row r="36760">
          <cell r="J36760" t="str">
            <v/>
          </cell>
        </row>
        <row r="36761">
          <cell r="J36761" t="str">
            <v/>
          </cell>
        </row>
        <row r="36762">
          <cell r="J36762" t="str">
            <v/>
          </cell>
        </row>
        <row r="36763">
          <cell r="J36763" t="str">
            <v/>
          </cell>
        </row>
        <row r="36764">
          <cell r="J36764" t="str">
            <v/>
          </cell>
        </row>
        <row r="36765">
          <cell r="J36765" t="str">
            <v/>
          </cell>
        </row>
        <row r="36766">
          <cell r="J36766" t="str">
            <v/>
          </cell>
        </row>
        <row r="36767">
          <cell r="J36767" t="str">
            <v/>
          </cell>
        </row>
        <row r="36768">
          <cell r="J36768" t="str">
            <v/>
          </cell>
        </row>
        <row r="36769">
          <cell r="J36769" t="str">
            <v/>
          </cell>
        </row>
        <row r="36770">
          <cell r="J36770" t="str">
            <v/>
          </cell>
        </row>
        <row r="36771">
          <cell r="J36771" t="str">
            <v/>
          </cell>
        </row>
        <row r="36772">
          <cell r="J36772" t="str">
            <v/>
          </cell>
        </row>
        <row r="36773">
          <cell r="J36773" t="str">
            <v/>
          </cell>
        </row>
        <row r="36774">
          <cell r="J36774" t="str">
            <v/>
          </cell>
        </row>
        <row r="36775">
          <cell r="J36775" t="str">
            <v/>
          </cell>
        </row>
        <row r="36776">
          <cell r="J36776" t="str">
            <v/>
          </cell>
        </row>
        <row r="36777">
          <cell r="J36777" t="str">
            <v/>
          </cell>
        </row>
        <row r="36778">
          <cell r="J36778" t="str">
            <v/>
          </cell>
        </row>
        <row r="36779">
          <cell r="J36779" t="str">
            <v/>
          </cell>
        </row>
        <row r="36780">
          <cell r="J36780" t="str">
            <v/>
          </cell>
        </row>
        <row r="36781">
          <cell r="J36781" t="str">
            <v/>
          </cell>
        </row>
        <row r="36782">
          <cell r="J36782" t="str">
            <v/>
          </cell>
        </row>
        <row r="36783">
          <cell r="J36783" t="str">
            <v/>
          </cell>
        </row>
        <row r="36784">
          <cell r="J36784" t="str">
            <v/>
          </cell>
        </row>
        <row r="36785">
          <cell r="J36785" t="str">
            <v/>
          </cell>
        </row>
        <row r="36786">
          <cell r="J36786" t="str">
            <v/>
          </cell>
        </row>
        <row r="36787">
          <cell r="J36787" t="str">
            <v/>
          </cell>
        </row>
        <row r="36788">
          <cell r="J36788" t="str">
            <v/>
          </cell>
        </row>
        <row r="36789">
          <cell r="J36789" t="str">
            <v/>
          </cell>
        </row>
        <row r="36790">
          <cell r="J36790" t="str">
            <v/>
          </cell>
        </row>
        <row r="36791">
          <cell r="J36791" t="str">
            <v/>
          </cell>
        </row>
        <row r="36792">
          <cell r="J36792" t="str">
            <v/>
          </cell>
        </row>
        <row r="36793">
          <cell r="J36793" t="str">
            <v/>
          </cell>
        </row>
        <row r="36794">
          <cell r="J36794" t="str">
            <v/>
          </cell>
        </row>
        <row r="36795">
          <cell r="J36795" t="str">
            <v/>
          </cell>
        </row>
        <row r="36796">
          <cell r="J36796" t="str">
            <v/>
          </cell>
        </row>
        <row r="36797">
          <cell r="J36797" t="str">
            <v/>
          </cell>
        </row>
        <row r="36798">
          <cell r="J36798" t="str">
            <v/>
          </cell>
        </row>
        <row r="36799">
          <cell r="J36799" t="str">
            <v/>
          </cell>
        </row>
        <row r="36800">
          <cell r="J36800" t="str">
            <v/>
          </cell>
        </row>
        <row r="36801">
          <cell r="J36801" t="str">
            <v/>
          </cell>
        </row>
        <row r="36802">
          <cell r="J36802" t="str">
            <v/>
          </cell>
        </row>
        <row r="36803">
          <cell r="J36803" t="str">
            <v/>
          </cell>
        </row>
        <row r="36804">
          <cell r="J36804" t="str">
            <v/>
          </cell>
        </row>
        <row r="36805">
          <cell r="J36805" t="str">
            <v/>
          </cell>
        </row>
        <row r="36806">
          <cell r="J36806" t="str">
            <v/>
          </cell>
        </row>
        <row r="36807">
          <cell r="J36807" t="str">
            <v/>
          </cell>
        </row>
        <row r="36808">
          <cell r="J36808" t="str">
            <v/>
          </cell>
        </row>
        <row r="36809">
          <cell r="J36809" t="str">
            <v/>
          </cell>
        </row>
        <row r="36810">
          <cell r="J36810" t="str">
            <v/>
          </cell>
        </row>
        <row r="36811">
          <cell r="J36811" t="str">
            <v/>
          </cell>
        </row>
        <row r="36812">
          <cell r="J36812" t="str">
            <v/>
          </cell>
        </row>
        <row r="36813">
          <cell r="J36813" t="str">
            <v/>
          </cell>
        </row>
        <row r="36814">
          <cell r="J36814" t="str">
            <v/>
          </cell>
        </row>
        <row r="36815">
          <cell r="J36815" t="str">
            <v/>
          </cell>
        </row>
        <row r="36816">
          <cell r="J36816" t="str">
            <v/>
          </cell>
        </row>
        <row r="36817">
          <cell r="J36817" t="str">
            <v/>
          </cell>
        </row>
        <row r="36818">
          <cell r="J36818" t="str">
            <v/>
          </cell>
        </row>
        <row r="36819">
          <cell r="J36819" t="str">
            <v/>
          </cell>
        </row>
        <row r="36820">
          <cell r="J36820" t="str">
            <v/>
          </cell>
        </row>
        <row r="36821">
          <cell r="J36821" t="str">
            <v/>
          </cell>
        </row>
        <row r="36822">
          <cell r="J36822" t="str">
            <v/>
          </cell>
        </row>
        <row r="36823">
          <cell r="J36823" t="str">
            <v/>
          </cell>
        </row>
        <row r="36824">
          <cell r="J36824" t="str">
            <v/>
          </cell>
        </row>
        <row r="36825">
          <cell r="J36825" t="str">
            <v/>
          </cell>
        </row>
        <row r="36826">
          <cell r="J36826" t="str">
            <v/>
          </cell>
        </row>
        <row r="36827">
          <cell r="J36827" t="str">
            <v/>
          </cell>
        </row>
        <row r="36828">
          <cell r="J36828" t="str">
            <v/>
          </cell>
        </row>
        <row r="36829">
          <cell r="J36829" t="str">
            <v/>
          </cell>
        </row>
        <row r="36830">
          <cell r="J36830" t="str">
            <v/>
          </cell>
        </row>
        <row r="36831">
          <cell r="J36831" t="str">
            <v/>
          </cell>
        </row>
        <row r="36832">
          <cell r="J36832" t="str">
            <v/>
          </cell>
        </row>
        <row r="36833">
          <cell r="J36833" t="str">
            <v/>
          </cell>
        </row>
        <row r="36834">
          <cell r="J36834" t="str">
            <v/>
          </cell>
        </row>
        <row r="36835">
          <cell r="J36835" t="str">
            <v/>
          </cell>
        </row>
        <row r="36836">
          <cell r="J36836" t="str">
            <v/>
          </cell>
        </row>
        <row r="36837">
          <cell r="J36837" t="str">
            <v/>
          </cell>
        </row>
        <row r="36838">
          <cell r="J36838" t="str">
            <v/>
          </cell>
        </row>
        <row r="36839">
          <cell r="J36839" t="str">
            <v/>
          </cell>
        </row>
        <row r="36840">
          <cell r="J36840" t="str">
            <v/>
          </cell>
        </row>
        <row r="36841">
          <cell r="J36841" t="str">
            <v/>
          </cell>
        </row>
        <row r="36842">
          <cell r="J36842" t="str">
            <v/>
          </cell>
        </row>
        <row r="36843">
          <cell r="J36843" t="str">
            <v/>
          </cell>
        </row>
        <row r="36844">
          <cell r="J36844" t="str">
            <v/>
          </cell>
        </row>
        <row r="36845">
          <cell r="J36845" t="str">
            <v/>
          </cell>
        </row>
        <row r="36846">
          <cell r="J36846" t="str">
            <v/>
          </cell>
        </row>
        <row r="36847">
          <cell r="J36847" t="str">
            <v/>
          </cell>
        </row>
        <row r="36848">
          <cell r="J36848" t="str">
            <v/>
          </cell>
        </row>
        <row r="36849">
          <cell r="J36849" t="str">
            <v/>
          </cell>
        </row>
        <row r="36850">
          <cell r="J36850" t="str">
            <v/>
          </cell>
        </row>
        <row r="36851">
          <cell r="J36851" t="str">
            <v/>
          </cell>
        </row>
        <row r="36852">
          <cell r="J36852" t="str">
            <v/>
          </cell>
        </row>
        <row r="36853">
          <cell r="J36853" t="str">
            <v/>
          </cell>
        </row>
        <row r="36854">
          <cell r="J36854" t="str">
            <v/>
          </cell>
        </row>
        <row r="36855">
          <cell r="J36855" t="str">
            <v/>
          </cell>
        </row>
        <row r="36856">
          <cell r="J36856" t="str">
            <v/>
          </cell>
        </row>
        <row r="36857">
          <cell r="J36857" t="str">
            <v/>
          </cell>
        </row>
        <row r="36858">
          <cell r="J36858" t="str">
            <v/>
          </cell>
        </row>
        <row r="36859">
          <cell r="J36859" t="str">
            <v/>
          </cell>
        </row>
        <row r="36860">
          <cell r="J36860" t="str">
            <v/>
          </cell>
        </row>
        <row r="36861">
          <cell r="J36861" t="str">
            <v/>
          </cell>
        </row>
        <row r="36862">
          <cell r="J36862" t="str">
            <v/>
          </cell>
        </row>
        <row r="36863">
          <cell r="J36863" t="str">
            <v/>
          </cell>
        </row>
        <row r="36864">
          <cell r="J36864" t="str">
            <v/>
          </cell>
        </row>
        <row r="36865">
          <cell r="J36865" t="str">
            <v/>
          </cell>
        </row>
        <row r="36866">
          <cell r="J36866" t="str">
            <v/>
          </cell>
        </row>
        <row r="36867">
          <cell r="J36867" t="str">
            <v/>
          </cell>
        </row>
        <row r="36868">
          <cell r="J36868" t="str">
            <v/>
          </cell>
        </row>
        <row r="36869">
          <cell r="J36869" t="str">
            <v/>
          </cell>
        </row>
        <row r="36870">
          <cell r="J36870" t="str">
            <v/>
          </cell>
        </row>
        <row r="36871">
          <cell r="J36871" t="str">
            <v/>
          </cell>
        </row>
        <row r="36872">
          <cell r="J36872" t="str">
            <v/>
          </cell>
        </row>
        <row r="36873">
          <cell r="J36873" t="str">
            <v/>
          </cell>
        </row>
        <row r="36874">
          <cell r="J36874" t="str">
            <v/>
          </cell>
        </row>
        <row r="36875">
          <cell r="J36875" t="str">
            <v/>
          </cell>
        </row>
        <row r="36876">
          <cell r="J36876" t="str">
            <v/>
          </cell>
        </row>
        <row r="36877">
          <cell r="J36877" t="str">
            <v/>
          </cell>
        </row>
        <row r="36878">
          <cell r="J36878" t="str">
            <v/>
          </cell>
        </row>
        <row r="36879">
          <cell r="J36879" t="str">
            <v/>
          </cell>
        </row>
        <row r="36880">
          <cell r="J36880" t="str">
            <v/>
          </cell>
        </row>
        <row r="36881">
          <cell r="J36881" t="str">
            <v/>
          </cell>
        </row>
        <row r="36882">
          <cell r="J36882" t="str">
            <v/>
          </cell>
        </row>
        <row r="36883">
          <cell r="J36883" t="str">
            <v/>
          </cell>
        </row>
        <row r="36884">
          <cell r="J36884" t="str">
            <v/>
          </cell>
        </row>
        <row r="36885">
          <cell r="J36885" t="str">
            <v/>
          </cell>
        </row>
        <row r="36886">
          <cell r="J36886" t="str">
            <v/>
          </cell>
        </row>
        <row r="36887">
          <cell r="J36887" t="str">
            <v/>
          </cell>
        </row>
        <row r="36888">
          <cell r="J36888" t="str">
            <v/>
          </cell>
        </row>
        <row r="36889">
          <cell r="J36889" t="str">
            <v/>
          </cell>
        </row>
        <row r="36890">
          <cell r="J36890" t="str">
            <v/>
          </cell>
        </row>
        <row r="36891">
          <cell r="J36891" t="str">
            <v/>
          </cell>
        </row>
        <row r="36892">
          <cell r="J36892" t="str">
            <v/>
          </cell>
        </row>
        <row r="36893">
          <cell r="J36893" t="str">
            <v/>
          </cell>
        </row>
        <row r="36894">
          <cell r="J36894" t="str">
            <v/>
          </cell>
        </row>
        <row r="36895">
          <cell r="J36895" t="str">
            <v/>
          </cell>
        </row>
        <row r="36896">
          <cell r="J36896" t="str">
            <v/>
          </cell>
        </row>
        <row r="36897">
          <cell r="J36897" t="str">
            <v/>
          </cell>
        </row>
        <row r="36898">
          <cell r="J36898" t="str">
            <v/>
          </cell>
        </row>
        <row r="36899">
          <cell r="J36899" t="str">
            <v/>
          </cell>
        </row>
        <row r="36900">
          <cell r="J36900" t="str">
            <v/>
          </cell>
        </row>
        <row r="36901">
          <cell r="J36901" t="str">
            <v/>
          </cell>
        </row>
        <row r="36902">
          <cell r="J36902" t="str">
            <v/>
          </cell>
        </row>
        <row r="36903">
          <cell r="J36903" t="str">
            <v/>
          </cell>
        </row>
        <row r="36904">
          <cell r="J36904" t="str">
            <v/>
          </cell>
        </row>
        <row r="36905">
          <cell r="J36905" t="str">
            <v/>
          </cell>
        </row>
        <row r="36906">
          <cell r="J36906" t="str">
            <v/>
          </cell>
        </row>
        <row r="36907">
          <cell r="J36907" t="str">
            <v/>
          </cell>
        </row>
        <row r="36908">
          <cell r="J36908" t="str">
            <v/>
          </cell>
        </row>
        <row r="36909">
          <cell r="J36909" t="str">
            <v/>
          </cell>
        </row>
        <row r="36910">
          <cell r="J36910" t="str">
            <v/>
          </cell>
        </row>
        <row r="36911">
          <cell r="J36911" t="str">
            <v/>
          </cell>
        </row>
        <row r="36912">
          <cell r="J36912" t="str">
            <v/>
          </cell>
        </row>
        <row r="36913">
          <cell r="J36913" t="str">
            <v/>
          </cell>
        </row>
        <row r="36914">
          <cell r="J36914" t="str">
            <v/>
          </cell>
        </row>
        <row r="36915">
          <cell r="J36915" t="str">
            <v/>
          </cell>
        </row>
        <row r="36916">
          <cell r="J36916" t="str">
            <v/>
          </cell>
        </row>
        <row r="36917">
          <cell r="J36917" t="str">
            <v/>
          </cell>
        </row>
        <row r="36918">
          <cell r="J36918" t="str">
            <v/>
          </cell>
        </row>
        <row r="36919">
          <cell r="J36919" t="str">
            <v/>
          </cell>
        </row>
        <row r="36920">
          <cell r="J36920" t="str">
            <v/>
          </cell>
        </row>
        <row r="36921">
          <cell r="J36921" t="str">
            <v/>
          </cell>
        </row>
        <row r="36922">
          <cell r="J36922" t="str">
            <v/>
          </cell>
        </row>
        <row r="36923">
          <cell r="J36923" t="str">
            <v/>
          </cell>
        </row>
        <row r="36924">
          <cell r="J36924" t="str">
            <v/>
          </cell>
        </row>
        <row r="36925">
          <cell r="J36925" t="str">
            <v/>
          </cell>
        </row>
        <row r="36926">
          <cell r="J36926" t="str">
            <v/>
          </cell>
        </row>
        <row r="36927">
          <cell r="J36927" t="str">
            <v/>
          </cell>
        </row>
        <row r="36928">
          <cell r="J36928" t="str">
            <v/>
          </cell>
        </row>
        <row r="36929">
          <cell r="J36929" t="str">
            <v/>
          </cell>
        </row>
        <row r="36930">
          <cell r="J36930" t="str">
            <v/>
          </cell>
        </row>
        <row r="36931">
          <cell r="J36931" t="str">
            <v/>
          </cell>
        </row>
        <row r="36932">
          <cell r="J36932" t="str">
            <v/>
          </cell>
        </row>
        <row r="36933">
          <cell r="J36933" t="str">
            <v/>
          </cell>
        </row>
        <row r="36934">
          <cell r="J36934" t="str">
            <v/>
          </cell>
        </row>
        <row r="36935">
          <cell r="J36935" t="str">
            <v/>
          </cell>
        </row>
        <row r="36936">
          <cell r="J36936" t="str">
            <v/>
          </cell>
        </row>
        <row r="36937">
          <cell r="J36937" t="str">
            <v/>
          </cell>
        </row>
        <row r="36938">
          <cell r="J36938" t="str">
            <v/>
          </cell>
        </row>
        <row r="36939">
          <cell r="J36939" t="str">
            <v/>
          </cell>
        </row>
        <row r="36940">
          <cell r="J36940" t="str">
            <v/>
          </cell>
        </row>
        <row r="36941">
          <cell r="J36941" t="str">
            <v/>
          </cell>
        </row>
        <row r="36942">
          <cell r="J36942" t="str">
            <v/>
          </cell>
        </row>
        <row r="36943">
          <cell r="J36943" t="str">
            <v/>
          </cell>
        </row>
        <row r="36944">
          <cell r="J36944" t="str">
            <v/>
          </cell>
        </row>
        <row r="36945">
          <cell r="J36945" t="str">
            <v/>
          </cell>
        </row>
        <row r="36946">
          <cell r="J36946" t="str">
            <v/>
          </cell>
        </row>
        <row r="36947">
          <cell r="J36947" t="str">
            <v/>
          </cell>
        </row>
        <row r="36948">
          <cell r="J36948" t="str">
            <v/>
          </cell>
        </row>
        <row r="36949">
          <cell r="J36949" t="str">
            <v/>
          </cell>
        </row>
        <row r="36950">
          <cell r="J36950" t="str">
            <v/>
          </cell>
        </row>
        <row r="36951">
          <cell r="J36951" t="str">
            <v/>
          </cell>
        </row>
        <row r="36952">
          <cell r="J36952" t="str">
            <v/>
          </cell>
        </row>
        <row r="36953">
          <cell r="J36953" t="str">
            <v/>
          </cell>
        </row>
        <row r="36954">
          <cell r="J36954" t="str">
            <v/>
          </cell>
        </row>
        <row r="36955">
          <cell r="J36955" t="str">
            <v/>
          </cell>
        </row>
        <row r="36956">
          <cell r="J36956" t="str">
            <v/>
          </cell>
        </row>
        <row r="36957">
          <cell r="J36957" t="str">
            <v/>
          </cell>
        </row>
        <row r="36958">
          <cell r="J36958" t="str">
            <v/>
          </cell>
        </row>
        <row r="36959">
          <cell r="J36959" t="str">
            <v/>
          </cell>
        </row>
        <row r="36960">
          <cell r="J36960" t="str">
            <v/>
          </cell>
        </row>
        <row r="36961">
          <cell r="J36961" t="str">
            <v/>
          </cell>
        </row>
        <row r="36962">
          <cell r="J36962" t="str">
            <v/>
          </cell>
        </row>
        <row r="36963">
          <cell r="J36963" t="str">
            <v/>
          </cell>
        </row>
        <row r="36964">
          <cell r="J36964" t="str">
            <v/>
          </cell>
        </row>
        <row r="36965">
          <cell r="J36965" t="str">
            <v/>
          </cell>
        </row>
        <row r="36966">
          <cell r="J36966" t="str">
            <v/>
          </cell>
        </row>
        <row r="36967">
          <cell r="J36967" t="str">
            <v/>
          </cell>
        </row>
        <row r="36968">
          <cell r="J36968" t="str">
            <v/>
          </cell>
        </row>
        <row r="36969">
          <cell r="J36969" t="str">
            <v/>
          </cell>
        </row>
        <row r="36970">
          <cell r="J36970" t="str">
            <v/>
          </cell>
        </row>
        <row r="36971">
          <cell r="J36971" t="str">
            <v/>
          </cell>
        </row>
        <row r="36972">
          <cell r="J36972" t="str">
            <v/>
          </cell>
        </row>
        <row r="36973">
          <cell r="J36973" t="str">
            <v/>
          </cell>
        </row>
        <row r="36974">
          <cell r="J36974" t="str">
            <v/>
          </cell>
        </row>
        <row r="36975">
          <cell r="J36975" t="str">
            <v/>
          </cell>
        </row>
        <row r="36976">
          <cell r="J36976" t="str">
            <v/>
          </cell>
        </row>
        <row r="36977">
          <cell r="J36977" t="str">
            <v/>
          </cell>
        </row>
        <row r="36978">
          <cell r="J36978" t="str">
            <v/>
          </cell>
        </row>
        <row r="36979">
          <cell r="J36979" t="str">
            <v/>
          </cell>
        </row>
        <row r="36980">
          <cell r="J36980" t="str">
            <v/>
          </cell>
        </row>
        <row r="36981">
          <cell r="J36981" t="str">
            <v/>
          </cell>
        </row>
        <row r="36982">
          <cell r="J36982" t="str">
            <v/>
          </cell>
        </row>
        <row r="36983">
          <cell r="J36983" t="str">
            <v/>
          </cell>
        </row>
        <row r="36984">
          <cell r="J36984" t="str">
            <v/>
          </cell>
        </row>
        <row r="36985">
          <cell r="J36985" t="str">
            <v/>
          </cell>
        </row>
        <row r="36986">
          <cell r="J36986" t="str">
            <v/>
          </cell>
        </row>
        <row r="36987">
          <cell r="J36987" t="str">
            <v/>
          </cell>
        </row>
        <row r="36988">
          <cell r="J36988" t="str">
            <v/>
          </cell>
        </row>
        <row r="36989">
          <cell r="J36989" t="str">
            <v/>
          </cell>
        </row>
        <row r="36990">
          <cell r="J36990" t="str">
            <v/>
          </cell>
        </row>
        <row r="36991">
          <cell r="J36991" t="str">
            <v/>
          </cell>
        </row>
        <row r="36992">
          <cell r="J36992" t="str">
            <v/>
          </cell>
        </row>
        <row r="36993">
          <cell r="J36993" t="str">
            <v/>
          </cell>
        </row>
        <row r="36994">
          <cell r="J36994" t="str">
            <v/>
          </cell>
        </row>
        <row r="36995">
          <cell r="J36995" t="str">
            <v/>
          </cell>
        </row>
        <row r="36996">
          <cell r="J36996" t="str">
            <v/>
          </cell>
        </row>
        <row r="36997">
          <cell r="J36997" t="str">
            <v/>
          </cell>
        </row>
        <row r="36998">
          <cell r="J36998" t="str">
            <v/>
          </cell>
        </row>
        <row r="36999">
          <cell r="J36999" t="str">
            <v/>
          </cell>
        </row>
        <row r="37000">
          <cell r="J37000" t="str">
            <v/>
          </cell>
        </row>
        <row r="37001">
          <cell r="J37001" t="str">
            <v/>
          </cell>
        </row>
        <row r="37002">
          <cell r="J37002" t="str">
            <v/>
          </cell>
        </row>
        <row r="37003">
          <cell r="J37003" t="str">
            <v/>
          </cell>
        </row>
        <row r="37004">
          <cell r="J37004" t="str">
            <v/>
          </cell>
        </row>
        <row r="37005">
          <cell r="J37005" t="str">
            <v/>
          </cell>
        </row>
        <row r="37006">
          <cell r="J37006" t="str">
            <v/>
          </cell>
        </row>
        <row r="37007">
          <cell r="J37007" t="str">
            <v/>
          </cell>
        </row>
        <row r="37008">
          <cell r="J37008" t="str">
            <v/>
          </cell>
        </row>
        <row r="37009">
          <cell r="J37009" t="str">
            <v/>
          </cell>
        </row>
        <row r="37010">
          <cell r="J37010" t="str">
            <v/>
          </cell>
        </row>
        <row r="37011">
          <cell r="J37011" t="str">
            <v/>
          </cell>
        </row>
        <row r="37012">
          <cell r="J37012" t="str">
            <v/>
          </cell>
        </row>
        <row r="37013">
          <cell r="J37013" t="str">
            <v/>
          </cell>
        </row>
        <row r="37014">
          <cell r="J37014" t="str">
            <v/>
          </cell>
        </row>
        <row r="37015">
          <cell r="J37015" t="str">
            <v/>
          </cell>
        </row>
        <row r="37016">
          <cell r="J37016" t="str">
            <v/>
          </cell>
        </row>
        <row r="37017">
          <cell r="J37017" t="str">
            <v/>
          </cell>
        </row>
        <row r="37018">
          <cell r="J37018" t="str">
            <v/>
          </cell>
        </row>
        <row r="37019">
          <cell r="J37019" t="str">
            <v/>
          </cell>
        </row>
        <row r="37020">
          <cell r="J37020" t="str">
            <v/>
          </cell>
        </row>
        <row r="37021">
          <cell r="J37021" t="str">
            <v/>
          </cell>
        </row>
        <row r="37022">
          <cell r="J37022" t="str">
            <v/>
          </cell>
        </row>
        <row r="37023">
          <cell r="J37023" t="str">
            <v/>
          </cell>
        </row>
        <row r="37024">
          <cell r="J37024" t="str">
            <v/>
          </cell>
        </row>
        <row r="37025">
          <cell r="J37025" t="str">
            <v/>
          </cell>
        </row>
        <row r="37026">
          <cell r="J37026" t="str">
            <v/>
          </cell>
        </row>
        <row r="37027">
          <cell r="J37027" t="str">
            <v/>
          </cell>
        </row>
        <row r="37028">
          <cell r="J37028" t="str">
            <v/>
          </cell>
        </row>
        <row r="37029">
          <cell r="J37029" t="str">
            <v/>
          </cell>
        </row>
        <row r="37030">
          <cell r="J37030" t="str">
            <v/>
          </cell>
        </row>
        <row r="37031">
          <cell r="J37031" t="str">
            <v/>
          </cell>
        </row>
        <row r="37032">
          <cell r="J37032" t="str">
            <v/>
          </cell>
        </row>
        <row r="37033">
          <cell r="J37033" t="str">
            <v/>
          </cell>
        </row>
        <row r="37034">
          <cell r="J37034" t="str">
            <v/>
          </cell>
        </row>
        <row r="37035">
          <cell r="J37035" t="str">
            <v/>
          </cell>
        </row>
        <row r="37036">
          <cell r="J37036" t="str">
            <v/>
          </cell>
        </row>
        <row r="37037">
          <cell r="J37037" t="str">
            <v/>
          </cell>
        </row>
        <row r="37038">
          <cell r="J37038" t="str">
            <v/>
          </cell>
        </row>
        <row r="37039">
          <cell r="J37039" t="str">
            <v/>
          </cell>
        </row>
        <row r="37040">
          <cell r="J37040" t="str">
            <v/>
          </cell>
        </row>
        <row r="37041">
          <cell r="J37041" t="str">
            <v/>
          </cell>
        </row>
        <row r="37042">
          <cell r="J37042" t="str">
            <v/>
          </cell>
        </row>
        <row r="37043">
          <cell r="J37043" t="str">
            <v/>
          </cell>
        </row>
        <row r="37044">
          <cell r="J37044" t="str">
            <v/>
          </cell>
        </row>
        <row r="37045">
          <cell r="J37045" t="str">
            <v/>
          </cell>
        </row>
        <row r="37046">
          <cell r="J37046" t="str">
            <v/>
          </cell>
        </row>
        <row r="37047">
          <cell r="J37047" t="str">
            <v/>
          </cell>
        </row>
        <row r="37048">
          <cell r="J37048" t="str">
            <v/>
          </cell>
        </row>
        <row r="37049">
          <cell r="J37049" t="str">
            <v/>
          </cell>
        </row>
        <row r="37050">
          <cell r="J37050" t="str">
            <v/>
          </cell>
        </row>
        <row r="37051">
          <cell r="J37051" t="str">
            <v/>
          </cell>
        </row>
        <row r="37052">
          <cell r="J37052" t="str">
            <v/>
          </cell>
        </row>
        <row r="37053">
          <cell r="J37053" t="str">
            <v/>
          </cell>
        </row>
        <row r="37054">
          <cell r="J37054" t="str">
            <v/>
          </cell>
        </row>
        <row r="37055">
          <cell r="J37055" t="str">
            <v/>
          </cell>
        </row>
        <row r="37056">
          <cell r="J37056" t="str">
            <v/>
          </cell>
        </row>
        <row r="37057">
          <cell r="J37057" t="str">
            <v/>
          </cell>
        </row>
        <row r="37058">
          <cell r="J37058" t="str">
            <v/>
          </cell>
        </row>
        <row r="37059">
          <cell r="J37059" t="str">
            <v/>
          </cell>
        </row>
        <row r="37060">
          <cell r="J37060" t="str">
            <v/>
          </cell>
        </row>
        <row r="37061">
          <cell r="J37061" t="str">
            <v/>
          </cell>
        </row>
        <row r="37062">
          <cell r="J37062" t="str">
            <v/>
          </cell>
        </row>
        <row r="37063">
          <cell r="J37063" t="str">
            <v/>
          </cell>
        </row>
        <row r="37064">
          <cell r="J37064" t="str">
            <v/>
          </cell>
        </row>
        <row r="37065">
          <cell r="J37065" t="str">
            <v/>
          </cell>
        </row>
        <row r="37066">
          <cell r="J37066" t="str">
            <v/>
          </cell>
        </row>
        <row r="37067">
          <cell r="J37067" t="str">
            <v/>
          </cell>
        </row>
        <row r="37068">
          <cell r="J37068" t="str">
            <v/>
          </cell>
        </row>
        <row r="37069">
          <cell r="J37069" t="str">
            <v/>
          </cell>
        </row>
        <row r="37070">
          <cell r="J37070" t="str">
            <v/>
          </cell>
        </row>
        <row r="37071">
          <cell r="J37071" t="str">
            <v/>
          </cell>
        </row>
        <row r="37072">
          <cell r="J37072" t="str">
            <v/>
          </cell>
        </row>
        <row r="37073">
          <cell r="J37073" t="str">
            <v/>
          </cell>
        </row>
        <row r="37074">
          <cell r="J37074" t="str">
            <v/>
          </cell>
        </row>
        <row r="37075">
          <cell r="J37075" t="str">
            <v/>
          </cell>
        </row>
        <row r="37076">
          <cell r="J37076" t="str">
            <v/>
          </cell>
        </row>
        <row r="37077">
          <cell r="J37077" t="str">
            <v/>
          </cell>
        </row>
        <row r="37078">
          <cell r="J37078" t="str">
            <v/>
          </cell>
        </row>
        <row r="37079">
          <cell r="J37079" t="str">
            <v/>
          </cell>
        </row>
        <row r="37080">
          <cell r="J37080" t="str">
            <v/>
          </cell>
        </row>
        <row r="37081">
          <cell r="J37081" t="str">
            <v/>
          </cell>
        </row>
        <row r="37082">
          <cell r="J37082" t="str">
            <v/>
          </cell>
        </row>
        <row r="37083">
          <cell r="J37083" t="str">
            <v/>
          </cell>
        </row>
        <row r="37084">
          <cell r="J37084" t="str">
            <v/>
          </cell>
        </row>
        <row r="37085">
          <cell r="J37085" t="str">
            <v/>
          </cell>
        </row>
        <row r="37086">
          <cell r="J37086" t="str">
            <v/>
          </cell>
        </row>
        <row r="37087">
          <cell r="J37087" t="str">
            <v/>
          </cell>
        </row>
        <row r="37088">
          <cell r="J37088" t="str">
            <v/>
          </cell>
        </row>
        <row r="37089">
          <cell r="J37089" t="str">
            <v/>
          </cell>
        </row>
        <row r="37090">
          <cell r="J37090" t="str">
            <v/>
          </cell>
        </row>
        <row r="37091">
          <cell r="J37091" t="str">
            <v/>
          </cell>
        </row>
        <row r="37092">
          <cell r="J37092" t="str">
            <v/>
          </cell>
        </row>
        <row r="37093">
          <cell r="J37093" t="str">
            <v/>
          </cell>
        </row>
        <row r="37094">
          <cell r="J37094" t="str">
            <v/>
          </cell>
        </row>
        <row r="37095">
          <cell r="J37095" t="str">
            <v/>
          </cell>
        </row>
        <row r="37096">
          <cell r="J37096" t="str">
            <v/>
          </cell>
        </row>
        <row r="37097">
          <cell r="J37097" t="str">
            <v/>
          </cell>
        </row>
        <row r="37098">
          <cell r="J37098" t="str">
            <v/>
          </cell>
        </row>
        <row r="37099">
          <cell r="J37099" t="str">
            <v/>
          </cell>
        </row>
        <row r="37100">
          <cell r="J37100" t="str">
            <v/>
          </cell>
        </row>
        <row r="37101">
          <cell r="J37101" t="str">
            <v/>
          </cell>
        </row>
        <row r="37102">
          <cell r="J37102" t="str">
            <v/>
          </cell>
        </row>
        <row r="37103">
          <cell r="J37103" t="str">
            <v/>
          </cell>
        </row>
        <row r="37104">
          <cell r="J37104" t="str">
            <v/>
          </cell>
        </row>
        <row r="37105">
          <cell r="J37105" t="str">
            <v/>
          </cell>
        </row>
        <row r="37106">
          <cell r="J37106" t="str">
            <v/>
          </cell>
        </row>
        <row r="37107">
          <cell r="J37107" t="str">
            <v/>
          </cell>
        </row>
        <row r="37108">
          <cell r="J37108" t="str">
            <v/>
          </cell>
        </row>
        <row r="37109">
          <cell r="J37109" t="str">
            <v/>
          </cell>
        </row>
        <row r="37110">
          <cell r="J37110" t="str">
            <v/>
          </cell>
        </row>
        <row r="37111">
          <cell r="J37111" t="str">
            <v/>
          </cell>
        </row>
        <row r="37112">
          <cell r="J37112" t="str">
            <v/>
          </cell>
        </row>
        <row r="37113">
          <cell r="J37113" t="str">
            <v/>
          </cell>
        </row>
        <row r="37114">
          <cell r="J37114" t="str">
            <v/>
          </cell>
        </row>
        <row r="37115">
          <cell r="J37115" t="str">
            <v/>
          </cell>
        </row>
        <row r="37116">
          <cell r="J37116" t="str">
            <v/>
          </cell>
        </row>
        <row r="37117">
          <cell r="J37117" t="str">
            <v/>
          </cell>
        </row>
        <row r="37118">
          <cell r="J37118" t="str">
            <v/>
          </cell>
        </row>
        <row r="37119">
          <cell r="J37119" t="str">
            <v/>
          </cell>
        </row>
        <row r="37120">
          <cell r="J37120" t="str">
            <v/>
          </cell>
        </row>
        <row r="37121">
          <cell r="J37121" t="str">
            <v/>
          </cell>
        </row>
        <row r="37122">
          <cell r="J37122" t="str">
            <v/>
          </cell>
        </row>
        <row r="37123">
          <cell r="J37123" t="str">
            <v/>
          </cell>
        </row>
        <row r="37124">
          <cell r="J37124" t="str">
            <v/>
          </cell>
        </row>
        <row r="37125">
          <cell r="J37125" t="str">
            <v/>
          </cell>
        </row>
        <row r="37126">
          <cell r="J37126" t="str">
            <v/>
          </cell>
        </row>
        <row r="37127">
          <cell r="J37127" t="str">
            <v/>
          </cell>
        </row>
        <row r="37128">
          <cell r="J37128" t="str">
            <v/>
          </cell>
        </row>
        <row r="37129">
          <cell r="J37129" t="str">
            <v/>
          </cell>
        </row>
        <row r="37130">
          <cell r="J37130" t="str">
            <v/>
          </cell>
        </row>
        <row r="37131">
          <cell r="J37131" t="str">
            <v/>
          </cell>
        </row>
        <row r="37132">
          <cell r="J37132" t="str">
            <v/>
          </cell>
        </row>
        <row r="37133">
          <cell r="J37133" t="str">
            <v/>
          </cell>
        </row>
        <row r="37134">
          <cell r="J37134" t="str">
            <v/>
          </cell>
        </row>
        <row r="37135">
          <cell r="J37135" t="str">
            <v/>
          </cell>
        </row>
        <row r="37136">
          <cell r="J37136" t="str">
            <v/>
          </cell>
        </row>
        <row r="37137">
          <cell r="J37137" t="str">
            <v/>
          </cell>
        </row>
        <row r="37138">
          <cell r="J37138" t="str">
            <v/>
          </cell>
        </row>
        <row r="37139">
          <cell r="J37139" t="str">
            <v/>
          </cell>
        </row>
        <row r="37140">
          <cell r="J37140" t="str">
            <v/>
          </cell>
        </row>
        <row r="37141">
          <cell r="J37141" t="str">
            <v/>
          </cell>
        </row>
        <row r="37142">
          <cell r="J37142" t="str">
            <v/>
          </cell>
        </row>
        <row r="37143">
          <cell r="J37143" t="str">
            <v/>
          </cell>
        </row>
        <row r="37144">
          <cell r="J37144" t="str">
            <v/>
          </cell>
        </row>
        <row r="37145">
          <cell r="J37145" t="str">
            <v/>
          </cell>
        </row>
        <row r="37146">
          <cell r="J37146" t="str">
            <v/>
          </cell>
        </row>
        <row r="37147">
          <cell r="J37147" t="str">
            <v/>
          </cell>
        </row>
        <row r="37148">
          <cell r="J37148" t="str">
            <v/>
          </cell>
        </row>
        <row r="37149">
          <cell r="J37149" t="str">
            <v/>
          </cell>
        </row>
        <row r="37150">
          <cell r="J37150" t="str">
            <v/>
          </cell>
        </row>
        <row r="37151">
          <cell r="J37151" t="str">
            <v/>
          </cell>
        </row>
        <row r="37152">
          <cell r="J37152" t="str">
            <v/>
          </cell>
        </row>
        <row r="37153">
          <cell r="J37153" t="str">
            <v/>
          </cell>
        </row>
        <row r="37154">
          <cell r="J37154" t="str">
            <v/>
          </cell>
        </row>
        <row r="37155">
          <cell r="J37155" t="str">
            <v/>
          </cell>
        </row>
        <row r="37156">
          <cell r="J37156" t="str">
            <v/>
          </cell>
        </row>
        <row r="37157">
          <cell r="J37157" t="str">
            <v/>
          </cell>
        </row>
        <row r="37158">
          <cell r="J37158" t="str">
            <v/>
          </cell>
        </row>
        <row r="37159">
          <cell r="J37159" t="str">
            <v/>
          </cell>
        </row>
        <row r="37160">
          <cell r="J37160" t="str">
            <v/>
          </cell>
        </row>
        <row r="37161">
          <cell r="J37161" t="str">
            <v/>
          </cell>
        </row>
        <row r="37162">
          <cell r="J37162" t="str">
            <v/>
          </cell>
        </row>
        <row r="37163">
          <cell r="J37163" t="str">
            <v/>
          </cell>
        </row>
        <row r="37164">
          <cell r="J37164" t="str">
            <v/>
          </cell>
        </row>
        <row r="37165">
          <cell r="J37165" t="str">
            <v/>
          </cell>
        </row>
        <row r="37166">
          <cell r="J37166" t="str">
            <v/>
          </cell>
        </row>
        <row r="37167">
          <cell r="J37167" t="str">
            <v/>
          </cell>
        </row>
        <row r="37168">
          <cell r="J37168" t="str">
            <v/>
          </cell>
        </row>
        <row r="37169">
          <cell r="J37169" t="str">
            <v/>
          </cell>
        </row>
        <row r="37170">
          <cell r="J37170" t="str">
            <v/>
          </cell>
        </row>
        <row r="37171">
          <cell r="J37171" t="str">
            <v/>
          </cell>
        </row>
        <row r="37172">
          <cell r="J37172" t="str">
            <v/>
          </cell>
        </row>
        <row r="37173">
          <cell r="J37173" t="str">
            <v/>
          </cell>
        </row>
        <row r="37174">
          <cell r="J37174" t="str">
            <v/>
          </cell>
        </row>
        <row r="37175">
          <cell r="J37175" t="str">
            <v/>
          </cell>
        </row>
        <row r="37176">
          <cell r="J37176" t="str">
            <v/>
          </cell>
        </row>
        <row r="37177">
          <cell r="J37177" t="str">
            <v/>
          </cell>
        </row>
        <row r="37178">
          <cell r="J37178" t="str">
            <v/>
          </cell>
        </row>
        <row r="37179">
          <cell r="J37179" t="str">
            <v/>
          </cell>
        </row>
        <row r="37180">
          <cell r="J37180" t="str">
            <v/>
          </cell>
        </row>
        <row r="37181">
          <cell r="J37181" t="str">
            <v/>
          </cell>
        </row>
        <row r="37182">
          <cell r="J37182" t="str">
            <v/>
          </cell>
        </row>
        <row r="37183">
          <cell r="J37183" t="str">
            <v/>
          </cell>
        </row>
        <row r="37184">
          <cell r="J37184" t="str">
            <v/>
          </cell>
        </row>
        <row r="37185">
          <cell r="J37185" t="str">
            <v/>
          </cell>
        </row>
        <row r="37186">
          <cell r="J37186" t="str">
            <v/>
          </cell>
        </row>
        <row r="37187">
          <cell r="J37187" t="str">
            <v/>
          </cell>
        </row>
        <row r="37188">
          <cell r="J37188" t="str">
            <v/>
          </cell>
        </row>
        <row r="37189">
          <cell r="J37189" t="str">
            <v/>
          </cell>
        </row>
        <row r="37190">
          <cell r="J37190" t="str">
            <v/>
          </cell>
        </row>
        <row r="37191">
          <cell r="J37191" t="str">
            <v/>
          </cell>
        </row>
        <row r="37192">
          <cell r="J37192" t="str">
            <v/>
          </cell>
        </row>
        <row r="37193">
          <cell r="J37193" t="str">
            <v/>
          </cell>
        </row>
        <row r="37194">
          <cell r="J37194" t="str">
            <v/>
          </cell>
        </row>
        <row r="37195">
          <cell r="J37195" t="str">
            <v/>
          </cell>
        </row>
        <row r="37196">
          <cell r="J37196" t="str">
            <v/>
          </cell>
        </row>
        <row r="37197">
          <cell r="J37197" t="str">
            <v/>
          </cell>
        </row>
        <row r="37198">
          <cell r="J37198" t="str">
            <v/>
          </cell>
        </row>
        <row r="37199">
          <cell r="J37199" t="str">
            <v/>
          </cell>
        </row>
        <row r="37200">
          <cell r="J37200" t="str">
            <v/>
          </cell>
        </row>
        <row r="37201">
          <cell r="J37201" t="str">
            <v/>
          </cell>
        </row>
        <row r="37202">
          <cell r="J37202" t="str">
            <v/>
          </cell>
        </row>
        <row r="37203">
          <cell r="J37203" t="str">
            <v/>
          </cell>
        </row>
        <row r="37204">
          <cell r="J37204" t="str">
            <v/>
          </cell>
        </row>
        <row r="37205">
          <cell r="J37205" t="str">
            <v/>
          </cell>
        </row>
        <row r="37206">
          <cell r="J37206" t="str">
            <v/>
          </cell>
        </row>
        <row r="37207">
          <cell r="J37207" t="str">
            <v/>
          </cell>
        </row>
        <row r="37208">
          <cell r="J37208" t="str">
            <v/>
          </cell>
        </row>
        <row r="37209">
          <cell r="J37209" t="str">
            <v/>
          </cell>
        </row>
        <row r="37210">
          <cell r="J37210" t="str">
            <v/>
          </cell>
        </row>
        <row r="37211">
          <cell r="J37211" t="str">
            <v/>
          </cell>
        </row>
        <row r="37212">
          <cell r="J37212" t="str">
            <v/>
          </cell>
        </row>
        <row r="37213">
          <cell r="J37213" t="str">
            <v/>
          </cell>
        </row>
        <row r="37214">
          <cell r="J37214" t="str">
            <v/>
          </cell>
        </row>
        <row r="37215">
          <cell r="J37215" t="str">
            <v/>
          </cell>
        </row>
        <row r="37216">
          <cell r="J37216" t="str">
            <v/>
          </cell>
        </row>
        <row r="37217">
          <cell r="J37217" t="str">
            <v/>
          </cell>
        </row>
        <row r="37218">
          <cell r="J37218" t="str">
            <v/>
          </cell>
        </row>
        <row r="37219">
          <cell r="J37219" t="str">
            <v/>
          </cell>
        </row>
        <row r="37220">
          <cell r="J37220" t="str">
            <v/>
          </cell>
        </row>
        <row r="37221">
          <cell r="J37221" t="str">
            <v/>
          </cell>
        </row>
        <row r="37222">
          <cell r="J37222" t="str">
            <v/>
          </cell>
        </row>
        <row r="37223">
          <cell r="J37223" t="str">
            <v/>
          </cell>
        </row>
        <row r="37224">
          <cell r="J37224" t="str">
            <v/>
          </cell>
        </row>
        <row r="37225">
          <cell r="J37225" t="str">
            <v/>
          </cell>
        </row>
        <row r="37226">
          <cell r="J37226" t="str">
            <v/>
          </cell>
        </row>
        <row r="37227">
          <cell r="J37227" t="str">
            <v/>
          </cell>
        </row>
        <row r="37228">
          <cell r="J37228" t="str">
            <v/>
          </cell>
        </row>
        <row r="37229">
          <cell r="J37229" t="str">
            <v/>
          </cell>
        </row>
        <row r="37230">
          <cell r="J37230" t="str">
            <v/>
          </cell>
        </row>
        <row r="37231">
          <cell r="J37231" t="str">
            <v/>
          </cell>
        </row>
        <row r="37232">
          <cell r="J37232" t="str">
            <v/>
          </cell>
        </row>
        <row r="37233">
          <cell r="J37233" t="str">
            <v/>
          </cell>
        </row>
        <row r="37234">
          <cell r="J37234" t="str">
            <v/>
          </cell>
        </row>
        <row r="37235">
          <cell r="J37235" t="str">
            <v/>
          </cell>
        </row>
        <row r="37236">
          <cell r="J37236" t="str">
            <v/>
          </cell>
        </row>
        <row r="37237">
          <cell r="J37237" t="str">
            <v/>
          </cell>
        </row>
        <row r="37238">
          <cell r="J37238" t="str">
            <v/>
          </cell>
        </row>
        <row r="37239">
          <cell r="J37239" t="str">
            <v/>
          </cell>
        </row>
        <row r="37240">
          <cell r="J37240" t="str">
            <v/>
          </cell>
        </row>
        <row r="37241">
          <cell r="J37241" t="str">
            <v/>
          </cell>
        </row>
        <row r="37242">
          <cell r="J37242" t="str">
            <v/>
          </cell>
        </row>
        <row r="37243">
          <cell r="J37243" t="str">
            <v/>
          </cell>
        </row>
        <row r="37244">
          <cell r="J37244" t="str">
            <v/>
          </cell>
        </row>
        <row r="37245">
          <cell r="J37245" t="str">
            <v/>
          </cell>
        </row>
        <row r="37246">
          <cell r="J37246" t="str">
            <v/>
          </cell>
        </row>
        <row r="37247">
          <cell r="J37247" t="str">
            <v/>
          </cell>
        </row>
        <row r="37248">
          <cell r="J37248" t="str">
            <v/>
          </cell>
        </row>
        <row r="37249">
          <cell r="J37249" t="str">
            <v/>
          </cell>
        </row>
        <row r="37250">
          <cell r="J37250" t="str">
            <v/>
          </cell>
        </row>
        <row r="37251">
          <cell r="J37251" t="str">
            <v/>
          </cell>
        </row>
        <row r="37252">
          <cell r="J37252" t="str">
            <v/>
          </cell>
        </row>
        <row r="37253">
          <cell r="J37253" t="str">
            <v/>
          </cell>
        </row>
        <row r="37254">
          <cell r="J37254" t="str">
            <v/>
          </cell>
        </row>
        <row r="37255">
          <cell r="J37255" t="str">
            <v/>
          </cell>
        </row>
        <row r="37256">
          <cell r="J37256" t="str">
            <v/>
          </cell>
        </row>
        <row r="37257">
          <cell r="J37257" t="str">
            <v/>
          </cell>
        </row>
        <row r="37258">
          <cell r="J37258" t="str">
            <v/>
          </cell>
        </row>
        <row r="37259">
          <cell r="J37259" t="str">
            <v/>
          </cell>
        </row>
        <row r="37260">
          <cell r="J37260" t="str">
            <v/>
          </cell>
        </row>
        <row r="37261">
          <cell r="J37261" t="str">
            <v/>
          </cell>
        </row>
        <row r="37262">
          <cell r="J37262" t="str">
            <v/>
          </cell>
        </row>
        <row r="37263">
          <cell r="J37263" t="str">
            <v/>
          </cell>
        </row>
        <row r="37264">
          <cell r="J37264" t="str">
            <v/>
          </cell>
        </row>
        <row r="37265">
          <cell r="J37265" t="str">
            <v/>
          </cell>
        </row>
        <row r="37266">
          <cell r="J37266" t="str">
            <v/>
          </cell>
        </row>
        <row r="37267">
          <cell r="J37267" t="str">
            <v/>
          </cell>
        </row>
        <row r="37268">
          <cell r="J37268" t="str">
            <v/>
          </cell>
        </row>
        <row r="37269">
          <cell r="J37269" t="str">
            <v/>
          </cell>
        </row>
        <row r="37270">
          <cell r="J37270" t="str">
            <v/>
          </cell>
        </row>
        <row r="37271">
          <cell r="J37271" t="str">
            <v/>
          </cell>
        </row>
        <row r="37272">
          <cell r="J37272" t="str">
            <v/>
          </cell>
        </row>
        <row r="37273">
          <cell r="J37273" t="str">
            <v/>
          </cell>
        </row>
        <row r="37274">
          <cell r="J37274" t="str">
            <v/>
          </cell>
        </row>
        <row r="37275">
          <cell r="J37275" t="str">
            <v/>
          </cell>
        </row>
        <row r="37276">
          <cell r="J37276" t="str">
            <v/>
          </cell>
        </row>
        <row r="37277">
          <cell r="J37277" t="str">
            <v/>
          </cell>
        </row>
        <row r="37278">
          <cell r="J37278" t="str">
            <v/>
          </cell>
        </row>
        <row r="37279">
          <cell r="J37279" t="str">
            <v/>
          </cell>
        </row>
        <row r="37280">
          <cell r="J37280" t="str">
            <v/>
          </cell>
        </row>
        <row r="37281">
          <cell r="J37281" t="str">
            <v/>
          </cell>
        </row>
        <row r="37282">
          <cell r="J37282" t="str">
            <v/>
          </cell>
        </row>
        <row r="37283">
          <cell r="J37283" t="str">
            <v/>
          </cell>
        </row>
        <row r="37284">
          <cell r="J37284" t="str">
            <v/>
          </cell>
        </row>
        <row r="37285">
          <cell r="J37285" t="str">
            <v/>
          </cell>
        </row>
        <row r="37286">
          <cell r="J37286" t="str">
            <v/>
          </cell>
        </row>
        <row r="37287">
          <cell r="J37287" t="str">
            <v/>
          </cell>
        </row>
        <row r="37288">
          <cell r="J37288" t="str">
            <v/>
          </cell>
        </row>
        <row r="37289">
          <cell r="J37289" t="str">
            <v/>
          </cell>
        </row>
        <row r="37290">
          <cell r="J37290" t="str">
            <v/>
          </cell>
        </row>
        <row r="37291">
          <cell r="J37291" t="str">
            <v/>
          </cell>
        </row>
        <row r="37292">
          <cell r="J37292" t="str">
            <v/>
          </cell>
        </row>
        <row r="37293">
          <cell r="J37293" t="str">
            <v/>
          </cell>
        </row>
        <row r="37294">
          <cell r="J37294" t="str">
            <v/>
          </cell>
        </row>
        <row r="37295">
          <cell r="J37295" t="str">
            <v/>
          </cell>
        </row>
        <row r="37296">
          <cell r="J37296" t="str">
            <v/>
          </cell>
        </row>
        <row r="37297">
          <cell r="J37297" t="str">
            <v/>
          </cell>
        </row>
        <row r="37298">
          <cell r="J37298" t="str">
            <v/>
          </cell>
        </row>
        <row r="37299">
          <cell r="J37299" t="str">
            <v/>
          </cell>
        </row>
        <row r="37300">
          <cell r="J37300" t="str">
            <v/>
          </cell>
        </row>
        <row r="37301">
          <cell r="J37301" t="str">
            <v/>
          </cell>
        </row>
        <row r="37302">
          <cell r="J37302" t="str">
            <v/>
          </cell>
        </row>
        <row r="37303">
          <cell r="J37303" t="str">
            <v/>
          </cell>
        </row>
        <row r="37304">
          <cell r="J37304" t="str">
            <v/>
          </cell>
        </row>
        <row r="37305">
          <cell r="J37305" t="str">
            <v/>
          </cell>
        </row>
        <row r="37306">
          <cell r="J37306" t="str">
            <v/>
          </cell>
        </row>
        <row r="37307">
          <cell r="J37307" t="str">
            <v/>
          </cell>
        </row>
        <row r="37308">
          <cell r="J37308" t="str">
            <v/>
          </cell>
        </row>
        <row r="37309">
          <cell r="J37309" t="str">
            <v/>
          </cell>
        </row>
        <row r="37310">
          <cell r="J37310" t="str">
            <v/>
          </cell>
        </row>
        <row r="37311">
          <cell r="J37311" t="str">
            <v/>
          </cell>
        </row>
        <row r="37312">
          <cell r="J37312" t="str">
            <v/>
          </cell>
        </row>
        <row r="37313">
          <cell r="J37313" t="str">
            <v/>
          </cell>
        </row>
        <row r="37314">
          <cell r="J37314" t="str">
            <v/>
          </cell>
        </row>
        <row r="37315">
          <cell r="J37315" t="str">
            <v/>
          </cell>
        </row>
        <row r="37316">
          <cell r="J37316" t="str">
            <v/>
          </cell>
        </row>
        <row r="37317">
          <cell r="J37317" t="str">
            <v/>
          </cell>
        </row>
        <row r="37318">
          <cell r="J37318" t="str">
            <v/>
          </cell>
        </row>
        <row r="37319">
          <cell r="J37319" t="str">
            <v/>
          </cell>
        </row>
        <row r="37320">
          <cell r="J37320" t="str">
            <v/>
          </cell>
        </row>
        <row r="37321">
          <cell r="J37321" t="str">
            <v/>
          </cell>
        </row>
        <row r="37322">
          <cell r="J37322" t="str">
            <v/>
          </cell>
        </row>
        <row r="37323">
          <cell r="J37323" t="str">
            <v/>
          </cell>
        </row>
        <row r="37324">
          <cell r="J37324" t="str">
            <v/>
          </cell>
        </row>
        <row r="37325">
          <cell r="J37325" t="str">
            <v/>
          </cell>
        </row>
        <row r="37326">
          <cell r="J37326" t="str">
            <v/>
          </cell>
        </row>
        <row r="37327">
          <cell r="J37327" t="str">
            <v/>
          </cell>
        </row>
        <row r="37328">
          <cell r="J37328" t="str">
            <v/>
          </cell>
        </row>
        <row r="37329">
          <cell r="J37329" t="str">
            <v/>
          </cell>
        </row>
        <row r="37330">
          <cell r="J37330" t="str">
            <v/>
          </cell>
        </row>
        <row r="37331">
          <cell r="J37331" t="str">
            <v/>
          </cell>
        </row>
        <row r="37332">
          <cell r="J37332" t="str">
            <v/>
          </cell>
        </row>
        <row r="37333">
          <cell r="J37333" t="str">
            <v/>
          </cell>
        </row>
        <row r="37334">
          <cell r="J37334" t="str">
            <v/>
          </cell>
        </row>
        <row r="37335">
          <cell r="J37335" t="str">
            <v/>
          </cell>
        </row>
        <row r="37336">
          <cell r="J37336" t="str">
            <v/>
          </cell>
        </row>
        <row r="37337">
          <cell r="J37337" t="str">
            <v/>
          </cell>
        </row>
        <row r="37338">
          <cell r="J37338" t="str">
            <v/>
          </cell>
        </row>
        <row r="37339">
          <cell r="J37339" t="str">
            <v/>
          </cell>
        </row>
        <row r="37340">
          <cell r="J37340" t="str">
            <v/>
          </cell>
        </row>
        <row r="37341">
          <cell r="J37341" t="str">
            <v/>
          </cell>
        </row>
        <row r="37342">
          <cell r="J37342" t="str">
            <v/>
          </cell>
        </row>
        <row r="37343">
          <cell r="J37343" t="str">
            <v/>
          </cell>
        </row>
        <row r="37344">
          <cell r="J37344" t="str">
            <v/>
          </cell>
        </row>
        <row r="37345">
          <cell r="J37345" t="str">
            <v/>
          </cell>
        </row>
        <row r="37346">
          <cell r="J37346" t="str">
            <v/>
          </cell>
        </row>
        <row r="37347">
          <cell r="J37347" t="str">
            <v/>
          </cell>
        </row>
        <row r="37348">
          <cell r="J37348" t="str">
            <v/>
          </cell>
        </row>
        <row r="37349">
          <cell r="J37349" t="str">
            <v/>
          </cell>
        </row>
        <row r="37350">
          <cell r="J37350" t="str">
            <v/>
          </cell>
        </row>
        <row r="37351">
          <cell r="J37351" t="str">
            <v/>
          </cell>
        </row>
        <row r="37352">
          <cell r="J37352" t="str">
            <v/>
          </cell>
        </row>
        <row r="37353">
          <cell r="J37353" t="str">
            <v/>
          </cell>
        </row>
        <row r="37354">
          <cell r="J37354" t="str">
            <v/>
          </cell>
        </row>
        <row r="37355">
          <cell r="J37355" t="str">
            <v/>
          </cell>
        </row>
        <row r="37356">
          <cell r="J37356" t="str">
            <v/>
          </cell>
        </row>
        <row r="37357">
          <cell r="J37357" t="str">
            <v/>
          </cell>
        </row>
        <row r="37358">
          <cell r="J37358" t="str">
            <v/>
          </cell>
        </row>
        <row r="37359">
          <cell r="J37359" t="str">
            <v/>
          </cell>
        </row>
        <row r="37360">
          <cell r="J37360" t="str">
            <v/>
          </cell>
        </row>
        <row r="37361">
          <cell r="J37361" t="str">
            <v/>
          </cell>
        </row>
        <row r="37362">
          <cell r="J37362" t="str">
            <v/>
          </cell>
        </row>
        <row r="37363">
          <cell r="J37363" t="str">
            <v/>
          </cell>
        </row>
        <row r="37364">
          <cell r="J37364" t="str">
            <v/>
          </cell>
        </row>
        <row r="37365">
          <cell r="J37365" t="str">
            <v/>
          </cell>
        </row>
        <row r="37366">
          <cell r="J37366" t="str">
            <v/>
          </cell>
        </row>
        <row r="37367">
          <cell r="J37367" t="str">
            <v/>
          </cell>
        </row>
        <row r="37368">
          <cell r="J37368" t="str">
            <v/>
          </cell>
        </row>
        <row r="37369">
          <cell r="J37369" t="str">
            <v/>
          </cell>
        </row>
        <row r="37370">
          <cell r="J37370" t="str">
            <v/>
          </cell>
        </row>
        <row r="37371">
          <cell r="J37371" t="str">
            <v/>
          </cell>
        </row>
        <row r="37372">
          <cell r="J37372" t="str">
            <v/>
          </cell>
        </row>
        <row r="37373">
          <cell r="J37373" t="str">
            <v/>
          </cell>
        </row>
        <row r="37374">
          <cell r="J37374" t="str">
            <v/>
          </cell>
        </row>
        <row r="37375">
          <cell r="J37375" t="str">
            <v/>
          </cell>
        </row>
        <row r="37376">
          <cell r="J37376" t="str">
            <v/>
          </cell>
        </row>
        <row r="37377">
          <cell r="J37377" t="str">
            <v/>
          </cell>
        </row>
        <row r="37378">
          <cell r="J37378" t="str">
            <v/>
          </cell>
        </row>
        <row r="37379">
          <cell r="J37379" t="str">
            <v/>
          </cell>
        </row>
        <row r="37380">
          <cell r="J37380" t="str">
            <v/>
          </cell>
        </row>
        <row r="37381">
          <cell r="J37381" t="str">
            <v/>
          </cell>
        </row>
        <row r="37382">
          <cell r="J37382" t="str">
            <v/>
          </cell>
        </row>
        <row r="37383">
          <cell r="J37383" t="str">
            <v/>
          </cell>
        </row>
        <row r="37384">
          <cell r="J37384" t="str">
            <v/>
          </cell>
        </row>
        <row r="37385">
          <cell r="J37385" t="str">
            <v/>
          </cell>
        </row>
        <row r="37386">
          <cell r="J37386" t="str">
            <v/>
          </cell>
        </row>
        <row r="37387">
          <cell r="J37387" t="str">
            <v/>
          </cell>
        </row>
        <row r="37388">
          <cell r="J37388" t="str">
            <v/>
          </cell>
        </row>
        <row r="37389">
          <cell r="J37389" t="str">
            <v/>
          </cell>
        </row>
        <row r="37390">
          <cell r="J37390" t="str">
            <v/>
          </cell>
        </row>
        <row r="37391">
          <cell r="J37391" t="str">
            <v/>
          </cell>
        </row>
        <row r="37392">
          <cell r="J37392" t="str">
            <v/>
          </cell>
        </row>
        <row r="37393">
          <cell r="J37393" t="str">
            <v/>
          </cell>
        </row>
        <row r="37394">
          <cell r="J37394" t="str">
            <v/>
          </cell>
        </row>
        <row r="37395">
          <cell r="J37395" t="str">
            <v/>
          </cell>
        </row>
        <row r="37396">
          <cell r="J37396" t="str">
            <v/>
          </cell>
        </row>
        <row r="37397">
          <cell r="J37397" t="str">
            <v/>
          </cell>
        </row>
        <row r="37398">
          <cell r="J37398" t="str">
            <v/>
          </cell>
        </row>
        <row r="37399">
          <cell r="J37399" t="str">
            <v/>
          </cell>
        </row>
        <row r="37400">
          <cell r="J37400" t="str">
            <v/>
          </cell>
        </row>
        <row r="37401">
          <cell r="J37401" t="str">
            <v/>
          </cell>
        </row>
        <row r="37402">
          <cell r="J37402" t="str">
            <v/>
          </cell>
        </row>
        <row r="37403">
          <cell r="J37403" t="str">
            <v/>
          </cell>
        </row>
        <row r="37404">
          <cell r="J37404" t="str">
            <v/>
          </cell>
        </row>
        <row r="37405">
          <cell r="J37405" t="str">
            <v/>
          </cell>
        </row>
        <row r="37406">
          <cell r="J37406" t="str">
            <v/>
          </cell>
        </row>
        <row r="37407">
          <cell r="J37407" t="str">
            <v/>
          </cell>
        </row>
        <row r="37408">
          <cell r="J37408" t="str">
            <v/>
          </cell>
        </row>
        <row r="37409">
          <cell r="J37409" t="str">
            <v/>
          </cell>
        </row>
        <row r="37410">
          <cell r="J37410" t="str">
            <v/>
          </cell>
        </row>
        <row r="37411">
          <cell r="J37411" t="str">
            <v/>
          </cell>
        </row>
        <row r="37412">
          <cell r="J37412" t="str">
            <v/>
          </cell>
        </row>
        <row r="37413">
          <cell r="J37413" t="str">
            <v/>
          </cell>
        </row>
        <row r="37414">
          <cell r="J37414" t="str">
            <v/>
          </cell>
        </row>
        <row r="37415">
          <cell r="J37415" t="str">
            <v/>
          </cell>
        </row>
        <row r="37416">
          <cell r="J37416" t="str">
            <v/>
          </cell>
        </row>
        <row r="37417">
          <cell r="J37417" t="str">
            <v/>
          </cell>
        </row>
        <row r="37418">
          <cell r="J37418" t="str">
            <v/>
          </cell>
        </row>
        <row r="37419">
          <cell r="J37419" t="str">
            <v/>
          </cell>
        </row>
        <row r="37420">
          <cell r="J37420" t="str">
            <v/>
          </cell>
        </row>
        <row r="37421">
          <cell r="J37421" t="str">
            <v/>
          </cell>
        </row>
        <row r="37422">
          <cell r="J37422" t="str">
            <v/>
          </cell>
        </row>
        <row r="37423">
          <cell r="J37423" t="str">
            <v/>
          </cell>
        </row>
        <row r="37424">
          <cell r="J37424" t="str">
            <v/>
          </cell>
        </row>
        <row r="37425">
          <cell r="J37425" t="str">
            <v/>
          </cell>
        </row>
        <row r="37426">
          <cell r="J37426" t="str">
            <v/>
          </cell>
        </row>
        <row r="37427">
          <cell r="J37427" t="str">
            <v/>
          </cell>
        </row>
        <row r="37428">
          <cell r="J37428" t="str">
            <v/>
          </cell>
        </row>
        <row r="37429">
          <cell r="J37429" t="str">
            <v/>
          </cell>
        </row>
        <row r="37430">
          <cell r="J37430" t="str">
            <v/>
          </cell>
        </row>
        <row r="37431">
          <cell r="J37431" t="str">
            <v/>
          </cell>
        </row>
        <row r="37432">
          <cell r="J37432" t="str">
            <v/>
          </cell>
        </row>
        <row r="37433">
          <cell r="J37433" t="str">
            <v/>
          </cell>
        </row>
        <row r="37434">
          <cell r="J37434" t="str">
            <v/>
          </cell>
        </row>
        <row r="37435">
          <cell r="J37435" t="str">
            <v/>
          </cell>
        </row>
        <row r="37436">
          <cell r="J37436" t="str">
            <v/>
          </cell>
        </row>
        <row r="37437">
          <cell r="J37437" t="str">
            <v/>
          </cell>
        </row>
        <row r="37438">
          <cell r="J37438" t="str">
            <v/>
          </cell>
        </row>
        <row r="37439">
          <cell r="J37439" t="str">
            <v/>
          </cell>
        </row>
        <row r="37440">
          <cell r="J37440" t="str">
            <v/>
          </cell>
        </row>
        <row r="37441">
          <cell r="J37441" t="str">
            <v/>
          </cell>
        </row>
        <row r="37442">
          <cell r="J37442" t="str">
            <v/>
          </cell>
        </row>
        <row r="37443">
          <cell r="J37443" t="str">
            <v/>
          </cell>
        </row>
        <row r="37444">
          <cell r="J37444" t="str">
            <v/>
          </cell>
        </row>
        <row r="37445">
          <cell r="J37445" t="str">
            <v/>
          </cell>
        </row>
        <row r="37446">
          <cell r="J37446" t="str">
            <v/>
          </cell>
        </row>
        <row r="37447">
          <cell r="J37447" t="str">
            <v/>
          </cell>
        </row>
        <row r="37448">
          <cell r="J37448" t="str">
            <v/>
          </cell>
        </row>
        <row r="37449">
          <cell r="J37449" t="str">
            <v/>
          </cell>
        </row>
        <row r="37450">
          <cell r="J37450" t="str">
            <v/>
          </cell>
        </row>
        <row r="37451">
          <cell r="J37451" t="str">
            <v/>
          </cell>
        </row>
        <row r="37452">
          <cell r="J37452" t="str">
            <v/>
          </cell>
        </row>
        <row r="37453">
          <cell r="J37453" t="str">
            <v/>
          </cell>
        </row>
        <row r="37454">
          <cell r="J37454" t="str">
            <v/>
          </cell>
        </row>
        <row r="37455">
          <cell r="J37455" t="str">
            <v/>
          </cell>
        </row>
        <row r="37456">
          <cell r="J37456" t="str">
            <v/>
          </cell>
        </row>
        <row r="37457">
          <cell r="J37457" t="str">
            <v/>
          </cell>
        </row>
        <row r="37458">
          <cell r="J37458" t="str">
            <v/>
          </cell>
        </row>
        <row r="37459">
          <cell r="J37459" t="str">
            <v/>
          </cell>
        </row>
        <row r="37460">
          <cell r="J37460" t="str">
            <v/>
          </cell>
        </row>
        <row r="37461">
          <cell r="J37461" t="str">
            <v/>
          </cell>
        </row>
        <row r="37462">
          <cell r="J37462" t="str">
            <v/>
          </cell>
        </row>
        <row r="37463">
          <cell r="J37463" t="str">
            <v/>
          </cell>
        </row>
        <row r="37464">
          <cell r="J37464" t="str">
            <v/>
          </cell>
        </row>
        <row r="37465">
          <cell r="J37465" t="str">
            <v/>
          </cell>
        </row>
        <row r="37466">
          <cell r="J37466" t="str">
            <v/>
          </cell>
        </row>
        <row r="37467">
          <cell r="J37467" t="str">
            <v/>
          </cell>
        </row>
        <row r="37468">
          <cell r="J37468" t="str">
            <v/>
          </cell>
        </row>
        <row r="37469">
          <cell r="J37469" t="str">
            <v/>
          </cell>
        </row>
        <row r="37470">
          <cell r="J37470" t="str">
            <v/>
          </cell>
        </row>
        <row r="37471">
          <cell r="J37471" t="str">
            <v/>
          </cell>
        </row>
        <row r="37472">
          <cell r="J37472" t="str">
            <v/>
          </cell>
        </row>
        <row r="37473">
          <cell r="J37473" t="str">
            <v/>
          </cell>
        </row>
        <row r="37474">
          <cell r="J37474" t="str">
            <v/>
          </cell>
        </row>
        <row r="37475">
          <cell r="J37475" t="str">
            <v/>
          </cell>
        </row>
        <row r="37476">
          <cell r="J37476" t="str">
            <v/>
          </cell>
        </row>
        <row r="37477">
          <cell r="J37477" t="str">
            <v/>
          </cell>
        </row>
        <row r="37478">
          <cell r="J37478" t="str">
            <v/>
          </cell>
        </row>
        <row r="37479">
          <cell r="J37479" t="str">
            <v/>
          </cell>
        </row>
        <row r="37480">
          <cell r="J37480" t="str">
            <v/>
          </cell>
        </row>
        <row r="37481">
          <cell r="J37481" t="str">
            <v/>
          </cell>
        </row>
        <row r="37482">
          <cell r="J37482" t="str">
            <v/>
          </cell>
        </row>
        <row r="37483">
          <cell r="J37483" t="str">
            <v/>
          </cell>
        </row>
        <row r="37484">
          <cell r="J37484" t="str">
            <v/>
          </cell>
        </row>
        <row r="37485">
          <cell r="J37485" t="str">
            <v/>
          </cell>
        </row>
        <row r="37486">
          <cell r="J37486" t="str">
            <v/>
          </cell>
        </row>
        <row r="37487">
          <cell r="J37487" t="str">
            <v/>
          </cell>
        </row>
        <row r="37488">
          <cell r="J37488" t="str">
            <v/>
          </cell>
        </row>
        <row r="37489">
          <cell r="J37489" t="str">
            <v/>
          </cell>
        </row>
        <row r="37490">
          <cell r="J37490" t="str">
            <v/>
          </cell>
        </row>
        <row r="37491">
          <cell r="J37491" t="str">
            <v/>
          </cell>
        </row>
        <row r="37492">
          <cell r="J37492" t="str">
            <v/>
          </cell>
        </row>
        <row r="37493">
          <cell r="J37493" t="str">
            <v/>
          </cell>
        </row>
        <row r="37494">
          <cell r="J37494" t="str">
            <v/>
          </cell>
        </row>
        <row r="37495">
          <cell r="J37495" t="str">
            <v/>
          </cell>
        </row>
        <row r="37496">
          <cell r="J37496" t="str">
            <v/>
          </cell>
        </row>
        <row r="37497">
          <cell r="J37497" t="str">
            <v/>
          </cell>
        </row>
        <row r="37498">
          <cell r="J37498" t="str">
            <v/>
          </cell>
        </row>
        <row r="37499">
          <cell r="J37499" t="str">
            <v/>
          </cell>
        </row>
        <row r="37500">
          <cell r="J37500" t="str">
            <v/>
          </cell>
        </row>
        <row r="37501">
          <cell r="J37501" t="str">
            <v/>
          </cell>
        </row>
        <row r="37502">
          <cell r="J37502" t="str">
            <v/>
          </cell>
        </row>
        <row r="37503">
          <cell r="J37503" t="str">
            <v/>
          </cell>
        </row>
        <row r="37504">
          <cell r="J37504" t="str">
            <v/>
          </cell>
        </row>
        <row r="37505">
          <cell r="J37505" t="str">
            <v/>
          </cell>
        </row>
        <row r="37506">
          <cell r="J37506" t="str">
            <v/>
          </cell>
        </row>
        <row r="37507">
          <cell r="J37507" t="str">
            <v/>
          </cell>
        </row>
        <row r="37508">
          <cell r="J37508" t="str">
            <v/>
          </cell>
        </row>
        <row r="37509">
          <cell r="J37509" t="str">
            <v/>
          </cell>
        </row>
        <row r="37510">
          <cell r="J37510" t="str">
            <v/>
          </cell>
        </row>
        <row r="37511">
          <cell r="J37511" t="str">
            <v/>
          </cell>
        </row>
        <row r="37512">
          <cell r="J37512" t="str">
            <v/>
          </cell>
        </row>
        <row r="37513">
          <cell r="J37513" t="str">
            <v/>
          </cell>
        </row>
        <row r="37514">
          <cell r="J37514" t="str">
            <v/>
          </cell>
        </row>
        <row r="37515">
          <cell r="J37515" t="str">
            <v/>
          </cell>
        </row>
        <row r="37516">
          <cell r="J37516" t="str">
            <v/>
          </cell>
        </row>
        <row r="37517">
          <cell r="J37517" t="str">
            <v/>
          </cell>
        </row>
        <row r="37518">
          <cell r="J37518" t="str">
            <v/>
          </cell>
        </row>
        <row r="37519">
          <cell r="J37519" t="str">
            <v/>
          </cell>
        </row>
        <row r="37520">
          <cell r="J37520" t="str">
            <v/>
          </cell>
        </row>
        <row r="37521">
          <cell r="J37521" t="str">
            <v/>
          </cell>
        </row>
        <row r="37522">
          <cell r="J37522" t="str">
            <v/>
          </cell>
        </row>
        <row r="37523">
          <cell r="J37523" t="str">
            <v/>
          </cell>
        </row>
        <row r="37524">
          <cell r="J37524" t="str">
            <v/>
          </cell>
        </row>
        <row r="37525">
          <cell r="J37525" t="str">
            <v/>
          </cell>
        </row>
        <row r="37526">
          <cell r="J37526" t="str">
            <v/>
          </cell>
        </row>
        <row r="37527">
          <cell r="J37527" t="str">
            <v/>
          </cell>
        </row>
        <row r="37528">
          <cell r="J37528" t="str">
            <v/>
          </cell>
        </row>
        <row r="37529">
          <cell r="J37529" t="str">
            <v/>
          </cell>
        </row>
        <row r="37530">
          <cell r="J37530" t="str">
            <v/>
          </cell>
        </row>
        <row r="37531">
          <cell r="J37531" t="str">
            <v/>
          </cell>
        </row>
        <row r="37532">
          <cell r="J37532" t="str">
            <v/>
          </cell>
        </row>
        <row r="37533">
          <cell r="J37533" t="str">
            <v/>
          </cell>
        </row>
        <row r="37534">
          <cell r="J37534" t="str">
            <v/>
          </cell>
        </row>
        <row r="37535">
          <cell r="J37535" t="str">
            <v/>
          </cell>
        </row>
        <row r="37536">
          <cell r="J37536" t="str">
            <v/>
          </cell>
        </row>
        <row r="37537">
          <cell r="J37537" t="str">
            <v/>
          </cell>
        </row>
        <row r="37538">
          <cell r="J37538" t="str">
            <v/>
          </cell>
        </row>
        <row r="37539">
          <cell r="J37539" t="str">
            <v/>
          </cell>
        </row>
        <row r="37540">
          <cell r="J37540" t="str">
            <v/>
          </cell>
        </row>
        <row r="37541">
          <cell r="J37541" t="str">
            <v/>
          </cell>
        </row>
        <row r="37542">
          <cell r="J37542" t="str">
            <v/>
          </cell>
        </row>
        <row r="37543">
          <cell r="J37543" t="str">
            <v/>
          </cell>
        </row>
        <row r="37544">
          <cell r="J37544" t="str">
            <v/>
          </cell>
        </row>
        <row r="37545">
          <cell r="J37545" t="str">
            <v/>
          </cell>
        </row>
        <row r="37546">
          <cell r="J37546" t="str">
            <v/>
          </cell>
        </row>
        <row r="37547">
          <cell r="J37547" t="str">
            <v/>
          </cell>
        </row>
        <row r="37548">
          <cell r="J37548" t="str">
            <v/>
          </cell>
        </row>
        <row r="37549">
          <cell r="J37549" t="str">
            <v/>
          </cell>
        </row>
        <row r="37550">
          <cell r="J37550" t="str">
            <v/>
          </cell>
        </row>
        <row r="37551">
          <cell r="J37551" t="str">
            <v/>
          </cell>
        </row>
        <row r="37552">
          <cell r="J37552" t="str">
            <v/>
          </cell>
        </row>
        <row r="37553">
          <cell r="J37553" t="str">
            <v/>
          </cell>
        </row>
        <row r="37554">
          <cell r="J37554" t="str">
            <v/>
          </cell>
        </row>
        <row r="37555">
          <cell r="J37555" t="str">
            <v/>
          </cell>
        </row>
        <row r="37556">
          <cell r="J37556" t="str">
            <v/>
          </cell>
        </row>
        <row r="37557">
          <cell r="J37557" t="str">
            <v/>
          </cell>
        </row>
        <row r="37558">
          <cell r="J37558" t="str">
            <v/>
          </cell>
        </row>
        <row r="37559">
          <cell r="J37559" t="str">
            <v/>
          </cell>
        </row>
        <row r="37560">
          <cell r="J37560" t="str">
            <v/>
          </cell>
        </row>
        <row r="37561">
          <cell r="J37561" t="str">
            <v/>
          </cell>
        </row>
        <row r="37562">
          <cell r="J37562" t="str">
            <v/>
          </cell>
        </row>
        <row r="37563">
          <cell r="J37563" t="str">
            <v/>
          </cell>
        </row>
        <row r="37564">
          <cell r="J37564" t="str">
            <v/>
          </cell>
        </row>
        <row r="37565">
          <cell r="J37565" t="str">
            <v/>
          </cell>
        </row>
        <row r="37566">
          <cell r="J37566" t="str">
            <v/>
          </cell>
        </row>
        <row r="37567">
          <cell r="J37567" t="str">
            <v/>
          </cell>
        </row>
        <row r="37568">
          <cell r="J37568" t="str">
            <v/>
          </cell>
        </row>
        <row r="37569">
          <cell r="J37569" t="str">
            <v/>
          </cell>
        </row>
        <row r="37570">
          <cell r="J37570" t="str">
            <v/>
          </cell>
        </row>
        <row r="37571">
          <cell r="J37571" t="str">
            <v/>
          </cell>
        </row>
        <row r="37572">
          <cell r="J37572" t="str">
            <v/>
          </cell>
        </row>
        <row r="37573">
          <cell r="J37573" t="str">
            <v/>
          </cell>
        </row>
        <row r="37574">
          <cell r="J37574" t="str">
            <v/>
          </cell>
        </row>
        <row r="37575">
          <cell r="J37575" t="str">
            <v/>
          </cell>
        </row>
        <row r="37576">
          <cell r="J37576" t="str">
            <v/>
          </cell>
        </row>
        <row r="37577">
          <cell r="J37577" t="str">
            <v/>
          </cell>
        </row>
        <row r="37578">
          <cell r="J37578" t="str">
            <v/>
          </cell>
        </row>
        <row r="37579">
          <cell r="J37579" t="str">
            <v/>
          </cell>
        </row>
        <row r="37580">
          <cell r="J37580" t="str">
            <v/>
          </cell>
        </row>
        <row r="37581">
          <cell r="J37581" t="str">
            <v/>
          </cell>
        </row>
        <row r="37582">
          <cell r="J37582" t="str">
            <v/>
          </cell>
        </row>
        <row r="37583">
          <cell r="J37583" t="str">
            <v/>
          </cell>
        </row>
        <row r="37584">
          <cell r="J37584" t="str">
            <v/>
          </cell>
        </row>
        <row r="37585">
          <cell r="J37585" t="str">
            <v/>
          </cell>
        </row>
        <row r="37586">
          <cell r="J37586" t="str">
            <v/>
          </cell>
        </row>
        <row r="37587">
          <cell r="J37587" t="str">
            <v/>
          </cell>
        </row>
        <row r="37588">
          <cell r="J37588" t="str">
            <v/>
          </cell>
        </row>
        <row r="37589">
          <cell r="J37589" t="str">
            <v/>
          </cell>
        </row>
        <row r="37590">
          <cell r="J37590" t="str">
            <v/>
          </cell>
        </row>
        <row r="37591">
          <cell r="J37591" t="str">
            <v/>
          </cell>
        </row>
        <row r="37592">
          <cell r="J37592" t="str">
            <v/>
          </cell>
        </row>
        <row r="37593">
          <cell r="J37593" t="str">
            <v/>
          </cell>
        </row>
        <row r="37594">
          <cell r="J37594" t="str">
            <v/>
          </cell>
        </row>
        <row r="37595">
          <cell r="J37595" t="str">
            <v/>
          </cell>
        </row>
        <row r="37596">
          <cell r="J37596" t="str">
            <v/>
          </cell>
        </row>
        <row r="37597">
          <cell r="J37597" t="str">
            <v/>
          </cell>
        </row>
        <row r="37598">
          <cell r="J37598" t="str">
            <v/>
          </cell>
        </row>
        <row r="37599">
          <cell r="J37599" t="str">
            <v/>
          </cell>
        </row>
        <row r="37600">
          <cell r="J37600" t="str">
            <v/>
          </cell>
        </row>
        <row r="37601">
          <cell r="J37601" t="str">
            <v/>
          </cell>
        </row>
        <row r="37602">
          <cell r="J37602" t="str">
            <v/>
          </cell>
        </row>
        <row r="37603">
          <cell r="J37603" t="str">
            <v/>
          </cell>
        </row>
        <row r="37604">
          <cell r="J37604" t="str">
            <v/>
          </cell>
        </row>
        <row r="37605">
          <cell r="J37605" t="str">
            <v/>
          </cell>
        </row>
        <row r="37606">
          <cell r="J37606" t="str">
            <v/>
          </cell>
        </row>
        <row r="37607">
          <cell r="J37607" t="str">
            <v/>
          </cell>
        </row>
        <row r="37608">
          <cell r="J37608" t="str">
            <v/>
          </cell>
        </row>
        <row r="37609">
          <cell r="J37609" t="str">
            <v/>
          </cell>
        </row>
        <row r="37610">
          <cell r="J37610" t="str">
            <v/>
          </cell>
        </row>
        <row r="37611">
          <cell r="J37611" t="str">
            <v/>
          </cell>
        </row>
        <row r="37612">
          <cell r="J37612" t="str">
            <v/>
          </cell>
        </row>
        <row r="37613">
          <cell r="J37613" t="str">
            <v/>
          </cell>
        </row>
        <row r="37614">
          <cell r="J37614" t="str">
            <v/>
          </cell>
        </row>
        <row r="37615">
          <cell r="J37615" t="str">
            <v/>
          </cell>
        </row>
        <row r="37616">
          <cell r="J37616" t="str">
            <v/>
          </cell>
        </row>
        <row r="37617">
          <cell r="J37617" t="str">
            <v/>
          </cell>
        </row>
        <row r="37618">
          <cell r="J37618" t="str">
            <v/>
          </cell>
        </row>
        <row r="37619">
          <cell r="J37619" t="str">
            <v/>
          </cell>
        </row>
        <row r="37620">
          <cell r="J37620" t="str">
            <v/>
          </cell>
        </row>
        <row r="37621">
          <cell r="J37621" t="str">
            <v/>
          </cell>
        </row>
        <row r="37622">
          <cell r="J37622" t="str">
            <v/>
          </cell>
        </row>
        <row r="37623">
          <cell r="J37623" t="str">
            <v/>
          </cell>
        </row>
        <row r="37624">
          <cell r="J37624" t="str">
            <v/>
          </cell>
        </row>
        <row r="37625">
          <cell r="J37625" t="str">
            <v/>
          </cell>
        </row>
        <row r="37626">
          <cell r="J37626" t="str">
            <v/>
          </cell>
        </row>
      </sheetData>
      <sheetData sheetId="5"/>
      <sheetData sheetId="6"/>
      <sheetData sheetId="7"/>
      <sheetData sheetId="8"/>
      <sheetData sheetId="9"/>
      <sheetData sheetId="1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General"/>
      <sheetName val="General Zona"/>
      <sheetName val="No Vencida"/>
      <sheetName val="Vencida"/>
      <sheetName val="Convenida"/>
      <sheetName val="Comportamiento Deuda"/>
      <sheetName val="Vencida + Conve"/>
    </sheetNames>
    <sheetDataSet>
      <sheetData sheetId="0">
        <row r="4">
          <cell r="D4">
            <v>41334</v>
          </cell>
          <cell r="E4">
            <v>41699</v>
          </cell>
        </row>
      </sheetData>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s>
    <sheetDataSet>
      <sheetData sheetId="0">
        <row r="1">
          <cell r="A1">
            <v>39903</v>
          </cell>
        </row>
        <row r="2">
          <cell r="A2">
            <v>39994</v>
          </cell>
        </row>
        <row r="3">
          <cell r="A3">
            <v>40086</v>
          </cell>
        </row>
        <row r="4">
          <cell r="A4">
            <v>40178</v>
          </cell>
        </row>
        <row r="5">
          <cell r="A5">
            <v>40268</v>
          </cell>
        </row>
        <row r="6">
          <cell r="A6">
            <v>40359</v>
          </cell>
        </row>
        <row r="7">
          <cell r="A7">
            <v>40451</v>
          </cell>
        </row>
        <row r="8">
          <cell r="A8">
            <v>40543</v>
          </cell>
        </row>
        <row r="9">
          <cell r="A9">
            <v>40633</v>
          </cell>
        </row>
        <row r="10">
          <cell r="A10">
            <v>40724</v>
          </cell>
        </row>
        <row r="11">
          <cell r="A11">
            <v>40816</v>
          </cell>
        </row>
        <row r="12">
          <cell r="A12">
            <v>40908</v>
          </cell>
        </row>
      </sheetData>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 de credito"/>
      <sheetName val="N8 Clase de instrumentos finan"/>
      <sheetName val="Flujo "/>
      <sheetName val="Estado de Resultado"/>
      <sheetName val="Pasivo"/>
      <sheetName val="Activo"/>
    </sheetNames>
    <sheetDataSet>
      <sheetData sheetId="0" refreshError="1"/>
      <sheetData sheetId="1" refreshError="1"/>
      <sheetData sheetId="2" refreshError="1"/>
      <sheetData sheetId="3" refreshError="1"/>
      <sheetData sheetId="4" refreshError="1">
        <row r="3">
          <cell r="B3" t="str">
            <v>PATRIMONIO Y PASIVOS</v>
          </cell>
          <cell r="C3" t="str">
            <v>Nota</v>
          </cell>
          <cell r="D3">
            <v>43281</v>
          </cell>
          <cell r="E3">
            <v>43100</v>
          </cell>
        </row>
        <row r="4">
          <cell r="D4" t="str">
            <v>M$</v>
          </cell>
          <cell r="E4" t="str">
            <v>M$</v>
          </cell>
        </row>
        <row r="5">
          <cell r="B5" t="str">
            <v>PASIVOS CORRIENTES</v>
          </cell>
        </row>
        <row r="6">
          <cell r="B6" t="str">
            <v>Otros pasivos financieros</v>
          </cell>
          <cell r="C6">
            <v>8</v>
          </cell>
          <cell r="D6">
            <v>76993427</v>
          </cell>
          <cell r="E6">
            <v>63045352</v>
          </cell>
        </row>
        <row r="7">
          <cell r="B7" t="str">
            <v>Cuentas comerciales y otras cuentas por pagar</v>
          </cell>
          <cell r="C7">
            <v>8</v>
          </cell>
          <cell r="D7">
            <v>74874628</v>
          </cell>
          <cell r="E7">
            <v>106129106</v>
          </cell>
        </row>
        <row r="8">
          <cell r="B8" t="str">
            <v>Cuentas por pagar a entidades relacionadas</v>
          </cell>
          <cell r="C8">
            <v>9</v>
          </cell>
          <cell r="D8">
            <v>28298222</v>
          </cell>
          <cell r="E8">
            <v>43591633</v>
          </cell>
        </row>
        <row r="9">
          <cell r="B9" t="str">
            <v>Otras provisiones</v>
          </cell>
          <cell r="C9">
            <v>15</v>
          </cell>
          <cell r="D9">
            <v>2789994</v>
          </cell>
          <cell r="E9">
            <v>2603819</v>
          </cell>
        </row>
        <row r="10">
          <cell r="B10" t="str">
            <v>Pasivos por impuestos</v>
          </cell>
          <cell r="D10">
            <v>2036456</v>
          </cell>
          <cell r="E10">
            <v>12639</v>
          </cell>
        </row>
        <row r="11">
          <cell r="B11" t="str">
            <v>Provisiones por beneficios a los empleados</v>
          </cell>
          <cell r="C11">
            <v>19</v>
          </cell>
          <cell r="D11">
            <v>2650714</v>
          </cell>
          <cell r="E11">
            <v>5473412</v>
          </cell>
        </row>
        <row r="12">
          <cell r="B12" t="str">
            <v>Otros pasivos no financieros</v>
          </cell>
          <cell r="D12">
            <v>14556537</v>
          </cell>
          <cell r="E12">
            <v>16255942</v>
          </cell>
        </row>
        <row r="13">
          <cell r="B13" t="str">
            <v>Total de pasivos corrientes distintos de los pasivos incluidos en  grupos de pasivos para su disposición clasificados como mantenidos para la venta</v>
          </cell>
          <cell r="D13">
            <v>202199978</v>
          </cell>
          <cell r="E13">
            <v>237111903</v>
          </cell>
        </row>
        <row r="15">
          <cell r="B15" t="str">
            <v>PASIVOS CORRIENTES TOTALES</v>
          </cell>
          <cell r="D15">
            <v>202199978</v>
          </cell>
          <cell r="E15">
            <v>237111903</v>
          </cell>
        </row>
        <row r="16">
          <cell r="B16" t="str">
            <v>PASIVOS NO CORRIENTES</v>
          </cell>
        </row>
        <row r="17">
          <cell r="B17" t="str">
            <v>Otros pasivos financieros</v>
          </cell>
          <cell r="C17">
            <v>8</v>
          </cell>
          <cell r="D17">
            <v>886872928</v>
          </cell>
          <cell r="E17">
            <v>802978167</v>
          </cell>
        </row>
        <row r="18">
          <cell r="B18" t="str">
            <v>Otras cuentas por pagar</v>
          </cell>
          <cell r="C18">
            <v>8</v>
          </cell>
          <cell r="D18">
            <v>1052109</v>
          </cell>
          <cell r="E18">
            <v>982075</v>
          </cell>
        </row>
        <row r="19">
          <cell r="B19" t="str">
            <v>Otras provisiones</v>
          </cell>
          <cell r="C19">
            <v>15</v>
          </cell>
          <cell r="D19">
            <v>1319957</v>
          </cell>
          <cell r="E19">
            <v>1301105</v>
          </cell>
        </row>
        <row r="20">
          <cell r="B20" t="str">
            <v>Pasivo por impuestos diferidos</v>
          </cell>
          <cell r="C20">
            <v>24</v>
          </cell>
          <cell r="D20">
            <v>36754860</v>
          </cell>
          <cell r="E20">
            <v>37820849</v>
          </cell>
        </row>
        <row r="21">
          <cell r="B21" t="str">
            <v>Provisiones por beneficios a los empleados</v>
          </cell>
          <cell r="C21">
            <v>19</v>
          </cell>
          <cell r="D21">
            <v>15526797</v>
          </cell>
          <cell r="E21">
            <v>15328801</v>
          </cell>
        </row>
        <row r="22">
          <cell r="B22" t="str">
            <v>Otros pasivos no financieros</v>
          </cell>
          <cell r="C22">
            <v>8</v>
          </cell>
          <cell r="D22">
            <v>8412665</v>
          </cell>
          <cell r="E22">
            <v>8057759</v>
          </cell>
        </row>
        <row r="23">
          <cell r="B23" t="str">
            <v>TOTAL DE PASIVOS NO CORRIENTES</v>
          </cell>
          <cell r="D23">
            <v>949939316</v>
          </cell>
          <cell r="E23">
            <v>866468756</v>
          </cell>
        </row>
        <row r="25">
          <cell r="B25" t="str">
            <v>TOTAL PASIVOS</v>
          </cell>
          <cell r="D25">
            <v>1152139294</v>
          </cell>
          <cell r="E25">
            <v>1103580659</v>
          </cell>
        </row>
        <row r="26">
          <cell r="B26" t="str">
            <v>PATRIMONIO</v>
          </cell>
        </row>
        <row r="27">
          <cell r="B27" t="str">
            <v>Capital emitido</v>
          </cell>
          <cell r="C27">
            <v>3</v>
          </cell>
          <cell r="D27">
            <v>155567354</v>
          </cell>
          <cell r="E27">
            <v>155567354</v>
          </cell>
        </row>
        <row r="28">
          <cell r="B28" t="str">
            <v>Ganancias acumuladas</v>
          </cell>
          <cell r="C28">
            <v>3</v>
          </cell>
          <cell r="D28">
            <v>314437580</v>
          </cell>
          <cell r="E28">
            <v>328964934</v>
          </cell>
        </row>
        <row r="29">
          <cell r="B29" t="str">
            <v xml:space="preserve">Primas de emisión </v>
          </cell>
          <cell r="C29">
            <v>3</v>
          </cell>
          <cell r="D29">
            <v>164064038</v>
          </cell>
          <cell r="E29">
            <v>164064038</v>
          </cell>
        </row>
        <row r="30">
          <cell r="B30" t="str">
            <v>Otras participaciones en el patrimonio</v>
          </cell>
          <cell r="C30">
            <v>3</v>
          </cell>
          <cell r="D30">
            <v>-5965550</v>
          </cell>
          <cell r="E30">
            <v>-5965550</v>
          </cell>
        </row>
        <row r="31">
          <cell r="B31" t="str">
            <v>Patrimonio atribuible a los propietarios de la controladora</v>
          </cell>
          <cell r="D31">
            <v>628103422</v>
          </cell>
          <cell r="E31">
            <v>642630776</v>
          </cell>
        </row>
        <row r="32">
          <cell r="B32" t="str">
            <v xml:space="preserve">       Participaciones no controladoras</v>
          </cell>
          <cell r="C32">
            <v>4</v>
          </cell>
          <cell r="D32">
            <v>48058163</v>
          </cell>
          <cell r="E32">
            <v>50668701</v>
          </cell>
        </row>
        <row r="33">
          <cell r="B33" t="str">
            <v xml:space="preserve">PATRIMONIO TOTAL </v>
          </cell>
          <cell r="D33">
            <v>676161585</v>
          </cell>
          <cell r="E33">
            <v>693299477</v>
          </cell>
        </row>
        <row r="35">
          <cell r="B35" t="str">
            <v>TOTAL DE PATRIMONIO Y PASIVOS</v>
          </cell>
          <cell r="D35">
            <v>1828300879</v>
          </cell>
          <cell r="E35">
            <v>1796880136</v>
          </cell>
        </row>
      </sheetData>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Sep 2023"/>
      <sheetName val="Balance Sep 2024"/>
      <sheetName val="Resultado Sep 2024"/>
      <sheetName val="Activo"/>
      <sheetName val="Pasivo"/>
      <sheetName val="Resultado"/>
      <sheetName val="Flujo"/>
      <sheetName val="Cambio Patrimoni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Finan"/>
      <sheetName val="N11 Otros Activos No Fin"/>
      <sheetName val="N12 Intangibles"/>
      <sheetName val="N13 Plusvalía"/>
      <sheetName val="N14 PPE"/>
      <sheetName val="N15 Arrendamiento"/>
      <sheetName val="N15.2 Pasivo por arrenda"/>
      <sheetName val="Nota 15.3 Mov pasivo a"/>
      <sheetName val="N16 Impuestos Dif."/>
      <sheetName val="N17.3 Clases Instrum. Finan."/>
      <sheetName val="N16.7 AFR actual"/>
      <sheetName val="N17.4 Préstamos CP"/>
      <sheetName val="N17.4 Préstamos LP"/>
      <sheetName val="N17.4 Bonos CP"/>
      <sheetName val="N17.4 Bonos LP"/>
      <sheetName val="N16.4 Conciliación SI y SF"/>
      <sheetName val="17.5 Flujos de financ"/>
      <sheetName val="N17.6 Valor Justo"/>
      <sheetName val="N17.7 Derivados"/>
      <sheetName val="N18 Acreed. Comerciales"/>
      <sheetName val="N18.1 Acreed. Comerc. por Venc."/>
      <sheetName val="N19 Otras Prov."/>
      <sheetName val="N20 Beneficios Empleados"/>
      <sheetName val="N21 Pas. No Financiero"/>
      <sheetName val="N23 Partic. No Controladoras"/>
      <sheetName val="N24 Perdidas de valor"/>
      <sheetName val="N25 Ingresos Ordinarios"/>
      <sheetName val="N26 Otros Gtos. Nat."/>
      <sheetName val="N27 Otros Ingresos y Gtos."/>
      <sheetName val="N28 Efecto Moneda Extran."/>
      <sheetName val="N29 Rdo. Unid. Reajuste"/>
      <sheetName val="N29 Operaciones Discontinuadas"/>
      <sheetName val="N30 Segmentos"/>
      <sheetName val="N31 Ganancia por acción"/>
      <sheetName val="N32 EEFF filiales"/>
      <sheetName val="N34 Garantías y Rest."/>
      <sheetName val="N34.1 CovenantAA"/>
      <sheetName val="N35 Costos finan. Capital."/>
      <sheetName val="N36 Medio ambiente"/>
      <sheetName val="CovenantAC"/>
      <sheetName val="N6 CxC CxP Relacionadas"/>
    </sheetNames>
    <sheetDataSet>
      <sheetData sheetId="0" refreshError="1"/>
      <sheetData sheetId="1" refreshError="1"/>
      <sheetData sheetId="2" refreshError="1"/>
      <sheetData sheetId="3" refreshError="1"/>
      <sheetData sheetId="4">
        <row r="2">
          <cell r="D2">
            <v>45565</v>
          </cell>
        </row>
        <row r="5">
          <cell r="D5">
            <v>74875013</v>
          </cell>
        </row>
        <row r="28">
          <cell r="D28">
            <v>2745539486</v>
          </cell>
        </row>
      </sheetData>
      <sheetData sheetId="5">
        <row r="15">
          <cell r="D15">
            <v>249887542</v>
          </cell>
        </row>
        <row r="25">
          <cell r="D25">
            <v>1324968459</v>
          </cell>
        </row>
        <row r="36">
          <cell r="D36">
            <v>1170683485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2">
          <cell r="C12">
            <v>143681174</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36">
          <cell r="C36">
            <v>1749268</v>
          </cell>
        </row>
      </sheetData>
      <sheetData sheetId="33" refreshError="1"/>
      <sheetData sheetId="34" refreshError="1"/>
      <sheetData sheetId="35" refreshError="1"/>
      <sheetData sheetId="36">
        <row r="23">
          <cell r="E23">
            <v>49977601</v>
          </cell>
        </row>
      </sheetData>
      <sheetData sheetId="37" refreshError="1"/>
      <sheetData sheetId="38">
        <row r="16">
          <cell r="I16">
            <v>49977601</v>
          </cell>
        </row>
      </sheetData>
      <sheetData sheetId="39">
        <row r="14">
          <cell r="G14">
            <v>94165202</v>
          </cell>
        </row>
      </sheetData>
      <sheetData sheetId="40">
        <row r="23">
          <cell r="K23">
            <v>17536130</v>
          </cell>
        </row>
      </sheetData>
      <sheetData sheetId="41">
        <row r="23">
          <cell r="I23">
            <v>0</v>
          </cell>
        </row>
      </sheetData>
      <sheetData sheetId="42" refreshError="1"/>
      <sheetData sheetId="43" refreshError="1"/>
      <sheetData sheetId="44" refreshError="1"/>
      <sheetData sheetId="45">
        <row r="14">
          <cell r="E14">
            <v>7790620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31">
          <cell r="C31">
            <v>204235475</v>
          </cell>
          <cell r="D31">
            <v>27456710</v>
          </cell>
          <cell r="E31">
            <v>265846421</v>
          </cell>
          <cell r="F31">
            <v>28599831</v>
          </cell>
        </row>
        <row r="32">
          <cell r="C32">
            <v>2499057974</v>
          </cell>
          <cell r="D32">
            <v>22994799</v>
          </cell>
          <cell r="E32">
            <v>2126513947</v>
          </cell>
          <cell r="F32">
            <v>23067859</v>
          </cell>
        </row>
        <row r="34">
          <cell r="C34">
            <v>244227814</v>
          </cell>
          <cell r="D34">
            <v>14031583</v>
          </cell>
          <cell r="E34">
            <v>363472077</v>
          </cell>
          <cell r="F34">
            <v>18844378</v>
          </cell>
        </row>
        <row r="35">
          <cell r="C35">
            <v>1323691816</v>
          </cell>
          <cell r="D35">
            <v>1110260</v>
          </cell>
          <cell r="E35">
            <v>1174267381</v>
          </cell>
          <cell r="F35">
            <v>1304924</v>
          </cell>
        </row>
        <row r="37">
          <cell r="C37">
            <v>1135340272</v>
          </cell>
          <cell r="D37">
            <v>35309666</v>
          </cell>
          <cell r="E37">
            <v>854589442</v>
          </cell>
          <cell r="F37">
            <v>31518388</v>
          </cell>
        </row>
        <row r="38">
          <cell r="C38">
            <v>33547</v>
          </cell>
          <cell r="D38">
            <v>0</v>
          </cell>
          <cell r="E38">
            <v>31468</v>
          </cell>
          <cell r="F38">
            <v>0</v>
          </cell>
        </row>
        <row r="46">
          <cell r="C46">
            <v>201364008</v>
          </cell>
          <cell r="D46">
            <v>4403228</v>
          </cell>
          <cell r="E46">
            <v>167486973</v>
          </cell>
          <cell r="F46">
            <v>5115370</v>
          </cell>
        </row>
        <row r="47">
          <cell r="C47">
            <v>-139265224</v>
          </cell>
          <cell r="D47">
            <v>-1586985</v>
          </cell>
          <cell r="E47">
            <v>-98367216</v>
          </cell>
          <cell r="F47">
            <v>-1036306</v>
          </cell>
        </row>
        <row r="48">
          <cell r="C48">
            <v>-95746924</v>
          </cell>
          <cell r="D48">
            <v>-3449772</v>
          </cell>
          <cell r="E48">
            <v>-105381749</v>
          </cell>
          <cell r="F48">
            <v>-1032180</v>
          </cell>
        </row>
      </sheetData>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ce Diciembre 2023"/>
      <sheetName val="Resultado Junio 2023"/>
      <sheetName val="Balance Junio 2024"/>
      <sheetName val="Resultado Junio 2024"/>
      <sheetName val="Activo"/>
      <sheetName val="Pasivo"/>
      <sheetName val="Resultado"/>
      <sheetName val="Flujo"/>
      <sheetName val="Cambio Patrimonio"/>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No Fin"/>
      <sheetName val="N11 Intangibles"/>
      <sheetName val="N12 Plusvalía"/>
      <sheetName val="N13 PPE"/>
      <sheetName val="N14 Arrendamiento NIIF16"/>
      <sheetName val="IFRS 16"/>
      <sheetName val="N14 Adicional"/>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Derivados"/>
      <sheetName val="N17,5 Flujos de financiamiento"/>
      <sheetName val="N17 Acreed. Comerciales"/>
      <sheetName val="N17.1 Acreed. Comerc. por Venc."/>
      <sheetName val="N18 Otras Prov."/>
      <sheetName val="N19 Beneficios Empleados"/>
      <sheetName val="N20 Pas. No Financiero"/>
      <sheetName val="N22 Partic. No Controladoras"/>
      <sheetName val="Nota 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4 Garantías y Rest."/>
      <sheetName val="N35 Costos finan. Capital."/>
      <sheetName val="N36 Medio ambiente"/>
      <sheetName val="pronunciamientos contables "/>
      <sheetName val="CovenantAA"/>
      <sheetName val="CovenantAC"/>
      <sheetName val="N6 CxC CxP Relacionadas"/>
      <sheetName val="notas resultado"/>
      <sheetName val="Hoja1"/>
      <sheetName val="Estado de Flujo IAM Conso"/>
    </sheetNames>
    <sheetDataSet>
      <sheetData sheetId="0"/>
      <sheetData sheetId="1"/>
      <sheetData sheetId="2"/>
      <sheetData sheetId="3"/>
      <sheetData sheetId="4"/>
      <sheetData sheetId="5"/>
      <sheetData sheetId="6">
        <row r="4">
          <cell r="D4">
            <v>339686610</v>
          </cell>
          <cell r="E4">
            <v>336809270</v>
          </cell>
        </row>
        <row r="5">
          <cell r="D5">
            <v>-41170437</v>
          </cell>
          <cell r="E5">
            <v>-48244436</v>
          </cell>
        </row>
        <row r="6">
          <cell r="D6">
            <v>-40128743</v>
          </cell>
          <cell r="E6">
            <v>-36880860</v>
          </cell>
        </row>
        <row r="7">
          <cell r="D7">
            <v>-40581957</v>
          </cell>
          <cell r="E7">
            <v>-37307746</v>
          </cell>
        </row>
        <row r="8">
          <cell r="D8">
            <v>-76658439</v>
          </cell>
          <cell r="E8">
            <v>-72788835</v>
          </cell>
        </row>
        <row r="9">
          <cell r="D9">
            <v>2504808</v>
          </cell>
          <cell r="E9">
            <v>-1891317</v>
          </cell>
        </row>
        <row r="11">
          <cell r="D11">
            <v>5002286</v>
          </cell>
          <cell r="E11">
            <v>10652158</v>
          </cell>
        </row>
        <row r="12">
          <cell r="D12">
            <v>-23939312</v>
          </cell>
          <cell r="E12">
            <v>-24267762</v>
          </cell>
        </row>
        <row r="13">
          <cell r="D13">
            <v>-6587500</v>
          </cell>
          <cell r="E13">
            <v>-8186340</v>
          </cell>
        </row>
        <row r="14">
          <cell r="D14">
            <v>465676</v>
          </cell>
          <cell r="E14">
            <v>501334</v>
          </cell>
        </row>
        <row r="15">
          <cell r="D15">
            <v>-21466496</v>
          </cell>
          <cell r="E15">
            <v>-26761561</v>
          </cell>
        </row>
        <row r="18">
          <cell r="D18">
            <v>-21718497</v>
          </cell>
          <cell r="E18">
            <v>-17965177</v>
          </cell>
        </row>
        <row r="25">
          <cell r="D25">
            <v>38176470</v>
          </cell>
          <cell r="E25">
            <v>37136410</v>
          </cell>
        </row>
        <row r="44">
          <cell r="D44">
            <v>485629</v>
          </cell>
          <cell r="E44">
            <v>4563311</v>
          </cell>
        </row>
        <row r="62">
          <cell r="D62">
            <v>37409146.38968458</v>
          </cell>
          <cell r="E62">
            <v>38201335.667477801</v>
          </cell>
        </row>
        <row r="63">
          <cell r="D63">
            <v>38353362</v>
          </cell>
          <cell r="E63">
            <v>38798609</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43">
          <cell r="C143">
            <v>358821969</v>
          </cell>
          <cell r="D143">
            <v>1022</v>
          </cell>
          <cell r="E143">
            <v>-193997</v>
          </cell>
          <cell r="I143">
            <v>-89702</v>
          </cell>
        </row>
        <row r="144">
          <cell r="C144">
            <v>90671513</v>
          </cell>
          <cell r="D144">
            <v>2579493</v>
          </cell>
          <cell r="E144">
            <v>619000</v>
          </cell>
        </row>
        <row r="146">
          <cell r="C146">
            <v>49108451</v>
          </cell>
          <cell r="D146">
            <v>2519471</v>
          </cell>
          <cell r="E146">
            <v>318180</v>
          </cell>
        </row>
        <row r="147">
          <cell r="C147">
            <v>444632965</v>
          </cell>
          <cell r="D147">
            <v>21218066</v>
          </cell>
          <cell r="E147">
            <v>898147</v>
          </cell>
        </row>
        <row r="148">
          <cell r="C148">
            <v>532536126</v>
          </cell>
          <cell r="D148">
            <v>21262082</v>
          </cell>
          <cell r="E148">
            <v>9237375</v>
          </cell>
        </row>
        <row r="149">
          <cell r="C149">
            <v>517801999</v>
          </cell>
          <cell r="D149">
            <v>23673814</v>
          </cell>
          <cell r="E149">
            <v>3806364</v>
          </cell>
        </row>
        <row r="150">
          <cell r="C150">
            <v>234893790</v>
          </cell>
          <cell r="D150">
            <v>2674441</v>
          </cell>
          <cell r="E150">
            <v>967657</v>
          </cell>
        </row>
        <row r="151">
          <cell r="C151">
            <v>182990115</v>
          </cell>
          <cell r="D151">
            <v>10265323</v>
          </cell>
          <cell r="E151">
            <v>1561330</v>
          </cell>
          <cell r="I151">
            <v>-31061</v>
          </cell>
        </row>
        <row r="152">
          <cell r="C152">
            <v>1856850</v>
          </cell>
          <cell r="D152">
            <v>0</v>
          </cell>
          <cell r="E152">
            <v>0</v>
          </cell>
        </row>
        <row r="154">
          <cell r="C154">
            <v>430931631</v>
          </cell>
        </row>
        <row r="155">
          <cell r="C155">
            <v>4865656</v>
          </cell>
        </row>
        <row r="156">
          <cell r="C156">
            <v>6587747</v>
          </cell>
        </row>
        <row r="157">
          <cell r="C157">
            <v>14765933</v>
          </cell>
        </row>
        <row r="158">
          <cell r="C158">
            <v>1946226</v>
          </cell>
        </row>
        <row r="159">
          <cell r="C159">
            <v>214071067</v>
          </cell>
          <cell r="E159">
            <v>140432415</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5">
          <cell r="D5">
            <v>340957</v>
          </cell>
          <cell r="E5">
            <v>-3447</v>
          </cell>
        </row>
        <row r="6">
          <cell r="D6">
            <v>189769</v>
          </cell>
          <cell r="E6">
            <v>0</v>
          </cell>
        </row>
        <row r="8">
          <cell r="D8">
            <v>44664</v>
          </cell>
          <cell r="E8">
            <v>-6937</v>
          </cell>
        </row>
        <row r="9">
          <cell r="D9">
            <v>-109714</v>
          </cell>
          <cell r="E9">
            <v>511718</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2"/>
      <sheetName val="Resultado Jun 2022"/>
      <sheetName val="Balance Jun 2023"/>
      <sheetName val="Resultado Jun 2023"/>
      <sheetName val="Activo"/>
      <sheetName val="Pasivo"/>
      <sheetName val="Resultado"/>
      <sheetName val="Flujo"/>
      <sheetName val="Cambio Patrimonio"/>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IFRS 16"/>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N17 Acreed. Comerciales"/>
      <sheetName val="N17.1 Acreed. Comerc. por Venc."/>
      <sheetName val="N18 Otras Prov."/>
      <sheetName val="N19 Beneficios Empleados"/>
      <sheetName val="N20 Pas. No Financiero"/>
      <sheetName val="N22 Partic. No Controladoras"/>
      <sheetName val="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4 Garantías y Rest."/>
      <sheetName val="N35 Costos finan. Capital."/>
      <sheetName val="N36 Medio ambiente"/>
      <sheetName val="Pronunciamientos contables "/>
      <sheetName val="N6 CxC CxP Relacionadas"/>
      <sheetName val="CovenantAA"/>
      <sheetName val="CovenantAC"/>
      <sheetName val="N16.6 Derivados"/>
    </sheetNames>
    <sheetDataSet>
      <sheetData sheetId="0" refreshError="1"/>
      <sheetData sheetId="1" refreshError="1"/>
      <sheetData sheetId="2" refreshError="1"/>
      <sheetData sheetId="3" refreshError="1"/>
      <sheetData sheetId="4" refreshError="1">
        <row r="2">
          <cell r="D2">
            <v>45107</v>
          </cell>
        </row>
      </sheetData>
      <sheetData sheetId="5" refreshError="1"/>
      <sheetData sheetId="6" refreshError="1">
        <row r="2">
          <cell r="E2">
            <v>44742</v>
          </cell>
        </row>
        <row r="24">
          <cell r="D24">
            <v>74422782</v>
          </cell>
        </row>
      </sheetData>
      <sheetData sheetId="7" refreshError="1"/>
      <sheetData sheetId="8" refreshError="1"/>
      <sheetData sheetId="9" refreshError="1"/>
      <sheetData sheetId="10" refreshError="1"/>
      <sheetData sheetId="11" refreshError="1"/>
      <sheetData sheetId="12" refreshError="1"/>
      <sheetData sheetId="13" refreshError="1">
        <row r="13">
          <cell r="C13">
            <v>122061269</v>
          </cell>
        </row>
        <row r="14">
          <cell r="C14">
            <v>136475069</v>
          </cell>
        </row>
        <row r="15">
          <cell r="C15">
            <v>835406442</v>
          </cell>
        </row>
        <row r="16">
          <cell r="C16">
            <v>188886041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row r="5">
          <cell r="C5">
            <v>6187472</v>
          </cell>
        </row>
        <row r="8">
          <cell r="C8" t="str">
            <v>-</v>
          </cell>
          <cell r="D8">
            <v>0</v>
          </cell>
        </row>
      </sheetData>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Sep 2023"/>
      <sheetName val="Balance Sep 2024"/>
      <sheetName val="Resultado Sep 2024"/>
      <sheetName val="Activo"/>
      <sheetName val="Pasivo"/>
      <sheetName val="Resultado"/>
      <sheetName val="Flujo"/>
      <sheetName val="Cambio Patrimoni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Finan"/>
      <sheetName val="N11 Otros Activos No Fin"/>
      <sheetName val="N12 Intangibles"/>
      <sheetName val="N13 Plusvalía"/>
      <sheetName val="N14 PPE"/>
      <sheetName val="N15 Arrendamiento"/>
      <sheetName val="N15.2 Pasivo por arrenda"/>
      <sheetName val="Nota 15.3 Mov pasivo a"/>
      <sheetName val="N16 Impuestos Dif."/>
      <sheetName val="N17.3 Clases Instrum. Finan."/>
      <sheetName val="N16.7 AFR actual"/>
      <sheetName val="N17.4 Préstamos CP"/>
      <sheetName val="N17.4 Préstamos LP"/>
      <sheetName val="N17.4 Bonos CP"/>
      <sheetName val="N17.4 Bonos LP"/>
      <sheetName val="N16.4 Conciliación SI y SF"/>
      <sheetName val="17.5 Flujos de financ"/>
      <sheetName val="N17.6 Valor Justo"/>
      <sheetName val="N17.7 Derivados"/>
      <sheetName val="N18 Acreed. Comerciales"/>
      <sheetName val="N18.1 Acreed. Comerc. por Venc."/>
      <sheetName val="N19 Otras Prov."/>
      <sheetName val="N20 Beneficios Empleados"/>
      <sheetName val="N21 Pas. No Financiero"/>
      <sheetName val="N23 Partic. No Controladoras"/>
      <sheetName val="N24 Perdidas de valor"/>
      <sheetName val="N25 Ingresos Ordinarios"/>
      <sheetName val="N26 Otros Gtos. Nat."/>
      <sheetName val="N27 Otros Ingresos y Gtos."/>
      <sheetName val="N28 Efecto Moneda Extran."/>
      <sheetName val="N29 Rdo. Unid. Reajuste"/>
      <sheetName val="N29 Operaciones Discontinuadas"/>
      <sheetName val="N30 Segmentos"/>
      <sheetName val="N31 Ganancia por acción"/>
      <sheetName val="N32 EEFF filiales"/>
      <sheetName val="N34 Garantías y Rest."/>
      <sheetName val="N34.1 CovenantAA"/>
      <sheetName val="N35 Costos finan. Capital."/>
      <sheetName val="N36 Medio ambiente"/>
      <sheetName val="CovenantAC"/>
      <sheetName val="N6 CxC CxP Relacionadas"/>
      <sheetName val="N10 Otros Activos No Fin"/>
      <sheetName val="N11 Otros Activos Finan"/>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5 Valor Justo"/>
      <sheetName val="N16.6 Derivados"/>
      <sheetName val="Nota nueva"/>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33 Garantías y Rest."/>
      <sheetName val="CovenantAA"/>
    </sheetNames>
    <sheetDataSet>
      <sheetData sheetId="0">
        <row r="2">
          <cell r="B2" t="str">
            <v>Posición</v>
          </cell>
          <cell r="C2" t="str">
            <v/>
          </cell>
          <cell r="D2" t="str">
            <v>Manquehue S.A.
12/2023</v>
          </cell>
          <cell r="E2" t="str">
            <v>Cordillera S.A.
12/2023</v>
          </cell>
          <cell r="F2" t="str">
            <v>Ecoriles S.A.
12/2023</v>
          </cell>
          <cell r="G2" t="str">
            <v>Gestión y Servicios S.A.
12/2023</v>
          </cell>
          <cell r="H2" t="str">
            <v>Anam S.A.
12/2023</v>
          </cell>
          <cell r="I2" t="str">
            <v>Aguas del  Maipo S.A.
12/2023</v>
          </cell>
          <cell r="J2" t="str">
            <v>Andinas S.A.
12/2023</v>
          </cell>
          <cell r="K2" t="str">
            <v>Ajustes Consolidación
12/2023</v>
          </cell>
          <cell r="L2" t="str">
            <v>Consolidado
12/2023</v>
          </cell>
        </row>
        <row r="3">
          <cell r="B3" t="str">
            <v>ACTIVOS</v>
          </cell>
          <cell r="C3" t="str">
            <v>Activos</v>
          </cell>
          <cell r="D3">
            <v>107443351972</v>
          </cell>
          <cell r="E3">
            <v>437800742136</v>
          </cell>
          <cell r="F3">
            <v>13080412984</v>
          </cell>
          <cell r="G3">
            <v>11380366437</v>
          </cell>
          <cell r="H3">
            <v>14200799611</v>
          </cell>
          <cell r="I3">
            <v>13124365215</v>
          </cell>
          <cell r="J3">
            <v>2299582221832</v>
          </cell>
          <cell r="K3">
            <v>-473264530804</v>
          </cell>
          <cell r="L3">
            <v>2423347729383</v>
          </cell>
        </row>
        <row r="4">
          <cell r="B4" t="str">
            <v>ACTIVOS, CORRIENTE</v>
          </cell>
          <cell r="C4" t="str">
            <v>Activos, Corriente</v>
          </cell>
          <cell r="D4">
            <v>7555149340</v>
          </cell>
          <cell r="E4">
            <v>21905508755</v>
          </cell>
          <cell r="F4">
            <v>11736081703</v>
          </cell>
          <cell r="G4">
            <v>7382181075</v>
          </cell>
          <cell r="H4">
            <v>7816920851</v>
          </cell>
          <cell r="I4">
            <v>1782902055</v>
          </cell>
          <cell r="J4">
            <v>270244487703</v>
          </cell>
          <cell r="K4">
            <v>-53418821337</v>
          </cell>
          <cell r="L4">
            <v>275004410145</v>
          </cell>
        </row>
        <row r="5">
          <cell r="B5" t="str">
            <v>ACTIVOS CORRIENTES EN OPERACION</v>
          </cell>
          <cell r="C5" t="str">
            <v>Activos Corrientes en Operacion</v>
          </cell>
          <cell r="D5">
            <v>7555149340</v>
          </cell>
          <cell r="E5">
            <v>21905508755</v>
          </cell>
          <cell r="F5">
            <v>11736081703</v>
          </cell>
          <cell r="G5">
            <v>7382181075</v>
          </cell>
          <cell r="H5">
            <v>7816920851</v>
          </cell>
          <cell r="I5">
            <v>1782902055</v>
          </cell>
          <cell r="J5">
            <v>270241073785</v>
          </cell>
          <cell r="K5">
            <v>-53418821337</v>
          </cell>
          <cell r="L5">
            <v>275000996227</v>
          </cell>
        </row>
        <row r="6">
          <cell r="B6" t="str">
            <v>EFECTIVO Y EQUIVALENTES AL</v>
          </cell>
          <cell r="C6" t="str">
            <v>Efectivo y Equivalentes al Efectivo</v>
          </cell>
          <cell r="D6">
            <v>1159081934</v>
          </cell>
          <cell r="E6">
            <v>4371178312</v>
          </cell>
          <cell r="F6">
            <v>3607688408</v>
          </cell>
          <cell r="G6">
            <v>1767170933</v>
          </cell>
          <cell r="H6">
            <v>417621755</v>
          </cell>
          <cell r="I6">
            <v>7059484</v>
          </cell>
          <cell r="J6">
            <v>97826880474</v>
          </cell>
          <cell r="K6">
            <v>0</v>
          </cell>
          <cell r="L6">
            <v>109156681300</v>
          </cell>
        </row>
        <row r="7">
          <cell r="B7">
            <v>1110001341</v>
          </cell>
          <cell r="C7" t="str">
            <v>Banco Chile PAC (depósitos propios)</v>
          </cell>
          <cell r="J7">
            <v>-83482363</v>
          </cell>
          <cell r="L7">
            <v>-83482363</v>
          </cell>
        </row>
        <row r="8">
          <cell r="B8" t="str">
            <v>1110135A00</v>
          </cell>
          <cell r="C8" t="str">
            <v>135A - Santander Santiago USD</v>
          </cell>
          <cell r="E8">
            <v>-2820</v>
          </cell>
          <cell r="L8">
            <v>-2820</v>
          </cell>
        </row>
        <row r="9">
          <cell r="B9">
            <v>1110016300</v>
          </cell>
          <cell r="C9" t="str">
            <v>0163 - Banco BCI Disponible</v>
          </cell>
          <cell r="J9">
            <v>206926568</v>
          </cell>
          <cell r="L9">
            <v>206926568</v>
          </cell>
        </row>
        <row r="10">
          <cell r="B10" t="str">
            <v>1110012A80</v>
          </cell>
          <cell r="C10" t="str">
            <v>012A - Banco Estado (cargos por aclarar)</v>
          </cell>
          <cell r="E10">
            <v>842880</v>
          </cell>
          <cell r="L10">
            <v>842880</v>
          </cell>
        </row>
        <row r="11">
          <cell r="B11">
            <v>1110016200</v>
          </cell>
          <cell r="C11" t="str">
            <v>0162 - Banco BCI Disponible</v>
          </cell>
          <cell r="J11">
            <v>74246146</v>
          </cell>
          <cell r="L11">
            <v>74246146</v>
          </cell>
        </row>
        <row r="12">
          <cell r="B12">
            <v>1110504641</v>
          </cell>
          <cell r="C12" t="str">
            <v>5046 - BBVA(depósitos propios)</v>
          </cell>
          <cell r="J12">
            <v>-10000000</v>
          </cell>
          <cell r="L12">
            <v>-10000000</v>
          </cell>
        </row>
        <row r="13">
          <cell r="B13">
            <v>1110999999</v>
          </cell>
          <cell r="C13" t="str">
            <v>Valoracion m/e banco</v>
          </cell>
          <cell r="E13">
            <v>2820</v>
          </cell>
          <cell r="G13">
            <v>-1707590</v>
          </cell>
          <cell r="J13">
            <v>-10088070</v>
          </cell>
          <cell r="L13">
            <v>-11792840</v>
          </cell>
        </row>
        <row r="14">
          <cell r="B14" t="str">
            <v>1110012A00</v>
          </cell>
          <cell r="C14" t="str">
            <v>0121 - Banco Estado  (Disponible)</v>
          </cell>
          <cell r="E14">
            <v>153497019</v>
          </cell>
          <cell r="L14">
            <v>153497019</v>
          </cell>
        </row>
        <row r="15">
          <cell r="B15" t="str">
            <v>1110012Q00</v>
          </cell>
          <cell r="C15" t="str">
            <v>012Q - Banco Estado  (Disponible)</v>
          </cell>
          <cell r="D15">
            <v>18163324</v>
          </cell>
          <cell r="L15">
            <v>18163324</v>
          </cell>
        </row>
        <row r="16">
          <cell r="B16">
            <v>1110039200</v>
          </cell>
          <cell r="C16" t="str">
            <v>0392 - Banco Itaú - Pac Disponible</v>
          </cell>
          <cell r="J16">
            <v>8419170</v>
          </cell>
          <cell r="L16">
            <v>8419170</v>
          </cell>
        </row>
        <row r="17">
          <cell r="B17">
            <v>1110039241</v>
          </cell>
          <cell r="C17" t="str">
            <v>0392 - Banco Itaú pac (depósitos propios)</v>
          </cell>
          <cell r="J17">
            <v>-8234977</v>
          </cell>
          <cell r="L17">
            <v>-8234977</v>
          </cell>
        </row>
        <row r="18">
          <cell r="B18" t="str">
            <v>1110039Q41</v>
          </cell>
          <cell r="C18" t="str">
            <v>039Q - BOSTON PAC (Depósitos Propios)</v>
          </cell>
          <cell r="D18">
            <v>8519750</v>
          </cell>
          <cell r="L18">
            <v>8519750</v>
          </cell>
        </row>
        <row r="19">
          <cell r="B19" t="str">
            <v>1110139A00</v>
          </cell>
          <cell r="C19" t="str">
            <v>139A - Banco Itau Disponible</v>
          </cell>
          <cell r="E19">
            <v>2773805</v>
          </cell>
          <cell r="L19">
            <v>2773805</v>
          </cell>
        </row>
        <row r="20">
          <cell r="B20" t="str">
            <v>1110139A41</v>
          </cell>
          <cell r="C20" t="str">
            <v>139A - Banco Itau (depósitos propios)</v>
          </cell>
          <cell r="E20">
            <v>-2537263</v>
          </cell>
          <cell r="L20">
            <v>-2537263</v>
          </cell>
        </row>
        <row r="21">
          <cell r="B21">
            <v>1110504600</v>
          </cell>
          <cell r="C21" t="str">
            <v>5046 - BBVA Disponible</v>
          </cell>
          <cell r="J21">
            <v>10083057</v>
          </cell>
          <cell r="L21">
            <v>10083057</v>
          </cell>
        </row>
        <row r="22">
          <cell r="B22" t="str">
            <v>1110016I00</v>
          </cell>
          <cell r="C22" t="str">
            <v>016I - Banco BCI</v>
          </cell>
          <cell r="G22">
            <v>4433865</v>
          </cell>
          <cell r="L22">
            <v>4433865</v>
          </cell>
        </row>
        <row r="23">
          <cell r="B23" t="str">
            <v>1110001J60</v>
          </cell>
          <cell r="C23" t="str">
            <v>Banco Chile (depositos por aclarar)</v>
          </cell>
          <cell r="F23">
            <v>-92398344</v>
          </cell>
          <cell r="L23">
            <v>-92398344</v>
          </cell>
        </row>
        <row r="24">
          <cell r="B24" t="str">
            <v>1110001M60</v>
          </cell>
          <cell r="C24" t="str">
            <v>Banco Chile (depositos por aclarar)</v>
          </cell>
          <cell r="H24">
            <v>-26160174</v>
          </cell>
          <cell r="L24">
            <v>-26160174</v>
          </cell>
        </row>
        <row r="25">
          <cell r="B25" t="str">
            <v>1110016G00</v>
          </cell>
          <cell r="C25" t="str">
            <v>Banco Credito e inversiones</v>
          </cell>
          <cell r="G25">
            <v>978768</v>
          </cell>
          <cell r="L25">
            <v>978768</v>
          </cell>
        </row>
        <row r="26">
          <cell r="B26" t="str">
            <v>1110001J41</v>
          </cell>
          <cell r="C26" t="str">
            <v>Banco Chile (depósitos propios)</v>
          </cell>
          <cell r="F26">
            <v>89074759</v>
          </cell>
          <cell r="L26">
            <v>89074759</v>
          </cell>
        </row>
        <row r="27">
          <cell r="B27">
            <v>1110049141</v>
          </cell>
          <cell r="C27" t="str">
            <v>0491 - security pac (depósitos propios)</v>
          </cell>
          <cell r="J27">
            <v>-98191303</v>
          </cell>
          <cell r="L27">
            <v>-98191303</v>
          </cell>
        </row>
        <row r="28">
          <cell r="B28" t="str">
            <v>1110001M41</v>
          </cell>
          <cell r="C28" t="str">
            <v>Banco Chile (depósitos propios)</v>
          </cell>
          <cell r="H28">
            <v>-2459680</v>
          </cell>
          <cell r="L28">
            <v>-2459680</v>
          </cell>
        </row>
        <row r="29">
          <cell r="B29" t="str">
            <v>1110001M80</v>
          </cell>
          <cell r="C29" t="str">
            <v>Banco  Chile (cargos por aclarar)</v>
          </cell>
          <cell r="H29">
            <v>19770</v>
          </cell>
          <cell r="L29">
            <v>19770</v>
          </cell>
        </row>
        <row r="30">
          <cell r="B30" t="str">
            <v>1110001J00</v>
          </cell>
          <cell r="C30" t="str">
            <v>Banco Chile  -  Cartola</v>
          </cell>
          <cell r="F30">
            <v>102015709</v>
          </cell>
          <cell r="L30">
            <v>102015709</v>
          </cell>
        </row>
        <row r="31">
          <cell r="B31" t="str">
            <v>1110001M00</v>
          </cell>
          <cell r="C31" t="str">
            <v>Banco Chile  -  Cartola</v>
          </cell>
          <cell r="H31">
            <v>105463520</v>
          </cell>
          <cell r="L31">
            <v>105463520</v>
          </cell>
        </row>
        <row r="32">
          <cell r="B32" t="str">
            <v>1110001G41</v>
          </cell>
          <cell r="C32" t="str">
            <v>Banco Chile - depositos propios</v>
          </cell>
          <cell r="G32">
            <v>-2271215</v>
          </cell>
          <cell r="L32">
            <v>-2271215</v>
          </cell>
        </row>
        <row r="33">
          <cell r="B33" t="str">
            <v>1110001G60</v>
          </cell>
          <cell r="C33" t="str">
            <v>Banco Chile - depositos por aclarar</v>
          </cell>
          <cell r="G33">
            <v>-8300225</v>
          </cell>
          <cell r="L33">
            <v>-8300225</v>
          </cell>
        </row>
        <row r="34">
          <cell r="B34" t="str">
            <v>1110001H00</v>
          </cell>
          <cell r="C34" t="str">
            <v>Banco Chile - disponible</v>
          </cell>
          <cell r="I34">
            <v>7059484</v>
          </cell>
          <cell r="L34">
            <v>7059484</v>
          </cell>
        </row>
        <row r="35">
          <cell r="B35" t="str">
            <v>1110039A80</v>
          </cell>
          <cell r="C35" t="str">
            <v>039A - Boston pac (cargos por aclarar)</v>
          </cell>
          <cell r="E35">
            <v>1594368</v>
          </cell>
          <cell r="L35">
            <v>1594368</v>
          </cell>
        </row>
        <row r="36">
          <cell r="B36" t="str">
            <v>1110001P41</v>
          </cell>
          <cell r="C36" t="str">
            <v>001P - Banco de chile (depósitos propios)</v>
          </cell>
          <cell r="D36">
            <v>-2513515</v>
          </cell>
          <cell r="L36">
            <v>-2513515</v>
          </cell>
        </row>
        <row r="37">
          <cell r="B37" t="str">
            <v>1110001B41</v>
          </cell>
          <cell r="C37" t="str">
            <v>001B - Banco de chile (depósitos propios)</v>
          </cell>
          <cell r="E37">
            <v>-52224045</v>
          </cell>
          <cell r="L37">
            <v>-52224045</v>
          </cell>
        </row>
        <row r="38">
          <cell r="B38" t="str">
            <v>1110001G00</v>
          </cell>
          <cell r="C38" t="str">
            <v>Banco Chile - disponible</v>
          </cell>
          <cell r="G38">
            <v>52319797</v>
          </cell>
          <cell r="L38">
            <v>52319797</v>
          </cell>
        </row>
        <row r="39">
          <cell r="B39">
            <v>1110039180</v>
          </cell>
          <cell r="C39" t="str">
            <v xml:space="preserve"> Itaú pac (cargos por aclarar)</v>
          </cell>
          <cell r="J39">
            <v>9531442</v>
          </cell>
          <cell r="L39">
            <v>9531442</v>
          </cell>
        </row>
        <row r="40">
          <cell r="B40">
            <v>1120003000</v>
          </cell>
          <cell r="C40" t="str">
            <v>Intereses devengados menor 90 dias</v>
          </cell>
          <cell r="E40">
            <v>2177473</v>
          </cell>
          <cell r="F40">
            <v>5200000</v>
          </cell>
          <cell r="H40">
            <v>0</v>
          </cell>
          <cell r="J40">
            <v>229353054</v>
          </cell>
          <cell r="L40">
            <v>236730527</v>
          </cell>
        </row>
        <row r="41">
          <cell r="B41">
            <v>1120001000</v>
          </cell>
          <cell r="C41" t="str">
            <v>Dep.plazo menor de  90 dias</v>
          </cell>
          <cell r="D41">
            <v>681000000</v>
          </cell>
          <cell r="E41">
            <v>3264000000</v>
          </cell>
          <cell r="F41">
            <v>2000000000</v>
          </cell>
          <cell r="G41">
            <v>0</v>
          </cell>
          <cell r="H41">
            <v>0</v>
          </cell>
          <cell r="J41">
            <v>88316747840</v>
          </cell>
          <cell r="L41">
            <v>94261747840</v>
          </cell>
        </row>
        <row r="42">
          <cell r="B42">
            <v>1120004000</v>
          </cell>
          <cell r="C42" t="str">
            <v>Inversiones en fondos mutuos</v>
          </cell>
          <cell r="D42">
            <v>133000000</v>
          </cell>
          <cell r="E42">
            <v>523000000</v>
          </cell>
          <cell r="F42">
            <v>1422000000</v>
          </cell>
          <cell r="G42">
            <v>1700000000</v>
          </cell>
          <cell r="H42">
            <v>340000000</v>
          </cell>
          <cell r="J42">
            <v>6826000000</v>
          </cell>
          <cell r="L42">
            <v>10944000000</v>
          </cell>
        </row>
        <row r="43">
          <cell r="B43">
            <v>1120004300</v>
          </cell>
          <cell r="C43" t="str">
            <v>Int.devengados fondo mutuos</v>
          </cell>
          <cell r="D43">
            <v>0</v>
          </cell>
          <cell r="E43">
            <v>237663</v>
          </cell>
          <cell r="F43">
            <v>909745</v>
          </cell>
          <cell r="G43">
            <v>1118260</v>
          </cell>
          <cell r="H43">
            <v>136453</v>
          </cell>
          <cell r="J43">
            <v>3936079</v>
          </cell>
          <cell r="L43">
            <v>6338200</v>
          </cell>
        </row>
        <row r="44">
          <cell r="B44">
            <v>1110039141</v>
          </cell>
          <cell r="C44" t="str">
            <v xml:space="preserve"> Itaú pac (depósitos propios)</v>
          </cell>
          <cell r="J44">
            <v>-67598593</v>
          </cell>
          <cell r="L44">
            <v>-67598593</v>
          </cell>
        </row>
        <row r="45">
          <cell r="B45" t="str">
            <v>1110035G41</v>
          </cell>
          <cell r="C45" t="str">
            <v>035G - Santiago (depósitos propios)</v>
          </cell>
          <cell r="G45">
            <v>-59953394</v>
          </cell>
          <cell r="L45">
            <v>-59953394</v>
          </cell>
        </row>
        <row r="46">
          <cell r="B46">
            <v>1110037141</v>
          </cell>
          <cell r="C46" t="str">
            <v>Santander  (depósitos propios)</v>
          </cell>
          <cell r="J46">
            <v>-562444460</v>
          </cell>
          <cell r="L46">
            <v>-562444460</v>
          </cell>
        </row>
        <row r="47">
          <cell r="B47">
            <v>1110037160</v>
          </cell>
          <cell r="C47" t="str">
            <v>0371 - santander pac (depósitos por aclarar)</v>
          </cell>
          <cell r="J47">
            <v>-97804871</v>
          </cell>
          <cell r="L47">
            <v>-97804871</v>
          </cell>
        </row>
        <row r="48">
          <cell r="B48" t="str">
            <v>1110037Q00</v>
          </cell>
          <cell r="C48" t="str">
            <v>037Q - SANTANDER PAC (SALDO CARTOLA)</v>
          </cell>
          <cell r="D48">
            <v>9374570</v>
          </cell>
          <cell r="K48">
            <v>0</v>
          </cell>
          <cell r="L48">
            <v>9374570</v>
          </cell>
        </row>
        <row r="49">
          <cell r="B49" t="str">
            <v>1110037Q41</v>
          </cell>
          <cell r="C49" t="str">
            <v>037Q - SANTANDER PAC (Depósitos Propios)</v>
          </cell>
          <cell r="D49">
            <v>-26778123</v>
          </cell>
          <cell r="K49">
            <v>0</v>
          </cell>
          <cell r="L49">
            <v>-26778123</v>
          </cell>
        </row>
        <row r="50">
          <cell r="B50">
            <v>1110039100</v>
          </cell>
          <cell r="C50" t="str">
            <v>Banco Itaú - Pac</v>
          </cell>
          <cell r="J50">
            <v>56551241</v>
          </cell>
          <cell r="L50">
            <v>56551241</v>
          </cell>
        </row>
        <row r="51">
          <cell r="B51" t="str">
            <v>1110039A00</v>
          </cell>
          <cell r="C51" t="str">
            <v>039A - Bank Boston - PAC</v>
          </cell>
          <cell r="E51">
            <v>551449</v>
          </cell>
          <cell r="L51">
            <v>551449</v>
          </cell>
        </row>
        <row r="52">
          <cell r="B52" t="str">
            <v>1110039Q00</v>
          </cell>
          <cell r="C52" t="str">
            <v>039Q - BOSTON   (SALDO CARTOLA)</v>
          </cell>
          <cell r="D52">
            <v>12972391</v>
          </cell>
          <cell r="L52">
            <v>12972391</v>
          </cell>
        </row>
        <row r="53">
          <cell r="B53">
            <v>1110049100</v>
          </cell>
          <cell r="C53" t="str">
            <v>0491 - security pac</v>
          </cell>
          <cell r="J53">
            <v>5192961</v>
          </cell>
          <cell r="L53">
            <v>5192961</v>
          </cell>
        </row>
        <row r="54">
          <cell r="B54">
            <v>1110049180</v>
          </cell>
          <cell r="C54" t="str">
            <v>0491 - security pac (cargos por aclarar)</v>
          </cell>
          <cell r="J54">
            <v>15149120</v>
          </cell>
          <cell r="L54">
            <v>15149120</v>
          </cell>
        </row>
        <row r="55">
          <cell r="B55" t="str">
            <v>1110049A00</v>
          </cell>
          <cell r="C55" t="str">
            <v>049A - Banco Security - PAC</v>
          </cell>
          <cell r="E55">
            <v>890420</v>
          </cell>
          <cell r="L55">
            <v>890420</v>
          </cell>
        </row>
        <row r="56">
          <cell r="B56">
            <v>1110504100</v>
          </cell>
          <cell r="C56" t="str">
            <v>5041 - bhif matriz</v>
          </cell>
          <cell r="J56">
            <v>3997148</v>
          </cell>
          <cell r="L56">
            <v>3997148</v>
          </cell>
        </row>
        <row r="57">
          <cell r="B57">
            <v>1110504141</v>
          </cell>
          <cell r="C57" t="str">
            <v>5041 - bhif matriz (depósitos propios)</v>
          </cell>
          <cell r="J57">
            <v>-19328541</v>
          </cell>
          <cell r="L57">
            <v>-19328541</v>
          </cell>
        </row>
        <row r="58">
          <cell r="B58">
            <v>1110504160</v>
          </cell>
          <cell r="C58" t="str">
            <v>5041 - bhif matriz (depósitos por aclarar)</v>
          </cell>
          <cell r="J58">
            <v>-51309767</v>
          </cell>
          <cell r="L58">
            <v>-51309767</v>
          </cell>
        </row>
        <row r="59">
          <cell r="B59" t="str">
            <v>1110504A00</v>
          </cell>
          <cell r="C59" t="str">
            <v>504A - Banco BHIF - PAC</v>
          </cell>
          <cell r="E59">
            <v>695942</v>
          </cell>
          <cell r="L59">
            <v>695942</v>
          </cell>
        </row>
        <row r="60">
          <cell r="B60" t="str">
            <v>1110504A41</v>
          </cell>
          <cell r="C60" t="str">
            <v>504A - Bhif    (depósitos propios)</v>
          </cell>
          <cell r="E60">
            <v>-4646572</v>
          </cell>
          <cell r="L60">
            <v>-4646572</v>
          </cell>
        </row>
        <row r="61">
          <cell r="B61" t="str">
            <v>1110504J00</v>
          </cell>
          <cell r="C61" t="str">
            <v>504J - Banco BHIF</v>
          </cell>
          <cell r="F61">
            <v>81739062</v>
          </cell>
          <cell r="L61">
            <v>81739062</v>
          </cell>
        </row>
        <row r="62">
          <cell r="B62" t="str">
            <v>1110504J41</v>
          </cell>
          <cell r="C62" t="str">
            <v>504J - Bhif  (depósitos propios)</v>
          </cell>
          <cell r="F62">
            <v>-852523</v>
          </cell>
          <cell r="L62">
            <v>-852523</v>
          </cell>
        </row>
        <row r="63">
          <cell r="B63" t="str">
            <v>1110504M00</v>
          </cell>
          <cell r="C63" t="str">
            <v>BBVA</v>
          </cell>
          <cell r="H63">
            <v>2251316</v>
          </cell>
          <cell r="L63">
            <v>2251316</v>
          </cell>
        </row>
        <row r="64">
          <cell r="B64" t="str">
            <v>1110504M41</v>
          </cell>
          <cell r="C64" t="str">
            <v>BBVA  (depositos propios)</v>
          </cell>
          <cell r="H64">
            <v>-1611983</v>
          </cell>
          <cell r="L64">
            <v>-1611983</v>
          </cell>
        </row>
        <row r="65">
          <cell r="B65">
            <v>1110507100</v>
          </cell>
          <cell r="C65" t="str">
            <v>5071 - del desarrollo-pac</v>
          </cell>
          <cell r="J65">
            <v>991528</v>
          </cell>
          <cell r="L65">
            <v>991528</v>
          </cell>
        </row>
        <row r="66">
          <cell r="B66">
            <v>1110999900</v>
          </cell>
          <cell r="C66" t="str">
            <v>Pagos en Transito</v>
          </cell>
          <cell r="E66">
            <v>-2235884</v>
          </cell>
          <cell r="F66">
            <v>0</v>
          </cell>
          <cell r="H66">
            <v>-17467</v>
          </cell>
          <cell r="J66">
            <v>-101200982</v>
          </cell>
          <cell r="L66">
            <v>-103454333</v>
          </cell>
        </row>
        <row r="67">
          <cell r="B67">
            <v>1110001100</v>
          </cell>
          <cell r="C67" t="str">
            <v>Banco Chile  -  Cartola</v>
          </cell>
          <cell r="J67">
            <v>648865031</v>
          </cell>
          <cell r="L67">
            <v>648865031</v>
          </cell>
        </row>
        <row r="68">
          <cell r="B68">
            <v>1110001121</v>
          </cell>
          <cell r="C68" t="str">
            <v>Banco Chile (cheques girados)</v>
          </cell>
          <cell r="J68">
            <v>-580726625</v>
          </cell>
          <cell r="L68">
            <v>-580726625</v>
          </cell>
        </row>
        <row r="69">
          <cell r="B69">
            <v>1110001122</v>
          </cell>
          <cell r="C69" t="str">
            <v>Banco Chile (transferencias emitidas)</v>
          </cell>
          <cell r="J69">
            <v>-1673223</v>
          </cell>
          <cell r="L69">
            <v>-1673223</v>
          </cell>
        </row>
        <row r="70">
          <cell r="B70">
            <v>1110001141</v>
          </cell>
          <cell r="C70" t="str">
            <v>Banco Chile (depósitos propios)</v>
          </cell>
          <cell r="J70">
            <v>-68527812</v>
          </cell>
          <cell r="L70">
            <v>-68527812</v>
          </cell>
        </row>
        <row r="71">
          <cell r="B71">
            <v>1110001160</v>
          </cell>
          <cell r="C71" t="str">
            <v>Banco Chile (depositos por aclarar)</v>
          </cell>
          <cell r="J71">
            <v>-214393830</v>
          </cell>
          <cell r="L71">
            <v>-214393830</v>
          </cell>
        </row>
        <row r="72">
          <cell r="B72">
            <v>1110001165</v>
          </cell>
          <cell r="C72" t="str">
            <v>Banco Chile  (recaudacion PAC)</v>
          </cell>
          <cell r="J72">
            <v>-31296470</v>
          </cell>
          <cell r="L72">
            <v>-31296470</v>
          </cell>
        </row>
        <row r="73">
          <cell r="B73">
            <v>1110001180</v>
          </cell>
          <cell r="C73" t="str">
            <v>Banco  Chile (cargos por aclarar)</v>
          </cell>
          <cell r="J73">
            <v>235871643</v>
          </cell>
          <cell r="L73">
            <v>235871643</v>
          </cell>
        </row>
        <row r="74">
          <cell r="B74" t="str">
            <v>1110001A00</v>
          </cell>
          <cell r="C74" t="str">
            <v>0011 - Banco de Chile</v>
          </cell>
          <cell r="E74">
            <v>219557172</v>
          </cell>
          <cell r="L74">
            <v>219557172</v>
          </cell>
        </row>
        <row r="75">
          <cell r="B75" t="str">
            <v>1110001A21</v>
          </cell>
          <cell r="C75" t="str">
            <v>001A - Chile Pac (cheques girados)</v>
          </cell>
          <cell r="E75">
            <v>-108124211</v>
          </cell>
          <cell r="L75">
            <v>-108124211</v>
          </cell>
        </row>
        <row r="76">
          <cell r="B76" t="str">
            <v>1110001A41</v>
          </cell>
          <cell r="C76" t="str">
            <v>001A - Chile Pac (depósitos propios)</v>
          </cell>
          <cell r="E76">
            <v>-485126</v>
          </cell>
          <cell r="L76">
            <v>-485126</v>
          </cell>
        </row>
        <row r="77">
          <cell r="B77" t="str">
            <v>1110001A60</v>
          </cell>
          <cell r="C77" t="str">
            <v>001A - Chile Pac (depósitos por aclarar)</v>
          </cell>
          <cell r="E77">
            <v>-116449497</v>
          </cell>
          <cell r="L77">
            <v>-116449497</v>
          </cell>
        </row>
        <row r="78">
          <cell r="B78" t="str">
            <v>1110001A65</v>
          </cell>
          <cell r="C78" t="str">
            <v>001A - Chile Pac (recaudación pac)</v>
          </cell>
          <cell r="E78">
            <v>-20557135</v>
          </cell>
          <cell r="L78">
            <v>-20557135</v>
          </cell>
        </row>
        <row r="79">
          <cell r="B79" t="str">
            <v>1110001Q00</v>
          </cell>
          <cell r="C79" t="str">
            <v>001Q - DE CHILE  (SALDO CARTOLA)</v>
          </cell>
          <cell r="D79">
            <v>51276512</v>
          </cell>
          <cell r="L79">
            <v>51276512</v>
          </cell>
        </row>
        <row r="80">
          <cell r="B80" t="str">
            <v>1110001Q41</v>
          </cell>
          <cell r="C80" t="str">
            <v>001Q - DE CHILE (Depósitos Propios)</v>
          </cell>
          <cell r="D80">
            <v>-10549296</v>
          </cell>
          <cell r="L80">
            <v>-10549296</v>
          </cell>
        </row>
        <row r="81">
          <cell r="B81" t="str">
            <v>1110001Q60</v>
          </cell>
          <cell r="C81" t="str">
            <v>001Q - DE CHILE (Depósitos por Aclarar)</v>
          </cell>
          <cell r="D81">
            <v>-4128824</v>
          </cell>
          <cell r="L81">
            <v>-4128824</v>
          </cell>
        </row>
        <row r="82">
          <cell r="B82">
            <v>1110012100</v>
          </cell>
          <cell r="C82" t="str">
            <v>0121 - estado</v>
          </cell>
          <cell r="J82">
            <v>615814757</v>
          </cell>
          <cell r="L82">
            <v>615814757</v>
          </cell>
        </row>
        <row r="83">
          <cell r="B83">
            <v>1110012141</v>
          </cell>
          <cell r="C83" t="str">
            <v>0121 - estado (depósitos propios)</v>
          </cell>
          <cell r="J83">
            <v>-51089584</v>
          </cell>
          <cell r="L83">
            <v>-51089584</v>
          </cell>
        </row>
        <row r="84">
          <cell r="B84">
            <v>1110012180</v>
          </cell>
          <cell r="C84" t="str">
            <v>0121 - estado (cargos por aclarar)</v>
          </cell>
          <cell r="J84">
            <v>5801111</v>
          </cell>
          <cell r="L84">
            <v>5801111</v>
          </cell>
        </row>
        <row r="85">
          <cell r="B85">
            <v>1110014100</v>
          </cell>
          <cell r="C85" t="str">
            <v>0141 - Scotianbank-pac</v>
          </cell>
          <cell r="J85">
            <v>70985584</v>
          </cell>
          <cell r="L85">
            <v>70985584</v>
          </cell>
        </row>
        <row r="86">
          <cell r="B86">
            <v>1110014141</v>
          </cell>
          <cell r="C86" t="str">
            <v>0141 - sudamericano-pac (depósitos propios)</v>
          </cell>
          <cell r="J86">
            <v>-60192178</v>
          </cell>
          <cell r="L86">
            <v>-60192178</v>
          </cell>
        </row>
        <row r="87">
          <cell r="B87">
            <v>1110014180</v>
          </cell>
          <cell r="C87" t="str">
            <v>0141 - sudamericano-pac (cargos por aclarar)</v>
          </cell>
          <cell r="J87">
            <v>43438797</v>
          </cell>
          <cell r="L87">
            <v>43438797</v>
          </cell>
        </row>
        <row r="88">
          <cell r="B88" t="str">
            <v>1110014A00</v>
          </cell>
          <cell r="C88" t="str">
            <v>014A - Sudamericano-pac</v>
          </cell>
          <cell r="E88">
            <v>13236517</v>
          </cell>
          <cell r="L88">
            <v>13236517</v>
          </cell>
        </row>
        <row r="89">
          <cell r="B89" t="str">
            <v>1110014A41</v>
          </cell>
          <cell r="C89" t="str">
            <v>014A - Sudamericano-Pac (depósitos propios)</v>
          </cell>
          <cell r="E89">
            <v>-3762939</v>
          </cell>
          <cell r="L89">
            <v>-3762939</v>
          </cell>
        </row>
        <row r="90">
          <cell r="B90">
            <v>1110016100</v>
          </cell>
          <cell r="C90" t="str">
            <v>0161 - credito-pac</v>
          </cell>
          <cell r="J90">
            <v>385050573</v>
          </cell>
          <cell r="L90">
            <v>385050573</v>
          </cell>
        </row>
        <row r="91">
          <cell r="B91">
            <v>1110016141</v>
          </cell>
          <cell r="C91" t="str">
            <v>0161 - credito-pac (depósitos propios)</v>
          </cell>
          <cell r="J91">
            <v>1692066271</v>
          </cell>
          <cell r="L91">
            <v>1692066271</v>
          </cell>
        </row>
        <row r="92">
          <cell r="B92">
            <v>1110016160</v>
          </cell>
          <cell r="C92" t="str">
            <v>0161 - credito-pac (depósitos por aclarar)</v>
          </cell>
          <cell r="J92">
            <v>-141684101</v>
          </cell>
          <cell r="L92">
            <v>-141684101</v>
          </cell>
        </row>
        <row r="93">
          <cell r="B93">
            <v>1110016165</v>
          </cell>
          <cell r="C93" t="str">
            <v>0161 - credito pac (recaudación pac)</v>
          </cell>
          <cell r="J93">
            <v>-98665538</v>
          </cell>
          <cell r="L93">
            <v>-98665538</v>
          </cell>
        </row>
        <row r="94">
          <cell r="B94">
            <v>1110016180</v>
          </cell>
          <cell r="C94" t="str">
            <v>0161 - credito-pac (cargos por aclarar)</v>
          </cell>
          <cell r="J94">
            <v>29877952</v>
          </cell>
          <cell r="L94">
            <v>29877952</v>
          </cell>
        </row>
        <row r="95">
          <cell r="B95">
            <v>1110016181</v>
          </cell>
          <cell r="C95" t="str">
            <v>0161 - credito-pac (cheques protestados)</v>
          </cell>
          <cell r="J95">
            <v>8584000</v>
          </cell>
          <cell r="L95">
            <v>8584000</v>
          </cell>
        </row>
        <row r="96">
          <cell r="B96" t="str">
            <v>1110016A00</v>
          </cell>
          <cell r="C96" t="str">
            <v>016A - Banco de Crédito PAC</v>
          </cell>
          <cell r="E96">
            <v>47630396</v>
          </cell>
          <cell r="L96">
            <v>47630396</v>
          </cell>
        </row>
        <row r="97">
          <cell r="B97" t="str">
            <v>1110016A41</v>
          </cell>
          <cell r="C97" t="str">
            <v>016A - Credito - Pac (depósitos propios)</v>
          </cell>
          <cell r="E97">
            <v>406551985</v>
          </cell>
          <cell r="L97">
            <v>406551985</v>
          </cell>
        </row>
        <row r="98">
          <cell r="B98" t="str">
            <v>1110016A65</v>
          </cell>
          <cell r="C98" t="str">
            <v>016A - Credito - Pac (recaudación pac)</v>
          </cell>
          <cell r="E98">
            <v>-1066390</v>
          </cell>
          <cell r="L98">
            <v>-1066390</v>
          </cell>
        </row>
        <row r="99">
          <cell r="B99" t="str">
            <v>1110016K00</v>
          </cell>
          <cell r="C99" t="str">
            <v>161K - BCI  (disponible)</v>
          </cell>
          <cell r="G99">
            <v>1745512</v>
          </cell>
          <cell r="L99">
            <v>1745512</v>
          </cell>
        </row>
        <row r="100">
          <cell r="B100" t="str">
            <v>1110016Q00</v>
          </cell>
          <cell r="C100" t="str">
            <v>016Q - CREDITO  (SALDO CARTOLA)</v>
          </cell>
          <cell r="D100">
            <v>144640535</v>
          </cell>
          <cell r="L100">
            <v>144640535</v>
          </cell>
        </row>
        <row r="101">
          <cell r="B101" t="str">
            <v>1110016Q41</v>
          </cell>
          <cell r="C101" t="str">
            <v>016Q - CREDITO   (Depósitos Propios)</v>
          </cell>
          <cell r="D101">
            <v>138318258</v>
          </cell>
          <cell r="L101">
            <v>138318258</v>
          </cell>
        </row>
        <row r="102">
          <cell r="B102">
            <v>1110028100</v>
          </cell>
          <cell r="C102" t="str">
            <v>0281 - bice pac</v>
          </cell>
          <cell r="J102">
            <v>235223455</v>
          </cell>
          <cell r="L102">
            <v>235223455</v>
          </cell>
        </row>
        <row r="103">
          <cell r="B103">
            <v>1110028120</v>
          </cell>
          <cell r="C103" t="str">
            <v>0281 - bice pac (cargos esperados)</v>
          </cell>
          <cell r="J103">
            <v>-213500000</v>
          </cell>
          <cell r="L103">
            <v>-213500000</v>
          </cell>
        </row>
        <row r="104">
          <cell r="B104">
            <v>1110028141</v>
          </cell>
          <cell r="C104" t="str">
            <v>0281 - bice pac (depósitos propios)</v>
          </cell>
          <cell r="J104">
            <v>-3143230</v>
          </cell>
          <cell r="L104">
            <v>-3143230</v>
          </cell>
        </row>
        <row r="105">
          <cell r="B105">
            <v>1110028180</v>
          </cell>
          <cell r="C105" t="str">
            <v>0281 - bice pac (cargos por aclarar)</v>
          </cell>
          <cell r="J105">
            <v>9531442</v>
          </cell>
          <cell r="L105">
            <v>9531442</v>
          </cell>
        </row>
        <row r="106">
          <cell r="B106" t="str">
            <v>1110028A00</v>
          </cell>
          <cell r="C106" t="str">
            <v>028A - Banco Bice PAC</v>
          </cell>
          <cell r="E106">
            <v>3962010</v>
          </cell>
          <cell r="L106">
            <v>3962010</v>
          </cell>
        </row>
        <row r="107">
          <cell r="B107" t="str">
            <v>1110028A41</v>
          </cell>
          <cell r="C107" t="str">
            <v>028A  - bice pac (depósitos propios)</v>
          </cell>
          <cell r="E107">
            <v>-993635</v>
          </cell>
          <cell r="L107">
            <v>-993635</v>
          </cell>
        </row>
        <row r="108">
          <cell r="B108" t="str">
            <v>1110028Q00</v>
          </cell>
          <cell r="C108" t="str">
            <v>028Q - BICE   (SALDO CARTOLA)</v>
          </cell>
          <cell r="D108">
            <v>5786352</v>
          </cell>
          <cell r="L108">
            <v>5786352</v>
          </cell>
        </row>
        <row r="109">
          <cell r="B109">
            <v>1110035100</v>
          </cell>
          <cell r="C109" t="str">
            <v>0351 - Santander Santiago</v>
          </cell>
          <cell r="J109">
            <v>257378763</v>
          </cell>
          <cell r="L109">
            <v>257378763</v>
          </cell>
        </row>
        <row r="110">
          <cell r="B110">
            <v>1110035141</v>
          </cell>
          <cell r="C110" t="str">
            <v>0351 - santiago (depósitos propios)</v>
          </cell>
          <cell r="J110">
            <v>545375009</v>
          </cell>
          <cell r="L110">
            <v>545375009</v>
          </cell>
        </row>
        <row r="111">
          <cell r="B111">
            <v>1110035160</v>
          </cell>
          <cell r="C111" t="str">
            <v>0351 - santiago (depósitos por aclarar)</v>
          </cell>
          <cell r="J111">
            <v>-2529288</v>
          </cell>
          <cell r="L111">
            <v>-2529288</v>
          </cell>
        </row>
        <row r="112">
          <cell r="B112">
            <v>1110035300</v>
          </cell>
          <cell r="C112" t="str">
            <v>0353 - Banco Santander (Disponible)</v>
          </cell>
          <cell r="J112">
            <v>-147003462</v>
          </cell>
          <cell r="L112">
            <v>-147003462</v>
          </cell>
        </row>
        <row r="113">
          <cell r="B113" t="str">
            <v>1110035A00</v>
          </cell>
          <cell r="C113" t="str">
            <v>0351 - Banco Santiago PAC</v>
          </cell>
          <cell r="E113">
            <v>59391343</v>
          </cell>
          <cell r="L113">
            <v>59391343</v>
          </cell>
        </row>
        <row r="114">
          <cell r="B114" t="str">
            <v>1110035A41</v>
          </cell>
          <cell r="C114" t="str">
            <v>035A - Santiago (depósitos propios)</v>
          </cell>
          <cell r="E114">
            <v>-12589213</v>
          </cell>
          <cell r="L114">
            <v>-12589213</v>
          </cell>
        </row>
        <row r="115">
          <cell r="B115" t="str">
            <v>1110035A60</v>
          </cell>
          <cell r="C115" t="str">
            <v>035A - Santiago (depósitos por aclarar)</v>
          </cell>
          <cell r="E115">
            <v>-3740220</v>
          </cell>
          <cell r="L115">
            <v>-3740220</v>
          </cell>
        </row>
        <row r="116">
          <cell r="B116" t="str">
            <v>1110035G00</v>
          </cell>
          <cell r="C116" t="str">
            <v>035G - Banco Santiago</v>
          </cell>
          <cell r="G116">
            <v>78807155</v>
          </cell>
          <cell r="L116">
            <v>78807155</v>
          </cell>
        </row>
        <row r="117">
          <cell r="B117" t="str">
            <v>OTROS ACTIVOS NO FINANCIEROS, CO</v>
          </cell>
          <cell r="C117" t="str">
            <v>Otros Activos No Financieros, Corriente</v>
          </cell>
          <cell r="D117">
            <v>307146747</v>
          </cell>
          <cell r="E117">
            <v>472771696</v>
          </cell>
          <cell r="F117">
            <v>31642820</v>
          </cell>
          <cell r="G117">
            <v>13941654</v>
          </cell>
          <cell r="H117">
            <v>30185954</v>
          </cell>
          <cell r="I117">
            <v>678131137</v>
          </cell>
          <cell r="J117">
            <v>5646735366</v>
          </cell>
          <cell r="L117">
            <v>7180555374</v>
          </cell>
        </row>
        <row r="118">
          <cell r="B118">
            <v>1160002500</v>
          </cell>
          <cell r="C118" t="str">
            <v>Remanente credito Fiscal</v>
          </cell>
          <cell r="D118">
            <v>127439221</v>
          </cell>
          <cell r="E118">
            <v>0</v>
          </cell>
          <cell r="G118">
            <v>0</v>
          </cell>
          <cell r="I118">
            <v>662020049</v>
          </cell>
          <cell r="L118">
            <v>789459270</v>
          </cell>
        </row>
        <row r="119">
          <cell r="B119">
            <v>1185001000</v>
          </cell>
          <cell r="C119" t="str">
            <v>Nuevos proyectos</v>
          </cell>
          <cell r="J119">
            <v>14378998</v>
          </cell>
          <cell r="L119">
            <v>14378998</v>
          </cell>
        </row>
        <row r="120">
          <cell r="B120">
            <v>1170004000</v>
          </cell>
          <cell r="C120" t="str">
            <v>Gastos anticipados</v>
          </cell>
          <cell r="D120">
            <v>58225260</v>
          </cell>
          <cell r="E120">
            <v>232238494</v>
          </cell>
          <cell r="H120">
            <v>0</v>
          </cell>
          <cell r="J120">
            <v>2358479636</v>
          </cell>
          <cell r="L120">
            <v>2648943390</v>
          </cell>
        </row>
        <row r="121">
          <cell r="B121">
            <v>1170001000</v>
          </cell>
          <cell r="C121" t="str">
            <v>Seguros anticipados</v>
          </cell>
          <cell r="D121">
            <v>121482266</v>
          </cell>
          <cell r="E121">
            <v>240533202</v>
          </cell>
          <cell r="F121">
            <v>31642820</v>
          </cell>
          <cell r="G121">
            <v>13941654</v>
          </cell>
          <cell r="H121">
            <v>30185954</v>
          </cell>
          <cell r="I121">
            <v>16111088</v>
          </cell>
          <cell r="J121">
            <v>3273876732</v>
          </cell>
          <cell r="L121">
            <v>3727773716</v>
          </cell>
        </row>
        <row r="122">
          <cell r="B122" t="str">
            <v>DEUDORES COMERCIALES Y OTRAS CUE</v>
          </cell>
          <cell r="C122" t="str">
            <v>Deudores Comerciales y Otras Cuentas por Cobrar, Neto, Corri</v>
          </cell>
          <cell r="D122">
            <v>4726331459</v>
          </cell>
          <cell r="E122">
            <v>13705674128</v>
          </cell>
          <cell r="F122">
            <v>7342960844</v>
          </cell>
          <cell r="G122">
            <v>1116303410</v>
          </cell>
          <cell r="H122">
            <v>6294733517</v>
          </cell>
          <cell r="I122">
            <v>1040572814</v>
          </cell>
          <cell r="J122">
            <v>97781466570</v>
          </cell>
          <cell r="L122">
            <v>132008042742</v>
          </cell>
        </row>
        <row r="123">
          <cell r="B123">
            <v>1112002000</v>
          </cell>
          <cell r="C123" t="str">
            <v>Deposito por Aclarar Rendiciones</v>
          </cell>
          <cell r="E123">
            <v>390266</v>
          </cell>
          <cell r="F123">
            <v>67521</v>
          </cell>
          <cell r="H123">
            <v>0</v>
          </cell>
          <cell r="J123">
            <v>3855611</v>
          </cell>
          <cell r="L123">
            <v>4313398</v>
          </cell>
        </row>
        <row r="124">
          <cell r="B124">
            <v>1140003200</v>
          </cell>
          <cell r="C124" t="str">
            <v>Anticipo bienestar AA</v>
          </cell>
          <cell r="J124">
            <v>39226</v>
          </cell>
          <cell r="L124">
            <v>39226</v>
          </cell>
        </row>
        <row r="125">
          <cell r="B125">
            <v>1142005700</v>
          </cell>
          <cell r="C125" t="str">
            <v>Anticipo Bono termino de negociación</v>
          </cell>
          <cell r="D125">
            <v>11148423</v>
          </cell>
          <cell r="E125">
            <v>105947679</v>
          </cell>
          <cell r="F125">
            <v>93018299</v>
          </cell>
          <cell r="G125">
            <v>2806486</v>
          </cell>
          <cell r="H125">
            <v>105513148</v>
          </cell>
          <cell r="J125">
            <v>2472623464</v>
          </cell>
          <cell r="L125">
            <v>2791057499</v>
          </cell>
        </row>
        <row r="126">
          <cell r="B126">
            <v>1142004000</v>
          </cell>
          <cell r="C126" t="str">
            <v>Descuentos sharing</v>
          </cell>
          <cell r="E126">
            <v>-1289382</v>
          </cell>
          <cell r="J126">
            <v>600847259</v>
          </cell>
          <cell r="L126">
            <v>599557877</v>
          </cell>
        </row>
        <row r="127">
          <cell r="B127">
            <v>1131002500</v>
          </cell>
          <cell r="C127" t="str">
            <v>Transitoria de APA y CPA  (2)</v>
          </cell>
          <cell r="D127">
            <v>324590</v>
          </cell>
          <cell r="E127">
            <v>19017858</v>
          </cell>
          <cell r="J127">
            <v>166148056</v>
          </cell>
          <cell r="L127">
            <v>185490504</v>
          </cell>
        </row>
        <row r="128">
          <cell r="B128">
            <v>1140004000</v>
          </cell>
          <cell r="C128" t="str">
            <v>Depósito en garantia por arriendo</v>
          </cell>
          <cell r="D128">
            <v>2602860</v>
          </cell>
          <cell r="E128">
            <v>1717791</v>
          </cell>
          <cell r="F128">
            <v>1040000</v>
          </cell>
          <cell r="G128">
            <v>10267416</v>
          </cell>
          <cell r="H128">
            <v>4151638</v>
          </cell>
          <cell r="J128">
            <v>74935051</v>
          </cell>
          <cell r="L128">
            <v>94714756</v>
          </cell>
        </row>
        <row r="129">
          <cell r="B129">
            <v>1140099999</v>
          </cell>
          <cell r="C129" t="str">
            <v>Valorm/e deudores</v>
          </cell>
          <cell r="D129">
            <v>1504290</v>
          </cell>
          <cell r="E129">
            <v>1041411</v>
          </cell>
          <cell r="J129">
            <v>42758625</v>
          </cell>
          <cell r="L129">
            <v>45304326</v>
          </cell>
        </row>
        <row r="130">
          <cell r="B130">
            <v>1185003000</v>
          </cell>
          <cell r="C130" t="str">
            <v>Ingresos por recibir</v>
          </cell>
          <cell r="E130">
            <v>26973000</v>
          </cell>
          <cell r="L130">
            <v>26973000</v>
          </cell>
        </row>
        <row r="131">
          <cell r="B131">
            <v>1142003300</v>
          </cell>
          <cell r="C131" t="str">
            <v>Convenios Unidad de bienestar</v>
          </cell>
          <cell r="D131">
            <v>-119018</v>
          </cell>
          <cell r="E131">
            <v>-692887</v>
          </cell>
          <cell r="F131">
            <v>-451378</v>
          </cell>
          <cell r="G131">
            <v>18266203</v>
          </cell>
          <cell r="H131">
            <v>-620540</v>
          </cell>
          <cell r="J131">
            <v>-2544155</v>
          </cell>
          <cell r="L131">
            <v>13838225</v>
          </cell>
        </row>
        <row r="132">
          <cell r="B132">
            <v>1142002500</v>
          </cell>
          <cell r="C132" t="str">
            <v>Cta de paso licencias médicas</v>
          </cell>
          <cell r="D132">
            <v>32442</v>
          </cell>
          <cell r="E132">
            <v>-72253</v>
          </cell>
          <cell r="F132">
            <v>4941274</v>
          </cell>
          <cell r="G132">
            <v>-1246406</v>
          </cell>
          <cell r="H132">
            <v>69990</v>
          </cell>
          <cell r="J132">
            <v>-11564457</v>
          </cell>
          <cell r="L132">
            <v>-7839410</v>
          </cell>
        </row>
        <row r="133">
          <cell r="B133">
            <v>1142005500</v>
          </cell>
          <cell r="C133" t="str">
            <v>Prestamos al personal</v>
          </cell>
          <cell r="D133">
            <v>-5371263</v>
          </cell>
          <cell r="E133">
            <v>-18907493</v>
          </cell>
          <cell r="F133">
            <v>38959301</v>
          </cell>
          <cell r="G133">
            <v>13823696</v>
          </cell>
          <cell r="H133">
            <v>13161641</v>
          </cell>
          <cell r="J133">
            <v>1704610489</v>
          </cell>
          <cell r="L133">
            <v>1746276371</v>
          </cell>
        </row>
        <row r="134">
          <cell r="B134">
            <v>1112001000</v>
          </cell>
          <cell r="C134" t="str">
            <v>Fondo fijo caja chica</v>
          </cell>
          <cell r="E134">
            <v>1300000</v>
          </cell>
          <cell r="F134">
            <v>18300000</v>
          </cell>
          <cell r="G134">
            <v>3700000</v>
          </cell>
          <cell r="H134">
            <v>15400000</v>
          </cell>
          <cell r="J134">
            <v>16391668</v>
          </cell>
          <cell r="L134">
            <v>55091668</v>
          </cell>
        </row>
        <row r="135">
          <cell r="B135">
            <v>1112003000</v>
          </cell>
          <cell r="C135" t="str">
            <v>Fondos de rendicion inmediata</v>
          </cell>
          <cell r="D135">
            <v>16176577</v>
          </cell>
          <cell r="E135">
            <v>83229746</v>
          </cell>
          <cell r="F135">
            <v>7593425</v>
          </cell>
          <cell r="G135">
            <v>17523208</v>
          </cell>
          <cell r="H135">
            <v>54814185</v>
          </cell>
          <cell r="I135">
            <v>0</v>
          </cell>
          <cell r="J135">
            <v>939575856</v>
          </cell>
          <cell r="L135">
            <v>1118912997</v>
          </cell>
        </row>
        <row r="136">
          <cell r="B136">
            <v>1140002000</v>
          </cell>
          <cell r="C136" t="str">
            <v>Anticipo a proveedores y contratistas</v>
          </cell>
          <cell r="F136">
            <v>0</v>
          </cell>
          <cell r="G136">
            <v>247995367</v>
          </cell>
          <cell r="H136">
            <v>154600961</v>
          </cell>
          <cell r="I136">
            <v>0</v>
          </cell>
          <cell r="J136">
            <v>426524669</v>
          </cell>
          <cell r="L136">
            <v>829120997</v>
          </cell>
        </row>
        <row r="137">
          <cell r="B137">
            <v>1142002000</v>
          </cell>
          <cell r="C137" t="str">
            <v>Ctas por cobrar  licencias medicas</v>
          </cell>
          <cell r="D137">
            <v>4356058</v>
          </cell>
          <cell r="E137">
            <v>-736175</v>
          </cell>
          <cell r="F137">
            <v>-2208765</v>
          </cell>
          <cell r="G137">
            <v>5848119</v>
          </cell>
          <cell r="H137">
            <v>16752807</v>
          </cell>
          <cell r="J137">
            <v>166211921</v>
          </cell>
          <cell r="L137">
            <v>190223965</v>
          </cell>
        </row>
        <row r="138">
          <cell r="B138">
            <v>1142003000</v>
          </cell>
          <cell r="C138" t="str">
            <v>Cuenta por cobrar al personal</v>
          </cell>
          <cell r="D138">
            <v>60097</v>
          </cell>
          <cell r="E138">
            <v>38008</v>
          </cell>
          <cell r="F138">
            <v>1099231</v>
          </cell>
          <cell r="G138">
            <v>7492</v>
          </cell>
          <cell r="H138">
            <v>2140068</v>
          </cell>
          <cell r="J138">
            <v>1590963</v>
          </cell>
          <cell r="L138">
            <v>4935859</v>
          </cell>
        </row>
        <row r="139">
          <cell r="B139">
            <v>1142003500</v>
          </cell>
          <cell r="C139" t="str">
            <v>Cuenta por cobrar ejecutivos</v>
          </cell>
          <cell r="E139">
            <v>0</v>
          </cell>
          <cell r="J139">
            <v>13011385</v>
          </cell>
          <cell r="L139">
            <v>13011385</v>
          </cell>
        </row>
        <row r="140">
          <cell r="B140">
            <v>1142005000</v>
          </cell>
          <cell r="C140" t="str">
            <v>Cuentas x cobrar personal SAP</v>
          </cell>
          <cell r="D140">
            <v>2287341</v>
          </cell>
          <cell r="E140">
            <v>13126082</v>
          </cell>
          <cell r="F140">
            <v>-15749406</v>
          </cell>
          <cell r="G140">
            <v>-1189209</v>
          </cell>
          <cell r="H140">
            <v>3647835</v>
          </cell>
          <cell r="J140">
            <v>6004317</v>
          </cell>
          <cell r="L140">
            <v>8126960</v>
          </cell>
        </row>
        <row r="141">
          <cell r="B141">
            <v>1112004000</v>
          </cell>
          <cell r="C141" t="str">
            <v>Documentos entregado en garantía</v>
          </cell>
          <cell r="J141">
            <v>11097706</v>
          </cell>
          <cell r="L141">
            <v>11097706</v>
          </cell>
        </row>
        <row r="142">
          <cell r="B142">
            <v>1130001000</v>
          </cell>
          <cell r="C142" t="str">
            <v>Clientes ventas ocasionales</v>
          </cell>
          <cell r="D142">
            <v>97096176</v>
          </cell>
          <cell r="E142">
            <v>281426858</v>
          </cell>
          <cell r="F142">
            <v>3922251817</v>
          </cell>
          <cell r="G142">
            <v>658061263</v>
          </cell>
          <cell r="H142">
            <v>1647417916</v>
          </cell>
          <cell r="I142">
            <v>676912437</v>
          </cell>
          <cell r="J142">
            <v>2025933566</v>
          </cell>
          <cell r="L142">
            <v>9309100033</v>
          </cell>
        </row>
        <row r="143">
          <cell r="B143">
            <v>1130005000</v>
          </cell>
          <cell r="C143" t="str">
            <v>Recaudación por abonar ventas ocasionales</v>
          </cell>
          <cell r="D143">
            <v>0</v>
          </cell>
          <cell r="E143">
            <v>149896522</v>
          </cell>
          <cell r="F143">
            <v>-4527282</v>
          </cell>
          <cell r="G143">
            <v>-608074</v>
          </cell>
          <cell r="H143">
            <v>-20349552</v>
          </cell>
          <cell r="J143">
            <v>522720801</v>
          </cell>
          <cell r="L143">
            <v>647132415</v>
          </cell>
        </row>
        <row r="144">
          <cell r="B144">
            <v>1130009900</v>
          </cell>
          <cell r="C144" t="str">
            <v>Prov.deudores por ventas ocas. incobrable</v>
          </cell>
          <cell r="G144">
            <v>-11838648</v>
          </cell>
          <cell r="H144">
            <v>-27760671</v>
          </cell>
          <cell r="I144">
            <v>-14730451</v>
          </cell>
          <cell r="J144">
            <v>-8512380</v>
          </cell>
          <cell r="L144">
            <v>-62842150</v>
          </cell>
        </row>
        <row r="145">
          <cell r="B145">
            <v>1131000500</v>
          </cell>
          <cell r="C145" t="str">
            <v>Deudores por consumos</v>
          </cell>
          <cell r="D145">
            <v>3447038054</v>
          </cell>
          <cell r="E145">
            <v>9337068824</v>
          </cell>
          <cell r="J145">
            <v>91813233598</v>
          </cell>
          <cell r="L145">
            <v>104597340476</v>
          </cell>
        </row>
        <row r="146">
          <cell r="B146">
            <v>1131000600</v>
          </cell>
          <cell r="C146" t="str">
            <v>Recaudacion por abonar clientes</v>
          </cell>
          <cell r="D146">
            <v>155918</v>
          </cell>
          <cell r="E146">
            <v>1684982</v>
          </cell>
          <cell r="J146">
            <v>-4677362</v>
          </cell>
          <cell r="L146">
            <v>-2836462</v>
          </cell>
        </row>
        <row r="147">
          <cell r="B147">
            <v>1131001500</v>
          </cell>
          <cell r="C147" t="str">
            <v>Provision ingresos devengados</v>
          </cell>
          <cell r="D147">
            <v>1260820030</v>
          </cell>
          <cell r="E147">
            <v>4654343805</v>
          </cell>
          <cell r="F147">
            <v>3298593393</v>
          </cell>
          <cell r="G147">
            <v>122091647</v>
          </cell>
          <cell r="H147">
            <v>4275930536</v>
          </cell>
          <cell r="I147">
            <v>378390828</v>
          </cell>
          <cell r="J147">
            <v>39503161564</v>
          </cell>
          <cell r="L147">
            <v>53493331803</v>
          </cell>
        </row>
        <row r="148">
          <cell r="B148">
            <v>1131006500</v>
          </cell>
          <cell r="C148" t="str">
            <v>Pac trabajadores SAP</v>
          </cell>
          <cell r="J148">
            <v>420318</v>
          </cell>
          <cell r="L148">
            <v>420318</v>
          </cell>
        </row>
        <row r="149">
          <cell r="B149">
            <v>1131009900</v>
          </cell>
          <cell r="C149" t="str">
            <v>Provision deudores incobrables</v>
          </cell>
          <cell r="D149">
            <v>-341046447</v>
          </cell>
          <cell r="E149">
            <v>-995578204</v>
          </cell>
          <cell r="F149">
            <v>-24879427</v>
          </cell>
          <cell r="J149">
            <v>-43713063932</v>
          </cell>
          <cell r="L149">
            <v>-45074568010</v>
          </cell>
        </row>
        <row r="150">
          <cell r="B150">
            <v>1132000000</v>
          </cell>
          <cell r="C150" t="str">
            <v>Documentos por cobrar a clientes</v>
          </cell>
          <cell r="D150">
            <v>-3732477</v>
          </cell>
          <cell r="E150">
            <v>-24055221</v>
          </cell>
          <cell r="J150">
            <v>-138174043</v>
          </cell>
          <cell r="L150">
            <v>-165961741</v>
          </cell>
        </row>
        <row r="151">
          <cell r="B151">
            <v>1132000500</v>
          </cell>
          <cell r="C151" t="str">
            <v>Documentos por cobrar</v>
          </cell>
          <cell r="D151">
            <v>144234736</v>
          </cell>
          <cell r="E151">
            <v>61880479</v>
          </cell>
          <cell r="J151">
            <v>907342474</v>
          </cell>
          <cell r="L151">
            <v>1113457689</v>
          </cell>
        </row>
        <row r="152">
          <cell r="B152">
            <v>1132000999</v>
          </cell>
          <cell r="C152" t="str">
            <v>Valoracion m/e deudores</v>
          </cell>
          <cell r="D152">
            <v>73501620</v>
          </cell>
          <cell r="J152">
            <v>80866861</v>
          </cell>
          <cell r="L152">
            <v>154368481</v>
          </cell>
        </row>
        <row r="153">
          <cell r="B153">
            <v>1132001000</v>
          </cell>
          <cell r="C153" t="str">
            <v>Cheques protestados por cobrar</v>
          </cell>
          <cell r="D153">
            <v>6018392</v>
          </cell>
          <cell r="E153">
            <v>27214135</v>
          </cell>
          <cell r="F153">
            <v>17534826</v>
          </cell>
          <cell r="G153">
            <v>47513072</v>
          </cell>
          <cell r="H153">
            <v>6954113</v>
          </cell>
          <cell r="J153">
            <v>256605737</v>
          </cell>
          <cell r="L153">
            <v>361840275</v>
          </cell>
        </row>
        <row r="154">
          <cell r="B154">
            <v>1132003000</v>
          </cell>
          <cell r="C154" t="str">
            <v>Cheque a fecha por cobrar</v>
          </cell>
          <cell r="E154">
            <v>121175</v>
          </cell>
          <cell r="F154">
            <v>1307841</v>
          </cell>
          <cell r="G154">
            <v>30794850</v>
          </cell>
          <cell r="H154">
            <v>0</v>
          </cell>
          <cell r="J154">
            <v>2375945</v>
          </cell>
          <cell r="L154">
            <v>34599811</v>
          </cell>
        </row>
        <row r="155">
          <cell r="B155">
            <v>1132009900</v>
          </cell>
          <cell r="C155" t="str">
            <v>Provision documentos incobrables</v>
          </cell>
          <cell r="D155">
            <v>-6018392</v>
          </cell>
          <cell r="E155">
            <v>-27214135</v>
          </cell>
          <cell r="F155">
            <v>-17534826</v>
          </cell>
          <cell r="G155">
            <v>-47513072</v>
          </cell>
          <cell r="H155">
            <v>-6954113</v>
          </cell>
          <cell r="J155">
            <v>-256605737</v>
          </cell>
          <cell r="L155">
            <v>-361840275</v>
          </cell>
        </row>
        <row r="156">
          <cell r="B156">
            <v>1140001700</v>
          </cell>
          <cell r="C156" t="str">
            <v>Deudores varios</v>
          </cell>
          <cell r="F156">
            <v>3605000</v>
          </cell>
          <cell r="G156">
            <v>0</v>
          </cell>
          <cell r="H156">
            <v>49863555</v>
          </cell>
          <cell r="L156">
            <v>53468555</v>
          </cell>
        </row>
        <row r="157">
          <cell r="B157">
            <v>1140005000</v>
          </cell>
          <cell r="C157" t="str">
            <v>Faltantes de recaudacion</v>
          </cell>
          <cell r="D157">
            <v>20319030</v>
          </cell>
          <cell r="E157">
            <v>24607837</v>
          </cell>
          <cell r="J157">
            <v>574060374</v>
          </cell>
          <cell r="L157">
            <v>618987241</v>
          </cell>
        </row>
        <row r="158">
          <cell r="B158">
            <v>2110002000</v>
          </cell>
          <cell r="C158" t="str">
            <v>Sobrantes por recaudaciones</v>
          </cell>
          <cell r="D158">
            <v>-5057578</v>
          </cell>
          <cell r="E158">
            <v>-16806580</v>
          </cell>
          <cell r="J158">
            <v>-416338868</v>
          </cell>
          <cell r="L158">
            <v>-438203026</v>
          </cell>
        </row>
        <row r="159">
          <cell r="B159" t="str">
            <v>CUENTAS POR COBRAR A ENTIDADES R</v>
          </cell>
          <cell r="C159" t="str">
            <v>Cuentas por Cobrar a Entidades Relacionadas, Corriente</v>
          </cell>
          <cell r="D159">
            <v>2722398</v>
          </cell>
          <cell r="E159">
            <v>1622841126</v>
          </cell>
          <cell r="F159">
            <v>98961344</v>
          </cell>
          <cell r="G159">
            <v>1510599776</v>
          </cell>
          <cell r="H159">
            <v>820397578</v>
          </cell>
          <cell r="I159">
            <v>882945</v>
          </cell>
          <cell r="J159">
            <v>49551568323</v>
          </cell>
          <cell r="K159">
            <v>-53594167860</v>
          </cell>
          <cell r="L159">
            <v>13805630</v>
          </cell>
        </row>
        <row r="160">
          <cell r="B160">
            <v>1145001000</v>
          </cell>
          <cell r="C160" t="str">
            <v>Ptmos por cobrar Empresas Relacionadas</v>
          </cell>
          <cell r="J160">
            <v>27705422833</v>
          </cell>
          <cell r="K160">
            <v>-27705422833</v>
          </cell>
          <cell r="L160">
            <v>0</v>
          </cell>
        </row>
        <row r="161">
          <cell r="B161">
            <v>1145002000</v>
          </cell>
          <cell r="C161" t="str">
            <v>Factura por cobrar a EERR</v>
          </cell>
          <cell r="D161">
            <v>0</v>
          </cell>
          <cell r="E161">
            <v>73844481</v>
          </cell>
          <cell r="F161">
            <v>6552141</v>
          </cell>
          <cell r="G161">
            <v>1016463337</v>
          </cell>
          <cell r="H161">
            <v>83898734</v>
          </cell>
          <cell r="J161">
            <v>2018954387</v>
          </cell>
          <cell r="K161">
            <v>-3185907450</v>
          </cell>
          <cell r="L161">
            <v>13805630</v>
          </cell>
        </row>
        <row r="162">
          <cell r="B162">
            <v>1145003000</v>
          </cell>
          <cell r="C162" t="str">
            <v>Materiales por facturar  Empresas Relacionadas</v>
          </cell>
          <cell r="D162">
            <v>308877</v>
          </cell>
          <cell r="E162">
            <v>237512761</v>
          </cell>
          <cell r="F162">
            <v>1610000</v>
          </cell>
          <cell r="J162">
            <v>176153015</v>
          </cell>
          <cell r="K162">
            <v>-415584653</v>
          </cell>
          <cell r="L162">
            <v>0</v>
          </cell>
        </row>
        <row r="163">
          <cell r="B163">
            <v>1145003500</v>
          </cell>
          <cell r="C163" t="str">
            <v>Dividendos por cobrar a empresas relacionadas</v>
          </cell>
          <cell r="E163">
            <v>1233874123</v>
          </cell>
          <cell r="J163">
            <v>7174886353</v>
          </cell>
          <cell r="K163">
            <v>-8408760476</v>
          </cell>
          <cell r="L163">
            <v>0</v>
          </cell>
        </row>
        <row r="164">
          <cell r="B164">
            <v>1145004000</v>
          </cell>
          <cell r="C164" t="str">
            <v>Recaudación por cobrar empresas relacionadas</v>
          </cell>
          <cell r="D164">
            <v>2092350</v>
          </cell>
          <cell r="E164">
            <v>10059382</v>
          </cell>
          <cell r="J164">
            <v>-525749</v>
          </cell>
          <cell r="K164">
            <v>-11625983</v>
          </cell>
          <cell r="L164">
            <v>0</v>
          </cell>
        </row>
        <row r="165">
          <cell r="B165">
            <v>1145005000</v>
          </cell>
          <cell r="C165" t="str">
            <v>Deudas x Cobrar  Empresas Relacionadas</v>
          </cell>
          <cell r="D165">
            <v>321171</v>
          </cell>
          <cell r="E165">
            <v>67550379</v>
          </cell>
          <cell r="F165">
            <v>90799203</v>
          </cell>
          <cell r="G165">
            <v>494136439</v>
          </cell>
          <cell r="H165">
            <v>736498844</v>
          </cell>
          <cell r="I165">
            <v>882945</v>
          </cell>
          <cell r="J165">
            <v>4136936159</v>
          </cell>
          <cell r="K165">
            <v>-5527125140</v>
          </cell>
          <cell r="L165">
            <v>0</v>
          </cell>
        </row>
        <row r="166">
          <cell r="B166">
            <v>1145005300</v>
          </cell>
          <cell r="C166" t="str">
            <v>Int devengados ptmo a empresas Relacionadas</v>
          </cell>
          <cell r="J166">
            <v>8339741325</v>
          </cell>
          <cell r="K166">
            <v>-8339741325</v>
          </cell>
          <cell r="L166">
            <v>0</v>
          </cell>
        </row>
        <row r="167">
          <cell r="B167" t="str">
            <v>INVENTARIOS</v>
          </cell>
          <cell r="C167" t="str">
            <v>Inventarios</v>
          </cell>
          <cell r="D167">
            <v>121142809</v>
          </cell>
          <cell r="E167">
            <v>378749704</v>
          </cell>
          <cell r="F167">
            <v>621650208</v>
          </cell>
          <cell r="G167">
            <v>2974165302</v>
          </cell>
          <cell r="H167">
            <v>131186331</v>
          </cell>
          <cell r="J167">
            <v>8585588206</v>
          </cell>
          <cell r="L167">
            <v>12812482560</v>
          </cell>
        </row>
        <row r="168">
          <cell r="B168">
            <v>1150000900</v>
          </cell>
          <cell r="C168" t="str">
            <v>Cal Apagada</v>
          </cell>
          <cell r="J168">
            <v>6229660</v>
          </cell>
          <cell r="L168">
            <v>6229660</v>
          </cell>
        </row>
        <row r="169">
          <cell r="B169">
            <v>1150006000</v>
          </cell>
          <cell r="C169" t="str">
            <v>Soda Caustica</v>
          </cell>
          <cell r="F169">
            <v>3305573</v>
          </cell>
          <cell r="J169">
            <v>59088648</v>
          </cell>
          <cell r="L169">
            <v>62394221</v>
          </cell>
        </row>
        <row r="170">
          <cell r="B170">
            <v>1150000610</v>
          </cell>
          <cell r="C170" t="str">
            <v>Polímeros</v>
          </cell>
          <cell r="F170">
            <v>23303070</v>
          </cell>
          <cell r="J170">
            <v>16606176</v>
          </cell>
          <cell r="L170">
            <v>39909246</v>
          </cell>
        </row>
        <row r="171">
          <cell r="B171">
            <v>1150003600</v>
          </cell>
          <cell r="C171" t="str">
            <v>Art. Escritorio computacionales y formularios</v>
          </cell>
          <cell r="E171">
            <v>2410</v>
          </cell>
          <cell r="J171">
            <v>61601538</v>
          </cell>
          <cell r="L171">
            <v>61603948</v>
          </cell>
        </row>
        <row r="172">
          <cell r="B172">
            <v>1150001700</v>
          </cell>
          <cell r="C172" t="str">
            <v>Materiales para laboratorios</v>
          </cell>
          <cell r="G172">
            <v>0</v>
          </cell>
          <cell r="H172">
            <v>71223148</v>
          </cell>
          <cell r="J172">
            <v>8839058</v>
          </cell>
          <cell r="L172">
            <v>80062206</v>
          </cell>
        </row>
        <row r="173">
          <cell r="B173">
            <v>1150003000</v>
          </cell>
          <cell r="C173" t="str">
            <v>Mat.y equipos de seguridad</v>
          </cell>
          <cell r="E173">
            <v>10950000</v>
          </cell>
          <cell r="G173">
            <v>0</v>
          </cell>
          <cell r="J173">
            <v>131534357</v>
          </cell>
          <cell r="L173">
            <v>142484357</v>
          </cell>
        </row>
        <row r="174">
          <cell r="B174">
            <v>1150001510</v>
          </cell>
          <cell r="C174" t="str">
            <v>Ajuste materiales a FV</v>
          </cell>
          <cell r="G174">
            <v>-383908</v>
          </cell>
          <cell r="L174">
            <v>-383908</v>
          </cell>
        </row>
        <row r="175">
          <cell r="B175">
            <v>1150000100</v>
          </cell>
          <cell r="C175" t="str">
            <v>Cloro</v>
          </cell>
          <cell r="D175">
            <v>74</v>
          </cell>
          <cell r="E175">
            <v>23619358</v>
          </cell>
          <cell r="F175">
            <v>3928130</v>
          </cell>
          <cell r="J175">
            <v>116992888</v>
          </cell>
          <cell r="L175">
            <v>144540450</v>
          </cell>
        </row>
        <row r="176">
          <cell r="B176">
            <v>1150000200</v>
          </cell>
          <cell r="C176" t="str">
            <v>Sulfato de aluminio</v>
          </cell>
          <cell r="E176">
            <v>2906822</v>
          </cell>
          <cell r="F176">
            <v>1073489</v>
          </cell>
          <cell r="J176">
            <v>10239907</v>
          </cell>
          <cell r="L176">
            <v>14220218</v>
          </cell>
        </row>
        <row r="177">
          <cell r="B177">
            <v>1150000300</v>
          </cell>
          <cell r="C177" t="str">
            <v>Hipoclorito de sodio</v>
          </cell>
          <cell r="D177">
            <v>48135220</v>
          </cell>
          <cell r="E177">
            <v>88500017</v>
          </cell>
          <cell r="F177">
            <v>11140434</v>
          </cell>
          <cell r="J177">
            <v>488460331</v>
          </cell>
          <cell r="L177">
            <v>636236002</v>
          </cell>
        </row>
        <row r="178">
          <cell r="B178">
            <v>1150000400</v>
          </cell>
          <cell r="C178" t="str">
            <v>Cloruro ferrico</v>
          </cell>
          <cell r="D178">
            <v>9047692</v>
          </cell>
          <cell r="E178">
            <v>59749485</v>
          </cell>
          <cell r="F178">
            <v>48529447</v>
          </cell>
          <cell r="G178">
            <v>0</v>
          </cell>
          <cell r="J178">
            <v>90891726</v>
          </cell>
          <cell r="L178">
            <v>208218350</v>
          </cell>
        </row>
        <row r="179">
          <cell r="B179">
            <v>1150000500</v>
          </cell>
          <cell r="C179" t="str">
            <v>Otros insumos</v>
          </cell>
          <cell r="D179">
            <v>42962920</v>
          </cell>
          <cell r="E179">
            <v>160570174</v>
          </cell>
          <cell r="F179">
            <v>318663439</v>
          </cell>
          <cell r="G179">
            <v>0</v>
          </cell>
          <cell r="J179">
            <v>2543145474</v>
          </cell>
          <cell r="L179">
            <v>3065342007</v>
          </cell>
        </row>
        <row r="180">
          <cell r="B180">
            <v>1150000700</v>
          </cell>
          <cell r="C180" t="str">
            <v>Fluor</v>
          </cell>
          <cell r="D180">
            <v>18168429</v>
          </cell>
          <cell r="E180">
            <v>23601493</v>
          </cell>
          <cell r="J180">
            <v>170553847</v>
          </cell>
          <cell r="L180">
            <v>212323769</v>
          </cell>
        </row>
        <row r="181">
          <cell r="B181">
            <v>1150001000</v>
          </cell>
          <cell r="C181" t="str">
            <v>Combustibles y lubricantes</v>
          </cell>
          <cell r="J181">
            <v>234851127</v>
          </cell>
          <cell r="L181">
            <v>234851127</v>
          </cell>
        </row>
        <row r="182">
          <cell r="B182">
            <v>1150001400</v>
          </cell>
          <cell r="C182" t="str">
            <v>Materiales de construccion</v>
          </cell>
          <cell r="E182">
            <v>18552996</v>
          </cell>
          <cell r="G182">
            <v>95503</v>
          </cell>
          <cell r="J182">
            <v>4601704714</v>
          </cell>
          <cell r="L182">
            <v>4620353213</v>
          </cell>
        </row>
        <row r="183">
          <cell r="B183">
            <v>1150001500</v>
          </cell>
          <cell r="C183" t="str">
            <v>Mat.y rep.de mantencion</v>
          </cell>
          <cell r="D183">
            <v>123988969</v>
          </cell>
          <cell r="E183">
            <v>291616432</v>
          </cell>
          <cell r="F183">
            <v>182460559</v>
          </cell>
          <cell r="G183">
            <v>2571078401</v>
          </cell>
          <cell r="H183">
            <v>59963183</v>
          </cell>
          <cell r="J183">
            <v>5932743359</v>
          </cell>
          <cell r="L183">
            <v>9161850903</v>
          </cell>
        </row>
        <row r="184">
          <cell r="B184">
            <v>1150001600</v>
          </cell>
          <cell r="C184" t="str">
            <v>Medidores de a.p.</v>
          </cell>
          <cell r="D184">
            <v>57606465</v>
          </cell>
          <cell r="E184">
            <v>81898491</v>
          </cell>
          <cell r="G184">
            <v>494921595</v>
          </cell>
          <cell r="J184">
            <v>693047910</v>
          </cell>
          <cell r="L184">
            <v>1327474461</v>
          </cell>
        </row>
        <row r="185">
          <cell r="B185">
            <v>1150004000</v>
          </cell>
          <cell r="C185" t="str">
            <v>Herramientas y accesorios</v>
          </cell>
          <cell r="G185">
            <v>0</v>
          </cell>
          <cell r="J185">
            <v>37088130</v>
          </cell>
          <cell r="L185">
            <v>37088130</v>
          </cell>
        </row>
        <row r="186">
          <cell r="B186">
            <v>1150005300</v>
          </cell>
          <cell r="C186" t="str">
            <v>Vestuario y calzado seguridad</v>
          </cell>
          <cell r="F186">
            <v>41990</v>
          </cell>
          <cell r="G186">
            <v>0</v>
          </cell>
          <cell r="J186">
            <v>44819641</v>
          </cell>
          <cell r="L186">
            <v>44861631</v>
          </cell>
        </row>
        <row r="187">
          <cell r="B187">
            <v>1150007000</v>
          </cell>
          <cell r="C187" t="str">
            <v>Materiales de activo fijo</v>
          </cell>
          <cell r="D187">
            <v>-175465493</v>
          </cell>
          <cell r="E187">
            <v>-380756907</v>
          </cell>
          <cell r="F187">
            <v>29204077</v>
          </cell>
          <cell r="J187">
            <v>-6507361746</v>
          </cell>
          <cell r="L187">
            <v>-7034380069</v>
          </cell>
        </row>
        <row r="188">
          <cell r="B188">
            <v>1150008500</v>
          </cell>
          <cell r="C188" t="str">
            <v>Provision obsolescencia de materiales</v>
          </cell>
          <cell r="D188">
            <v>-3301467</v>
          </cell>
          <cell r="E188">
            <v>-2461067</v>
          </cell>
          <cell r="G188">
            <v>-91546289</v>
          </cell>
          <cell r="J188">
            <v>-155488539</v>
          </cell>
          <cell r="L188">
            <v>-252797362</v>
          </cell>
        </row>
        <row r="189">
          <cell r="B189" t="str">
            <v>ACTIVOS POR IMPUESTOS CORRIENTES</v>
          </cell>
          <cell r="C189" t="str">
            <v>Activos por impuestos corrientes</v>
          </cell>
          <cell r="D189">
            <v>1238723993</v>
          </cell>
          <cell r="E189">
            <v>1354293789</v>
          </cell>
          <cell r="F189">
            <v>33178079</v>
          </cell>
          <cell r="G189">
            <v>0</v>
          </cell>
          <cell r="H189">
            <v>122795716</v>
          </cell>
          <cell r="I189">
            <v>56255675</v>
          </cell>
          <cell r="J189">
            <v>10848834846</v>
          </cell>
          <cell r="K189">
            <v>175346523</v>
          </cell>
          <cell r="L189">
            <v>13829428621</v>
          </cell>
        </row>
        <row r="190">
          <cell r="B190" t="str">
            <v>116000200C</v>
          </cell>
          <cell r="C190" t="str">
            <v>Activo x imptos corrientes</v>
          </cell>
          <cell r="D190">
            <v>697248642</v>
          </cell>
          <cell r="E190">
            <v>653663451</v>
          </cell>
          <cell r="F190">
            <v>17404993</v>
          </cell>
          <cell r="G190">
            <v>-3789552</v>
          </cell>
          <cell r="H190">
            <v>102082709</v>
          </cell>
          <cell r="I190">
            <v>25816743</v>
          </cell>
          <cell r="J190">
            <v>10552670085</v>
          </cell>
          <cell r="K190">
            <v>175346523</v>
          </cell>
          <cell r="L190">
            <v>12220443594</v>
          </cell>
        </row>
        <row r="191">
          <cell r="B191">
            <v>1160002000</v>
          </cell>
          <cell r="C191" t="str">
            <v>Impto.por recuperar</v>
          </cell>
          <cell r="D191">
            <v>495410954</v>
          </cell>
          <cell r="E191">
            <v>700630338</v>
          </cell>
          <cell r="F191">
            <v>15773086</v>
          </cell>
          <cell r="G191">
            <v>3789552</v>
          </cell>
          <cell r="H191">
            <v>20713007</v>
          </cell>
          <cell r="I191">
            <v>30438932</v>
          </cell>
          <cell r="J191">
            <v>272074361</v>
          </cell>
          <cell r="L191">
            <v>1538830230</v>
          </cell>
        </row>
        <row r="192">
          <cell r="B192">
            <v>1160007500</v>
          </cell>
          <cell r="C192" t="str">
            <v>Credito pago de patente D°Agua no utilizada</v>
          </cell>
          <cell r="D192">
            <v>46064397</v>
          </cell>
          <cell r="J192">
            <v>24090400</v>
          </cell>
          <cell r="L192">
            <v>70154797</v>
          </cell>
        </row>
        <row r="193">
          <cell r="B193" t="str">
            <v>ACTIVOS NO CTES MANTENIDOS P VTA</v>
          </cell>
          <cell r="C193" t="str">
            <v>Activos no corrientes mantenidos para la venta</v>
          </cell>
          <cell r="J193">
            <v>3413918</v>
          </cell>
          <cell r="L193">
            <v>3413918</v>
          </cell>
        </row>
        <row r="194">
          <cell r="B194">
            <v>1190002000</v>
          </cell>
          <cell r="C194" t="str">
            <v>Act mantenido p. vta</v>
          </cell>
          <cell r="J194">
            <v>3413918</v>
          </cell>
          <cell r="L194">
            <v>3413918</v>
          </cell>
        </row>
        <row r="195">
          <cell r="B195" t="str">
            <v>ACTIVOS, NO CORRIENTES</v>
          </cell>
          <cell r="C195" t="str">
            <v>Activos, No Corrientes</v>
          </cell>
          <cell r="D195">
            <v>99888202632</v>
          </cell>
          <cell r="E195">
            <v>415895233381</v>
          </cell>
          <cell r="F195">
            <v>1344331281</v>
          </cell>
          <cell r="G195">
            <v>3998185362</v>
          </cell>
          <cell r="H195">
            <v>6383878760</v>
          </cell>
          <cell r="I195">
            <v>11341463160</v>
          </cell>
          <cell r="J195">
            <v>2029337734129</v>
          </cell>
          <cell r="K195">
            <v>-419845709467</v>
          </cell>
          <cell r="L195">
            <v>2148343319238</v>
          </cell>
        </row>
        <row r="196">
          <cell r="B196" t="str">
            <v>OTROS ACTIVOS FINANCIEROS NO COR</v>
          </cell>
          <cell r="C196" t="str">
            <v>Otros activos financieros no corrientes</v>
          </cell>
          <cell r="D196">
            <v>468182950</v>
          </cell>
          <cell r="I196">
            <v>7349718522</v>
          </cell>
          <cell r="J196">
            <v>77961487</v>
          </cell>
          <cell r="L196">
            <v>7895862959</v>
          </cell>
        </row>
        <row r="197">
          <cell r="B197">
            <v>1320004000</v>
          </cell>
          <cell r="C197" t="str">
            <v>Otras inversiones en empresas</v>
          </cell>
          <cell r="D197">
            <v>468182950</v>
          </cell>
          <cell r="I197">
            <v>7349718522</v>
          </cell>
          <cell r="J197">
            <v>77961487</v>
          </cell>
          <cell r="L197">
            <v>7895862959</v>
          </cell>
        </row>
        <row r="198">
          <cell r="B198" t="str">
            <v>OTROS ACTIVOS NO FINANCIEROS NO</v>
          </cell>
          <cell r="C198" t="str">
            <v>Otros activos no financieros no corrientes</v>
          </cell>
          <cell r="D198">
            <v>191601308</v>
          </cell>
          <cell r="E198">
            <v>132963863</v>
          </cell>
          <cell r="J198">
            <v>1157331686</v>
          </cell>
          <cell r="L198">
            <v>1481896857</v>
          </cell>
        </row>
        <row r="199">
          <cell r="B199">
            <v>1370003000</v>
          </cell>
          <cell r="C199" t="str">
            <v>Activacion impuestos de pagare</v>
          </cell>
          <cell r="D199">
            <v>0</v>
          </cell>
          <cell r="E199">
            <v>0</v>
          </cell>
          <cell r="J199">
            <v>4657670</v>
          </cell>
          <cell r="L199">
            <v>4657670</v>
          </cell>
        </row>
        <row r="200">
          <cell r="B200">
            <v>1370005000</v>
          </cell>
          <cell r="C200" t="str">
            <v>Impuesto de timbre activado</v>
          </cell>
          <cell r="D200">
            <v>92703527</v>
          </cell>
          <cell r="E200">
            <v>108392997</v>
          </cell>
          <cell r="J200">
            <v>665013546</v>
          </cell>
          <cell r="L200">
            <v>866110070</v>
          </cell>
        </row>
        <row r="201">
          <cell r="B201">
            <v>1370005500</v>
          </cell>
          <cell r="C201" t="str">
            <v>Amortiz acum. impuesto de timbre activado</v>
          </cell>
          <cell r="D201">
            <v>-65163661</v>
          </cell>
          <cell r="E201">
            <v>-68317877</v>
          </cell>
          <cell r="J201">
            <v>-396952397</v>
          </cell>
          <cell r="L201">
            <v>-530433935</v>
          </cell>
        </row>
        <row r="202">
          <cell r="B202">
            <v>1324004000</v>
          </cell>
          <cell r="C202" t="str">
            <v>Gastos anticipados L.P.</v>
          </cell>
          <cell r="D202">
            <v>164061442</v>
          </cell>
          <cell r="E202">
            <v>92888743</v>
          </cell>
          <cell r="J202">
            <v>884612867</v>
          </cell>
          <cell r="L202">
            <v>1141563052</v>
          </cell>
        </row>
        <row r="203">
          <cell r="B203" t="str">
            <v>DERECHOS POR COBRAR NO CORRIENTE</v>
          </cell>
          <cell r="C203" t="str">
            <v>Derechos por cobrar no corrientes</v>
          </cell>
          <cell r="D203">
            <v>9646291</v>
          </cell>
          <cell r="E203">
            <v>2396550770</v>
          </cell>
          <cell r="G203">
            <v>7916988</v>
          </cell>
          <cell r="H203">
            <v>0</v>
          </cell>
          <cell r="J203">
            <v>1364610030</v>
          </cell>
          <cell r="L203">
            <v>3778724079</v>
          </cell>
        </row>
        <row r="204">
          <cell r="B204">
            <v>1350003000</v>
          </cell>
          <cell r="C204" t="str">
            <v>Devolucion Expropiaciones</v>
          </cell>
          <cell r="J204">
            <v>49090483</v>
          </cell>
          <cell r="L204">
            <v>49090483</v>
          </cell>
        </row>
        <row r="205">
          <cell r="B205">
            <v>1321009900</v>
          </cell>
          <cell r="C205" t="str">
            <v>Provision deudores incobrables largo plazo</v>
          </cell>
          <cell r="D205">
            <v>-6609430</v>
          </cell>
          <cell r="E205">
            <v>-31263433</v>
          </cell>
          <cell r="J205">
            <v>-424657076</v>
          </cell>
          <cell r="L205">
            <v>-462529939</v>
          </cell>
        </row>
        <row r="206">
          <cell r="B206">
            <v>1321002500</v>
          </cell>
          <cell r="C206" t="str">
            <v>Deudores en quiebra</v>
          </cell>
          <cell r="D206">
            <v>6609430</v>
          </cell>
          <cell r="E206">
            <v>31263433</v>
          </cell>
          <cell r="J206">
            <v>424657076</v>
          </cell>
          <cell r="L206">
            <v>462529939</v>
          </cell>
        </row>
        <row r="207">
          <cell r="B207">
            <v>1324005000</v>
          </cell>
          <cell r="C207" t="str">
            <v>Anticipo Bono termino de negociación  LP</v>
          </cell>
          <cell r="G207">
            <v>7916988</v>
          </cell>
          <cell r="H207">
            <v>0</v>
          </cell>
          <cell r="J207">
            <v>1303555251</v>
          </cell>
          <cell r="L207">
            <v>1311472239</v>
          </cell>
        </row>
        <row r="208">
          <cell r="B208">
            <v>1324009999</v>
          </cell>
          <cell r="C208" t="str">
            <v>Val m/e deudores varios LP</v>
          </cell>
          <cell r="E208">
            <v>1114375804</v>
          </cell>
          <cell r="L208">
            <v>1114375804</v>
          </cell>
        </row>
        <row r="209">
          <cell r="B209">
            <v>1324001000</v>
          </cell>
          <cell r="C209" t="str">
            <v>Deudores varios  largo plazo</v>
          </cell>
          <cell r="E209">
            <v>1184317871</v>
          </cell>
          <cell r="L209">
            <v>1184317871</v>
          </cell>
        </row>
        <row r="210">
          <cell r="B210">
            <v>1324001500</v>
          </cell>
          <cell r="C210" t="str">
            <v>Prestamos al personal largo plazo</v>
          </cell>
          <cell r="D210">
            <v>9646291</v>
          </cell>
          <cell r="E210">
            <v>97857095</v>
          </cell>
          <cell r="J210">
            <v>11964296</v>
          </cell>
          <cell r="L210">
            <v>119467682</v>
          </cell>
        </row>
        <row r="211">
          <cell r="B211" t="str">
            <v>INVERSIONES CONTABILIZADAS UTILI</v>
          </cell>
          <cell r="C211" t="str">
            <v>Inversiones contabilizadas utilizando el método de la partic</v>
          </cell>
          <cell r="D211">
            <v>642017425</v>
          </cell>
          <cell r="E211">
            <v>71596672546</v>
          </cell>
          <cell r="J211">
            <v>346368533312</v>
          </cell>
          <cell r="K211">
            <v>-418607223283</v>
          </cell>
          <cell r="L211">
            <v>0</v>
          </cell>
        </row>
        <row r="212">
          <cell r="B212">
            <v>1320000500</v>
          </cell>
          <cell r="C212" t="str">
            <v>Inversion en empresas relacionadas</v>
          </cell>
          <cell r="D212">
            <v>642017425</v>
          </cell>
          <cell r="E212">
            <v>71596672546</v>
          </cell>
          <cell r="J212">
            <v>346368533312</v>
          </cell>
          <cell r="K212">
            <v>-418607223283</v>
          </cell>
          <cell r="L212">
            <v>0</v>
          </cell>
        </row>
        <row r="213">
          <cell r="B213" t="str">
            <v>ACTIVOS INTANGIBLES DISTINTOS DE</v>
          </cell>
          <cell r="C213" t="str">
            <v>Activos intangibles distintos de la plusvalía</v>
          </cell>
          <cell r="D213">
            <v>22810958014</v>
          </cell>
          <cell r="E213">
            <v>101661008419</v>
          </cell>
          <cell r="F213">
            <v>48281994</v>
          </cell>
          <cell r="G213">
            <v>18977732</v>
          </cell>
          <cell r="H213">
            <v>200089578</v>
          </cell>
          <cell r="I213">
            <v>13700000</v>
          </cell>
          <cell r="J213">
            <v>107335973180</v>
          </cell>
          <cell r="K213">
            <v>-341275943</v>
          </cell>
          <cell r="L213">
            <v>231747712974</v>
          </cell>
        </row>
        <row r="214">
          <cell r="B214">
            <v>1350002050</v>
          </cell>
          <cell r="C214" t="str">
            <v>Software en tramite</v>
          </cell>
          <cell r="D214">
            <v>0</v>
          </cell>
          <cell r="E214">
            <v>798198</v>
          </cell>
          <cell r="G214">
            <v>0</v>
          </cell>
          <cell r="J214">
            <v>799433735</v>
          </cell>
          <cell r="L214">
            <v>800231933</v>
          </cell>
        </row>
        <row r="215">
          <cell r="B215">
            <v>1320003000</v>
          </cell>
          <cell r="C215" t="str">
            <v>Derecho usufructo</v>
          </cell>
          <cell r="J215">
            <v>31238043</v>
          </cell>
          <cell r="L215">
            <v>31238043</v>
          </cell>
        </row>
        <row r="216">
          <cell r="B216">
            <v>1315009900</v>
          </cell>
          <cell r="C216" t="str">
            <v>Amort.Gratuidad AP</v>
          </cell>
          <cell r="J216">
            <v>-3975135292</v>
          </cell>
          <cell r="L216">
            <v>-3975135292</v>
          </cell>
        </row>
        <row r="217">
          <cell r="B217">
            <v>1315001100</v>
          </cell>
          <cell r="C217" t="str">
            <v>Derechos de Agua  IM Stgo</v>
          </cell>
          <cell r="J217">
            <v>7395600667</v>
          </cell>
          <cell r="L217">
            <v>7395600667</v>
          </cell>
        </row>
        <row r="218">
          <cell r="B218">
            <v>1312009900</v>
          </cell>
          <cell r="C218" t="str">
            <v>Amortizacion acumulada servidumbre</v>
          </cell>
          <cell r="D218">
            <v>-3161834</v>
          </cell>
          <cell r="E218">
            <v>-2512401584</v>
          </cell>
          <cell r="J218">
            <v>-1735992565</v>
          </cell>
          <cell r="L218">
            <v>-4251555983</v>
          </cell>
        </row>
        <row r="219">
          <cell r="B219">
            <v>1312005000</v>
          </cell>
          <cell r="C219" t="str">
            <v>Registro de marcas</v>
          </cell>
          <cell r="J219">
            <v>15933450</v>
          </cell>
          <cell r="L219">
            <v>15933450</v>
          </cell>
        </row>
        <row r="220">
          <cell r="B220">
            <v>1312001000</v>
          </cell>
          <cell r="C220" t="str">
            <v>Servidumbres</v>
          </cell>
          <cell r="D220">
            <v>869834484</v>
          </cell>
          <cell r="E220">
            <v>10274333606</v>
          </cell>
          <cell r="J220">
            <v>12290303789</v>
          </cell>
          <cell r="K220">
            <v>-113794722</v>
          </cell>
          <cell r="L220">
            <v>23320677157</v>
          </cell>
        </row>
        <row r="221">
          <cell r="B221">
            <v>1310009900</v>
          </cell>
          <cell r="C221" t="str">
            <v>Amortizacion acumulada derechos de agua</v>
          </cell>
          <cell r="D221">
            <v>-1807700010</v>
          </cell>
          <cell r="E221">
            <v>-2483922398</v>
          </cell>
          <cell r="J221">
            <v>-1115204166</v>
          </cell>
          <cell r="L221">
            <v>-5406826574</v>
          </cell>
        </row>
        <row r="222">
          <cell r="B222">
            <v>1310001000</v>
          </cell>
          <cell r="C222" t="str">
            <v>Derechos de agua</v>
          </cell>
          <cell r="D222">
            <v>23742350235</v>
          </cell>
          <cell r="E222">
            <v>96264787559</v>
          </cell>
          <cell r="F222">
            <v>13700000</v>
          </cell>
          <cell r="G222">
            <v>13700000</v>
          </cell>
          <cell r="H222">
            <v>13700000</v>
          </cell>
          <cell r="I222">
            <v>13700000</v>
          </cell>
          <cell r="J222">
            <v>80905145882</v>
          </cell>
          <cell r="K222">
            <v>-227481221</v>
          </cell>
          <cell r="L222">
            <v>200739602455</v>
          </cell>
        </row>
        <row r="223">
          <cell r="B223">
            <v>1270003000</v>
          </cell>
          <cell r="C223" t="str">
            <v>Depreciacion acumulada software</v>
          </cell>
          <cell r="D223">
            <v>-209455826</v>
          </cell>
          <cell r="E223">
            <v>-1667125881</v>
          </cell>
          <cell r="F223">
            <v>-75683343</v>
          </cell>
          <cell r="G223">
            <v>-42307979</v>
          </cell>
          <cell r="H223">
            <v>-446756054</v>
          </cell>
          <cell r="I223">
            <v>-873950682</v>
          </cell>
          <cell r="J223">
            <v>-57064740534</v>
          </cell>
          <cell r="L223">
            <v>-60380020299</v>
          </cell>
        </row>
        <row r="224">
          <cell r="B224">
            <v>1220003000</v>
          </cell>
          <cell r="C224" t="str">
            <v>Software</v>
          </cell>
          <cell r="D224">
            <v>215774391</v>
          </cell>
          <cell r="E224">
            <v>1769960799</v>
          </cell>
          <cell r="F224">
            <v>110265337</v>
          </cell>
          <cell r="G224">
            <v>47585711</v>
          </cell>
          <cell r="H224">
            <v>633145632</v>
          </cell>
          <cell r="I224">
            <v>873950682</v>
          </cell>
          <cell r="J224">
            <v>69132307047</v>
          </cell>
          <cell r="L224">
            <v>72782989599</v>
          </cell>
        </row>
        <row r="225">
          <cell r="B225">
            <v>1350002200</v>
          </cell>
          <cell r="C225" t="str">
            <v>Derechos de agua en tramite</v>
          </cell>
          <cell r="D225">
            <v>3316574</v>
          </cell>
          <cell r="E225">
            <v>14578120</v>
          </cell>
          <cell r="J225">
            <v>459825371</v>
          </cell>
          <cell r="L225">
            <v>477720065</v>
          </cell>
        </row>
        <row r="226">
          <cell r="B226">
            <v>1350005000</v>
          </cell>
          <cell r="C226" t="str">
            <v>Otros derechos intangibles</v>
          </cell>
          <cell r="J226">
            <v>230198639</v>
          </cell>
          <cell r="L226">
            <v>230198639</v>
          </cell>
        </row>
        <row r="227">
          <cell r="B227">
            <v>1350005500</v>
          </cell>
          <cell r="C227" t="str">
            <v>Amortización acum otros derechos intagibles</v>
          </cell>
          <cell r="J227">
            <v>-32940886</v>
          </cell>
          <cell r="L227">
            <v>-32940886</v>
          </cell>
        </row>
        <row r="228">
          <cell r="B228" t="str">
            <v>PLUSVALIA</v>
          </cell>
          <cell r="C228" t="str">
            <v>Plusvalia</v>
          </cell>
          <cell r="J228">
            <v>33823049472</v>
          </cell>
          <cell r="L228">
            <v>33823049472</v>
          </cell>
        </row>
        <row r="229">
          <cell r="B229">
            <v>1320001000</v>
          </cell>
          <cell r="C229" t="str">
            <v>Menor valor de inversion</v>
          </cell>
          <cell r="J229">
            <v>33823049472</v>
          </cell>
          <cell r="L229">
            <v>33823049472</v>
          </cell>
        </row>
        <row r="230">
          <cell r="B230" t="str">
            <v>PROPIEDADES, PLANTAS Y EQUIPOS,</v>
          </cell>
          <cell r="C230" t="str">
            <v>Propiedades, Plantas y Equipos, Neto</v>
          </cell>
          <cell r="D230">
            <v>75759250683</v>
          </cell>
          <cell r="E230">
            <v>239870444199</v>
          </cell>
          <cell r="F230">
            <v>824511181</v>
          </cell>
          <cell r="G230">
            <v>2042923442</v>
          </cell>
          <cell r="H230">
            <v>5098521951</v>
          </cell>
          <cell r="I230">
            <v>3178427113</v>
          </cell>
          <cell r="J230">
            <v>1479286717045</v>
          </cell>
          <cell r="K230">
            <v>-689863718</v>
          </cell>
          <cell r="L230">
            <v>1805370931896</v>
          </cell>
        </row>
        <row r="231">
          <cell r="B231">
            <v>1314001000</v>
          </cell>
          <cell r="C231" t="str">
            <v>Gastos puesta en marcha</v>
          </cell>
          <cell r="D231">
            <v>30422611</v>
          </cell>
          <cell r="E231">
            <v>37031954</v>
          </cell>
          <cell r="F231">
            <v>41424474</v>
          </cell>
          <cell r="G231">
            <v>604362912</v>
          </cell>
          <cell r="H231">
            <v>683641618</v>
          </cell>
          <cell r="J231">
            <v>571163459</v>
          </cell>
          <cell r="L231">
            <v>1968047028</v>
          </cell>
        </row>
        <row r="232">
          <cell r="B232">
            <v>1314009900</v>
          </cell>
          <cell r="C232" t="str">
            <v>Amortizacion acumulada puesta en marcha</v>
          </cell>
          <cell r="D232">
            <v>-30422608</v>
          </cell>
          <cell r="E232">
            <v>-37031951</v>
          </cell>
          <cell r="F232">
            <v>-41122985</v>
          </cell>
          <cell r="G232">
            <v>-202005815</v>
          </cell>
          <cell r="H232">
            <v>-321255250</v>
          </cell>
          <cell r="J232">
            <v>-549277131</v>
          </cell>
          <cell r="L232">
            <v>-1181115740</v>
          </cell>
        </row>
        <row r="233">
          <cell r="B233">
            <v>1202001000</v>
          </cell>
          <cell r="C233" t="str">
            <v>Terrenos</v>
          </cell>
          <cell r="D233">
            <v>8508785247</v>
          </cell>
          <cell r="E233">
            <v>87509018722</v>
          </cell>
          <cell r="H233">
            <v>587024145</v>
          </cell>
          <cell r="J233">
            <v>262177717439</v>
          </cell>
          <cell r="K233">
            <v>-239838666</v>
          </cell>
          <cell r="L233">
            <v>358542706887</v>
          </cell>
        </row>
        <row r="234">
          <cell r="B234">
            <v>1210001000</v>
          </cell>
          <cell r="C234" t="str">
            <v>Edificaciones</v>
          </cell>
          <cell r="D234">
            <v>3947844753</v>
          </cell>
          <cell r="E234">
            <v>8627802956</v>
          </cell>
          <cell r="F234">
            <v>77861594</v>
          </cell>
          <cell r="G234">
            <v>4142235</v>
          </cell>
          <cell r="H234">
            <v>2172766395</v>
          </cell>
          <cell r="I234">
            <v>1728000</v>
          </cell>
          <cell r="J234">
            <v>79420571288</v>
          </cell>
          <cell r="K234">
            <v>-382711450</v>
          </cell>
          <cell r="L234">
            <v>93870005771</v>
          </cell>
        </row>
        <row r="235">
          <cell r="B235">
            <v>1210002000</v>
          </cell>
          <cell r="C235" t="str">
            <v>Obras complementarias</v>
          </cell>
          <cell r="D235">
            <v>2112396779</v>
          </cell>
          <cell r="E235">
            <v>4871644411</v>
          </cell>
          <cell r="F235">
            <v>958595</v>
          </cell>
          <cell r="H235">
            <v>206657681</v>
          </cell>
          <cell r="J235">
            <v>44791411403</v>
          </cell>
          <cell r="K235">
            <v>-36966681</v>
          </cell>
          <cell r="L235">
            <v>51946102188</v>
          </cell>
        </row>
        <row r="236">
          <cell r="B236">
            <v>1212001000</v>
          </cell>
          <cell r="C236" t="str">
            <v>Instalaciones de produccion</v>
          </cell>
          <cell r="D236">
            <v>42001146713</v>
          </cell>
          <cell r="E236">
            <v>69549448293</v>
          </cell>
          <cell r="J236">
            <v>355198582995</v>
          </cell>
          <cell r="L236">
            <v>466749178001</v>
          </cell>
        </row>
        <row r="237">
          <cell r="B237">
            <v>1214001000</v>
          </cell>
          <cell r="C237" t="str">
            <v>Redes de agua potable</v>
          </cell>
          <cell r="D237">
            <v>9136680076</v>
          </cell>
          <cell r="E237">
            <v>67679979356</v>
          </cell>
          <cell r="J237">
            <v>486218924156</v>
          </cell>
          <cell r="L237">
            <v>563035583588</v>
          </cell>
        </row>
        <row r="238">
          <cell r="B238">
            <v>1216001000</v>
          </cell>
          <cell r="C238" t="str">
            <v>Redes de alcantarillado</v>
          </cell>
          <cell r="D238">
            <v>13379623319</v>
          </cell>
          <cell r="E238">
            <v>13652860065</v>
          </cell>
          <cell r="J238">
            <v>518249693868</v>
          </cell>
          <cell r="L238">
            <v>545282177252</v>
          </cell>
        </row>
        <row r="239">
          <cell r="B239">
            <v>1217001000</v>
          </cell>
          <cell r="C239" t="str">
            <v>Plantas de tratamiento de aguas servidas</v>
          </cell>
          <cell r="D239">
            <v>679423519</v>
          </cell>
          <cell r="E239">
            <v>1</v>
          </cell>
          <cell r="F239">
            <v>32109667</v>
          </cell>
          <cell r="I239">
            <v>2332475979</v>
          </cell>
          <cell r="J239">
            <v>235491878314</v>
          </cell>
          <cell r="L239">
            <v>238535887480</v>
          </cell>
        </row>
        <row r="240">
          <cell r="B240">
            <v>1218001000</v>
          </cell>
          <cell r="C240" t="str">
            <v>Otras instalaciones de infraestructura</v>
          </cell>
          <cell r="D240">
            <v>10963520993</v>
          </cell>
          <cell r="E240">
            <v>20371336567</v>
          </cell>
          <cell r="F240">
            <v>49674568</v>
          </cell>
          <cell r="G240">
            <v>39605866</v>
          </cell>
          <cell r="H240">
            <v>242669811</v>
          </cell>
          <cell r="I240">
            <v>2436615285</v>
          </cell>
          <cell r="J240">
            <v>160700226174</v>
          </cell>
          <cell r="K240">
            <v>-17942840</v>
          </cell>
          <cell r="L240">
            <v>194785706424</v>
          </cell>
        </row>
        <row r="241">
          <cell r="B241">
            <v>1220001000</v>
          </cell>
          <cell r="C241" t="str">
            <v>Maquinas y equipos</v>
          </cell>
          <cell r="D241">
            <v>16542587255</v>
          </cell>
          <cell r="E241">
            <v>40984668231</v>
          </cell>
          <cell r="F241">
            <v>1115731582</v>
          </cell>
          <cell r="G241">
            <v>1266835721</v>
          </cell>
          <cell r="H241">
            <v>5636856946</v>
          </cell>
          <cell r="I241">
            <v>2057887613</v>
          </cell>
          <cell r="J241">
            <v>388943351629</v>
          </cell>
          <cell r="K241">
            <v>-248058119</v>
          </cell>
          <cell r="L241">
            <v>456299860858</v>
          </cell>
        </row>
        <row r="242">
          <cell r="B242">
            <v>1220002000</v>
          </cell>
          <cell r="C242" t="str">
            <v>Hardware</v>
          </cell>
          <cell r="D242">
            <v>23507368</v>
          </cell>
          <cell r="E242">
            <v>152345818</v>
          </cell>
          <cell r="F242">
            <v>177943618</v>
          </cell>
          <cell r="G242">
            <v>63077528</v>
          </cell>
          <cell r="H242">
            <v>223208930</v>
          </cell>
          <cell r="J242">
            <v>14500834425</v>
          </cell>
          <cell r="K242">
            <v>-118549</v>
          </cell>
          <cell r="L242">
            <v>15140799138</v>
          </cell>
        </row>
        <row r="243">
          <cell r="B243">
            <v>1221001000</v>
          </cell>
          <cell r="C243" t="str">
            <v>Equipos en leasing</v>
          </cell>
          <cell r="E243">
            <v>0</v>
          </cell>
          <cell r="F243">
            <v>70227166</v>
          </cell>
          <cell r="J243">
            <v>0</v>
          </cell>
          <cell r="L243">
            <v>70227166</v>
          </cell>
        </row>
        <row r="244">
          <cell r="B244">
            <v>1222001000</v>
          </cell>
          <cell r="C244" t="str">
            <v>Vehiculos</v>
          </cell>
          <cell r="D244">
            <v>8088270</v>
          </cell>
          <cell r="E244">
            <v>7170006</v>
          </cell>
          <cell r="F244">
            <v>77735350</v>
          </cell>
          <cell r="G244">
            <v>28689411</v>
          </cell>
          <cell r="J244">
            <v>5552615916</v>
          </cell>
          <cell r="L244">
            <v>5674298953</v>
          </cell>
        </row>
        <row r="245">
          <cell r="B245">
            <v>1224001000</v>
          </cell>
          <cell r="C245" t="str">
            <v>Muebles y enseres</v>
          </cell>
          <cell r="D245">
            <v>45735952</v>
          </cell>
          <cell r="E245">
            <v>372247884</v>
          </cell>
          <cell r="F245">
            <v>24270560</v>
          </cell>
          <cell r="G245">
            <v>143260772</v>
          </cell>
          <cell r="H245">
            <v>443302978</v>
          </cell>
          <cell r="J245">
            <v>5634757631</v>
          </cell>
          <cell r="K245">
            <v>-42121355</v>
          </cell>
          <cell r="L245">
            <v>6621454422</v>
          </cell>
        </row>
        <row r="246">
          <cell r="B246">
            <v>1230001000</v>
          </cell>
          <cell r="C246" t="str">
            <v>Activo fijo en construccion</v>
          </cell>
          <cell r="D246">
            <v>3970304369</v>
          </cell>
          <cell r="E246">
            <v>15161083896</v>
          </cell>
          <cell r="F246">
            <v>35543608</v>
          </cell>
          <cell r="G246">
            <v>65488095</v>
          </cell>
          <cell r="H246">
            <v>149400034</v>
          </cell>
          <cell r="I246">
            <v>370787268</v>
          </cell>
          <cell r="J246">
            <v>180120501106</v>
          </cell>
          <cell r="L246">
            <v>199873108376</v>
          </cell>
        </row>
        <row r="247">
          <cell r="B247">
            <v>1230005000</v>
          </cell>
          <cell r="C247" t="str">
            <v>Activo fijo (FI)</v>
          </cell>
          <cell r="D247">
            <v>0</v>
          </cell>
          <cell r="E247">
            <v>313054159</v>
          </cell>
          <cell r="G247">
            <v>0</v>
          </cell>
          <cell r="J247">
            <v>-802847653</v>
          </cell>
          <cell r="L247">
            <v>-489793494</v>
          </cell>
        </row>
        <row r="248">
          <cell r="B248">
            <v>1230006000</v>
          </cell>
          <cell r="C248" t="str">
            <v>Obras devengadas</v>
          </cell>
          <cell r="D248">
            <v>1883147329</v>
          </cell>
          <cell r="E248">
            <v>7895714782</v>
          </cell>
          <cell r="F248">
            <v>108725095</v>
          </cell>
          <cell r="G248">
            <v>507238342</v>
          </cell>
          <cell r="H248">
            <v>140491760</v>
          </cell>
          <cell r="I248">
            <v>298302864</v>
          </cell>
          <cell r="J248">
            <v>26369940444</v>
          </cell>
          <cell r="L248">
            <v>37203560616</v>
          </cell>
        </row>
        <row r="249">
          <cell r="B249">
            <v>1230006500</v>
          </cell>
          <cell r="C249" t="str">
            <v>Repuestos de activo fijo</v>
          </cell>
          <cell r="D249">
            <v>175465493</v>
          </cell>
          <cell r="E249">
            <v>380756907</v>
          </cell>
          <cell r="J249">
            <v>6507361746</v>
          </cell>
          <cell r="L249">
            <v>7063584146</v>
          </cell>
        </row>
        <row r="250">
          <cell r="B250">
            <v>1260001000</v>
          </cell>
          <cell r="C250" t="str">
            <v>Depreciacion acumulada edificaciones</v>
          </cell>
          <cell r="D250">
            <v>-693875833</v>
          </cell>
          <cell r="E250">
            <v>-2008433806</v>
          </cell>
          <cell r="F250">
            <v>-17320300</v>
          </cell>
          <cell r="G250">
            <v>-489941</v>
          </cell>
          <cell r="H250">
            <v>-234088922</v>
          </cell>
          <cell r="I250">
            <v>-829440</v>
          </cell>
          <cell r="J250">
            <v>-22931243862</v>
          </cell>
          <cell r="K250">
            <v>40983822</v>
          </cell>
          <cell r="L250">
            <v>-25845298282</v>
          </cell>
        </row>
        <row r="251">
          <cell r="B251">
            <v>1260002000</v>
          </cell>
          <cell r="C251" t="str">
            <v>Depreciacion acumulada obras complementarias</v>
          </cell>
          <cell r="D251">
            <v>-768861307</v>
          </cell>
          <cell r="E251">
            <v>-2131740618</v>
          </cell>
          <cell r="F251">
            <v>-274077</v>
          </cell>
          <cell r="H251">
            <v>-63060897</v>
          </cell>
          <cell r="J251">
            <v>-22101327714</v>
          </cell>
          <cell r="K251">
            <v>8747145</v>
          </cell>
          <cell r="L251">
            <v>-25056517468</v>
          </cell>
        </row>
        <row r="252">
          <cell r="B252">
            <v>1262001000</v>
          </cell>
          <cell r="C252" t="str">
            <v>Depreciacion acumulada instalaciones de produccion</v>
          </cell>
          <cell r="D252">
            <v>-10757317881</v>
          </cell>
          <cell r="E252">
            <v>-24442339859</v>
          </cell>
          <cell r="J252">
            <v>-139614571305</v>
          </cell>
          <cell r="L252">
            <v>-174814229045</v>
          </cell>
        </row>
        <row r="253">
          <cell r="B253">
            <v>1264001000</v>
          </cell>
          <cell r="C253" t="str">
            <v>Depreciacion acumulada redes de agua potable</v>
          </cell>
          <cell r="D253">
            <v>-2622569666</v>
          </cell>
          <cell r="E253">
            <v>-29319280315</v>
          </cell>
          <cell r="J253">
            <v>-302520782667</v>
          </cell>
          <cell r="L253">
            <v>-334462632648</v>
          </cell>
        </row>
        <row r="254">
          <cell r="B254">
            <v>1266001000</v>
          </cell>
          <cell r="C254" t="str">
            <v>Depreciacion acumulada redes de alcantarillado</v>
          </cell>
          <cell r="D254">
            <v>-4630738145</v>
          </cell>
          <cell r="E254">
            <v>-5681474631</v>
          </cell>
          <cell r="J254">
            <v>-286349291373</v>
          </cell>
          <cell r="L254">
            <v>-296661504149</v>
          </cell>
        </row>
        <row r="255">
          <cell r="B255">
            <v>1267001000</v>
          </cell>
          <cell r="C255" t="str">
            <v>Depreciacion acumulada plantas de tratamiento a.s.</v>
          </cell>
          <cell r="D255">
            <v>-267916848</v>
          </cell>
          <cell r="F255">
            <v>-9097740</v>
          </cell>
          <cell r="I255">
            <v>-1133896272</v>
          </cell>
          <cell r="J255">
            <v>-80178307001</v>
          </cell>
          <cell r="L255">
            <v>-81589217861</v>
          </cell>
        </row>
        <row r="256">
          <cell r="B256">
            <v>1268001000</v>
          </cell>
          <cell r="C256" t="str">
            <v>Depreciacion acumulada otras instalaciones</v>
          </cell>
          <cell r="D256">
            <v>-6891134023</v>
          </cell>
          <cell r="E256">
            <v>-11497640321</v>
          </cell>
          <cell r="F256">
            <v>-19925489</v>
          </cell>
          <cell r="G256">
            <v>-21328886</v>
          </cell>
          <cell r="H256">
            <v>-139456294</v>
          </cell>
          <cell r="I256">
            <v>-1737036963</v>
          </cell>
          <cell r="J256">
            <v>-114201222771</v>
          </cell>
          <cell r="K256">
            <v>14802975</v>
          </cell>
          <cell r="L256">
            <v>-134492941772</v>
          </cell>
        </row>
        <row r="257">
          <cell r="B257">
            <v>1270001000</v>
          </cell>
          <cell r="C257" t="str">
            <v>Depreciacion acumulada maquinas y equipos</v>
          </cell>
          <cell r="D257">
            <v>-10926043881</v>
          </cell>
          <cell r="E257">
            <v>-22262281424</v>
          </cell>
          <cell r="F257">
            <v>-588966407</v>
          </cell>
          <cell r="G257">
            <v>-330640163</v>
          </cell>
          <cell r="H257">
            <v>-4081479721</v>
          </cell>
          <cell r="I257">
            <v>-1447607221</v>
          </cell>
          <cell r="J257">
            <v>-298734629301</v>
          </cell>
          <cell r="K257">
            <v>178491362</v>
          </cell>
          <cell r="L257">
            <v>-338193156756</v>
          </cell>
        </row>
        <row r="258">
          <cell r="B258">
            <v>1270002000</v>
          </cell>
          <cell r="C258" t="str">
            <v>Depreciacion acumulada hardware</v>
          </cell>
          <cell r="D258">
            <v>-17641215</v>
          </cell>
          <cell r="E258">
            <v>-120189032</v>
          </cell>
          <cell r="F258">
            <v>-147133539</v>
          </cell>
          <cell r="G258">
            <v>-49941577</v>
          </cell>
          <cell r="H258">
            <v>-185006087</v>
          </cell>
          <cell r="J258">
            <v>-13597986248</v>
          </cell>
          <cell r="K258">
            <v>118549</v>
          </cell>
          <cell r="L258">
            <v>-14117779149</v>
          </cell>
        </row>
        <row r="259">
          <cell r="B259">
            <v>1271001000</v>
          </cell>
          <cell r="C259" t="str">
            <v>Depreciacion acumulada equipos en leasing</v>
          </cell>
          <cell r="E259">
            <v>0</v>
          </cell>
          <cell r="F259">
            <v>-70227166</v>
          </cell>
          <cell r="J259">
            <v>0</v>
          </cell>
          <cell r="L259">
            <v>-70227166</v>
          </cell>
        </row>
        <row r="260">
          <cell r="B260">
            <v>1272001000</v>
          </cell>
          <cell r="C260" t="str">
            <v>Depreciacion acumulada vehiculos</v>
          </cell>
          <cell r="D260">
            <v>-8088268</v>
          </cell>
          <cell r="E260">
            <v>-1536435</v>
          </cell>
          <cell r="F260">
            <v>-77735350</v>
          </cell>
          <cell r="G260">
            <v>-17421985</v>
          </cell>
          <cell r="J260">
            <v>-4415410271</v>
          </cell>
          <cell r="L260">
            <v>-4520192309</v>
          </cell>
        </row>
        <row r="261">
          <cell r="B261">
            <v>1274001000</v>
          </cell>
          <cell r="C261" t="str">
            <v>Depreciacion acumulada muebles y enseres</v>
          </cell>
          <cell r="D261">
            <v>-34819688</v>
          </cell>
          <cell r="E261">
            <v>-342578195</v>
          </cell>
          <cell r="F261">
            <v>-15891643</v>
          </cell>
          <cell r="G261">
            <v>-57949073</v>
          </cell>
          <cell r="H261">
            <v>-363151176</v>
          </cell>
          <cell r="J261">
            <v>-4840673201</v>
          </cell>
          <cell r="K261">
            <v>34750089</v>
          </cell>
          <cell r="L261">
            <v>-5620312887</v>
          </cell>
        </row>
        <row r="262">
          <cell r="B262">
            <v>1275001000</v>
          </cell>
          <cell r="C262" t="str">
            <v>Dep acum complementaria</v>
          </cell>
          <cell r="E262">
            <v>-929230</v>
          </cell>
          <cell r="J262">
            <v>-367817072</v>
          </cell>
          <cell r="L262">
            <v>-368746302</v>
          </cell>
        </row>
        <row r="263">
          <cell r="B263">
            <v>1340001000</v>
          </cell>
          <cell r="C263" t="str">
            <v>Bienes fuera de operacion</v>
          </cell>
          <cell r="E263">
            <v>279517254</v>
          </cell>
          <cell r="J263">
            <v>1577332810</v>
          </cell>
          <cell r="L263">
            <v>1856850064</v>
          </cell>
        </row>
        <row r="264">
          <cell r="B264">
            <v>1340009900</v>
          </cell>
          <cell r="C264" t="str">
            <v>Depreciacion bienes fuera operacion</v>
          </cell>
          <cell r="E264">
            <v>-129781246</v>
          </cell>
          <cell r="J264">
            <v>-1534760188</v>
          </cell>
          <cell r="L264">
            <v>-1664541434</v>
          </cell>
        </row>
        <row r="265">
          <cell r="B265" t="str">
            <v>ACTIVOS POR DERECHO DE USO</v>
          </cell>
          <cell r="C265" t="str">
            <v>Activos por derecho de uso</v>
          </cell>
          <cell r="D265">
            <v>6545961</v>
          </cell>
          <cell r="E265">
            <v>237593584</v>
          </cell>
          <cell r="F265">
            <v>218487962</v>
          </cell>
          <cell r="G265">
            <v>1157706344</v>
          </cell>
          <cell r="H265">
            <v>482504965</v>
          </cell>
          <cell r="I265">
            <v>0</v>
          </cell>
          <cell r="J265">
            <v>2204233035</v>
          </cell>
          <cell r="K265">
            <v>0</v>
          </cell>
          <cell r="L265">
            <v>4307071851</v>
          </cell>
        </row>
        <row r="266">
          <cell r="B266">
            <v>1271003000</v>
          </cell>
          <cell r="C266" t="str">
            <v>Depreciacion acumulada derecho uso elemento transp</v>
          </cell>
          <cell r="D266">
            <v>-4735526</v>
          </cell>
          <cell r="E266">
            <v>-46447303</v>
          </cell>
          <cell r="F266">
            <v>-172081128</v>
          </cell>
          <cell r="G266">
            <v>-143007968</v>
          </cell>
          <cell r="H266">
            <v>-326984567</v>
          </cell>
          <cell r="I266">
            <v>0</v>
          </cell>
          <cell r="J266">
            <v>-1044343241</v>
          </cell>
          <cell r="L266">
            <v>-1737599733</v>
          </cell>
        </row>
        <row r="267">
          <cell r="B267">
            <v>1271002000</v>
          </cell>
          <cell r="C267" t="str">
            <v>Depreciacion acumulada derecho uso edificio</v>
          </cell>
          <cell r="D267">
            <v>-1071</v>
          </cell>
          <cell r="E267">
            <v>-148590994</v>
          </cell>
          <cell r="G267">
            <v>-317925555</v>
          </cell>
          <cell r="H267">
            <v>-63596295</v>
          </cell>
          <cell r="J267">
            <v>-199421875</v>
          </cell>
          <cell r="K267">
            <v>0</v>
          </cell>
          <cell r="L267">
            <v>-729535790</v>
          </cell>
        </row>
        <row r="268">
          <cell r="B268">
            <v>1221003000</v>
          </cell>
          <cell r="C268" t="str">
            <v>Derecho de uso elementos de transporte</v>
          </cell>
          <cell r="D268">
            <v>11282561</v>
          </cell>
          <cell r="E268">
            <v>98747793</v>
          </cell>
          <cell r="F268">
            <v>390569090</v>
          </cell>
          <cell r="G268">
            <v>519401014</v>
          </cell>
          <cell r="H268">
            <v>783007079</v>
          </cell>
          <cell r="I268">
            <v>0</v>
          </cell>
          <cell r="J268">
            <v>3043984757</v>
          </cell>
          <cell r="L268">
            <v>4846992294</v>
          </cell>
        </row>
        <row r="269">
          <cell r="B269">
            <v>1221002000</v>
          </cell>
          <cell r="C269" t="str">
            <v>Derecho de uso Edificio</v>
          </cell>
          <cell r="D269">
            <v>-3</v>
          </cell>
          <cell r="E269">
            <v>333884088</v>
          </cell>
          <cell r="F269">
            <v>0</v>
          </cell>
          <cell r="G269">
            <v>1099238853</v>
          </cell>
          <cell r="H269">
            <v>90078748</v>
          </cell>
          <cell r="J269">
            <v>404013394</v>
          </cell>
          <cell r="K269">
            <v>0</v>
          </cell>
          <cell r="L269">
            <v>1927215080</v>
          </cell>
        </row>
        <row r="270">
          <cell r="B270" t="str">
            <v>ACTIVOS POR IMPUESTOS DIFERIDOS</v>
          </cell>
          <cell r="C270" t="str">
            <v>Activos por Impuestos Diferidos</v>
          </cell>
          <cell r="D270">
            <v>0</v>
          </cell>
          <cell r="E270">
            <v>0</v>
          </cell>
          <cell r="F270">
            <v>253050144</v>
          </cell>
          <cell r="G270">
            <v>770660856</v>
          </cell>
          <cell r="H270">
            <v>602762266</v>
          </cell>
          <cell r="I270">
            <v>799617525</v>
          </cell>
          <cell r="J270">
            <v>57687324882</v>
          </cell>
          <cell r="K270">
            <v>-175346523</v>
          </cell>
          <cell r="L270">
            <v>59938069150</v>
          </cell>
        </row>
        <row r="271">
          <cell r="B271" t="str">
            <v>118000050C</v>
          </cell>
          <cell r="C271" t="str">
            <v>Activo x impuestos diferidos</v>
          </cell>
          <cell r="D271">
            <v>-450153287</v>
          </cell>
          <cell r="E271">
            <v>-11820180731</v>
          </cell>
          <cell r="F271">
            <v>-58114502</v>
          </cell>
          <cell r="G271">
            <v>-314005701</v>
          </cell>
          <cell r="H271">
            <v>-180601527</v>
          </cell>
          <cell r="I271">
            <v>0</v>
          </cell>
          <cell r="J271">
            <v>-41530643310</v>
          </cell>
          <cell r="K271">
            <v>0</v>
          </cell>
          <cell r="L271">
            <v>-54353699058</v>
          </cell>
        </row>
        <row r="272">
          <cell r="B272">
            <v>1360000600</v>
          </cell>
          <cell r="C272" t="str">
            <v>Activo impuesto diferido IFRS 16</v>
          </cell>
          <cell r="D272">
            <v>-1539055</v>
          </cell>
          <cell r="E272">
            <v>172012513</v>
          </cell>
          <cell r="F272">
            <v>61875337</v>
          </cell>
          <cell r="G272">
            <v>331106591</v>
          </cell>
          <cell r="H272">
            <v>137346442</v>
          </cell>
          <cell r="I272">
            <v>0</v>
          </cell>
          <cell r="J272">
            <v>620837237</v>
          </cell>
          <cell r="K272">
            <v>0</v>
          </cell>
          <cell r="L272">
            <v>1321639065</v>
          </cell>
        </row>
        <row r="273">
          <cell r="B273">
            <v>1360000500</v>
          </cell>
          <cell r="C273" t="str">
            <v>Impuesto diferido largo plazo</v>
          </cell>
          <cell r="D273">
            <v>451692342</v>
          </cell>
          <cell r="E273">
            <v>11648168218</v>
          </cell>
          <cell r="F273">
            <v>249289309</v>
          </cell>
          <cell r="G273">
            <v>753559966</v>
          </cell>
          <cell r="H273">
            <v>646017351</v>
          </cell>
          <cell r="I273">
            <v>799617525</v>
          </cell>
          <cell r="J273">
            <v>98597130955</v>
          </cell>
          <cell r="K273">
            <v>-175346523</v>
          </cell>
          <cell r="L273">
            <v>112970129143</v>
          </cell>
        </row>
        <row r="274">
          <cell r="B274" t="str">
            <v>CUENTAS POR COBRAR A ENTIDADES</v>
          </cell>
          <cell r="C274" t="str">
            <v>Cuentas por Cobrar a Entidades Relacionadas, No Corriente</v>
          </cell>
          <cell r="J274">
            <v>32000000</v>
          </cell>
          <cell r="K274">
            <v>-32000000</v>
          </cell>
          <cell r="L274">
            <v>0</v>
          </cell>
        </row>
        <row r="275">
          <cell r="B275">
            <v>1322004000</v>
          </cell>
          <cell r="C275" t="str">
            <v>Ptmo x Cobrar  Emp Relac no corriente</v>
          </cell>
          <cell r="J275">
            <v>32000000</v>
          </cell>
          <cell r="K275">
            <v>-32000000</v>
          </cell>
          <cell r="L275">
            <v>0</v>
          </cell>
        </row>
        <row r="276">
          <cell r="B276" t="str">
            <v>PATRIMONIO NETO Y PASIVOS</v>
          </cell>
          <cell r="C276" t="str">
            <v>Patrimonio Neto y Pasivos</v>
          </cell>
          <cell r="D276">
            <v>-107443351972</v>
          </cell>
          <cell r="E276">
            <v>-437800742136</v>
          </cell>
          <cell r="F276">
            <v>-13080412984</v>
          </cell>
          <cell r="G276">
            <v>-11380366437</v>
          </cell>
          <cell r="H276">
            <v>-14200799611</v>
          </cell>
          <cell r="I276">
            <v>-13124365215</v>
          </cell>
          <cell r="J276">
            <v>-2299582221832</v>
          </cell>
          <cell r="K276">
            <v>473264530804</v>
          </cell>
          <cell r="L276">
            <v>-2423347729383</v>
          </cell>
        </row>
        <row r="277">
          <cell r="B277" t="str">
            <v>PASIVOS, CORRIENTE</v>
          </cell>
          <cell r="C277" t="str">
            <v>Pasivos, Corriente</v>
          </cell>
          <cell r="D277">
            <v>-18308085445</v>
          </cell>
          <cell r="E277">
            <v>-63680911804</v>
          </cell>
          <cell r="F277">
            <v>-4040545840</v>
          </cell>
          <cell r="G277">
            <v>-5857967493</v>
          </cell>
          <cell r="H277">
            <v>-3096340810</v>
          </cell>
          <cell r="I277">
            <v>-5967778127</v>
          </cell>
          <cell r="J277">
            <v>-315341804404</v>
          </cell>
          <cell r="K277">
            <v>54625307521</v>
          </cell>
          <cell r="L277">
            <v>-361668126402</v>
          </cell>
        </row>
        <row r="278">
          <cell r="B278" t="str">
            <v>PASIVOS CORRIENTES EN OPERACIÓN</v>
          </cell>
          <cell r="C278" t="str">
            <v>Pasivos Corrientes en Operación</v>
          </cell>
          <cell r="D278">
            <v>-18308085445</v>
          </cell>
          <cell r="E278">
            <v>-63680911804</v>
          </cell>
          <cell r="F278">
            <v>-4040545840</v>
          </cell>
          <cell r="G278">
            <v>-5857967493</v>
          </cell>
          <cell r="H278">
            <v>-3096340810</v>
          </cell>
          <cell r="I278">
            <v>-5967778127</v>
          </cell>
          <cell r="J278">
            <v>-315341804404</v>
          </cell>
          <cell r="K278">
            <v>54625307521</v>
          </cell>
          <cell r="L278">
            <v>-361668126402</v>
          </cell>
        </row>
        <row r="279">
          <cell r="B279" t="str">
            <v>OTROS PASIVOS FINANCIEROS CORRIE</v>
          </cell>
          <cell r="C279" t="str">
            <v>Otros pasivos financieros corrientes</v>
          </cell>
          <cell r="D279">
            <v>-3066093707</v>
          </cell>
          <cell r="E279">
            <v>-4027875185</v>
          </cell>
          <cell r="G279">
            <v>0</v>
          </cell>
          <cell r="J279">
            <v>-148322831725</v>
          </cell>
          <cell r="K279">
            <v>0</v>
          </cell>
          <cell r="L279">
            <v>-155416800617</v>
          </cell>
        </row>
        <row r="280">
          <cell r="B280">
            <v>2114003000</v>
          </cell>
          <cell r="C280" t="str">
            <v>Mayor valor bonos CP</v>
          </cell>
          <cell r="J280">
            <v>-260660682</v>
          </cell>
          <cell r="L280">
            <v>-260660682</v>
          </cell>
        </row>
        <row r="281">
          <cell r="B281">
            <v>2115005000</v>
          </cell>
          <cell r="C281" t="str">
            <v>AFR documentados CP</v>
          </cell>
          <cell r="D281">
            <v>-3034635934</v>
          </cell>
          <cell r="E281">
            <v>-3880002745</v>
          </cell>
          <cell r="J281">
            <v>-20412926804</v>
          </cell>
          <cell r="L281">
            <v>-27327565483</v>
          </cell>
        </row>
        <row r="282">
          <cell r="B282">
            <v>2114002000</v>
          </cell>
          <cell r="C282" t="str">
            <v>Provision intereses devengados bonos</v>
          </cell>
          <cell r="J282">
            <v>-6907407807</v>
          </cell>
          <cell r="L282">
            <v>-6907407807</v>
          </cell>
        </row>
        <row r="283">
          <cell r="B283">
            <v>2114001000</v>
          </cell>
          <cell r="C283" t="str">
            <v>Oblig bonos corto plazo en UF</v>
          </cell>
          <cell r="J283">
            <v>-13796010000</v>
          </cell>
          <cell r="L283">
            <v>-13796010000</v>
          </cell>
        </row>
        <row r="284">
          <cell r="B284">
            <v>1185002000</v>
          </cell>
          <cell r="C284" t="str">
            <v>Menor valor bonos cte</v>
          </cell>
          <cell r="J284">
            <v>205113686</v>
          </cell>
          <cell r="L284">
            <v>205113686</v>
          </cell>
        </row>
        <row r="285">
          <cell r="B285">
            <v>2115003700</v>
          </cell>
          <cell r="C285" t="str">
            <v>Prov intereses devengados AFR corriente</v>
          </cell>
          <cell r="D285">
            <v>-31457773</v>
          </cell>
          <cell r="E285">
            <v>-38872440</v>
          </cell>
          <cell r="J285">
            <v>-176083148</v>
          </cell>
          <cell r="L285">
            <v>-246413361</v>
          </cell>
        </row>
        <row r="286">
          <cell r="B286">
            <v>2110001300</v>
          </cell>
          <cell r="C286" t="str">
            <v>Provision intereses devengados prestamos</v>
          </cell>
          <cell r="E286">
            <v>-109000000</v>
          </cell>
          <cell r="J286">
            <v>-3439828634</v>
          </cell>
          <cell r="L286">
            <v>-3548828634</v>
          </cell>
        </row>
        <row r="287">
          <cell r="B287">
            <v>2110001000</v>
          </cell>
          <cell r="C287" t="str">
            <v>Prestamos bancarios C:P m/n</v>
          </cell>
          <cell r="J287">
            <v>-103849781000</v>
          </cell>
          <cell r="L287">
            <v>-103849781000</v>
          </cell>
        </row>
        <row r="288">
          <cell r="B288">
            <v>1185002500</v>
          </cell>
          <cell r="C288" t="str">
            <v>Activación gtos bancarios cte</v>
          </cell>
          <cell r="J288">
            <v>314752664</v>
          </cell>
          <cell r="L288">
            <v>314752664</v>
          </cell>
        </row>
        <row r="289">
          <cell r="B289" t="str">
            <v>PASIVOS POR ARRENDAMIENTOS CORRI</v>
          </cell>
          <cell r="C289" t="str">
            <v>Pasivos por arrendamientos corrientes</v>
          </cell>
          <cell r="D289">
            <v>-3191846</v>
          </cell>
          <cell r="E289">
            <v>-100953787</v>
          </cell>
          <cell r="F289">
            <v>-107501453</v>
          </cell>
          <cell r="G289">
            <v>-276348428</v>
          </cell>
          <cell r="H289">
            <v>-307405270</v>
          </cell>
          <cell r="I289">
            <v>0</v>
          </cell>
          <cell r="J289">
            <v>-957510786</v>
          </cell>
          <cell r="K289">
            <v>0</v>
          </cell>
          <cell r="L289">
            <v>-1752911570</v>
          </cell>
        </row>
        <row r="290">
          <cell r="B290">
            <v>2115006000</v>
          </cell>
          <cell r="C290" t="str">
            <v>Deuda por Arrendamiento operativo CP</v>
          </cell>
          <cell r="D290">
            <v>-3191846</v>
          </cell>
          <cell r="E290">
            <v>-100953787</v>
          </cell>
          <cell r="F290">
            <v>-107501453</v>
          </cell>
          <cell r="G290">
            <v>-276348428</v>
          </cell>
          <cell r="H290">
            <v>-307405270</v>
          </cell>
          <cell r="I290">
            <v>0</v>
          </cell>
          <cell r="J290">
            <v>-957510786</v>
          </cell>
          <cell r="K290">
            <v>0</v>
          </cell>
          <cell r="L290">
            <v>-1752911570</v>
          </cell>
        </row>
        <row r="291">
          <cell r="B291" t="str">
            <v>CUENTAS POR PAGAR COMERCIALES Y</v>
          </cell>
          <cell r="C291" t="str">
            <v>Cuentas por pagar comerciales y otras cuentas por pagar</v>
          </cell>
          <cell r="D291">
            <v>-7704489941</v>
          </cell>
          <cell r="E291">
            <v>-19792756407</v>
          </cell>
          <cell r="F291">
            <v>-2131164200</v>
          </cell>
          <cell r="G291">
            <v>-4520256309</v>
          </cell>
          <cell r="H291">
            <v>-1505045690</v>
          </cell>
          <cell r="I291">
            <v>-713498671</v>
          </cell>
          <cell r="J291">
            <v>-141187913111</v>
          </cell>
          <cell r="L291">
            <v>-177555124329</v>
          </cell>
        </row>
        <row r="292">
          <cell r="B292">
            <v>2150007600</v>
          </cell>
          <cell r="C292" t="str">
            <v>Provision boletas en garantía</v>
          </cell>
          <cell r="E292">
            <v>-171000000</v>
          </cell>
          <cell r="G292">
            <v>-2009774041</v>
          </cell>
          <cell r="J292">
            <v>-829593437</v>
          </cell>
          <cell r="L292">
            <v>-3010367478</v>
          </cell>
        </row>
        <row r="293">
          <cell r="B293">
            <v>2140004300</v>
          </cell>
          <cell r="C293" t="str">
            <v>Provision IVA-registrado en SII</v>
          </cell>
          <cell r="D293">
            <v>-3471535</v>
          </cell>
          <cell r="E293">
            <v>-4452765</v>
          </cell>
          <cell r="F293">
            <v>-35014245</v>
          </cell>
          <cell r="G293">
            <v>-15050301</v>
          </cell>
          <cell r="H293">
            <v>-27525375</v>
          </cell>
          <cell r="I293">
            <v>-11590965</v>
          </cell>
          <cell r="J293">
            <v>-12361566</v>
          </cell>
          <cell r="L293">
            <v>-109466752</v>
          </cell>
        </row>
        <row r="294">
          <cell r="B294">
            <v>2150005000</v>
          </cell>
          <cell r="C294" t="str">
            <v>Prov.gastos documentados HR</v>
          </cell>
          <cell r="D294">
            <v>-24808</v>
          </cell>
          <cell r="E294">
            <v>153034624</v>
          </cell>
          <cell r="F294">
            <v>-4829834</v>
          </cell>
          <cell r="G294">
            <v>1033058</v>
          </cell>
          <cell r="H294">
            <v>49001007</v>
          </cell>
          <cell r="I294">
            <v>199307</v>
          </cell>
          <cell r="J294">
            <v>124262545</v>
          </cell>
          <cell r="L294">
            <v>322675899</v>
          </cell>
        </row>
        <row r="295">
          <cell r="B295">
            <v>2140007500</v>
          </cell>
          <cell r="C295" t="str">
            <v>Vale vista entregado en garantia</v>
          </cell>
          <cell r="D295">
            <v>-138012750</v>
          </cell>
          <cell r="E295">
            <v>3999051</v>
          </cell>
          <cell r="L295">
            <v>-134013699</v>
          </cell>
        </row>
        <row r="296">
          <cell r="B296">
            <v>2115001000</v>
          </cell>
          <cell r="C296" t="str">
            <v>AFR devolucion Agua Potable</v>
          </cell>
          <cell r="D296">
            <v>-17296345</v>
          </cell>
          <cell r="E296">
            <v>-4838707</v>
          </cell>
          <cell r="J296">
            <v>-78138110</v>
          </cell>
          <cell r="L296">
            <v>-100273162</v>
          </cell>
        </row>
        <row r="297">
          <cell r="B297">
            <v>2115003000</v>
          </cell>
          <cell r="C297" t="str">
            <v>AFR vencidos documentados</v>
          </cell>
          <cell r="D297">
            <v>-242423184</v>
          </cell>
          <cell r="E297">
            <v>-1880514791</v>
          </cell>
          <cell r="J297">
            <v>-7158849047</v>
          </cell>
          <cell r="L297">
            <v>-9281787022</v>
          </cell>
        </row>
        <row r="298">
          <cell r="B298">
            <v>2120000600</v>
          </cell>
          <cell r="C298" t="str">
            <v>Tránsito pago préstamo</v>
          </cell>
          <cell r="J298">
            <v>-279310</v>
          </cell>
          <cell r="L298">
            <v>-279310</v>
          </cell>
        </row>
        <row r="299">
          <cell r="B299">
            <v>2150004000</v>
          </cell>
          <cell r="C299" t="str">
            <v>Prov.gastos del ejercicio</v>
          </cell>
          <cell r="F299">
            <v>297264</v>
          </cell>
          <cell r="G299">
            <v>-107184</v>
          </cell>
          <cell r="H299">
            <v>-2439103</v>
          </cell>
          <cell r="J299">
            <v>2378344</v>
          </cell>
          <cell r="L299">
            <v>129321</v>
          </cell>
        </row>
        <row r="300">
          <cell r="B300">
            <v>2145002000</v>
          </cell>
          <cell r="C300" t="str">
            <v>Acredores varios corto plazo</v>
          </cell>
          <cell r="D300">
            <v>-110698000</v>
          </cell>
          <cell r="J300">
            <v>-60121432</v>
          </cell>
          <cell r="L300">
            <v>-170819432</v>
          </cell>
        </row>
        <row r="301">
          <cell r="B301">
            <v>2145001000</v>
          </cell>
          <cell r="C301" t="str">
            <v>Ch.reint.de proveedores</v>
          </cell>
          <cell r="D301">
            <v>-3689153</v>
          </cell>
          <cell r="E301">
            <v>-16190164</v>
          </cell>
          <cell r="F301">
            <v>-17607617</v>
          </cell>
          <cell r="G301">
            <v>-8587531</v>
          </cell>
          <cell r="H301">
            <v>-3415356</v>
          </cell>
          <cell r="I301">
            <v>-8913055</v>
          </cell>
          <cell r="J301">
            <v>-227560143</v>
          </cell>
          <cell r="L301">
            <v>-285963019</v>
          </cell>
        </row>
        <row r="302">
          <cell r="B302">
            <v>2140007000</v>
          </cell>
          <cell r="C302" t="str">
            <v>Garantias recibidas</v>
          </cell>
          <cell r="E302">
            <v>-13176109</v>
          </cell>
          <cell r="J302">
            <v>-284502710</v>
          </cell>
          <cell r="L302">
            <v>-297678819</v>
          </cell>
        </row>
        <row r="303">
          <cell r="B303">
            <v>2140005000</v>
          </cell>
          <cell r="C303" t="str">
            <v>Retencion a contratistas</v>
          </cell>
          <cell r="D303">
            <v>-119950005</v>
          </cell>
          <cell r="E303">
            <v>-1054524249</v>
          </cell>
          <cell r="G303">
            <v>-782899</v>
          </cell>
          <cell r="J303">
            <v>-5805900479</v>
          </cell>
          <cell r="L303">
            <v>-6981157632</v>
          </cell>
        </row>
        <row r="304">
          <cell r="B304">
            <v>2140004600</v>
          </cell>
          <cell r="C304" t="str">
            <v>Facturas por recibir Siebel</v>
          </cell>
          <cell r="D304">
            <v>-57631693</v>
          </cell>
          <cell r="E304">
            <v>-196776395</v>
          </cell>
          <cell r="J304">
            <v>-5461456903</v>
          </cell>
          <cell r="L304">
            <v>-5715864991</v>
          </cell>
        </row>
        <row r="305">
          <cell r="B305">
            <v>2140004550</v>
          </cell>
          <cell r="C305" t="str">
            <v>Avance obra devengado</v>
          </cell>
          <cell r="D305">
            <v>-1883147329</v>
          </cell>
          <cell r="E305">
            <v>-7514867962</v>
          </cell>
          <cell r="F305">
            <v>-108725095</v>
          </cell>
          <cell r="G305">
            <v>-507238342</v>
          </cell>
          <cell r="H305">
            <v>-140491760</v>
          </cell>
          <cell r="I305">
            <v>-298302864</v>
          </cell>
          <cell r="J305">
            <v>-26085428276</v>
          </cell>
          <cell r="L305">
            <v>-36538201628</v>
          </cell>
        </row>
        <row r="306">
          <cell r="B306">
            <v>2140004200</v>
          </cell>
          <cell r="C306" t="str">
            <v>Facturas por recibir finanzas</v>
          </cell>
          <cell r="G306">
            <v>-6</v>
          </cell>
          <cell r="H306">
            <v>0</v>
          </cell>
          <cell r="J306">
            <v>189143863</v>
          </cell>
          <cell r="L306">
            <v>189143857</v>
          </cell>
        </row>
        <row r="307">
          <cell r="B307">
            <v>2140004100</v>
          </cell>
          <cell r="C307" t="str">
            <v>Es/rf (entrada servicios/fact.por recibir)</v>
          </cell>
          <cell r="D307">
            <v>-117586738</v>
          </cell>
          <cell r="E307">
            <v>-339170440</v>
          </cell>
          <cell r="F307">
            <v>-96015434</v>
          </cell>
          <cell r="G307">
            <v>-73376580</v>
          </cell>
          <cell r="H307">
            <v>-96508945</v>
          </cell>
          <cell r="I307">
            <v>-14947613</v>
          </cell>
          <cell r="J307">
            <v>-3933974307</v>
          </cell>
          <cell r="L307">
            <v>-4671580057</v>
          </cell>
        </row>
        <row r="308">
          <cell r="B308">
            <v>2140004000</v>
          </cell>
          <cell r="C308" t="str">
            <v>Em/rf (entrada mat./fact.por recibir)</v>
          </cell>
          <cell r="D308">
            <v>-163520401</v>
          </cell>
          <cell r="E308">
            <v>-148915227</v>
          </cell>
          <cell r="F308">
            <v>-128482040</v>
          </cell>
          <cell r="G308">
            <v>-837477953</v>
          </cell>
          <cell r="H308">
            <v>-14104080</v>
          </cell>
          <cell r="I308">
            <v>-8865795</v>
          </cell>
          <cell r="J308">
            <v>-1179055096</v>
          </cell>
          <cell r="L308">
            <v>-2480420592</v>
          </cell>
        </row>
        <row r="309">
          <cell r="B309">
            <v>2140002050</v>
          </cell>
          <cell r="C309" t="str">
            <v>Valoracion m/e proveedores</v>
          </cell>
          <cell r="D309">
            <v>-4670593</v>
          </cell>
          <cell r="E309">
            <v>-6728237</v>
          </cell>
          <cell r="J309">
            <v>-133613539</v>
          </cell>
          <cell r="L309">
            <v>-145012369</v>
          </cell>
        </row>
        <row r="310">
          <cell r="B310">
            <v>2140002000</v>
          </cell>
          <cell r="C310" t="str">
            <v>Proveedores nacionales</v>
          </cell>
          <cell r="D310">
            <v>-1358612011</v>
          </cell>
          <cell r="E310">
            <v>-3517741622</v>
          </cell>
          <cell r="F310">
            <v>-1156070586</v>
          </cell>
          <cell r="G310">
            <v>-672158929</v>
          </cell>
          <cell r="H310">
            <v>-399793977</v>
          </cell>
          <cell r="I310">
            <v>-275116177</v>
          </cell>
          <cell r="J310">
            <v>-48709544405</v>
          </cell>
          <cell r="L310">
            <v>-56089037707</v>
          </cell>
        </row>
        <row r="311">
          <cell r="B311">
            <v>2150004500</v>
          </cell>
          <cell r="C311" t="str">
            <v>Provisión gastos del ejercicio con PA</v>
          </cell>
          <cell r="D311">
            <v>-3435818423</v>
          </cell>
          <cell r="E311">
            <v>-4378407679</v>
          </cell>
          <cell r="F311">
            <v>-283961363</v>
          </cell>
          <cell r="G311">
            <v>-304493965</v>
          </cell>
          <cell r="H311">
            <v>-494993520</v>
          </cell>
          <cell r="I311">
            <v>-88261099</v>
          </cell>
          <cell r="J311">
            <v>-35459445414</v>
          </cell>
          <cell r="L311">
            <v>-44445381463</v>
          </cell>
        </row>
        <row r="312">
          <cell r="B312">
            <v>2180003000</v>
          </cell>
          <cell r="C312" t="str">
            <v>Otros pasivos circulantes</v>
          </cell>
          <cell r="J312">
            <v>-195102226</v>
          </cell>
          <cell r="L312">
            <v>-195102226</v>
          </cell>
        </row>
        <row r="313">
          <cell r="B313">
            <v>2170001000</v>
          </cell>
          <cell r="C313" t="str">
            <v>Dividendos por pagar</v>
          </cell>
          <cell r="E313">
            <v>-573261</v>
          </cell>
          <cell r="J313">
            <v>0</v>
          </cell>
          <cell r="L313">
            <v>-573261</v>
          </cell>
        </row>
        <row r="314">
          <cell r="B314">
            <v>2160009900</v>
          </cell>
          <cell r="C314" t="str">
            <v>Prevision</v>
          </cell>
          <cell r="D314">
            <v>-9778230</v>
          </cell>
          <cell r="E314">
            <v>-75072916</v>
          </cell>
          <cell r="F314">
            <v>-96155980</v>
          </cell>
          <cell r="G314">
            <v>-27949622</v>
          </cell>
          <cell r="H314">
            <v>-118173621</v>
          </cell>
          <cell r="I314">
            <v>-1473561</v>
          </cell>
          <cell r="J314">
            <v>-881479348</v>
          </cell>
          <cell r="L314">
            <v>-1210083278</v>
          </cell>
        </row>
        <row r="315">
          <cell r="B315">
            <v>2160009000</v>
          </cell>
          <cell r="C315" t="str">
            <v>Transitoria de sueldos</v>
          </cell>
          <cell r="E315">
            <v>0</v>
          </cell>
          <cell r="F315">
            <v>-1029277</v>
          </cell>
          <cell r="G315">
            <v>-564943</v>
          </cell>
          <cell r="H315">
            <v>217221</v>
          </cell>
          <cell r="J315">
            <v>0</v>
          </cell>
          <cell r="L315">
            <v>-1376999</v>
          </cell>
        </row>
        <row r="316">
          <cell r="B316">
            <v>2160008000</v>
          </cell>
          <cell r="C316" t="str">
            <v>Devolucion descuento</v>
          </cell>
          <cell r="D316">
            <v>186131</v>
          </cell>
          <cell r="E316">
            <v>1090995</v>
          </cell>
          <cell r="F316">
            <v>2062246</v>
          </cell>
          <cell r="G316">
            <v>0</v>
          </cell>
          <cell r="H316">
            <v>418407</v>
          </cell>
          <cell r="J316">
            <v>348555</v>
          </cell>
          <cell r="L316">
            <v>4106334</v>
          </cell>
        </row>
        <row r="317">
          <cell r="B317">
            <v>2160006000</v>
          </cell>
          <cell r="C317" t="str">
            <v>Retenciones al personal</v>
          </cell>
          <cell r="D317">
            <v>-420982</v>
          </cell>
          <cell r="E317">
            <v>-4036216</v>
          </cell>
          <cell r="F317">
            <v>-12000</v>
          </cell>
          <cell r="G317">
            <v>-58600</v>
          </cell>
          <cell r="H317">
            <v>-163400</v>
          </cell>
          <cell r="J317">
            <v>-27023503</v>
          </cell>
          <cell r="L317">
            <v>-31714701</v>
          </cell>
        </row>
        <row r="318">
          <cell r="B318">
            <v>2160004500</v>
          </cell>
          <cell r="C318" t="str">
            <v>Sindicatos</v>
          </cell>
          <cell r="D318">
            <v>-149262</v>
          </cell>
          <cell r="E318">
            <v>-1840845</v>
          </cell>
          <cell r="G318">
            <v>-785286</v>
          </cell>
          <cell r="J318">
            <v>-1694995</v>
          </cell>
          <cell r="L318">
            <v>-4470388</v>
          </cell>
        </row>
        <row r="319">
          <cell r="B319">
            <v>2160003500</v>
          </cell>
          <cell r="C319" t="str">
            <v>Retenciones judiciales</v>
          </cell>
          <cell r="F319">
            <v>715733</v>
          </cell>
          <cell r="H319">
            <v>227225</v>
          </cell>
          <cell r="J319">
            <v>97944</v>
          </cell>
          <cell r="L319">
            <v>1040902</v>
          </cell>
        </row>
        <row r="320">
          <cell r="B320">
            <v>2160002500</v>
          </cell>
          <cell r="C320" t="str">
            <v>Reintegro remuneraciones</v>
          </cell>
          <cell r="E320">
            <v>-2911319</v>
          </cell>
          <cell r="F320">
            <v>-6064381</v>
          </cell>
          <cell r="H320">
            <v>-626763</v>
          </cell>
          <cell r="J320">
            <v>-3562536</v>
          </cell>
          <cell r="L320">
            <v>-13164999</v>
          </cell>
        </row>
        <row r="321">
          <cell r="B321">
            <v>2160001000</v>
          </cell>
          <cell r="C321" t="str">
            <v>Pagos varios al personal</v>
          </cell>
          <cell r="D321">
            <v>-14288</v>
          </cell>
          <cell r="E321">
            <v>-1553614</v>
          </cell>
          <cell r="F321">
            <v>-3573005</v>
          </cell>
          <cell r="G321">
            <v>-284772</v>
          </cell>
          <cell r="H321">
            <v>-7251293</v>
          </cell>
          <cell r="J321">
            <v>-7194671</v>
          </cell>
          <cell r="L321">
            <v>-19871643</v>
          </cell>
        </row>
        <row r="322">
          <cell r="B322">
            <v>2160000500</v>
          </cell>
          <cell r="C322" t="str">
            <v>Remuneraciones por pagar</v>
          </cell>
          <cell r="D322">
            <v>3429480</v>
          </cell>
          <cell r="E322">
            <v>43367617</v>
          </cell>
          <cell r="F322">
            <v>166937331</v>
          </cell>
          <cell r="G322">
            <v>17234834</v>
          </cell>
          <cell r="H322">
            <v>54938262</v>
          </cell>
          <cell r="I322">
            <v>31122</v>
          </cell>
          <cell r="J322">
            <v>10437337</v>
          </cell>
          <cell r="L322">
            <v>296375983</v>
          </cell>
        </row>
        <row r="323">
          <cell r="B323">
            <v>2150006000</v>
          </cell>
          <cell r="C323" t="str">
            <v>Prov gastos del personal</v>
          </cell>
          <cell r="F323">
            <v>-56225480</v>
          </cell>
          <cell r="L323">
            <v>-56225480</v>
          </cell>
        </row>
        <row r="324">
          <cell r="B324">
            <v>2150001500</v>
          </cell>
          <cell r="C324" t="str">
            <v>Prov.vacaciones devengadas</v>
          </cell>
          <cell r="D324">
            <v>-41189822</v>
          </cell>
          <cell r="E324">
            <v>-375959677</v>
          </cell>
          <cell r="F324">
            <v>-307410437</v>
          </cell>
          <cell r="G324">
            <v>-79833247</v>
          </cell>
          <cell r="H324">
            <v>-304360619</v>
          </cell>
          <cell r="I324">
            <v>-6257971</v>
          </cell>
          <cell r="J324">
            <v>-4597919769</v>
          </cell>
          <cell r="L324">
            <v>-5712931542</v>
          </cell>
        </row>
        <row r="325">
          <cell r="B325">
            <v>2145004000</v>
          </cell>
          <cell r="C325" t="str">
            <v>Reintegro cupones bonos</v>
          </cell>
          <cell r="E325">
            <v>-61226237</v>
          </cell>
          <cell r="L325">
            <v>-61226237</v>
          </cell>
        </row>
        <row r="326">
          <cell r="B326">
            <v>2145001500</v>
          </cell>
          <cell r="C326" t="str">
            <v>Cheque reintegrado  dividendo</v>
          </cell>
          <cell r="J326">
            <v>-124794007</v>
          </cell>
          <cell r="L326">
            <v>-124794007</v>
          </cell>
        </row>
        <row r="327">
          <cell r="B327">
            <v>2115003500</v>
          </cell>
          <cell r="C327" t="str">
            <v>AFR vencidos NO documentados</v>
          </cell>
          <cell r="E327">
            <v>-223770262</v>
          </cell>
          <cell r="L327">
            <v>-223770262</v>
          </cell>
        </row>
        <row r="328">
          <cell r="B328">
            <v>2150007500</v>
          </cell>
          <cell r="C328" t="str">
            <v>Provisión Litigios con PA</v>
          </cell>
          <cell r="D328">
            <v>0</v>
          </cell>
          <cell r="J328">
            <v>-250772763</v>
          </cell>
          <cell r="L328">
            <v>-250772763</v>
          </cell>
        </row>
        <row r="329">
          <cell r="B329">
            <v>2115003100</v>
          </cell>
          <cell r="C329" t="str">
            <v>AFR vencidos bloqueados</v>
          </cell>
          <cell r="J329">
            <v>-5213707</v>
          </cell>
          <cell r="L329">
            <v>-5213707</v>
          </cell>
        </row>
        <row r="330">
          <cell r="B330" t="str">
            <v>CUENTAS POR PAGAR A ENTIDADES RE</v>
          </cell>
          <cell r="C330" t="str">
            <v>Cuentas por pagar a Entidades Relacionadas , Corriente</v>
          </cell>
          <cell r="D330">
            <v>-6974791634</v>
          </cell>
          <cell r="E330">
            <v>-37454745121</v>
          </cell>
          <cell r="F330">
            <v>-1074101892</v>
          </cell>
          <cell r="G330">
            <v>-773572270</v>
          </cell>
          <cell r="H330">
            <v>-954333680</v>
          </cell>
          <cell r="I330">
            <v>-5239395756</v>
          </cell>
          <cell r="J330">
            <v>-3465847668</v>
          </cell>
          <cell r="K330">
            <v>54625307521</v>
          </cell>
          <cell r="L330">
            <v>-1311480500</v>
          </cell>
        </row>
        <row r="331">
          <cell r="B331">
            <v>2155006000</v>
          </cell>
          <cell r="C331" t="str">
            <v>Dividendo x pagar  Empresas Relacionadas</v>
          </cell>
          <cell r="D331">
            <v>-1216023866</v>
          </cell>
          <cell r="E331">
            <v>-5749286293</v>
          </cell>
          <cell r="F331">
            <v>-758631034</v>
          </cell>
          <cell r="G331">
            <v>-322239931</v>
          </cell>
          <cell r="H331">
            <v>-362579352</v>
          </cell>
          <cell r="J331">
            <v>0</v>
          </cell>
          <cell r="K331">
            <v>8408760476</v>
          </cell>
          <cell r="L331">
            <v>0</v>
          </cell>
        </row>
        <row r="332">
          <cell r="B332">
            <v>2155001000</v>
          </cell>
          <cell r="C332" t="str">
            <v>Prestamos de  Empresa Relacionadas</v>
          </cell>
          <cell r="D332">
            <v>-4038322833</v>
          </cell>
          <cell r="E332">
            <v>-20592200000</v>
          </cell>
          <cell r="G332">
            <v>0</v>
          </cell>
          <cell r="I332">
            <v>-3074900000</v>
          </cell>
          <cell r="J332">
            <v>0</v>
          </cell>
          <cell r="K332">
            <v>27705422833</v>
          </cell>
          <cell r="L332">
            <v>0</v>
          </cell>
        </row>
        <row r="333">
          <cell r="B333">
            <v>2155002000</v>
          </cell>
          <cell r="C333" t="str">
            <v>Prov. intereses por prestamos Empresa  Relacionada</v>
          </cell>
          <cell r="D333">
            <v>-1143653252</v>
          </cell>
          <cell r="E333">
            <v>-5334358720</v>
          </cell>
          <cell r="G333">
            <v>0</v>
          </cell>
          <cell r="H333">
            <v>-591331827</v>
          </cell>
          <cell r="I333">
            <v>-1270397526</v>
          </cell>
          <cell r="K333">
            <v>8339741325</v>
          </cell>
          <cell r="L333">
            <v>0</v>
          </cell>
        </row>
        <row r="334">
          <cell r="B334">
            <v>2155003000</v>
          </cell>
          <cell r="C334" t="str">
            <v>CxP Empresas Relacionadas</v>
          </cell>
          <cell r="D334">
            <v>-318524962</v>
          </cell>
          <cell r="E334">
            <v>-1801814737</v>
          </cell>
          <cell r="F334">
            <v>-87508495</v>
          </cell>
          <cell r="G334">
            <v>-237928539</v>
          </cell>
          <cell r="H334">
            <v>-422501</v>
          </cell>
          <cell r="I334">
            <v>0</v>
          </cell>
          <cell r="J334">
            <v>-1504226730</v>
          </cell>
          <cell r="K334">
            <v>3182467014</v>
          </cell>
          <cell r="L334">
            <v>-767958950</v>
          </cell>
        </row>
        <row r="335">
          <cell r="B335">
            <v>2155003500</v>
          </cell>
          <cell r="C335" t="str">
            <v>Deudas x Pagar  Empresas Relacionadas</v>
          </cell>
          <cell r="D335">
            <v>-238589220</v>
          </cell>
          <cell r="E335">
            <v>-3441859513</v>
          </cell>
          <cell r="F335">
            <v>-227962363</v>
          </cell>
          <cell r="G335">
            <v>-213403800</v>
          </cell>
          <cell r="I335">
            <v>-894098230</v>
          </cell>
          <cell r="J335">
            <v>-1058174000</v>
          </cell>
          <cell r="K335">
            <v>5530565576</v>
          </cell>
          <cell r="L335">
            <v>-543521550</v>
          </cell>
        </row>
        <row r="336">
          <cell r="B336">
            <v>2155004500</v>
          </cell>
          <cell r="C336" t="str">
            <v>Recaudacion por pagar empresas relacionadas</v>
          </cell>
          <cell r="D336">
            <v>0</v>
          </cell>
          <cell r="E336">
            <v>-124426706</v>
          </cell>
          <cell r="J336">
            <v>112800723</v>
          </cell>
          <cell r="K336">
            <v>11625983</v>
          </cell>
          <cell r="L336">
            <v>0</v>
          </cell>
        </row>
        <row r="337">
          <cell r="B337">
            <v>2155005000</v>
          </cell>
          <cell r="C337" t="str">
            <v>Verificación  facturas a Empresas Relacionadas</v>
          </cell>
          <cell r="D337">
            <v>-19677501</v>
          </cell>
          <cell r="E337">
            <v>-159627755</v>
          </cell>
          <cell r="G337">
            <v>0</v>
          </cell>
          <cell r="J337">
            <v>-236279397</v>
          </cell>
          <cell r="K337">
            <v>415584653</v>
          </cell>
          <cell r="L337">
            <v>0</v>
          </cell>
        </row>
        <row r="338">
          <cell r="B338">
            <v>2155006500</v>
          </cell>
          <cell r="C338" t="str">
            <v>Prov utilidad no realizada</v>
          </cell>
          <cell r="E338">
            <v>-251171397</v>
          </cell>
          <cell r="J338">
            <v>-779968264</v>
          </cell>
          <cell r="K338">
            <v>1031139661</v>
          </cell>
          <cell r="L338">
            <v>0</v>
          </cell>
        </row>
        <row r="339">
          <cell r="B339" t="str">
            <v>OTRAS PROVISIONES A CORTO PLAZO</v>
          </cell>
          <cell r="C339" t="str">
            <v>Otras provisiones a corto plazo</v>
          </cell>
          <cell r="D339">
            <v>0</v>
          </cell>
          <cell r="E339">
            <v>-36354262</v>
          </cell>
          <cell r="J339">
            <v>-699425588</v>
          </cell>
          <cell r="L339">
            <v>-735779850</v>
          </cell>
        </row>
        <row r="340">
          <cell r="B340">
            <v>2150007000</v>
          </cell>
          <cell r="C340" t="str">
            <v>Litigios</v>
          </cell>
          <cell r="D340">
            <v>0</v>
          </cell>
          <cell r="E340">
            <v>-36354262</v>
          </cell>
          <cell r="J340">
            <v>-699425588</v>
          </cell>
          <cell r="L340">
            <v>-735779850</v>
          </cell>
        </row>
        <row r="341">
          <cell r="B341" t="str">
            <v>PASIVOS POR IMPUESTOS CORRIENTES</v>
          </cell>
          <cell r="C341" t="str">
            <v>Pasivos por Impuestos corrientes</v>
          </cell>
          <cell r="D341">
            <v>0</v>
          </cell>
          <cell r="E341">
            <v>-31699</v>
          </cell>
          <cell r="F341">
            <v>-1429527</v>
          </cell>
          <cell r="G341">
            <v>-124106843</v>
          </cell>
          <cell r="H341">
            <v>-3135877</v>
          </cell>
          <cell r="I341">
            <v>0</v>
          </cell>
          <cell r="J341">
            <v>-112043751</v>
          </cell>
          <cell r="K341">
            <v>0</v>
          </cell>
          <cell r="L341">
            <v>-240747697</v>
          </cell>
        </row>
        <row r="342">
          <cell r="B342">
            <v>1160004500</v>
          </cell>
          <cell r="C342" t="str">
            <v>Crédito de Investigación y desarrollo</v>
          </cell>
          <cell r="J342">
            <v>103954179</v>
          </cell>
          <cell r="L342">
            <v>103954179</v>
          </cell>
        </row>
        <row r="343">
          <cell r="B343" t="str">
            <v>216400600C</v>
          </cell>
          <cell r="C343" t="str">
            <v>Pasivo x impuestos corrientes</v>
          </cell>
          <cell r="D343">
            <v>-697248642</v>
          </cell>
          <cell r="E343">
            <v>-653663451</v>
          </cell>
          <cell r="F343">
            <v>-17404993</v>
          </cell>
          <cell r="G343">
            <v>3789552</v>
          </cell>
          <cell r="H343">
            <v>-102082709</v>
          </cell>
          <cell r="I343">
            <v>-25816743</v>
          </cell>
          <cell r="J343">
            <v>-10552670085</v>
          </cell>
          <cell r="K343">
            <v>-175346523</v>
          </cell>
          <cell r="L343">
            <v>-12220443594</v>
          </cell>
        </row>
        <row r="344">
          <cell r="B344">
            <v>2150003500</v>
          </cell>
          <cell r="C344" t="str">
            <v>Prov.impuesto art. 21</v>
          </cell>
          <cell r="E344">
            <v>-31699</v>
          </cell>
          <cell r="F344">
            <v>-1429527</v>
          </cell>
          <cell r="G344">
            <v>-3630921</v>
          </cell>
          <cell r="H344">
            <v>-3135877</v>
          </cell>
          <cell r="J344">
            <v>-112043751</v>
          </cell>
          <cell r="L344">
            <v>-120271775</v>
          </cell>
        </row>
        <row r="345">
          <cell r="B345">
            <v>2150003000</v>
          </cell>
          <cell r="C345" t="str">
            <v>Prov.impuesto a la renta</v>
          </cell>
          <cell r="D345">
            <v>-985559134</v>
          </cell>
          <cell r="E345">
            <v>-2648523437</v>
          </cell>
          <cell r="F345">
            <v>-879765127</v>
          </cell>
          <cell r="G345">
            <v>-254913816</v>
          </cell>
          <cell r="H345">
            <v>-302360305</v>
          </cell>
          <cell r="J345">
            <v>-33355310363</v>
          </cell>
          <cell r="K345">
            <v>175346523</v>
          </cell>
          <cell r="L345">
            <v>-38251085659</v>
          </cell>
        </row>
        <row r="346">
          <cell r="B346">
            <v>1160004000</v>
          </cell>
          <cell r="C346" t="str">
            <v>Cr.gtos.capacitacion</v>
          </cell>
          <cell r="D346">
            <v>2930868</v>
          </cell>
          <cell r="E346">
            <v>27411932</v>
          </cell>
          <cell r="F346">
            <v>39991398</v>
          </cell>
          <cell r="G346">
            <v>7725540</v>
          </cell>
          <cell r="H346">
            <v>40937993</v>
          </cell>
          <cell r="J346">
            <v>314861844</v>
          </cell>
          <cell r="L346">
            <v>433859575</v>
          </cell>
        </row>
        <row r="347">
          <cell r="B347">
            <v>1160001500</v>
          </cell>
          <cell r="C347" t="str">
            <v>Credito  por donaciones</v>
          </cell>
          <cell r="J347">
            <v>107690899</v>
          </cell>
          <cell r="L347">
            <v>107690899</v>
          </cell>
        </row>
        <row r="348">
          <cell r="B348">
            <v>1160001000</v>
          </cell>
          <cell r="C348" t="str">
            <v>Pagos provisionales mensuales</v>
          </cell>
          <cell r="D348">
            <v>1679876908</v>
          </cell>
          <cell r="E348">
            <v>3274774956</v>
          </cell>
          <cell r="F348">
            <v>857178722</v>
          </cell>
          <cell r="G348">
            <v>122922802</v>
          </cell>
          <cell r="H348">
            <v>363505021</v>
          </cell>
          <cell r="I348">
            <v>25816743</v>
          </cell>
          <cell r="J348">
            <v>43381473526</v>
          </cell>
          <cell r="L348">
            <v>49705548678</v>
          </cell>
        </row>
        <row r="349">
          <cell r="B349" t="str">
            <v>PROVISIONES CORRIENTES POR BENEF</v>
          </cell>
          <cell r="C349" t="str">
            <v>Provisiones corrientes por beneficios a los empleados</v>
          </cell>
          <cell r="D349">
            <v>-96214540</v>
          </cell>
          <cell r="E349">
            <v>-523692535</v>
          </cell>
          <cell r="F349">
            <v>-112308661</v>
          </cell>
          <cell r="G349">
            <v>-57857614</v>
          </cell>
          <cell r="H349">
            <v>-160991142</v>
          </cell>
          <cell r="I349">
            <v>-9466652</v>
          </cell>
          <cell r="J349">
            <v>-4995189287</v>
          </cell>
          <cell r="L349">
            <v>-5955720431</v>
          </cell>
        </row>
        <row r="350">
          <cell r="B350">
            <v>2150002000</v>
          </cell>
          <cell r="C350" t="str">
            <v>Prov. gratificacion</v>
          </cell>
          <cell r="D350">
            <v>-36924276</v>
          </cell>
          <cell r="E350">
            <v>-427897488</v>
          </cell>
          <cell r="F350">
            <v>-110308661</v>
          </cell>
          <cell r="G350">
            <v>-57857614</v>
          </cell>
          <cell r="H350">
            <v>-158188022</v>
          </cell>
          <cell r="I350">
            <v>-9466652</v>
          </cell>
          <cell r="J350">
            <v>-4906576608</v>
          </cell>
          <cell r="L350">
            <v>-5707219321</v>
          </cell>
        </row>
        <row r="351">
          <cell r="B351">
            <v>2150001000</v>
          </cell>
          <cell r="C351" t="str">
            <v>Indemnización años de servicio cp</v>
          </cell>
          <cell r="D351">
            <v>2000000</v>
          </cell>
          <cell r="E351">
            <v>-77539840</v>
          </cell>
          <cell r="F351">
            <v>-2000000</v>
          </cell>
          <cell r="H351">
            <v>-2803120</v>
          </cell>
          <cell r="J351">
            <v>-232924525</v>
          </cell>
          <cell r="L351">
            <v>-313267485</v>
          </cell>
        </row>
        <row r="352">
          <cell r="B352">
            <v>2150001100</v>
          </cell>
          <cell r="C352" t="str">
            <v>Prov Indemnización Actuarial corriente</v>
          </cell>
          <cell r="D352">
            <v>-61290264</v>
          </cell>
          <cell r="E352">
            <v>-18255207</v>
          </cell>
          <cell r="J352">
            <v>144311846</v>
          </cell>
          <cell r="L352">
            <v>64766375</v>
          </cell>
        </row>
        <row r="353">
          <cell r="B353" t="str">
            <v>OTROS PASIVOS NO FINANCIEROS COR</v>
          </cell>
          <cell r="C353" t="str">
            <v>Otros pasivos no financieros corrientes</v>
          </cell>
          <cell r="D353">
            <v>-463303777</v>
          </cell>
          <cell r="E353">
            <v>-1744502808</v>
          </cell>
          <cell r="F353">
            <v>-614040107</v>
          </cell>
          <cell r="G353">
            <v>-105826029</v>
          </cell>
          <cell r="H353">
            <v>-165429151</v>
          </cell>
          <cell r="I353">
            <v>-5417048</v>
          </cell>
          <cell r="J353">
            <v>-15601042488</v>
          </cell>
          <cell r="L353">
            <v>-18699561408</v>
          </cell>
        </row>
        <row r="354">
          <cell r="B354">
            <v>2164002500</v>
          </cell>
          <cell r="C354" t="str">
            <v>Impto retencion extranjero</v>
          </cell>
          <cell r="F354">
            <v>0</v>
          </cell>
          <cell r="G354">
            <v>0</v>
          </cell>
          <cell r="H354">
            <v>-296443</v>
          </cell>
          <cell r="J354">
            <v>-1596897086</v>
          </cell>
          <cell r="L354">
            <v>-1597193529</v>
          </cell>
        </row>
        <row r="355">
          <cell r="B355">
            <v>2164003000</v>
          </cell>
          <cell r="C355" t="str">
            <v>Impuesto unico a los trabajadores</v>
          </cell>
          <cell r="D355">
            <v>-633544</v>
          </cell>
          <cell r="E355">
            <v>-10411912</v>
          </cell>
          <cell r="F355">
            <v>-6460491</v>
          </cell>
          <cell r="G355">
            <v>-2626119</v>
          </cell>
          <cell r="H355">
            <v>-8598244</v>
          </cell>
          <cell r="I355">
            <v>-241403</v>
          </cell>
          <cell r="J355">
            <v>-264423443</v>
          </cell>
          <cell r="L355">
            <v>-293395156</v>
          </cell>
        </row>
        <row r="356">
          <cell r="B356">
            <v>1160008000</v>
          </cell>
          <cell r="C356" t="str">
            <v>Impto especifico petroleo</v>
          </cell>
          <cell r="D356">
            <v>110207</v>
          </cell>
          <cell r="E356">
            <v>257148</v>
          </cell>
          <cell r="G356">
            <v>0</v>
          </cell>
          <cell r="J356">
            <v>2961002</v>
          </cell>
          <cell r="L356">
            <v>3328357</v>
          </cell>
        </row>
        <row r="357">
          <cell r="B357">
            <v>2164001000</v>
          </cell>
          <cell r="C357" t="str">
            <v>Impuesto al valor agregado (iva debito)</v>
          </cell>
          <cell r="D357">
            <v>-298973943</v>
          </cell>
          <cell r="E357">
            <v>-1043903312</v>
          </cell>
          <cell r="J357">
            <v>-14663031423</v>
          </cell>
          <cell r="L357">
            <v>-16005908678</v>
          </cell>
        </row>
        <row r="358">
          <cell r="B358">
            <v>2164001500</v>
          </cell>
          <cell r="C358" t="str">
            <v>Iva por pagar</v>
          </cell>
          <cell r="D358">
            <v>-12545373</v>
          </cell>
          <cell r="E358">
            <v>-268582825</v>
          </cell>
          <cell r="F358">
            <v>-316845155</v>
          </cell>
          <cell r="G358">
            <v>-92292348</v>
          </cell>
          <cell r="H358">
            <v>-129955294</v>
          </cell>
          <cell r="J358">
            <v>5827584097</v>
          </cell>
          <cell r="L358">
            <v>5007363102</v>
          </cell>
        </row>
        <row r="359">
          <cell r="B359">
            <v>2164004000</v>
          </cell>
          <cell r="C359" t="str">
            <v>Impuesto sobre honorarios</v>
          </cell>
          <cell r="E359">
            <v>0</v>
          </cell>
          <cell r="F359">
            <v>-566749</v>
          </cell>
          <cell r="G359">
            <v>-387281</v>
          </cell>
          <cell r="H359">
            <v>-211142</v>
          </cell>
          <cell r="J359">
            <v>0</v>
          </cell>
          <cell r="L359">
            <v>-1165172</v>
          </cell>
        </row>
        <row r="360">
          <cell r="B360">
            <v>2164005500</v>
          </cell>
          <cell r="C360" t="str">
            <v>PPM por pagar</v>
          </cell>
          <cell r="D360">
            <v>-121198153</v>
          </cell>
          <cell r="E360">
            <v>-284682562</v>
          </cell>
          <cell r="F360">
            <v>-105675512</v>
          </cell>
          <cell r="G360">
            <v>-10520281</v>
          </cell>
          <cell r="H360">
            <v>-26368028</v>
          </cell>
          <cell r="I360">
            <v>-5175645</v>
          </cell>
          <cell r="J360">
            <v>-3130899796</v>
          </cell>
          <cell r="L360">
            <v>-3684519977</v>
          </cell>
        </row>
        <row r="361">
          <cell r="B361">
            <v>2180002500</v>
          </cell>
          <cell r="C361" t="str">
            <v>Ingresos servicios de ingeneria</v>
          </cell>
          <cell r="D361">
            <v>-26170780</v>
          </cell>
          <cell r="E361">
            <v>-137179345</v>
          </cell>
          <cell r="J361">
            <v>-1140211015</v>
          </cell>
          <cell r="L361">
            <v>-1303561140</v>
          </cell>
        </row>
        <row r="362">
          <cell r="B362">
            <v>2180002000</v>
          </cell>
          <cell r="C362" t="str">
            <v>Ingresos anticipados</v>
          </cell>
          <cell r="D362">
            <v>0</v>
          </cell>
          <cell r="F362">
            <v>-184492200</v>
          </cell>
          <cell r="J362">
            <v>-514821025</v>
          </cell>
          <cell r="L362">
            <v>-699313225</v>
          </cell>
        </row>
        <row r="363">
          <cell r="B363">
            <v>2180009999</v>
          </cell>
          <cell r="C363" t="str">
            <v>Val m/e ingresos anticipados corto plazo</v>
          </cell>
          <cell r="D363">
            <v>-3892191</v>
          </cell>
          <cell r="J363">
            <v>-121303799</v>
          </cell>
          <cell r="L363">
            <v>-125195990</v>
          </cell>
        </row>
        <row r="364">
          <cell r="B364" t="str">
            <v>PASIVOS, NO CORRIENTES</v>
          </cell>
          <cell r="C364" t="str">
            <v>Pasivos, No Corrientes</v>
          </cell>
          <cell r="D364">
            <v>-18430829310</v>
          </cell>
          <cell r="E364">
            <v>-57703901404</v>
          </cell>
          <cell r="F364">
            <v>-121666460</v>
          </cell>
          <cell r="G364">
            <v>-949972279</v>
          </cell>
          <cell r="H364">
            <v>-233285257</v>
          </cell>
          <cell r="I364">
            <v>0</v>
          </cell>
          <cell r="J364">
            <v>-1098132650429</v>
          </cell>
          <cell r="K364">
            <v>32000000</v>
          </cell>
          <cell r="L364">
            <v>-1175540305139</v>
          </cell>
        </row>
        <row r="365">
          <cell r="B365" t="str">
            <v>OTROS PASIVOS FINANCIEROS, NO CO</v>
          </cell>
          <cell r="C365" t="str">
            <v>Otros Pasivos Financieros, No Corriente</v>
          </cell>
          <cell r="D365">
            <v>-14410757385</v>
          </cell>
          <cell r="E365">
            <v>-40229845198</v>
          </cell>
          <cell r="J365">
            <v>-1070420294661</v>
          </cell>
          <cell r="K365">
            <v>0</v>
          </cell>
          <cell r="L365">
            <v>-1125060897244</v>
          </cell>
        </row>
        <row r="366">
          <cell r="B366">
            <v>2226001000</v>
          </cell>
          <cell r="C366" t="str">
            <v>Obligación  Contrato Derivado no Corriente</v>
          </cell>
          <cell r="J366">
            <v>-5742826452</v>
          </cell>
          <cell r="L366">
            <v>-5742826452</v>
          </cell>
        </row>
        <row r="367">
          <cell r="B367">
            <v>2222001000</v>
          </cell>
          <cell r="C367" t="str">
            <v>Prestamos largo plazo m/n</v>
          </cell>
          <cell r="E367">
            <v>-20000000000</v>
          </cell>
          <cell r="J367">
            <v>-116495194500</v>
          </cell>
          <cell r="L367">
            <v>-136495194500</v>
          </cell>
        </row>
        <row r="368">
          <cell r="B368">
            <v>1370001500</v>
          </cell>
          <cell r="C368" t="str">
            <v>Activación gtos bancarios</v>
          </cell>
          <cell r="J368">
            <v>254754282</v>
          </cell>
          <cell r="L368">
            <v>254754282</v>
          </cell>
        </row>
        <row r="369">
          <cell r="B369">
            <v>2224003700</v>
          </cell>
          <cell r="C369" t="str">
            <v>Prov intereses devengados AFR</v>
          </cell>
          <cell r="D369">
            <v>-88887756</v>
          </cell>
          <cell r="E369">
            <v>-124167586</v>
          </cell>
          <cell r="J369">
            <v>-724235835</v>
          </cell>
          <cell r="L369">
            <v>-937291177</v>
          </cell>
        </row>
        <row r="370">
          <cell r="B370">
            <v>2220002000</v>
          </cell>
          <cell r="C370" t="str">
            <v>Oblig bonos largo plazo en UF</v>
          </cell>
          <cell r="J370">
            <v>-826287701000</v>
          </cell>
          <cell r="L370">
            <v>-826287701000</v>
          </cell>
        </row>
        <row r="371">
          <cell r="B371">
            <v>2220003000</v>
          </cell>
          <cell r="C371" t="str">
            <v>Mayor valor bonos</v>
          </cell>
          <cell r="J371">
            <v>-4893552988</v>
          </cell>
          <cell r="L371">
            <v>-4893552988</v>
          </cell>
        </row>
        <row r="372">
          <cell r="B372">
            <v>1370001000</v>
          </cell>
          <cell r="C372" t="str">
            <v>Menor valor bonos</v>
          </cell>
          <cell r="J372">
            <v>3133511784</v>
          </cell>
          <cell r="L372">
            <v>3133511784</v>
          </cell>
        </row>
        <row r="373">
          <cell r="B373">
            <v>2224003200</v>
          </cell>
          <cell r="C373" t="str">
            <v>AFR documentados LP</v>
          </cell>
          <cell r="D373">
            <v>-5524568966</v>
          </cell>
          <cell r="E373">
            <v>-6088714117</v>
          </cell>
          <cell r="J373">
            <v>-48713829102</v>
          </cell>
          <cell r="L373">
            <v>-60327112185</v>
          </cell>
        </row>
        <row r="374">
          <cell r="B374">
            <v>2224009900</v>
          </cell>
          <cell r="C374" t="str">
            <v>Reajuste AFR documentados</v>
          </cell>
          <cell r="D374">
            <v>-8797300663</v>
          </cell>
          <cell r="E374">
            <v>-14016963495</v>
          </cell>
          <cell r="J374">
            <v>-70951220850</v>
          </cell>
          <cell r="L374">
            <v>-93765485008</v>
          </cell>
        </row>
        <row r="375">
          <cell r="B375" t="str">
            <v>PASIVOS POR ARRENDAMIENTOS NO CO</v>
          </cell>
          <cell r="C375" t="str">
            <v>Pasivos por arrendamientos no corrientes</v>
          </cell>
          <cell r="D375">
            <v>-3762447</v>
          </cell>
          <cell r="E375">
            <v>-143605811</v>
          </cell>
          <cell r="F375">
            <v>-121666460</v>
          </cell>
          <cell r="G375">
            <v>-949972279</v>
          </cell>
          <cell r="H375">
            <v>-201285257</v>
          </cell>
          <cell r="I375">
            <v>0</v>
          </cell>
          <cell r="J375">
            <v>-1341886386</v>
          </cell>
          <cell r="K375">
            <v>0</v>
          </cell>
          <cell r="L375">
            <v>-2762178640</v>
          </cell>
        </row>
        <row r="376">
          <cell r="B376">
            <v>2224006000</v>
          </cell>
          <cell r="C376" t="str">
            <v>Deuda por arrendamiento operativo LP</v>
          </cell>
          <cell r="D376">
            <v>-3762447</v>
          </cell>
          <cell r="E376">
            <v>-143605811</v>
          </cell>
          <cell r="F376">
            <v>-121666460</v>
          </cell>
          <cell r="G376">
            <v>-949972279</v>
          </cell>
          <cell r="H376">
            <v>-201285257</v>
          </cell>
          <cell r="I376">
            <v>0</v>
          </cell>
          <cell r="J376">
            <v>-1341886386</v>
          </cell>
          <cell r="K376">
            <v>0</v>
          </cell>
          <cell r="L376">
            <v>-2762178640</v>
          </cell>
        </row>
        <row r="377">
          <cell r="B377" t="str">
            <v>OTRAS CUENTAS POR PAGAR, NO CORR</v>
          </cell>
          <cell r="C377" t="str">
            <v>Otras cuentas por pagar, no corrientes</v>
          </cell>
          <cell r="D377">
            <v>-286612837</v>
          </cell>
          <cell r="E377">
            <v>-37878980</v>
          </cell>
          <cell r="J377">
            <v>-857379349</v>
          </cell>
          <cell r="L377">
            <v>-1181871166</v>
          </cell>
        </row>
        <row r="378">
          <cell r="B378">
            <v>2224001000</v>
          </cell>
          <cell r="C378" t="str">
            <v>AFR devolucion Agua Potable LP</v>
          </cell>
          <cell r="D378">
            <v>-178186499</v>
          </cell>
          <cell r="E378">
            <v>-30819783</v>
          </cell>
          <cell r="J378">
            <v>-737526774</v>
          </cell>
          <cell r="L378">
            <v>-946533056</v>
          </cell>
        </row>
        <row r="379">
          <cell r="B379">
            <v>2225009900</v>
          </cell>
          <cell r="C379" t="str">
            <v>Valoracion m/e proveedores largo plazo</v>
          </cell>
          <cell r="D379">
            <v>-45090168</v>
          </cell>
          <cell r="J379">
            <v>-70902188</v>
          </cell>
          <cell r="L379">
            <v>-115992356</v>
          </cell>
        </row>
        <row r="380">
          <cell r="B380">
            <v>2225003000</v>
          </cell>
          <cell r="C380" t="str">
            <v>Proveedores L.P.</v>
          </cell>
          <cell r="J380">
            <v>-48950387</v>
          </cell>
          <cell r="L380">
            <v>-48950387</v>
          </cell>
        </row>
        <row r="381">
          <cell r="B381">
            <v>2225002000</v>
          </cell>
          <cell r="C381" t="str">
            <v>Acreedores varios largo plazo</v>
          </cell>
          <cell r="D381">
            <v>-63336170</v>
          </cell>
          <cell r="E381">
            <v>-7059197</v>
          </cell>
          <cell r="L381">
            <v>-70395367</v>
          </cell>
        </row>
        <row r="382">
          <cell r="B382" t="str">
            <v>CUENTAS POR PAGAR  ENTIDADES REL</v>
          </cell>
          <cell r="C382" t="str">
            <v>Cuentas por pagar  Entidades Relacionadas , No Corriente</v>
          </cell>
          <cell r="H382">
            <v>-32000000</v>
          </cell>
          <cell r="K382">
            <v>32000000</v>
          </cell>
          <cell r="L382">
            <v>0</v>
          </cell>
        </row>
        <row r="383">
          <cell r="B383">
            <v>2223002000</v>
          </cell>
          <cell r="C383" t="str">
            <v>Prestamos de  Empresa Relacionadas - no corriente</v>
          </cell>
          <cell r="H383">
            <v>-32000000</v>
          </cell>
          <cell r="K383">
            <v>32000000</v>
          </cell>
          <cell r="L383">
            <v>0</v>
          </cell>
        </row>
        <row r="384">
          <cell r="B384" t="str">
            <v>OTRAS PROVISIONES A LARGO PLAZO</v>
          </cell>
          <cell r="C384" t="str">
            <v>Otras provisiones a largo plazo</v>
          </cell>
          <cell r="E384">
            <v>-1823379128</v>
          </cell>
          <cell r="L384">
            <v>-1823379128</v>
          </cell>
        </row>
        <row r="385">
          <cell r="B385">
            <v>2230009900</v>
          </cell>
          <cell r="C385" t="str">
            <v>Valorizacion otas provisiones LP</v>
          </cell>
          <cell r="E385">
            <v>-904060375</v>
          </cell>
          <cell r="L385">
            <v>-904060375</v>
          </cell>
        </row>
        <row r="386">
          <cell r="B386">
            <v>2230001500</v>
          </cell>
          <cell r="C386" t="str">
            <v>Otras provisiones  largo plazo</v>
          </cell>
          <cell r="E386">
            <v>-919318753</v>
          </cell>
          <cell r="L386">
            <v>-919318753</v>
          </cell>
        </row>
        <row r="387">
          <cell r="B387" t="str">
            <v>PASIVO POR IMPUESTOS DIFERIDOS</v>
          </cell>
          <cell r="C387" t="str">
            <v>Pasivo por impuestos diferidos</v>
          </cell>
          <cell r="D387">
            <v>-2455026630</v>
          </cell>
          <cell r="E387">
            <v>-12479752873</v>
          </cell>
          <cell r="F387">
            <v>0</v>
          </cell>
          <cell r="G387">
            <v>0</v>
          </cell>
          <cell r="H387">
            <v>0</v>
          </cell>
          <cell r="I387">
            <v>0</v>
          </cell>
          <cell r="J387">
            <v>0</v>
          </cell>
          <cell r="K387">
            <v>0</v>
          </cell>
          <cell r="L387">
            <v>-14934779503</v>
          </cell>
        </row>
        <row r="388">
          <cell r="B388" t="str">
            <v>224000100C</v>
          </cell>
          <cell r="C388" t="str">
            <v>Pasivo x impuestos diferidos</v>
          </cell>
          <cell r="D388">
            <v>450153287</v>
          </cell>
          <cell r="E388">
            <v>11820180731</v>
          </cell>
          <cell r="F388">
            <v>58114502</v>
          </cell>
          <cell r="G388">
            <v>314005701</v>
          </cell>
          <cell r="H388">
            <v>180601527</v>
          </cell>
          <cell r="I388">
            <v>0</v>
          </cell>
          <cell r="J388">
            <v>41530643310</v>
          </cell>
          <cell r="K388">
            <v>0</v>
          </cell>
          <cell r="L388">
            <v>54353699058</v>
          </cell>
        </row>
        <row r="389">
          <cell r="B389">
            <v>2240003000</v>
          </cell>
          <cell r="C389" t="str">
            <v>Pasivo impuesto diferidos IFRS 16</v>
          </cell>
          <cell r="D389">
            <v>1975964</v>
          </cell>
          <cell r="E389">
            <v>-151499631</v>
          </cell>
          <cell r="F389">
            <v>-58991750</v>
          </cell>
          <cell r="G389">
            <v>-312580713</v>
          </cell>
          <cell r="H389">
            <v>-130276341</v>
          </cell>
          <cell r="I389">
            <v>0</v>
          </cell>
          <cell r="J389">
            <v>-595142919</v>
          </cell>
          <cell r="K389">
            <v>0</v>
          </cell>
          <cell r="L389">
            <v>-1246515390</v>
          </cell>
        </row>
        <row r="390">
          <cell r="B390">
            <v>2240001000</v>
          </cell>
          <cell r="C390" t="str">
            <v>Impuesto diferidos por pagar</v>
          </cell>
          <cell r="D390">
            <v>-2907155881</v>
          </cell>
          <cell r="E390">
            <v>-24148433973</v>
          </cell>
          <cell r="F390">
            <v>877248</v>
          </cell>
          <cell r="G390">
            <v>-1424988</v>
          </cell>
          <cell r="H390">
            <v>-50325186</v>
          </cell>
          <cell r="J390">
            <v>-40935500391</v>
          </cell>
          <cell r="L390">
            <v>-68041963171</v>
          </cell>
        </row>
        <row r="391">
          <cell r="B391" t="str">
            <v>PROVISIONES NO CORRIENTES POR BE</v>
          </cell>
          <cell r="C391" t="str">
            <v>Provisiones no corrientes por beneficios a los empleados</v>
          </cell>
          <cell r="D391">
            <v>-403167731</v>
          </cell>
          <cell r="E391">
            <v>-2268467057</v>
          </cell>
          <cell r="F391">
            <v>0</v>
          </cell>
          <cell r="H391">
            <v>0</v>
          </cell>
          <cell r="J391">
            <v>-19650920166</v>
          </cell>
          <cell r="L391">
            <v>-22322554954</v>
          </cell>
        </row>
        <row r="392">
          <cell r="B392">
            <v>2230001100</v>
          </cell>
          <cell r="C392" t="str">
            <v>Prov Indemnización Actuarial No corriente</v>
          </cell>
          <cell r="D392">
            <v>-414451885</v>
          </cell>
          <cell r="E392">
            <v>-2132669860</v>
          </cell>
          <cell r="J392">
            <v>-17119035170</v>
          </cell>
          <cell r="L392">
            <v>-19666156915</v>
          </cell>
        </row>
        <row r="393">
          <cell r="B393">
            <v>2230001000</v>
          </cell>
          <cell r="C393" t="str">
            <v>Provisiones indemnizacion años largo plazo</v>
          </cell>
          <cell r="D393">
            <v>-11000000</v>
          </cell>
          <cell r="E393">
            <v>-571860008</v>
          </cell>
          <cell r="F393">
            <v>-79679460</v>
          </cell>
          <cell r="H393">
            <v>-62937780</v>
          </cell>
          <cell r="J393">
            <v>-5142206515</v>
          </cell>
          <cell r="L393">
            <v>-5867683763</v>
          </cell>
        </row>
        <row r="394">
          <cell r="B394">
            <v>1324002000</v>
          </cell>
          <cell r="C394" t="str">
            <v>Anticipos fondos de indemnizacion</v>
          </cell>
          <cell r="D394">
            <v>22284154</v>
          </cell>
          <cell r="E394">
            <v>436062811</v>
          </cell>
          <cell r="F394">
            <v>79679460</v>
          </cell>
          <cell r="H394">
            <v>62937780</v>
          </cell>
          <cell r="J394">
            <v>2610321519</v>
          </cell>
          <cell r="L394">
            <v>3211285724</v>
          </cell>
        </row>
        <row r="395">
          <cell r="B395" t="str">
            <v>OTROS PASIVOS NO FINANCIEROS NO</v>
          </cell>
          <cell r="C395" t="str">
            <v>Otros pasivos no financieros no corrientes</v>
          </cell>
          <cell r="D395">
            <v>-871502280</v>
          </cell>
          <cell r="E395">
            <v>-720972357</v>
          </cell>
          <cell r="J395">
            <v>-5862169867</v>
          </cell>
          <cell r="L395">
            <v>-7454644504</v>
          </cell>
        </row>
        <row r="396">
          <cell r="B396">
            <v>2280001500</v>
          </cell>
          <cell r="C396" t="str">
            <v>Ing diferidos por inversiones otras sociedades</v>
          </cell>
          <cell r="D396">
            <v>-871502280</v>
          </cell>
          <cell r="E396">
            <v>-720972357</v>
          </cell>
          <cell r="J396">
            <v>-5762702152</v>
          </cell>
          <cell r="L396">
            <v>-7355176789</v>
          </cell>
        </row>
        <row r="397">
          <cell r="B397">
            <v>2280002000</v>
          </cell>
          <cell r="C397" t="str">
            <v>Ingresos anticipados largo plazo</v>
          </cell>
          <cell r="J397">
            <v>-99467715</v>
          </cell>
          <cell r="L397">
            <v>-99467715</v>
          </cell>
        </row>
        <row r="398">
          <cell r="B398" t="str">
            <v>PATRIMONIO NETO</v>
          </cell>
          <cell r="C398" t="str">
            <v>Patrimonio Neto</v>
          </cell>
          <cell r="D398">
            <v>-70704437217</v>
          </cell>
          <cell r="E398">
            <v>-316415928928</v>
          </cell>
          <cell r="F398">
            <v>-8918200684</v>
          </cell>
          <cell r="G398">
            <v>-4572426665</v>
          </cell>
          <cell r="H398">
            <v>-10871173544</v>
          </cell>
          <cell r="I398">
            <v>-7156587088</v>
          </cell>
          <cell r="J398">
            <v>-886107766999</v>
          </cell>
          <cell r="K398">
            <v>418607223283</v>
          </cell>
          <cell r="L398">
            <v>-886139297842</v>
          </cell>
        </row>
        <row r="399">
          <cell r="B399" t="str">
            <v>PATRIMONIO NETO ATRIBUIBLE A LOS</v>
          </cell>
          <cell r="C399" t="str">
            <v>Patrimonio Neto Atribuible a los Tenedores de Instrumentos d</v>
          </cell>
          <cell r="D399">
            <v>-70704437217</v>
          </cell>
          <cell r="E399">
            <v>-316415928928</v>
          </cell>
          <cell r="F399">
            <v>-8918200684</v>
          </cell>
          <cell r="G399">
            <v>-4572426665</v>
          </cell>
          <cell r="H399">
            <v>-10871173544</v>
          </cell>
          <cell r="I399">
            <v>-7156587088</v>
          </cell>
          <cell r="J399">
            <v>-886107766999</v>
          </cell>
          <cell r="K399">
            <v>418638691668</v>
          </cell>
          <cell r="L399">
            <v>-886107829457</v>
          </cell>
        </row>
        <row r="400">
          <cell r="B400" t="str">
            <v>CAPITAL EMITIDO</v>
          </cell>
          <cell r="C400" t="str">
            <v>Capital Emitido</v>
          </cell>
          <cell r="D400">
            <v>-9025832104</v>
          </cell>
          <cell r="E400">
            <v>-153608183051</v>
          </cell>
          <cell r="F400">
            <v>-333787041</v>
          </cell>
          <cell r="G400">
            <v>-506908174</v>
          </cell>
          <cell r="H400">
            <v>-262455762</v>
          </cell>
          <cell r="I400">
            <v>-7971221208</v>
          </cell>
          <cell r="J400">
            <v>-155567353596</v>
          </cell>
          <cell r="K400">
            <v>171708387340</v>
          </cell>
          <cell r="L400">
            <v>-155567353596</v>
          </cell>
        </row>
        <row r="401">
          <cell r="B401">
            <v>2310001000</v>
          </cell>
          <cell r="C401" t="str">
            <v>Capital, aportes fiscales</v>
          </cell>
          <cell r="D401">
            <v>-9025832104</v>
          </cell>
          <cell r="E401">
            <v>-153608183051</v>
          </cell>
          <cell r="F401">
            <v>-333787041</v>
          </cell>
          <cell r="G401">
            <v>-506908174</v>
          </cell>
          <cell r="H401">
            <v>-262455762</v>
          </cell>
          <cell r="I401">
            <v>-7971221208</v>
          </cell>
          <cell r="J401">
            <v>-155567353596</v>
          </cell>
          <cell r="K401">
            <v>171708387340</v>
          </cell>
          <cell r="L401">
            <v>-155567353596</v>
          </cell>
        </row>
        <row r="402">
          <cell r="B402" t="str">
            <v>GANANCIAS (PERDIDAS) ACUMULADAS</v>
          </cell>
          <cell r="C402" t="str">
            <v>Ganancias (perdidas) acumuladas</v>
          </cell>
          <cell r="D402">
            <v>-62432874246</v>
          </cell>
          <cell r="E402">
            <v>-223868171740</v>
          </cell>
          <cell r="F402">
            <v>-8611692841</v>
          </cell>
          <cell r="G402">
            <v>-4106576037</v>
          </cell>
          <cell r="H402">
            <v>-10630167335</v>
          </cell>
          <cell r="I402">
            <v>403918187</v>
          </cell>
          <cell r="J402">
            <v>-573591011868</v>
          </cell>
          <cell r="K402">
            <v>309245501554</v>
          </cell>
          <cell r="L402">
            <v>-573591074326</v>
          </cell>
        </row>
        <row r="403">
          <cell r="B403">
            <v>2320006000</v>
          </cell>
          <cell r="C403" t="str">
            <v>Aplicacion reserva IFRS filiales</v>
          </cell>
          <cell r="E403">
            <v>-4267843417</v>
          </cell>
          <cell r="J403">
            <v>-53758354008</v>
          </cell>
          <cell r="K403">
            <v>4267780959</v>
          </cell>
          <cell r="L403">
            <v>-53758416466</v>
          </cell>
        </row>
        <row r="404">
          <cell r="B404">
            <v>2320004900</v>
          </cell>
          <cell r="C404" t="str">
            <v>Reserva por ajustes varios IFRS</v>
          </cell>
          <cell r="D404">
            <v>1899200057</v>
          </cell>
          <cell r="E404">
            <v>-3364978157</v>
          </cell>
          <cell r="J404">
            <v>-86961797529</v>
          </cell>
          <cell r="K404">
            <v>1465778100</v>
          </cell>
          <cell r="L404">
            <v>-86961797529</v>
          </cell>
        </row>
        <row r="405">
          <cell r="B405">
            <v>2320004700</v>
          </cell>
          <cell r="C405" t="str">
            <v>Reserva revalorizacion activo fijo</v>
          </cell>
          <cell r="D405">
            <v>-16099877507</v>
          </cell>
          <cell r="E405">
            <v>-89398569226</v>
          </cell>
          <cell r="G405">
            <v>0</v>
          </cell>
          <cell r="H405">
            <v>0</v>
          </cell>
          <cell r="J405">
            <v>-146708461975</v>
          </cell>
          <cell r="K405">
            <v>105498446733</v>
          </cell>
          <cell r="L405">
            <v>-146708461975</v>
          </cell>
        </row>
        <row r="406">
          <cell r="B406">
            <v>2320005000</v>
          </cell>
          <cell r="C406" t="str">
            <v>Revalorizacion de Capital</v>
          </cell>
          <cell r="D406">
            <v>-77371150</v>
          </cell>
          <cell r="K406">
            <v>77371150</v>
          </cell>
          <cell r="L406">
            <v>0</v>
          </cell>
        </row>
        <row r="407">
          <cell r="B407">
            <v>2320005500</v>
          </cell>
          <cell r="C407" t="str">
            <v>Otras Reservas</v>
          </cell>
          <cell r="D407">
            <v>-4699826968</v>
          </cell>
          <cell r="E407">
            <v>-56251065894</v>
          </cell>
          <cell r="F407">
            <v>0</v>
          </cell>
          <cell r="G407">
            <v>0</v>
          </cell>
          <cell r="H407">
            <v>-229912412</v>
          </cell>
          <cell r="J407">
            <v>-108113622413</v>
          </cell>
          <cell r="K407">
            <v>61180805274</v>
          </cell>
          <cell r="L407">
            <v>-108113622413</v>
          </cell>
        </row>
        <row r="408">
          <cell r="B408">
            <v>2350001000</v>
          </cell>
          <cell r="C408" t="str">
            <v>Resultados acumulados al inici</v>
          </cell>
          <cell r="D408">
            <v>-40617609658</v>
          </cell>
          <cell r="E408">
            <v>-57169376086</v>
          </cell>
          <cell r="F408">
            <v>-6841553763</v>
          </cell>
          <cell r="G408">
            <v>-3354682864</v>
          </cell>
          <cell r="H408">
            <v>-9554236436</v>
          </cell>
          <cell r="I408">
            <v>165324209</v>
          </cell>
          <cell r="J408">
            <v>-84658336596</v>
          </cell>
          <cell r="K408">
            <v>117372134598</v>
          </cell>
          <cell r="L408">
            <v>-84658336596</v>
          </cell>
        </row>
        <row r="409">
          <cell r="B409">
            <v>2350002000</v>
          </cell>
          <cell r="C409" t="str">
            <v>Utilidad (pérdida)del ejercicio</v>
          </cell>
          <cell r="D409">
            <v>-4053412886</v>
          </cell>
          <cell r="E409">
            <v>-19166198514</v>
          </cell>
          <cell r="F409">
            <v>-2528770112</v>
          </cell>
          <cell r="G409">
            <v>-1074133104</v>
          </cell>
          <cell r="H409">
            <v>-1208597839</v>
          </cell>
          <cell r="I409">
            <v>238593978</v>
          </cell>
          <cell r="J409">
            <v>-133390420546</v>
          </cell>
          <cell r="K409">
            <v>27792518477</v>
          </cell>
          <cell r="L409">
            <v>-133390420546</v>
          </cell>
        </row>
        <row r="410">
          <cell r="B410">
            <v>2360001000</v>
          </cell>
          <cell r="C410" t="str">
            <v>Dividendos provisorios</v>
          </cell>
          <cell r="D410">
            <v>1216023866</v>
          </cell>
          <cell r="E410">
            <v>5749859554</v>
          </cell>
          <cell r="F410">
            <v>758631034</v>
          </cell>
          <cell r="G410">
            <v>322239931</v>
          </cell>
          <cell r="H410">
            <v>362579352</v>
          </cell>
          <cell r="J410">
            <v>39999981199</v>
          </cell>
          <cell r="K410">
            <v>-8409333737</v>
          </cell>
          <cell r="L410">
            <v>39999981199</v>
          </cell>
        </row>
        <row r="411">
          <cell r="B411" t="str">
            <v>PRIMAS DE EMISION</v>
          </cell>
          <cell r="C411" t="str">
            <v>Primas de emision</v>
          </cell>
          <cell r="J411">
            <v>-164064038163</v>
          </cell>
          <cell r="L411">
            <v>-164064038163</v>
          </cell>
        </row>
        <row r="412">
          <cell r="B412">
            <v>2310002000</v>
          </cell>
          <cell r="C412" t="str">
            <v>Sobreprecio venta acciones propias</v>
          </cell>
          <cell r="J412">
            <v>-164064038163</v>
          </cell>
          <cell r="L412">
            <v>-164064038163</v>
          </cell>
        </row>
        <row r="413">
          <cell r="B413" t="str">
            <v>OTRAS PARTICIPACIONES EN EL PATR</v>
          </cell>
          <cell r="C413" t="str">
            <v>Otras participaciones en el patrimonio</v>
          </cell>
          <cell r="D413">
            <v>754269133</v>
          </cell>
          <cell r="E413">
            <v>61060425863</v>
          </cell>
          <cell r="F413">
            <v>27279198</v>
          </cell>
          <cell r="G413">
            <v>41057546</v>
          </cell>
          <cell r="H413">
            <v>21449553</v>
          </cell>
          <cell r="I413">
            <v>410715933</v>
          </cell>
          <cell r="J413">
            <v>5965550209</v>
          </cell>
          <cell r="K413">
            <v>-62315197226</v>
          </cell>
          <cell r="L413">
            <v>5965550209</v>
          </cell>
        </row>
        <row r="414">
          <cell r="B414">
            <v>2320004500</v>
          </cell>
          <cell r="C414" t="str">
            <v>Combinacion de negocio</v>
          </cell>
          <cell r="D414">
            <v>16620779</v>
          </cell>
          <cell r="E414">
            <v>48506589048</v>
          </cell>
          <cell r="G414">
            <v>-370210</v>
          </cell>
          <cell r="I414">
            <v>410715933</v>
          </cell>
          <cell r="J414">
            <v>-6748402472</v>
          </cell>
          <cell r="K414">
            <v>-48933555550</v>
          </cell>
          <cell r="L414">
            <v>-6748402472</v>
          </cell>
        </row>
        <row r="415">
          <cell r="B415">
            <v>2320002000</v>
          </cell>
          <cell r="C415" t="str">
            <v>Reserva capital propio art.41</v>
          </cell>
          <cell r="D415">
            <v>737648354</v>
          </cell>
          <cell r="E415">
            <v>12553836815</v>
          </cell>
          <cell r="F415">
            <v>27279198</v>
          </cell>
          <cell r="G415">
            <v>41427756</v>
          </cell>
          <cell r="H415">
            <v>21449553</v>
          </cell>
          <cell r="J415">
            <v>12713952681</v>
          </cell>
          <cell r="K415">
            <v>-13381641676</v>
          </cell>
          <cell r="L415">
            <v>12713952681</v>
          </cell>
        </row>
        <row r="416">
          <cell r="B416" t="str">
            <v>OTRAS RESERVAS</v>
          </cell>
          <cell r="C416" t="str">
            <v>Otras Reservas</v>
          </cell>
          <cell r="J416">
            <v>1149086419</v>
          </cell>
          <cell r="L416">
            <v>1149086419</v>
          </cell>
        </row>
        <row r="417">
          <cell r="B417">
            <v>2320007000</v>
          </cell>
          <cell r="C417" t="str">
            <v>Otras Reservas Cobertura</v>
          </cell>
          <cell r="J417">
            <v>1149086419</v>
          </cell>
          <cell r="L417">
            <v>1149086419</v>
          </cell>
        </row>
        <row r="418">
          <cell r="B418" t="str">
            <v>PARTICIPACIONES NO CONTROLADORAS</v>
          </cell>
          <cell r="C418" t="str">
            <v>Participaciones no controladoras</v>
          </cell>
          <cell r="K418">
            <v>-31468385</v>
          </cell>
          <cell r="L418">
            <v>-31468385</v>
          </cell>
        </row>
        <row r="419">
          <cell r="B419">
            <v>2290001000</v>
          </cell>
          <cell r="C419" t="str">
            <v>Interes Minoritario</v>
          </cell>
          <cell r="K419">
            <v>-31468385</v>
          </cell>
          <cell r="L419">
            <v>-31468385</v>
          </cell>
        </row>
      </sheetData>
      <sheetData sheetId="1"/>
      <sheetData sheetId="2">
        <row r="2">
          <cell r="B2" t="str">
            <v>Posición</v>
          </cell>
          <cell r="C2" t="str">
            <v/>
          </cell>
          <cell r="D2" t="str">
            <v>Manquehue S.A.
9/2024</v>
          </cell>
          <cell r="E2" t="str">
            <v>Cordillera S.A.
9/2024</v>
          </cell>
          <cell r="F2" t="str">
            <v>Ecoriles S.A.
9/2024</v>
          </cell>
          <cell r="G2" t="str">
            <v>Gestión y Servicios S.A.
9/2024</v>
          </cell>
          <cell r="H2" t="str">
            <v>Anam S.A.
9/2024</v>
          </cell>
          <cell r="I2" t="str">
            <v>Aguas del  Maipo S.A.
9/2024</v>
          </cell>
          <cell r="J2" t="str">
            <v>Andinas S.A.
9/2024</v>
          </cell>
          <cell r="K2" t="str">
            <v>Ajustes Consolidación
9/2024</v>
          </cell>
          <cell r="L2" t="str">
            <v>Consolidado
9/2024</v>
          </cell>
        </row>
        <row r="3">
          <cell r="B3" t="str">
            <v>ACTIVOS</v>
          </cell>
          <cell r="C3" t="str">
            <v>Activos</v>
          </cell>
          <cell r="D3">
            <v>107409485919</v>
          </cell>
          <cell r="E3">
            <v>439407714784</v>
          </cell>
          <cell r="F3">
            <v>11909141142</v>
          </cell>
          <cell r="G3">
            <v>11393281615</v>
          </cell>
          <cell r="H3">
            <v>14405168375</v>
          </cell>
          <cell r="I3">
            <v>12777380543</v>
          </cell>
          <cell r="J3">
            <v>2305544252520</v>
          </cell>
          <cell r="K3">
            <v>-486049866478</v>
          </cell>
          <cell r="L3">
            <v>2416796558420</v>
          </cell>
        </row>
        <row r="4">
          <cell r="B4" t="str">
            <v>ACTIVOS, CORRIENTE</v>
          </cell>
          <cell r="C4" t="str">
            <v>Activos, Corriente</v>
          </cell>
          <cell r="D4">
            <v>4484041182</v>
          </cell>
          <cell r="E4">
            <v>15644079800</v>
          </cell>
          <cell r="F4">
            <v>10651794498</v>
          </cell>
          <cell r="G4">
            <v>7193676671</v>
          </cell>
          <cell r="H4">
            <v>8110348138</v>
          </cell>
          <cell r="I4">
            <v>1696557534</v>
          </cell>
          <cell r="J4">
            <v>214496449464</v>
          </cell>
          <cell r="K4">
            <v>-37792296648</v>
          </cell>
          <cell r="L4">
            <v>224484650639</v>
          </cell>
        </row>
        <row r="5">
          <cell r="B5" t="str">
            <v>ACTIVOS CORRIENTES EN OPERACION</v>
          </cell>
          <cell r="C5" t="str">
            <v>Activos Corrientes en Operacion</v>
          </cell>
          <cell r="D5">
            <v>4484041182</v>
          </cell>
          <cell r="E5">
            <v>15644079800</v>
          </cell>
          <cell r="F5">
            <v>10651794498</v>
          </cell>
          <cell r="G5">
            <v>7193676671</v>
          </cell>
          <cell r="H5">
            <v>8110348138</v>
          </cell>
          <cell r="I5">
            <v>1696557534</v>
          </cell>
          <cell r="J5">
            <v>214496449464</v>
          </cell>
          <cell r="K5">
            <v>-37792296648</v>
          </cell>
          <cell r="L5">
            <v>224484650639</v>
          </cell>
        </row>
        <row r="6">
          <cell r="B6" t="str">
            <v>EFECTIVO Y EQUIVALENTES AL</v>
          </cell>
          <cell r="C6" t="str">
            <v>Efectivo y Equivalentes al Efectivo</v>
          </cell>
          <cell r="D6">
            <v>470749072</v>
          </cell>
          <cell r="E6">
            <v>2958402655</v>
          </cell>
          <cell r="F6">
            <v>2942892957</v>
          </cell>
          <cell r="G6">
            <v>1311863888</v>
          </cell>
          <cell r="H6">
            <v>911235672</v>
          </cell>
          <cell r="I6">
            <v>21069</v>
          </cell>
          <cell r="J6">
            <v>66279848118</v>
          </cell>
          <cell r="L6">
            <v>74875013431</v>
          </cell>
        </row>
        <row r="7">
          <cell r="B7" t="str">
            <v>1110001G20</v>
          </cell>
          <cell r="C7" t="str">
            <v>Banco Chile - cargos esperados</v>
          </cell>
          <cell r="G7">
            <v>8568</v>
          </cell>
          <cell r="L7">
            <v>8568</v>
          </cell>
        </row>
        <row r="8">
          <cell r="B8">
            <v>1110504660</v>
          </cell>
          <cell r="C8" t="str">
            <v>5046 - BBVA (depósitos por aclarar)</v>
          </cell>
          <cell r="J8">
            <v>-1000</v>
          </cell>
          <cell r="L8">
            <v>-1000</v>
          </cell>
        </row>
        <row r="9">
          <cell r="B9" t="str">
            <v>1110001H60</v>
          </cell>
          <cell r="C9" t="str">
            <v>Banco Chile - depósitos por aclarar</v>
          </cell>
          <cell r="I9">
            <v>-60120</v>
          </cell>
          <cell r="L9">
            <v>-60120</v>
          </cell>
        </row>
        <row r="10">
          <cell r="B10" t="str">
            <v>1110135A00</v>
          </cell>
          <cell r="C10" t="str">
            <v>135A - Santander Santiago USD</v>
          </cell>
          <cell r="E10">
            <v>-2820</v>
          </cell>
          <cell r="L10">
            <v>-2820</v>
          </cell>
        </row>
        <row r="11">
          <cell r="B11" t="str">
            <v>1110139A80</v>
          </cell>
          <cell r="C11" t="str">
            <v>139A - Banco ITAU (cargos por aclarar)</v>
          </cell>
          <cell r="E11">
            <v>471401</v>
          </cell>
          <cell r="L11">
            <v>471401</v>
          </cell>
        </row>
        <row r="12">
          <cell r="B12">
            <v>1110016300</v>
          </cell>
          <cell r="C12" t="str">
            <v>0163 - Banco BCI Disponible</v>
          </cell>
          <cell r="J12">
            <v>141086160</v>
          </cell>
          <cell r="L12">
            <v>141086160</v>
          </cell>
        </row>
        <row r="13">
          <cell r="B13">
            <v>1110016200</v>
          </cell>
          <cell r="C13" t="str">
            <v>0162 - Banco BCI Disponible</v>
          </cell>
          <cell r="J13">
            <v>94133422</v>
          </cell>
          <cell r="L13">
            <v>94133422</v>
          </cell>
        </row>
        <row r="14">
          <cell r="B14">
            <v>1110504641</v>
          </cell>
          <cell r="C14" t="str">
            <v>5046 - BBVA(depósitos propios)</v>
          </cell>
          <cell r="J14">
            <v>58909790</v>
          </cell>
          <cell r="L14">
            <v>58909790</v>
          </cell>
        </row>
        <row r="15">
          <cell r="B15">
            <v>1110999999</v>
          </cell>
          <cell r="C15" t="str">
            <v>Valoracion m/e banco</v>
          </cell>
          <cell r="E15">
            <v>2820</v>
          </cell>
          <cell r="G15">
            <v>-8979534</v>
          </cell>
          <cell r="J15">
            <v>-32087816</v>
          </cell>
          <cell r="L15">
            <v>-41064530</v>
          </cell>
        </row>
        <row r="16">
          <cell r="B16" t="str">
            <v>1110012A41</v>
          </cell>
          <cell r="C16" t="str">
            <v>012A - Baanco Estado (depósitos propios)</v>
          </cell>
          <cell r="E16">
            <v>-30000</v>
          </cell>
          <cell r="L16">
            <v>-30000</v>
          </cell>
        </row>
        <row r="17">
          <cell r="B17" t="str">
            <v>1110012A00</v>
          </cell>
          <cell r="C17" t="str">
            <v>0121 - Banco Estado  (Disponible)</v>
          </cell>
          <cell r="E17">
            <v>59456957</v>
          </cell>
          <cell r="L17">
            <v>59456957</v>
          </cell>
        </row>
        <row r="18">
          <cell r="B18" t="str">
            <v>1110012Q00</v>
          </cell>
          <cell r="C18" t="str">
            <v>012Q - Banco Estado  (Disponible)</v>
          </cell>
          <cell r="D18">
            <v>10001138</v>
          </cell>
          <cell r="L18">
            <v>10001138</v>
          </cell>
        </row>
        <row r="19">
          <cell r="B19">
            <v>1110039200</v>
          </cell>
          <cell r="C19" t="str">
            <v>0392 - Banco Itaú - Pac Disponible</v>
          </cell>
          <cell r="J19">
            <v>250258275</v>
          </cell>
          <cell r="L19">
            <v>250258275</v>
          </cell>
        </row>
        <row r="20">
          <cell r="B20">
            <v>1110039241</v>
          </cell>
          <cell r="C20" t="str">
            <v>0392 - Banco Itaú pac (depósitos propios)</v>
          </cell>
          <cell r="J20">
            <v>-6788259</v>
          </cell>
          <cell r="L20">
            <v>-6788259</v>
          </cell>
        </row>
        <row r="21">
          <cell r="B21" t="str">
            <v>1110039Q41</v>
          </cell>
          <cell r="C21" t="str">
            <v>039Q - BOSTON PAC (Depósitos Propios)</v>
          </cell>
          <cell r="D21">
            <v>9751990</v>
          </cell>
          <cell r="L21">
            <v>9751990</v>
          </cell>
        </row>
        <row r="22">
          <cell r="B22" t="str">
            <v>1110139A00</v>
          </cell>
          <cell r="C22" t="str">
            <v>139A - Banco Itau Disponible</v>
          </cell>
          <cell r="E22">
            <v>52760890</v>
          </cell>
          <cell r="L22">
            <v>52760890</v>
          </cell>
        </row>
        <row r="23">
          <cell r="B23" t="str">
            <v>1110139A41</v>
          </cell>
          <cell r="C23" t="str">
            <v>139A - Banco Itau (depósitos propios)</v>
          </cell>
          <cell r="E23">
            <v>-17956439</v>
          </cell>
          <cell r="L23">
            <v>-17956439</v>
          </cell>
        </row>
        <row r="24">
          <cell r="B24">
            <v>1110504600</v>
          </cell>
          <cell r="C24" t="str">
            <v>5046 - BBVA Disponible</v>
          </cell>
          <cell r="J24">
            <v>17552028</v>
          </cell>
          <cell r="L24">
            <v>17552028</v>
          </cell>
        </row>
        <row r="25">
          <cell r="B25" t="str">
            <v>1110016I00</v>
          </cell>
          <cell r="C25" t="str">
            <v>016I - Banco BCI</v>
          </cell>
          <cell r="G25">
            <v>16873175</v>
          </cell>
          <cell r="L25">
            <v>16873175</v>
          </cell>
        </row>
        <row r="26">
          <cell r="B26" t="str">
            <v>1110001J60</v>
          </cell>
          <cell r="C26" t="str">
            <v>Banco Chile (depositos por aclarar)</v>
          </cell>
          <cell r="F26">
            <v>-17237400</v>
          </cell>
          <cell r="L26">
            <v>-17237400</v>
          </cell>
        </row>
        <row r="27">
          <cell r="B27" t="str">
            <v>1110001M60</v>
          </cell>
          <cell r="C27" t="str">
            <v>Banco Chile (depositos por aclarar)</v>
          </cell>
          <cell r="H27">
            <v>-12806102</v>
          </cell>
          <cell r="L27">
            <v>-12806102</v>
          </cell>
        </row>
        <row r="28">
          <cell r="B28" t="str">
            <v>1110016G00</v>
          </cell>
          <cell r="C28" t="str">
            <v>Banco Credito e inversiones</v>
          </cell>
          <cell r="G28">
            <v>54871423</v>
          </cell>
          <cell r="L28">
            <v>54871423</v>
          </cell>
        </row>
        <row r="29">
          <cell r="B29" t="str">
            <v>1110001J41</v>
          </cell>
          <cell r="C29" t="str">
            <v>Banco Chile (depósitos propios)</v>
          </cell>
          <cell r="F29">
            <v>-464234</v>
          </cell>
          <cell r="L29">
            <v>-464234</v>
          </cell>
        </row>
        <row r="30">
          <cell r="B30">
            <v>1110049141</v>
          </cell>
          <cell r="C30" t="str">
            <v>0491 - security pac (depósitos propios)</v>
          </cell>
          <cell r="J30">
            <v>-2895741</v>
          </cell>
          <cell r="L30">
            <v>-2895741</v>
          </cell>
        </row>
        <row r="31">
          <cell r="B31" t="str">
            <v>1110001M41</v>
          </cell>
          <cell r="C31" t="str">
            <v>Banco Chile (depósitos propios)</v>
          </cell>
          <cell r="H31">
            <v>-1531993</v>
          </cell>
          <cell r="L31">
            <v>-1531993</v>
          </cell>
        </row>
        <row r="32">
          <cell r="B32" t="str">
            <v>1110001J00</v>
          </cell>
          <cell r="C32" t="str">
            <v>Banco Chile  -  Cartola</v>
          </cell>
          <cell r="F32">
            <v>43469594</v>
          </cell>
          <cell r="L32">
            <v>43469594</v>
          </cell>
        </row>
        <row r="33">
          <cell r="B33" t="str">
            <v>1110001M00</v>
          </cell>
          <cell r="C33" t="str">
            <v>Banco Chile  -  Cartola</v>
          </cell>
          <cell r="H33">
            <v>32885488</v>
          </cell>
          <cell r="L33">
            <v>32885488</v>
          </cell>
        </row>
        <row r="34">
          <cell r="B34" t="str">
            <v>1110001G60</v>
          </cell>
          <cell r="C34" t="str">
            <v>Banco Chile - depositos por aclarar</v>
          </cell>
          <cell r="G34">
            <v>-2169428</v>
          </cell>
          <cell r="L34">
            <v>-2169428</v>
          </cell>
        </row>
        <row r="35">
          <cell r="B35" t="str">
            <v>1110001H00</v>
          </cell>
          <cell r="C35" t="str">
            <v>Banco Chile - disponible</v>
          </cell>
          <cell r="I35">
            <v>2895894</v>
          </cell>
          <cell r="L35">
            <v>2895894</v>
          </cell>
        </row>
        <row r="36">
          <cell r="B36" t="str">
            <v>1110001H22</v>
          </cell>
          <cell r="C36" t="str">
            <v>Banco  Chile - transferencias emitidas</v>
          </cell>
          <cell r="I36">
            <v>-2814705</v>
          </cell>
          <cell r="L36">
            <v>-2814705</v>
          </cell>
        </row>
        <row r="37">
          <cell r="B37" t="str">
            <v>1110001G00</v>
          </cell>
          <cell r="C37" t="str">
            <v>Banco Chile - disponible</v>
          </cell>
          <cell r="G37">
            <v>41311151</v>
          </cell>
          <cell r="L37">
            <v>41311151</v>
          </cell>
        </row>
        <row r="38">
          <cell r="B38">
            <v>1110507141</v>
          </cell>
          <cell r="C38" t="str">
            <v>5071 - del desarrollo-pac (depósitos propios)</v>
          </cell>
          <cell r="J38">
            <v>-71983142</v>
          </cell>
          <cell r="L38">
            <v>-71983142</v>
          </cell>
        </row>
        <row r="39">
          <cell r="B39">
            <v>1120003000</v>
          </cell>
          <cell r="C39" t="str">
            <v>Intereses devengados menor 90 dias</v>
          </cell>
          <cell r="E39">
            <v>0</v>
          </cell>
          <cell r="F39">
            <v>0</v>
          </cell>
          <cell r="H39">
            <v>0</v>
          </cell>
          <cell r="J39">
            <v>240557420</v>
          </cell>
          <cell r="L39">
            <v>240557420</v>
          </cell>
        </row>
        <row r="40">
          <cell r="B40">
            <v>1120001000</v>
          </cell>
          <cell r="C40" t="str">
            <v>Dep.plazo menor de  90 dias</v>
          </cell>
          <cell r="D40">
            <v>0</v>
          </cell>
          <cell r="E40">
            <v>0</v>
          </cell>
          <cell r="F40">
            <v>0</v>
          </cell>
          <cell r="G40">
            <v>0</v>
          </cell>
          <cell r="H40">
            <v>0</v>
          </cell>
          <cell r="J40">
            <v>58364000000</v>
          </cell>
          <cell r="L40">
            <v>58364000000</v>
          </cell>
        </row>
        <row r="41">
          <cell r="B41">
            <v>1120004000</v>
          </cell>
          <cell r="C41" t="str">
            <v>Inversiones en fondos mutuos</v>
          </cell>
          <cell r="D41">
            <v>0</v>
          </cell>
          <cell r="E41">
            <v>2331000000</v>
          </cell>
          <cell r="F41">
            <v>2870000000</v>
          </cell>
          <cell r="G41">
            <v>1200000000</v>
          </cell>
          <cell r="H41">
            <v>870000000</v>
          </cell>
          <cell r="J41">
            <v>2592000000</v>
          </cell>
          <cell r="L41">
            <v>9863000000</v>
          </cell>
        </row>
        <row r="42">
          <cell r="B42">
            <v>1110039141</v>
          </cell>
          <cell r="C42" t="str">
            <v xml:space="preserve"> Itaú pac (depósitos propios)</v>
          </cell>
          <cell r="J42">
            <v>-55944816</v>
          </cell>
          <cell r="L42">
            <v>-55944816</v>
          </cell>
        </row>
        <row r="43">
          <cell r="B43" t="str">
            <v>1110037Q00</v>
          </cell>
          <cell r="C43" t="str">
            <v>037Q - SANTANDER PAC (SALDO CARTOLA)</v>
          </cell>
          <cell r="D43">
            <v>391420172</v>
          </cell>
          <cell r="L43">
            <v>391420172</v>
          </cell>
        </row>
        <row r="44">
          <cell r="B44" t="str">
            <v>1110037Q41</v>
          </cell>
          <cell r="C44" t="str">
            <v>037Q - SANTANDER PAC (Depósitos Propios)</v>
          </cell>
          <cell r="D44">
            <v>-308117893</v>
          </cell>
          <cell r="L44">
            <v>-308117893</v>
          </cell>
        </row>
        <row r="45">
          <cell r="B45">
            <v>1110039100</v>
          </cell>
          <cell r="C45" t="str">
            <v>Banco Itaú - Pac</v>
          </cell>
          <cell r="J45">
            <v>187783727</v>
          </cell>
          <cell r="L45">
            <v>187783727</v>
          </cell>
        </row>
        <row r="46">
          <cell r="B46" t="str">
            <v>1110039A00</v>
          </cell>
          <cell r="C46" t="str">
            <v>039A - Bank Boston - PAC</v>
          </cell>
          <cell r="E46">
            <v>551449</v>
          </cell>
          <cell r="L46">
            <v>551449</v>
          </cell>
        </row>
        <row r="47">
          <cell r="B47" t="str">
            <v>1110039Q00</v>
          </cell>
          <cell r="C47" t="str">
            <v>039Q - BOSTON   (SALDO CARTOLA)</v>
          </cell>
          <cell r="D47">
            <v>32837162</v>
          </cell>
          <cell r="L47">
            <v>32837162</v>
          </cell>
        </row>
        <row r="48">
          <cell r="B48">
            <v>1110049100</v>
          </cell>
          <cell r="C48" t="str">
            <v>0491 - security pac</v>
          </cell>
          <cell r="J48">
            <v>93182110</v>
          </cell>
          <cell r="L48">
            <v>93182110</v>
          </cell>
        </row>
        <row r="49">
          <cell r="B49" t="str">
            <v>1110049A00</v>
          </cell>
          <cell r="C49" t="str">
            <v>049A - Banco Security - PAC</v>
          </cell>
          <cell r="E49">
            <v>32122241</v>
          </cell>
          <cell r="L49">
            <v>32122241</v>
          </cell>
        </row>
        <row r="50">
          <cell r="B50">
            <v>1110504100</v>
          </cell>
          <cell r="C50" t="str">
            <v>5041 - bhif matriz</v>
          </cell>
          <cell r="J50">
            <v>1426466</v>
          </cell>
          <cell r="L50">
            <v>1426466</v>
          </cell>
        </row>
        <row r="51">
          <cell r="B51">
            <v>1110504141</v>
          </cell>
          <cell r="C51" t="str">
            <v>5041 - bhif matriz (depósitos propios)</v>
          </cell>
          <cell r="J51">
            <v>-880961</v>
          </cell>
          <cell r="L51">
            <v>-880961</v>
          </cell>
        </row>
        <row r="52">
          <cell r="B52">
            <v>1110504160</v>
          </cell>
          <cell r="C52" t="str">
            <v>5041 - bhif matriz (depósitos por aclarar)</v>
          </cell>
          <cell r="J52">
            <v>-87467245</v>
          </cell>
          <cell r="L52">
            <v>-87467245</v>
          </cell>
        </row>
        <row r="53">
          <cell r="B53" t="str">
            <v>1110504A00</v>
          </cell>
          <cell r="C53" t="str">
            <v>504A - Banco BHIF - PAC</v>
          </cell>
          <cell r="E53">
            <v>108948</v>
          </cell>
          <cell r="L53">
            <v>108948</v>
          </cell>
        </row>
        <row r="54">
          <cell r="B54" t="str">
            <v>1110504J00</v>
          </cell>
          <cell r="C54" t="str">
            <v>504J - Banco BHIF</v>
          </cell>
          <cell r="F54">
            <v>47124997</v>
          </cell>
          <cell r="L54">
            <v>47124997</v>
          </cell>
        </row>
        <row r="55">
          <cell r="B55" t="str">
            <v>1110504M00</v>
          </cell>
          <cell r="C55" t="str">
            <v>BBVA</v>
          </cell>
          <cell r="H55">
            <v>22841416</v>
          </cell>
          <cell r="L55">
            <v>22841416</v>
          </cell>
        </row>
        <row r="56">
          <cell r="B56" t="str">
            <v>1110504M41</v>
          </cell>
          <cell r="C56" t="str">
            <v>BBVA  (depositos propios)</v>
          </cell>
          <cell r="H56">
            <v>-130620</v>
          </cell>
          <cell r="L56">
            <v>-130620</v>
          </cell>
        </row>
        <row r="57">
          <cell r="B57">
            <v>1110507100</v>
          </cell>
          <cell r="C57" t="str">
            <v>5071 - del desarrollo-pac</v>
          </cell>
          <cell r="J57">
            <v>72055167</v>
          </cell>
          <cell r="L57">
            <v>72055167</v>
          </cell>
        </row>
        <row r="58">
          <cell r="B58">
            <v>1110999900</v>
          </cell>
          <cell r="C58" t="str">
            <v>Pagos en Transito</v>
          </cell>
          <cell r="E58">
            <v>0</v>
          </cell>
          <cell r="F58">
            <v>0</v>
          </cell>
          <cell r="G58">
            <v>0</v>
          </cell>
          <cell r="H58">
            <v>-22517</v>
          </cell>
          <cell r="J58">
            <v>696500</v>
          </cell>
          <cell r="L58">
            <v>673983</v>
          </cell>
        </row>
        <row r="59">
          <cell r="B59">
            <v>1110001100</v>
          </cell>
          <cell r="C59" t="str">
            <v>Banco Chile  -  Cartola</v>
          </cell>
          <cell r="J59">
            <v>376813114</v>
          </cell>
          <cell r="L59">
            <v>376813114</v>
          </cell>
        </row>
        <row r="60">
          <cell r="B60">
            <v>1110001120</v>
          </cell>
          <cell r="C60" t="str">
            <v>Banco Chile (cargos esperados)</v>
          </cell>
          <cell r="J60">
            <v>179656</v>
          </cell>
          <cell r="L60">
            <v>179656</v>
          </cell>
        </row>
        <row r="61">
          <cell r="B61">
            <v>1110001121</v>
          </cell>
          <cell r="C61" t="str">
            <v>Banco Chile (cheques girados)</v>
          </cell>
          <cell r="J61">
            <v>-96226625</v>
          </cell>
          <cell r="L61">
            <v>-96226625</v>
          </cell>
        </row>
        <row r="62">
          <cell r="B62">
            <v>1110001122</v>
          </cell>
          <cell r="C62" t="str">
            <v>Banco Chile (transferencias emitidas)</v>
          </cell>
          <cell r="J62">
            <v>-348808</v>
          </cell>
          <cell r="L62">
            <v>-348808</v>
          </cell>
        </row>
        <row r="63">
          <cell r="B63">
            <v>1110001141</v>
          </cell>
          <cell r="C63" t="str">
            <v>Banco Chile (depósitos propios)</v>
          </cell>
          <cell r="J63">
            <v>44357297</v>
          </cell>
          <cell r="L63">
            <v>44357297</v>
          </cell>
        </row>
        <row r="64">
          <cell r="B64">
            <v>1110001160</v>
          </cell>
          <cell r="C64" t="str">
            <v>Banco Chile (depositos por aclarar)</v>
          </cell>
          <cell r="J64">
            <v>-34181353</v>
          </cell>
          <cell r="L64">
            <v>-34181353</v>
          </cell>
        </row>
        <row r="65">
          <cell r="B65">
            <v>1110001165</v>
          </cell>
          <cell r="C65" t="str">
            <v>Banco Chile  (recaudacion PAC)</v>
          </cell>
          <cell r="J65">
            <v>-171456948</v>
          </cell>
          <cell r="L65">
            <v>-171456948</v>
          </cell>
        </row>
        <row r="66">
          <cell r="B66" t="str">
            <v>1110001A00</v>
          </cell>
          <cell r="C66" t="str">
            <v>0011 - Banco de Chile</v>
          </cell>
          <cell r="E66">
            <v>115726166</v>
          </cell>
          <cell r="L66">
            <v>115726166</v>
          </cell>
        </row>
        <row r="67">
          <cell r="B67" t="str">
            <v>1110001A41</v>
          </cell>
          <cell r="C67" t="str">
            <v>001A - Chile Pac (depósitos propios)</v>
          </cell>
          <cell r="E67">
            <v>3303240</v>
          </cell>
          <cell r="L67">
            <v>3303240</v>
          </cell>
        </row>
        <row r="68">
          <cell r="B68" t="str">
            <v>1110001A60</v>
          </cell>
          <cell r="C68" t="str">
            <v>001A - Chile Pac (depósitos por aclarar)</v>
          </cell>
          <cell r="E68">
            <v>-19130527</v>
          </cell>
          <cell r="L68">
            <v>-19130527</v>
          </cell>
        </row>
        <row r="69">
          <cell r="B69" t="str">
            <v>1110001A65</v>
          </cell>
          <cell r="C69" t="str">
            <v>001A - Chile Pac (recaudación pac)</v>
          </cell>
          <cell r="E69">
            <v>-66818392</v>
          </cell>
          <cell r="L69">
            <v>-66818392</v>
          </cell>
        </row>
        <row r="70">
          <cell r="B70" t="str">
            <v>1110001A80</v>
          </cell>
          <cell r="C70" t="str">
            <v>001A - Chile Pac (cargos por aclarar)</v>
          </cell>
          <cell r="E70">
            <v>98377</v>
          </cell>
          <cell r="L70">
            <v>98377</v>
          </cell>
        </row>
        <row r="71">
          <cell r="B71" t="str">
            <v>1110001Q00</v>
          </cell>
          <cell r="C71" t="str">
            <v>001Q - DE CHILE  (SALDO CARTOLA)</v>
          </cell>
          <cell r="D71">
            <v>34185813</v>
          </cell>
          <cell r="L71">
            <v>34185813</v>
          </cell>
        </row>
        <row r="72">
          <cell r="B72" t="str">
            <v>1110001Q41</v>
          </cell>
          <cell r="C72" t="str">
            <v>001Q - DE CHILE (Depósitos Propios)</v>
          </cell>
          <cell r="D72">
            <v>414190</v>
          </cell>
          <cell r="L72">
            <v>414190</v>
          </cell>
        </row>
        <row r="73">
          <cell r="B73" t="str">
            <v>1110001Q60</v>
          </cell>
          <cell r="C73" t="str">
            <v>001Q - DE CHILE (Depósitos por Aclarar)</v>
          </cell>
          <cell r="D73">
            <v>-6316020</v>
          </cell>
          <cell r="L73">
            <v>-6316020</v>
          </cell>
        </row>
        <row r="74">
          <cell r="B74">
            <v>1110012100</v>
          </cell>
          <cell r="C74" t="str">
            <v>0121 - estado</v>
          </cell>
          <cell r="J74">
            <v>1358793493</v>
          </cell>
          <cell r="L74">
            <v>1358793493</v>
          </cell>
        </row>
        <row r="75">
          <cell r="B75">
            <v>1110012141</v>
          </cell>
          <cell r="C75" t="str">
            <v>0121 - estado (depósitos propios)</v>
          </cell>
          <cell r="J75">
            <v>-125290249</v>
          </cell>
          <cell r="L75">
            <v>-125290249</v>
          </cell>
        </row>
        <row r="76">
          <cell r="B76">
            <v>1110012181</v>
          </cell>
          <cell r="C76" t="str">
            <v>0121 - estado (cheques protestados)</v>
          </cell>
          <cell r="J76">
            <v>1446500</v>
          </cell>
          <cell r="L76">
            <v>1446500</v>
          </cell>
        </row>
        <row r="77">
          <cell r="B77">
            <v>1110014100</v>
          </cell>
          <cell r="C77" t="str">
            <v>0141 - Scotianbank-pac</v>
          </cell>
          <cell r="J77">
            <v>189039986</v>
          </cell>
          <cell r="L77">
            <v>189039986</v>
          </cell>
        </row>
        <row r="78">
          <cell r="B78">
            <v>1110014141</v>
          </cell>
          <cell r="C78" t="str">
            <v>0141 - sudamericano-pac (depósitos propios)</v>
          </cell>
          <cell r="J78">
            <v>-62943280</v>
          </cell>
          <cell r="L78">
            <v>-62943280</v>
          </cell>
        </row>
        <row r="79">
          <cell r="B79" t="str">
            <v>1110014A00</v>
          </cell>
          <cell r="C79" t="str">
            <v>014A - Sudamericano-pac</v>
          </cell>
          <cell r="E79">
            <v>38732326</v>
          </cell>
          <cell r="L79">
            <v>38732326</v>
          </cell>
        </row>
        <row r="80">
          <cell r="B80" t="str">
            <v>1110014A41</v>
          </cell>
          <cell r="C80" t="str">
            <v>014A - Sudamericano-Pac (depósitos propios)</v>
          </cell>
          <cell r="E80">
            <v>-27011602</v>
          </cell>
          <cell r="L80">
            <v>-27011602</v>
          </cell>
        </row>
        <row r="81">
          <cell r="B81">
            <v>1110016100</v>
          </cell>
          <cell r="C81" t="str">
            <v>0161 - credito-pac</v>
          </cell>
          <cell r="J81">
            <v>1059789789</v>
          </cell>
          <cell r="L81">
            <v>1059789789</v>
          </cell>
        </row>
        <row r="82">
          <cell r="B82">
            <v>1110016141</v>
          </cell>
          <cell r="C82" t="str">
            <v>0161 - credito-pac (depósitos propios)</v>
          </cell>
          <cell r="J82">
            <v>605652787</v>
          </cell>
          <cell r="L82">
            <v>605652787</v>
          </cell>
        </row>
        <row r="83">
          <cell r="B83">
            <v>1110016165</v>
          </cell>
          <cell r="C83" t="str">
            <v>0161 - credito pac (recaudación pac)</v>
          </cell>
          <cell r="J83">
            <v>-55206</v>
          </cell>
          <cell r="L83">
            <v>-55206</v>
          </cell>
        </row>
        <row r="84">
          <cell r="B84">
            <v>1110016180</v>
          </cell>
          <cell r="C84" t="str">
            <v>0161 - credito-pac (cargos por aclarar)</v>
          </cell>
          <cell r="J84">
            <v>21662100</v>
          </cell>
          <cell r="L84">
            <v>21662100</v>
          </cell>
        </row>
        <row r="85">
          <cell r="B85">
            <v>1110016181</v>
          </cell>
          <cell r="C85" t="str">
            <v>0161 - credito-pac (cheques protestados)</v>
          </cell>
          <cell r="J85">
            <v>19419330</v>
          </cell>
          <cell r="L85">
            <v>19419330</v>
          </cell>
        </row>
        <row r="86">
          <cell r="B86" t="str">
            <v>1110016A00</v>
          </cell>
          <cell r="C86" t="str">
            <v>016A - Banco de Crédito PAC</v>
          </cell>
          <cell r="E86">
            <v>155874601</v>
          </cell>
          <cell r="L86">
            <v>155874601</v>
          </cell>
        </row>
        <row r="87">
          <cell r="B87" t="str">
            <v>1110016A41</v>
          </cell>
          <cell r="C87" t="str">
            <v>016A - Credito - Pac (depósitos propios)</v>
          </cell>
          <cell r="E87">
            <v>244199574</v>
          </cell>
          <cell r="L87">
            <v>244199574</v>
          </cell>
        </row>
        <row r="88">
          <cell r="B88" t="str">
            <v>1110016A65</v>
          </cell>
          <cell r="C88" t="str">
            <v>016A - Credito - Pac (recaudación pac)</v>
          </cell>
          <cell r="E88">
            <v>-160150</v>
          </cell>
          <cell r="L88">
            <v>-160150</v>
          </cell>
        </row>
        <row r="89">
          <cell r="B89" t="str">
            <v>1110016A80</v>
          </cell>
          <cell r="C89" t="str">
            <v>016A - Credito - Pac (cargos por aclarar)</v>
          </cell>
          <cell r="E89">
            <v>81417</v>
          </cell>
          <cell r="L89">
            <v>81417</v>
          </cell>
        </row>
        <row r="90">
          <cell r="B90" t="str">
            <v>1110016A81</v>
          </cell>
          <cell r="C90" t="str">
            <v>016A - Credito - Pac (cheques protestados)</v>
          </cell>
          <cell r="E90">
            <v>4019710</v>
          </cell>
          <cell r="L90">
            <v>4019710</v>
          </cell>
        </row>
        <row r="91">
          <cell r="B91" t="str">
            <v>1110016K00</v>
          </cell>
          <cell r="C91" t="str">
            <v>161K - BCI  (disponible)</v>
          </cell>
          <cell r="G91">
            <v>5774649</v>
          </cell>
          <cell r="L91">
            <v>5774649</v>
          </cell>
        </row>
        <row r="92">
          <cell r="B92" t="str">
            <v>1110016Q00</v>
          </cell>
          <cell r="C92" t="str">
            <v>016Q - CREDITO  (SALDO CARTOLA)</v>
          </cell>
          <cell r="D92">
            <v>185531328</v>
          </cell>
          <cell r="L92">
            <v>185531328</v>
          </cell>
        </row>
        <row r="93">
          <cell r="B93" t="str">
            <v>1110016Q41</v>
          </cell>
          <cell r="C93" t="str">
            <v>016Q - CREDITO   (Depósitos Propios)</v>
          </cell>
          <cell r="D93">
            <v>97157171</v>
          </cell>
          <cell r="L93">
            <v>97157171</v>
          </cell>
        </row>
        <row r="94">
          <cell r="B94" t="str">
            <v>1110016Q80</v>
          </cell>
          <cell r="C94" t="str">
            <v>016Q - CREDITO   (Cargos por Aclarar)</v>
          </cell>
          <cell r="D94">
            <v>81417</v>
          </cell>
          <cell r="L94">
            <v>81417</v>
          </cell>
        </row>
        <row r="95">
          <cell r="B95">
            <v>1110028100</v>
          </cell>
          <cell r="C95" t="str">
            <v>0281 - bice pac</v>
          </cell>
          <cell r="J95">
            <v>130720310</v>
          </cell>
          <cell r="L95">
            <v>130720310</v>
          </cell>
        </row>
        <row r="96">
          <cell r="B96">
            <v>1110028141</v>
          </cell>
          <cell r="C96" t="str">
            <v>0281 - bice pac (depósitos propios)</v>
          </cell>
          <cell r="J96">
            <v>-31335970</v>
          </cell>
          <cell r="L96">
            <v>-31335970</v>
          </cell>
        </row>
        <row r="97">
          <cell r="B97" t="str">
            <v>1110028A00</v>
          </cell>
          <cell r="C97" t="str">
            <v>028A - Banco Bice PAC</v>
          </cell>
          <cell r="E97">
            <v>43864707</v>
          </cell>
          <cell r="L97">
            <v>43864707</v>
          </cell>
        </row>
        <row r="98">
          <cell r="B98" t="str">
            <v>1110028A41</v>
          </cell>
          <cell r="C98" t="str">
            <v>028A  - bice pac (depósitos propios)</v>
          </cell>
          <cell r="E98">
            <v>-5470164</v>
          </cell>
          <cell r="L98">
            <v>-5470164</v>
          </cell>
        </row>
        <row r="99">
          <cell r="B99" t="str">
            <v>1110028Q00</v>
          </cell>
          <cell r="C99" t="str">
            <v>028Q - BICE   (SALDO CARTOLA)</v>
          </cell>
          <cell r="D99">
            <v>23802604</v>
          </cell>
          <cell r="L99">
            <v>23802604</v>
          </cell>
        </row>
        <row r="100">
          <cell r="B100">
            <v>1110035100</v>
          </cell>
          <cell r="C100" t="str">
            <v>0351 - Santander Santiago</v>
          </cell>
          <cell r="J100">
            <v>607949484</v>
          </cell>
          <cell r="L100">
            <v>607949484</v>
          </cell>
        </row>
        <row r="101">
          <cell r="B101">
            <v>1110035141</v>
          </cell>
          <cell r="C101" t="str">
            <v>0351 - santiago (depósitos propios)</v>
          </cell>
          <cell r="J101">
            <v>677562265</v>
          </cell>
          <cell r="L101">
            <v>677562265</v>
          </cell>
        </row>
        <row r="102">
          <cell r="B102">
            <v>1110035160</v>
          </cell>
          <cell r="C102" t="str">
            <v>0351 - santiago (depósitos por aclarar)</v>
          </cell>
          <cell r="J102">
            <v>-254987</v>
          </cell>
          <cell r="L102">
            <v>-254987</v>
          </cell>
        </row>
        <row r="103">
          <cell r="B103">
            <v>1110035300</v>
          </cell>
          <cell r="C103" t="str">
            <v>0353 - Banco Santander (Disponible)</v>
          </cell>
          <cell r="J103">
            <v>-147036652</v>
          </cell>
          <cell r="L103">
            <v>-147036652</v>
          </cell>
        </row>
        <row r="104">
          <cell r="B104" t="str">
            <v>1110035A00</v>
          </cell>
          <cell r="C104" t="str">
            <v>0351 - Banco Santiago PAC</v>
          </cell>
          <cell r="E104">
            <v>138050577</v>
          </cell>
          <cell r="L104">
            <v>138050577</v>
          </cell>
        </row>
        <row r="105">
          <cell r="B105" t="str">
            <v>1110035A41</v>
          </cell>
          <cell r="C105" t="str">
            <v>035A - Santiago (depósitos propios)</v>
          </cell>
          <cell r="E105">
            <v>-15002248</v>
          </cell>
          <cell r="L105">
            <v>-15002248</v>
          </cell>
        </row>
        <row r="106">
          <cell r="B106" t="str">
            <v>1110035A65</v>
          </cell>
          <cell r="C106" t="str">
            <v>035A - Santiago (recaudación pac)</v>
          </cell>
          <cell r="E106">
            <v>-110440404</v>
          </cell>
          <cell r="L106">
            <v>-110440404</v>
          </cell>
        </row>
        <row r="107">
          <cell r="B107" t="str">
            <v>1110035G00</v>
          </cell>
          <cell r="C107" t="str">
            <v>035G - Banco Santiago</v>
          </cell>
          <cell r="G107">
            <v>4173884</v>
          </cell>
          <cell r="L107">
            <v>4173884</v>
          </cell>
        </row>
        <row r="108">
          <cell r="B108" t="str">
            <v>OTROS ACTIVOS FINANCIEROS CORRIE</v>
          </cell>
          <cell r="C108" t="str">
            <v>Otros activos financieros corrientes</v>
          </cell>
          <cell r="J108">
            <v>6893233782</v>
          </cell>
          <cell r="L108">
            <v>6893233782</v>
          </cell>
        </row>
        <row r="109">
          <cell r="B109">
            <v>1120007000</v>
          </cell>
          <cell r="C109" t="str">
            <v>Anticipo bonos</v>
          </cell>
          <cell r="J109">
            <v>6893233782</v>
          </cell>
          <cell r="L109">
            <v>6893233782</v>
          </cell>
        </row>
        <row r="110">
          <cell r="B110" t="str">
            <v>OTROS ACTIVOS NO FINANCIEROS, CO</v>
          </cell>
          <cell r="C110" t="str">
            <v>Otros Activos No Financieros, Corriente</v>
          </cell>
          <cell r="D110">
            <v>108804366</v>
          </cell>
          <cell r="E110">
            <v>324473721</v>
          </cell>
          <cell r="F110">
            <v>7910711</v>
          </cell>
          <cell r="G110">
            <v>34677645</v>
          </cell>
          <cell r="H110">
            <v>7546472</v>
          </cell>
          <cell r="I110">
            <v>588390351</v>
          </cell>
          <cell r="J110">
            <v>3446463162</v>
          </cell>
          <cell r="L110">
            <v>4518266428</v>
          </cell>
        </row>
        <row r="111">
          <cell r="B111">
            <v>1160002500</v>
          </cell>
          <cell r="C111" t="str">
            <v>Remanente credito Fiscal</v>
          </cell>
          <cell r="D111">
            <v>21128334</v>
          </cell>
          <cell r="G111">
            <v>31192227</v>
          </cell>
          <cell r="I111">
            <v>584362582</v>
          </cell>
          <cell r="L111">
            <v>636683143</v>
          </cell>
        </row>
        <row r="112">
          <cell r="B112">
            <v>1185001000</v>
          </cell>
          <cell r="C112" t="str">
            <v>Nuevos proyectos</v>
          </cell>
          <cell r="J112">
            <v>14378998</v>
          </cell>
          <cell r="L112">
            <v>14378998</v>
          </cell>
        </row>
        <row r="113">
          <cell r="B113">
            <v>1170004000</v>
          </cell>
          <cell r="C113" t="str">
            <v>Gastos anticipados</v>
          </cell>
          <cell r="D113">
            <v>55910656</v>
          </cell>
          <cell r="E113">
            <v>256880604</v>
          </cell>
          <cell r="J113">
            <v>2577666455</v>
          </cell>
          <cell r="L113">
            <v>2890457715</v>
          </cell>
        </row>
        <row r="114">
          <cell r="B114">
            <v>1170001000</v>
          </cell>
          <cell r="C114" t="str">
            <v>Seguros anticipados</v>
          </cell>
          <cell r="D114">
            <v>31765376</v>
          </cell>
          <cell r="E114">
            <v>67593117</v>
          </cell>
          <cell r="F114">
            <v>7910711</v>
          </cell>
          <cell r="G114">
            <v>3485418</v>
          </cell>
          <cell r="H114">
            <v>7546472</v>
          </cell>
          <cell r="I114">
            <v>4027769</v>
          </cell>
          <cell r="J114">
            <v>854417709</v>
          </cell>
          <cell r="L114">
            <v>976746572</v>
          </cell>
        </row>
        <row r="115">
          <cell r="B115" t="str">
            <v>DEUDORES COMERCIALES Y OTRAS CUE</v>
          </cell>
          <cell r="C115" t="str">
            <v>Deudores Comerciales y Otras Cuentas por Cobrar, Neto, Corri</v>
          </cell>
          <cell r="D115">
            <v>3187150104</v>
          </cell>
          <cell r="E115">
            <v>10457027227</v>
          </cell>
          <cell r="F115">
            <v>6666223956</v>
          </cell>
          <cell r="G115">
            <v>1812283770</v>
          </cell>
          <cell r="H115">
            <v>5631667731</v>
          </cell>
          <cell r="I115">
            <v>1107236264</v>
          </cell>
          <cell r="J115">
            <v>87644908557</v>
          </cell>
          <cell r="L115">
            <v>116506497609</v>
          </cell>
        </row>
        <row r="116">
          <cell r="B116">
            <v>1112002000</v>
          </cell>
          <cell r="C116" t="str">
            <v>Deposito por Aclarar Rendiciones</v>
          </cell>
          <cell r="E116">
            <v>0</v>
          </cell>
          <cell r="F116">
            <v>0</v>
          </cell>
          <cell r="G116">
            <v>0</v>
          </cell>
          <cell r="H116">
            <v>193827</v>
          </cell>
          <cell r="J116">
            <v>667412</v>
          </cell>
          <cell r="L116">
            <v>861239</v>
          </cell>
        </row>
        <row r="117">
          <cell r="B117">
            <v>1140003200</v>
          </cell>
          <cell r="C117" t="str">
            <v>Anticipo bienestar AA</v>
          </cell>
          <cell r="J117">
            <v>39226</v>
          </cell>
          <cell r="L117">
            <v>39226</v>
          </cell>
        </row>
        <row r="118">
          <cell r="B118">
            <v>1142005700</v>
          </cell>
          <cell r="C118" t="str">
            <v>Anticipo Bono termino de negociación</v>
          </cell>
          <cell r="D118">
            <v>2217750</v>
          </cell>
          <cell r="E118">
            <v>28568392</v>
          </cell>
          <cell r="F118">
            <v>343447283</v>
          </cell>
          <cell r="G118">
            <v>6276185</v>
          </cell>
          <cell r="H118">
            <v>35530966</v>
          </cell>
          <cell r="J118">
            <v>1437664976</v>
          </cell>
          <cell r="L118">
            <v>1853705552</v>
          </cell>
        </row>
        <row r="119">
          <cell r="B119">
            <v>1142004000</v>
          </cell>
          <cell r="C119" t="str">
            <v>Descuentos sharing</v>
          </cell>
          <cell r="D119">
            <v>3800000</v>
          </cell>
          <cell r="E119">
            <v>66830335</v>
          </cell>
          <cell r="J119">
            <v>362904460</v>
          </cell>
          <cell r="L119">
            <v>433534795</v>
          </cell>
        </row>
        <row r="120">
          <cell r="B120">
            <v>1131002500</v>
          </cell>
          <cell r="C120" t="str">
            <v>Transitoria de APA y CPA  (2)</v>
          </cell>
          <cell r="D120">
            <v>650896</v>
          </cell>
          <cell r="E120">
            <v>7208328</v>
          </cell>
          <cell r="J120">
            <v>205873148</v>
          </cell>
          <cell r="L120">
            <v>213732372</v>
          </cell>
        </row>
        <row r="121">
          <cell r="B121">
            <v>1140004000</v>
          </cell>
          <cell r="C121" t="str">
            <v>Depósito en garantia por arriendo</v>
          </cell>
          <cell r="D121">
            <v>2602860</v>
          </cell>
          <cell r="E121">
            <v>1717791</v>
          </cell>
          <cell r="F121">
            <v>1040000</v>
          </cell>
          <cell r="G121">
            <v>10267416</v>
          </cell>
          <cell r="H121">
            <v>4151638</v>
          </cell>
          <cell r="J121">
            <v>74935051</v>
          </cell>
          <cell r="L121">
            <v>94714756</v>
          </cell>
        </row>
        <row r="122">
          <cell r="B122">
            <v>1140099999</v>
          </cell>
          <cell r="C122" t="str">
            <v>Valorm/e deudores</v>
          </cell>
          <cell r="D122">
            <v>1622001</v>
          </cell>
          <cell r="E122">
            <v>1125491</v>
          </cell>
          <cell r="J122">
            <v>46278103</v>
          </cell>
          <cell r="L122">
            <v>49025595</v>
          </cell>
        </row>
        <row r="123">
          <cell r="B123">
            <v>1185003000</v>
          </cell>
          <cell r="C123" t="str">
            <v>Ingresos por recibir</v>
          </cell>
          <cell r="E123">
            <v>26973000</v>
          </cell>
          <cell r="L123">
            <v>26973000</v>
          </cell>
        </row>
        <row r="124">
          <cell r="B124">
            <v>1142003300</v>
          </cell>
          <cell r="C124" t="str">
            <v>Convenios Unidad de bienestar</v>
          </cell>
          <cell r="D124">
            <v>-100384</v>
          </cell>
          <cell r="E124">
            <v>-475988</v>
          </cell>
          <cell r="F124">
            <v>26691878</v>
          </cell>
          <cell r="G124">
            <v>8396542</v>
          </cell>
          <cell r="H124">
            <v>46489727</v>
          </cell>
          <cell r="J124">
            <v>734877</v>
          </cell>
          <cell r="L124">
            <v>81736652</v>
          </cell>
        </row>
        <row r="125">
          <cell r="B125">
            <v>1142002500</v>
          </cell>
          <cell r="C125" t="str">
            <v>Cta de paso licencias médicas</v>
          </cell>
          <cell r="D125">
            <v>2347292</v>
          </cell>
          <cell r="E125">
            <v>6243237</v>
          </cell>
          <cell r="F125">
            <v>-1928377</v>
          </cell>
          <cell r="G125">
            <v>1843774</v>
          </cell>
          <cell r="H125">
            <v>-3785896</v>
          </cell>
          <cell r="J125">
            <v>50239855</v>
          </cell>
          <cell r="L125">
            <v>54959885</v>
          </cell>
        </row>
        <row r="126">
          <cell r="B126">
            <v>1142005500</v>
          </cell>
          <cell r="C126" t="str">
            <v>Prestamos al personal</v>
          </cell>
          <cell r="D126">
            <v>10313993</v>
          </cell>
          <cell r="E126">
            <v>52700675</v>
          </cell>
          <cell r="F126">
            <v>121126996</v>
          </cell>
          <cell r="G126">
            <v>35489670</v>
          </cell>
          <cell r="H126">
            <v>60915353</v>
          </cell>
          <cell r="I126">
            <v>500000</v>
          </cell>
          <cell r="J126">
            <v>1191593470</v>
          </cell>
          <cell r="L126">
            <v>1472640157</v>
          </cell>
        </row>
        <row r="127">
          <cell r="B127">
            <v>1112001000</v>
          </cell>
          <cell r="C127" t="str">
            <v>Fondo fijo caja chica</v>
          </cell>
          <cell r="E127">
            <v>1300000</v>
          </cell>
          <cell r="F127">
            <v>21450000</v>
          </cell>
          <cell r="G127">
            <v>5000000</v>
          </cell>
          <cell r="H127">
            <v>15750000</v>
          </cell>
          <cell r="J127">
            <v>22491668</v>
          </cell>
          <cell r="L127">
            <v>65991668</v>
          </cell>
        </row>
        <row r="128">
          <cell r="B128">
            <v>1112003000</v>
          </cell>
          <cell r="C128" t="str">
            <v>Fondos de rendicion inmediata</v>
          </cell>
          <cell r="D128">
            <v>19469118</v>
          </cell>
          <cell r="E128">
            <v>206406345</v>
          </cell>
          <cell r="F128">
            <v>2037940</v>
          </cell>
          <cell r="G128">
            <v>7207849</v>
          </cell>
          <cell r="H128">
            <v>26740025</v>
          </cell>
          <cell r="I128">
            <v>0</v>
          </cell>
          <cell r="J128">
            <v>398777001</v>
          </cell>
          <cell r="L128">
            <v>660638278</v>
          </cell>
        </row>
        <row r="129">
          <cell r="B129">
            <v>1140002000</v>
          </cell>
          <cell r="C129" t="str">
            <v>Anticipo a proveedores y contratistas</v>
          </cell>
          <cell r="F129">
            <v>82664499</v>
          </cell>
          <cell r="G129">
            <v>915531110</v>
          </cell>
          <cell r="H129">
            <v>265291701</v>
          </cell>
          <cell r="I129">
            <v>8649713</v>
          </cell>
          <cell r="J129">
            <v>1124477712</v>
          </cell>
          <cell r="L129">
            <v>2396614735</v>
          </cell>
        </row>
        <row r="130">
          <cell r="B130">
            <v>1142002000</v>
          </cell>
          <cell r="C130" t="str">
            <v>Ctas por cobrar  licencias medicas</v>
          </cell>
          <cell r="D130">
            <v>2609762</v>
          </cell>
          <cell r="E130">
            <v>-6500175</v>
          </cell>
          <cell r="F130">
            <v>-6681755</v>
          </cell>
          <cell r="G130">
            <v>2659845</v>
          </cell>
          <cell r="H130">
            <v>-2005627</v>
          </cell>
          <cell r="J130">
            <v>39505733</v>
          </cell>
          <cell r="L130">
            <v>29587783</v>
          </cell>
        </row>
        <row r="131">
          <cell r="B131">
            <v>1142003000</v>
          </cell>
          <cell r="C131" t="str">
            <v>Cuenta por cobrar al personal</v>
          </cell>
          <cell r="D131">
            <v>0</v>
          </cell>
          <cell r="E131">
            <v>123854</v>
          </cell>
          <cell r="F131">
            <v>1001295</v>
          </cell>
          <cell r="G131">
            <v>7492</v>
          </cell>
          <cell r="H131">
            <v>2333578</v>
          </cell>
          <cell r="J131">
            <v>2876382</v>
          </cell>
          <cell r="L131">
            <v>6342601</v>
          </cell>
        </row>
        <row r="132">
          <cell r="B132">
            <v>1142003500</v>
          </cell>
          <cell r="C132" t="str">
            <v>Cuenta por cobrar ejecutivos</v>
          </cell>
          <cell r="E132">
            <v>-3000000</v>
          </cell>
          <cell r="J132">
            <v>12371239</v>
          </cell>
          <cell r="L132">
            <v>9371239</v>
          </cell>
        </row>
        <row r="133">
          <cell r="B133">
            <v>1142005000</v>
          </cell>
          <cell r="C133" t="str">
            <v>Cuentas x cobrar personal SAP</v>
          </cell>
          <cell r="D133">
            <v>1874657</v>
          </cell>
          <cell r="E133">
            <v>24211788</v>
          </cell>
          <cell r="F133">
            <v>-31595</v>
          </cell>
          <cell r="G133">
            <v>2009651</v>
          </cell>
          <cell r="H133">
            <v>19076888</v>
          </cell>
          <cell r="I133">
            <v>-310721</v>
          </cell>
          <cell r="J133">
            <v>555876395</v>
          </cell>
          <cell r="L133">
            <v>602707063</v>
          </cell>
        </row>
        <row r="134">
          <cell r="B134">
            <v>1130001000</v>
          </cell>
          <cell r="C134" t="str">
            <v>Clientes ventas ocasionales</v>
          </cell>
          <cell r="D134">
            <v>54161034</v>
          </cell>
          <cell r="E134">
            <v>309204297</v>
          </cell>
          <cell r="F134">
            <v>3395252113</v>
          </cell>
          <cell r="G134">
            <v>667676822</v>
          </cell>
          <cell r="H134">
            <v>1520790569</v>
          </cell>
          <cell r="I134">
            <v>23821982</v>
          </cell>
          <cell r="J134">
            <v>1814389396</v>
          </cell>
          <cell r="L134">
            <v>7785296213</v>
          </cell>
        </row>
        <row r="135">
          <cell r="B135">
            <v>1130005000</v>
          </cell>
          <cell r="C135" t="str">
            <v>Recaudación por abonar ventas ocasionales</v>
          </cell>
          <cell r="D135">
            <v>0</v>
          </cell>
          <cell r="E135">
            <v>0</v>
          </cell>
          <cell r="F135">
            <v>-4994115</v>
          </cell>
          <cell r="G135">
            <v>-1532330</v>
          </cell>
          <cell r="H135">
            <v>-24108062</v>
          </cell>
          <cell r="J135">
            <v>19493121</v>
          </cell>
          <cell r="L135">
            <v>-11141386</v>
          </cell>
        </row>
        <row r="136">
          <cell r="B136">
            <v>1130009900</v>
          </cell>
          <cell r="C136" t="str">
            <v>Prov.deudores por ventas ocas. incobrable</v>
          </cell>
          <cell r="F136">
            <v>-24820424</v>
          </cell>
          <cell r="G136">
            <v>-11838648</v>
          </cell>
          <cell r="H136">
            <v>-37738468</v>
          </cell>
          <cell r="I136">
            <v>-18831982</v>
          </cell>
          <cell r="J136">
            <v>-8512380</v>
          </cell>
          <cell r="L136">
            <v>-101741902</v>
          </cell>
        </row>
        <row r="137">
          <cell r="B137">
            <v>1131000500</v>
          </cell>
          <cell r="C137" t="str">
            <v>Deudores por consumos</v>
          </cell>
          <cell r="D137">
            <v>2397109915</v>
          </cell>
          <cell r="E137">
            <v>7354062089</v>
          </cell>
          <cell r="J137">
            <v>94357451962</v>
          </cell>
          <cell r="L137">
            <v>104108623966</v>
          </cell>
        </row>
        <row r="138">
          <cell r="B138">
            <v>1131000600</v>
          </cell>
          <cell r="C138" t="str">
            <v>Recaudacion por abonar clientes</v>
          </cell>
          <cell r="D138">
            <v>-190071</v>
          </cell>
          <cell r="E138">
            <v>-9211751</v>
          </cell>
          <cell r="J138">
            <v>-59555771</v>
          </cell>
          <cell r="L138">
            <v>-68957593</v>
          </cell>
        </row>
        <row r="139">
          <cell r="B139">
            <v>1131001500</v>
          </cell>
          <cell r="C139" t="str">
            <v>Provision ingresos devengados</v>
          </cell>
          <cell r="D139">
            <v>722139791</v>
          </cell>
          <cell r="E139">
            <v>3321719742</v>
          </cell>
          <cell r="F139">
            <v>2706036377</v>
          </cell>
          <cell r="G139">
            <v>101419905</v>
          </cell>
          <cell r="H139">
            <v>3629951478</v>
          </cell>
          <cell r="I139">
            <v>1093407272</v>
          </cell>
          <cell r="J139">
            <v>36180296159</v>
          </cell>
          <cell r="L139">
            <v>47754970724</v>
          </cell>
        </row>
        <row r="140">
          <cell r="B140">
            <v>1131006500</v>
          </cell>
          <cell r="C140" t="str">
            <v>Pac trabajadores SAP</v>
          </cell>
          <cell r="J140">
            <v>782378</v>
          </cell>
          <cell r="L140">
            <v>782378</v>
          </cell>
        </row>
        <row r="141">
          <cell r="B141">
            <v>1131009900</v>
          </cell>
          <cell r="C141" t="str">
            <v>Provision deudores incobrables</v>
          </cell>
          <cell r="D141">
            <v>-255391286</v>
          </cell>
          <cell r="E141">
            <v>-1003644753</v>
          </cell>
          <cell r="F141">
            <v>0</v>
          </cell>
          <cell r="J141">
            <v>-50043199154</v>
          </cell>
          <cell r="L141">
            <v>-51302235193</v>
          </cell>
        </row>
        <row r="142">
          <cell r="B142">
            <v>1132000000</v>
          </cell>
          <cell r="C142" t="str">
            <v>Documentos por cobrar a clientes</v>
          </cell>
          <cell r="D142">
            <v>-3027090</v>
          </cell>
          <cell r="E142">
            <v>-844525</v>
          </cell>
          <cell r="J142">
            <v>-74815998</v>
          </cell>
          <cell r="L142">
            <v>-78687613</v>
          </cell>
        </row>
        <row r="143">
          <cell r="B143">
            <v>1132000500</v>
          </cell>
          <cell r="C143" t="str">
            <v>Documentos por cobrar</v>
          </cell>
          <cell r="D143">
            <v>144234736</v>
          </cell>
          <cell r="E143">
            <v>61880479</v>
          </cell>
          <cell r="J143">
            <v>6453784</v>
          </cell>
          <cell r="L143">
            <v>212568999</v>
          </cell>
        </row>
        <row r="144">
          <cell r="B144">
            <v>1132000999</v>
          </cell>
          <cell r="C144" t="str">
            <v>Valoracion m/e deudores</v>
          </cell>
          <cell r="D144">
            <v>80136569</v>
          </cell>
          <cell r="J144">
            <v>0</v>
          </cell>
          <cell r="L144">
            <v>80136569</v>
          </cell>
        </row>
        <row r="145">
          <cell r="B145">
            <v>1132001000</v>
          </cell>
          <cell r="C145" t="str">
            <v>Cheques protestados por cobrar</v>
          </cell>
          <cell r="D145">
            <v>6018392</v>
          </cell>
          <cell r="E145">
            <v>52504736</v>
          </cell>
          <cell r="F145">
            <v>16900657</v>
          </cell>
          <cell r="G145">
            <v>47513072</v>
          </cell>
          <cell r="H145">
            <v>6954113</v>
          </cell>
          <cell r="J145">
            <v>321019682</v>
          </cell>
          <cell r="L145">
            <v>450910652</v>
          </cell>
        </row>
        <row r="146">
          <cell r="B146">
            <v>1132003000</v>
          </cell>
          <cell r="C146" t="str">
            <v>Cheque a fecha por cobrar</v>
          </cell>
          <cell r="E146">
            <v>6614387</v>
          </cell>
          <cell r="F146">
            <v>326841</v>
          </cell>
          <cell r="G146">
            <v>52026249</v>
          </cell>
          <cell r="H146">
            <v>21273365</v>
          </cell>
          <cell r="J146">
            <v>15479881</v>
          </cell>
          <cell r="L146">
            <v>95720723</v>
          </cell>
        </row>
        <row r="147">
          <cell r="B147">
            <v>1132009900</v>
          </cell>
          <cell r="C147" t="str">
            <v>Provision documentos incobrables</v>
          </cell>
          <cell r="D147">
            <v>-6018392</v>
          </cell>
          <cell r="E147">
            <v>-52504736</v>
          </cell>
          <cell r="F147">
            <v>-16900657</v>
          </cell>
          <cell r="G147">
            <v>-47513072</v>
          </cell>
          <cell r="H147">
            <v>-6954113</v>
          </cell>
          <cell r="J147">
            <v>-321019682</v>
          </cell>
          <cell r="L147">
            <v>-450910652</v>
          </cell>
        </row>
        <row r="148">
          <cell r="B148">
            <v>1140001700</v>
          </cell>
          <cell r="C148" t="str">
            <v>Deudores varios</v>
          </cell>
          <cell r="E148">
            <v>1594368</v>
          </cell>
          <cell r="F148">
            <v>3605000</v>
          </cell>
          <cell r="G148">
            <v>9842238</v>
          </cell>
          <cell r="H148">
            <v>50816669</v>
          </cell>
          <cell r="J148">
            <v>111099595</v>
          </cell>
          <cell r="L148">
            <v>176957870</v>
          </cell>
        </row>
        <row r="149">
          <cell r="B149">
            <v>1140003000</v>
          </cell>
          <cell r="C149" t="str">
            <v>Anticipo sindicato</v>
          </cell>
          <cell r="J149">
            <v>2000000</v>
          </cell>
          <cell r="L149">
            <v>2000000</v>
          </cell>
        </row>
        <row r="150">
          <cell r="B150">
            <v>1140005000</v>
          </cell>
          <cell r="C150" t="str">
            <v>Faltantes de recaudacion</v>
          </cell>
          <cell r="D150">
            <v>4751128</v>
          </cell>
          <cell r="E150">
            <v>16870502</v>
          </cell>
          <cell r="J150">
            <v>510321637</v>
          </cell>
          <cell r="L150">
            <v>531943267</v>
          </cell>
        </row>
        <row r="151">
          <cell r="B151">
            <v>2110002000</v>
          </cell>
          <cell r="C151" t="str">
            <v>Sobrantes por recaudaciones</v>
          </cell>
          <cell r="D151">
            <v>-4182567</v>
          </cell>
          <cell r="E151">
            <v>-14650681</v>
          </cell>
          <cell r="J151">
            <v>-714082761</v>
          </cell>
          <cell r="L151">
            <v>-732916009</v>
          </cell>
        </row>
        <row r="152">
          <cell r="B152" t="str">
            <v>CUENTAS POR COBRAR A ENTIDADES R</v>
          </cell>
          <cell r="C152" t="str">
            <v>Cuentas por Cobrar a Entidades Relacionadas, Corriente</v>
          </cell>
          <cell r="D152">
            <v>13392750</v>
          </cell>
          <cell r="E152">
            <v>436493541</v>
          </cell>
          <cell r="F152">
            <v>78154294</v>
          </cell>
          <cell r="G152">
            <v>1448914855</v>
          </cell>
          <cell r="H152">
            <v>1302818501</v>
          </cell>
          <cell r="I152">
            <v>909850</v>
          </cell>
          <cell r="J152">
            <v>34693146795</v>
          </cell>
          <cell r="K152">
            <v>-37958678496</v>
          </cell>
          <cell r="L152">
            <v>15152090</v>
          </cell>
        </row>
        <row r="153">
          <cell r="B153">
            <v>1145001000</v>
          </cell>
          <cell r="C153" t="str">
            <v>Ptmos por cobrar Empresas Relacionadas</v>
          </cell>
          <cell r="J153">
            <v>20066100000</v>
          </cell>
          <cell r="K153">
            <v>-20066100000</v>
          </cell>
          <cell r="L153">
            <v>0</v>
          </cell>
        </row>
        <row r="154">
          <cell r="B154">
            <v>1145002000</v>
          </cell>
          <cell r="C154" t="str">
            <v>Factura por cobrar a EERR</v>
          </cell>
          <cell r="D154">
            <v>91087</v>
          </cell>
          <cell r="E154">
            <v>148598106</v>
          </cell>
          <cell r="F154">
            <v>0</v>
          </cell>
          <cell r="G154">
            <v>328990701</v>
          </cell>
          <cell r="H154">
            <v>234634182</v>
          </cell>
          <cell r="J154">
            <v>1770531235</v>
          </cell>
          <cell r="K154">
            <v>-2467693221</v>
          </cell>
          <cell r="L154">
            <v>15152090</v>
          </cell>
        </row>
        <row r="155">
          <cell r="B155">
            <v>1145003000</v>
          </cell>
          <cell r="C155" t="str">
            <v>Materiales por facturar  Empresas Relacionadas</v>
          </cell>
          <cell r="D155">
            <v>10180755</v>
          </cell>
          <cell r="E155">
            <v>237512761</v>
          </cell>
          <cell r="F155">
            <v>1610000</v>
          </cell>
          <cell r="J155">
            <v>176153015</v>
          </cell>
          <cell r="K155">
            <v>-425456531</v>
          </cell>
          <cell r="L155">
            <v>0</v>
          </cell>
        </row>
        <row r="156">
          <cell r="B156">
            <v>1145004000</v>
          </cell>
          <cell r="C156" t="str">
            <v>Recaudación por cobrar empresas relacionadas</v>
          </cell>
          <cell r="D156">
            <v>2789950</v>
          </cell>
          <cell r="E156">
            <v>8440602</v>
          </cell>
          <cell r="J156">
            <v>-582187</v>
          </cell>
          <cell r="K156">
            <v>-10648365</v>
          </cell>
          <cell r="L156">
            <v>0</v>
          </cell>
        </row>
        <row r="157">
          <cell r="B157">
            <v>1145005000</v>
          </cell>
          <cell r="C157" t="str">
            <v>Deudas x Cobrar  Empresas Relacionadas</v>
          </cell>
          <cell r="D157">
            <v>330958</v>
          </cell>
          <cell r="E157">
            <v>41942072</v>
          </cell>
          <cell r="F157">
            <v>76544294</v>
          </cell>
          <cell r="G157">
            <v>1119924154</v>
          </cell>
          <cell r="H157">
            <v>1068184319</v>
          </cell>
          <cell r="I157">
            <v>909850</v>
          </cell>
          <cell r="J157">
            <v>3444756525</v>
          </cell>
          <cell r="K157">
            <v>-5752592172</v>
          </cell>
          <cell r="L157">
            <v>0</v>
          </cell>
        </row>
        <row r="158">
          <cell r="B158">
            <v>1145005300</v>
          </cell>
          <cell r="C158" t="str">
            <v>Int devengados ptmo a empresas Relacionadas</v>
          </cell>
          <cell r="J158">
            <v>9236188207</v>
          </cell>
          <cell r="K158">
            <v>-9236188207</v>
          </cell>
          <cell r="L158">
            <v>0</v>
          </cell>
        </row>
        <row r="159">
          <cell r="B159" t="str">
            <v>INVENTARIOS</v>
          </cell>
          <cell r="C159" t="str">
            <v>Inventarios</v>
          </cell>
          <cell r="D159">
            <v>196646414</v>
          </cell>
          <cell r="E159">
            <v>325963923</v>
          </cell>
          <cell r="F159">
            <v>732544974</v>
          </cell>
          <cell r="G159">
            <v>2585936513</v>
          </cell>
          <cell r="H159">
            <v>231817247</v>
          </cell>
          <cell r="J159">
            <v>7931818817</v>
          </cell>
          <cell r="L159">
            <v>12004727888</v>
          </cell>
        </row>
        <row r="160">
          <cell r="B160">
            <v>1150000900</v>
          </cell>
          <cell r="C160" t="str">
            <v>Cal Apagada</v>
          </cell>
          <cell r="F160">
            <v>0</v>
          </cell>
          <cell r="J160">
            <v>3743112</v>
          </cell>
          <cell r="L160">
            <v>3743112</v>
          </cell>
        </row>
        <row r="161">
          <cell r="B161">
            <v>1150006000</v>
          </cell>
          <cell r="C161" t="str">
            <v>Soda Caustica</v>
          </cell>
          <cell r="F161">
            <v>3564797</v>
          </cell>
          <cell r="J161">
            <v>63081091</v>
          </cell>
          <cell r="L161">
            <v>66645888</v>
          </cell>
        </row>
        <row r="162">
          <cell r="B162">
            <v>1150000610</v>
          </cell>
          <cell r="C162" t="str">
            <v>Polímeros</v>
          </cell>
          <cell r="F162">
            <v>54807030</v>
          </cell>
          <cell r="J162">
            <v>16606176</v>
          </cell>
          <cell r="L162">
            <v>71413206</v>
          </cell>
        </row>
        <row r="163">
          <cell r="B163">
            <v>1150003600</v>
          </cell>
          <cell r="C163" t="str">
            <v>Art. Escritorio computacionales y formularios</v>
          </cell>
          <cell r="E163">
            <v>2410</v>
          </cell>
          <cell r="J163">
            <v>58193973</v>
          </cell>
          <cell r="L163">
            <v>58196383</v>
          </cell>
        </row>
        <row r="164">
          <cell r="B164">
            <v>1150001700</v>
          </cell>
          <cell r="C164" t="str">
            <v>Materiales para laboratorios</v>
          </cell>
          <cell r="H164">
            <v>143263694</v>
          </cell>
          <cell r="J164">
            <v>18091409</v>
          </cell>
          <cell r="L164">
            <v>161355103</v>
          </cell>
        </row>
        <row r="165">
          <cell r="B165">
            <v>1150003000</v>
          </cell>
          <cell r="C165" t="str">
            <v>Mat.y equipos de seguridad</v>
          </cell>
          <cell r="E165">
            <v>0</v>
          </cell>
          <cell r="J165">
            <v>102098712</v>
          </cell>
          <cell r="L165">
            <v>102098712</v>
          </cell>
        </row>
        <row r="166">
          <cell r="B166">
            <v>1150001510</v>
          </cell>
          <cell r="C166" t="str">
            <v>Ajuste materiales a FV</v>
          </cell>
          <cell r="G166">
            <v>-383908</v>
          </cell>
          <cell r="L166">
            <v>-383908</v>
          </cell>
        </row>
        <row r="167">
          <cell r="B167">
            <v>1150000100</v>
          </cell>
          <cell r="C167" t="str">
            <v>Cloro</v>
          </cell>
          <cell r="D167">
            <v>74</v>
          </cell>
          <cell r="E167">
            <v>0</v>
          </cell>
          <cell r="F167">
            <v>2800251</v>
          </cell>
          <cell r="J167">
            <v>68049677</v>
          </cell>
          <cell r="L167">
            <v>70850002</v>
          </cell>
        </row>
        <row r="168">
          <cell r="B168">
            <v>1150000200</v>
          </cell>
          <cell r="C168" t="str">
            <v>Sulfato de aluminio</v>
          </cell>
          <cell r="E168">
            <v>5484604</v>
          </cell>
          <cell r="F168">
            <v>1873847</v>
          </cell>
          <cell r="J168">
            <v>784890</v>
          </cell>
          <cell r="L168">
            <v>8143341</v>
          </cell>
        </row>
        <row r="169">
          <cell r="B169">
            <v>1150000300</v>
          </cell>
          <cell r="C169" t="str">
            <v>Hipoclorito de sodio</v>
          </cell>
          <cell r="D169">
            <v>28768630</v>
          </cell>
          <cell r="E169">
            <v>67108043</v>
          </cell>
          <cell r="F169">
            <v>11081443</v>
          </cell>
          <cell r="J169">
            <v>463180549</v>
          </cell>
          <cell r="L169">
            <v>570138665</v>
          </cell>
        </row>
        <row r="170">
          <cell r="B170">
            <v>1150000400</v>
          </cell>
          <cell r="C170" t="str">
            <v>Cloruro ferrico</v>
          </cell>
          <cell r="D170">
            <v>10313132</v>
          </cell>
          <cell r="E170">
            <v>101446414</v>
          </cell>
          <cell r="F170">
            <v>42137989</v>
          </cell>
          <cell r="J170">
            <v>297794810</v>
          </cell>
          <cell r="L170">
            <v>451692345</v>
          </cell>
        </row>
        <row r="171">
          <cell r="B171">
            <v>1150000500</v>
          </cell>
          <cell r="C171" t="str">
            <v>Otros insumos</v>
          </cell>
          <cell r="D171">
            <v>137078451</v>
          </cell>
          <cell r="E171">
            <v>128173354</v>
          </cell>
          <cell r="F171">
            <v>321954144</v>
          </cell>
          <cell r="J171">
            <v>1875617115</v>
          </cell>
          <cell r="L171">
            <v>2462823064</v>
          </cell>
        </row>
        <row r="172">
          <cell r="B172">
            <v>1150000700</v>
          </cell>
          <cell r="C172" t="str">
            <v>Fluor</v>
          </cell>
          <cell r="D172">
            <v>23787594</v>
          </cell>
          <cell r="E172">
            <v>26200656</v>
          </cell>
          <cell r="J172">
            <v>230851409</v>
          </cell>
          <cell r="L172">
            <v>280839659</v>
          </cell>
        </row>
        <row r="173">
          <cell r="B173">
            <v>1150001000</v>
          </cell>
          <cell r="C173" t="str">
            <v>Combustibles y lubricantes</v>
          </cell>
          <cell r="J173">
            <v>187793988</v>
          </cell>
          <cell r="L173">
            <v>187793988</v>
          </cell>
        </row>
        <row r="174">
          <cell r="B174">
            <v>1150001400</v>
          </cell>
          <cell r="C174" t="str">
            <v>Materiales de construccion</v>
          </cell>
          <cell r="E174">
            <v>18552996</v>
          </cell>
          <cell r="G174">
            <v>172832</v>
          </cell>
          <cell r="J174">
            <v>4592816106</v>
          </cell>
          <cell r="L174">
            <v>4611541934</v>
          </cell>
        </row>
        <row r="175">
          <cell r="B175">
            <v>1150001500</v>
          </cell>
          <cell r="C175" t="str">
            <v>Mat.y rep.de mantencion</v>
          </cell>
          <cell r="D175">
            <v>92499987</v>
          </cell>
          <cell r="E175">
            <v>301333562</v>
          </cell>
          <cell r="F175">
            <v>265079406</v>
          </cell>
          <cell r="G175">
            <v>2252577860</v>
          </cell>
          <cell r="H175">
            <v>88553553</v>
          </cell>
          <cell r="J175">
            <v>6094190853</v>
          </cell>
          <cell r="L175">
            <v>9094235221</v>
          </cell>
        </row>
        <row r="176">
          <cell r="B176">
            <v>1150001600</v>
          </cell>
          <cell r="C176" t="str">
            <v>Medidores de a.p.</v>
          </cell>
          <cell r="D176">
            <v>150941735</v>
          </cell>
          <cell r="E176">
            <v>204879551</v>
          </cell>
          <cell r="G176">
            <v>425116018</v>
          </cell>
          <cell r="J176">
            <v>1032343784</v>
          </cell>
          <cell r="L176">
            <v>1813281088</v>
          </cell>
        </row>
        <row r="177">
          <cell r="B177">
            <v>1150004000</v>
          </cell>
          <cell r="C177" t="str">
            <v>Herramientas y accesorios</v>
          </cell>
          <cell r="J177">
            <v>45000601</v>
          </cell>
          <cell r="L177">
            <v>45000601</v>
          </cell>
        </row>
        <row r="178">
          <cell r="B178">
            <v>1150005300</v>
          </cell>
          <cell r="C178" t="str">
            <v>Vestuario y calzado seguridad</v>
          </cell>
          <cell r="F178">
            <v>41990</v>
          </cell>
          <cell r="J178">
            <v>44238748</v>
          </cell>
          <cell r="L178">
            <v>44280738</v>
          </cell>
        </row>
        <row r="179">
          <cell r="B179">
            <v>1150007000</v>
          </cell>
          <cell r="C179" t="str">
            <v>Materiales de activo fijo</v>
          </cell>
          <cell r="D179">
            <v>-243441722</v>
          </cell>
          <cell r="E179">
            <v>-524766109</v>
          </cell>
          <cell r="F179">
            <v>29204077</v>
          </cell>
          <cell r="J179">
            <v>-7171535238</v>
          </cell>
          <cell r="L179">
            <v>-7910538992</v>
          </cell>
        </row>
        <row r="180">
          <cell r="B180">
            <v>1150008500</v>
          </cell>
          <cell r="C180" t="str">
            <v>Provision obsolescencia de materiales</v>
          </cell>
          <cell r="D180">
            <v>-3301467</v>
          </cell>
          <cell r="E180">
            <v>-2451558</v>
          </cell>
          <cell r="G180">
            <v>-91546289</v>
          </cell>
          <cell r="J180">
            <v>-91122948</v>
          </cell>
          <cell r="L180">
            <v>-188422262</v>
          </cell>
        </row>
        <row r="181">
          <cell r="B181" t="str">
            <v>ACTIVOS POR IMPUESTOS CORRIENTES</v>
          </cell>
          <cell r="C181" t="str">
            <v>Activos por impuestos corrientes</v>
          </cell>
          <cell r="D181">
            <v>507298476</v>
          </cell>
          <cell r="E181">
            <v>1141718733</v>
          </cell>
          <cell r="F181">
            <v>224067606</v>
          </cell>
          <cell r="G181">
            <v>0</v>
          </cell>
          <cell r="H181">
            <v>25262515</v>
          </cell>
          <cell r="I181">
            <v>0</v>
          </cell>
          <cell r="J181">
            <v>7607030233</v>
          </cell>
          <cell r="K181">
            <v>166381848</v>
          </cell>
          <cell r="L181">
            <v>9671759411</v>
          </cell>
        </row>
        <row r="182">
          <cell r="B182" t="str">
            <v>116000200C</v>
          </cell>
          <cell r="C182" t="str">
            <v>Activo x imptos corrientes</v>
          </cell>
          <cell r="D182">
            <v>-34176875</v>
          </cell>
          <cell r="E182">
            <v>441088404</v>
          </cell>
          <cell r="F182">
            <v>193067728</v>
          </cell>
          <cell r="G182">
            <v>0</v>
          </cell>
          <cell r="H182">
            <v>4549508</v>
          </cell>
          <cell r="I182">
            <v>-32816777</v>
          </cell>
          <cell r="J182">
            <v>2807829992</v>
          </cell>
          <cell r="K182">
            <v>166381848</v>
          </cell>
          <cell r="L182">
            <v>3545923828</v>
          </cell>
        </row>
        <row r="183">
          <cell r="B183">
            <v>1160002000</v>
          </cell>
          <cell r="C183" t="str">
            <v>Impto.por recuperar</v>
          </cell>
          <cell r="D183">
            <v>495410954</v>
          </cell>
          <cell r="E183">
            <v>700630329</v>
          </cell>
          <cell r="F183">
            <v>30999878</v>
          </cell>
          <cell r="G183">
            <v>0</v>
          </cell>
          <cell r="H183">
            <v>20713007</v>
          </cell>
          <cell r="I183">
            <v>32816777</v>
          </cell>
          <cell r="J183">
            <v>4775109841</v>
          </cell>
          <cell r="L183">
            <v>6055680786</v>
          </cell>
        </row>
        <row r="184">
          <cell r="B184">
            <v>1160007500</v>
          </cell>
          <cell r="C184" t="str">
            <v>Credito pago de patente D°Agua no utilizada</v>
          </cell>
          <cell r="D184">
            <v>46064397</v>
          </cell>
          <cell r="J184">
            <v>24090400</v>
          </cell>
          <cell r="L184">
            <v>70154797</v>
          </cell>
        </row>
        <row r="185">
          <cell r="B185" t="str">
            <v>ACTIVOS, NO CORRIENTES</v>
          </cell>
          <cell r="C185" t="str">
            <v>Activos, No Corrientes</v>
          </cell>
          <cell r="D185">
            <v>102925444737</v>
          </cell>
          <cell r="E185">
            <v>423763634984</v>
          </cell>
          <cell r="F185">
            <v>1257346644</v>
          </cell>
          <cell r="G185">
            <v>4199604944</v>
          </cell>
          <cell r="H185">
            <v>6294820237</v>
          </cell>
          <cell r="I185">
            <v>11080823009</v>
          </cell>
          <cell r="J185">
            <v>2091047803056</v>
          </cell>
          <cell r="K185">
            <v>-448257569830</v>
          </cell>
          <cell r="L185">
            <v>2192311907781</v>
          </cell>
        </row>
        <row r="186">
          <cell r="B186" t="str">
            <v>OTROS ACTIVOS FINANCIEROS NO COR</v>
          </cell>
          <cell r="C186" t="str">
            <v>Otros activos financieros no corrientes</v>
          </cell>
          <cell r="D186">
            <v>468182950</v>
          </cell>
          <cell r="I186">
            <v>7349718522</v>
          </cell>
          <cell r="J186">
            <v>436385919</v>
          </cell>
          <cell r="L186">
            <v>8254287391</v>
          </cell>
        </row>
        <row r="187">
          <cell r="B187">
            <v>1370000100</v>
          </cell>
          <cell r="C187" t="str">
            <v>Activo Contrato Derivado no cte</v>
          </cell>
          <cell r="J187">
            <v>358424432</v>
          </cell>
          <cell r="L187">
            <v>358424432</v>
          </cell>
        </row>
        <row r="188">
          <cell r="B188">
            <v>1320004000</v>
          </cell>
          <cell r="C188" t="str">
            <v>Otras inversiones en empresas</v>
          </cell>
          <cell r="D188">
            <v>468182950</v>
          </cell>
          <cell r="I188">
            <v>7349718522</v>
          </cell>
          <cell r="J188">
            <v>77961487</v>
          </cell>
          <cell r="L188">
            <v>7895862959</v>
          </cell>
        </row>
        <row r="189">
          <cell r="B189" t="str">
            <v>OTROS ACTIVOS NO FINANCIEROS NO</v>
          </cell>
          <cell r="C189" t="str">
            <v>Otros activos no financieros no corrientes</v>
          </cell>
          <cell r="D189">
            <v>259599521</v>
          </cell>
          <cell r="E189">
            <v>332866506</v>
          </cell>
          <cell r="J189">
            <v>3006373676</v>
          </cell>
          <cell r="L189">
            <v>3598839703</v>
          </cell>
        </row>
        <row r="190">
          <cell r="B190">
            <v>1370003000</v>
          </cell>
          <cell r="C190" t="str">
            <v>Activacion impuestos de pagare</v>
          </cell>
          <cell r="D190">
            <v>184443</v>
          </cell>
          <cell r="E190">
            <v>899944</v>
          </cell>
          <cell r="J190">
            <v>4131159</v>
          </cell>
          <cell r="L190">
            <v>5215546</v>
          </cell>
        </row>
        <row r="191">
          <cell r="B191">
            <v>1370005000</v>
          </cell>
          <cell r="C191" t="str">
            <v>Impuesto de timbre activado</v>
          </cell>
          <cell r="D191">
            <v>93623973</v>
          </cell>
          <cell r="E191">
            <v>106607185</v>
          </cell>
          <cell r="J191">
            <v>680307402</v>
          </cell>
          <cell r="L191">
            <v>880538560</v>
          </cell>
        </row>
        <row r="192">
          <cell r="B192">
            <v>1370005500</v>
          </cell>
          <cell r="C192" t="str">
            <v>Amortiz acum. impuesto de timbre activado</v>
          </cell>
          <cell r="D192">
            <v>-68977771</v>
          </cell>
          <cell r="E192">
            <v>-72975796</v>
          </cell>
          <cell r="J192">
            <v>-428436492</v>
          </cell>
          <cell r="L192">
            <v>-570390059</v>
          </cell>
        </row>
        <row r="193">
          <cell r="B193">
            <v>1324004000</v>
          </cell>
          <cell r="C193" t="str">
            <v>Gastos anticipados L.P.</v>
          </cell>
          <cell r="D193">
            <v>234768876</v>
          </cell>
          <cell r="E193">
            <v>298335173</v>
          </cell>
          <cell r="J193">
            <v>2750371607</v>
          </cell>
          <cell r="L193">
            <v>3283475656</v>
          </cell>
        </row>
        <row r="194">
          <cell r="B194" t="str">
            <v>DERECHOS POR COBRAR NO CORRIENTE</v>
          </cell>
          <cell r="C194" t="str">
            <v>Derechos por cobrar no corrientes</v>
          </cell>
          <cell r="D194">
            <v>0</v>
          </cell>
          <cell r="E194">
            <v>2371030958</v>
          </cell>
          <cell r="G194">
            <v>0</v>
          </cell>
          <cell r="J194">
            <v>1395653129</v>
          </cell>
          <cell r="L194">
            <v>3766684087</v>
          </cell>
        </row>
        <row r="195">
          <cell r="B195">
            <v>1350003000</v>
          </cell>
          <cell r="C195" t="str">
            <v>Devolucion Expropiaciones</v>
          </cell>
          <cell r="J195">
            <v>49090483</v>
          </cell>
          <cell r="L195">
            <v>49090483</v>
          </cell>
        </row>
        <row r="196">
          <cell r="B196">
            <v>1321009900</v>
          </cell>
          <cell r="C196" t="str">
            <v>Provision deudores incobrables largo plazo</v>
          </cell>
          <cell r="D196">
            <v>-6609430</v>
          </cell>
          <cell r="E196">
            <v>-41682711</v>
          </cell>
          <cell r="J196">
            <v>-605281442</v>
          </cell>
          <cell r="L196">
            <v>-653573583</v>
          </cell>
        </row>
        <row r="197">
          <cell r="B197">
            <v>1321002500</v>
          </cell>
          <cell r="C197" t="str">
            <v>Deudores en quiebra</v>
          </cell>
          <cell r="D197">
            <v>6609430</v>
          </cell>
          <cell r="E197">
            <v>41682711</v>
          </cell>
          <cell r="J197">
            <v>605281442</v>
          </cell>
          <cell r="L197">
            <v>653573583</v>
          </cell>
        </row>
        <row r="198">
          <cell r="B198">
            <v>1324005000</v>
          </cell>
          <cell r="C198" t="str">
            <v>Anticipo Bono termino de negociación  LP</v>
          </cell>
          <cell r="G198">
            <v>0</v>
          </cell>
          <cell r="J198">
            <v>1346562646</v>
          </cell>
          <cell r="L198">
            <v>1346562646</v>
          </cell>
        </row>
        <row r="199">
          <cell r="B199">
            <v>1324009999</v>
          </cell>
          <cell r="C199" t="str">
            <v>Val m/e deudores varios LP</v>
          </cell>
          <cell r="E199">
            <v>1186713087</v>
          </cell>
          <cell r="L199">
            <v>1186713087</v>
          </cell>
        </row>
        <row r="200">
          <cell r="B200">
            <v>1324001000</v>
          </cell>
          <cell r="C200" t="str">
            <v>Deudores varios  largo plazo</v>
          </cell>
          <cell r="E200">
            <v>1184317871</v>
          </cell>
          <cell r="L200">
            <v>1184317871</v>
          </cell>
        </row>
        <row r="201">
          <cell r="B201" t="str">
            <v>INVERSIONES CONTABILIZADAS UTILI</v>
          </cell>
          <cell r="C201" t="str">
            <v>Inversiones contabilizadas utilizando el método de la partic</v>
          </cell>
          <cell r="D201">
            <v>692957260</v>
          </cell>
          <cell r="E201">
            <v>76339351510</v>
          </cell>
          <cell r="J201">
            <v>370227323902</v>
          </cell>
          <cell r="K201">
            <v>-447259632672</v>
          </cell>
          <cell r="L201">
            <v>0</v>
          </cell>
        </row>
        <row r="202">
          <cell r="B202">
            <v>1320000500</v>
          </cell>
          <cell r="C202" t="str">
            <v>Inversion en empresas relacionadas</v>
          </cell>
          <cell r="D202">
            <v>692957260</v>
          </cell>
          <cell r="E202">
            <v>76339351510</v>
          </cell>
          <cell r="J202">
            <v>370227323902</v>
          </cell>
          <cell r="K202">
            <v>-447259632672</v>
          </cell>
          <cell r="L202">
            <v>0</v>
          </cell>
        </row>
        <row r="203">
          <cell r="B203" t="str">
            <v>ACTIVOS INTANGIBLES DISTINTOS DE</v>
          </cell>
          <cell r="C203" t="str">
            <v>Activos intangibles distintos de la plusvalía</v>
          </cell>
          <cell r="D203">
            <v>22816277590</v>
          </cell>
          <cell r="E203">
            <v>101683296985</v>
          </cell>
          <cell r="F203">
            <v>34499949</v>
          </cell>
          <cell r="G203">
            <v>32308314</v>
          </cell>
          <cell r="H203">
            <v>158284224</v>
          </cell>
          <cell r="I203">
            <v>13700000</v>
          </cell>
          <cell r="J203">
            <v>105006772211</v>
          </cell>
          <cell r="K203">
            <v>-341275943</v>
          </cell>
          <cell r="L203">
            <v>229403863330</v>
          </cell>
        </row>
        <row r="204">
          <cell r="B204">
            <v>1350002050</v>
          </cell>
          <cell r="C204" t="str">
            <v>Software en tramite</v>
          </cell>
          <cell r="E204">
            <v>9323293</v>
          </cell>
          <cell r="J204">
            <v>825016235</v>
          </cell>
          <cell r="L204">
            <v>834339528</v>
          </cell>
        </row>
        <row r="205">
          <cell r="B205">
            <v>1350002000</v>
          </cell>
          <cell r="C205" t="str">
            <v>Servidumbre en tramite</v>
          </cell>
          <cell r="J205">
            <v>82172479</v>
          </cell>
          <cell r="L205">
            <v>82172479</v>
          </cell>
        </row>
        <row r="206">
          <cell r="B206">
            <v>1320003000</v>
          </cell>
          <cell r="C206" t="str">
            <v>Derecho usufructo</v>
          </cell>
          <cell r="J206">
            <v>32113313</v>
          </cell>
          <cell r="L206">
            <v>32113313</v>
          </cell>
        </row>
        <row r="207">
          <cell r="B207">
            <v>1315009900</v>
          </cell>
          <cell r="C207" t="str">
            <v>Amort.Gratuidad AP</v>
          </cell>
          <cell r="J207">
            <v>-4113802801</v>
          </cell>
          <cell r="L207">
            <v>-4113802801</v>
          </cell>
        </row>
        <row r="208">
          <cell r="B208">
            <v>1315001100</v>
          </cell>
          <cell r="C208" t="str">
            <v>Derechos de Agua  IM Stgo</v>
          </cell>
          <cell r="J208">
            <v>7395600667</v>
          </cell>
          <cell r="L208">
            <v>7395600667</v>
          </cell>
        </row>
        <row r="209">
          <cell r="B209">
            <v>1312009900</v>
          </cell>
          <cell r="C209" t="str">
            <v>Amortizacion acumulada servidumbre</v>
          </cell>
          <cell r="D209">
            <v>-3161834</v>
          </cell>
          <cell r="E209">
            <v>-2512401584</v>
          </cell>
          <cell r="J209">
            <v>-1735992565</v>
          </cell>
          <cell r="L209">
            <v>-4251555983</v>
          </cell>
        </row>
        <row r="210">
          <cell r="B210">
            <v>1312005000</v>
          </cell>
          <cell r="C210" t="str">
            <v>Registro de marcas</v>
          </cell>
          <cell r="J210">
            <v>15933450</v>
          </cell>
          <cell r="L210">
            <v>15933450</v>
          </cell>
        </row>
        <row r="211">
          <cell r="B211">
            <v>1312001000</v>
          </cell>
          <cell r="C211" t="str">
            <v>Servidumbres</v>
          </cell>
          <cell r="D211">
            <v>869834484</v>
          </cell>
          <cell r="E211">
            <v>10274333606</v>
          </cell>
          <cell r="J211">
            <v>11950023469</v>
          </cell>
          <cell r="K211">
            <v>-113794722</v>
          </cell>
          <cell r="L211">
            <v>22980396837</v>
          </cell>
        </row>
        <row r="212">
          <cell r="B212">
            <v>1310009900</v>
          </cell>
          <cell r="C212" t="str">
            <v>Amortizacion acumulada derechos de agua</v>
          </cell>
          <cell r="D212">
            <v>-1807700010</v>
          </cell>
          <cell r="E212">
            <v>-2483922398</v>
          </cell>
          <cell r="J212">
            <v>-1115204166</v>
          </cell>
          <cell r="L212">
            <v>-5406826574</v>
          </cell>
        </row>
        <row r="213">
          <cell r="B213">
            <v>1310001000</v>
          </cell>
          <cell r="C213" t="str">
            <v>Derechos de agua</v>
          </cell>
          <cell r="D213">
            <v>23749379406</v>
          </cell>
          <cell r="E213">
            <v>96269082535</v>
          </cell>
          <cell r="F213">
            <v>13700000</v>
          </cell>
          <cell r="G213">
            <v>13700000</v>
          </cell>
          <cell r="H213">
            <v>13700000</v>
          </cell>
          <cell r="I213">
            <v>13700000</v>
          </cell>
          <cell r="J213">
            <v>81711800717</v>
          </cell>
          <cell r="K213">
            <v>-227481221</v>
          </cell>
          <cell r="L213">
            <v>201557581437</v>
          </cell>
        </row>
        <row r="214">
          <cell r="B214">
            <v>1270003000</v>
          </cell>
          <cell r="C214" t="str">
            <v>Depreciacion acumulada software</v>
          </cell>
          <cell r="D214">
            <v>-212764803</v>
          </cell>
          <cell r="E214">
            <v>-1714662497</v>
          </cell>
          <cell r="F214">
            <v>-89465388</v>
          </cell>
          <cell r="G214">
            <v>-48481436</v>
          </cell>
          <cell r="H214">
            <v>-517413616</v>
          </cell>
          <cell r="I214">
            <v>-873950682</v>
          </cell>
          <cell r="J214">
            <v>-61442275201</v>
          </cell>
          <cell r="L214">
            <v>-64899013623</v>
          </cell>
        </row>
        <row r="215">
          <cell r="B215">
            <v>1220003000</v>
          </cell>
          <cell r="C215" t="str">
            <v>Software</v>
          </cell>
          <cell r="D215">
            <v>216008265</v>
          </cell>
          <cell r="E215">
            <v>1824360627</v>
          </cell>
          <cell r="F215">
            <v>110265337</v>
          </cell>
          <cell r="G215">
            <v>67089750</v>
          </cell>
          <cell r="H215">
            <v>661997840</v>
          </cell>
          <cell r="I215">
            <v>873950682</v>
          </cell>
          <cell r="J215">
            <v>71081371810</v>
          </cell>
          <cell r="L215">
            <v>74835044311</v>
          </cell>
        </row>
        <row r="216">
          <cell r="B216">
            <v>1350002200</v>
          </cell>
          <cell r="C216" t="str">
            <v>Derechos de agua en tramite</v>
          </cell>
          <cell r="D216">
            <v>4682082</v>
          </cell>
          <cell r="E216">
            <v>17183403</v>
          </cell>
          <cell r="J216">
            <v>124500980</v>
          </cell>
          <cell r="L216">
            <v>146366465</v>
          </cell>
        </row>
        <row r="217">
          <cell r="B217">
            <v>1350005000</v>
          </cell>
          <cell r="C217" t="str">
            <v>Otros derechos intangibles</v>
          </cell>
          <cell r="J217">
            <v>230198639</v>
          </cell>
          <cell r="L217">
            <v>230198639</v>
          </cell>
        </row>
        <row r="218">
          <cell r="B218">
            <v>1350005500</v>
          </cell>
          <cell r="C218" t="str">
            <v>Amortización acum otros derechos intagibles</v>
          </cell>
          <cell r="J218">
            <v>-34684815</v>
          </cell>
          <cell r="L218">
            <v>-34684815</v>
          </cell>
        </row>
        <row r="219">
          <cell r="B219" t="str">
            <v>PLUSVALIA</v>
          </cell>
          <cell r="C219" t="str">
            <v>Plusvalia</v>
          </cell>
          <cell r="J219">
            <v>33823049472</v>
          </cell>
          <cell r="L219">
            <v>33823049472</v>
          </cell>
        </row>
        <row r="220">
          <cell r="B220">
            <v>1320001000</v>
          </cell>
          <cell r="C220" t="str">
            <v>Menor valor de inversion</v>
          </cell>
          <cell r="J220">
            <v>33823049472</v>
          </cell>
          <cell r="L220">
            <v>33823049472</v>
          </cell>
        </row>
        <row r="221">
          <cell r="B221" t="str">
            <v>PROPIEDADES, PLANTAS Y EQUIPOS,</v>
          </cell>
          <cell r="C221" t="str">
            <v>Propiedades, Plantas y Equipos, Neto</v>
          </cell>
          <cell r="D221">
            <v>78684369323</v>
          </cell>
          <cell r="E221">
            <v>242884249371</v>
          </cell>
          <cell r="F221">
            <v>830517571</v>
          </cell>
          <cell r="G221">
            <v>2417474100</v>
          </cell>
          <cell r="H221">
            <v>5152796882</v>
          </cell>
          <cell r="I221">
            <v>2879758709</v>
          </cell>
          <cell r="J221">
            <v>1513381437934</v>
          </cell>
          <cell r="K221">
            <v>-656661215</v>
          </cell>
          <cell r="L221">
            <v>1845573942675</v>
          </cell>
        </row>
        <row r="222">
          <cell r="B222">
            <v>1314001000</v>
          </cell>
          <cell r="C222" t="str">
            <v>Gastos puesta en marcha</v>
          </cell>
          <cell r="D222">
            <v>30422611</v>
          </cell>
          <cell r="E222">
            <v>37031954</v>
          </cell>
          <cell r="F222">
            <v>41424474</v>
          </cell>
          <cell r="G222">
            <v>604362912</v>
          </cell>
          <cell r="H222">
            <v>683641618</v>
          </cell>
          <cell r="J222">
            <v>571163459</v>
          </cell>
          <cell r="L222">
            <v>1968047028</v>
          </cell>
        </row>
        <row r="223">
          <cell r="B223">
            <v>1314009900</v>
          </cell>
          <cell r="C223" t="str">
            <v>Amortizacion acumulada puesta en marcha</v>
          </cell>
          <cell r="D223">
            <v>-30422608</v>
          </cell>
          <cell r="E223">
            <v>-37031951</v>
          </cell>
          <cell r="F223">
            <v>-41424474</v>
          </cell>
          <cell r="G223">
            <v>-251503742</v>
          </cell>
          <cell r="H223">
            <v>-379956115</v>
          </cell>
          <cell r="J223">
            <v>-563738763</v>
          </cell>
          <cell r="L223">
            <v>-1304077653</v>
          </cell>
        </row>
        <row r="224">
          <cell r="B224">
            <v>1202001000</v>
          </cell>
          <cell r="C224" t="str">
            <v>Terrenos</v>
          </cell>
          <cell r="D224">
            <v>8508785247</v>
          </cell>
          <cell r="E224">
            <v>87509018722</v>
          </cell>
          <cell r="H224">
            <v>587024145</v>
          </cell>
          <cell r="J224">
            <v>262174303521</v>
          </cell>
          <cell r="K224">
            <v>-239838666</v>
          </cell>
          <cell r="L224">
            <v>358539292969</v>
          </cell>
        </row>
        <row r="225">
          <cell r="B225">
            <v>1210001000</v>
          </cell>
          <cell r="C225" t="str">
            <v>Edificaciones</v>
          </cell>
          <cell r="D225">
            <v>3968789913</v>
          </cell>
          <cell r="E225">
            <v>8856112626</v>
          </cell>
          <cell r="F225">
            <v>77861594</v>
          </cell>
          <cell r="G225">
            <v>11265435</v>
          </cell>
          <cell r="H225">
            <v>2172766395</v>
          </cell>
          <cell r="I225">
            <v>1728000</v>
          </cell>
          <cell r="J225">
            <v>81494161894</v>
          </cell>
          <cell r="K225">
            <v>-382711450</v>
          </cell>
          <cell r="L225">
            <v>96199974407</v>
          </cell>
        </row>
        <row r="226">
          <cell r="B226">
            <v>1210002000</v>
          </cell>
          <cell r="C226" t="str">
            <v>Obras complementarias</v>
          </cell>
          <cell r="D226">
            <v>2217499759</v>
          </cell>
          <cell r="E226">
            <v>5031991536</v>
          </cell>
          <cell r="F226">
            <v>958595</v>
          </cell>
          <cell r="H226">
            <v>217667181</v>
          </cell>
          <cell r="J226">
            <v>46095931692</v>
          </cell>
          <cell r="K226">
            <v>-36966681</v>
          </cell>
          <cell r="L226">
            <v>53527082082</v>
          </cell>
        </row>
        <row r="227">
          <cell r="B227">
            <v>1212001000</v>
          </cell>
          <cell r="C227" t="str">
            <v>Instalaciones de produccion</v>
          </cell>
          <cell r="D227">
            <v>42066158968</v>
          </cell>
          <cell r="E227">
            <v>70157860191</v>
          </cell>
          <cell r="J227">
            <v>360116747288</v>
          </cell>
          <cell r="L227">
            <v>472340766447</v>
          </cell>
        </row>
        <row r="228">
          <cell r="B228">
            <v>1214001000</v>
          </cell>
          <cell r="C228" t="str">
            <v>Redes de agua potable</v>
          </cell>
          <cell r="D228">
            <v>9469271107</v>
          </cell>
          <cell r="E228">
            <v>68878604345</v>
          </cell>
          <cell r="J228">
            <v>504537031753</v>
          </cell>
          <cell r="L228">
            <v>582884907205</v>
          </cell>
        </row>
        <row r="229">
          <cell r="B229">
            <v>1216001000</v>
          </cell>
          <cell r="C229" t="str">
            <v>Redes de alcantarillado</v>
          </cell>
          <cell r="D229">
            <v>13400959157</v>
          </cell>
          <cell r="E229">
            <v>13952856619</v>
          </cell>
          <cell r="J229">
            <v>530955907277</v>
          </cell>
          <cell r="L229">
            <v>558309723053</v>
          </cell>
        </row>
        <row r="230">
          <cell r="B230">
            <v>1217001000</v>
          </cell>
          <cell r="C230" t="str">
            <v>Plantas de tratamiento de aguas servidas</v>
          </cell>
          <cell r="D230">
            <v>679423519</v>
          </cell>
          <cell r="E230">
            <v>1</v>
          </cell>
          <cell r="F230">
            <v>32109667</v>
          </cell>
          <cell r="I230">
            <v>2332475979</v>
          </cell>
          <cell r="J230">
            <v>238250488337</v>
          </cell>
          <cell r="L230">
            <v>241294497503</v>
          </cell>
        </row>
        <row r="231">
          <cell r="B231">
            <v>1218001000</v>
          </cell>
          <cell r="C231" t="str">
            <v>Otras instalaciones de infraestructura</v>
          </cell>
          <cell r="D231">
            <v>11260690674</v>
          </cell>
          <cell r="E231">
            <v>21518187204</v>
          </cell>
          <cell r="F231">
            <v>49674568</v>
          </cell>
          <cell r="G231">
            <v>230762868</v>
          </cell>
          <cell r="H231">
            <v>242669811</v>
          </cell>
          <cell r="I231">
            <v>2436615285</v>
          </cell>
          <cell r="J231">
            <v>165607961879</v>
          </cell>
          <cell r="K231">
            <v>-17942840</v>
          </cell>
          <cell r="L231">
            <v>201328619449</v>
          </cell>
        </row>
        <row r="232">
          <cell r="B232">
            <v>1220001000</v>
          </cell>
          <cell r="C232" t="str">
            <v>Maquinas y equipos</v>
          </cell>
          <cell r="D232">
            <v>17228210039</v>
          </cell>
          <cell r="E232">
            <v>42240436655</v>
          </cell>
          <cell r="F232">
            <v>1123154808</v>
          </cell>
          <cell r="G232">
            <v>1637682904</v>
          </cell>
          <cell r="H232">
            <v>5934739903</v>
          </cell>
          <cell r="I232">
            <v>2057887613</v>
          </cell>
          <cell r="J232">
            <v>397866680853</v>
          </cell>
          <cell r="K232">
            <v>-248058119</v>
          </cell>
          <cell r="L232">
            <v>467840734656</v>
          </cell>
        </row>
        <row r="233">
          <cell r="B233">
            <v>1220002000</v>
          </cell>
          <cell r="C233" t="str">
            <v>Hardware</v>
          </cell>
          <cell r="D233">
            <v>31481602</v>
          </cell>
          <cell r="E233">
            <v>167418696</v>
          </cell>
          <cell r="F233">
            <v>198237170</v>
          </cell>
          <cell r="G233">
            <v>64767513</v>
          </cell>
          <cell r="H233">
            <v>223208930</v>
          </cell>
          <cell r="J233">
            <v>14840816714</v>
          </cell>
          <cell r="K233">
            <v>-118549</v>
          </cell>
          <cell r="L233">
            <v>15525812076</v>
          </cell>
        </row>
        <row r="234">
          <cell r="B234">
            <v>1221001000</v>
          </cell>
          <cell r="C234" t="str">
            <v>Equipos en leasing</v>
          </cell>
          <cell r="E234">
            <v>0</v>
          </cell>
          <cell r="F234">
            <v>70227166</v>
          </cell>
          <cell r="J234">
            <v>0</v>
          </cell>
          <cell r="L234">
            <v>70227166</v>
          </cell>
        </row>
        <row r="235">
          <cell r="B235">
            <v>1222001000</v>
          </cell>
          <cell r="C235" t="str">
            <v>Vehiculos</v>
          </cell>
          <cell r="D235">
            <v>8088270</v>
          </cell>
          <cell r="E235">
            <v>7170006</v>
          </cell>
          <cell r="F235">
            <v>77735350</v>
          </cell>
          <cell r="G235">
            <v>95845524</v>
          </cell>
          <cell r="J235">
            <v>5583196818</v>
          </cell>
          <cell r="L235">
            <v>5772035968</v>
          </cell>
        </row>
        <row r="236">
          <cell r="B236">
            <v>1224001000</v>
          </cell>
          <cell r="C236" t="str">
            <v>Muebles y enseres</v>
          </cell>
          <cell r="D236">
            <v>47608291</v>
          </cell>
          <cell r="E236">
            <v>372247884</v>
          </cell>
          <cell r="F236">
            <v>24270560</v>
          </cell>
          <cell r="G236">
            <v>143260772</v>
          </cell>
          <cell r="H236">
            <v>453467121</v>
          </cell>
          <cell r="J236">
            <v>5745422027</v>
          </cell>
          <cell r="K236">
            <v>-42121355</v>
          </cell>
          <cell r="L236">
            <v>6744155300</v>
          </cell>
        </row>
        <row r="237">
          <cell r="B237">
            <v>1230001000</v>
          </cell>
          <cell r="C237" t="str">
            <v>Activo fijo en construccion</v>
          </cell>
          <cell r="D237">
            <v>8644930335</v>
          </cell>
          <cell r="E237">
            <v>19791564896</v>
          </cell>
          <cell r="F237">
            <v>123166235</v>
          </cell>
          <cell r="G237">
            <v>520525346</v>
          </cell>
          <cell r="H237">
            <v>425333036</v>
          </cell>
          <cell r="I237">
            <v>790589838</v>
          </cell>
          <cell r="J237">
            <v>202544296814</v>
          </cell>
          <cell r="L237">
            <v>232840406500</v>
          </cell>
        </row>
        <row r="238">
          <cell r="B238">
            <v>1230005000</v>
          </cell>
          <cell r="C238" t="str">
            <v>Activo fijo (FI)</v>
          </cell>
          <cell r="E238">
            <v>304529064</v>
          </cell>
          <cell r="J238">
            <v>-825016235</v>
          </cell>
          <cell r="L238">
            <v>-520487171</v>
          </cell>
        </row>
        <row r="239">
          <cell r="B239">
            <v>1230006000</v>
          </cell>
          <cell r="C239" t="str">
            <v>Obras devengadas</v>
          </cell>
          <cell r="D239">
            <v>1271865412</v>
          </cell>
          <cell r="E239">
            <v>6599971354</v>
          </cell>
          <cell r="F239">
            <v>80449656</v>
          </cell>
          <cell r="G239">
            <v>0</v>
          </cell>
          <cell r="H239">
            <v>25101699</v>
          </cell>
          <cell r="I239">
            <v>2004000</v>
          </cell>
          <cell r="J239">
            <v>20621431905</v>
          </cell>
          <cell r="L239">
            <v>28600824026</v>
          </cell>
        </row>
        <row r="240">
          <cell r="B240">
            <v>1230006500</v>
          </cell>
          <cell r="C240" t="str">
            <v>Repuestos de activo fijo</v>
          </cell>
          <cell r="D240">
            <v>243441722</v>
          </cell>
          <cell r="E240">
            <v>524766109</v>
          </cell>
          <cell r="J240">
            <v>7171535238</v>
          </cell>
          <cell r="L240">
            <v>7939743069</v>
          </cell>
        </row>
        <row r="241">
          <cell r="B241">
            <v>1260001000</v>
          </cell>
          <cell r="C241" t="str">
            <v>Depreciacion acumulada edificaciones</v>
          </cell>
          <cell r="D241">
            <v>-742294130</v>
          </cell>
          <cell r="E241">
            <v>-2130171712</v>
          </cell>
          <cell r="F241">
            <v>-19655807</v>
          </cell>
          <cell r="G241">
            <v>-827880</v>
          </cell>
          <cell r="H241">
            <v>-255820389</v>
          </cell>
          <cell r="I241">
            <v>-881280</v>
          </cell>
          <cell r="J241">
            <v>-23917325706</v>
          </cell>
          <cell r="K241">
            <v>44709624</v>
          </cell>
          <cell r="L241">
            <v>-27022267280</v>
          </cell>
        </row>
        <row r="242">
          <cell r="B242">
            <v>1260002000</v>
          </cell>
          <cell r="C242" t="str">
            <v>Depreciacion acumulada obras complementarias</v>
          </cell>
          <cell r="D242">
            <v>-844682276</v>
          </cell>
          <cell r="E242">
            <v>-2255467144</v>
          </cell>
          <cell r="F242">
            <v>-312104</v>
          </cell>
          <cell r="H242">
            <v>-69210792</v>
          </cell>
          <cell r="J242">
            <v>-23116398482</v>
          </cell>
          <cell r="K242">
            <v>9542340</v>
          </cell>
          <cell r="L242">
            <v>-26276528458</v>
          </cell>
        </row>
        <row r="243">
          <cell r="B243">
            <v>1262001000</v>
          </cell>
          <cell r="C243" t="str">
            <v>Depreciacion acumulada instalaciones de produccion</v>
          </cell>
          <cell r="D243">
            <v>-11359847468</v>
          </cell>
          <cell r="E243">
            <v>-25295226848</v>
          </cell>
          <cell r="J243">
            <v>-144310391973</v>
          </cell>
          <cell r="L243">
            <v>-180965466289</v>
          </cell>
        </row>
        <row r="244">
          <cell r="B244">
            <v>1264001000</v>
          </cell>
          <cell r="C244" t="str">
            <v>Depreciacion acumulada redes de agua potable</v>
          </cell>
          <cell r="D244">
            <v>-2782050120</v>
          </cell>
          <cell r="E244">
            <v>-30212003491</v>
          </cell>
          <cell r="J244">
            <v>-307136229820</v>
          </cell>
          <cell r="L244">
            <v>-340130283431</v>
          </cell>
        </row>
        <row r="245">
          <cell r="B245">
            <v>1266001000</v>
          </cell>
          <cell r="C245" t="str">
            <v>Depreciacion acumulada redes de alcantarillado</v>
          </cell>
          <cell r="D245">
            <v>-4862517002</v>
          </cell>
          <cell r="E245">
            <v>-5922369086</v>
          </cell>
          <cell r="J245">
            <v>-294982945478</v>
          </cell>
          <cell r="L245">
            <v>-305767831566</v>
          </cell>
        </row>
        <row r="246">
          <cell r="B246">
            <v>1267001000</v>
          </cell>
          <cell r="C246" t="str">
            <v>Depreciacion acumulada plantas de tratamiento a.s.</v>
          </cell>
          <cell r="D246">
            <v>-280579508</v>
          </cell>
          <cell r="F246">
            <v>-11505965</v>
          </cell>
          <cell r="I246">
            <v>-1311545653</v>
          </cell>
          <cell r="J246">
            <v>-84042149633</v>
          </cell>
          <cell r="L246">
            <v>-85645780759</v>
          </cell>
        </row>
        <row r="247">
          <cell r="B247">
            <v>1268001000</v>
          </cell>
          <cell r="C247" t="str">
            <v>Depreciacion acumulada otras instalaciones</v>
          </cell>
          <cell r="D247">
            <v>-7434830695</v>
          </cell>
          <cell r="E247">
            <v>-12495920654</v>
          </cell>
          <cell r="F247">
            <v>-23264356</v>
          </cell>
          <cell r="G247">
            <v>-38446751</v>
          </cell>
          <cell r="H247">
            <v>-154078100</v>
          </cell>
          <cell r="I247">
            <v>-1792512969</v>
          </cell>
          <cell r="J247">
            <v>-119641379049</v>
          </cell>
          <cell r="K247">
            <v>16148700</v>
          </cell>
          <cell r="L247">
            <v>-141564283874</v>
          </cell>
        </row>
        <row r="248">
          <cell r="B248">
            <v>1270001000</v>
          </cell>
          <cell r="C248" t="str">
            <v>Depreciacion acumulada maquinas y equipos</v>
          </cell>
          <cell r="D248">
            <v>-11990314589</v>
          </cell>
          <cell r="E248">
            <v>-24379550777</v>
          </cell>
          <cell r="F248">
            <v>-646562238</v>
          </cell>
          <cell r="G248">
            <v>-452808179</v>
          </cell>
          <cell r="H248">
            <v>-4364598284</v>
          </cell>
          <cell r="I248">
            <v>-1636602104</v>
          </cell>
          <cell r="J248">
            <v>-308431005902</v>
          </cell>
          <cell r="K248">
            <v>202668044</v>
          </cell>
          <cell r="L248">
            <v>-351698774029</v>
          </cell>
        </row>
        <row r="249">
          <cell r="B249">
            <v>1270002000</v>
          </cell>
          <cell r="C249" t="str">
            <v>Depreciacion acumulada hardware</v>
          </cell>
          <cell r="D249">
            <v>-21170667</v>
          </cell>
          <cell r="E249">
            <v>-135464347</v>
          </cell>
          <cell r="F249">
            <v>-160592088</v>
          </cell>
          <cell r="G249">
            <v>-54166508</v>
          </cell>
          <cell r="H249">
            <v>-199551711</v>
          </cell>
          <cell r="J249">
            <v>-13949644436</v>
          </cell>
          <cell r="K249">
            <v>118549</v>
          </cell>
          <cell r="L249">
            <v>-14520471208</v>
          </cell>
        </row>
        <row r="250">
          <cell r="B250">
            <v>1271001000</v>
          </cell>
          <cell r="C250" t="str">
            <v>Depreciacion acumulada equipos en leasing</v>
          </cell>
          <cell r="E250">
            <v>0</v>
          </cell>
          <cell r="F250">
            <v>-70227166</v>
          </cell>
          <cell r="J250">
            <v>0</v>
          </cell>
          <cell r="L250">
            <v>-70227166</v>
          </cell>
        </row>
        <row r="251">
          <cell r="B251">
            <v>1272001000</v>
          </cell>
          <cell r="C251" t="str">
            <v>Depreciacion acumulada vehiculos</v>
          </cell>
          <cell r="D251">
            <v>-8088268</v>
          </cell>
          <cell r="E251">
            <v>-2304649</v>
          </cell>
          <cell r="F251">
            <v>-77735350</v>
          </cell>
          <cell r="G251">
            <v>-25695709</v>
          </cell>
          <cell r="J251">
            <v>-4568522433</v>
          </cell>
          <cell r="L251">
            <v>-4682346409</v>
          </cell>
        </row>
        <row r="252">
          <cell r="B252">
            <v>1274001000</v>
          </cell>
          <cell r="C252" t="str">
            <v>Depreciacion acumulada muebles y enseres</v>
          </cell>
          <cell r="D252">
            <v>-36459972</v>
          </cell>
          <cell r="E252">
            <v>-347291025</v>
          </cell>
          <cell r="F252">
            <v>-17472724</v>
          </cell>
          <cell r="G252">
            <v>-67550405</v>
          </cell>
          <cell r="H252">
            <v>-389607566</v>
          </cell>
          <cell r="J252">
            <v>-4983061505</v>
          </cell>
          <cell r="K252">
            <v>37909188</v>
          </cell>
          <cell r="L252">
            <v>-5803534009</v>
          </cell>
        </row>
        <row r="253">
          <cell r="B253">
            <v>1275001000</v>
          </cell>
          <cell r="C253" t="str">
            <v>Dep acum complementaria</v>
          </cell>
          <cell r="E253">
            <v>-929230</v>
          </cell>
          <cell r="J253">
            <v>-367817072</v>
          </cell>
          <cell r="L253">
            <v>-368746302</v>
          </cell>
        </row>
        <row r="254">
          <cell r="B254">
            <v>1340001000</v>
          </cell>
          <cell r="C254" t="str">
            <v>Bienes fuera de operacion</v>
          </cell>
          <cell r="E254">
            <v>279517254</v>
          </cell>
          <cell r="J254">
            <v>1577332810</v>
          </cell>
          <cell r="L254">
            <v>1856850064</v>
          </cell>
        </row>
        <row r="255">
          <cell r="B255">
            <v>1340009900</v>
          </cell>
          <cell r="C255" t="str">
            <v>Depreciacion bienes fuera operacion</v>
          </cell>
          <cell r="E255">
            <v>-131304831</v>
          </cell>
          <cell r="J255">
            <v>-1537345858</v>
          </cell>
          <cell r="L255">
            <v>-1668650689</v>
          </cell>
        </row>
        <row r="256">
          <cell r="B256" t="str">
            <v>ACTIVOS POR DERECHO DE USO</v>
          </cell>
          <cell r="C256" t="str">
            <v>Activos por derecho de uso</v>
          </cell>
          <cell r="D256">
            <v>4058093</v>
          </cell>
          <cell r="E256">
            <v>152839654</v>
          </cell>
          <cell r="F256">
            <v>198831054</v>
          </cell>
          <cell r="G256">
            <v>1166702274</v>
          </cell>
          <cell r="H256">
            <v>337792835</v>
          </cell>
          <cell r="J256">
            <v>1921113945</v>
          </cell>
          <cell r="K256">
            <v>0</v>
          </cell>
          <cell r="L256">
            <v>3781337855</v>
          </cell>
        </row>
        <row r="257">
          <cell r="B257">
            <v>1271003000</v>
          </cell>
          <cell r="C257" t="str">
            <v>Depreciacion acumulada derecho uso elemento transp</v>
          </cell>
          <cell r="D257">
            <v>-7621028</v>
          </cell>
          <cell r="E257">
            <v>-74751009</v>
          </cell>
          <cell r="F257">
            <v>-173331748</v>
          </cell>
          <cell r="G257">
            <v>-265527994</v>
          </cell>
          <cell r="H257">
            <v>-535601447</v>
          </cell>
          <cell r="J257">
            <v>-1558624366</v>
          </cell>
          <cell r="L257">
            <v>-2615457592</v>
          </cell>
        </row>
        <row r="258">
          <cell r="B258">
            <v>1271002000</v>
          </cell>
          <cell r="C258" t="str">
            <v>Depreciacion acumulada derecho uso edificio</v>
          </cell>
          <cell r="D258">
            <v>-1071</v>
          </cell>
          <cell r="E258">
            <v>-208521420</v>
          </cell>
          <cell r="G258">
            <v>-450580506</v>
          </cell>
          <cell r="H258">
            <v>-90132024</v>
          </cell>
          <cell r="J258">
            <v>-282556974</v>
          </cell>
          <cell r="K258">
            <v>0</v>
          </cell>
          <cell r="L258">
            <v>-1031791995</v>
          </cell>
        </row>
        <row r="259">
          <cell r="B259">
            <v>1221003000</v>
          </cell>
          <cell r="C259" t="str">
            <v>Derecho de uso elementos de transporte</v>
          </cell>
          <cell r="D259">
            <v>11680195</v>
          </cell>
          <cell r="E259">
            <v>102227995</v>
          </cell>
          <cell r="F259">
            <v>372162802</v>
          </cell>
          <cell r="G259">
            <v>750075478</v>
          </cell>
          <cell r="H259">
            <v>870702643</v>
          </cell>
          <cell r="J259">
            <v>3331939989</v>
          </cell>
          <cell r="L259">
            <v>5438789102</v>
          </cell>
        </row>
        <row r="260">
          <cell r="B260">
            <v>1221002000</v>
          </cell>
          <cell r="C260" t="str">
            <v>Derecho de uso Edificio</v>
          </cell>
          <cell r="D260">
            <v>-3</v>
          </cell>
          <cell r="E260">
            <v>333884088</v>
          </cell>
          <cell r="G260">
            <v>1132735296</v>
          </cell>
          <cell r="H260">
            <v>92823663</v>
          </cell>
          <cell r="J260">
            <v>430355296</v>
          </cell>
          <cell r="K260">
            <v>0</v>
          </cell>
          <cell r="L260">
            <v>1989798340</v>
          </cell>
        </row>
        <row r="261">
          <cell r="B261" t="str">
            <v>ACTIVOS POR IMPUESTOS DIFERIDOS</v>
          </cell>
          <cell r="C261" t="str">
            <v>Activos por Impuestos Diferidos</v>
          </cell>
          <cell r="D261">
            <v>0</v>
          </cell>
          <cell r="E261">
            <v>0</v>
          </cell>
          <cell r="F261">
            <v>193498070</v>
          </cell>
          <cell r="G261">
            <v>583120256</v>
          </cell>
          <cell r="H261">
            <v>645946296</v>
          </cell>
          <cell r="I261">
            <v>837645778</v>
          </cell>
          <cell r="J261">
            <v>61849692868</v>
          </cell>
          <cell r="K261">
            <v>0</v>
          </cell>
          <cell r="L261">
            <v>64109903268</v>
          </cell>
        </row>
        <row r="262">
          <cell r="B262" t="str">
            <v>118000050C</v>
          </cell>
          <cell r="C262" t="str">
            <v>Activo x impuestos diferidos</v>
          </cell>
          <cell r="D262">
            <v>-454216096</v>
          </cell>
          <cell r="E262">
            <v>-11692344213</v>
          </cell>
          <cell r="F262">
            <v>-53121905</v>
          </cell>
          <cell r="G262">
            <v>-320033859</v>
          </cell>
          <cell r="H262">
            <v>-130241805</v>
          </cell>
          <cell r="J262">
            <v>-41756814669</v>
          </cell>
          <cell r="K262">
            <v>166381848</v>
          </cell>
          <cell r="L262">
            <v>-54240390699</v>
          </cell>
        </row>
        <row r="263">
          <cell r="B263">
            <v>1360000600</v>
          </cell>
          <cell r="C263" t="str">
            <v>Activo impuesto diferido IFRS 16</v>
          </cell>
          <cell r="D263">
            <v>1207773</v>
          </cell>
          <cell r="E263">
            <v>43778829</v>
          </cell>
          <cell r="F263">
            <v>56478966</v>
          </cell>
          <cell r="G263">
            <v>338760284</v>
          </cell>
          <cell r="H263">
            <v>97579852</v>
          </cell>
          <cell r="J263">
            <v>548047967</v>
          </cell>
          <cell r="K263">
            <v>0</v>
          </cell>
          <cell r="L263">
            <v>1085853671</v>
          </cell>
        </row>
        <row r="264">
          <cell r="B264">
            <v>1360000500</v>
          </cell>
          <cell r="C264" t="str">
            <v>Impuesto diferido largo plazo</v>
          </cell>
          <cell r="D264">
            <v>453008323</v>
          </cell>
          <cell r="E264">
            <v>11648565384</v>
          </cell>
          <cell r="F264">
            <v>190141009</v>
          </cell>
          <cell r="G264">
            <v>564393831</v>
          </cell>
          <cell r="H264">
            <v>678608249</v>
          </cell>
          <cell r="I264">
            <v>837645778</v>
          </cell>
          <cell r="J264">
            <v>103058459570</v>
          </cell>
          <cell r="K264">
            <v>-166381848</v>
          </cell>
          <cell r="L264">
            <v>117264440296</v>
          </cell>
        </row>
        <row r="265">
          <cell r="B265" t="str">
            <v>PATRIMONIO NETO Y PASIVOS</v>
          </cell>
          <cell r="C265" t="str">
            <v>Patrimonio Neto y Pasivos</v>
          </cell>
          <cell r="D265">
            <v>-107409485919</v>
          </cell>
          <cell r="E265">
            <v>-439407714784</v>
          </cell>
          <cell r="F265">
            <v>-11909141142</v>
          </cell>
          <cell r="G265">
            <v>-11393281615</v>
          </cell>
          <cell r="H265">
            <v>-14405168375</v>
          </cell>
          <cell r="I265">
            <v>-12777380543</v>
          </cell>
          <cell r="J265">
            <v>-2305544252520</v>
          </cell>
          <cell r="K265">
            <v>486049866478</v>
          </cell>
          <cell r="L265">
            <v>-2416796558420</v>
          </cell>
        </row>
        <row r="266">
          <cell r="B266" t="str">
            <v>PASIVOS, CORRIENTE</v>
          </cell>
          <cell r="C266" t="str">
            <v>Pasivos, Corriente</v>
          </cell>
          <cell r="D266">
            <v>-16358498560</v>
          </cell>
          <cell r="E266">
            <v>-51423018462</v>
          </cell>
          <cell r="F266">
            <v>-3031495319</v>
          </cell>
          <cell r="G266">
            <v>-4168630489</v>
          </cell>
          <cell r="H266">
            <v>-1974158197</v>
          </cell>
          <cell r="I266">
            <v>-5052965620</v>
          </cell>
          <cell r="J266">
            <v>-206835391840</v>
          </cell>
          <cell r="K266">
            <v>38956615654</v>
          </cell>
          <cell r="L266">
            <v>-249887542833</v>
          </cell>
        </row>
        <row r="267">
          <cell r="B267" t="str">
            <v>PASIVOS CORRIENTES EN OPERACIÓN</v>
          </cell>
          <cell r="C267" t="str">
            <v>Pasivos Corrientes en Operación</v>
          </cell>
          <cell r="D267">
            <v>-16358498560</v>
          </cell>
          <cell r="E267">
            <v>-51423018462</v>
          </cell>
          <cell r="F267">
            <v>-3031495319</v>
          </cell>
          <cell r="G267">
            <v>-4168630489</v>
          </cell>
          <cell r="H267">
            <v>-1974158197</v>
          </cell>
          <cell r="I267">
            <v>-5052965620</v>
          </cell>
          <cell r="J267">
            <v>-206835391840</v>
          </cell>
          <cell r="K267">
            <v>38956615654</v>
          </cell>
          <cell r="L267">
            <v>-249887542833</v>
          </cell>
        </row>
        <row r="268">
          <cell r="B268" t="str">
            <v>OTROS PASIVOS FINANCIEROS CORRIE</v>
          </cell>
          <cell r="C268" t="str">
            <v>Otros pasivos financieros corrientes</v>
          </cell>
          <cell r="D268">
            <v>-3588951112</v>
          </cell>
          <cell r="E268">
            <v>-8217591805</v>
          </cell>
          <cell r="J268">
            <v>-77624644977</v>
          </cell>
          <cell r="L268">
            <v>-89431187894</v>
          </cell>
        </row>
        <row r="269">
          <cell r="B269">
            <v>2114004000</v>
          </cell>
          <cell r="C269" t="str">
            <v>Provision Intereses Devengados Swap</v>
          </cell>
          <cell r="J269">
            <v>-667272000</v>
          </cell>
          <cell r="L269">
            <v>-667272000</v>
          </cell>
        </row>
        <row r="270">
          <cell r="B270">
            <v>2114003000</v>
          </cell>
          <cell r="C270" t="str">
            <v>Mayor valor bonos CP</v>
          </cell>
          <cell r="J270">
            <v>-263609557</v>
          </cell>
          <cell r="L270">
            <v>-263609557</v>
          </cell>
        </row>
        <row r="271">
          <cell r="B271">
            <v>2115005000</v>
          </cell>
          <cell r="C271" t="str">
            <v>AFR documentados CP</v>
          </cell>
          <cell r="D271">
            <v>-3562246634</v>
          </cell>
          <cell r="E271">
            <v>-2740881947</v>
          </cell>
          <cell r="J271">
            <v>-14804313427</v>
          </cell>
          <cell r="L271">
            <v>-21107442008</v>
          </cell>
        </row>
        <row r="272">
          <cell r="B272">
            <v>2114002000</v>
          </cell>
          <cell r="C272" t="str">
            <v>Provision intereses devengados bonos</v>
          </cell>
          <cell r="J272">
            <v>-10870196854</v>
          </cell>
          <cell r="L272">
            <v>-10870196854</v>
          </cell>
        </row>
        <row r="273">
          <cell r="B273">
            <v>2114001000</v>
          </cell>
          <cell r="C273" t="str">
            <v>Oblig bonos corto plazo en UF</v>
          </cell>
          <cell r="J273">
            <v>-7108203750</v>
          </cell>
          <cell r="L273">
            <v>-7108203750</v>
          </cell>
        </row>
        <row r="274">
          <cell r="B274">
            <v>1185002000</v>
          </cell>
          <cell r="C274" t="str">
            <v>Menor valor bonos cte</v>
          </cell>
          <cell r="J274">
            <v>705880721</v>
          </cell>
          <cell r="L274">
            <v>705880721</v>
          </cell>
        </row>
        <row r="275">
          <cell r="B275">
            <v>2115003700</v>
          </cell>
          <cell r="C275" t="str">
            <v>Prov intereses devengados AFR corriente</v>
          </cell>
          <cell r="D275">
            <v>-26704478</v>
          </cell>
          <cell r="E275">
            <v>-18132080</v>
          </cell>
          <cell r="J275">
            <v>-97907100</v>
          </cell>
          <cell r="L275">
            <v>-142743658</v>
          </cell>
        </row>
        <row r="276">
          <cell r="B276">
            <v>2110001300</v>
          </cell>
          <cell r="C276" t="str">
            <v>Provision intereses devengados prestamos</v>
          </cell>
          <cell r="E276">
            <v>-458577778</v>
          </cell>
          <cell r="J276">
            <v>-3148871279</v>
          </cell>
          <cell r="L276">
            <v>-3607449057</v>
          </cell>
        </row>
        <row r="277">
          <cell r="B277">
            <v>2110001000</v>
          </cell>
          <cell r="C277" t="str">
            <v>Prestamos bancarios C:P m/n</v>
          </cell>
          <cell r="E277">
            <v>-5000000000</v>
          </cell>
          <cell r="J277">
            <v>-41649781000</v>
          </cell>
          <cell r="L277">
            <v>-46649781000</v>
          </cell>
        </row>
        <row r="278">
          <cell r="B278">
            <v>1185002500</v>
          </cell>
          <cell r="C278" t="str">
            <v>Activación gtos bancarios cte</v>
          </cell>
          <cell r="J278">
            <v>279629269</v>
          </cell>
          <cell r="L278">
            <v>279629269</v>
          </cell>
        </row>
        <row r="279">
          <cell r="B279" t="str">
            <v>PASIVOS POR ARRENDAMIENTOS CORRI</v>
          </cell>
          <cell r="C279" t="str">
            <v>Pasivos por arrendamientos corrientes</v>
          </cell>
          <cell r="D279">
            <v>-3534333</v>
          </cell>
          <cell r="E279">
            <v>-97314996</v>
          </cell>
          <cell r="F279">
            <v>-101030511</v>
          </cell>
          <cell r="G279">
            <v>-348683363</v>
          </cell>
          <cell r="H279">
            <v>-265281576</v>
          </cell>
          <cell r="J279">
            <v>-933422780</v>
          </cell>
          <cell r="K279">
            <v>0</v>
          </cell>
          <cell r="L279">
            <v>-1749267559</v>
          </cell>
        </row>
        <row r="280">
          <cell r="B280">
            <v>2115006000</v>
          </cell>
          <cell r="C280" t="str">
            <v>Deuda por Arrendamiento operativo CP</v>
          </cell>
          <cell r="D280">
            <v>-3534333</v>
          </cell>
          <cell r="E280">
            <v>-97314996</v>
          </cell>
          <cell r="F280">
            <v>-101030511</v>
          </cell>
          <cell r="G280">
            <v>-348683363</v>
          </cell>
          <cell r="H280">
            <v>-265281576</v>
          </cell>
          <cell r="J280">
            <v>-933422780</v>
          </cell>
          <cell r="K280">
            <v>0</v>
          </cell>
          <cell r="L280">
            <v>-1749267559</v>
          </cell>
        </row>
        <row r="281">
          <cell r="B281" t="str">
            <v>CUENTAS POR PAGAR COMERCIALES Y</v>
          </cell>
          <cell r="C281" t="str">
            <v>Cuentas por pagar comerciales y otras cuentas por pagar</v>
          </cell>
          <cell r="D281">
            <v>-6805900713</v>
          </cell>
          <cell r="E281">
            <v>-16432600976</v>
          </cell>
          <cell r="F281">
            <v>-2019126941</v>
          </cell>
          <cell r="G281">
            <v>-3630663402</v>
          </cell>
          <cell r="H281">
            <v>-1410573543</v>
          </cell>
          <cell r="I281">
            <v>-202184699</v>
          </cell>
          <cell r="J281">
            <v>-106930406852</v>
          </cell>
          <cell r="L281">
            <v>-137431457126</v>
          </cell>
        </row>
        <row r="282">
          <cell r="B282">
            <v>2150005500</v>
          </cell>
          <cell r="C282" t="str">
            <v>Provisión directores</v>
          </cell>
          <cell r="J282">
            <v>-21025468</v>
          </cell>
          <cell r="L282">
            <v>-21025468</v>
          </cell>
        </row>
        <row r="283">
          <cell r="B283">
            <v>2150007600</v>
          </cell>
          <cell r="C283" t="str">
            <v>Provision boletas en garantía</v>
          </cell>
          <cell r="E283">
            <v>-171000000</v>
          </cell>
          <cell r="G283">
            <v>-1341509116</v>
          </cell>
          <cell r="J283">
            <v>-855196048</v>
          </cell>
          <cell r="L283">
            <v>-2367705164</v>
          </cell>
        </row>
        <row r="284">
          <cell r="B284">
            <v>2140004300</v>
          </cell>
          <cell r="C284" t="str">
            <v>Provision IVA-registrado en SII</v>
          </cell>
          <cell r="D284">
            <v>-6220855</v>
          </cell>
          <cell r="E284">
            <v>-4652515</v>
          </cell>
          <cell r="F284">
            <v>-37831857</v>
          </cell>
          <cell r="G284">
            <v>-26125974</v>
          </cell>
          <cell r="H284">
            <v>-20176335</v>
          </cell>
          <cell r="I284">
            <v>-142870</v>
          </cell>
          <cell r="J284">
            <v>-13330470</v>
          </cell>
          <cell r="L284">
            <v>-108480876</v>
          </cell>
        </row>
        <row r="285">
          <cell r="B285">
            <v>2150005000</v>
          </cell>
          <cell r="C285" t="str">
            <v>Prov.gastos documentados HR</v>
          </cell>
          <cell r="D285">
            <v>8354065</v>
          </cell>
          <cell r="E285">
            <v>92843142</v>
          </cell>
          <cell r="F285">
            <v>97784079</v>
          </cell>
          <cell r="G285">
            <v>-6918665</v>
          </cell>
          <cell r="H285">
            <v>133415021</v>
          </cell>
          <cell r="I285">
            <v>2564029</v>
          </cell>
          <cell r="J285">
            <v>174644106</v>
          </cell>
          <cell r="L285">
            <v>502685777</v>
          </cell>
        </row>
        <row r="286">
          <cell r="B286">
            <v>2140007500</v>
          </cell>
          <cell r="C286" t="str">
            <v>Vale vista entregado en garantia</v>
          </cell>
          <cell r="D286">
            <v>-138012750</v>
          </cell>
          <cell r="E286">
            <v>3999051</v>
          </cell>
          <cell r="L286">
            <v>-134013699</v>
          </cell>
        </row>
        <row r="287">
          <cell r="B287">
            <v>2115001000</v>
          </cell>
          <cell r="C287" t="str">
            <v>AFR devolucion Agua Potable</v>
          </cell>
          <cell r="D287">
            <v>-18038877</v>
          </cell>
          <cell r="E287">
            <v>-5075963</v>
          </cell>
          <cell r="J287">
            <v>-91367270</v>
          </cell>
          <cell r="L287">
            <v>-114482110</v>
          </cell>
        </row>
        <row r="288">
          <cell r="B288">
            <v>2115003000</v>
          </cell>
          <cell r="C288" t="str">
            <v>AFR vencidos documentados</v>
          </cell>
          <cell r="D288">
            <v>-96495432</v>
          </cell>
          <cell r="E288">
            <v>-1153775360</v>
          </cell>
          <cell r="J288">
            <v>-5878476303</v>
          </cell>
          <cell r="L288">
            <v>-7128747095</v>
          </cell>
        </row>
        <row r="289">
          <cell r="B289">
            <v>2120000600</v>
          </cell>
          <cell r="C289" t="str">
            <v>Tránsito pago préstamo</v>
          </cell>
          <cell r="J289">
            <v>-279310</v>
          </cell>
          <cell r="L289">
            <v>-279310</v>
          </cell>
        </row>
        <row r="290">
          <cell r="B290">
            <v>2150004000</v>
          </cell>
          <cell r="C290" t="str">
            <v>Prov.gastos del ejercicio</v>
          </cell>
          <cell r="F290">
            <v>948750</v>
          </cell>
          <cell r="G290">
            <v>0</v>
          </cell>
          <cell r="H290">
            <v>-1026049</v>
          </cell>
          <cell r="J290">
            <v>2249828</v>
          </cell>
          <cell r="L290">
            <v>2172529</v>
          </cell>
        </row>
        <row r="291">
          <cell r="B291">
            <v>2145002000</v>
          </cell>
          <cell r="C291" t="str">
            <v>Acredores varios corto plazo</v>
          </cell>
          <cell r="D291">
            <v>-110698000</v>
          </cell>
          <cell r="J291">
            <v>0</v>
          </cell>
          <cell r="L291">
            <v>-110698000</v>
          </cell>
        </row>
        <row r="292">
          <cell r="B292">
            <v>2145001000</v>
          </cell>
          <cell r="C292" t="str">
            <v>Ch.reint.de proveedores</v>
          </cell>
          <cell r="D292">
            <v>-9883919</v>
          </cell>
          <cell r="E292">
            <v>-23036780</v>
          </cell>
          <cell r="F292">
            <v>-30415553</v>
          </cell>
          <cell r="G292">
            <v>-15476891</v>
          </cell>
          <cell r="H292">
            <v>-17372972</v>
          </cell>
          <cell r="I292">
            <v>-9359305</v>
          </cell>
          <cell r="J292">
            <v>-402287212</v>
          </cell>
          <cell r="L292">
            <v>-507832632</v>
          </cell>
        </row>
        <row r="293">
          <cell r="B293">
            <v>2140007000</v>
          </cell>
          <cell r="C293" t="str">
            <v>Garantias recibidas</v>
          </cell>
          <cell r="E293">
            <v>-13176109</v>
          </cell>
          <cell r="J293">
            <v>-14586752</v>
          </cell>
          <cell r="L293">
            <v>-27762861</v>
          </cell>
        </row>
        <row r="294">
          <cell r="B294">
            <v>2140005000</v>
          </cell>
          <cell r="C294" t="str">
            <v>Retencion a contratistas</v>
          </cell>
          <cell r="D294">
            <v>-333507313</v>
          </cell>
          <cell r="E294">
            <v>-626512476</v>
          </cell>
          <cell r="G294">
            <v>-782899</v>
          </cell>
          <cell r="J294">
            <v>-5206349652</v>
          </cell>
          <cell r="L294">
            <v>-6167152340</v>
          </cell>
        </row>
        <row r="295">
          <cell r="B295">
            <v>2140004600</v>
          </cell>
          <cell r="C295" t="str">
            <v>Facturas por recibir Siebel</v>
          </cell>
          <cell r="D295">
            <v>-32004973</v>
          </cell>
          <cell r="E295">
            <v>-234499819</v>
          </cell>
          <cell r="J295">
            <v>-5541588092</v>
          </cell>
          <cell r="L295">
            <v>-5808092884</v>
          </cell>
        </row>
        <row r="296">
          <cell r="B296">
            <v>2140004550</v>
          </cell>
          <cell r="C296" t="str">
            <v>Avance obra devengado</v>
          </cell>
          <cell r="D296">
            <v>-1271865412</v>
          </cell>
          <cell r="E296">
            <v>-6491444313</v>
          </cell>
          <cell r="F296">
            <v>-80449656</v>
          </cell>
          <cell r="G296">
            <v>0</v>
          </cell>
          <cell r="H296">
            <v>-25101699</v>
          </cell>
          <cell r="I296">
            <v>-2004000</v>
          </cell>
          <cell r="J296">
            <v>-19717013022</v>
          </cell>
          <cell r="L296">
            <v>-27587878102</v>
          </cell>
        </row>
        <row r="297">
          <cell r="B297">
            <v>2140004200</v>
          </cell>
          <cell r="C297" t="str">
            <v>Facturas por recibir finanzas</v>
          </cell>
          <cell r="D297">
            <v>267356</v>
          </cell>
          <cell r="F297">
            <v>0</v>
          </cell>
          <cell r="G297">
            <v>0</v>
          </cell>
          <cell r="H297">
            <v>0</v>
          </cell>
          <cell r="J297">
            <v>216230152</v>
          </cell>
          <cell r="L297">
            <v>216497508</v>
          </cell>
        </row>
        <row r="298">
          <cell r="B298">
            <v>2140004100</v>
          </cell>
          <cell r="C298" t="str">
            <v>Es/rf (entrada servicios/fact.por recibir)</v>
          </cell>
          <cell r="D298">
            <v>-145786046</v>
          </cell>
          <cell r="E298">
            <v>-178198337</v>
          </cell>
          <cell r="F298">
            <v>-123059998</v>
          </cell>
          <cell r="G298">
            <v>-60615218</v>
          </cell>
          <cell r="H298">
            <v>-249233509</v>
          </cell>
          <cell r="I298">
            <v>-44512889</v>
          </cell>
          <cell r="J298">
            <v>-1891732786</v>
          </cell>
          <cell r="L298">
            <v>-2693138783</v>
          </cell>
        </row>
        <row r="299">
          <cell r="B299">
            <v>2140004000</v>
          </cell>
          <cell r="C299" t="str">
            <v>Em/rf (entrada mat./fact.por recibir)</v>
          </cell>
          <cell r="D299">
            <v>-118772024</v>
          </cell>
          <cell r="E299">
            <v>-157097909</v>
          </cell>
          <cell r="F299">
            <v>-168578241</v>
          </cell>
          <cell r="G299">
            <v>-638523897</v>
          </cell>
          <cell r="H299">
            <v>-6254674</v>
          </cell>
          <cell r="I299">
            <v>-1842507</v>
          </cell>
          <cell r="J299">
            <v>-1803357477</v>
          </cell>
          <cell r="L299">
            <v>-2894426729</v>
          </cell>
        </row>
        <row r="300">
          <cell r="B300">
            <v>2140002050</v>
          </cell>
          <cell r="C300" t="str">
            <v>Valoracion m/e proveedores</v>
          </cell>
          <cell r="D300">
            <v>-312745</v>
          </cell>
          <cell r="E300">
            <v>-1559008</v>
          </cell>
          <cell r="J300">
            <v>-4656745</v>
          </cell>
          <cell r="L300">
            <v>-6528498</v>
          </cell>
        </row>
        <row r="301">
          <cell r="B301">
            <v>2140002000</v>
          </cell>
          <cell r="C301" t="str">
            <v>Proveedores nacionales</v>
          </cell>
          <cell r="D301">
            <v>-1104796077</v>
          </cell>
          <cell r="E301">
            <v>-2140087527</v>
          </cell>
          <cell r="F301">
            <v>-846408052</v>
          </cell>
          <cell r="G301">
            <v>-928973598</v>
          </cell>
          <cell r="H301">
            <v>-470515031</v>
          </cell>
          <cell r="I301">
            <v>-62340870</v>
          </cell>
          <cell r="J301">
            <v>-19604932733</v>
          </cell>
          <cell r="L301">
            <v>-25158053888</v>
          </cell>
        </row>
        <row r="302">
          <cell r="B302">
            <v>2150004500</v>
          </cell>
          <cell r="C302" t="str">
            <v>Provisión gastos del ejercicio con PA</v>
          </cell>
          <cell r="D302">
            <v>-3377316079</v>
          </cell>
          <cell r="E302">
            <v>-4631057834</v>
          </cell>
          <cell r="F302">
            <v>-484136916</v>
          </cell>
          <cell r="G302">
            <v>-513953067</v>
          </cell>
          <cell r="H302">
            <v>-352954285</v>
          </cell>
          <cell r="I302">
            <v>-58635120</v>
          </cell>
          <cell r="J302">
            <v>-40042739041</v>
          </cell>
          <cell r="L302">
            <v>-49460792342</v>
          </cell>
        </row>
        <row r="303">
          <cell r="B303">
            <v>2180003000</v>
          </cell>
          <cell r="C303" t="str">
            <v>Otros pasivos circulantes</v>
          </cell>
          <cell r="J303">
            <v>-195102226</v>
          </cell>
          <cell r="L303">
            <v>-195102226</v>
          </cell>
        </row>
        <row r="304">
          <cell r="B304">
            <v>2160009900</v>
          </cell>
          <cell r="C304" t="str">
            <v>Prevision</v>
          </cell>
          <cell r="D304">
            <v>-8626813</v>
          </cell>
          <cell r="E304">
            <v>-102361709</v>
          </cell>
          <cell r="F304">
            <v>-92297544</v>
          </cell>
          <cell r="G304">
            <v>-30583558</v>
          </cell>
          <cell r="H304">
            <v>-120633593</v>
          </cell>
          <cell r="I304">
            <v>-2376287</v>
          </cell>
          <cell r="J304">
            <v>-906877323</v>
          </cell>
          <cell r="L304">
            <v>-1263756827</v>
          </cell>
        </row>
        <row r="305">
          <cell r="B305">
            <v>2160009000</v>
          </cell>
          <cell r="C305" t="str">
            <v>Transitoria de sueldos</v>
          </cell>
          <cell r="E305">
            <v>33695019</v>
          </cell>
          <cell r="F305">
            <v>-1029277</v>
          </cell>
          <cell r="G305">
            <v>-564943</v>
          </cell>
          <cell r="H305">
            <v>217221</v>
          </cell>
          <cell r="J305">
            <v>0</v>
          </cell>
          <cell r="L305">
            <v>32318020</v>
          </cell>
        </row>
        <row r="306">
          <cell r="B306">
            <v>2160008000</v>
          </cell>
          <cell r="C306" t="str">
            <v>Devolucion descuento</v>
          </cell>
          <cell r="D306">
            <v>0</v>
          </cell>
          <cell r="E306">
            <v>0</v>
          </cell>
          <cell r="F306">
            <v>2062246</v>
          </cell>
          <cell r="H306">
            <v>177361</v>
          </cell>
          <cell r="J306">
            <v>-18636327</v>
          </cell>
          <cell r="L306">
            <v>-16396720</v>
          </cell>
        </row>
        <row r="307">
          <cell r="B307">
            <v>2160006000</v>
          </cell>
          <cell r="C307" t="str">
            <v>Retenciones al personal</v>
          </cell>
          <cell r="D307">
            <v>-418904</v>
          </cell>
          <cell r="E307">
            <v>-3874310</v>
          </cell>
          <cell r="F307">
            <v>-9600</v>
          </cell>
          <cell r="G307">
            <v>-59300</v>
          </cell>
          <cell r="H307">
            <v>-150800</v>
          </cell>
          <cell r="J307">
            <v>-31032725</v>
          </cell>
          <cell r="L307">
            <v>-35545639</v>
          </cell>
        </row>
        <row r="308">
          <cell r="B308">
            <v>2160004500</v>
          </cell>
          <cell r="C308" t="str">
            <v>Sindicatos</v>
          </cell>
          <cell r="D308">
            <v>-144842</v>
          </cell>
          <cell r="E308">
            <v>-2485855</v>
          </cell>
          <cell r="G308">
            <v>-871750</v>
          </cell>
          <cell r="J308">
            <v>-1615454</v>
          </cell>
          <cell r="L308">
            <v>-5117901</v>
          </cell>
        </row>
        <row r="309">
          <cell r="B309">
            <v>2160003500</v>
          </cell>
          <cell r="C309" t="str">
            <v>Retenciones judiciales</v>
          </cell>
          <cell r="F309">
            <v>715733</v>
          </cell>
          <cell r="H309">
            <v>227225</v>
          </cell>
          <cell r="J309">
            <v>0</v>
          </cell>
          <cell r="L309">
            <v>942958</v>
          </cell>
        </row>
        <row r="310">
          <cell r="B310">
            <v>2160002500</v>
          </cell>
          <cell r="C310" t="str">
            <v>Reintegro remuneraciones</v>
          </cell>
          <cell r="D310">
            <v>-180427</v>
          </cell>
          <cell r="E310">
            <v>-5170</v>
          </cell>
          <cell r="F310">
            <v>-6377377</v>
          </cell>
          <cell r="H310">
            <v>-626763</v>
          </cell>
          <cell r="J310">
            <v>-4359916</v>
          </cell>
          <cell r="L310">
            <v>-11549653</v>
          </cell>
        </row>
        <row r="311">
          <cell r="B311">
            <v>2160001000</v>
          </cell>
          <cell r="C311" t="str">
            <v>Pagos varios al personal</v>
          </cell>
          <cell r="D311">
            <v>-1230995</v>
          </cell>
          <cell r="E311">
            <v>-1703614</v>
          </cell>
          <cell r="F311">
            <v>-3216172</v>
          </cell>
          <cell r="G311">
            <v>-265294</v>
          </cell>
          <cell r="H311">
            <v>-1091011</v>
          </cell>
          <cell r="J311">
            <v>-5295702</v>
          </cell>
          <cell r="L311">
            <v>-12802788</v>
          </cell>
        </row>
        <row r="312">
          <cell r="B312">
            <v>2160000500</v>
          </cell>
          <cell r="C312" t="str">
            <v>Remuneraciones por pagar</v>
          </cell>
          <cell r="D312">
            <v>0</v>
          </cell>
          <cell r="E312">
            <v>2021828</v>
          </cell>
          <cell r="F312">
            <v>108524269</v>
          </cell>
          <cell r="G312">
            <v>10946756</v>
          </cell>
          <cell r="H312">
            <v>16255041</v>
          </cell>
          <cell r="I312">
            <v>31122</v>
          </cell>
          <cell r="J312">
            <v>31626440</v>
          </cell>
          <cell r="L312">
            <v>169405456</v>
          </cell>
        </row>
        <row r="313">
          <cell r="B313">
            <v>2150006000</v>
          </cell>
          <cell r="C313" t="str">
            <v>Prov gastos del personal</v>
          </cell>
          <cell r="F313">
            <v>-44847972</v>
          </cell>
          <cell r="L313">
            <v>-44847972</v>
          </cell>
        </row>
        <row r="314">
          <cell r="B314">
            <v>2150001500</v>
          </cell>
          <cell r="C314" t="str">
            <v>Prov.vacaciones devengadas</v>
          </cell>
          <cell r="D314">
            <v>-40209651</v>
          </cell>
          <cell r="E314">
            <v>-338558909</v>
          </cell>
          <cell r="F314">
            <v>-310503803</v>
          </cell>
          <cell r="G314">
            <v>-86385988</v>
          </cell>
          <cell r="H314">
            <v>-295728691</v>
          </cell>
          <cell r="I314">
            <v>-23566002</v>
          </cell>
          <cell r="J314">
            <v>-4624957424</v>
          </cell>
          <cell r="L314">
            <v>-5719910468</v>
          </cell>
        </row>
        <row r="315">
          <cell r="B315">
            <v>2145004000</v>
          </cell>
          <cell r="C315" t="str">
            <v>Reintegro cupones bonos</v>
          </cell>
          <cell r="E315">
            <v>-61226237</v>
          </cell>
          <cell r="L315">
            <v>-61226237</v>
          </cell>
        </row>
        <row r="316">
          <cell r="B316">
            <v>2145001500</v>
          </cell>
          <cell r="C316" t="str">
            <v>Cheque reintegrado  dividendo</v>
          </cell>
          <cell r="J316">
            <v>-206907214</v>
          </cell>
          <cell r="L316">
            <v>-206907214</v>
          </cell>
        </row>
        <row r="317">
          <cell r="B317">
            <v>2115003500</v>
          </cell>
          <cell r="C317" t="str">
            <v>AFR vencidos NO documentados</v>
          </cell>
          <cell r="E317">
            <v>-223770262</v>
          </cell>
          <cell r="L317">
            <v>-223770262</v>
          </cell>
        </row>
        <row r="318">
          <cell r="B318">
            <v>2150007500</v>
          </cell>
          <cell r="C318" t="str">
            <v>Provisión Litigios con PA</v>
          </cell>
          <cell r="D318">
            <v>0</v>
          </cell>
          <cell r="G318">
            <v>10000000</v>
          </cell>
          <cell r="J318">
            <v>-266240979</v>
          </cell>
          <cell r="L318">
            <v>-256240979</v>
          </cell>
        </row>
        <row r="319">
          <cell r="B319">
            <v>2115003100</v>
          </cell>
          <cell r="C319" t="str">
            <v>AFR vencidos bloqueados</v>
          </cell>
          <cell r="J319">
            <v>-5213707</v>
          </cell>
          <cell r="L319">
            <v>-5213707</v>
          </cell>
        </row>
        <row r="320">
          <cell r="B320" t="str">
            <v>CUENTAS POR PAGAR A ENTIDADES RE</v>
          </cell>
          <cell r="C320" t="str">
            <v>Cuentas por pagar a Entidades Relacionadas , Corriente</v>
          </cell>
          <cell r="D320">
            <v>-5699013277</v>
          </cell>
          <cell r="E320">
            <v>-25113128831</v>
          </cell>
          <cell r="F320">
            <v>-282956242</v>
          </cell>
          <cell r="G320">
            <v>0</v>
          </cell>
          <cell r="H320">
            <v>0</v>
          </cell>
          <cell r="I320">
            <v>-4666648634</v>
          </cell>
          <cell r="J320">
            <v>-4366541354</v>
          </cell>
          <cell r="K320">
            <v>38956615654</v>
          </cell>
          <cell r="L320">
            <v>-1171672684</v>
          </cell>
        </row>
        <row r="321">
          <cell r="B321">
            <v>2155001000</v>
          </cell>
          <cell r="C321" t="str">
            <v>Prestamos de  Empresa Relacionadas</v>
          </cell>
          <cell r="D321">
            <v>-3830000000</v>
          </cell>
          <cell r="E321">
            <v>-14050200000</v>
          </cell>
          <cell r="G321">
            <v>0</v>
          </cell>
          <cell r="H321">
            <v>0</v>
          </cell>
          <cell r="I321">
            <v>-2185900000</v>
          </cell>
          <cell r="J321">
            <v>0</v>
          </cell>
          <cell r="K321">
            <v>20066100000</v>
          </cell>
          <cell r="L321">
            <v>0</v>
          </cell>
        </row>
        <row r="322">
          <cell r="B322">
            <v>2155002000</v>
          </cell>
          <cell r="C322" t="str">
            <v>Prov. intereses por prestamos Empresa  Relacionada</v>
          </cell>
          <cell r="D322">
            <v>-1385841409</v>
          </cell>
          <cell r="E322">
            <v>-6409184172</v>
          </cell>
          <cell r="G322">
            <v>0</v>
          </cell>
          <cell r="H322">
            <v>0</v>
          </cell>
          <cell r="I322">
            <v>-1441162626</v>
          </cell>
          <cell r="K322">
            <v>9236188207</v>
          </cell>
          <cell r="L322">
            <v>0</v>
          </cell>
        </row>
        <row r="323">
          <cell r="B323">
            <v>2155003000</v>
          </cell>
          <cell r="C323" t="str">
            <v>CxP Empresas Relacionadas</v>
          </cell>
          <cell r="D323">
            <v>-312571541</v>
          </cell>
          <cell r="E323">
            <v>-1688254117</v>
          </cell>
          <cell r="F323">
            <v>-94795357</v>
          </cell>
          <cell r="G323">
            <v>0</v>
          </cell>
          <cell r="H323">
            <v>0</v>
          </cell>
          <cell r="I323">
            <v>0</v>
          </cell>
          <cell r="J323">
            <v>-983069292</v>
          </cell>
          <cell r="K323">
            <v>2459202600</v>
          </cell>
          <cell r="L323">
            <v>-619487707</v>
          </cell>
        </row>
        <row r="324">
          <cell r="B324">
            <v>2155003500</v>
          </cell>
          <cell r="C324" t="str">
            <v>Deudas x Pagar  Empresas Relacionadas</v>
          </cell>
          <cell r="D324">
            <v>-150914526</v>
          </cell>
          <cell r="E324">
            <v>-2430329422</v>
          </cell>
          <cell r="F324">
            <v>-188160885</v>
          </cell>
          <cell r="G324">
            <v>0</v>
          </cell>
          <cell r="I324">
            <v>-1039586008</v>
          </cell>
          <cell r="J324">
            <v>-2504276929</v>
          </cell>
          <cell r="K324">
            <v>5761082793</v>
          </cell>
          <cell r="L324">
            <v>-552184977</v>
          </cell>
        </row>
        <row r="325">
          <cell r="B325">
            <v>2155004500</v>
          </cell>
          <cell r="C325" t="str">
            <v>Recaudacion por pagar empresas relacionadas</v>
          </cell>
          <cell r="D325">
            <v>-8300</v>
          </cell>
          <cell r="E325">
            <v>-124361968</v>
          </cell>
          <cell r="J325">
            <v>113721903</v>
          </cell>
          <cell r="K325">
            <v>10648365</v>
          </cell>
          <cell r="L325">
            <v>0</v>
          </cell>
        </row>
        <row r="326">
          <cell r="B326">
            <v>2155005000</v>
          </cell>
          <cell r="C326" t="str">
            <v>Verificación  facturas a Empresas Relacionadas</v>
          </cell>
          <cell r="D326">
            <v>-19677501</v>
          </cell>
          <cell r="E326">
            <v>-159627755</v>
          </cell>
          <cell r="J326">
            <v>-246151275</v>
          </cell>
          <cell r="K326">
            <v>425456531</v>
          </cell>
          <cell r="L326">
            <v>0</v>
          </cell>
        </row>
        <row r="327">
          <cell r="B327">
            <v>2155006500</v>
          </cell>
          <cell r="C327" t="str">
            <v>Prov utilidad no realizada</v>
          </cell>
          <cell r="E327">
            <v>-251171397</v>
          </cell>
          <cell r="J327">
            <v>-746765761</v>
          </cell>
          <cell r="K327">
            <v>997937158</v>
          </cell>
          <cell r="L327">
            <v>0</v>
          </cell>
        </row>
        <row r="328">
          <cell r="B328" t="str">
            <v>OTRAS PROVISIONES A CORTO PLAZO</v>
          </cell>
          <cell r="C328" t="str">
            <v>Otras provisiones a corto plazo</v>
          </cell>
          <cell r="D328">
            <v>0</v>
          </cell>
          <cell r="E328">
            <v>-36354262</v>
          </cell>
          <cell r="J328">
            <v>-754547673</v>
          </cell>
          <cell r="L328">
            <v>-790901935</v>
          </cell>
        </row>
        <row r="329">
          <cell r="B329">
            <v>2150007000</v>
          </cell>
          <cell r="C329" t="str">
            <v>Litigios</v>
          </cell>
          <cell r="D329">
            <v>0</v>
          </cell>
          <cell r="E329">
            <v>-36354262</v>
          </cell>
          <cell r="J329">
            <v>-754547673</v>
          </cell>
          <cell r="L329">
            <v>-790901935</v>
          </cell>
        </row>
        <row r="330">
          <cell r="B330" t="str">
            <v>PASIVOS POR IMPUESTOS CORRIENTES</v>
          </cell>
          <cell r="C330" t="str">
            <v>Pasivos por Impuestos corrientes</v>
          </cell>
          <cell r="D330">
            <v>0</v>
          </cell>
          <cell r="E330">
            <v>0</v>
          </cell>
          <cell r="F330">
            <v>-5739129</v>
          </cell>
          <cell r="G330">
            <v>-159421164</v>
          </cell>
          <cell r="H330">
            <v>-1514133</v>
          </cell>
          <cell r="I330">
            <v>-175660561</v>
          </cell>
          <cell r="J330">
            <v>-72934892</v>
          </cell>
          <cell r="K330">
            <v>0</v>
          </cell>
          <cell r="L330">
            <v>-415269879</v>
          </cell>
        </row>
        <row r="331">
          <cell r="B331">
            <v>1160004500</v>
          </cell>
          <cell r="C331" t="str">
            <v>Crédito de Investigación y desarrollo</v>
          </cell>
          <cell r="J331">
            <v>103954179</v>
          </cell>
          <cell r="L331">
            <v>103954179</v>
          </cell>
        </row>
        <row r="332">
          <cell r="B332" t="str">
            <v>216400600C</v>
          </cell>
          <cell r="C332" t="str">
            <v>Pasivo x impuestos corrientes</v>
          </cell>
          <cell r="D332">
            <v>34176875</v>
          </cell>
          <cell r="E332">
            <v>-441088404</v>
          </cell>
          <cell r="F332">
            <v>-193067728</v>
          </cell>
          <cell r="G332">
            <v>0</v>
          </cell>
          <cell r="H332">
            <v>-4549508</v>
          </cell>
          <cell r="I332">
            <v>32816777</v>
          </cell>
          <cell r="J332">
            <v>-2807829992</v>
          </cell>
          <cell r="K332">
            <v>-166381848</v>
          </cell>
          <cell r="L332">
            <v>-3545923828</v>
          </cell>
        </row>
        <row r="333">
          <cell r="B333">
            <v>2150003500</v>
          </cell>
          <cell r="C333" t="str">
            <v>Prov.impuesto art. 21</v>
          </cell>
          <cell r="E333">
            <v>0</v>
          </cell>
          <cell r="F333">
            <v>-5739129</v>
          </cell>
          <cell r="G333">
            <v>-1126258</v>
          </cell>
          <cell r="H333">
            <v>-1514133</v>
          </cell>
          <cell r="J333">
            <v>-72934892</v>
          </cell>
          <cell r="L333">
            <v>-81314412</v>
          </cell>
        </row>
        <row r="334">
          <cell r="B334">
            <v>2150003000</v>
          </cell>
          <cell r="C334" t="str">
            <v>Prov.impuesto a la renta</v>
          </cell>
          <cell r="D334">
            <v>-894073074</v>
          </cell>
          <cell r="E334">
            <v>-1879948700</v>
          </cell>
          <cell r="F334">
            <v>-531342284</v>
          </cell>
          <cell r="G334">
            <v>-267102410</v>
          </cell>
          <cell r="H334">
            <v>-317774888</v>
          </cell>
          <cell r="I334">
            <v>-229418016</v>
          </cell>
          <cell r="J334">
            <v>-23297807147</v>
          </cell>
          <cell r="K334">
            <v>166381848</v>
          </cell>
          <cell r="L334">
            <v>-27251084671</v>
          </cell>
        </row>
        <row r="335">
          <cell r="B335">
            <v>1160004000</v>
          </cell>
          <cell r="C335" t="str">
            <v>Cr.gtos.capacitacion</v>
          </cell>
          <cell r="D335">
            <v>2964236</v>
          </cell>
          <cell r="E335">
            <v>28220370</v>
          </cell>
          <cell r="F335">
            <v>40066821</v>
          </cell>
          <cell r="G335">
            <v>10138434</v>
          </cell>
          <cell r="H335">
            <v>46654326</v>
          </cell>
          <cell r="J335">
            <v>357193118</v>
          </cell>
          <cell r="L335">
            <v>485237305</v>
          </cell>
        </row>
        <row r="336">
          <cell r="B336">
            <v>1160001500</v>
          </cell>
          <cell r="C336" t="str">
            <v>Credito  por donaciones</v>
          </cell>
          <cell r="J336">
            <v>47848585</v>
          </cell>
          <cell r="L336">
            <v>47848585</v>
          </cell>
        </row>
        <row r="337">
          <cell r="B337">
            <v>1160001000</v>
          </cell>
          <cell r="C337" t="str">
            <v>Pagos provisionales mensuales</v>
          </cell>
          <cell r="D337">
            <v>856931963</v>
          </cell>
          <cell r="E337">
            <v>2292816734</v>
          </cell>
          <cell r="F337">
            <v>684343191</v>
          </cell>
          <cell r="G337">
            <v>98669070</v>
          </cell>
          <cell r="H337">
            <v>275670070</v>
          </cell>
          <cell r="I337">
            <v>20940678</v>
          </cell>
          <cell r="J337">
            <v>25596641257</v>
          </cell>
          <cell r="L337">
            <v>29826012963</v>
          </cell>
        </row>
        <row r="338">
          <cell r="B338" t="str">
            <v>PROVISIONES CORRIENTES POR BENEF</v>
          </cell>
          <cell r="C338" t="str">
            <v>Provisiones corrientes por beneficios a los empleados</v>
          </cell>
          <cell r="D338">
            <v>-90360613</v>
          </cell>
          <cell r="E338">
            <v>-487741802</v>
          </cell>
          <cell r="F338">
            <v>-98929468</v>
          </cell>
          <cell r="G338">
            <v>-18796056</v>
          </cell>
          <cell r="H338">
            <v>-136133442</v>
          </cell>
          <cell r="I338">
            <v>-8153778</v>
          </cell>
          <cell r="J338">
            <v>-4540993819</v>
          </cell>
          <cell r="L338">
            <v>-5381108978</v>
          </cell>
        </row>
        <row r="339">
          <cell r="B339">
            <v>2150002000</v>
          </cell>
          <cell r="C339" t="str">
            <v>Prov. gratificacion</v>
          </cell>
          <cell r="D339">
            <v>-26633508</v>
          </cell>
          <cell r="E339">
            <v>-326639472</v>
          </cell>
          <cell r="F339">
            <v>-89911268</v>
          </cell>
          <cell r="G339">
            <v>-18796056</v>
          </cell>
          <cell r="H339">
            <v>-126008742</v>
          </cell>
          <cell r="I339">
            <v>-8153778</v>
          </cell>
          <cell r="J339">
            <v>-3925348946</v>
          </cell>
          <cell r="L339">
            <v>-4521491770</v>
          </cell>
        </row>
        <row r="340">
          <cell r="B340">
            <v>2150001000</v>
          </cell>
          <cell r="C340" t="str">
            <v>Indemnización años de servicio cp</v>
          </cell>
          <cell r="D340">
            <v>-3000000</v>
          </cell>
          <cell r="E340">
            <v>-77539840</v>
          </cell>
          <cell r="F340">
            <v>-9018200</v>
          </cell>
          <cell r="H340">
            <v>-10124700</v>
          </cell>
          <cell r="J340">
            <v>-184674525</v>
          </cell>
          <cell r="L340">
            <v>-284357265</v>
          </cell>
        </row>
        <row r="341">
          <cell r="B341">
            <v>2150001100</v>
          </cell>
          <cell r="C341" t="str">
            <v>Prov Indemnización Actuarial corriente</v>
          </cell>
          <cell r="D341">
            <v>-60727105</v>
          </cell>
          <cell r="E341">
            <v>-83562490</v>
          </cell>
          <cell r="J341">
            <v>-430970348</v>
          </cell>
          <cell r="L341">
            <v>-575259943</v>
          </cell>
        </row>
        <row r="342">
          <cell r="B342" t="str">
            <v>OTROS PASIVOS NO FINANCIEROS COR</v>
          </cell>
          <cell r="C342" t="str">
            <v>Otros pasivos no financieros corrientes</v>
          </cell>
          <cell r="D342">
            <v>-170738512</v>
          </cell>
          <cell r="E342">
            <v>-1038285790</v>
          </cell>
          <cell r="F342">
            <v>-523713028</v>
          </cell>
          <cell r="G342">
            <v>-11066504</v>
          </cell>
          <cell r="H342">
            <v>-160655503</v>
          </cell>
          <cell r="I342">
            <v>-317948</v>
          </cell>
          <cell r="J342">
            <v>-11611899493</v>
          </cell>
          <cell r="L342">
            <v>-13516676778</v>
          </cell>
        </row>
        <row r="343">
          <cell r="B343">
            <v>1160003000</v>
          </cell>
          <cell r="C343" t="str">
            <v>Iva credito</v>
          </cell>
          <cell r="D343">
            <v>0</v>
          </cell>
          <cell r="E343">
            <v>0</v>
          </cell>
          <cell r="F343">
            <v>6726</v>
          </cell>
          <cell r="G343">
            <v>0</v>
          </cell>
          <cell r="H343">
            <v>0</v>
          </cell>
          <cell r="I343">
            <v>0</v>
          </cell>
          <cell r="J343">
            <v>0</v>
          </cell>
          <cell r="L343">
            <v>6726</v>
          </cell>
        </row>
        <row r="344">
          <cell r="B344">
            <v>2164002500</v>
          </cell>
          <cell r="C344" t="str">
            <v>Impto retencion extranjero</v>
          </cell>
          <cell r="F344">
            <v>0</v>
          </cell>
          <cell r="G344">
            <v>-1638344</v>
          </cell>
          <cell r="H344">
            <v>0</v>
          </cell>
          <cell r="J344">
            <v>-411252</v>
          </cell>
          <cell r="L344">
            <v>-2049596</v>
          </cell>
        </row>
        <row r="345">
          <cell r="B345">
            <v>2164003000</v>
          </cell>
          <cell r="C345" t="str">
            <v>Impuesto unico a los trabajadores</v>
          </cell>
          <cell r="D345">
            <v>-377345</v>
          </cell>
          <cell r="E345">
            <v>-7537311</v>
          </cell>
          <cell r="F345">
            <v>-5901481</v>
          </cell>
          <cell r="G345">
            <v>-1994615</v>
          </cell>
          <cell r="H345">
            <v>-5098342</v>
          </cell>
          <cell r="I345">
            <v>-317948</v>
          </cell>
          <cell r="J345">
            <v>-233441621</v>
          </cell>
          <cell r="L345">
            <v>-254668663</v>
          </cell>
        </row>
        <row r="346">
          <cell r="B346">
            <v>1160008000</v>
          </cell>
          <cell r="C346" t="str">
            <v>Impto especifico petroleo</v>
          </cell>
          <cell r="D346">
            <v>4792984</v>
          </cell>
          <cell r="E346">
            <v>8168403</v>
          </cell>
          <cell r="G346">
            <v>179211</v>
          </cell>
          <cell r="J346">
            <v>21496310</v>
          </cell>
          <cell r="L346">
            <v>34636908</v>
          </cell>
        </row>
        <row r="347">
          <cell r="B347">
            <v>2164001000</v>
          </cell>
          <cell r="C347" t="str">
            <v>Impuesto al valor agregado (iva debito)</v>
          </cell>
          <cell r="D347">
            <v>-171903837</v>
          </cell>
          <cell r="E347">
            <v>-549810572</v>
          </cell>
          <cell r="F347">
            <v>0</v>
          </cell>
          <cell r="G347">
            <v>0</v>
          </cell>
          <cell r="H347">
            <v>0</v>
          </cell>
          <cell r="J347">
            <v>-11040274587</v>
          </cell>
          <cell r="L347">
            <v>-11761988996</v>
          </cell>
        </row>
        <row r="348">
          <cell r="B348">
            <v>2164001500</v>
          </cell>
          <cell r="C348" t="str">
            <v>Iva por pagar</v>
          </cell>
          <cell r="D348">
            <v>60536662</v>
          </cell>
          <cell r="E348">
            <v>-322151365</v>
          </cell>
          <cell r="F348">
            <v>-244071357</v>
          </cell>
          <cell r="G348">
            <v>0</v>
          </cell>
          <cell r="H348">
            <v>-129379488</v>
          </cell>
          <cell r="J348">
            <v>2540494125</v>
          </cell>
          <cell r="L348">
            <v>1905428577</v>
          </cell>
        </row>
        <row r="349">
          <cell r="B349">
            <v>2164004000</v>
          </cell>
          <cell r="C349" t="str">
            <v>Impuesto sobre honorarios</v>
          </cell>
          <cell r="E349">
            <v>0</v>
          </cell>
          <cell r="F349">
            <v>-156629</v>
          </cell>
          <cell r="G349">
            <v>-401718</v>
          </cell>
          <cell r="H349">
            <v>-19130</v>
          </cell>
          <cell r="J349">
            <v>0</v>
          </cell>
          <cell r="L349">
            <v>-577477</v>
          </cell>
        </row>
        <row r="350">
          <cell r="B350">
            <v>2164005500</v>
          </cell>
          <cell r="C350" t="str">
            <v>PPM por pagar</v>
          </cell>
          <cell r="D350">
            <v>-45527039</v>
          </cell>
          <cell r="E350">
            <v>-179672122</v>
          </cell>
          <cell r="F350">
            <v>-89098087</v>
          </cell>
          <cell r="G350">
            <v>-7211038</v>
          </cell>
          <cell r="H350">
            <v>-26158543</v>
          </cell>
          <cell r="I350">
            <v>0</v>
          </cell>
          <cell r="J350">
            <v>-2185600997</v>
          </cell>
          <cell r="L350">
            <v>-2533267826</v>
          </cell>
        </row>
        <row r="351">
          <cell r="B351">
            <v>2180002500</v>
          </cell>
          <cell r="C351" t="str">
            <v>Ingresos servicios de ingeneria</v>
          </cell>
          <cell r="D351">
            <v>-18259937</v>
          </cell>
          <cell r="E351">
            <v>12717177</v>
          </cell>
          <cell r="J351">
            <v>-58652399</v>
          </cell>
          <cell r="L351">
            <v>-64195159</v>
          </cell>
        </row>
        <row r="352">
          <cell r="B352">
            <v>2180002000</v>
          </cell>
          <cell r="C352" t="str">
            <v>Ingresos anticipados</v>
          </cell>
          <cell r="F352">
            <v>-184492200</v>
          </cell>
          <cell r="J352">
            <v>-514821025</v>
          </cell>
          <cell r="L352">
            <v>-699313225</v>
          </cell>
        </row>
        <row r="353">
          <cell r="B353">
            <v>2180009999</v>
          </cell>
          <cell r="C353" t="str">
            <v>Val m/e ingresos anticipados corto plazo</v>
          </cell>
          <cell r="D353">
            <v>0</v>
          </cell>
          <cell r="J353">
            <v>-140688047</v>
          </cell>
          <cell r="L353">
            <v>-140688047</v>
          </cell>
        </row>
        <row r="354">
          <cell r="B354" t="str">
            <v>PASIVOS, NO CORRIENTES</v>
          </cell>
          <cell r="C354" t="str">
            <v>Pasivos, No Corrientes</v>
          </cell>
          <cell r="D354">
            <v>-15702234905</v>
          </cell>
          <cell r="E354">
            <v>-51187730673</v>
          </cell>
          <cell r="F354">
            <v>-108150846</v>
          </cell>
          <cell r="G354">
            <v>-905984354</v>
          </cell>
          <cell r="H354">
            <v>-96125282</v>
          </cell>
          <cell r="J354">
            <v>-1213108782508</v>
          </cell>
          <cell r="K354">
            <v>-166381848</v>
          </cell>
          <cell r="L354">
            <v>-1281275390416</v>
          </cell>
        </row>
        <row r="355">
          <cell r="B355" t="str">
            <v>OTROS PASIVOS FINANCIEROS, NO CO</v>
          </cell>
          <cell r="C355" t="str">
            <v>Otros Pasivos Financieros, No Corriente</v>
          </cell>
          <cell r="D355">
            <v>-12007659180</v>
          </cell>
          <cell r="E355">
            <v>-33840256054</v>
          </cell>
          <cell r="J355">
            <v>-1184276366336</v>
          </cell>
          <cell r="L355">
            <v>-1230124281570</v>
          </cell>
        </row>
        <row r="356">
          <cell r="B356">
            <v>2226001000</v>
          </cell>
          <cell r="C356" t="str">
            <v>Obligación  Contrato Derivado no Corriente</v>
          </cell>
          <cell r="J356">
            <v>-7790619792</v>
          </cell>
          <cell r="L356">
            <v>-7790619792</v>
          </cell>
        </row>
        <row r="357">
          <cell r="B357">
            <v>2222001000</v>
          </cell>
          <cell r="C357" t="str">
            <v>Prestamos largo plazo m/n</v>
          </cell>
          <cell r="E357">
            <v>-15000000000</v>
          </cell>
          <cell r="J357">
            <v>-109270304000</v>
          </cell>
          <cell r="L357">
            <v>-124270304000</v>
          </cell>
        </row>
        <row r="358">
          <cell r="B358">
            <v>1370001500</v>
          </cell>
          <cell r="C358" t="str">
            <v>Activación gtos bancarios</v>
          </cell>
          <cell r="J358">
            <v>391397184</v>
          </cell>
          <cell r="L358">
            <v>391397184</v>
          </cell>
        </row>
        <row r="359">
          <cell r="B359">
            <v>2224003700</v>
          </cell>
          <cell r="C359" t="str">
            <v>Prov intereses devengados AFR</v>
          </cell>
          <cell r="D359">
            <v>-80481543</v>
          </cell>
          <cell r="E359">
            <v>-124128950</v>
          </cell>
          <cell r="J359">
            <v>-773883062</v>
          </cell>
          <cell r="L359">
            <v>-978493555</v>
          </cell>
        </row>
        <row r="360">
          <cell r="B360">
            <v>2220002000</v>
          </cell>
          <cell r="C360" t="str">
            <v>Oblig bonos largo plazo en UF</v>
          </cell>
          <cell r="J360">
            <v>-950125462000</v>
          </cell>
          <cell r="L360">
            <v>-950125462000</v>
          </cell>
        </row>
        <row r="361">
          <cell r="B361">
            <v>2220003000</v>
          </cell>
          <cell r="C361" t="str">
            <v>Mayor valor bonos</v>
          </cell>
          <cell r="J361">
            <v>-4705597899</v>
          </cell>
          <cell r="L361">
            <v>-4705597899</v>
          </cell>
        </row>
        <row r="362">
          <cell r="B362">
            <v>1370001000</v>
          </cell>
          <cell r="C362" t="str">
            <v>Menor valor bonos</v>
          </cell>
          <cell r="J362">
            <v>3706062547</v>
          </cell>
          <cell r="L362">
            <v>3706062547</v>
          </cell>
        </row>
        <row r="363">
          <cell r="B363">
            <v>2224003200</v>
          </cell>
          <cell r="C363" t="str">
            <v>AFR documentados LP</v>
          </cell>
          <cell r="D363">
            <v>-2656675095</v>
          </cell>
          <cell r="E363">
            <v>-4049020788</v>
          </cell>
          <cell r="J363">
            <v>-40795144926</v>
          </cell>
          <cell r="L363">
            <v>-47500840809</v>
          </cell>
        </row>
        <row r="364">
          <cell r="B364">
            <v>2224009900</v>
          </cell>
          <cell r="C364" t="str">
            <v>Reajuste AFR documentados</v>
          </cell>
          <cell r="D364">
            <v>-9270502542</v>
          </cell>
          <cell r="E364">
            <v>-14667106316</v>
          </cell>
          <cell r="J364">
            <v>-74912814388</v>
          </cell>
          <cell r="L364">
            <v>-98850423246</v>
          </cell>
        </row>
        <row r="365">
          <cell r="B365" t="str">
            <v>PASIVOS POR ARRENDAMIENTOS NO CO</v>
          </cell>
          <cell r="C365" t="str">
            <v>Pasivos por arrendamientos no corrientes</v>
          </cell>
          <cell r="D365">
            <v>-938901</v>
          </cell>
          <cell r="E365">
            <v>-64828815</v>
          </cell>
          <cell r="F365">
            <v>-108150846</v>
          </cell>
          <cell r="G365">
            <v>-905984354</v>
          </cell>
          <cell r="H365">
            <v>-96125282</v>
          </cell>
          <cell r="J365">
            <v>-1096384508</v>
          </cell>
          <cell r="K365">
            <v>0</v>
          </cell>
          <cell r="L365">
            <v>-2272412706</v>
          </cell>
        </row>
        <row r="366">
          <cell r="B366">
            <v>2224006000</v>
          </cell>
          <cell r="C366" t="str">
            <v>Deuda por arrendamiento operativo LP</v>
          </cell>
          <cell r="D366">
            <v>-938901</v>
          </cell>
          <cell r="E366">
            <v>-64828815</v>
          </cell>
          <cell r="F366">
            <v>-108150846</v>
          </cell>
          <cell r="G366">
            <v>-905984354</v>
          </cell>
          <cell r="H366">
            <v>-96125282</v>
          </cell>
          <cell r="J366">
            <v>-1096384508</v>
          </cell>
          <cell r="K366">
            <v>0</v>
          </cell>
          <cell r="L366">
            <v>-2272412706</v>
          </cell>
        </row>
        <row r="367">
          <cell r="B367" t="str">
            <v>OTRAS CUENTAS POR PAGAR, NO CORR</v>
          </cell>
          <cell r="C367" t="str">
            <v>Otras cuentas por pagar, no corrientes</v>
          </cell>
          <cell r="D367">
            <v>-289273204</v>
          </cell>
          <cell r="E367">
            <v>-34999859</v>
          </cell>
          <cell r="J367">
            <v>-1062698872</v>
          </cell>
          <cell r="L367">
            <v>-1386971935</v>
          </cell>
        </row>
        <row r="368">
          <cell r="B368">
            <v>2224001000</v>
          </cell>
          <cell r="C368" t="str">
            <v>AFR devolucion Agua Potable LP</v>
          </cell>
          <cell r="D368">
            <v>-177542856</v>
          </cell>
          <cell r="E368">
            <v>-27940662</v>
          </cell>
          <cell r="J368">
            <v>-937086291</v>
          </cell>
          <cell r="L368">
            <v>-1142569809</v>
          </cell>
        </row>
        <row r="369">
          <cell r="B369">
            <v>2225009900</v>
          </cell>
          <cell r="C369" t="str">
            <v>Valoracion m/e proveedores largo plazo</v>
          </cell>
          <cell r="D369">
            <v>-48394178</v>
          </cell>
          <cell r="J369">
            <v>-76662194</v>
          </cell>
          <cell r="L369">
            <v>-125056372</v>
          </cell>
        </row>
        <row r="370">
          <cell r="B370">
            <v>2225003000</v>
          </cell>
          <cell r="C370" t="str">
            <v>Proveedores L.P.</v>
          </cell>
          <cell r="J370">
            <v>-48950387</v>
          </cell>
          <cell r="L370">
            <v>-48950387</v>
          </cell>
        </row>
        <row r="371">
          <cell r="B371">
            <v>2225002000</v>
          </cell>
          <cell r="C371" t="str">
            <v>Acreedores varios largo plazo</v>
          </cell>
          <cell r="D371">
            <v>-63336170</v>
          </cell>
          <cell r="E371">
            <v>-7059197</v>
          </cell>
          <cell r="L371">
            <v>-70395367</v>
          </cell>
        </row>
        <row r="372">
          <cell r="B372" t="str">
            <v>OTRAS PROVISIONES A LARGO PLAZO</v>
          </cell>
          <cell r="C372" t="str">
            <v>Otras provisiones a largo plazo</v>
          </cell>
          <cell r="E372">
            <v>-1881980623</v>
          </cell>
          <cell r="L372">
            <v>-1881980623</v>
          </cell>
        </row>
        <row r="373">
          <cell r="B373">
            <v>2230009900</v>
          </cell>
          <cell r="C373" t="str">
            <v>Valorizacion otas provisiones LP</v>
          </cell>
          <cell r="E373">
            <v>-962661870</v>
          </cell>
          <cell r="L373">
            <v>-962661870</v>
          </cell>
        </row>
        <row r="374">
          <cell r="B374">
            <v>2230001500</v>
          </cell>
          <cell r="C374" t="str">
            <v>Otras provisiones  largo plazo</v>
          </cell>
          <cell r="E374">
            <v>-919318753</v>
          </cell>
          <cell r="L374">
            <v>-919318753</v>
          </cell>
        </row>
        <row r="375">
          <cell r="B375" t="str">
            <v>PASIVO POR IMPUESTOS DIFERIDOS</v>
          </cell>
          <cell r="C375" t="str">
            <v>Pasivo por impuestos diferidos</v>
          </cell>
          <cell r="D375">
            <v>-2117791697</v>
          </cell>
          <cell r="E375">
            <v>-12495859645</v>
          </cell>
          <cell r="F375">
            <v>0</v>
          </cell>
          <cell r="G375">
            <v>0</v>
          </cell>
          <cell r="H375">
            <v>0</v>
          </cell>
          <cell r="J375">
            <v>0</v>
          </cell>
          <cell r="K375">
            <v>-166381848</v>
          </cell>
          <cell r="L375">
            <v>-14780033190</v>
          </cell>
        </row>
        <row r="376">
          <cell r="B376" t="str">
            <v>224000100C</v>
          </cell>
          <cell r="C376" t="str">
            <v>Pasivo x impuestos diferidos</v>
          </cell>
          <cell r="D376">
            <v>454216096</v>
          </cell>
          <cell r="E376">
            <v>11692344213</v>
          </cell>
          <cell r="F376">
            <v>53121905</v>
          </cell>
          <cell r="G376">
            <v>320033859</v>
          </cell>
          <cell r="H376">
            <v>130241805</v>
          </cell>
          <cell r="J376">
            <v>41756814669</v>
          </cell>
          <cell r="K376">
            <v>-166381848</v>
          </cell>
          <cell r="L376">
            <v>54240390699</v>
          </cell>
        </row>
        <row r="377">
          <cell r="B377">
            <v>2240003000</v>
          </cell>
          <cell r="C377" t="str">
            <v>Pasivo impuesto diferidos IFRS 16</v>
          </cell>
          <cell r="D377">
            <v>-1095685</v>
          </cell>
          <cell r="E377">
            <v>-41266707</v>
          </cell>
          <cell r="F377">
            <v>-53684385</v>
          </cell>
          <cell r="G377">
            <v>-315009614</v>
          </cell>
          <cell r="H377">
            <v>-91204065</v>
          </cell>
          <cell r="J377">
            <v>-539650388</v>
          </cell>
          <cell r="K377">
            <v>0</v>
          </cell>
          <cell r="L377">
            <v>-1041910844</v>
          </cell>
        </row>
        <row r="378">
          <cell r="B378">
            <v>2240001000</v>
          </cell>
          <cell r="C378" t="str">
            <v>Impuesto diferidos por pagar</v>
          </cell>
          <cell r="D378">
            <v>-2570912108</v>
          </cell>
          <cell r="E378">
            <v>-24146937151</v>
          </cell>
          <cell r="F378">
            <v>562480</v>
          </cell>
          <cell r="G378">
            <v>-5024245</v>
          </cell>
          <cell r="H378">
            <v>-39037740</v>
          </cell>
          <cell r="J378">
            <v>-41217164281</v>
          </cell>
          <cell r="L378">
            <v>-67978513045</v>
          </cell>
        </row>
        <row r="379">
          <cell r="B379" t="str">
            <v>PROVISIONES NO CORRIENTES POR BE</v>
          </cell>
          <cell r="C379" t="str">
            <v>Provisiones no corrientes por beneficios a los empleados</v>
          </cell>
          <cell r="D379">
            <v>-415069643</v>
          </cell>
          <cell r="E379">
            <v>-2148833320</v>
          </cell>
          <cell r="F379">
            <v>0</v>
          </cell>
          <cell r="H379">
            <v>0</v>
          </cell>
          <cell r="J379">
            <v>-20342510302</v>
          </cell>
          <cell r="L379">
            <v>-22906413265</v>
          </cell>
        </row>
        <row r="380">
          <cell r="B380">
            <v>2230001100</v>
          </cell>
          <cell r="C380" t="str">
            <v>Prov Indemnización Actuarial No corriente</v>
          </cell>
          <cell r="D380">
            <v>-431727814</v>
          </cell>
          <cell r="E380">
            <v>-1973330549</v>
          </cell>
          <cell r="J380">
            <v>-17532703055</v>
          </cell>
          <cell r="L380">
            <v>-19937761418</v>
          </cell>
        </row>
        <row r="381">
          <cell r="B381">
            <v>2230001000</v>
          </cell>
          <cell r="C381" t="str">
            <v>Provisiones indemnizacion años largo plazo</v>
          </cell>
          <cell r="D381">
            <v>-6000000</v>
          </cell>
          <cell r="E381">
            <v>-594596088</v>
          </cell>
          <cell r="F381">
            <v>-72661260</v>
          </cell>
          <cell r="H381">
            <v>-55616200</v>
          </cell>
          <cell r="J381">
            <v>-5301745391</v>
          </cell>
          <cell r="L381">
            <v>-6030618939</v>
          </cell>
        </row>
        <row r="382">
          <cell r="B382">
            <v>1324002000</v>
          </cell>
          <cell r="C382" t="str">
            <v>Anticipos fondos de indemnizacion</v>
          </cell>
          <cell r="D382">
            <v>22658171</v>
          </cell>
          <cell r="E382">
            <v>419093317</v>
          </cell>
          <cell r="F382">
            <v>72661260</v>
          </cell>
          <cell r="H382">
            <v>55616200</v>
          </cell>
          <cell r="J382">
            <v>2491938144</v>
          </cell>
          <cell r="L382">
            <v>3061967092</v>
          </cell>
        </row>
        <row r="383">
          <cell r="B383" t="str">
            <v>OTROS PASIVOS NO FINANCIEROS NO</v>
          </cell>
          <cell r="C383" t="str">
            <v>Otros pasivos no financieros no corrientes</v>
          </cell>
          <cell r="D383">
            <v>-871502280</v>
          </cell>
          <cell r="E383">
            <v>-720972357</v>
          </cell>
          <cell r="J383">
            <v>-6330822490</v>
          </cell>
          <cell r="L383">
            <v>-7923297127</v>
          </cell>
        </row>
        <row r="384">
          <cell r="B384">
            <v>2280001500</v>
          </cell>
          <cell r="C384" t="str">
            <v>Ing diferidos por inversiones otras sociedades</v>
          </cell>
          <cell r="D384">
            <v>-871502280</v>
          </cell>
          <cell r="E384">
            <v>-720972357</v>
          </cell>
          <cell r="J384">
            <v>-5762702152</v>
          </cell>
          <cell r="L384">
            <v>-7355176789</v>
          </cell>
        </row>
        <row r="385">
          <cell r="B385">
            <v>2280002000</v>
          </cell>
          <cell r="C385" t="str">
            <v>Ingresos anticipados largo plazo</v>
          </cell>
          <cell r="J385">
            <v>-568120338</v>
          </cell>
          <cell r="L385">
            <v>-568120338</v>
          </cell>
        </row>
        <row r="386">
          <cell r="B386" t="str">
            <v>PATRIMONIO NETO</v>
          </cell>
          <cell r="C386" t="str">
            <v>Patrimonio Neto</v>
          </cell>
          <cell r="D386">
            <v>-75348752454</v>
          </cell>
          <cell r="E386">
            <v>-336796965649</v>
          </cell>
          <cell r="F386">
            <v>-8769494977</v>
          </cell>
          <cell r="G386">
            <v>-6318666772</v>
          </cell>
          <cell r="H386">
            <v>-12334884896</v>
          </cell>
          <cell r="I386">
            <v>-7724414923</v>
          </cell>
          <cell r="J386">
            <v>-885600078172</v>
          </cell>
          <cell r="K386">
            <v>447259632672</v>
          </cell>
          <cell r="L386">
            <v>-885633625171</v>
          </cell>
        </row>
        <row r="387">
          <cell r="B387" t="str">
            <v>PATRIMONIO NETO ATRIBUIBLE A LOS</v>
          </cell>
          <cell r="C387" t="str">
            <v>Patrimonio Neto Atribuible a los Tenedores de Instrumentos d</v>
          </cell>
          <cell r="D387">
            <v>-75348752454</v>
          </cell>
          <cell r="E387">
            <v>-336796965649</v>
          </cell>
          <cell r="F387">
            <v>-8769494977</v>
          </cell>
          <cell r="G387">
            <v>-6318666772</v>
          </cell>
          <cell r="H387">
            <v>-12334884896</v>
          </cell>
          <cell r="I387">
            <v>-7724414923</v>
          </cell>
          <cell r="J387">
            <v>-885600078172</v>
          </cell>
          <cell r="K387">
            <v>447293179671</v>
          </cell>
          <cell r="L387">
            <v>-885600078172</v>
          </cell>
        </row>
        <row r="388">
          <cell r="B388" t="str">
            <v>CAPITAL EMITIDO</v>
          </cell>
          <cell r="C388" t="str">
            <v>Capital Emitido</v>
          </cell>
          <cell r="D388">
            <v>-9025832104</v>
          </cell>
          <cell r="E388">
            <v>-153608183051</v>
          </cell>
          <cell r="F388">
            <v>-333787041</v>
          </cell>
          <cell r="G388">
            <v>-506908174</v>
          </cell>
          <cell r="H388">
            <v>-262455762</v>
          </cell>
          <cell r="I388">
            <v>-7971221208</v>
          </cell>
          <cell r="J388">
            <v>-155567353596</v>
          </cell>
          <cell r="K388">
            <v>171708387340</v>
          </cell>
          <cell r="L388">
            <v>-155567353596</v>
          </cell>
        </row>
        <row r="389">
          <cell r="B389">
            <v>2310001000</v>
          </cell>
          <cell r="C389" t="str">
            <v>Capital, aportes fiscales</v>
          </cell>
          <cell r="D389">
            <v>-9025832104</v>
          </cell>
          <cell r="E389">
            <v>-153608183051</v>
          </cell>
          <cell r="F389">
            <v>-333787041</v>
          </cell>
          <cell r="G389">
            <v>-506908174</v>
          </cell>
          <cell r="H389">
            <v>-262455762</v>
          </cell>
          <cell r="I389">
            <v>-7971221208</v>
          </cell>
          <cell r="J389">
            <v>-155567353596</v>
          </cell>
          <cell r="K389">
            <v>171708387340</v>
          </cell>
          <cell r="L389">
            <v>-155567353596</v>
          </cell>
        </row>
        <row r="390">
          <cell r="B390" t="str">
            <v>GANANCIAS (PERDIDAS) ACUMULADAS</v>
          </cell>
          <cell r="C390" t="str">
            <v>Ganancias (perdidas) acumuladas</v>
          </cell>
          <cell r="D390">
            <v>-67077189483</v>
          </cell>
          <cell r="E390">
            <v>-244249208461</v>
          </cell>
          <cell r="F390">
            <v>-8462987134</v>
          </cell>
          <cell r="G390">
            <v>-5852816144</v>
          </cell>
          <cell r="H390">
            <v>-12093878687</v>
          </cell>
          <cell r="I390">
            <v>-163909648</v>
          </cell>
          <cell r="J390">
            <v>-576454516429</v>
          </cell>
          <cell r="K390">
            <v>337899989557</v>
          </cell>
          <cell r="L390">
            <v>-576454516429</v>
          </cell>
        </row>
        <row r="391">
          <cell r="B391">
            <v>2320006000</v>
          </cell>
          <cell r="C391" t="str">
            <v>Aplicacion reserva IFRS filiales</v>
          </cell>
          <cell r="E391">
            <v>-4267843417</v>
          </cell>
          <cell r="J391">
            <v>-53758354008</v>
          </cell>
          <cell r="K391">
            <v>4267843417</v>
          </cell>
          <cell r="L391">
            <v>-53758354008</v>
          </cell>
        </row>
        <row r="392">
          <cell r="B392">
            <v>2320004900</v>
          </cell>
          <cell r="C392" t="str">
            <v>Reserva por ajustes varios IFRS</v>
          </cell>
          <cell r="D392">
            <v>1899200057</v>
          </cell>
          <cell r="E392">
            <v>-3364978157</v>
          </cell>
          <cell r="J392">
            <v>-86961797529</v>
          </cell>
          <cell r="K392">
            <v>1465778100</v>
          </cell>
          <cell r="L392">
            <v>-86961797529</v>
          </cell>
        </row>
        <row r="393">
          <cell r="B393">
            <v>2320004700</v>
          </cell>
          <cell r="C393" t="str">
            <v>Reserva revalorizacion activo fijo</v>
          </cell>
          <cell r="D393">
            <v>-16099877507</v>
          </cell>
          <cell r="E393">
            <v>-89398569226</v>
          </cell>
          <cell r="G393">
            <v>0</v>
          </cell>
          <cell r="H393">
            <v>0</v>
          </cell>
          <cell r="J393">
            <v>-146708461975</v>
          </cell>
          <cell r="K393">
            <v>105498446733</v>
          </cell>
          <cell r="L393">
            <v>-146708461975</v>
          </cell>
        </row>
        <row r="394">
          <cell r="B394">
            <v>2320005000</v>
          </cell>
          <cell r="C394" t="str">
            <v>Revalorizacion de Capital</v>
          </cell>
          <cell r="D394">
            <v>-77371150</v>
          </cell>
          <cell r="K394">
            <v>77371150</v>
          </cell>
          <cell r="L394">
            <v>0</v>
          </cell>
        </row>
        <row r="395">
          <cell r="B395">
            <v>2320005500</v>
          </cell>
          <cell r="C395" t="str">
            <v>Otras Reservas</v>
          </cell>
          <cell r="D395">
            <v>-4699826968</v>
          </cell>
          <cell r="E395">
            <v>-56251065894</v>
          </cell>
          <cell r="F395">
            <v>0</v>
          </cell>
          <cell r="G395">
            <v>0</v>
          </cell>
          <cell r="H395">
            <v>-229912412</v>
          </cell>
          <cell r="J395">
            <v>-108113622413</v>
          </cell>
          <cell r="K395">
            <v>61180805274</v>
          </cell>
          <cell r="L395">
            <v>-108113622413</v>
          </cell>
        </row>
        <row r="396">
          <cell r="B396">
            <v>2350001000</v>
          </cell>
          <cell r="C396" t="str">
            <v>Resultados acumulados al inici</v>
          </cell>
          <cell r="D396">
            <v>-44671022544</v>
          </cell>
          <cell r="E396">
            <v>-76335574600</v>
          </cell>
          <cell r="F396">
            <v>-6841553763</v>
          </cell>
          <cell r="G396">
            <v>-4428815968</v>
          </cell>
          <cell r="H396">
            <v>-10762834275</v>
          </cell>
          <cell r="I396">
            <v>403918187</v>
          </cell>
          <cell r="J396">
            <v>-89510164802</v>
          </cell>
          <cell r="K396">
            <v>142635882963</v>
          </cell>
          <cell r="L396">
            <v>-89510164802</v>
          </cell>
        </row>
        <row r="397">
          <cell r="B397">
            <v>2350002000</v>
          </cell>
          <cell r="C397" t="str">
            <v>Utilidad (pérdida)del ejercicio</v>
          </cell>
          <cell r="D397">
            <v>-3428291371</v>
          </cell>
          <cell r="E397">
            <v>-14631177167</v>
          </cell>
          <cell r="F397">
            <v>-1621433371</v>
          </cell>
          <cell r="G397">
            <v>-1424000176</v>
          </cell>
          <cell r="H397">
            <v>-1101132000</v>
          </cell>
          <cell r="I397">
            <v>-567827835</v>
          </cell>
          <cell r="J397">
            <v>-91402115702</v>
          </cell>
          <cell r="K397">
            <v>22773861920</v>
          </cell>
          <cell r="L397">
            <v>-91402115702</v>
          </cell>
        </row>
        <row r="398">
          <cell r="B398" t="str">
            <v>PRIMAS DE EMISION</v>
          </cell>
          <cell r="C398" t="str">
            <v>Primas de emision</v>
          </cell>
          <cell r="J398">
            <v>-164064038163</v>
          </cell>
          <cell r="L398">
            <v>-164064038163</v>
          </cell>
        </row>
        <row r="399">
          <cell r="B399">
            <v>2310002000</v>
          </cell>
          <cell r="C399" t="str">
            <v>Sobreprecio venta acciones propias</v>
          </cell>
          <cell r="J399">
            <v>-164064038163</v>
          </cell>
          <cell r="L399">
            <v>-164064038163</v>
          </cell>
        </row>
        <row r="400">
          <cell r="B400" t="str">
            <v>OTRAS PARTICIPACIONES EN EL PATR</v>
          </cell>
          <cell r="C400" t="str">
            <v>Otras participaciones en el patrimonio</v>
          </cell>
          <cell r="D400">
            <v>754269133</v>
          </cell>
          <cell r="E400">
            <v>61060425863</v>
          </cell>
          <cell r="F400">
            <v>27279198</v>
          </cell>
          <cell r="G400">
            <v>41057546</v>
          </cell>
          <cell r="H400">
            <v>21449553</v>
          </cell>
          <cell r="I400">
            <v>410715933</v>
          </cell>
          <cell r="J400">
            <v>5965550209</v>
          </cell>
          <cell r="K400">
            <v>-62315197226</v>
          </cell>
          <cell r="L400">
            <v>5965550209</v>
          </cell>
        </row>
        <row r="401">
          <cell r="B401">
            <v>2320004500</v>
          </cell>
          <cell r="C401" t="str">
            <v>Combinacion de negocio</v>
          </cell>
          <cell r="D401">
            <v>16620779</v>
          </cell>
          <cell r="E401">
            <v>48506589048</v>
          </cell>
          <cell r="G401">
            <v>-370210</v>
          </cell>
          <cell r="I401">
            <v>410715933</v>
          </cell>
          <cell r="J401">
            <v>-6748402472</v>
          </cell>
          <cell r="K401">
            <v>-48933555550</v>
          </cell>
          <cell r="L401">
            <v>-6748402472</v>
          </cell>
        </row>
        <row r="402">
          <cell r="B402">
            <v>2320002000</v>
          </cell>
          <cell r="C402" t="str">
            <v>Reserva capital propio art.41</v>
          </cell>
          <cell r="D402">
            <v>737648354</v>
          </cell>
          <cell r="E402">
            <v>12553836815</v>
          </cell>
          <cell r="F402">
            <v>27279198</v>
          </cell>
          <cell r="G402">
            <v>41427756</v>
          </cell>
          <cell r="H402">
            <v>21449553</v>
          </cell>
          <cell r="J402">
            <v>12713952681</v>
          </cell>
          <cell r="K402">
            <v>-13381641676</v>
          </cell>
          <cell r="L402">
            <v>12713952681</v>
          </cell>
        </row>
        <row r="403">
          <cell r="B403" t="str">
            <v>OTRAS RESERVAS</v>
          </cell>
          <cell r="C403" t="str">
            <v>Otras Reservas</v>
          </cell>
          <cell r="J403">
            <v>4520279807</v>
          </cell>
          <cell r="L403">
            <v>4520279807</v>
          </cell>
        </row>
        <row r="404">
          <cell r="B404">
            <v>2320007000</v>
          </cell>
          <cell r="C404" t="str">
            <v>Otras Reservas Cobertura</v>
          </cell>
          <cell r="J404">
            <v>4520279807</v>
          </cell>
          <cell r="L404">
            <v>4520279807</v>
          </cell>
        </row>
        <row r="405">
          <cell r="B405" t="str">
            <v>PARTICIPACIONES NO CONTROLADORAS</v>
          </cell>
          <cell r="C405" t="str">
            <v>Participaciones no controladoras</v>
          </cell>
          <cell r="K405">
            <v>-33546999</v>
          </cell>
          <cell r="L405">
            <v>-33546999</v>
          </cell>
        </row>
        <row r="406">
          <cell r="B406">
            <v>2290001000</v>
          </cell>
          <cell r="C406" t="str">
            <v>Interes Minoritario</v>
          </cell>
          <cell r="K406">
            <v>-33546999</v>
          </cell>
          <cell r="L406">
            <v>-33546999</v>
          </cell>
        </row>
      </sheetData>
      <sheetData sheetId="3"/>
      <sheetData sheetId="4">
        <row r="2">
          <cell r="D2">
            <v>45565</v>
          </cell>
          <cell r="E2">
            <v>45291</v>
          </cell>
        </row>
      </sheetData>
      <sheetData sheetId="5"/>
      <sheetData sheetId="6">
        <row r="2">
          <cell r="F2" t="str">
            <v>01-07-2024
30-09-2024</v>
          </cell>
          <cell r="G2" t="str">
            <v>01-07-2023
30-09-2023</v>
          </cell>
        </row>
      </sheetData>
      <sheetData sheetId="7">
        <row r="5">
          <cell r="D5">
            <v>579308070</v>
          </cell>
        </row>
        <row r="9">
          <cell r="D9">
            <v>4132331</v>
          </cell>
        </row>
        <row r="11">
          <cell r="D11">
            <v>-214910780</v>
          </cell>
        </row>
        <row r="12">
          <cell r="D12">
            <v>0</v>
          </cell>
        </row>
        <row r="13">
          <cell r="D13">
            <v>-57137975</v>
          </cell>
        </row>
        <row r="15">
          <cell r="D15">
            <v>-45239341</v>
          </cell>
        </row>
        <row r="17">
          <cell r="D17">
            <v>0</v>
          </cell>
        </row>
        <row r="18">
          <cell r="D18">
            <v>0</v>
          </cell>
        </row>
        <row r="19">
          <cell r="D19">
            <v>-29541220</v>
          </cell>
        </row>
        <row r="20">
          <cell r="D20">
            <v>4747284</v>
          </cell>
        </row>
        <row r="21">
          <cell r="D21">
            <v>-22640129</v>
          </cell>
        </row>
        <row r="22">
          <cell r="D22">
            <v>-15479773</v>
          </cell>
        </row>
        <row r="26">
          <cell r="D26">
            <v>0</v>
          </cell>
        </row>
        <row r="27">
          <cell r="D27">
            <v>0</v>
          </cell>
        </row>
        <row r="28">
          <cell r="D28">
            <v>0</v>
          </cell>
        </row>
        <row r="29">
          <cell r="D29">
            <v>0</v>
          </cell>
        </row>
        <row r="30">
          <cell r="D30">
            <v>0</v>
          </cell>
        </row>
        <row r="31">
          <cell r="D31">
            <v>0</v>
          </cell>
        </row>
        <row r="32">
          <cell r="D32">
            <v>4056384</v>
          </cell>
        </row>
        <row r="33">
          <cell r="D33">
            <v>-142673331</v>
          </cell>
        </row>
        <row r="35">
          <cell r="D35">
            <v>-2856262</v>
          </cell>
        </row>
        <row r="47">
          <cell r="D47">
            <v>0</v>
          </cell>
        </row>
        <row r="53">
          <cell r="D53">
            <v>141124217</v>
          </cell>
        </row>
        <row r="57">
          <cell r="D57">
            <v>-145472405</v>
          </cell>
        </row>
        <row r="61">
          <cell r="D61">
            <v>-90100417</v>
          </cell>
        </row>
        <row r="64">
          <cell r="D64">
            <v>-1598321</v>
          </cell>
        </row>
        <row r="70">
          <cell r="D70">
            <v>109156681</v>
          </cell>
        </row>
        <row r="71">
          <cell r="D71">
            <v>74875013</v>
          </cell>
        </row>
      </sheetData>
      <sheetData sheetId="8"/>
      <sheetData sheetId="9"/>
      <sheetData sheetId="10"/>
      <sheetData sheetId="11"/>
      <sheetData sheetId="12">
        <row r="7">
          <cell r="C7">
            <v>2158626</v>
          </cell>
        </row>
        <row r="8">
          <cell r="C8">
            <v>6581562</v>
          </cell>
        </row>
        <row r="9">
          <cell r="C9">
            <v>-8302593</v>
          </cell>
        </row>
        <row r="10">
          <cell r="C10">
            <v>-8605405</v>
          </cell>
        </row>
      </sheetData>
      <sheetData sheetId="13">
        <row r="5">
          <cell r="C5">
            <v>5114438</v>
          </cell>
          <cell r="D5">
            <v>2.9528635487743503E-2</v>
          </cell>
          <cell r="E5">
            <v>16230127</v>
          </cell>
          <cell r="F5">
            <v>2.2708130278972626E-2</v>
          </cell>
          <cell r="G5">
            <v>41997429</v>
          </cell>
          <cell r="H5">
            <v>2.6895043330303299E-2</v>
          </cell>
          <cell r="I5">
            <v>43988107</v>
          </cell>
          <cell r="J5">
            <v>3.1188212782564603E-2</v>
          </cell>
          <cell r="K5">
            <v>82662336</v>
          </cell>
          <cell r="L5">
            <v>2.0162749513345121E-2</v>
          </cell>
        </row>
        <row r="6">
          <cell r="C6">
            <v>8373531</v>
          </cell>
          <cell r="D6">
            <v>6.3502202471319255E-2</v>
          </cell>
          <cell r="E6">
            <v>50401171</v>
          </cell>
          <cell r="F6">
            <v>6.2286650138712839E-2</v>
          </cell>
          <cell r="G6">
            <v>107055307</v>
          </cell>
          <cell r="H6">
            <v>7.6743208740850083E-2</v>
          </cell>
          <cell r="I6">
            <v>34453000</v>
          </cell>
          <cell r="J6">
            <v>7.3199999999999987E-2</v>
          </cell>
          <cell r="K6">
            <v>0</v>
          </cell>
          <cell r="L6">
            <v>0</v>
          </cell>
        </row>
        <row r="7">
          <cell r="C7">
            <v>10322203</v>
          </cell>
          <cell r="D7">
            <v>1.7999999999999999E-2</v>
          </cell>
          <cell r="E7">
            <v>27930509</v>
          </cell>
          <cell r="F7">
            <v>1.7999999999999999E-2</v>
          </cell>
          <cell r="G7">
            <v>62161639</v>
          </cell>
          <cell r="H7">
            <v>2.0975000000000001E-2</v>
          </cell>
          <cell r="I7">
            <v>168860759</v>
          </cell>
          <cell r="J7">
            <v>2.0975000000000001E-2</v>
          </cell>
          <cell r="K7">
            <v>1048728070</v>
          </cell>
          <cell r="L7">
            <v>3.447473091758288E-2</v>
          </cell>
        </row>
        <row r="8">
          <cell r="C8">
            <v>14284</v>
          </cell>
          <cell r="D8">
            <v>3.381559787174461E-2</v>
          </cell>
          <cell r="E8">
            <v>1734984</v>
          </cell>
          <cell r="F8">
            <v>4.4596497143489511E-2</v>
          </cell>
          <cell r="G8">
            <v>1468244</v>
          </cell>
          <cell r="H8">
            <v>4.7142041104884486E-2</v>
          </cell>
          <cell r="I8">
            <v>804169</v>
          </cell>
          <cell r="J8">
            <v>2.6456254841954862E-2</v>
          </cell>
          <cell r="K8">
            <v>0</v>
          </cell>
          <cell r="L8">
            <v>0</v>
          </cell>
        </row>
        <row r="9">
          <cell r="C9">
            <v>129134470</v>
          </cell>
          <cell r="D9">
            <v>0</v>
          </cell>
          <cell r="E9">
            <v>8296985</v>
          </cell>
          <cell r="F9">
            <v>0</v>
          </cell>
          <cell r="G9">
            <v>814876</v>
          </cell>
          <cell r="H9">
            <v>0</v>
          </cell>
          <cell r="I9">
            <v>289141</v>
          </cell>
          <cell r="J9">
            <v>0</v>
          </cell>
          <cell r="K9">
            <v>282955</v>
          </cell>
          <cell r="L9">
            <v>0</v>
          </cell>
        </row>
        <row r="20">
          <cell r="C20">
            <v>0</v>
          </cell>
          <cell r="D20">
            <v>2.6000000000000002E-2</v>
          </cell>
          <cell r="E20">
            <v>74328</v>
          </cell>
          <cell r="F20">
            <v>2.6000000000000002E-2</v>
          </cell>
          <cell r="G20">
            <v>88045</v>
          </cell>
          <cell r="H20">
            <v>2.6000000000000002E-2</v>
          </cell>
          <cell r="I20">
            <v>0</v>
          </cell>
          <cell r="J20">
            <v>2.6000000000000002E-2</v>
          </cell>
          <cell r="K20">
            <v>0</v>
          </cell>
          <cell r="L20">
            <v>2.6000000000000002E-2</v>
          </cell>
        </row>
        <row r="21">
          <cell r="C21">
            <v>6372</v>
          </cell>
          <cell r="D21">
            <v>4.9000000000000002E-2</v>
          </cell>
          <cell r="E21">
            <v>850089</v>
          </cell>
          <cell r="F21">
            <v>4.9000000000000002E-2</v>
          </cell>
          <cell r="G21">
            <v>824714</v>
          </cell>
          <cell r="H21">
            <v>4.9000000000000002E-2</v>
          </cell>
          <cell r="I21">
            <v>175778</v>
          </cell>
          <cell r="J21">
            <v>4.9000000000000002E-2</v>
          </cell>
          <cell r="K21">
            <v>0</v>
          </cell>
          <cell r="L21">
            <v>4.9000000000000002E-2</v>
          </cell>
        </row>
        <row r="22">
          <cell r="C22">
            <v>0</v>
          </cell>
          <cell r="D22">
            <v>2.4E-2</v>
          </cell>
          <cell r="E22">
            <v>72839</v>
          </cell>
          <cell r="F22">
            <v>2.4E-2</v>
          </cell>
          <cell r="G22">
            <v>64743</v>
          </cell>
          <cell r="H22">
            <v>2.4E-2</v>
          </cell>
          <cell r="I22">
            <v>0</v>
          </cell>
          <cell r="J22">
            <v>2.4E-2</v>
          </cell>
          <cell r="K22">
            <v>0</v>
          </cell>
          <cell r="L22">
            <v>2.4E-2</v>
          </cell>
        </row>
        <row r="23">
          <cell r="C23">
            <v>0</v>
          </cell>
          <cell r="D23">
            <v>4.4999999999999998E-2</v>
          </cell>
          <cell r="E23">
            <v>25300</v>
          </cell>
          <cell r="F23">
            <v>4.4999999999999998E-2</v>
          </cell>
          <cell r="G23">
            <v>7643</v>
          </cell>
          <cell r="H23">
            <v>4.4999999999999998E-2</v>
          </cell>
          <cell r="I23">
            <v>0</v>
          </cell>
          <cell r="J23">
            <v>4.4999999999999998E-2</v>
          </cell>
          <cell r="K23">
            <v>0</v>
          </cell>
          <cell r="L23">
            <v>4.4999999999999998E-2</v>
          </cell>
        </row>
        <row r="24">
          <cell r="C24">
            <v>0</v>
          </cell>
          <cell r="D24">
            <v>0.04</v>
          </cell>
          <cell r="E24">
            <v>3495</v>
          </cell>
          <cell r="F24">
            <v>0.04</v>
          </cell>
          <cell r="G24">
            <v>1229</v>
          </cell>
          <cell r="H24">
            <v>0.04</v>
          </cell>
          <cell r="I24">
            <v>0</v>
          </cell>
          <cell r="J24">
            <v>0.04</v>
          </cell>
          <cell r="K24">
            <v>0</v>
          </cell>
          <cell r="L24">
            <v>0.04</v>
          </cell>
        </row>
        <row r="25">
          <cell r="C25">
            <v>0</v>
          </cell>
          <cell r="D25">
            <v>4.5999999999999999E-2</v>
          </cell>
          <cell r="E25">
            <v>101031</v>
          </cell>
          <cell r="F25">
            <v>4.5999999999999999E-2</v>
          </cell>
          <cell r="G25">
            <v>108151</v>
          </cell>
          <cell r="H25">
            <v>4.5999999999999999E-2</v>
          </cell>
          <cell r="I25">
            <v>0</v>
          </cell>
          <cell r="J25">
            <v>4.5999999999999999E-2</v>
          </cell>
          <cell r="K25">
            <v>0</v>
          </cell>
          <cell r="L25">
            <v>4.5999999999999999E-2</v>
          </cell>
        </row>
        <row r="26">
          <cell r="C26">
            <v>0</v>
          </cell>
          <cell r="D26">
            <v>1.7999999999999999E-2</v>
          </cell>
          <cell r="E26">
            <v>159626</v>
          </cell>
          <cell r="F26">
            <v>1.7999999999999999E-2</v>
          </cell>
          <cell r="G26">
            <v>0</v>
          </cell>
          <cell r="H26">
            <v>1.7999999999999999E-2</v>
          </cell>
          <cell r="I26">
            <v>589787</v>
          </cell>
          <cell r="J26">
            <v>1.7999999999999999E-2</v>
          </cell>
          <cell r="K26">
            <v>0</v>
          </cell>
          <cell r="L26">
            <v>1.7999999999999999E-2</v>
          </cell>
        </row>
        <row r="27">
          <cell r="C27">
            <v>1850</v>
          </cell>
          <cell r="D27">
            <v>5.3000000000000005E-2</v>
          </cell>
          <cell r="E27">
            <v>189057</v>
          </cell>
          <cell r="F27">
            <v>5.3000000000000005E-2</v>
          </cell>
          <cell r="G27">
            <v>277593</v>
          </cell>
          <cell r="H27">
            <v>5.3000000000000005E-2</v>
          </cell>
          <cell r="I27">
            <v>38604</v>
          </cell>
          <cell r="J27">
            <v>5.3000000000000005E-2</v>
          </cell>
          <cell r="K27">
            <v>0</v>
          </cell>
          <cell r="L27">
            <v>5.3000000000000005E-2</v>
          </cell>
        </row>
        <row r="28">
          <cell r="C28">
            <v>6062</v>
          </cell>
          <cell r="D28">
            <v>1.2E-2</v>
          </cell>
          <cell r="E28">
            <v>0</v>
          </cell>
          <cell r="F28">
            <v>1.2E-2</v>
          </cell>
          <cell r="G28">
            <v>535</v>
          </cell>
          <cell r="H28">
            <v>1.2E-2</v>
          </cell>
          <cell r="I28">
            <v>0</v>
          </cell>
          <cell r="J28">
            <v>1.2E-2</v>
          </cell>
          <cell r="K28">
            <v>0</v>
          </cell>
          <cell r="L28">
            <v>1.2E-2</v>
          </cell>
        </row>
        <row r="29">
          <cell r="C29">
            <v>0</v>
          </cell>
          <cell r="D29">
            <v>5.1000000000000004E-2</v>
          </cell>
          <cell r="E29">
            <v>259219</v>
          </cell>
          <cell r="F29">
            <v>5.1000000000000004E-2</v>
          </cell>
          <cell r="G29">
            <v>95591</v>
          </cell>
          <cell r="H29">
            <v>5.1000000000000004E-2</v>
          </cell>
          <cell r="I29">
            <v>0</v>
          </cell>
          <cell r="J29">
            <v>5.1000000000000004E-2</v>
          </cell>
          <cell r="K29">
            <v>0</v>
          </cell>
          <cell r="L29">
            <v>5.1000000000000004E-2</v>
          </cell>
        </row>
      </sheetData>
      <sheetData sheetId="14">
        <row r="12">
          <cell r="C12">
            <v>143681174</v>
          </cell>
        </row>
        <row r="13">
          <cell r="C13">
            <v>30175334</v>
          </cell>
        </row>
        <row r="14">
          <cell r="C14">
            <v>968661127</v>
          </cell>
        </row>
        <row r="15">
          <cell r="C15">
            <v>168579944</v>
          </cell>
        </row>
        <row r="16">
          <cell r="C16">
            <v>8457891</v>
          </cell>
        </row>
        <row r="17">
          <cell r="C17">
            <v>4021681</v>
          </cell>
        </row>
      </sheetData>
      <sheetData sheetId="15">
        <row r="5">
          <cell r="C5">
            <v>144212201</v>
          </cell>
          <cell r="E5">
            <v>229</v>
          </cell>
          <cell r="F5">
            <v>3306348</v>
          </cell>
        </row>
      </sheetData>
      <sheetData sheetId="16"/>
      <sheetData sheetId="17"/>
      <sheetData sheetId="18">
        <row r="4">
          <cell r="C4">
            <v>159581554</v>
          </cell>
        </row>
        <row r="5">
          <cell r="C5">
            <v>760649</v>
          </cell>
        </row>
        <row r="6">
          <cell r="C6">
            <v>8019184</v>
          </cell>
        </row>
        <row r="7">
          <cell r="C7">
            <v>-51854888</v>
          </cell>
        </row>
        <row r="9">
          <cell r="C9">
            <v>4420258</v>
          </cell>
        </row>
        <row r="10">
          <cell r="C10">
            <v>-653574</v>
          </cell>
        </row>
        <row r="11">
          <cell r="C11">
            <v>3766684</v>
          </cell>
          <cell r="D11">
            <v>3778724</v>
          </cell>
        </row>
        <row r="25">
          <cell r="C25">
            <v>-52508462</v>
          </cell>
          <cell r="D25">
            <v>-45961780</v>
          </cell>
        </row>
        <row r="51">
          <cell r="C51">
            <v>55156302575</v>
          </cell>
        </row>
        <row r="52">
          <cell r="C52">
            <v>45840776317</v>
          </cell>
        </row>
      </sheetData>
      <sheetData sheetId="19">
        <row r="47">
          <cell r="C47">
            <v>-7538472</v>
          </cell>
        </row>
        <row r="48">
          <cell r="C48">
            <v>-44969990</v>
          </cell>
        </row>
        <row r="50">
          <cell r="C50">
            <v>4109</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ow r="5">
          <cell r="C5">
            <v>45565</v>
          </cell>
        </row>
      </sheetData>
      <sheetData sheetId="66"/>
      <sheetData sheetId="67"/>
      <sheetData sheetId="68"/>
      <sheetData sheetId="69"/>
      <sheetData sheetId="70">
        <row r="6">
          <cell r="C6">
            <v>15933</v>
          </cell>
        </row>
      </sheetData>
      <sheetData sheetId="71"/>
      <sheetData sheetId="72">
        <row r="7">
          <cell r="C7">
            <v>358539292</v>
          </cell>
        </row>
      </sheetData>
      <sheetData sheetId="73">
        <row r="3">
          <cell r="C3">
            <v>45565</v>
          </cell>
        </row>
      </sheetData>
      <sheetData sheetId="74"/>
      <sheetData sheetId="75"/>
      <sheetData sheetId="76"/>
      <sheetData sheetId="77">
        <row r="3">
          <cell r="E3">
            <v>45565</v>
          </cell>
        </row>
      </sheetData>
      <sheetData sheetId="78"/>
      <sheetData sheetId="79"/>
      <sheetData sheetId="80"/>
      <sheetData sheetId="81"/>
      <sheetData sheetId="82"/>
      <sheetData sheetId="83">
        <row r="6">
          <cell r="C6">
            <v>58604557</v>
          </cell>
        </row>
      </sheetData>
      <sheetData sheetId="84"/>
      <sheetData sheetId="85">
        <row r="8">
          <cell r="D8">
            <v>9703217</v>
          </cell>
        </row>
      </sheetData>
      <sheetData sheetId="86">
        <row r="5">
          <cell r="D5">
            <v>42039765</v>
          </cell>
        </row>
      </sheetData>
      <sheetData sheetId="87"/>
      <sheetData sheetId="88"/>
      <sheetData sheetId="89"/>
      <sheetData sheetId="90"/>
      <sheetData sheetId="91"/>
      <sheetData sheetId="92"/>
      <sheetData sheetId="93"/>
      <sheetData sheetId="94"/>
      <sheetData sheetId="95"/>
      <sheetData sheetId="96">
        <row r="5">
          <cell r="D5">
            <v>49633</v>
          </cell>
        </row>
      </sheetData>
      <sheetData sheetId="97"/>
      <sheetData sheetId="98"/>
      <sheetData sheetId="9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vío Fecu"/>
      <sheetName val="Notas resultado"/>
      <sheetName val="Resultado_Mar22"/>
      <sheetName val="Resultado_Mar21"/>
      <sheetName val="Balance_Dic21"/>
      <sheetName val="Balance_Mar22"/>
      <sheetName val="Activo"/>
      <sheetName val="Pasivo"/>
      <sheetName val="Resultado"/>
      <sheetName val="Flujo"/>
      <sheetName val="Patrimonio"/>
      <sheetName val="Nuevos pronunciamientos"/>
      <sheetName val="N2.2 Filiales"/>
      <sheetName val="N2.2 Moneda Extranjera"/>
      <sheetName val="Perfil Vencimiento"/>
      <sheetName val="Tasa de interes"/>
      <sheetName val="Análisis de Sesibilización"/>
      <sheetName val="Efectivo"/>
      <sheetName val="Equivalente Efe."/>
      <sheetName val="Deudores"/>
      <sheetName val="Estratificación Deudores"/>
      <sheetName val="CxC Relacionadas"/>
      <sheetName val="CxP Relacionadas"/>
      <sheetName val="Transacciones"/>
      <sheetName val="Directorio y Comité"/>
      <sheetName val="Inventarios"/>
      <sheetName val=" Imptos corrientes"/>
      <sheetName val="Mantenido Venta"/>
      <sheetName val="Intangibles"/>
      <sheetName val="Plusvalía"/>
      <sheetName val="PP&amp;E"/>
      <sheetName val=" NIIF 16"/>
      <sheetName val="Pasivos NIIF 16"/>
      <sheetName val="Impto Renta y Diferidos"/>
      <sheetName val="Clases Inst. Finan."/>
      <sheetName val="AFR"/>
      <sheetName val="Préstamos CP"/>
      <sheetName val="Préstamos LP"/>
      <sheetName val="Bonos CP"/>
      <sheetName val="Bonos LP"/>
      <sheetName val="Conciliación SI y SF"/>
      <sheetName val="Valor Justo"/>
      <sheetName val="Acreed. Comerciales"/>
      <sheetName val="Proveedores x Venc."/>
      <sheetName val="Otras Provisiones"/>
      <sheetName val="Beneficios Empleados"/>
      <sheetName val="Pasivo No Financiero"/>
      <sheetName val="Minoritarios"/>
      <sheetName val="Ingresos_Ordinarios"/>
      <sheetName val="Gastos x Naturaleza"/>
      <sheetName val="Otros Ingresos_Gastos"/>
      <sheetName val="Diferencia de cambio"/>
      <sheetName val="Rdo. Unid. Reajuste"/>
      <sheetName val="Segmentos"/>
      <sheetName val="Ganancia x acción"/>
      <sheetName val="EEFF filiales"/>
      <sheetName val="Garantías"/>
      <sheetName val="Restricciones"/>
      <sheetName val="Costos finan. Capital."/>
      <sheetName val="Medio ambiente"/>
      <sheetName val="CxC CxP Relacionadas_xbrl"/>
    </sheetNames>
    <sheetDataSet>
      <sheetData sheetId="0" refreshError="1"/>
      <sheetData sheetId="1" refreshError="1"/>
      <sheetData sheetId="2">
        <row r="1">
          <cell r="B1" t="str">
            <v>Posición</v>
          </cell>
        </row>
      </sheetData>
      <sheetData sheetId="3" refreshError="1"/>
      <sheetData sheetId="4" refreshError="1"/>
      <sheetData sheetId="5" refreshError="1"/>
      <sheetData sheetId="6"/>
      <sheetData sheetId="7" refreshError="1"/>
      <sheetData sheetId="8">
        <row r="4">
          <cell r="D4">
            <v>150338677</v>
          </cell>
        </row>
      </sheetData>
      <sheetData sheetId="9">
        <row r="5">
          <cell r="D5">
            <v>163360836</v>
          </cell>
        </row>
        <row r="64">
          <cell r="D64">
            <v>0</v>
          </cell>
        </row>
      </sheetData>
      <sheetData sheetId="10" refreshError="1"/>
      <sheetData sheetId="11" refreshError="1"/>
      <sheetData sheetId="12">
        <row r="9">
          <cell r="E9" t="str">
            <v>61.808.000-5</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66">
          <cell r="C66">
            <v>-14781990</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ow r="65">
          <cell r="C65">
            <v>-8589612</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vío Fecu"/>
      <sheetName val="Notas resultado"/>
      <sheetName val="Resultado_Jun22"/>
      <sheetName val="Resultado_jun21"/>
      <sheetName val="Balance_Dic21"/>
      <sheetName val="Balance_Jun22"/>
      <sheetName val="Activo"/>
      <sheetName val="Pasivo"/>
      <sheetName val="Resultado"/>
      <sheetName val="Flujo"/>
      <sheetName val="Patrimonio"/>
      <sheetName val="Nuevos pronunciamientos"/>
      <sheetName val="N2.2 Filiales"/>
      <sheetName val="N2.2 Moneda Extranjera"/>
      <sheetName val="Perfil Vencimiento"/>
      <sheetName val="Tasa de interes"/>
      <sheetName val="Análisis de Sesibilización"/>
      <sheetName val="Efectivo"/>
      <sheetName val="Equivalente Efe."/>
      <sheetName val="Deudores"/>
      <sheetName val="Estratificación Deudores"/>
      <sheetName val="CxC Relacionadas"/>
      <sheetName val="CxP Relacionadas"/>
      <sheetName val="Transacciones"/>
      <sheetName val="Directorio y Comité"/>
      <sheetName val="Inventarios"/>
      <sheetName val=" Imptos corrientes"/>
      <sheetName val="Mantenido Venta"/>
      <sheetName val="Intangibles"/>
      <sheetName val="Plusvalía"/>
      <sheetName val="PP&amp;E"/>
      <sheetName val=" NIIF 16"/>
      <sheetName val="Pasivos NIIF 16"/>
      <sheetName val="Impto Renta y Diferidos"/>
      <sheetName val="Clases Inst. Finan."/>
      <sheetName val="AFR"/>
      <sheetName val="Préstamos CP"/>
      <sheetName val="Préstamos LP"/>
      <sheetName val="Bonos CP"/>
      <sheetName val="Bonos LP"/>
      <sheetName val="Conciliación SI y SF"/>
      <sheetName val="Valor Justo"/>
      <sheetName val="Acreed. Comerciales"/>
      <sheetName val="Proveedores x Venc."/>
      <sheetName val="Otras Provisiones"/>
      <sheetName val="Beneficios Empleados"/>
      <sheetName val="Pasivo No Financiero"/>
      <sheetName val="Minoritarios"/>
      <sheetName val="Ingresos_Ordinarios"/>
      <sheetName val="Gastos x Naturaleza"/>
      <sheetName val="Otros Ingresos_Gastos"/>
      <sheetName val="Diferencia de cambio"/>
      <sheetName val="Rdo. Unid. Reajuste"/>
      <sheetName val="Segmentos"/>
      <sheetName val="Ganancia x acción"/>
      <sheetName val="EEFF filiales"/>
      <sheetName val="Garantías"/>
      <sheetName val="Restricciones"/>
      <sheetName val="Costos finan. Capital."/>
      <sheetName val="Medio ambiente"/>
      <sheetName val="CxC CxP Relacionadas_xbrl"/>
      <sheetName val="Informacion General"/>
    </sheetNames>
    <sheetDataSet>
      <sheetData sheetId="0"/>
      <sheetData sheetId="1"/>
      <sheetData sheetId="2"/>
      <sheetData sheetId="3"/>
      <sheetData sheetId="4"/>
      <sheetData sheetId="5"/>
      <sheetData sheetId="6"/>
      <sheetData sheetId="7"/>
      <sheetData sheetId="8"/>
      <sheetData sheetId="9">
        <row r="5">
          <cell r="D5">
            <v>329481280</v>
          </cell>
        </row>
        <row r="65">
          <cell r="D65">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pp"/>
      <sheetName val="pantallazos"/>
    </sheetNames>
    <sheetDataSet>
      <sheetData sheetId="0">
        <row r="29">
          <cell r="C29">
            <v>0.99990029999999996</v>
          </cell>
        </row>
      </sheetData>
      <sheetData sheetId="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vío Fecu"/>
      <sheetName val="Notas resultado"/>
      <sheetName val="Resultado_Sept22"/>
      <sheetName val="Resultado_Sept21"/>
      <sheetName val="Balance_Dic21"/>
      <sheetName val="Balance_Sept22"/>
      <sheetName val="Activo"/>
      <sheetName val="Pasivo"/>
      <sheetName val="Resultado"/>
      <sheetName val="Flujo"/>
      <sheetName val="Patrimonio"/>
      <sheetName val="Nuevos pronunciamientos"/>
      <sheetName val="N2.2 Filiales"/>
      <sheetName val="N2.2 Moneda Extranjera"/>
      <sheetName val="Perfil Vencimiento"/>
      <sheetName val="Tasa de interes"/>
      <sheetName val="Análisis de Sesibilización"/>
      <sheetName val="Efectivo"/>
      <sheetName val="Equivalente Efe."/>
      <sheetName val="Deudores"/>
      <sheetName val="Estratificación Deudores"/>
      <sheetName val="CxC Relacionadas"/>
      <sheetName val="CxP Relacionadas"/>
      <sheetName val="Transacciones"/>
      <sheetName val="Directorio y Comité"/>
      <sheetName val="Inventarios"/>
      <sheetName val=" Imptos corrientes"/>
      <sheetName val="Mantenido Venta"/>
      <sheetName val="Intangibles"/>
      <sheetName val="Plusvalía"/>
      <sheetName val="PP&amp;E"/>
      <sheetName val=" NIIF 16"/>
      <sheetName val="Pasivos NIIF 16"/>
      <sheetName val="Impto Renta y Diferidos"/>
      <sheetName val="Clases Inst. Finan."/>
      <sheetName val="AFR"/>
      <sheetName val="Préstamos CP"/>
      <sheetName val="Préstamos LP"/>
      <sheetName val="Bonos CP"/>
      <sheetName val="Bonos LP"/>
      <sheetName val="Conciliación SI y SF"/>
      <sheetName val="Valor Justo"/>
      <sheetName val="Acreed. Comerciales"/>
      <sheetName val="Proveedores x Venc."/>
      <sheetName val="Otras Provisiones"/>
      <sheetName val="Beneficios Empleados"/>
      <sheetName val="Pasivo No Financiero"/>
      <sheetName val="Minoritarios"/>
      <sheetName val="Ingresos_Ordinarios"/>
      <sheetName val="Gastos x Naturaleza"/>
      <sheetName val="Otros Ingresos_Gastos"/>
      <sheetName val="Diferencia de cambio"/>
      <sheetName val="Rdo. Unid. Reajuste"/>
      <sheetName val="Segmentos"/>
      <sheetName val="Ganancia x acción"/>
      <sheetName val="EEFF filiales"/>
      <sheetName val="Garantías"/>
      <sheetName val="Restricciones"/>
      <sheetName val="Costos finan. Capital."/>
      <sheetName val="Medio ambiente"/>
      <sheetName val="CxC CxP Relacionadas_xbrl"/>
      <sheetName val="Perdidas de valor"/>
      <sheetName val="Reclasificaciones"/>
      <sheetName val="Informacion General"/>
    </sheetNames>
    <sheetDataSet>
      <sheetData sheetId="0" refreshError="1"/>
      <sheetData sheetId="1" refreshError="1"/>
      <sheetData sheetId="2" refreshError="1"/>
      <sheetData sheetId="3" refreshError="1"/>
      <sheetData sheetId="4">
        <row r="1">
          <cell r="B1" t="str">
            <v>Posición</v>
          </cell>
        </row>
      </sheetData>
      <sheetData sheetId="5" refreshError="1"/>
      <sheetData sheetId="6" refreshError="1"/>
      <sheetData sheetId="7" refreshError="1"/>
      <sheetData sheetId="8" refreshError="1"/>
      <sheetData sheetId="9" refreshError="1"/>
      <sheetData sheetId="10">
        <row r="5">
          <cell r="D5">
            <v>468358402</v>
          </cell>
        </row>
        <row r="9">
          <cell r="G9">
            <v>-20490750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86">
          <cell r="G86">
            <v>377223</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Mar 2023"/>
      <sheetName val="Balance Mar 2024"/>
      <sheetName val="Resultado Mar 2024"/>
      <sheetName val="Activo"/>
      <sheetName val="Pasivo"/>
      <sheetName val="Resultado"/>
      <sheetName val="Cambio Patrimonio"/>
      <sheetName val="Fluj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ota nueva"/>
      <sheetName val="N16.5 Valor Justo"/>
      <sheetName val="N16.6 Derivados"/>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CovenantAA"/>
      <sheetName val="CovenantAC"/>
      <sheetName val="N6 CxC CxP Relacionadas"/>
      <sheetName val="N37 Otros Activos No F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7">
          <cell r="I17">
            <v>-5407660</v>
          </cell>
        </row>
        <row r="24">
          <cell r="I24">
            <v>-2781822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2"/>
      <sheetName val="Resultado Dic 2022"/>
      <sheetName val="Balance Dic 2023"/>
      <sheetName val="Resultado Dic 2023"/>
      <sheetName val="Activo"/>
      <sheetName val="Pasivo"/>
      <sheetName val="Resultado"/>
      <sheetName val="Flujo"/>
      <sheetName val="Cambio Patrimoni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N16.6 Derivados"/>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N6 CxC CxP Relacionadas"/>
      <sheetName val="CovenantAA"/>
      <sheetName val="Covenant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I7">
            <v>4258574</v>
          </cell>
        </row>
        <row r="19">
          <cell r="I19">
            <v>-5407660</v>
          </cell>
          <cell r="K19">
            <v>-2187176</v>
          </cell>
        </row>
        <row r="22">
          <cell r="J22">
            <v>-197977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4">
          <cell r="H24">
            <v>45216696</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2"/>
      <sheetName val="Resultado Dic 2022"/>
      <sheetName val="Balance Dic 2023"/>
      <sheetName val="Resultado Dic 2023"/>
      <sheetName val="Activo"/>
      <sheetName val="Pasivo"/>
      <sheetName val="Resultado"/>
      <sheetName val="Flujo"/>
      <sheetName val="Cambio Patrimoni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N16.6 Derivados"/>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N6 CxC CxP Relacionadas"/>
      <sheetName val="CovenantAA"/>
      <sheetName val="CovenantAC"/>
    </sheetNames>
    <sheetDataSet>
      <sheetData sheetId="0"/>
      <sheetData sheetId="1"/>
      <sheetData sheetId="2"/>
      <sheetData sheetId="3"/>
      <sheetData sheetId="4"/>
      <sheetData sheetId="5"/>
      <sheetData sheetId="6"/>
      <sheetData sheetId="7"/>
      <sheetData sheetId="8">
        <row r="7">
          <cell r="K7">
            <v>-164657</v>
          </cell>
        </row>
        <row r="9">
          <cell r="G9">
            <v>-90248678</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5">
          <cell r="C5">
            <v>460525</v>
          </cell>
        </row>
      </sheetData>
      <sheetData sheetId="24"/>
      <sheetData sheetId="25"/>
      <sheetData sheetId="26"/>
      <sheetData sheetId="27"/>
      <sheetData sheetId="28"/>
      <sheetData sheetId="29"/>
      <sheetData sheetId="30"/>
      <sheetData sheetId="31"/>
      <sheetData sheetId="32"/>
      <sheetData sheetId="33"/>
      <sheetData sheetId="34"/>
      <sheetData sheetId="35">
        <row r="24">
          <cell r="E24">
            <v>155029889</v>
          </cell>
        </row>
      </sheetData>
      <sheetData sheetId="36"/>
      <sheetData sheetId="37">
        <row r="21">
          <cell r="J21">
            <v>136240440</v>
          </cell>
        </row>
      </sheetData>
      <sheetData sheetId="38"/>
      <sheetData sheetId="39">
        <row r="8">
          <cell r="L8">
            <v>64493467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Mar 2023"/>
      <sheetName val="Balance Mar 2024"/>
      <sheetName val="Resultado Mar 2024"/>
      <sheetName val="Activo"/>
      <sheetName val="Pasivo"/>
      <sheetName val="Resultado"/>
      <sheetName val="Cambio Patrimonio"/>
      <sheetName val="Fluj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ota nueva"/>
      <sheetName val="N16.5 Valor Justo"/>
      <sheetName val="N16.6 Derivados"/>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CovenantAA"/>
      <sheetName val="CovenantAC"/>
      <sheetName val="N6 CxC CxP Relacionadas"/>
      <sheetName val="N37 Otros Activos No Fin"/>
    </sheetNames>
    <sheetDataSet>
      <sheetData sheetId="0"/>
      <sheetData sheetId="1"/>
      <sheetData sheetId="2"/>
      <sheetData sheetId="3"/>
      <sheetData sheetId="4">
        <row r="2">
          <cell r="D2">
            <v>45382</v>
          </cell>
          <cell r="E2">
            <v>45291</v>
          </cell>
        </row>
        <row r="8">
          <cell r="D8">
            <v>141236310</v>
          </cell>
          <cell r="E8">
            <v>132007468</v>
          </cell>
        </row>
      </sheetData>
      <sheetData sheetId="5">
        <row r="15">
          <cell r="D15">
            <v>313345363</v>
          </cell>
        </row>
      </sheetData>
      <sheetData sheetId="6"/>
      <sheetData sheetId="7"/>
      <sheetData sheetId="8">
        <row r="5">
          <cell r="D5">
            <v>209483331</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a (3)"/>
    </sheetNames>
    <sheetDataSet>
      <sheetData sheetId="0">
        <row r="4">
          <cell r="C4">
            <v>159581553</v>
          </cell>
        </row>
        <row r="18">
          <cell r="C18">
            <v>-6550791</v>
          </cell>
        </row>
        <row r="19">
          <cell r="C19">
            <v>4109</v>
          </cell>
        </row>
        <row r="26">
          <cell r="C26">
            <v>105444816</v>
          </cell>
          <cell r="D26">
            <v>5124914</v>
          </cell>
          <cell r="E26">
            <v>3124684</v>
          </cell>
          <cell r="F26">
            <v>45887139</v>
          </cell>
        </row>
        <row r="27">
          <cell r="C27">
            <v>309738</v>
          </cell>
          <cell r="F27">
            <v>450911</v>
          </cell>
        </row>
        <row r="28">
          <cell r="C28">
            <v>8019184</v>
          </cell>
          <cell r="F28">
            <v>4420258</v>
          </cell>
        </row>
        <row r="30">
          <cell r="C30">
            <v>-1930475</v>
          </cell>
          <cell r="D30">
            <v>-2023052</v>
          </cell>
          <cell r="E30">
            <v>-1563312</v>
          </cell>
          <cell r="F30">
            <v>-46991623</v>
          </cell>
        </row>
        <row r="37">
          <cell r="C37">
            <v>118315635</v>
          </cell>
          <cell r="D37">
            <v>6102480</v>
          </cell>
          <cell r="E37">
            <v>3763339</v>
          </cell>
          <cell r="F37">
            <v>40228314</v>
          </cell>
        </row>
        <row r="38">
          <cell r="C38">
            <v>1147562</v>
          </cell>
          <cell r="D38" t="str">
            <v>-</v>
          </cell>
          <cell r="E38" t="str">
            <v>-</v>
          </cell>
          <cell r="F38">
            <v>361840</v>
          </cell>
        </row>
        <row r="39">
          <cell r="C39">
            <v>7587548</v>
          </cell>
          <cell r="D39" t="str">
            <v>-</v>
          </cell>
          <cell r="E39" t="str">
            <v>-</v>
          </cell>
          <cell r="F39">
            <v>4241254</v>
          </cell>
        </row>
        <row r="50">
          <cell r="C50">
            <v>634314</v>
          </cell>
          <cell r="D50">
            <v>56713434</v>
          </cell>
          <cell r="G50">
            <v>634314</v>
          </cell>
        </row>
        <row r="51">
          <cell r="C51">
            <v>1003424</v>
          </cell>
          <cell r="D51">
            <v>40664627</v>
          </cell>
          <cell r="E51">
            <v>7256</v>
          </cell>
          <cell r="F51">
            <v>241439</v>
          </cell>
          <cell r="G51">
            <v>1010680</v>
          </cell>
        </row>
        <row r="52">
          <cell r="C52">
            <v>200215</v>
          </cell>
          <cell r="D52">
            <v>10927856</v>
          </cell>
          <cell r="E52">
            <v>14429</v>
          </cell>
          <cell r="F52">
            <v>665860</v>
          </cell>
          <cell r="G52">
            <v>214644</v>
          </cell>
        </row>
        <row r="53">
          <cell r="C53">
            <v>55714</v>
          </cell>
          <cell r="D53">
            <v>3537347</v>
          </cell>
          <cell r="E53">
            <v>17329</v>
          </cell>
          <cell r="F53">
            <v>1023175</v>
          </cell>
          <cell r="G53">
            <v>73043</v>
          </cell>
        </row>
        <row r="54">
          <cell r="C54">
            <v>22897</v>
          </cell>
          <cell r="D54">
            <v>1217413</v>
          </cell>
          <cell r="E54">
            <v>8538</v>
          </cell>
          <cell r="F54">
            <v>638901</v>
          </cell>
          <cell r="G54">
            <v>31435</v>
          </cell>
        </row>
        <row r="55">
          <cell r="C55">
            <v>15294</v>
          </cell>
          <cell r="D55">
            <v>892209</v>
          </cell>
          <cell r="E55">
            <v>7255</v>
          </cell>
          <cell r="F55">
            <v>668113</v>
          </cell>
          <cell r="G55">
            <v>22549</v>
          </cell>
        </row>
        <row r="56">
          <cell r="C56">
            <v>10617</v>
          </cell>
          <cell r="D56">
            <v>992240</v>
          </cell>
          <cell r="E56">
            <v>6327</v>
          </cell>
          <cell r="F56">
            <v>716038</v>
          </cell>
          <cell r="G56">
            <v>16944</v>
          </cell>
        </row>
        <row r="57">
          <cell r="C57">
            <v>8104</v>
          </cell>
          <cell r="D57">
            <v>781370</v>
          </cell>
          <cell r="E57">
            <v>5472</v>
          </cell>
          <cell r="F57">
            <v>684119</v>
          </cell>
          <cell r="G57">
            <v>13576</v>
          </cell>
        </row>
        <row r="58">
          <cell r="C58">
            <v>6468</v>
          </cell>
          <cell r="D58">
            <v>780002</v>
          </cell>
          <cell r="E58">
            <v>5552</v>
          </cell>
          <cell r="F58">
            <v>879193</v>
          </cell>
          <cell r="G58">
            <v>12020</v>
          </cell>
        </row>
        <row r="59">
          <cell r="C59">
            <v>100740</v>
          </cell>
          <cell r="D59">
            <v>11305157</v>
          </cell>
          <cell r="E59">
            <v>88206</v>
          </cell>
          <cell r="F59">
            <v>39453151</v>
          </cell>
          <cell r="G59">
            <v>188946</v>
          </cell>
        </row>
        <row r="91">
          <cell r="C91">
            <v>1200</v>
          </cell>
          <cell r="D91">
            <v>450910.80999999994</v>
          </cell>
        </row>
        <row r="92">
          <cell r="C92">
            <v>5</v>
          </cell>
          <cell r="D92">
            <v>464160</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Mar 2023"/>
      <sheetName val="Balance Mar 2024"/>
      <sheetName val="Resultado Mar 2024"/>
      <sheetName val="Activo"/>
      <sheetName val="Pasivo"/>
      <sheetName val="Resultado"/>
      <sheetName val="Cambio Patrimonio"/>
      <sheetName val="Fluj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ota nueva"/>
      <sheetName val="N16.5 Valor Justo"/>
      <sheetName val="N16.6 Derivados"/>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CovenantAA"/>
      <sheetName val="CovenantAC"/>
      <sheetName val="N6 CxC CxP Relacionadas"/>
      <sheetName val="N37 Otros Activos No Fin"/>
    </sheetNames>
    <sheetDataSet>
      <sheetData sheetId="0">
        <row r="3">
          <cell r="V3">
            <v>2423347729</v>
          </cell>
        </row>
      </sheetData>
      <sheetData sheetId="1"/>
      <sheetData sheetId="2">
        <row r="3">
          <cell r="V3">
            <v>2427714485</v>
          </cell>
        </row>
      </sheetData>
      <sheetData sheetId="3"/>
      <sheetData sheetId="4">
        <row r="2">
          <cell r="D2">
            <v>45382</v>
          </cell>
          <cell r="E2">
            <v>45291</v>
          </cell>
        </row>
      </sheetData>
      <sheetData sheetId="5">
        <row r="9">
          <cell r="D9">
            <v>735780</v>
          </cell>
        </row>
      </sheetData>
      <sheetData sheetId="6">
        <row r="2">
          <cell r="E2">
            <v>45016</v>
          </cell>
        </row>
      </sheetData>
      <sheetData sheetId="7" refreshError="1"/>
      <sheetData sheetId="8">
        <row r="24">
          <cell r="D24">
            <v>63506982</v>
          </cell>
        </row>
      </sheetData>
      <sheetData sheetId="9" refreshError="1"/>
      <sheetData sheetId="10" refreshError="1"/>
      <sheetData sheetId="11" refreshError="1"/>
      <sheetData sheetId="12" refreshError="1"/>
      <sheetData sheetId="13" refreshError="1"/>
      <sheetData sheetId="14">
        <row r="13">
          <cell r="C13">
            <v>108938199</v>
          </cell>
        </row>
      </sheetData>
      <sheetData sheetId="15" refreshError="1"/>
      <sheetData sheetId="16">
        <row r="8">
          <cell r="C8">
            <v>0</v>
          </cell>
        </row>
      </sheetData>
      <sheetData sheetId="17" refreshError="1"/>
      <sheetData sheetId="18">
        <row r="8">
          <cell r="C8">
            <v>0</v>
          </cell>
        </row>
      </sheetData>
      <sheetData sheetId="19" refreshError="1">
        <row r="4">
          <cell r="K4">
            <v>-100245</v>
          </cell>
          <cell r="L4">
            <v>-4151692</v>
          </cell>
        </row>
        <row r="5">
          <cell r="L5">
            <v>-41810088</v>
          </cell>
        </row>
        <row r="7">
          <cell r="L7">
            <v>11754217</v>
          </cell>
        </row>
      </sheetData>
      <sheetData sheetId="20">
        <row r="8">
          <cell r="H8">
            <v>0</v>
          </cell>
        </row>
      </sheetData>
      <sheetData sheetId="21">
        <row r="16">
          <cell r="H16">
            <v>0</v>
          </cell>
        </row>
      </sheetData>
      <sheetData sheetId="22" refreshError="1"/>
      <sheetData sheetId="23" refreshError="1"/>
      <sheetData sheetId="24">
        <row r="10">
          <cell r="C10">
            <v>12744522</v>
          </cell>
        </row>
      </sheetData>
      <sheetData sheetId="25">
        <row r="9">
          <cell r="C9">
            <v>10492977</v>
          </cell>
        </row>
      </sheetData>
      <sheetData sheetId="26">
        <row r="10">
          <cell r="F10">
            <v>0</v>
          </cell>
        </row>
      </sheetData>
      <sheetData sheetId="27">
        <row r="16">
          <cell r="C16">
            <v>0</v>
          </cell>
        </row>
      </sheetData>
      <sheetData sheetId="28">
        <row r="8">
          <cell r="D8">
            <v>33823049</v>
          </cell>
        </row>
      </sheetData>
      <sheetData sheetId="29">
        <row r="24">
          <cell r="G24">
            <v>0</v>
          </cell>
        </row>
      </sheetData>
      <sheetData sheetId="30">
        <row r="7">
          <cell r="G7">
            <v>0</v>
          </cell>
        </row>
      </sheetData>
      <sheetData sheetId="31">
        <row r="36">
          <cell r="G36">
            <v>0</v>
          </cell>
        </row>
      </sheetData>
      <sheetData sheetId="32" refreshError="1"/>
      <sheetData sheetId="33">
        <row r="8">
          <cell r="C8">
            <v>0</v>
          </cell>
        </row>
      </sheetData>
      <sheetData sheetId="34">
        <row r="22">
          <cell r="E22">
            <v>109000</v>
          </cell>
        </row>
      </sheetData>
      <sheetData sheetId="35" refreshError="1"/>
      <sheetData sheetId="36">
        <row r="22">
          <cell r="I22">
            <v>109000</v>
          </cell>
        </row>
      </sheetData>
      <sheetData sheetId="37">
        <row r="21">
          <cell r="G21">
            <v>0</v>
          </cell>
        </row>
      </sheetData>
      <sheetData sheetId="38">
        <row r="23">
          <cell r="K23">
            <v>0</v>
          </cell>
        </row>
      </sheetData>
      <sheetData sheetId="39">
        <row r="23">
          <cell r="I23">
            <v>0</v>
          </cell>
        </row>
      </sheetData>
      <sheetData sheetId="40" refreshError="1"/>
      <sheetData sheetId="41"/>
      <sheetData sheetId="42" refreshError="1"/>
      <sheetData sheetId="43" refreshError="1"/>
      <sheetData sheetId="44">
        <row r="15">
          <cell r="D15">
            <v>129703474</v>
          </cell>
        </row>
      </sheetData>
      <sheetData sheetId="45" refreshError="1"/>
      <sheetData sheetId="46">
        <row r="21">
          <cell r="M21">
            <v>735780</v>
          </cell>
        </row>
      </sheetData>
      <sheetData sheetId="47">
        <row r="20">
          <cell r="D20">
            <v>2769307</v>
          </cell>
        </row>
      </sheetData>
      <sheetData sheetId="48">
        <row r="10">
          <cell r="C10">
            <v>20562473</v>
          </cell>
        </row>
      </sheetData>
      <sheetData sheetId="49">
        <row r="6">
          <cell r="G6">
            <v>927</v>
          </cell>
        </row>
      </sheetData>
      <sheetData sheetId="50">
        <row r="4">
          <cell r="C4">
            <v>-4025436</v>
          </cell>
        </row>
      </sheetData>
      <sheetData sheetId="51">
        <row r="10">
          <cell r="C10">
            <v>189140192</v>
          </cell>
        </row>
      </sheetData>
      <sheetData sheetId="52">
        <row r="16">
          <cell r="C16">
            <v>-37534389</v>
          </cell>
        </row>
      </sheetData>
      <sheetData sheetId="53">
        <row r="9">
          <cell r="C9">
            <v>3150580</v>
          </cell>
        </row>
      </sheetData>
      <sheetData sheetId="54">
        <row r="16">
          <cell r="D16">
            <v>2645936</v>
          </cell>
        </row>
      </sheetData>
      <sheetData sheetId="55">
        <row r="15">
          <cell r="C15">
            <v>-46357996</v>
          </cell>
        </row>
      </sheetData>
      <sheetData sheetId="56" refreshError="1"/>
      <sheetData sheetId="57" refreshError="1"/>
      <sheetData sheetId="58">
        <row r="6">
          <cell r="D6">
            <v>8.9740000000000002</v>
          </cell>
        </row>
      </sheetData>
      <sheetData sheetId="59" refreshError="1"/>
      <sheetData sheetId="60" refreshError="1"/>
      <sheetData sheetId="61" refreshError="1"/>
      <sheetData sheetId="62" refreshError="1"/>
      <sheetData sheetId="63" refreshError="1"/>
      <sheetData sheetId="64" refreshError="1"/>
      <sheetData sheetId="65" refreshError="1"/>
      <sheetData sheetId="6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ación"/>
      <sheetName val="Libor"/>
      <sheetName val="DTF"/>
      <sheetName val="Hoja1"/>
      <sheetName val="COMPENSACIONES"/>
      <sheetName val="Hoja2"/>
      <sheetName val="ACUMULADOS"/>
      <sheetName val="1. Presentación"/>
      <sheetName val="110000. Portada"/>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Sep 2023"/>
      <sheetName val="Balance Sep 2024"/>
      <sheetName val="Resultado Sep 2024"/>
      <sheetName val="Activo"/>
      <sheetName val="Pasivo"/>
      <sheetName val="Resultado"/>
      <sheetName val="Flujo"/>
      <sheetName val="Cambio Patrimoni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No Fin"/>
      <sheetName val="N11 Otros Activos Finan"/>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N16.6 Derivados"/>
      <sheetName val="Nota nueva"/>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CovenantAA"/>
      <sheetName val="CovenantAC"/>
      <sheetName val="N6 CxC CxP Relacionadas"/>
    </sheetNames>
    <sheetDataSet>
      <sheetData sheetId="0">
        <row r="2">
          <cell r="B2" t="str">
            <v>Posición</v>
          </cell>
        </row>
      </sheetData>
      <sheetData sheetId="1"/>
      <sheetData sheetId="2">
        <row r="2">
          <cell r="B2" t="str">
            <v>Posición</v>
          </cell>
        </row>
        <row r="405">
          <cell r="L405">
            <v>-33546999</v>
          </cell>
        </row>
      </sheetData>
      <sheetData sheetId="3">
        <row r="250">
          <cell r="L250">
            <v>1442895</v>
          </cell>
        </row>
      </sheetData>
      <sheetData sheetId="4">
        <row r="2">
          <cell r="D2">
            <v>45565</v>
          </cell>
          <cell r="E2">
            <v>45291</v>
          </cell>
        </row>
        <row r="6">
          <cell r="E6">
            <v>0</v>
          </cell>
        </row>
        <row r="16">
          <cell r="E16">
            <v>7895863</v>
          </cell>
        </row>
      </sheetData>
      <sheetData sheetId="5"/>
      <sheetData sheetId="6">
        <row r="13">
          <cell r="D13">
            <v>-6550791</v>
          </cell>
          <cell r="E13">
            <v>-10816911</v>
          </cell>
          <cell r="F13">
            <v>36709</v>
          </cell>
          <cell r="G13">
            <v>-2630571</v>
          </cell>
        </row>
      </sheetData>
      <sheetData sheetId="7">
        <row r="5">
          <cell r="D5">
            <v>579308070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5">
          <cell r="C5">
            <v>354481</v>
          </cell>
        </row>
        <row r="6">
          <cell r="C6">
            <v>62197</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row r="3">
          <cell r="E3">
            <v>45565</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 1"/>
    </sheetNames>
    <sheetDataSet>
      <sheetData sheetId="0">
        <row r="9">
          <cell r="D9">
            <v>484127</v>
          </cell>
        </row>
        <row r="10">
          <cell r="D10">
            <v>75645</v>
          </cell>
        </row>
      </sheetData>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2"/>
      <sheetName val="Resultado Mar 2022"/>
      <sheetName val="Balance Mar 2023"/>
      <sheetName val="Resultado Mar 2023"/>
      <sheetName val="Activo"/>
      <sheetName val="Pasivo"/>
      <sheetName val="Resultado"/>
      <sheetName val="Flujo"/>
      <sheetName val="Cambio Patrimonio"/>
      <sheetName val="N2.2 Moneda Extranjera"/>
      <sheetName val="N2.2 Filiales"/>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Directorio y Comité"/>
      <sheetName val="N6 CxC Relacionadas"/>
      <sheetName val="N6 CxP Relacionadas"/>
      <sheetName val="N6 Transacciones EERR"/>
      <sheetName val="N6 CxC CxP Relacionadas"/>
      <sheetName val="N7 Inventarios"/>
      <sheetName val="N8 Impuestos Corrientes"/>
      <sheetName val="N9 Mantenido Venta"/>
      <sheetName val="N11 Intangibles"/>
      <sheetName val="N12 Plusvalía"/>
      <sheetName val="N13 PPE"/>
      <sheetName val="N14 Arrendamiento NIIF16"/>
      <sheetName val="IFRS 16"/>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N17 Acreed. Comerciales"/>
      <sheetName val="N17.1 Acreed. Comerc. por Venc."/>
      <sheetName val="N18 Otras Prov."/>
      <sheetName val="N19 Beneficios Empleados"/>
      <sheetName val="N20 Pas. No Financiero"/>
      <sheetName val="N22 Partic. No Controladoras"/>
      <sheetName val="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4 Garantías y Rest."/>
      <sheetName val="N35 Costos finan. Capital."/>
      <sheetName val="N36 Medio ambiente"/>
      <sheetName val="pronunciamientos contables "/>
      <sheetName val="CovenantAA"/>
      <sheetName val="CovenantAC"/>
      <sheetName val="N16.6 Deriv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4">
          <cell r="C4">
            <v>45016</v>
          </cell>
        </row>
        <row r="43">
          <cell r="E43">
            <v>-187215</v>
          </cell>
        </row>
      </sheetData>
      <sheetData sheetId="28" refreshError="1"/>
      <sheetData sheetId="29" refreshError="1"/>
      <sheetData sheetId="30" refreshError="1">
        <row r="3">
          <cell r="C3">
            <v>45016</v>
          </cell>
        </row>
        <row r="16">
          <cell r="G16">
            <v>0</v>
          </cell>
        </row>
        <row r="17">
          <cell r="G17">
            <v>0</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row r="6">
          <cell r="D6">
            <v>22673309</v>
          </cell>
        </row>
        <row r="12">
          <cell r="D12">
            <v>0</v>
          </cell>
        </row>
      </sheetData>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xRepositorySheet"/>
      <sheetName val="Nic 38 Intangibles"/>
      <sheetName val="Nic 16 PPyE"/>
      <sheetName val="Medio ambiente"/>
    </sheetNames>
    <sheetDataSet>
      <sheetData sheetId="0"/>
      <sheetData sheetId="1"/>
      <sheetData sheetId="2">
        <row r="8">
          <cell r="C8">
            <v>358539293</v>
          </cell>
        </row>
        <row r="24">
          <cell r="F24">
            <v>0</v>
          </cell>
        </row>
        <row r="138">
          <cell r="H138">
            <v>-5849626</v>
          </cell>
        </row>
        <row r="163">
          <cell r="E163">
            <v>8446716</v>
          </cell>
        </row>
        <row r="164">
          <cell r="D164">
            <v>789602</v>
          </cell>
          <cell r="E164">
            <v>19040</v>
          </cell>
        </row>
        <row r="165">
          <cell r="D165">
            <v>28182</v>
          </cell>
          <cell r="E165">
            <v>39194</v>
          </cell>
        </row>
        <row r="166">
          <cell r="E166">
            <v>353168</v>
          </cell>
        </row>
        <row r="167">
          <cell r="D167">
            <v>24393</v>
          </cell>
          <cell r="E167">
            <v>-2572</v>
          </cell>
        </row>
        <row r="168">
          <cell r="D168">
            <v>-110849610</v>
          </cell>
        </row>
        <row r="188">
          <cell r="H188">
            <v>5845732</v>
          </cell>
        </row>
        <row r="215">
          <cell r="C215">
            <v>-23468888</v>
          </cell>
          <cell r="D215">
            <v>-1587293</v>
          </cell>
        </row>
        <row r="216">
          <cell r="C216">
            <v>-166698337</v>
          </cell>
          <cell r="D216">
            <v>-8116226</v>
          </cell>
        </row>
        <row r="217">
          <cell r="C217">
            <v>-327151544</v>
          </cell>
          <cell r="D217">
            <v>-7310608</v>
          </cell>
        </row>
        <row r="218">
          <cell r="C218">
            <v>-284903040</v>
          </cell>
          <cell r="D218">
            <v>-11758947</v>
          </cell>
        </row>
        <row r="219">
          <cell r="C219">
            <v>-76629927</v>
          </cell>
          <cell r="D219">
            <v>-5328037</v>
          </cell>
        </row>
        <row r="220">
          <cell r="C220">
            <v>-125890054</v>
          </cell>
          <cell r="D220">
            <v>-8633948</v>
          </cell>
          <cell r="H220">
            <v>31061</v>
          </cell>
        </row>
        <row r="221">
          <cell r="C221">
            <v>-1657726</v>
          </cell>
          <cell r="D221">
            <v>-6815</v>
          </cell>
        </row>
        <row r="223">
          <cell r="H223">
            <v>3501553</v>
          </cell>
        </row>
        <row r="224">
          <cell r="C224">
            <v>-4314092</v>
          </cell>
          <cell r="D224">
            <v>-206099</v>
          </cell>
        </row>
        <row r="225">
          <cell r="C225">
            <v>-5420032</v>
          </cell>
          <cell r="D225">
            <v>-233948</v>
          </cell>
        </row>
        <row r="226">
          <cell r="C226">
            <v>-13898057</v>
          </cell>
          <cell r="D226">
            <v>-523070</v>
          </cell>
          <cell r="H226">
            <v>293400</v>
          </cell>
        </row>
        <row r="227">
          <cell r="C227">
            <v>-963292</v>
          </cell>
          <cell r="D227">
            <v>-217824</v>
          </cell>
        </row>
      </sheetData>
      <sheetData sheetId="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xRepositorySheet"/>
      <sheetName val="Nic 38 Intangibles"/>
      <sheetName val="Nic 16 PPyE"/>
      <sheetName val="Medio ambiente"/>
    </sheetNames>
    <sheetDataSet>
      <sheetData sheetId="0"/>
      <sheetData sheetId="1">
        <row r="26">
          <cell r="E26">
            <v>991342</v>
          </cell>
        </row>
      </sheetData>
      <sheetData sheetId="2">
        <row r="69">
          <cell r="C69">
            <v>358821969</v>
          </cell>
          <cell r="H69">
            <v>0</v>
          </cell>
          <cell r="I69">
            <v>0</v>
          </cell>
        </row>
        <row r="70">
          <cell r="H70">
            <v>0</v>
          </cell>
          <cell r="I70">
            <v>0</v>
          </cell>
          <cell r="J70">
            <v>0</v>
          </cell>
        </row>
        <row r="71">
          <cell r="H71">
            <v>0</v>
          </cell>
          <cell r="I71">
            <v>0</v>
          </cell>
        </row>
        <row r="72">
          <cell r="H72">
            <v>0</v>
          </cell>
          <cell r="I72">
            <v>0</v>
          </cell>
        </row>
        <row r="73">
          <cell r="H73">
            <v>0</v>
          </cell>
          <cell r="I73">
            <v>0</v>
          </cell>
        </row>
        <row r="74">
          <cell r="H74">
            <v>0</v>
          </cell>
          <cell r="I74">
            <v>0</v>
          </cell>
        </row>
        <row r="75">
          <cell r="H75">
            <v>0</v>
          </cell>
          <cell r="I75">
            <v>0</v>
          </cell>
        </row>
        <row r="76">
          <cell r="I76">
            <v>0</v>
          </cell>
        </row>
        <row r="77">
          <cell r="H77">
            <v>0</v>
          </cell>
          <cell r="I77">
            <v>0</v>
          </cell>
        </row>
        <row r="78">
          <cell r="H78">
            <v>0</v>
          </cell>
          <cell r="I78">
            <v>0</v>
          </cell>
          <cell r="J78">
            <v>0</v>
          </cell>
        </row>
        <row r="79">
          <cell r="H79">
            <v>0</v>
          </cell>
          <cell r="I79">
            <v>0</v>
          </cell>
          <cell r="J79">
            <v>0</v>
          </cell>
        </row>
        <row r="80">
          <cell r="H80">
            <v>0</v>
          </cell>
          <cell r="I80">
            <v>0</v>
          </cell>
          <cell r="J80">
            <v>0</v>
          </cell>
        </row>
        <row r="81">
          <cell r="H81">
            <v>0</v>
          </cell>
          <cell r="I81">
            <v>0</v>
          </cell>
          <cell r="J81">
            <v>0</v>
          </cell>
        </row>
        <row r="82">
          <cell r="H82">
            <v>0</v>
          </cell>
          <cell r="I82">
            <v>0</v>
          </cell>
        </row>
        <row r="83">
          <cell r="H83">
            <v>0</v>
          </cell>
          <cell r="I83">
            <v>0</v>
          </cell>
          <cell r="J83">
            <v>0</v>
          </cell>
        </row>
        <row r="161">
          <cell r="D161">
            <v>0</v>
          </cell>
        </row>
        <row r="162">
          <cell r="D162">
            <v>0</v>
          </cell>
        </row>
        <row r="163">
          <cell r="D163">
            <v>0</v>
          </cell>
        </row>
        <row r="164">
          <cell r="D164">
            <v>0</v>
          </cell>
        </row>
        <row r="165">
          <cell r="D165">
            <v>0</v>
          </cell>
        </row>
        <row r="166">
          <cell r="D166">
            <v>0</v>
          </cell>
        </row>
        <row r="173">
          <cell r="D173">
            <v>0</v>
          </cell>
        </row>
      </sheetData>
      <sheetData sheetId="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xRepositorySheet"/>
      <sheetName val="Nic 38 Intangibles"/>
      <sheetName val="Nic 16 PPyE"/>
      <sheetName val="Medio ambiente"/>
    </sheetNames>
    <sheetDataSet>
      <sheetData sheetId="0"/>
      <sheetData sheetId="1">
        <row r="7">
          <cell r="C7">
            <v>15933</v>
          </cell>
        </row>
      </sheetData>
      <sheetData sheetId="2">
        <row r="8">
          <cell r="E8">
            <v>358545126</v>
          </cell>
        </row>
        <row r="171">
          <cell r="E171">
            <v>0</v>
          </cell>
        </row>
        <row r="172">
          <cell r="E172">
            <v>0</v>
          </cell>
        </row>
      </sheetData>
      <sheetData sheetId="3">
        <row r="42">
          <cell r="C42">
            <v>14884834</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Mar 2023"/>
      <sheetName val="Balance Mar 2024"/>
      <sheetName val="Resultado Mar 2024"/>
      <sheetName val="Activo"/>
      <sheetName val="Pasivo"/>
      <sheetName val="Resultado"/>
      <sheetName val="Cambio Patrimonio"/>
      <sheetName val="Fluj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ota nueva"/>
      <sheetName val="N16.5 Valor Justo"/>
      <sheetName val="N16.6 Derivados"/>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CovenantAA"/>
      <sheetName val="CovenantAC"/>
      <sheetName val="N6 CxC CxP Relacionadas"/>
      <sheetName val="N37 Otros Activos No Fin"/>
    </sheetNames>
    <sheetDataSet>
      <sheetData sheetId="0"/>
      <sheetData sheetId="1"/>
      <sheetData sheetId="2"/>
      <sheetData sheetId="3"/>
      <sheetData sheetId="4">
        <row r="2">
          <cell r="D2">
            <v>45382</v>
          </cell>
        </row>
      </sheetData>
      <sheetData sheetId="5"/>
      <sheetData sheetId="6">
        <row r="2">
          <cell r="E2">
            <v>45016</v>
          </cell>
        </row>
      </sheetData>
      <sheetData sheetId="7"/>
      <sheetData sheetId="8"/>
      <sheetData sheetId="9"/>
      <sheetData sheetId="10"/>
      <sheetData sheetId="11"/>
      <sheetData sheetId="12"/>
      <sheetData sheetId="13"/>
      <sheetData sheetId="14"/>
      <sheetData sheetId="15"/>
      <sheetData sheetId="16">
        <row r="6">
          <cell r="C6">
            <v>81922527</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3">
          <cell r="E3">
            <v>45382</v>
          </cell>
        </row>
      </sheetData>
      <sheetData sheetId="35"/>
      <sheetData sheetId="36"/>
      <sheetData sheetId="37"/>
      <sheetData sheetId="38"/>
      <sheetData sheetId="39"/>
      <sheetData sheetId="40"/>
      <sheetData sheetId="41"/>
      <sheetData sheetId="42"/>
      <sheetData sheetId="43"/>
      <sheetData sheetId="44">
        <row r="5">
          <cell r="D5">
            <v>44811954</v>
          </cell>
        </row>
        <row r="10">
          <cell r="D10">
            <v>0</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row r="90">
          <cell r="C90">
            <v>1829001</v>
          </cell>
        </row>
      </sheetData>
      <sheetData sheetId="58"/>
      <sheetData sheetId="59"/>
      <sheetData sheetId="60"/>
      <sheetData sheetId="61"/>
      <sheetData sheetId="62"/>
      <sheetData sheetId="63"/>
      <sheetData sheetId="64"/>
      <sheetData sheetId="65"/>
      <sheetData sheetId="6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Marzo 2024"/>
      <sheetName val="Resultado Marzo 2024"/>
      <sheetName val="Resultado Marzo 2023"/>
      <sheetName val="Bce Diciembre 2023"/>
      <sheetName val="Activo"/>
      <sheetName val="Pasivo"/>
      <sheetName val="Resultado"/>
      <sheetName val="N8 Impuestos Corrientes"/>
      <sheetName val="N15 Impuestos Dif."/>
      <sheetName val="N15 Impuestos Dif. (2)"/>
      <sheetName val="N29 Operaciones Discontinuadas"/>
    </sheetNames>
    <sheetDataSet>
      <sheetData sheetId="0"/>
      <sheetData sheetId="1"/>
      <sheetData sheetId="2"/>
      <sheetData sheetId="3"/>
      <sheetData sheetId="4"/>
      <sheetData sheetId="5"/>
      <sheetData sheetId="6"/>
      <sheetData sheetId="7"/>
      <sheetData sheetId="8"/>
      <sheetData sheetId="9">
        <row r="45">
          <cell r="F45">
            <v>-273164.679</v>
          </cell>
        </row>
      </sheetData>
      <sheetData sheetId="1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ce Diciembre 2023"/>
      <sheetName val="Resultado Septiembre 2023"/>
      <sheetName val="Balance Septiembre 2024"/>
      <sheetName val="Resultado Septiembre 2024"/>
      <sheetName val="Activo"/>
      <sheetName val="Pasivo"/>
      <sheetName val="Resultado"/>
      <sheetName val="Flujo"/>
      <sheetName val="Cambio Patrimonio"/>
      <sheetName val="N6 Directorio y Comité"/>
      <sheetName val="N14 Arrendamiento NIIF16"/>
      <sheetName val="N13 PPE"/>
      <sheetName val="IFRS 16"/>
      <sheetName val="N15 Impuestos Dif."/>
      <sheetName val="N19 Beneficios Empleados"/>
      <sheetName val="N29 Operaciones Discontinuadas"/>
      <sheetName val="Estado de Flujo IAM Cons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7">
          <cell r="I77">
            <v>-7492</v>
          </cell>
        </row>
      </sheetData>
      <sheetData sheetId="14"/>
      <sheetData sheetId="15"/>
      <sheetData sheetId="1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2"/>
      <sheetName val="Resultado Jun 2022"/>
      <sheetName val="Balance Jun 2023"/>
      <sheetName val="Resultado Jun 2023"/>
      <sheetName val="Activo"/>
      <sheetName val="Pasivo"/>
      <sheetName val="Resultado"/>
      <sheetName val="Flujo"/>
      <sheetName val="Cambio Patrimonio"/>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IFRS 16"/>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N17 Acreed. Comerciales"/>
      <sheetName val="N17.1 Acreed. Comerc. por Venc."/>
      <sheetName val="N18 Otras Prov."/>
      <sheetName val="N19 Beneficios Empleados"/>
      <sheetName val="N20 Pas. No Financiero"/>
      <sheetName val="N22 Partic. No Controladoras"/>
      <sheetName val="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4 Garantías y Rest."/>
      <sheetName val="N35 Costos finan. Capital."/>
      <sheetName val="N36 Medio ambiente"/>
      <sheetName val="Pronunciamientos contables "/>
      <sheetName val="CovenantAA"/>
      <sheetName val="CovenantAC"/>
      <sheetName val="N6 CxC CxP Relacionadas"/>
      <sheetName val="N16.6 Derivados"/>
    </sheetNames>
    <sheetDataSet>
      <sheetData sheetId="0"/>
      <sheetData sheetId="1"/>
      <sheetData sheetId="2"/>
      <sheetData sheetId="3"/>
      <sheetData sheetId="4">
        <row r="2">
          <cell r="D2">
            <v>45107</v>
          </cell>
        </row>
      </sheetData>
      <sheetData sheetId="5"/>
      <sheetData sheetId="6">
        <row r="17">
          <cell r="D17">
            <v>92468544</v>
          </cell>
          <cell r="E17">
            <v>41247607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0">
          <cell r="D20">
            <v>137912739</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2-05"/>
      <sheetName val="22-20"/>
      <sheetName val="80-20"/>
      <sheetName val="280-20"/>
      <sheetName val="70-10"/>
      <sheetName val="70-20"/>
      <sheetName val="70-30"/>
      <sheetName val="15-10"/>
      <sheetName val="15-99"/>
      <sheetName val="50-30"/>
      <sheetName val="dif"/>
      <sheetName val="301-30"/>
      <sheetName val="85-10"/>
      <sheetName val="2164"/>
      <sheetName val="Hoja1"/>
      <sheetName val="AF Tributario"/>
      <sheetName val="AI-13.3 "/>
    </sheetNames>
    <sheetDataSet>
      <sheetData sheetId="0"/>
      <sheetData sheetId="1"/>
      <sheetData sheetId="2"/>
      <sheetData sheetId="3" refreshError="1"/>
      <sheetData sheetId="4"/>
      <sheetData sheetId="5" refreshError="1"/>
      <sheetData sheetId="6" refreshError="1"/>
      <sheetData sheetId="7"/>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Jun 2023"/>
      <sheetName val="Balance Jun 2024"/>
      <sheetName val="Resultado Jun 2024"/>
      <sheetName val="Activo"/>
      <sheetName val="Pasivo"/>
      <sheetName val="Resultado"/>
      <sheetName val="Flujo"/>
      <sheetName val="Cambio Patrimoni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No Fin"/>
      <sheetName val="N11 Otros Activos Finan"/>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N16.6 Derivados"/>
      <sheetName val="Nota nueva"/>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CovenantAA"/>
      <sheetName val="CovenantAC"/>
      <sheetName val="N6 CxC CxP Relacionadas"/>
    </sheetNames>
    <sheetDataSet>
      <sheetData sheetId="0">
        <row r="2">
          <cell r="B2" t="str">
            <v>Posición</v>
          </cell>
        </row>
      </sheetData>
      <sheetData sheetId="1"/>
      <sheetData sheetId="2">
        <row r="2">
          <cell r="B2" t="str">
            <v>Posición</v>
          </cell>
          <cell r="C2" t="str">
            <v/>
          </cell>
          <cell r="D2" t="str">
            <v>Manquehue S.A.
6/2024</v>
          </cell>
          <cell r="E2" t="str">
            <v>Cordillera S.A.
6/2024</v>
          </cell>
          <cell r="F2" t="str">
            <v>Ecoriles S.A.
6/2024</v>
          </cell>
          <cell r="G2" t="str">
            <v>Gestión y Servicios S.A.
6/2024</v>
          </cell>
          <cell r="H2" t="str">
            <v>Anam S.A.
6/2024</v>
          </cell>
          <cell r="I2" t="str">
            <v>Aguas del  Maipo S.A.
6/2024</v>
          </cell>
          <cell r="J2" t="str">
            <v>Andinas S.A.
6/2024</v>
          </cell>
          <cell r="K2" t="str">
            <v>Ajustes Consolidación
6/2024</v>
          </cell>
          <cell r="L2" t="str">
            <v>Consolidado
6/2024</v>
          </cell>
        </row>
        <row r="3">
          <cell r="B3" t="str">
            <v>ACTIVOS</v>
          </cell>
          <cell r="C3" t="str">
            <v>Activos</v>
          </cell>
          <cell r="D3">
            <v>106931908356</v>
          </cell>
          <cell r="E3">
            <v>438094651358</v>
          </cell>
          <cell r="F3">
            <v>11447049507</v>
          </cell>
          <cell r="G3">
            <v>10250718292</v>
          </cell>
          <cell r="H3">
            <v>14099088315</v>
          </cell>
          <cell r="I3">
            <v>13700573940</v>
          </cell>
          <cell r="J3">
            <v>2324028441999</v>
          </cell>
          <cell r="K3">
            <v>-485419277370</v>
          </cell>
          <cell r="L3">
            <v>2433133154397</v>
          </cell>
        </row>
        <row r="4">
          <cell r="B4" t="str">
            <v>ACTIVOS, CORRIENTE</v>
          </cell>
          <cell r="C4" t="str">
            <v>Activos, Corriente</v>
          </cell>
          <cell r="D4">
            <v>5534178856</v>
          </cell>
          <cell r="E4">
            <v>16552073543</v>
          </cell>
          <cell r="F4">
            <v>10115750822</v>
          </cell>
          <cell r="G4">
            <v>6055231199</v>
          </cell>
          <cell r="H4">
            <v>7656872456</v>
          </cell>
          <cell r="I4">
            <v>2507467155</v>
          </cell>
          <cell r="J4">
            <v>243724812762</v>
          </cell>
          <cell r="K4">
            <v>-40833165774</v>
          </cell>
          <cell r="L4">
            <v>251313221019</v>
          </cell>
        </row>
        <row r="5">
          <cell r="B5" t="str">
            <v>ACTIVOS CORRIENTES EN OPERACION</v>
          </cell>
          <cell r="C5" t="str">
            <v>Activos Corrientes en Operacion</v>
          </cell>
          <cell r="D5">
            <v>5534178856</v>
          </cell>
          <cell r="E5">
            <v>16552073543</v>
          </cell>
          <cell r="F5">
            <v>10115750822</v>
          </cell>
          <cell r="G5">
            <v>6055231199</v>
          </cell>
          <cell r="H5">
            <v>7656872456</v>
          </cell>
          <cell r="I5">
            <v>2507467155</v>
          </cell>
          <cell r="J5">
            <v>243724812762</v>
          </cell>
          <cell r="K5">
            <v>-40833165774</v>
          </cell>
          <cell r="L5">
            <v>251313221019</v>
          </cell>
        </row>
        <row r="6">
          <cell r="B6" t="str">
            <v>EFECTIVO Y EQUIVALENTES AL</v>
          </cell>
          <cell r="C6" t="str">
            <v>Efectivo y Equivalentes al Efectivo</v>
          </cell>
          <cell r="D6">
            <v>1584608910</v>
          </cell>
          <cell r="E6">
            <v>3133801216</v>
          </cell>
          <cell r="F6">
            <v>2871107265</v>
          </cell>
          <cell r="G6">
            <v>385397668</v>
          </cell>
          <cell r="H6">
            <v>575795256</v>
          </cell>
          <cell r="I6">
            <v>4580359</v>
          </cell>
          <cell r="J6">
            <v>99204897627</v>
          </cell>
          <cell r="L6">
            <v>107760188301</v>
          </cell>
        </row>
        <row r="7">
          <cell r="B7" t="str">
            <v>1110001M20</v>
          </cell>
          <cell r="C7" t="str">
            <v>Banco Chile (cargos esperados)</v>
          </cell>
          <cell r="H7">
            <v>-5955144</v>
          </cell>
          <cell r="L7">
            <v>-5955144</v>
          </cell>
        </row>
        <row r="8">
          <cell r="B8">
            <v>1110504660</v>
          </cell>
          <cell r="C8" t="str">
            <v>5046 - BBVA (depósitos por aclarar)</v>
          </cell>
          <cell r="J8">
            <v>-1000</v>
          </cell>
          <cell r="L8">
            <v>-1000</v>
          </cell>
        </row>
        <row r="9">
          <cell r="B9">
            <v>1110001360</v>
          </cell>
          <cell r="C9" t="str">
            <v>Banco Chile  PAC (depositos por aclarar)</v>
          </cell>
          <cell r="J9">
            <v>-3962959</v>
          </cell>
          <cell r="L9">
            <v>-3962959</v>
          </cell>
        </row>
        <row r="10">
          <cell r="B10" t="str">
            <v>1110001H60</v>
          </cell>
          <cell r="C10" t="str">
            <v>Banco Chile - depósitos por aclarar</v>
          </cell>
          <cell r="I10">
            <v>-60120</v>
          </cell>
          <cell r="L10">
            <v>-60120</v>
          </cell>
        </row>
        <row r="11">
          <cell r="B11">
            <v>1110001341</v>
          </cell>
          <cell r="C11" t="str">
            <v>Banco Chile PAC (depósitos propios)</v>
          </cell>
          <cell r="J11">
            <v>-101150</v>
          </cell>
          <cell r="L11">
            <v>-101150</v>
          </cell>
        </row>
        <row r="12">
          <cell r="B12" t="str">
            <v>1110135A00</v>
          </cell>
          <cell r="C12" t="str">
            <v>135A - Santander Santiago USD</v>
          </cell>
          <cell r="E12">
            <v>-2820</v>
          </cell>
          <cell r="L12">
            <v>-2820</v>
          </cell>
        </row>
        <row r="13">
          <cell r="B13">
            <v>1110016300</v>
          </cell>
          <cell r="C13" t="str">
            <v>0163 - Banco BCI Disponible</v>
          </cell>
          <cell r="J13">
            <v>125063002</v>
          </cell>
          <cell r="L13">
            <v>125063002</v>
          </cell>
        </row>
        <row r="14">
          <cell r="B14">
            <v>1110016200</v>
          </cell>
          <cell r="C14" t="str">
            <v>0162 - Banco BCI Disponible</v>
          </cell>
          <cell r="J14">
            <v>69732623</v>
          </cell>
          <cell r="L14">
            <v>69732623</v>
          </cell>
        </row>
        <row r="15">
          <cell r="B15">
            <v>1110999999</v>
          </cell>
          <cell r="C15" t="str">
            <v>Valoracion m/e banco</v>
          </cell>
          <cell r="E15">
            <v>2820</v>
          </cell>
          <cell r="G15">
            <v>-3861462</v>
          </cell>
          <cell r="J15">
            <v>-34920132</v>
          </cell>
          <cell r="L15">
            <v>-38778774</v>
          </cell>
        </row>
        <row r="16">
          <cell r="B16" t="str">
            <v>1110012A00</v>
          </cell>
          <cell r="C16" t="str">
            <v>0121 - Banco Estado  (Disponible)</v>
          </cell>
          <cell r="E16">
            <v>54174560</v>
          </cell>
          <cell r="L16">
            <v>54174560</v>
          </cell>
        </row>
        <row r="17">
          <cell r="B17" t="str">
            <v>1110012Q00</v>
          </cell>
          <cell r="C17" t="str">
            <v>012Q - Banco Estado  (Disponible)</v>
          </cell>
          <cell r="D17">
            <v>19352761</v>
          </cell>
          <cell r="L17">
            <v>19352761</v>
          </cell>
        </row>
        <row r="18">
          <cell r="B18" t="str">
            <v>1110016G41</v>
          </cell>
          <cell r="C18" t="str">
            <v>Credito e Inversiones (depósitos propios)</v>
          </cell>
          <cell r="G18">
            <v>-67357345</v>
          </cell>
          <cell r="L18">
            <v>-67357345</v>
          </cell>
        </row>
        <row r="19">
          <cell r="B19">
            <v>1110039200</v>
          </cell>
          <cell r="C19" t="str">
            <v>0392 - Banco Itaú - Pac Disponible</v>
          </cell>
          <cell r="J19">
            <v>580918</v>
          </cell>
          <cell r="L19">
            <v>580918</v>
          </cell>
        </row>
        <row r="20">
          <cell r="B20" t="str">
            <v>1110039Q41</v>
          </cell>
          <cell r="C20" t="str">
            <v>039Q - BOSTON PAC (Depósitos Propios)</v>
          </cell>
          <cell r="D20">
            <v>7006631</v>
          </cell>
          <cell r="L20">
            <v>7006631</v>
          </cell>
        </row>
        <row r="21">
          <cell r="B21" t="str">
            <v>1110139A00</v>
          </cell>
          <cell r="C21" t="str">
            <v>139A - Banco Itau Disponible</v>
          </cell>
          <cell r="E21">
            <v>5309137</v>
          </cell>
          <cell r="L21">
            <v>5309137</v>
          </cell>
        </row>
        <row r="22">
          <cell r="B22" t="str">
            <v>1110139A41</v>
          </cell>
          <cell r="C22" t="str">
            <v>139A - Banco Itau (depósitos propios)</v>
          </cell>
          <cell r="E22">
            <v>-2139927</v>
          </cell>
          <cell r="L22">
            <v>-2139927</v>
          </cell>
        </row>
        <row r="23">
          <cell r="B23">
            <v>1110504600</v>
          </cell>
          <cell r="C23" t="str">
            <v>5046 - BBVA Disponible</v>
          </cell>
          <cell r="J23">
            <v>1438421</v>
          </cell>
          <cell r="L23">
            <v>1438421</v>
          </cell>
        </row>
        <row r="24">
          <cell r="B24" t="str">
            <v>1110016I00</v>
          </cell>
          <cell r="C24" t="str">
            <v>016I - Banco BCI</v>
          </cell>
          <cell r="G24">
            <v>9048735</v>
          </cell>
          <cell r="L24">
            <v>9048735</v>
          </cell>
        </row>
        <row r="25">
          <cell r="B25" t="str">
            <v>1110016G00</v>
          </cell>
          <cell r="C25" t="str">
            <v>Banco Credito e inversiones</v>
          </cell>
          <cell r="G25">
            <v>98836112</v>
          </cell>
          <cell r="L25">
            <v>98836112</v>
          </cell>
        </row>
        <row r="26">
          <cell r="B26" t="str">
            <v>1110001J41</v>
          </cell>
          <cell r="C26" t="str">
            <v>Banco Chile (depósitos propios)</v>
          </cell>
          <cell r="F26">
            <v>-323595</v>
          </cell>
          <cell r="L26">
            <v>-323595</v>
          </cell>
        </row>
        <row r="27">
          <cell r="B27">
            <v>1110049141</v>
          </cell>
          <cell r="C27" t="str">
            <v>0491 - security pac (depósitos propios)</v>
          </cell>
          <cell r="J27">
            <v>-984298</v>
          </cell>
          <cell r="L27">
            <v>-984298</v>
          </cell>
        </row>
        <row r="28">
          <cell r="B28" t="str">
            <v>1110001M41</v>
          </cell>
          <cell r="C28" t="str">
            <v>Banco Chile (depósitos propios)</v>
          </cell>
          <cell r="H28">
            <v>-279714</v>
          </cell>
          <cell r="L28">
            <v>-279714</v>
          </cell>
        </row>
        <row r="29">
          <cell r="B29" t="str">
            <v>1110001J00</v>
          </cell>
          <cell r="C29" t="str">
            <v>Banco Chile  -  Cartola</v>
          </cell>
          <cell r="F29">
            <v>4333424</v>
          </cell>
          <cell r="L29">
            <v>4333424</v>
          </cell>
        </row>
        <row r="30">
          <cell r="B30" t="str">
            <v>1110001M00</v>
          </cell>
          <cell r="C30" t="str">
            <v>Banco Chile  -  Cartola</v>
          </cell>
          <cell r="H30">
            <v>14593518</v>
          </cell>
          <cell r="L30">
            <v>14593518</v>
          </cell>
        </row>
        <row r="31">
          <cell r="B31" t="str">
            <v>1110001G41</v>
          </cell>
          <cell r="C31" t="str">
            <v>Banco Chile - depositos propios</v>
          </cell>
          <cell r="G31">
            <v>-126511</v>
          </cell>
          <cell r="L31">
            <v>-126511</v>
          </cell>
        </row>
        <row r="32">
          <cell r="B32" t="str">
            <v>1110001G60</v>
          </cell>
          <cell r="C32" t="str">
            <v>Banco Chile - depositos por aclarar</v>
          </cell>
          <cell r="G32">
            <v>-275573</v>
          </cell>
          <cell r="L32">
            <v>-275573</v>
          </cell>
        </row>
        <row r="33">
          <cell r="B33" t="str">
            <v>1110001H00</v>
          </cell>
          <cell r="C33" t="str">
            <v>Banco Chile - disponible</v>
          </cell>
          <cell r="I33">
            <v>4640479</v>
          </cell>
          <cell r="L33">
            <v>4640479</v>
          </cell>
        </row>
        <row r="34">
          <cell r="B34" t="str">
            <v>1110001G00</v>
          </cell>
          <cell r="C34" t="str">
            <v>Banco Chile - disponible</v>
          </cell>
          <cell r="G34">
            <v>4685437</v>
          </cell>
          <cell r="L34">
            <v>4685437</v>
          </cell>
        </row>
        <row r="35">
          <cell r="B35">
            <v>1110507141</v>
          </cell>
          <cell r="C35" t="str">
            <v>5071 - del desarrollo-pac (depósitos propios)</v>
          </cell>
          <cell r="J35">
            <v>-225997643</v>
          </cell>
          <cell r="L35">
            <v>-225997643</v>
          </cell>
        </row>
        <row r="36">
          <cell r="B36">
            <v>1120003000</v>
          </cell>
          <cell r="C36" t="str">
            <v>Intereses devengados menor 90 dias</v>
          </cell>
          <cell r="E36">
            <v>566400</v>
          </cell>
          <cell r="F36">
            <v>208333</v>
          </cell>
          <cell r="H36">
            <v>190000</v>
          </cell>
          <cell r="J36">
            <v>552697030</v>
          </cell>
          <cell r="L36">
            <v>553661763</v>
          </cell>
        </row>
        <row r="37">
          <cell r="B37">
            <v>1120001000</v>
          </cell>
          <cell r="C37" t="str">
            <v>Dep.plazo menor de  90 dias</v>
          </cell>
          <cell r="D37">
            <v>0</v>
          </cell>
          <cell r="E37">
            <v>354000000</v>
          </cell>
          <cell r="F37">
            <v>125000000</v>
          </cell>
          <cell r="G37">
            <v>0</v>
          </cell>
          <cell r="H37">
            <v>114000000</v>
          </cell>
          <cell r="J37">
            <v>91014000000</v>
          </cell>
          <cell r="L37">
            <v>91607000000</v>
          </cell>
        </row>
        <row r="38">
          <cell r="B38">
            <v>1120004000</v>
          </cell>
          <cell r="C38" t="str">
            <v>Inversiones en fondos mutuos</v>
          </cell>
          <cell r="D38">
            <v>1390000000</v>
          </cell>
          <cell r="E38">
            <v>2351058690</v>
          </cell>
          <cell r="F38">
            <v>2740000000</v>
          </cell>
          <cell r="G38">
            <v>330000000</v>
          </cell>
          <cell r="H38">
            <v>455000000</v>
          </cell>
          <cell r="J38">
            <v>4712000000</v>
          </cell>
          <cell r="L38">
            <v>11978058690</v>
          </cell>
        </row>
        <row r="39">
          <cell r="B39">
            <v>1120004300</v>
          </cell>
          <cell r="C39" t="str">
            <v>Int.devengados fondo mutuos</v>
          </cell>
          <cell r="E39">
            <v>1058690</v>
          </cell>
          <cell r="F39">
            <v>1005580</v>
          </cell>
          <cell r="G39">
            <v>121110</v>
          </cell>
          <cell r="H39">
            <v>166985</v>
          </cell>
          <cell r="J39">
            <v>2759076</v>
          </cell>
          <cell r="L39">
            <v>5111441</v>
          </cell>
        </row>
        <row r="40">
          <cell r="B40">
            <v>1110039141</v>
          </cell>
          <cell r="C40" t="str">
            <v xml:space="preserve"> Itaú pac (depósitos propios)</v>
          </cell>
          <cell r="J40">
            <v>-11477177</v>
          </cell>
          <cell r="L40">
            <v>-11477177</v>
          </cell>
        </row>
        <row r="41">
          <cell r="B41" t="str">
            <v>1110037Q00</v>
          </cell>
          <cell r="C41" t="str">
            <v>037Q - SANTANDER PAC (SALDO CARTOLA)</v>
          </cell>
          <cell r="D41">
            <v>64840773</v>
          </cell>
          <cell r="L41">
            <v>64840773</v>
          </cell>
        </row>
        <row r="42">
          <cell r="B42" t="str">
            <v>1110037Q41</v>
          </cell>
          <cell r="C42" t="str">
            <v>037Q - SANTANDER PAC (Depósitos Propios)</v>
          </cell>
          <cell r="D42">
            <v>157997</v>
          </cell>
          <cell r="L42">
            <v>157997</v>
          </cell>
        </row>
        <row r="43">
          <cell r="B43">
            <v>1110039100</v>
          </cell>
          <cell r="C43" t="str">
            <v>Banco Itaú - Pac</v>
          </cell>
          <cell r="J43">
            <v>31031882</v>
          </cell>
          <cell r="L43">
            <v>31031882</v>
          </cell>
        </row>
        <row r="44">
          <cell r="B44" t="str">
            <v>1110039A00</v>
          </cell>
          <cell r="C44" t="str">
            <v>039A - Bank Boston - PAC</v>
          </cell>
          <cell r="E44">
            <v>551449</v>
          </cell>
          <cell r="L44">
            <v>551449</v>
          </cell>
        </row>
        <row r="45">
          <cell r="B45" t="str">
            <v>1110039Q00</v>
          </cell>
          <cell r="C45" t="str">
            <v>039Q - BOSTON   (SALDO CARTOLA)</v>
          </cell>
          <cell r="D45">
            <v>22608550</v>
          </cell>
          <cell r="L45">
            <v>22608550</v>
          </cell>
        </row>
        <row r="46">
          <cell r="B46">
            <v>1110049100</v>
          </cell>
          <cell r="C46" t="str">
            <v>0491 - security pac</v>
          </cell>
          <cell r="J46">
            <v>3224315</v>
          </cell>
          <cell r="L46">
            <v>3224315</v>
          </cell>
        </row>
        <row r="47">
          <cell r="B47">
            <v>1110049180</v>
          </cell>
          <cell r="C47" t="str">
            <v>0491 - security pac (cargos por aclarar)</v>
          </cell>
          <cell r="J47">
            <v>89105</v>
          </cell>
          <cell r="L47">
            <v>89105</v>
          </cell>
        </row>
        <row r="48">
          <cell r="B48" t="str">
            <v>1110049A00</v>
          </cell>
          <cell r="C48" t="str">
            <v>049A - Banco Security - PAC</v>
          </cell>
          <cell r="E48">
            <v>4760262</v>
          </cell>
          <cell r="L48">
            <v>4760262</v>
          </cell>
        </row>
        <row r="49">
          <cell r="B49">
            <v>1110504100</v>
          </cell>
          <cell r="C49" t="str">
            <v>5041 - bhif matriz</v>
          </cell>
          <cell r="J49">
            <v>39388207</v>
          </cell>
          <cell r="L49">
            <v>39388207</v>
          </cell>
        </row>
        <row r="50">
          <cell r="B50">
            <v>1110504141</v>
          </cell>
          <cell r="C50" t="str">
            <v>5041 - bhif matriz (depósitos propios)</v>
          </cell>
          <cell r="J50">
            <v>-2744197</v>
          </cell>
          <cell r="L50">
            <v>-2744197</v>
          </cell>
        </row>
        <row r="51">
          <cell r="B51">
            <v>1110504160</v>
          </cell>
          <cell r="C51" t="str">
            <v>5041 - bhif matriz (depósitos por aclarar)</v>
          </cell>
          <cell r="J51">
            <v>-43195322</v>
          </cell>
          <cell r="L51">
            <v>-43195322</v>
          </cell>
        </row>
        <row r="52">
          <cell r="B52" t="str">
            <v>1110504A00</v>
          </cell>
          <cell r="C52" t="str">
            <v>504A - Banco BHIF - PAC</v>
          </cell>
          <cell r="E52">
            <v>29214032</v>
          </cell>
          <cell r="L52">
            <v>29214032</v>
          </cell>
        </row>
        <row r="53">
          <cell r="B53" t="str">
            <v>1110504J00</v>
          </cell>
          <cell r="C53" t="str">
            <v>504J - Banco BHIF</v>
          </cell>
          <cell r="F53">
            <v>883523</v>
          </cell>
          <cell r="L53">
            <v>883523</v>
          </cell>
        </row>
        <row r="54">
          <cell r="B54" t="str">
            <v>1110504M00</v>
          </cell>
          <cell r="C54" t="str">
            <v>BBVA</v>
          </cell>
          <cell r="H54">
            <v>702976</v>
          </cell>
          <cell r="L54">
            <v>702976</v>
          </cell>
        </row>
        <row r="55">
          <cell r="B55" t="str">
            <v>1110504M41</v>
          </cell>
          <cell r="C55" t="str">
            <v>BBVA  (depositos propios)</v>
          </cell>
          <cell r="H55">
            <v>-130620</v>
          </cell>
          <cell r="L55">
            <v>-130620</v>
          </cell>
        </row>
        <row r="56">
          <cell r="B56">
            <v>1110507100</v>
          </cell>
          <cell r="C56" t="str">
            <v>5071 - del desarrollo-pac</v>
          </cell>
          <cell r="J56">
            <v>235212768</v>
          </cell>
          <cell r="L56">
            <v>235212768</v>
          </cell>
        </row>
        <row r="57">
          <cell r="B57">
            <v>1110999900</v>
          </cell>
          <cell r="C57" t="str">
            <v>Pagos en Transito</v>
          </cell>
          <cell r="E57">
            <v>0</v>
          </cell>
          <cell r="F57">
            <v>0</v>
          </cell>
          <cell r="G57">
            <v>0</v>
          </cell>
          <cell r="H57">
            <v>-2492745</v>
          </cell>
          <cell r="J57">
            <v>696500</v>
          </cell>
          <cell r="L57">
            <v>-1796245</v>
          </cell>
        </row>
        <row r="58">
          <cell r="B58">
            <v>1110001100</v>
          </cell>
          <cell r="C58" t="str">
            <v>Banco Chile  -  Cartola</v>
          </cell>
          <cell r="J58">
            <v>610882962</v>
          </cell>
          <cell r="L58">
            <v>610882962</v>
          </cell>
        </row>
        <row r="59">
          <cell r="B59">
            <v>1110001120</v>
          </cell>
          <cell r="C59" t="str">
            <v>Banco Chile (cargos esperados)</v>
          </cell>
          <cell r="J59">
            <v>-445766066</v>
          </cell>
          <cell r="L59">
            <v>-445766066</v>
          </cell>
        </row>
        <row r="60">
          <cell r="B60">
            <v>1110001121</v>
          </cell>
          <cell r="C60" t="str">
            <v>Banco Chile (cheques girados)</v>
          </cell>
          <cell r="J60">
            <v>-96226625</v>
          </cell>
          <cell r="L60">
            <v>-96226625</v>
          </cell>
        </row>
        <row r="61">
          <cell r="B61">
            <v>1110001122</v>
          </cell>
          <cell r="C61" t="str">
            <v>Banco Chile (transferencias emitidas)</v>
          </cell>
          <cell r="J61">
            <v>-149534</v>
          </cell>
          <cell r="L61">
            <v>-149534</v>
          </cell>
        </row>
        <row r="62">
          <cell r="B62">
            <v>1110001141</v>
          </cell>
          <cell r="C62" t="str">
            <v>Banco Chile (depósitos propios)</v>
          </cell>
          <cell r="J62">
            <v>36743911</v>
          </cell>
          <cell r="L62">
            <v>36743911</v>
          </cell>
        </row>
        <row r="63">
          <cell r="B63">
            <v>1110001160</v>
          </cell>
          <cell r="C63" t="str">
            <v>Banco Chile (depositos por aclarar)</v>
          </cell>
          <cell r="J63">
            <v>-58776429</v>
          </cell>
          <cell r="L63">
            <v>-58776429</v>
          </cell>
        </row>
        <row r="64">
          <cell r="B64">
            <v>1110001165</v>
          </cell>
          <cell r="C64" t="str">
            <v>Banco Chile  (recaudacion PAC)</v>
          </cell>
          <cell r="J64">
            <v>-54797580</v>
          </cell>
          <cell r="L64">
            <v>-54797580</v>
          </cell>
        </row>
        <row r="65">
          <cell r="B65">
            <v>1110001180</v>
          </cell>
          <cell r="C65" t="str">
            <v>Banco  Chile (cargos por aclarar)</v>
          </cell>
          <cell r="J65">
            <v>76834</v>
          </cell>
          <cell r="L65">
            <v>76834</v>
          </cell>
        </row>
        <row r="66">
          <cell r="B66" t="str">
            <v>1110001A00</v>
          </cell>
          <cell r="C66" t="str">
            <v>0011 - Banco de Chile</v>
          </cell>
          <cell r="E66">
            <v>189038005</v>
          </cell>
          <cell r="L66">
            <v>189038005</v>
          </cell>
        </row>
        <row r="67">
          <cell r="B67" t="str">
            <v>1110001A20</v>
          </cell>
          <cell r="C67" t="str">
            <v>001A - Chile Pac (cargos esperados)</v>
          </cell>
          <cell r="E67">
            <v>-164443706</v>
          </cell>
          <cell r="L67">
            <v>-164443706</v>
          </cell>
        </row>
        <row r="68">
          <cell r="B68" t="str">
            <v>1110001A21</v>
          </cell>
          <cell r="C68" t="str">
            <v>001A - Chile Pac (cheques girados)</v>
          </cell>
          <cell r="E68">
            <v>-1302861</v>
          </cell>
          <cell r="L68">
            <v>-1302861</v>
          </cell>
        </row>
        <row r="69">
          <cell r="B69" t="str">
            <v>1110001A41</v>
          </cell>
          <cell r="C69" t="str">
            <v>001A - Chile Pac (depósitos propios)</v>
          </cell>
          <cell r="E69">
            <v>3099823</v>
          </cell>
          <cell r="L69">
            <v>3099823</v>
          </cell>
        </row>
        <row r="70">
          <cell r="B70" t="str">
            <v>1110001A60</v>
          </cell>
          <cell r="C70" t="str">
            <v>001A - Chile Pac (depósitos por aclarar)</v>
          </cell>
          <cell r="E70">
            <v>-75008049</v>
          </cell>
          <cell r="L70">
            <v>-75008049</v>
          </cell>
        </row>
        <row r="71">
          <cell r="B71" t="str">
            <v>1110001A65</v>
          </cell>
          <cell r="C71" t="str">
            <v>001A - Chile Pac (recaudación pac)</v>
          </cell>
          <cell r="E71">
            <v>-20673380</v>
          </cell>
          <cell r="L71">
            <v>-20673380</v>
          </cell>
        </row>
        <row r="72">
          <cell r="B72" t="str">
            <v>1110001Q00</v>
          </cell>
          <cell r="C72" t="str">
            <v>001Q - DE CHILE  (SALDO CARTOLA)</v>
          </cell>
          <cell r="D72">
            <v>58241816</v>
          </cell>
          <cell r="L72">
            <v>58241816</v>
          </cell>
        </row>
        <row r="73">
          <cell r="B73" t="str">
            <v>1110001Q20</v>
          </cell>
          <cell r="C73" t="str">
            <v>001Q - DE CHILE (Cargos Esperados)</v>
          </cell>
          <cell r="D73">
            <v>-44622715</v>
          </cell>
          <cell r="L73">
            <v>-44622715</v>
          </cell>
        </row>
        <row r="74">
          <cell r="B74" t="str">
            <v>1110001Q41</v>
          </cell>
          <cell r="C74" t="str">
            <v>001Q - DE CHILE (Depósitos Propios)</v>
          </cell>
          <cell r="D74">
            <v>131420</v>
          </cell>
          <cell r="L74">
            <v>131420</v>
          </cell>
        </row>
        <row r="75">
          <cell r="B75" t="str">
            <v>1110001Q60</v>
          </cell>
          <cell r="C75" t="str">
            <v>001Q - DE CHILE (Depósitos por Aclarar)</v>
          </cell>
          <cell r="D75">
            <v>-8593972</v>
          </cell>
          <cell r="L75">
            <v>-8593972</v>
          </cell>
        </row>
        <row r="76">
          <cell r="B76">
            <v>1110012100</v>
          </cell>
          <cell r="C76" t="str">
            <v>0121 - estado</v>
          </cell>
          <cell r="J76">
            <v>808497454</v>
          </cell>
          <cell r="L76">
            <v>808497454</v>
          </cell>
        </row>
        <row r="77">
          <cell r="B77">
            <v>1110012141</v>
          </cell>
          <cell r="C77" t="str">
            <v>0121 - estado (depósitos propios)</v>
          </cell>
          <cell r="J77">
            <v>-448271296</v>
          </cell>
          <cell r="L77">
            <v>-448271296</v>
          </cell>
        </row>
        <row r="78">
          <cell r="B78">
            <v>1110012181</v>
          </cell>
          <cell r="C78" t="str">
            <v>0121 - estado (cheques protestados)</v>
          </cell>
          <cell r="J78">
            <v>555130</v>
          </cell>
          <cell r="L78">
            <v>555130</v>
          </cell>
        </row>
        <row r="79">
          <cell r="B79">
            <v>1110014100</v>
          </cell>
          <cell r="C79" t="str">
            <v>0141 - Scotianbank-pac</v>
          </cell>
          <cell r="J79">
            <v>97838929</v>
          </cell>
          <cell r="L79">
            <v>97838929</v>
          </cell>
        </row>
        <row r="80">
          <cell r="B80">
            <v>1110014141</v>
          </cell>
          <cell r="C80" t="str">
            <v>0141 - sudamericano-pac (depósitos propios)</v>
          </cell>
          <cell r="J80">
            <v>-66543341</v>
          </cell>
          <cell r="L80">
            <v>-66543341</v>
          </cell>
        </row>
        <row r="81">
          <cell r="B81" t="str">
            <v>1110014A00</v>
          </cell>
          <cell r="C81" t="str">
            <v>014A - Sudamericano-pac</v>
          </cell>
          <cell r="E81">
            <v>93716173</v>
          </cell>
          <cell r="L81">
            <v>93716173</v>
          </cell>
        </row>
        <row r="82">
          <cell r="B82" t="str">
            <v>1110014A41</v>
          </cell>
          <cell r="C82" t="str">
            <v>014A - Sudamericano-Pac (depósitos propios)</v>
          </cell>
          <cell r="E82">
            <v>-7265093</v>
          </cell>
          <cell r="L82">
            <v>-7265093</v>
          </cell>
        </row>
        <row r="83">
          <cell r="B83">
            <v>1110016100</v>
          </cell>
          <cell r="C83" t="str">
            <v>0161 - credito-pac</v>
          </cell>
          <cell r="J83">
            <v>157388701</v>
          </cell>
          <cell r="L83">
            <v>157388701</v>
          </cell>
        </row>
        <row r="84">
          <cell r="B84">
            <v>1110016141</v>
          </cell>
          <cell r="C84" t="str">
            <v>0161 - credito-pac (depósitos propios)</v>
          </cell>
          <cell r="J84">
            <v>1494068227</v>
          </cell>
          <cell r="L84">
            <v>1494068227</v>
          </cell>
        </row>
        <row r="85">
          <cell r="B85">
            <v>1110016160</v>
          </cell>
          <cell r="C85" t="str">
            <v>0161 - credito-pac (depósitos por aclarar)</v>
          </cell>
          <cell r="J85">
            <v>-510891</v>
          </cell>
          <cell r="L85">
            <v>-510891</v>
          </cell>
        </row>
        <row r="86">
          <cell r="B86">
            <v>1110016165</v>
          </cell>
          <cell r="C86" t="str">
            <v>0161 - credito pac (recaudación pac)</v>
          </cell>
          <cell r="J86">
            <v>-3418083</v>
          </cell>
          <cell r="L86">
            <v>-3418083</v>
          </cell>
        </row>
        <row r="87">
          <cell r="B87">
            <v>1110016180</v>
          </cell>
          <cell r="C87" t="str">
            <v>0161 - credito-pac (cargos por aclarar)</v>
          </cell>
          <cell r="J87">
            <v>111804</v>
          </cell>
          <cell r="L87">
            <v>111804</v>
          </cell>
        </row>
        <row r="88">
          <cell r="B88">
            <v>1110016181</v>
          </cell>
          <cell r="C88" t="str">
            <v>0161 - credito-pac (cheques protestados)</v>
          </cell>
          <cell r="J88">
            <v>14976421</v>
          </cell>
          <cell r="L88">
            <v>14976421</v>
          </cell>
        </row>
        <row r="89">
          <cell r="B89" t="str">
            <v>1110016A00</v>
          </cell>
          <cell r="C89" t="str">
            <v>016A - Banco de Crédito PAC</v>
          </cell>
          <cell r="E89">
            <v>33718708</v>
          </cell>
          <cell r="L89">
            <v>33718708</v>
          </cell>
        </row>
        <row r="90">
          <cell r="B90" t="str">
            <v>1110016A41</v>
          </cell>
          <cell r="C90" t="str">
            <v>016A - Credito - Pac (depósitos propios)</v>
          </cell>
          <cell r="E90">
            <v>243359709</v>
          </cell>
          <cell r="L90">
            <v>243359709</v>
          </cell>
        </row>
        <row r="91">
          <cell r="B91" t="str">
            <v>1110016A65</v>
          </cell>
          <cell r="C91" t="str">
            <v>016A - Credito - Pac (recaudación pac)</v>
          </cell>
          <cell r="E91">
            <v>-160150</v>
          </cell>
          <cell r="L91">
            <v>-160150</v>
          </cell>
        </row>
        <row r="92">
          <cell r="B92" t="str">
            <v>1110016A81</v>
          </cell>
          <cell r="C92" t="str">
            <v>016A - Credito - Pac (cheques protestados)</v>
          </cell>
          <cell r="E92">
            <v>1804160</v>
          </cell>
          <cell r="L92">
            <v>1804160</v>
          </cell>
        </row>
        <row r="93">
          <cell r="B93" t="str">
            <v>1110016K00</v>
          </cell>
          <cell r="C93" t="str">
            <v>161K - BCI  (disponible)</v>
          </cell>
          <cell r="G93">
            <v>12790684</v>
          </cell>
          <cell r="L93">
            <v>12790684</v>
          </cell>
        </row>
        <row r="94">
          <cell r="B94" t="str">
            <v>1110016Q00</v>
          </cell>
          <cell r="C94" t="str">
            <v>016Q - CREDITO  (SALDO CARTOLA)</v>
          </cell>
          <cell r="D94">
            <v>5539974</v>
          </cell>
          <cell r="L94">
            <v>5539974</v>
          </cell>
        </row>
        <row r="95">
          <cell r="B95" t="str">
            <v>1110016Q41</v>
          </cell>
          <cell r="C95" t="str">
            <v>016Q - CREDITO   (Depósitos Propios)</v>
          </cell>
          <cell r="D95">
            <v>66903911</v>
          </cell>
          <cell r="L95">
            <v>66903911</v>
          </cell>
        </row>
        <row r="96">
          <cell r="B96">
            <v>1110028100</v>
          </cell>
          <cell r="C96" t="str">
            <v>0281 - bice pac</v>
          </cell>
          <cell r="J96">
            <v>20324124133</v>
          </cell>
          <cell r="L96">
            <v>20324124133</v>
          </cell>
        </row>
        <row r="97">
          <cell r="B97">
            <v>1110028120</v>
          </cell>
          <cell r="C97" t="str">
            <v>0281 - bice pac (cargos esperados)</v>
          </cell>
          <cell r="J97">
            <v>-20213500000</v>
          </cell>
          <cell r="L97">
            <v>-20213500000</v>
          </cell>
        </row>
        <row r="98">
          <cell r="B98">
            <v>1110028141</v>
          </cell>
          <cell r="C98" t="str">
            <v>0281 - bice pac (depósitos propios)</v>
          </cell>
          <cell r="J98">
            <v>-3956421</v>
          </cell>
          <cell r="L98">
            <v>-3956421</v>
          </cell>
        </row>
        <row r="99">
          <cell r="B99" t="str">
            <v>1110028A00</v>
          </cell>
          <cell r="C99" t="str">
            <v>028A - Banco Bice PAC</v>
          </cell>
          <cell r="E99">
            <v>6091660</v>
          </cell>
          <cell r="L99">
            <v>6091660</v>
          </cell>
        </row>
        <row r="100">
          <cell r="B100" t="str">
            <v>1110028A41</v>
          </cell>
          <cell r="C100" t="str">
            <v>028A  - bice pac (depósitos propios)</v>
          </cell>
          <cell r="E100">
            <v>-3094922</v>
          </cell>
          <cell r="L100">
            <v>-3094922</v>
          </cell>
        </row>
        <row r="101">
          <cell r="B101" t="str">
            <v>1110028Q00</v>
          </cell>
          <cell r="C101" t="str">
            <v>028Q - BICE   (SALDO CARTOLA)</v>
          </cell>
          <cell r="D101">
            <v>3041764</v>
          </cell>
          <cell r="L101">
            <v>3041764</v>
          </cell>
        </row>
        <row r="102">
          <cell r="B102">
            <v>1110035100</v>
          </cell>
          <cell r="C102" t="str">
            <v>0351 - Santander Santiago</v>
          </cell>
          <cell r="J102">
            <v>227773914</v>
          </cell>
          <cell r="L102">
            <v>227773914</v>
          </cell>
        </row>
        <row r="103">
          <cell r="B103">
            <v>1110035141</v>
          </cell>
          <cell r="C103" t="str">
            <v>0351 - santiago (depósitos propios)</v>
          </cell>
          <cell r="J103">
            <v>509620893</v>
          </cell>
          <cell r="L103">
            <v>509620893</v>
          </cell>
        </row>
        <row r="104">
          <cell r="B104">
            <v>1110035160</v>
          </cell>
          <cell r="C104" t="str">
            <v>0351 - santiago (depósitos por aclarar)</v>
          </cell>
          <cell r="J104">
            <v>-3505217</v>
          </cell>
          <cell r="L104">
            <v>-3505217</v>
          </cell>
        </row>
        <row r="105">
          <cell r="B105">
            <v>1110035300</v>
          </cell>
          <cell r="C105" t="str">
            <v>0353 - Banco Santander (Disponible)</v>
          </cell>
          <cell r="J105">
            <v>-146870172</v>
          </cell>
          <cell r="L105">
            <v>-146870172</v>
          </cell>
        </row>
        <row r="106">
          <cell r="B106" t="str">
            <v>1110035A00</v>
          </cell>
          <cell r="C106" t="str">
            <v>0351 - Banco Santiago PAC</v>
          </cell>
          <cell r="E106">
            <v>50624190</v>
          </cell>
          <cell r="L106">
            <v>50624190</v>
          </cell>
        </row>
        <row r="107">
          <cell r="B107" t="str">
            <v>1110035A41</v>
          </cell>
          <cell r="C107" t="str">
            <v>035A - Santiago (depósitos propios)</v>
          </cell>
          <cell r="E107">
            <v>11849051</v>
          </cell>
          <cell r="L107">
            <v>11849051</v>
          </cell>
        </row>
        <row r="108">
          <cell r="B108" t="str">
            <v>1110035A60</v>
          </cell>
          <cell r="C108" t="str">
            <v>035A - Santiago (depósitos por aclarar)</v>
          </cell>
          <cell r="E108">
            <v>-3437981</v>
          </cell>
          <cell r="L108">
            <v>-3437981</v>
          </cell>
        </row>
        <row r="109">
          <cell r="B109" t="str">
            <v>1110035A65</v>
          </cell>
          <cell r="C109" t="str">
            <v>035A - Santiago (recaudación pac)</v>
          </cell>
          <cell r="E109">
            <v>-22667414</v>
          </cell>
          <cell r="L109">
            <v>-22667414</v>
          </cell>
        </row>
        <row r="110">
          <cell r="B110" t="str">
            <v>1110035G00</v>
          </cell>
          <cell r="C110" t="str">
            <v>035G - Banco Santiago</v>
          </cell>
          <cell r="G110">
            <v>1536481</v>
          </cell>
          <cell r="L110">
            <v>1536481</v>
          </cell>
        </row>
        <row r="111">
          <cell r="B111" t="str">
            <v>OTROS ACTIVOS NO FINANCIEROS, CO</v>
          </cell>
          <cell r="C111" t="str">
            <v>Otros Activos No Financieros, Corriente</v>
          </cell>
          <cell r="D111">
            <v>132063031</v>
          </cell>
          <cell r="E111">
            <v>493244463</v>
          </cell>
          <cell r="F111">
            <v>18458315</v>
          </cell>
          <cell r="G111">
            <v>6970830</v>
          </cell>
          <cell r="H111">
            <v>15092966</v>
          </cell>
          <cell r="I111">
            <v>728556563</v>
          </cell>
          <cell r="J111">
            <v>4098063824</v>
          </cell>
          <cell r="L111">
            <v>5492449992</v>
          </cell>
        </row>
        <row r="112">
          <cell r="B112">
            <v>1160002500</v>
          </cell>
          <cell r="C112" t="str">
            <v>Remanente credito Fiscal</v>
          </cell>
          <cell r="D112">
            <v>0</v>
          </cell>
          <cell r="G112">
            <v>0</v>
          </cell>
          <cell r="I112">
            <v>720501021</v>
          </cell>
          <cell r="L112">
            <v>720501021</v>
          </cell>
        </row>
        <row r="113">
          <cell r="B113">
            <v>1185001000</v>
          </cell>
          <cell r="C113" t="str">
            <v>Nuevos proyectos</v>
          </cell>
          <cell r="J113">
            <v>14378998</v>
          </cell>
          <cell r="L113">
            <v>14378998</v>
          </cell>
        </row>
        <row r="114">
          <cell r="B114">
            <v>1170004000</v>
          </cell>
          <cell r="C114" t="str">
            <v>Gastos anticipados</v>
          </cell>
          <cell r="D114">
            <v>68532269</v>
          </cell>
          <cell r="E114">
            <v>358058229</v>
          </cell>
          <cell r="J114">
            <v>2374849408</v>
          </cell>
          <cell r="L114">
            <v>2801439906</v>
          </cell>
        </row>
        <row r="115">
          <cell r="B115">
            <v>1170001000</v>
          </cell>
          <cell r="C115" t="str">
            <v>Seguros anticipados</v>
          </cell>
          <cell r="D115">
            <v>63530762</v>
          </cell>
          <cell r="E115">
            <v>135186234</v>
          </cell>
          <cell r="F115">
            <v>18458315</v>
          </cell>
          <cell r="G115">
            <v>6970830</v>
          </cell>
          <cell r="H115">
            <v>15092966</v>
          </cell>
          <cell r="I115">
            <v>8055542</v>
          </cell>
          <cell r="J115">
            <v>1708835418</v>
          </cell>
          <cell r="L115">
            <v>1956130067</v>
          </cell>
        </row>
        <row r="116">
          <cell r="B116" t="str">
            <v>DEUDORES COMERCIALES Y OTRAS CUE</v>
          </cell>
          <cell r="C116" t="str">
            <v>Deudores Comerciales y Otras Cuentas por Cobrar, Neto, Corri</v>
          </cell>
          <cell r="D116">
            <v>3276650988</v>
          </cell>
          <cell r="E116">
            <v>10972678657</v>
          </cell>
          <cell r="F116">
            <v>6204966707</v>
          </cell>
          <cell r="G116">
            <v>806784284</v>
          </cell>
          <cell r="H116">
            <v>5574530683</v>
          </cell>
          <cell r="I116">
            <v>1773428508</v>
          </cell>
          <cell r="J116">
            <v>87338093423</v>
          </cell>
          <cell r="L116">
            <v>115947133250</v>
          </cell>
        </row>
        <row r="117">
          <cell r="B117">
            <v>1140003200</v>
          </cell>
          <cell r="C117" t="str">
            <v>Anticipo bienestar AA</v>
          </cell>
          <cell r="J117">
            <v>39226</v>
          </cell>
          <cell r="L117">
            <v>39226</v>
          </cell>
        </row>
        <row r="118">
          <cell r="B118">
            <v>1142005700</v>
          </cell>
          <cell r="C118" t="str">
            <v>Anticipo Bono termino de negociación</v>
          </cell>
          <cell r="D118">
            <v>5194641</v>
          </cell>
          <cell r="E118">
            <v>54361486</v>
          </cell>
          <cell r="F118">
            <v>385931867</v>
          </cell>
          <cell r="G118">
            <v>-93920</v>
          </cell>
          <cell r="H118">
            <v>58858360</v>
          </cell>
          <cell r="J118">
            <v>296273145</v>
          </cell>
          <cell r="L118">
            <v>800525579</v>
          </cell>
        </row>
        <row r="119">
          <cell r="B119">
            <v>1142004000</v>
          </cell>
          <cell r="C119" t="str">
            <v>Descuentos sharing</v>
          </cell>
          <cell r="E119">
            <v>0</v>
          </cell>
          <cell r="J119">
            <v>-20752630</v>
          </cell>
          <cell r="L119">
            <v>-20752630</v>
          </cell>
        </row>
        <row r="120">
          <cell r="B120">
            <v>1131002500</v>
          </cell>
          <cell r="C120" t="str">
            <v>Transitoria de APA y CPA  (2)</v>
          </cell>
          <cell r="D120">
            <v>1046001</v>
          </cell>
          <cell r="E120">
            <v>46600691</v>
          </cell>
          <cell r="J120">
            <v>954976178</v>
          </cell>
          <cell r="L120">
            <v>1002622870</v>
          </cell>
        </row>
        <row r="121">
          <cell r="B121">
            <v>1140004000</v>
          </cell>
          <cell r="C121" t="str">
            <v>Depósito en garantia por arriendo</v>
          </cell>
          <cell r="D121">
            <v>2602860</v>
          </cell>
          <cell r="E121">
            <v>1717791</v>
          </cell>
          <cell r="F121">
            <v>1040000</v>
          </cell>
          <cell r="G121">
            <v>10267416</v>
          </cell>
          <cell r="H121">
            <v>4151638</v>
          </cell>
          <cell r="J121">
            <v>74935051</v>
          </cell>
          <cell r="L121">
            <v>94714756</v>
          </cell>
        </row>
        <row r="122">
          <cell r="B122">
            <v>1140099999</v>
          </cell>
          <cell r="C122" t="str">
            <v>Valorm/e deudores</v>
          </cell>
          <cell r="D122">
            <v>1586452</v>
          </cell>
          <cell r="E122">
            <v>1100099</v>
          </cell>
          <cell r="J122">
            <v>45215221</v>
          </cell>
          <cell r="L122">
            <v>47901772</v>
          </cell>
        </row>
        <row r="123">
          <cell r="B123">
            <v>1185003000</v>
          </cell>
          <cell r="C123" t="str">
            <v>Ingresos por recibir</v>
          </cell>
          <cell r="E123">
            <v>26973000</v>
          </cell>
          <cell r="L123">
            <v>26973000</v>
          </cell>
        </row>
        <row r="124">
          <cell r="B124">
            <v>1142003300</v>
          </cell>
          <cell r="C124" t="str">
            <v>Convenios Unidad de bienestar</v>
          </cell>
          <cell r="D124">
            <v>0</v>
          </cell>
          <cell r="E124">
            <v>21886</v>
          </cell>
          <cell r="F124">
            <v>-203633</v>
          </cell>
          <cell r="G124">
            <v>5424996</v>
          </cell>
          <cell r="H124">
            <v>49604</v>
          </cell>
          <cell r="J124">
            <v>7502791</v>
          </cell>
          <cell r="L124">
            <v>12795644</v>
          </cell>
        </row>
        <row r="125">
          <cell r="B125">
            <v>1142002500</v>
          </cell>
          <cell r="C125" t="str">
            <v>Cta de paso licencias médicas</v>
          </cell>
          <cell r="D125">
            <v>-50652</v>
          </cell>
          <cell r="E125">
            <v>3880487</v>
          </cell>
          <cell r="F125">
            <v>-415715</v>
          </cell>
          <cell r="G125">
            <v>241817</v>
          </cell>
          <cell r="H125">
            <v>-9422149</v>
          </cell>
          <cell r="J125">
            <v>-18956938</v>
          </cell>
          <cell r="L125">
            <v>-24723150</v>
          </cell>
        </row>
        <row r="126">
          <cell r="B126">
            <v>1142005500</v>
          </cell>
          <cell r="C126" t="str">
            <v>Prestamos al personal</v>
          </cell>
          <cell r="D126">
            <v>-5150526</v>
          </cell>
          <cell r="E126">
            <v>62345035</v>
          </cell>
          <cell r="F126">
            <v>110964729</v>
          </cell>
          <cell r="G126">
            <v>19899600</v>
          </cell>
          <cell r="H126">
            <v>10529191</v>
          </cell>
          <cell r="I126">
            <v>0</v>
          </cell>
          <cell r="J126">
            <v>1384928009</v>
          </cell>
          <cell r="L126">
            <v>1583516038</v>
          </cell>
        </row>
        <row r="127">
          <cell r="B127">
            <v>1112001000</v>
          </cell>
          <cell r="C127" t="str">
            <v>Fondo fijo caja chica</v>
          </cell>
          <cell r="E127">
            <v>1300000</v>
          </cell>
          <cell r="F127">
            <v>19750000</v>
          </cell>
          <cell r="G127">
            <v>4000000</v>
          </cell>
          <cell r="H127">
            <v>15900000</v>
          </cell>
          <cell r="J127">
            <v>21841668</v>
          </cell>
          <cell r="L127">
            <v>62791668</v>
          </cell>
        </row>
        <row r="128">
          <cell r="B128">
            <v>1112003000</v>
          </cell>
          <cell r="C128" t="str">
            <v>Fondos de rendicion inmediata</v>
          </cell>
          <cell r="D128">
            <v>47145348</v>
          </cell>
          <cell r="E128">
            <v>38485538</v>
          </cell>
          <cell r="F128">
            <v>1202800</v>
          </cell>
          <cell r="G128">
            <v>3841810</v>
          </cell>
          <cell r="H128">
            <v>11599602</v>
          </cell>
          <cell r="I128">
            <v>0</v>
          </cell>
          <cell r="J128">
            <v>372586335</v>
          </cell>
          <cell r="L128">
            <v>474861433</v>
          </cell>
        </row>
        <row r="129">
          <cell r="B129">
            <v>1140002000</v>
          </cell>
          <cell r="C129" t="str">
            <v>Anticipo a proveedores y contratistas</v>
          </cell>
          <cell r="F129">
            <v>73829653</v>
          </cell>
          <cell r="G129">
            <v>316572385</v>
          </cell>
          <cell r="H129">
            <v>263530683</v>
          </cell>
          <cell r="I129">
            <v>4644180</v>
          </cell>
          <cell r="J129">
            <v>1023501333</v>
          </cell>
          <cell r="L129">
            <v>1682078234</v>
          </cell>
        </row>
        <row r="130">
          <cell r="B130">
            <v>1142002000</v>
          </cell>
          <cell r="C130" t="str">
            <v>Ctas por cobrar  licencias medicas</v>
          </cell>
          <cell r="D130">
            <v>1471544</v>
          </cell>
          <cell r="E130">
            <v>6325234</v>
          </cell>
          <cell r="F130">
            <v>5339325</v>
          </cell>
          <cell r="G130">
            <v>2953429</v>
          </cell>
          <cell r="H130">
            <v>11788440</v>
          </cell>
          <cell r="J130">
            <v>47962297</v>
          </cell>
          <cell r="L130">
            <v>75840269</v>
          </cell>
        </row>
        <row r="131">
          <cell r="B131">
            <v>1142003000</v>
          </cell>
          <cell r="C131" t="str">
            <v>Cuenta por cobrar al personal</v>
          </cell>
          <cell r="D131">
            <v>0</v>
          </cell>
          <cell r="E131">
            <v>101968</v>
          </cell>
          <cell r="F131">
            <v>1136063</v>
          </cell>
          <cell r="G131">
            <v>7492</v>
          </cell>
          <cell r="H131">
            <v>2272445</v>
          </cell>
          <cell r="J131">
            <v>2574645</v>
          </cell>
          <cell r="L131">
            <v>6092613</v>
          </cell>
        </row>
        <row r="132">
          <cell r="B132">
            <v>1142003500</v>
          </cell>
          <cell r="C132" t="str">
            <v>Cuenta por cobrar ejecutivos</v>
          </cell>
          <cell r="E132">
            <v>-3000000</v>
          </cell>
          <cell r="J132">
            <v>-2425516</v>
          </cell>
          <cell r="L132">
            <v>-5425516</v>
          </cell>
        </row>
        <row r="133">
          <cell r="B133">
            <v>1142005000</v>
          </cell>
          <cell r="C133" t="str">
            <v>Cuentas x cobrar personal SAP</v>
          </cell>
          <cell r="D133">
            <v>4628564</v>
          </cell>
          <cell r="E133">
            <v>22438541</v>
          </cell>
          <cell r="F133">
            <v>5745637</v>
          </cell>
          <cell r="G133">
            <v>4375525</v>
          </cell>
          <cell r="H133">
            <v>40424790</v>
          </cell>
          <cell r="I133">
            <v>-310721</v>
          </cell>
          <cell r="J133">
            <v>681820968</v>
          </cell>
          <cell r="L133">
            <v>759123304</v>
          </cell>
        </row>
        <row r="134">
          <cell r="B134">
            <v>1130001000</v>
          </cell>
          <cell r="C134" t="str">
            <v>Clientes ventas ocasionales</v>
          </cell>
          <cell r="D134">
            <v>614731</v>
          </cell>
          <cell r="E134">
            <v>195061594</v>
          </cell>
          <cell r="F134">
            <v>2668570111</v>
          </cell>
          <cell r="G134">
            <v>408253234</v>
          </cell>
          <cell r="H134">
            <v>1671949240</v>
          </cell>
          <cell r="I134">
            <v>38791407</v>
          </cell>
          <cell r="J134">
            <v>1920907462</v>
          </cell>
          <cell r="L134">
            <v>6904147779</v>
          </cell>
        </row>
        <row r="135">
          <cell r="B135">
            <v>1130005000</v>
          </cell>
          <cell r="C135" t="str">
            <v>Recaudación por abonar ventas ocasionales</v>
          </cell>
          <cell r="D135">
            <v>0</v>
          </cell>
          <cell r="E135">
            <v>0</v>
          </cell>
          <cell r="F135">
            <v>-18783531</v>
          </cell>
          <cell r="G135">
            <v>-1532330</v>
          </cell>
          <cell r="H135">
            <v>-34171192</v>
          </cell>
          <cell r="J135">
            <v>191677425</v>
          </cell>
          <cell r="L135">
            <v>137190372</v>
          </cell>
        </row>
        <row r="136">
          <cell r="B136">
            <v>1130009900</v>
          </cell>
          <cell r="C136" t="str">
            <v>Prov.deudores por ventas ocas. incobrable</v>
          </cell>
          <cell r="F136">
            <v>-24819888</v>
          </cell>
          <cell r="G136">
            <v>-11838648</v>
          </cell>
          <cell r="H136">
            <v>-24490657</v>
          </cell>
          <cell r="I136">
            <v>-18831982</v>
          </cell>
          <cell r="J136">
            <v>-8512380</v>
          </cell>
          <cell r="L136">
            <v>-88493555</v>
          </cell>
        </row>
        <row r="137">
          <cell r="B137">
            <v>1131000500</v>
          </cell>
          <cell r="C137" t="str">
            <v>Deudores por consumos</v>
          </cell>
          <cell r="D137">
            <v>2692218629</v>
          </cell>
          <cell r="E137">
            <v>8095713797</v>
          </cell>
          <cell r="J137">
            <v>94098246688</v>
          </cell>
          <cell r="L137">
            <v>104886179114</v>
          </cell>
        </row>
        <row r="138">
          <cell r="B138">
            <v>1131000600</v>
          </cell>
          <cell r="C138" t="str">
            <v>Recaudacion por abonar clientes</v>
          </cell>
          <cell r="D138">
            <v>-166210</v>
          </cell>
          <cell r="E138">
            <v>250900</v>
          </cell>
          <cell r="J138">
            <v>-13621896</v>
          </cell>
          <cell r="L138">
            <v>-13537206</v>
          </cell>
        </row>
        <row r="139">
          <cell r="B139">
            <v>1131001500</v>
          </cell>
          <cell r="C139" t="str">
            <v>Provision ingresos devengados</v>
          </cell>
          <cell r="D139">
            <v>675039898</v>
          </cell>
          <cell r="E139">
            <v>3505164438</v>
          </cell>
          <cell r="F139">
            <v>2954778410</v>
          </cell>
          <cell r="G139">
            <v>3297449</v>
          </cell>
          <cell r="H139">
            <v>3500744019</v>
          </cell>
          <cell r="I139">
            <v>1749135624</v>
          </cell>
          <cell r="J139">
            <v>36104279055</v>
          </cell>
          <cell r="L139">
            <v>48492438893</v>
          </cell>
        </row>
        <row r="140">
          <cell r="B140">
            <v>1131006500</v>
          </cell>
          <cell r="C140" t="str">
            <v>Pac trabajadores SAP</v>
          </cell>
          <cell r="J140">
            <v>-2888682</v>
          </cell>
          <cell r="L140">
            <v>-2888682</v>
          </cell>
        </row>
        <row r="141">
          <cell r="B141">
            <v>1131009900</v>
          </cell>
          <cell r="C141" t="str">
            <v>Provision deudores incobrables</v>
          </cell>
          <cell r="D141">
            <v>-364020104</v>
          </cell>
          <cell r="E141">
            <v>-1160655688</v>
          </cell>
          <cell r="F141">
            <v>0</v>
          </cell>
          <cell r="J141">
            <v>-49750216355</v>
          </cell>
          <cell r="L141">
            <v>-51274892147</v>
          </cell>
        </row>
        <row r="142">
          <cell r="B142">
            <v>1132000000</v>
          </cell>
          <cell r="C142" t="str">
            <v>Documentos por cobrar a clientes</v>
          </cell>
          <cell r="D142">
            <v>-3711818</v>
          </cell>
          <cell r="E142">
            <v>-4673212</v>
          </cell>
          <cell r="J142">
            <v>-255541473</v>
          </cell>
          <cell r="L142">
            <v>-263926503</v>
          </cell>
        </row>
        <row r="143">
          <cell r="B143">
            <v>1132000500</v>
          </cell>
          <cell r="C143" t="str">
            <v>Documentos por cobrar</v>
          </cell>
          <cell r="D143">
            <v>144234736</v>
          </cell>
          <cell r="E143">
            <v>61880479</v>
          </cell>
          <cell r="J143">
            <v>-53400791</v>
          </cell>
          <cell r="L143">
            <v>152714424</v>
          </cell>
        </row>
        <row r="144">
          <cell r="B144">
            <v>1132000999</v>
          </cell>
          <cell r="C144" t="str">
            <v>Valoracion m/e deudores</v>
          </cell>
          <cell r="D144">
            <v>78132815</v>
          </cell>
          <cell r="J144">
            <v>89886738</v>
          </cell>
          <cell r="L144">
            <v>168019553</v>
          </cell>
        </row>
        <row r="145">
          <cell r="B145">
            <v>1132001000</v>
          </cell>
          <cell r="C145" t="str">
            <v>Cheques protestados por cobrar</v>
          </cell>
          <cell r="D145">
            <v>6018392</v>
          </cell>
          <cell r="E145">
            <v>47006562</v>
          </cell>
          <cell r="F145">
            <v>16900657</v>
          </cell>
          <cell r="G145">
            <v>47513072</v>
          </cell>
          <cell r="H145">
            <v>6954113</v>
          </cell>
          <cell r="J145">
            <v>450392856</v>
          </cell>
          <cell r="L145">
            <v>574785652</v>
          </cell>
        </row>
        <row r="146">
          <cell r="B146">
            <v>1132003000</v>
          </cell>
          <cell r="C146" t="str">
            <v>Cheque a fecha por cobrar</v>
          </cell>
          <cell r="E146">
            <v>7639631</v>
          </cell>
          <cell r="F146">
            <v>17295879</v>
          </cell>
          <cell r="G146">
            <v>41114029</v>
          </cell>
          <cell r="H146">
            <v>0</v>
          </cell>
          <cell r="J146">
            <v>18621469</v>
          </cell>
          <cell r="L146">
            <v>84671008</v>
          </cell>
        </row>
        <row r="147">
          <cell r="B147">
            <v>1132009900</v>
          </cell>
          <cell r="C147" t="str">
            <v>Provision documentos incobrables</v>
          </cell>
          <cell r="D147">
            <v>-6018392</v>
          </cell>
          <cell r="E147">
            <v>-47006562</v>
          </cell>
          <cell r="F147">
            <v>-16900657</v>
          </cell>
          <cell r="G147">
            <v>-47513072</v>
          </cell>
          <cell r="H147">
            <v>-6954113</v>
          </cell>
          <cell r="J147">
            <v>-450392856</v>
          </cell>
          <cell r="L147">
            <v>-574785652</v>
          </cell>
        </row>
        <row r="148">
          <cell r="B148">
            <v>1140001700</v>
          </cell>
          <cell r="C148" t="str">
            <v>Deudores varios</v>
          </cell>
          <cell r="E148">
            <v>1594368</v>
          </cell>
          <cell r="F148">
            <v>3605000</v>
          </cell>
          <cell r="H148">
            <v>50816669</v>
          </cell>
          <cell r="J148">
            <v>111099595</v>
          </cell>
          <cell r="L148">
            <v>167115632</v>
          </cell>
        </row>
        <row r="149">
          <cell r="B149">
            <v>1140005000</v>
          </cell>
          <cell r="C149" t="str">
            <v>Faltantes de recaudacion</v>
          </cell>
          <cell r="D149">
            <v>7787923</v>
          </cell>
          <cell r="E149">
            <v>20964935</v>
          </cell>
          <cell r="J149">
            <v>833279944</v>
          </cell>
          <cell r="L149">
            <v>862032802</v>
          </cell>
        </row>
        <row r="150">
          <cell r="B150">
            <v>2110002000</v>
          </cell>
          <cell r="C150" t="str">
            <v>Sobrantes por recaudaciones</v>
          </cell>
          <cell r="D150">
            <v>-11953844</v>
          </cell>
          <cell r="E150">
            <v>-12914341</v>
          </cell>
          <cell r="J150">
            <v>-817745159</v>
          </cell>
          <cell r="L150">
            <v>-842613344</v>
          </cell>
        </row>
        <row r="151">
          <cell r="B151" t="str">
            <v>CUENTAS POR COBRAR A ENTIDADES R</v>
          </cell>
          <cell r="C151" t="str">
            <v>Cuentas por Cobrar a Entidades Relacionadas, Corriente</v>
          </cell>
          <cell r="D151">
            <v>7064551</v>
          </cell>
          <cell r="E151">
            <v>356431416</v>
          </cell>
          <cell r="F151">
            <v>108124094</v>
          </cell>
          <cell r="G151">
            <v>2281094348</v>
          </cell>
          <cell r="H151">
            <v>1236062431</v>
          </cell>
          <cell r="I151">
            <v>901725</v>
          </cell>
          <cell r="J151">
            <v>37049069168</v>
          </cell>
          <cell r="K151">
            <v>-41002535847</v>
          </cell>
          <cell r="L151">
            <v>36211886</v>
          </cell>
        </row>
        <row r="152">
          <cell r="B152">
            <v>1145001000</v>
          </cell>
          <cell r="C152" t="str">
            <v>Ptmos por cobrar Empresas Relacionadas</v>
          </cell>
          <cell r="J152">
            <v>21686422833</v>
          </cell>
          <cell r="K152">
            <v>-21686422833</v>
          </cell>
          <cell r="L152">
            <v>0</v>
          </cell>
        </row>
        <row r="153">
          <cell r="B153">
            <v>1145002000</v>
          </cell>
          <cell r="C153" t="str">
            <v>Factura por cobrar a EERR</v>
          </cell>
          <cell r="E153">
            <v>58981342</v>
          </cell>
          <cell r="F153">
            <v>15620129</v>
          </cell>
          <cell r="G153">
            <v>930354287</v>
          </cell>
          <cell r="H153">
            <v>590702371</v>
          </cell>
          <cell r="J153">
            <v>2269187986</v>
          </cell>
          <cell r="K153">
            <v>-3828634229</v>
          </cell>
          <cell r="L153">
            <v>36211886</v>
          </cell>
        </row>
        <row r="154">
          <cell r="B154">
            <v>1145003000</v>
          </cell>
          <cell r="C154" t="str">
            <v>Materiales por facturar  Empresas Relacionadas</v>
          </cell>
          <cell r="D154">
            <v>1948501</v>
          </cell>
          <cell r="E154">
            <v>237512761</v>
          </cell>
          <cell r="F154">
            <v>1610000</v>
          </cell>
          <cell r="J154">
            <v>176153015</v>
          </cell>
          <cell r="K154">
            <v>-417224277</v>
          </cell>
          <cell r="L154">
            <v>0</v>
          </cell>
        </row>
        <row r="155">
          <cell r="B155">
            <v>1145004000</v>
          </cell>
          <cell r="C155" t="str">
            <v>Recaudación por cobrar empresas relacionadas</v>
          </cell>
          <cell r="D155">
            <v>4788048</v>
          </cell>
          <cell r="E155">
            <v>7213492</v>
          </cell>
          <cell r="J155">
            <v>92835722</v>
          </cell>
          <cell r="K155">
            <v>-104837262</v>
          </cell>
          <cell r="L155">
            <v>0</v>
          </cell>
        </row>
        <row r="156">
          <cell r="B156">
            <v>1145005000</v>
          </cell>
          <cell r="C156" t="str">
            <v>Deudas x Cobrar  Empresas Relacionadas</v>
          </cell>
          <cell r="D156">
            <v>328002</v>
          </cell>
          <cell r="E156">
            <v>52723821</v>
          </cell>
          <cell r="F156">
            <v>90893965</v>
          </cell>
          <cell r="G156">
            <v>1350740061</v>
          </cell>
          <cell r="H156">
            <v>645360060</v>
          </cell>
          <cell r="I156">
            <v>901725</v>
          </cell>
          <cell r="J156">
            <v>3955419035</v>
          </cell>
          <cell r="K156">
            <v>-6096366669</v>
          </cell>
          <cell r="L156">
            <v>0</v>
          </cell>
        </row>
        <row r="157">
          <cell r="B157">
            <v>1145005300</v>
          </cell>
          <cell r="C157" t="str">
            <v>Int devengados ptmo a empresas Relacionadas</v>
          </cell>
          <cell r="J157">
            <v>8869050577</v>
          </cell>
          <cell r="K157">
            <v>-8869050577</v>
          </cell>
          <cell r="L157">
            <v>0</v>
          </cell>
        </row>
        <row r="158">
          <cell r="B158" t="str">
            <v>INVENTARIOS</v>
          </cell>
          <cell r="C158" t="str">
            <v>Inventarios</v>
          </cell>
          <cell r="D158">
            <v>221505499</v>
          </cell>
          <cell r="E158">
            <v>382607499</v>
          </cell>
          <cell r="F158">
            <v>774353888</v>
          </cell>
          <cell r="G158">
            <v>2574984069</v>
          </cell>
          <cell r="H158">
            <v>182908650</v>
          </cell>
          <cell r="J158">
            <v>8710614730</v>
          </cell>
          <cell r="L158">
            <v>12846974335</v>
          </cell>
        </row>
        <row r="159">
          <cell r="B159">
            <v>1150000900</v>
          </cell>
          <cell r="C159" t="str">
            <v>Cal Apagada</v>
          </cell>
          <cell r="F159">
            <v>43140</v>
          </cell>
          <cell r="J159">
            <v>3910625</v>
          </cell>
          <cell r="L159">
            <v>3953765</v>
          </cell>
        </row>
        <row r="160">
          <cell r="B160">
            <v>1150006000</v>
          </cell>
          <cell r="C160" t="str">
            <v>Soda Caustica</v>
          </cell>
          <cell r="F160">
            <v>4384758</v>
          </cell>
          <cell r="J160">
            <v>56597301</v>
          </cell>
          <cell r="L160">
            <v>60982059</v>
          </cell>
        </row>
        <row r="161">
          <cell r="B161">
            <v>1150000610</v>
          </cell>
          <cell r="C161" t="str">
            <v>Polímeros</v>
          </cell>
          <cell r="F161">
            <v>68258203</v>
          </cell>
          <cell r="J161">
            <v>16606176</v>
          </cell>
          <cell r="L161">
            <v>84864379</v>
          </cell>
        </row>
        <row r="162">
          <cell r="B162">
            <v>1150003600</v>
          </cell>
          <cell r="C162" t="str">
            <v>Art. Escritorio computacionales y formularios</v>
          </cell>
          <cell r="E162">
            <v>2410</v>
          </cell>
          <cell r="J162">
            <v>60671689</v>
          </cell>
          <cell r="L162">
            <v>60674099</v>
          </cell>
        </row>
        <row r="163">
          <cell r="B163">
            <v>1150001700</v>
          </cell>
          <cell r="C163" t="str">
            <v>Materiales para laboratorios</v>
          </cell>
          <cell r="H163">
            <v>106404287</v>
          </cell>
          <cell r="J163">
            <v>14870720</v>
          </cell>
          <cell r="L163">
            <v>121275007</v>
          </cell>
        </row>
        <row r="164">
          <cell r="B164">
            <v>1150003000</v>
          </cell>
          <cell r="C164" t="str">
            <v>Mat.y equipos de seguridad</v>
          </cell>
          <cell r="E164">
            <v>10950000</v>
          </cell>
          <cell r="J164">
            <v>115875614</v>
          </cell>
          <cell r="L164">
            <v>126825614</v>
          </cell>
        </row>
        <row r="165">
          <cell r="B165">
            <v>1150001510</v>
          </cell>
          <cell r="C165" t="str">
            <v>Ajuste materiales a FV</v>
          </cell>
          <cell r="G165">
            <v>-383908</v>
          </cell>
          <cell r="L165">
            <v>-383908</v>
          </cell>
        </row>
        <row r="166">
          <cell r="B166">
            <v>1150000100</v>
          </cell>
          <cell r="C166" t="str">
            <v>Cloro</v>
          </cell>
          <cell r="D166">
            <v>74</v>
          </cell>
          <cell r="E166">
            <v>23619358</v>
          </cell>
          <cell r="F166">
            <v>3441110</v>
          </cell>
          <cell r="J166">
            <v>129084911</v>
          </cell>
          <cell r="L166">
            <v>156145453</v>
          </cell>
        </row>
        <row r="167">
          <cell r="B167">
            <v>1150000200</v>
          </cell>
          <cell r="C167" t="str">
            <v>Sulfato de aluminio</v>
          </cell>
          <cell r="E167">
            <v>4444140</v>
          </cell>
          <cell r="F167">
            <v>1823222</v>
          </cell>
          <cell r="J167">
            <v>899568</v>
          </cell>
          <cell r="L167">
            <v>7166930</v>
          </cell>
        </row>
        <row r="168">
          <cell r="B168">
            <v>1150000300</v>
          </cell>
          <cell r="C168" t="str">
            <v>Hipoclorito de sodio</v>
          </cell>
          <cell r="D168">
            <v>40904491</v>
          </cell>
          <cell r="E168">
            <v>97219128</v>
          </cell>
          <cell r="F168">
            <v>17372717</v>
          </cell>
          <cell r="J168">
            <v>506766960</v>
          </cell>
          <cell r="L168">
            <v>662263296</v>
          </cell>
        </row>
        <row r="169">
          <cell r="B169">
            <v>1150000400</v>
          </cell>
          <cell r="C169" t="str">
            <v>Cloruro ferrico</v>
          </cell>
          <cell r="D169">
            <v>13607501</v>
          </cell>
          <cell r="E169">
            <v>77536764</v>
          </cell>
          <cell r="F169">
            <v>44643242</v>
          </cell>
          <cell r="J169">
            <v>371887269</v>
          </cell>
          <cell r="L169">
            <v>507674776</v>
          </cell>
        </row>
        <row r="170">
          <cell r="B170">
            <v>1150000500</v>
          </cell>
          <cell r="C170" t="str">
            <v>Otros insumos</v>
          </cell>
          <cell r="D170">
            <v>148781019</v>
          </cell>
          <cell r="E170">
            <v>146515032</v>
          </cell>
          <cell r="F170">
            <v>321642093</v>
          </cell>
          <cell r="J170">
            <v>2390511321</v>
          </cell>
          <cell r="L170">
            <v>3007449465</v>
          </cell>
        </row>
        <row r="171">
          <cell r="B171">
            <v>1150000700</v>
          </cell>
          <cell r="C171" t="str">
            <v>Fluor</v>
          </cell>
          <cell r="D171">
            <v>21513881</v>
          </cell>
          <cell r="E171">
            <v>24772225</v>
          </cell>
          <cell r="J171">
            <v>219433068</v>
          </cell>
          <cell r="L171">
            <v>265719174</v>
          </cell>
        </row>
        <row r="172">
          <cell r="B172">
            <v>1150001000</v>
          </cell>
          <cell r="C172" t="str">
            <v>Combustibles y lubricantes</v>
          </cell>
          <cell r="J172">
            <v>226475414</v>
          </cell>
          <cell r="L172">
            <v>226475414</v>
          </cell>
        </row>
        <row r="173">
          <cell r="B173">
            <v>1150001400</v>
          </cell>
          <cell r="C173" t="str">
            <v>Materiales de construccion</v>
          </cell>
          <cell r="E173">
            <v>18552996</v>
          </cell>
          <cell r="G173">
            <v>225501</v>
          </cell>
          <cell r="J173">
            <v>4551117212</v>
          </cell>
          <cell r="L173">
            <v>4569895709</v>
          </cell>
        </row>
        <row r="174">
          <cell r="B174">
            <v>1150001500</v>
          </cell>
          <cell r="C174" t="str">
            <v>Mat.y rep.de mantencion</v>
          </cell>
          <cell r="D174">
            <v>65892305</v>
          </cell>
          <cell r="E174">
            <v>167085661</v>
          </cell>
          <cell r="F174">
            <v>283499336</v>
          </cell>
          <cell r="G174">
            <v>2235165980</v>
          </cell>
          <cell r="H174">
            <v>76504363</v>
          </cell>
          <cell r="J174">
            <v>5953473535</v>
          </cell>
          <cell r="L174">
            <v>8781621180</v>
          </cell>
        </row>
        <row r="175">
          <cell r="B175">
            <v>1150001600</v>
          </cell>
          <cell r="C175" t="str">
            <v>Medidores de a.p.</v>
          </cell>
          <cell r="D175">
            <v>342072</v>
          </cell>
          <cell r="E175">
            <v>142590526</v>
          </cell>
          <cell r="G175">
            <v>431522785</v>
          </cell>
          <cell r="J175">
            <v>1408309301</v>
          </cell>
          <cell r="L175">
            <v>1982764684</v>
          </cell>
        </row>
        <row r="176">
          <cell r="B176">
            <v>1150004000</v>
          </cell>
          <cell r="C176" t="str">
            <v>Herramientas y accesorios</v>
          </cell>
          <cell r="J176">
            <v>45944556</v>
          </cell>
          <cell r="L176">
            <v>45944556</v>
          </cell>
        </row>
        <row r="177">
          <cell r="B177">
            <v>1150005300</v>
          </cell>
          <cell r="C177" t="str">
            <v>Vestuario y calzado seguridad</v>
          </cell>
          <cell r="F177">
            <v>41990</v>
          </cell>
          <cell r="J177">
            <v>44004417</v>
          </cell>
          <cell r="L177">
            <v>44046407</v>
          </cell>
        </row>
        <row r="178">
          <cell r="B178">
            <v>1150007000</v>
          </cell>
          <cell r="C178" t="str">
            <v>Materiales de activo fijo</v>
          </cell>
          <cell r="D178">
            <v>-66234377</v>
          </cell>
          <cell r="E178">
            <v>-328229183</v>
          </cell>
          <cell r="F178">
            <v>29204077</v>
          </cell>
          <cell r="J178">
            <v>-7288139307</v>
          </cell>
          <cell r="L178">
            <v>-7653398790</v>
          </cell>
        </row>
        <row r="179">
          <cell r="B179">
            <v>1150008500</v>
          </cell>
          <cell r="C179" t="str">
            <v>Provision obsolescencia de materiales</v>
          </cell>
          <cell r="D179">
            <v>-3301467</v>
          </cell>
          <cell r="E179">
            <v>-2451558</v>
          </cell>
          <cell r="G179">
            <v>-91546289</v>
          </cell>
          <cell r="J179">
            <v>-117685620</v>
          </cell>
          <cell r="L179">
            <v>-214984934</v>
          </cell>
        </row>
        <row r="180">
          <cell r="B180" t="str">
            <v>ACTIVOS POR IMPUESTOS CORRIENTES</v>
          </cell>
          <cell r="C180" t="str">
            <v>Activos por impuestos corrientes</v>
          </cell>
          <cell r="D180">
            <v>312285877</v>
          </cell>
          <cell r="E180">
            <v>1213310292</v>
          </cell>
          <cell r="F180">
            <v>138740553</v>
          </cell>
          <cell r="G180">
            <v>0</v>
          </cell>
          <cell r="H180">
            <v>72482470</v>
          </cell>
          <cell r="I180">
            <v>0</v>
          </cell>
          <cell r="J180">
            <v>7324073990</v>
          </cell>
          <cell r="K180">
            <v>169370073</v>
          </cell>
          <cell r="L180">
            <v>9230263255</v>
          </cell>
        </row>
        <row r="181">
          <cell r="B181" t="str">
            <v>116000200C</v>
          </cell>
          <cell r="C181" t="str">
            <v>Activo x imptos corrientes</v>
          </cell>
          <cell r="D181">
            <v>-229189474</v>
          </cell>
          <cell r="E181">
            <v>-140661024</v>
          </cell>
          <cell r="F181">
            <v>107740675</v>
          </cell>
          <cell r="G181">
            <v>-75927289</v>
          </cell>
          <cell r="H181">
            <v>51769463</v>
          </cell>
          <cell r="I181">
            <v>-32816777</v>
          </cell>
          <cell r="J181">
            <v>-2244849478</v>
          </cell>
          <cell r="K181">
            <v>169370073</v>
          </cell>
          <cell r="L181">
            <v>-2394563831</v>
          </cell>
        </row>
        <row r="182">
          <cell r="B182">
            <v>1160002000</v>
          </cell>
          <cell r="C182" t="str">
            <v>Impto.por recuperar</v>
          </cell>
          <cell r="D182">
            <v>495410954</v>
          </cell>
          <cell r="E182">
            <v>1353971316</v>
          </cell>
          <cell r="F182">
            <v>30999878</v>
          </cell>
          <cell r="G182">
            <v>75927289</v>
          </cell>
          <cell r="H182">
            <v>20713007</v>
          </cell>
          <cell r="I182">
            <v>32816777</v>
          </cell>
          <cell r="J182">
            <v>9544833068</v>
          </cell>
          <cell r="L182">
            <v>11554672289</v>
          </cell>
        </row>
        <row r="183">
          <cell r="B183">
            <v>1160007500</v>
          </cell>
          <cell r="C183" t="str">
            <v>Credito pago de patente D°Agua no utilizada</v>
          </cell>
          <cell r="D183">
            <v>46064397</v>
          </cell>
          <cell r="J183">
            <v>24090400</v>
          </cell>
          <cell r="L183">
            <v>70154797</v>
          </cell>
        </row>
        <row r="184">
          <cell r="B184" t="str">
            <v>ACTIVOS, NO CORRIENTES</v>
          </cell>
          <cell r="C184" t="str">
            <v>Activos, No Corrientes</v>
          </cell>
          <cell r="D184">
            <v>101397729500</v>
          </cell>
          <cell r="E184">
            <v>421542577815</v>
          </cell>
          <cell r="F184">
            <v>1331298685</v>
          </cell>
          <cell r="G184">
            <v>4195487093</v>
          </cell>
          <cell r="H184">
            <v>6442215859</v>
          </cell>
          <cell r="I184">
            <v>11193106785</v>
          </cell>
          <cell r="J184">
            <v>2080303629237</v>
          </cell>
          <cell r="K184">
            <v>-444586111596</v>
          </cell>
          <cell r="L184">
            <v>2181819933378</v>
          </cell>
        </row>
        <row r="185">
          <cell r="B185" t="str">
            <v>OTROS ACTIVOS FINANCIEROS NO COR</v>
          </cell>
          <cell r="C185" t="str">
            <v>Otros activos financieros no corrientes</v>
          </cell>
          <cell r="D185">
            <v>468182950</v>
          </cell>
          <cell r="I185">
            <v>7349718522</v>
          </cell>
          <cell r="J185">
            <v>3304925006</v>
          </cell>
          <cell r="L185">
            <v>11122826478</v>
          </cell>
        </row>
        <row r="186">
          <cell r="B186">
            <v>1190001000</v>
          </cell>
          <cell r="C186" t="str">
            <v>Activo por contrato derivado</v>
          </cell>
          <cell r="J186">
            <v>3226963519</v>
          </cell>
          <cell r="L186">
            <v>3226963519</v>
          </cell>
        </row>
        <row r="187">
          <cell r="B187">
            <v>1320004000</v>
          </cell>
          <cell r="C187" t="str">
            <v>Otras inversiones en empresas</v>
          </cell>
          <cell r="D187">
            <v>468182950</v>
          </cell>
          <cell r="I187">
            <v>7349718522</v>
          </cell>
          <cell r="J187">
            <v>77961487</v>
          </cell>
          <cell r="L187">
            <v>7895862959</v>
          </cell>
        </row>
        <row r="188">
          <cell r="B188" t="str">
            <v>OTROS ACTIVOS NO FINANCIEROS NO</v>
          </cell>
          <cell r="C188" t="str">
            <v>Otros activos no financieros no corrientes</v>
          </cell>
          <cell r="D188">
            <v>209184344</v>
          </cell>
          <cell r="E188">
            <v>219142252</v>
          </cell>
          <cell r="J188">
            <v>2154719583</v>
          </cell>
          <cell r="L188">
            <v>2583046179</v>
          </cell>
        </row>
        <row r="189">
          <cell r="B189">
            <v>1370003000</v>
          </cell>
          <cell r="C189" t="str">
            <v>Activacion impuestos de pagare</v>
          </cell>
          <cell r="D189">
            <v>1857479</v>
          </cell>
          <cell r="E189">
            <v>232054</v>
          </cell>
          <cell r="J189">
            <v>4906047</v>
          </cell>
          <cell r="L189">
            <v>6995580</v>
          </cell>
        </row>
        <row r="190">
          <cell r="B190">
            <v>1370005000</v>
          </cell>
          <cell r="C190" t="str">
            <v>Impuesto de timbre activado</v>
          </cell>
          <cell r="D190">
            <v>87922394</v>
          </cell>
          <cell r="E190">
            <v>106886197</v>
          </cell>
          <cell r="J190">
            <v>686985566</v>
          </cell>
          <cell r="L190">
            <v>881794157</v>
          </cell>
        </row>
        <row r="191">
          <cell r="B191">
            <v>1370005500</v>
          </cell>
          <cell r="C191" t="str">
            <v>Amortiz acum. impuesto de timbre activado</v>
          </cell>
          <cell r="D191">
            <v>-67593027</v>
          </cell>
          <cell r="E191">
            <v>-71490942</v>
          </cell>
          <cell r="J191">
            <v>-418597275</v>
          </cell>
          <cell r="L191">
            <v>-557681244</v>
          </cell>
        </row>
        <row r="192">
          <cell r="B192">
            <v>1324004000</v>
          </cell>
          <cell r="C192" t="str">
            <v>Gastos anticipados L.P.</v>
          </cell>
          <cell r="D192">
            <v>186997498</v>
          </cell>
          <cell r="E192">
            <v>183514943</v>
          </cell>
          <cell r="J192">
            <v>1881425245</v>
          </cell>
          <cell r="L192">
            <v>2251937686</v>
          </cell>
        </row>
        <row r="193">
          <cell r="B193" t="str">
            <v>DERECHOS POR COBRAR NO CORRIENTE</v>
          </cell>
          <cell r="C193" t="str">
            <v>Derechos por cobrar no corrientes</v>
          </cell>
          <cell r="D193">
            <v>9646291</v>
          </cell>
          <cell r="E193">
            <v>2357688339</v>
          </cell>
          <cell r="G193">
            <v>7916988</v>
          </cell>
          <cell r="J193">
            <v>2917935583</v>
          </cell>
          <cell r="L193">
            <v>5293187201</v>
          </cell>
        </row>
        <row r="194">
          <cell r="B194">
            <v>1350003000</v>
          </cell>
          <cell r="C194" t="str">
            <v>Devolucion Expropiaciones</v>
          </cell>
          <cell r="J194">
            <v>49090483</v>
          </cell>
          <cell r="L194">
            <v>49090483</v>
          </cell>
        </row>
        <row r="195">
          <cell r="B195">
            <v>1321009900</v>
          </cell>
          <cell r="C195" t="str">
            <v>Provision deudores incobrables largo plazo</v>
          </cell>
          <cell r="D195">
            <v>-6609430</v>
          </cell>
          <cell r="E195">
            <v>-40696831</v>
          </cell>
          <cell r="J195">
            <v>-559693578</v>
          </cell>
          <cell r="L195">
            <v>-606999839</v>
          </cell>
        </row>
        <row r="196">
          <cell r="B196">
            <v>1321002500</v>
          </cell>
          <cell r="C196" t="str">
            <v>Deudores en quiebra</v>
          </cell>
          <cell r="D196">
            <v>6609430</v>
          </cell>
          <cell r="E196">
            <v>40696831</v>
          </cell>
          <cell r="J196">
            <v>559693578</v>
          </cell>
          <cell r="L196">
            <v>606999839</v>
          </cell>
        </row>
        <row r="197">
          <cell r="B197">
            <v>1324005000</v>
          </cell>
          <cell r="C197" t="str">
            <v>Anticipo Bono termino de negociación  LP</v>
          </cell>
          <cell r="G197">
            <v>7916988</v>
          </cell>
          <cell r="J197">
            <v>2868845100</v>
          </cell>
          <cell r="L197">
            <v>2876762088</v>
          </cell>
        </row>
        <row r="198">
          <cell r="B198">
            <v>1324009999</v>
          </cell>
          <cell r="C198" t="str">
            <v>Val m/e deudores varios LP</v>
          </cell>
          <cell r="E198">
            <v>1164867236</v>
          </cell>
          <cell r="L198">
            <v>1164867236</v>
          </cell>
        </row>
        <row r="199">
          <cell r="B199">
            <v>1324001000</v>
          </cell>
          <cell r="C199" t="str">
            <v>Deudores varios  largo plazo</v>
          </cell>
          <cell r="E199">
            <v>1184317871</v>
          </cell>
          <cell r="L199">
            <v>1184317871</v>
          </cell>
        </row>
        <row r="200">
          <cell r="B200">
            <v>1324001500</v>
          </cell>
          <cell r="C200" t="str">
            <v>Prestamos al personal largo plazo</v>
          </cell>
          <cell r="D200">
            <v>9646291</v>
          </cell>
          <cell r="E200">
            <v>8503232</v>
          </cell>
          <cell r="J200">
            <v>0</v>
          </cell>
          <cell r="L200">
            <v>18149523</v>
          </cell>
        </row>
        <row r="201">
          <cell r="B201" t="str">
            <v>INVERSIONES CONTABILIZADAS UTILI</v>
          </cell>
          <cell r="C201" t="str">
            <v>Inversiones contabilizadas utilizando el método de la partic</v>
          </cell>
          <cell r="D201">
            <v>682134838</v>
          </cell>
          <cell r="E201">
            <v>76086824161</v>
          </cell>
          <cell r="J201">
            <v>366808147938</v>
          </cell>
          <cell r="K201">
            <v>-443577106937</v>
          </cell>
          <cell r="L201">
            <v>0</v>
          </cell>
        </row>
        <row r="202">
          <cell r="B202">
            <v>1320000500</v>
          </cell>
          <cell r="C202" t="str">
            <v>Inversion en empresas relacionadas</v>
          </cell>
          <cell r="D202">
            <v>682134838</v>
          </cell>
          <cell r="E202">
            <v>76086824161</v>
          </cell>
          <cell r="J202">
            <v>366808147938</v>
          </cell>
          <cell r="K202">
            <v>-443577106937</v>
          </cell>
          <cell r="L202">
            <v>0</v>
          </cell>
        </row>
        <row r="203">
          <cell r="B203" t="str">
            <v>ACTIVOS INTANGIBLES DISTINTOS DE</v>
          </cell>
          <cell r="C203" t="str">
            <v>Activos intangibles distintos de la plusvalía</v>
          </cell>
          <cell r="D203">
            <v>22815431883</v>
          </cell>
          <cell r="E203">
            <v>101693306306</v>
          </cell>
          <cell r="F203">
            <v>38628854</v>
          </cell>
          <cell r="G203">
            <v>34317754</v>
          </cell>
          <cell r="H203">
            <v>155820166</v>
          </cell>
          <cell r="I203">
            <v>13700000</v>
          </cell>
          <cell r="J203">
            <v>105925145118</v>
          </cell>
          <cell r="K203">
            <v>-341275943</v>
          </cell>
          <cell r="L203">
            <v>230335074138</v>
          </cell>
        </row>
        <row r="204">
          <cell r="B204">
            <v>1350002050</v>
          </cell>
          <cell r="C204" t="str">
            <v>Software en tramite</v>
          </cell>
          <cell r="E204">
            <v>5796176</v>
          </cell>
          <cell r="J204">
            <v>589592580</v>
          </cell>
          <cell r="L204">
            <v>595388756</v>
          </cell>
        </row>
        <row r="205">
          <cell r="B205">
            <v>1350002000</v>
          </cell>
          <cell r="C205" t="str">
            <v>Servidumbre en tramite</v>
          </cell>
          <cell r="J205">
            <v>78278560</v>
          </cell>
          <cell r="L205">
            <v>78278560</v>
          </cell>
        </row>
        <row r="206">
          <cell r="B206">
            <v>1320003000</v>
          </cell>
          <cell r="C206" t="str">
            <v>Derecho usufructo</v>
          </cell>
          <cell r="J206">
            <v>31882781</v>
          </cell>
          <cell r="L206">
            <v>31882781</v>
          </cell>
        </row>
        <row r="207">
          <cell r="B207">
            <v>1315009900</v>
          </cell>
          <cell r="C207" t="str">
            <v>Amort.Gratuidad AP</v>
          </cell>
          <cell r="J207">
            <v>-4067580298</v>
          </cell>
          <cell r="L207">
            <v>-4067580298</v>
          </cell>
        </row>
        <row r="208">
          <cell r="B208">
            <v>1315001100</v>
          </cell>
          <cell r="C208" t="str">
            <v>Derechos de Agua  IM Stgo</v>
          </cell>
          <cell r="J208">
            <v>7395600667</v>
          </cell>
          <cell r="L208">
            <v>7395600667</v>
          </cell>
        </row>
        <row r="209">
          <cell r="B209">
            <v>1312009900</v>
          </cell>
          <cell r="C209" t="str">
            <v>Amortizacion acumulada servidumbre</v>
          </cell>
          <cell r="D209">
            <v>-3161834</v>
          </cell>
          <cell r="E209">
            <v>-2512401584</v>
          </cell>
          <cell r="J209">
            <v>-1735992565</v>
          </cell>
          <cell r="L209">
            <v>-4251555983</v>
          </cell>
        </row>
        <row r="210">
          <cell r="B210">
            <v>1312005000</v>
          </cell>
          <cell r="C210" t="str">
            <v>Registro de marcas</v>
          </cell>
          <cell r="J210">
            <v>15933450</v>
          </cell>
          <cell r="L210">
            <v>15933450</v>
          </cell>
        </row>
        <row r="211">
          <cell r="B211">
            <v>1312001000</v>
          </cell>
          <cell r="C211" t="str">
            <v>Servidumbres</v>
          </cell>
          <cell r="D211">
            <v>869834484</v>
          </cell>
          <cell r="E211">
            <v>10274333606</v>
          </cell>
          <cell r="J211">
            <v>11950023469</v>
          </cell>
          <cell r="K211">
            <v>-113794722</v>
          </cell>
          <cell r="L211">
            <v>22980396837</v>
          </cell>
        </row>
        <row r="212">
          <cell r="B212">
            <v>1310009900</v>
          </cell>
          <cell r="C212" t="str">
            <v>Amortizacion acumulada derechos de agua</v>
          </cell>
          <cell r="D212">
            <v>-1807700010</v>
          </cell>
          <cell r="E212">
            <v>-2483922398</v>
          </cell>
          <cell r="J212">
            <v>-1115204166</v>
          </cell>
          <cell r="L212">
            <v>-5406826574</v>
          </cell>
        </row>
        <row r="213">
          <cell r="B213">
            <v>1310001000</v>
          </cell>
          <cell r="C213" t="str">
            <v>Derechos de agua</v>
          </cell>
          <cell r="D213">
            <v>23749379406</v>
          </cell>
          <cell r="E213">
            <v>96269082535</v>
          </cell>
          <cell r="F213">
            <v>13700000</v>
          </cell>
          <cell r="G213">
            <v>13700000</v>
          </cell>
          <cell r="H213">
            <v>13700000</v>
          </cell>
          <cell r="I213">
            <v>13700000</v>
          </cell>
          <cell r="J213">
            <v>81709885217</v>
          </cell>
          <cell r="K213">
            <v>-227481221</v>
          </cell>
          <cell r="L213">
            <v>201555665937</v>
          </cell>
        </row>
        <row r="214">
          <cell r="B214">
            <v>1270003000</v>
          </cell>
          <cell r="C214" t="str">
            <v>Depreciacion acumulada software</v>
          </cell>
          <cell r="D214">
            <v>-211805215</v>
          </cell>
          <cell r="E214">
            <v>-1698495776</v>
          </cell>
          <cell r="F214">
            <v>-85336483</v>
          </cell>
          <cell r="G214">
            <v>-46471996</v>
          </cell>
          <cell r="H214">
            <v>-491025466</v>
          </cell>
          <cell r="I214">
            <v>-873950682</v>
          </cell>
          <cell r="J214">
            <v>-59944679063</v>
          </cell>
          <cell r="L214">
            <v>-63351764681</v>
          </cell>
        </row>
        <row r="215">
          <cell r="B215">
            <v>1220003000</v>
          </cell>
          <cell r="C215" t="str">
            <v>Software</v>
          </cell>
          <cell r="D215">
            <v>216008265</v>
          </cell>
          <cell r="E215">
            <v>1824360627</v>
          </cell>
          <cell r="F215">
            <v>110265337</v>
          </cell>
          <cell r="G215">
            <v>67089750</v>
          </cell>
          <cell r="H215">
            <v>633145632</v>
          </cell>
          <cell r="I215">
            <v>873950682</v>
          </cell>
          <cell r="J215">
            <v>70701487855</v>
          </cell>
          <cell r="L215">
            <v>74426308148</v>
          </cell>
        </row>
        <row r="216">
          <cell r="B216">
            <v>1350002200</v>
          </cell>
          <cell r="C216" t="str">
            <v>Derechos de agua en tramite</v>
          </cell>
          <cell r="D216">
            <v>2876787</v>
          </cell>
          <cell r="E216">
            <v>14553120</v>
          </cell>
          <cell r="J216">
            <v>119821497</v>
          </cell>
          <cell r="L216">
            <v>137251404</v>
          </cell>
        </row>
        <row r="217">
          <cell r="B217">
            <v>1350005000</v>
          </cell>
          <cell r="C217" t="str">
            <v>Otros derechos intangibles</v>
          </cell>
          <cell r="J217">
            <v>230198639</v>
          </cell>
          <cell r="L217">
            <v>230198639</v>
          </cell>
        </row>
        <row r="218">
          <cell r="B218">
            <v>1350005500</v>
          </cell>
          <cell r="C218" t="str">
            <v>Amortización acum otros derechos intagibles</v>
          </cell>
          <cell r="J218">
            <v>-34103505</v>
          </cell>
          <cell r="L218">
            <v>-34103505</v>
          </cell>
        </row>
        <row r="219">
          <cell r="B219" t="str">
            <v>PLUSVALIA</v>
          </cell>
          <cell r="C219" t="str">
            <v>Plusvalia</v>
          </cell>
          <cell r="J219">
            <v>33823049472</v>
          </cell>
          <cell r="L219">
            <v>33823049472</v>
          </cell>
        </row>
        <row r="220">
          <cell r="B220">
            <v>1320001000</v>
          </cell>
          <cell r="C220" t="str">
            <v>Menor valor de inversion</v>
          </cell>
          <cell r="J220">
            <v>33823049472</v>
          </cell>
          <cell r="L220">
            <v>33823049472</v>
          </cell>
        </row>
        <row r="221">
          <cell r="B221" t="str">
            <v>PROPIEDADES, PLANTAS Y EQUIPOS,</v>
          </cell>
          <cell r="C221" t="str">
            <v>Propiedades, Plantas y Equipos, Neto</v>
          </cell>
          <cell r="D221">
            <v>77208067172</v>
          </cell>
          <cell r="E221">
            <v>240998399346</v>
          </cell>
          <cell r="F221">
            <v>830111041</v>
          </cell>
          <cell r="G221">
            <v>2341983672</v>
          </cell>
          <cell r="H221">
            <v>5230048647</v>
          </cell>
          <cell r="I221">
            <v>3014427018</v>
          </cell>
          <cell r="J221">
            <v>1502092214939</v>
          </cell>
          <cell r="K221">
            <v>-667728716</v>
          </cell>
          <cell r="L221">
            <v>1831047523119</v>
          </cell>
        </row>
        <row r="222">
          <cell r="B222">
            <v>1314001000</v>
          </cell>
          <cell r="C222" t="str">
            <v>Gastos puesta en marcha</v>
          </cell>
          <cell r="D222">
            <v>30422611</v>
          </cell>
          <cell r="E222">
            <v>37031954</v>
          </cell>
          <cell r="F222">
            <v>41424474</v>
          </cell>
          <cell r="G222">
            <v>604362912</v>
          </cell>
          <cell r="H222">
            <v>683641618</v>
          </cell>
          <cell r="J222">
            <v>571163459</v>
          </cell>
          <cell r="L222">
            <v>1968047028</v>
          </cell>
        </row>
        <row r="223">
          <cell r="B223">
            <v>1314009900</v>
          </cell>
          <cell r="C223" t="str">
            <v>Amortizacion acumulada puesta en marcha</v>
          </cell>
          <cell r="D223">
            <v>-30422608</v>
          </cell>
          <cell r="E223">
            <v>-37031951</v>
          </cell>
          <cell r="F223">
            <v>-41424474</v>
          </cell>
          <cell r="G223">
            <v>-235004432</v>
          </cell>
          <cell r="H223">
            <v>-360389161</v>
          </cell>
          <cell r="J223">
            <v>-563066146</v>
          </cell>
          <cell r="L223">
            <v>-1267338772</v>
          </cell>
        </row>
        <row r="224">
          <cell r="B224">
            <v>1202001000</v>
          </cell>
          <cell r="C224" t="str">
            <v>Terrenos</v>
          </cell>
          <cell r="D224">
            <v>8508785247</v>
          </cell>
          <cell r="E224">
            <v>87509018722</v>
          </cell>
          <cell r="H224">
            <v>587024145</v>
          </cell>
          <cell r="J224">
            <v>262174303521</v>
          </cell>
          <cell r="K224">
            <v>-239838666</v>
          </cell>
          <cell r="L224">
            <v>358539292969</v>
          </cell>
        </row>
        <row r="225">
          <cell r="B225">
            <v>1210001000</v>
          </cell>
          <cell r="C225" t="str">
            <v>Edificaciones</v>
          </cell>
          <cell r="D225">
            <v>3967478801</v>
          </cell>
          <cell r="E225">
            <v>8848006626</v>
          </cell>
          <cell r="F225">
            <v>77861594</v>
          </cell>
          <cell r="G225">
            <v>11265435</v>
          </cell>
          <cell r="H225">
            <v>2172766395</v>
          </cell>
          <cell r="I225">
            <v>1728000</v>
          </cell>
          <cell r="J225">
            <v>81521590340</v>
          </cell>
          <cell r="K225">
            <v>-382711450</v>
          </cell>
          <cell r="L225">
            <v>96217985741</v>
          </cell>
        </row>
        <row r="226">
          <cell r="B226">
            <v>1210002000</v>
          </cell>
          <cell r="C226" t="str">
            <v>Obras complementarias</v>
          </cell>
          <cell r="D226">
            <v>2190320590</v>
          </cell>
          <cell r="E226">
            <v>5020498982</v>
          </cell>
          <cell r="F226">
            <v>958595</v>
          </cell>
          <cell r="H226">
            <v>212027681</v>
          </cell>
          <cell r="J226">
            <v>46082953293</v>
          </cell>
          <cell r="K226">
            <v>-36966681</v>
          </cell>
          <cell r="L226">
            <v>53469792460</v>
          </cell>
        </row>
        <row r="227">
          <cell r="B227">
            <v>1212001000</v>
          </cell>
          <cell r="C227" t="str">
            <v>Instalaciones de produccion</v>
          </cell>
          <cell r="D227">
            <v>42066158968</v>
          </cell>
          <cell r="E227">
            <v>70122513226</v>
          </cell>
          <cell r="J227">
            <v>358494491397</v>
          </cell>
          <cell r="L227">
            <v>470683163591</v>
          </cell>
        </row>
        <row r="228">
          <cell r="B228">
            <v>1214001000</v>
          </cell>
          <cell r="C228" t="str">
            <v>Redes de agua potable</v>
          </cell>
          <cell r="D228">
            <v>9469271106</v>
          </cell>
          <cell r="E228">
            <v>68826543073</v>
          </cell>
          <cell r="J228">
            <v>503470946628</v>
          </cell>
          <cell r="L228">
            <v>581766760807</v>
          </cell>
        </row>
        <row r="229">
          <cell r="B229">
            <v>1216001000</v>
          </cell>
          <cell r="C229" t="str">
            <v>Redes de alcantarillado</v>
          </cell>
          <cell r="D229">
            <v>13400959157</v>
          </cell>
          <cell r="E229">
            <v>13952856619</v>
          </cell>
          <cell r="J229">
            <v>530019172824</v>
          </cell>
          <cell r="L229">
            <v>557372988600</v>
          </cell>
        </row>
        <row r="230">
          <cell r="B230">
            <v>1217001000</v>
          </cell>
          <cell r="C230" t="str">
            <v>Plantas de tratamiento de aguas servidas</v>
          </cell>
          <cell r="D230">
            <v>679423519</v>
          </cell>
          <cell r="E230">
            <v>1</v>
          </cell>
          <cell r="F230">
            <v>32109667</v>
          </cell>
          <cell r="I230">
            <v>2332475979</v>
          </cell>
          <cell r="J230">
            <v>238250488337</v>
          </cell>
          <cell r="L230">
            <v>241294497503</v>
          </cell>
        </row>
        <row r="231">
          <cell r="B231">
            <v>1218001000</v>
          </cell>
          <cell r="C231" t="str">
            <v>Otras instalaciones de infraestructura</v>
          </cell>
          <cell r="D231">
            <v>11127941368</v>
          </cell>
          <cell r="E231">
            <v>21518238799</v>
          </cell>
          <cell r="F231">
            <v>49674568</v>
          </cell>
          <cell r="G231">
            <v>230762868</v>
          </cell>
          <cell r="H231">
            <v>242669811</v>
          </cell>
          <cell r="I231">
            <v>2436615285</v>
          </cell>
          <cell r="J231">
            <v>165521767062</v>
          </cell>
          <cell r="K231">
            <v>-17942840</v>
          </cell>
          <cell r="L231">
            <v>201109726921</v>
          </cell>
        </row>
        <row r="232">
          <cell r="B232">
            <v>1220001000</v>
          </cell>
          <cell r="C232" t="str">
            <v>Maquinas y equipos</v>
          </cell>
          <cell r="D232">
            <v>17259119146</v>
          </cell>
          <cell r="E232">
            <v>42125402573</v>
          </cell>
          <cell r="F232">
            <v>1120316048</v>
          </cell>
          <cell r="G232">
            <v>1637682904</v>
          </cell>
          <cell r="H232">
            <v>5928251255</v>
          </cell>
          <cell r="I232">
            <v>2057887613</v>
          </cell>
          <cell r="J232">
            <v>397658309804</v>
          </cell>
          <cell r="K232">
            <v>-248058119</v>
          </cell>
          <cell r="L232">
            <v>467538911224</v>
          </cell>
        </row>
        <row r="233">
          <cell r="B233">
            <v>1220002000</v>
          </cell>
          <cell r="C233" t="str">
            <v>Hardware</v>
          </cell>
          <cell r="D233">
            <v>27426592</v>
          </cell>
          <cell r="E233">
            <v>167209246</v>
          </cell>
          <cell r="F233">
            <v>177943618</v>
          </cell>
          <cell r="G233">
            <v>63077528</v>
          </cell>
          <cell r="H233">
            <v>223208930</v>
          </cell>
          <cell r="J233">
            <v>14784621287</v>
          </cell>
          <cell r="K233">
            <v>-118549</v>
          </cell>
          <cell r="L233">
            <v>15443368652</v>
          </cell>
        </row>
        <row r="234">
          <cell r="B234">
            <v>1221001000</v>
          </cell>
          <cell r="C234" t="str">
            <v>Equipos en leasing</v>
          </cell>
          <cell r="E234">
            <v>0</v>
          </cell>
          <cell r="F234">
            <v>70227166</v>
          </cell>
          <cell r="J234">
            <v>0</v>
          </cell>
          <cell r="L234">
            <v>70227166</v>
          </cell>
        </row>
        <row r="235">
          <cell r="B235">
            <v>1222001000</v>
          </cell>
          <cell r="C235" t="str">
            <v>Vehiculos</v>
          </cell>
          <cell r="D235">
            <v>8088270</v>
          </cell>
          <cell r="E235">
            <v>7170006</v>
          </cell>
          <cell r="F235">
            <v>77735350</v>
          </cell>
          <cell r="G235">
            <v>95845524</v>
          </cell>
          <cell r="J235">
            <v>5583196818</v>
          </cell>
          <cell r="L235">
            <v>5772035968</v>
          </cell>
        </row>
        <row r="236">
          <cell r="B236">
            <v>1224001000</v>
          </cell>
          <cell r="C236" t="str">
            <v>Muebles y enseres</v>
          </cell>
          <cell r="D236">
            <v>47608291</v>
          </cell>
          <cell r="E236">
            <v>372247884</v>
          </cell>
          <cell r="F236">
            <v>24270560</v>
          </cell>
          <cell r="G236">
            <v>143260772</v>
          </cell>
          <cell r="H236">
            <v>449109501</v>
          </cell>
          <cell r="J236">
            <v>5740709243</v>
          </cell>
          <cell r="K236">
            <v>-42121355</v>
          </cell>
          <cell r="L236">
            <v>6735084896</v>
          </cell>
        </row>
        <row r="237">
          <cell r="B237">
            <v>1230001000</v>
          </cell>
          <cell r="C237" t="str">
            <v>Activo fijo en construccion</v>
          </cell>
          <cell r="D237">
            <v>6949425342</v>
          </cell>
          <cell r="E237">
            <v>16848061525</v>
          </cell>
          <cell r="F237">
            <v>117784647</v>
          </cell>
          <cell r="G237">
            <v>372122284</v>
          </cell>
          <cell r="H237">
            <v>376486593</v>
          </cell>
          <cell r="I237">
            <v>785349090</v>
          </cell>
          <cell r="J237">
            <v>177269589593</v>
          </cell>
          <cell r="L237">
            <v>202718819074</v>
          </cell>
        </row>
        <row r="238">
          <cell r="B238">
            <v>1230005000</v>
          </cell>
          <cell r="C238" t="str">
            <v>Activo fijo (FI)</v>
          </cell>
          <cell r="E238">
            <v>308056181</v>
          </cell>
          <cell r="J238">
            <v>-589592580</v>
          </cell>
          <cell r="L238">
            <v>-281536399</v>
          </cell>
        </row>
        <row r="239">
          <cell r="B239">
            <v>1230006000</v>
          </cell>
          <cell r="C239" t="str">
            <v>Obras devengadas</v>
          </cell>
          <cell r="D239">
            <v>886341209</v>
          </cell>
          <cell r="E239">
            <v>6299496978</v>
          </cell>
          <cell r="F239">
            <v>80449656</v>
          </cell>
          <cell r="G239">
            <v>0</v>
          </cell>
          <cell r="H239">
            <v>25101699</v>
          </cell>
          <cell r="I239">
            <v>2004000</v>
          </cell>
          <cell r="J239">
            <v>23164816183</v>
          </cell>
          <cell r="L239">
            <v>30458209725</v>
          </cell>
        </row>
        <row r="240">
          <cell r="B240">
            <v>1230006500</v>
          </cell>
          <cell r="C240" t="str">
            <v>Repuestos de activo fijo</v>
          </cell>
          <cell r="D240">
            <v>66234377</v>
          </cell>
          <cell r="E240">
            <v>328229183</v>
          </cell>
          <cell r="J240">
            <v>7288139307</v>
          </cell>
          <cell r="L240">
            <v>7682602867</v>
          </cell>
        </row>
        <row r="241">
          <cell r="B241">
            <v>1260001000</v>
          </cell>
          <cell r="C241" t="str">
            <v>Depreciacion acumulada edificaciones</v>
          </cell>
          <cell r="D241">
            <v>-726126687</v>
          </cell>
          <cell r="E241">
            <v>-2089688706</v>
          </cell>
          <cell r="F241">
            <v>-18877307</v>
          </cell>
          <cell r="G241">
            <v>-715234</v>
          </cell>
          <cell r="H241">
            <v>-248576566</v>
          </cell>
          <cell r="I241">
            <v>-864000</v>
          </cell>
          <cell r="J241">
            <v>-23587196787</v>
          </cell>
          <cell r="K241">
            <v>43467690</v>
          </cell>
          <cell r="L241">
            <v>-26628577597</v>
          </cell>
        </row>
        <row r="242">
          <cell r="B242">
            <v>1260002000</v>
          </cell>
          <cell r="C242" t="str">
            <v>Depreciacion acumulada obras complementarias</v>
          </cell>
          <cell r="D242">
            <v>-819217895</v>
          </cell>
          <cell r="E242">
            <v>-2214139653</v>
          </cell>
          <cell r="F242">
            <v>-299428</v>
          </cell>
          <cell r="H242">
            <v>-67048263</v>
          </cell>
          <cell r="J242">
            <v>-22778655260</v>
          </cell>
          <cell r="K242">
            <v>9277275</v>
          </cell>
          <cell r="L242">
            <v>-25870083224</v>
          </cell>
        </row>
        <row r="243">
          <cell r="B243">
            <v>1262001000</v>
          </cell>
          <cell r="C243" t="str">
            <v>Depreciacion acumulada instalaciones de produccion</v>
          </cell>
          <cell r="D243">
            <v>-11159132805</v>
          </cell>
          <cell r="E243">
            <v>-25016583346</v>
          </cell>
          <cell r="J243">
            <v>-142737968663</v>
          </cell>
          <cell r="L243">
            <v>-178913684814</v>
          </cell>
        </row>
        <row r="244">
          <cell r="B244">
            <v>1264001000</v>
          </cell>
          <cell r="C244" t="str">
            <v>Depreciacion acumulada redes de agua potable</v>
          </cell>
          <cell r="D244">
            <v>-2728858390</v>
          </cell>
          <cell r="E244">
            <v>-29914895119</v>
          </cell>
          <cell r="J244">
            <v>-305592463405</v>
          </cell>
          <cell r="L244">
            <v>-338236216914</v>
          </cell>
        </row>
        <row r="245">
          <cell r="B245">
            <v>1266001000</v>
          </cell>
          <cell r="C245" t="str">
            <v>Depreciacion acumulada redes de alcantarillado</v>
          </cell>
          <cell r="D245">
            <v>-4785302425</v>
          </cell>
          <cell r="E245">
            <v>-5842185477</v>
          </cell>
          <cell r="J245">
            <v>-292124527200</v>
          </cell>
          <cell r="L245">
            <v>-302752015102</v>
          </cell>
        </row>
        <row r="246">
          <cell r="B246">
            <v>1267001000</v>
          </cell>
          <cell r="C246" t="str">
            <v>Depreciacion acumulada plantas de tratamiento a.s.</v>
          </cell>
          <cell r="D246">
            <v>-276358619</v>
          </cell>
          <cell r="F246">
            <v>-10703223</v>
          </cell>
          <cell r="I246">
            <v>-1252329193</v>
          </cell>
          <cell r="J246">
            <v>-82750147703</v>
          </cell>
          <cell r="L246">
            <v>-84289538738</v>
          </cell>
        </row>
        <row r="247">
          <cell r="B247">
            <v>1268001000</v>
          </cell>
          <cell r="C247" t="str">
            <v>Depreciacion acumulada otras instalaciones</v>
          </cell>
          <cell r="D247">
            <v>-7249100833</v>
          </cell>
          <cell r="E247">
            <v>-12168745311</v>
          </cell>
          <cell r="F247">
            <v>-22156957</v>
          </cell>
          <cell r="G247">
            <v>-32740795</v>
          </cell>
          <cell r="H247">
            <v>-149243208</v>
          </cell>
          <cell r="I247">
            <v>-1774835945</v>
          </cell>
          <cell r="J247">
            <v>-117826385391</v>
          </cell>
          <cell r="K247">
            <v>15700125</v>
          </cell>
          <cell r="L247">
            <v>-139207508315</v>
          </cell>
        </row>
        <row r="248">
          <cell r="B248">
            <v>1270001000</v>
          </cell>
          <cell r="C248" t="str">
            <v>Depreciacion acumulada maquinas y equipos</v>
          </cell>
          <cell r="D248">
            <v>-11638746102</v>
          </cell>
          <cell r="E248">
            <v>-23678633852</v>
          </cell>
          <cell r="F248">
            <v>-627623770</v>
          </cell>
          <cell r="G248">
            <v>-408199978</v>
          </cell>
          <cell r="H248">
            <v>-4269685154</v>
          </cell>
          <cell r="I248">
            <v>-1573603811</v>
          </cell>
          <cell r="J248">
            <v>-303334550083</v>
          </cell>
          <cell r="K248">
            <v>194609150</v>
          </cell>
          <cell r="L248">
            <v>-345336433600</v>
          </cell>
        </row>
        <row r="249">
          <cell r="B249">
            <v>1270002000</v>
          </cell>
          <cell r="C249" t="str">
            <v>Depreciacion acumulada hardware</v>
          </cell>
          <cell r="D249">
            <v>-19673159</v>
          </cell>
          <cell r="E249">
            <v>-130296158</v>
          </cell>
          <cell r="F249">
            <v>-154645661</v>
          </cell>
          <cell r="G249">
            <v>-52617366</v>
          </cell>
          <cell r="H249">
            <v>-194753519</v>
          </cell>
          <cell r="J249">
            <v>-13838253814</v>
          </cell>
          <cell r="K249">
            <v>118549</v>
          </cell>
          <cell r="L249">
            <v>-14390121128</v>
          </cell>
        </row>
        <row r="250">
          <cell r="B250">
            <v>1271001000</v>
          </cell>
          <cell r="C250" t="str">
            <v>Depreciacion acumulada equipos en leasing</v>
          </cell>
          <cell r="E250">
            <v>0</v>
          </cell>
          <cell r="F250">
            <v>-70227166</v>
          </cell>
          <cell r="J250">
            <v>0</v>
          </cell>
          <cell r="L250">
            <v>-70227166</v>
          </cell>
        </row>
        <row r="251">
          <cell r="B251">
            <v>1272001000</v>
          </cell>
          <cell r="C251" t="str">
            <v>Depreciacion acumulada vehiculos</v>
          </cell>
          <cell r="D251">
            <v>-8088268</v>
          </cell>
          <cell r="E251">
            <v>-2048578</v>
          </cell>
          <cell r="F251">
            <v>-77735350</v>
          </cell>
          <cell r="G251">
            <v>-22671309</v>
          </cell>
          <cell r="J251">
            <v>-4518383349</v>
          </cell>
          <cell r="L251">
            <v>-4628926854</v>
          </cell>
        </row>
        <row r="252">
          <cell r="B252">
            <v>1274001000</v>
          </cell>
          <cell r="C252" t="str">
            <v>Depreciacion acumulada muebles y enseres</v>
          </cell>
          <cell r="D252">
            <v>-35909631</v>
          </cell>
          <cell r="E252">
            <v>-345725135</v>
          </cell>
          <cell r="F252">
            <v>-16951566</v>
          </cell>
          <cell r="G252">
            <v>-64447441</v>
          </cell>
          <cell r="H252">
            <v>-380543110</v>
          </cell>
          <cell r="J252">
            <v>-4935681405</v>
          </cell>
          <cell r="K252">
            <v>36856155</v>
          </cell>
          <cell r="L252">
            <v>-5742402133</v>
          </cell>
        </row>
        <row r="253">
          <cell r="B253">
            <v>1275001000</v>
          </cell>
          <cell r="C253" t="str">
            <v>Dep acum complementaria</v>
          </cell>
          <cell r="E253">
            <v>-929230</v>
          </cell>
          <cell r="J253">
            <v>-367817072</v>
          </cell>
          <cell r="L253">
            <v>-368746302</v>
          </cell>
        </row>
        <row r="254">
          <cell r="B254">
            <v>1340001000</v>
          </cell>
          <cell r="C254" t="str">
            <v>Bienes fuera de operacion</v>
          </cell>
          <cell r="E254">
            <v>279517254</v>
          </cell>
          <cell r="J254">
            <v>1577332810</v>
          </cell>
          <cell r="L254">
            <v>1856850064</v>
          </cell>
        </row>
        <row r="255">
          <cell r="B255">
            <v>1340009900</v>
          </cell>
          <cell r="C255" t="str">
            <v>Depreciacion bienes fuera operacion</v>
          </cell>
          <cell r="E255">
            <v>-130796970</v>
          </cell>
          <cell r="J255">
            <v>-1536688109</v>
          </cell>
          <cell r="L255">
            <v>-1667485079</v>
          </cell>
        </row>
        <row r="256">
          <cell r="B256" t="str">
            <v>ACTIVOS POR DERECHO DE USO</v>
          </cell>
          <cell r="C256" t="str">
            <v>Activos por derecho de uso</v>
          </cell>
          <cell r="D256">
            <v>5082022</v>
          </cell>
          <cell r="E256">
            <v>187217411</v>
          </cell>
          <cell r="F256">
            <v>225700926</v>
          </cell>
          <cell r="G256">
            <v>1246664749</v>
          </cell>
          <cell r="H256">
            <v>428972954</v>
          </cell>
          <cell r="J256">
            <v>2180916891</v>
          </cell>
          <cell r="K256">
            <v>0</v>
          </cell>
          <cell r="L256">
            <v>4274554953</v>
          </cell>
        </row>
        <row r="257">
          <cell r="B257">
            <v>1271003000</v>
          </cell>
          <cell r="C257" t="str">
            <v>Depreciacion acumulada derecho uso elemento transp</v>
          </cell>
          <cell r="D257">
            <v>-6439442</v>
          </cell>
          <cell r="E257">
            <v>-63162053</v>
          </cell>
          <cell r="F257">
            <v>-205148743</v>
          </cell>
          <cell r="G257">
            <v>-213694462</v>
          </cell>
          <cell r="H257">
            <v>-467788819</v>
          </cell>
          <cell r="J257">
            <v>-1651867786</v>
          </cell>
          <cell r="L257">
            <v>-2608101305</v>
          </cell>
        </row>
        <row r="258">
          <cell r="B258">
            <v>1271002000</v>
          </cell>
          <cell r="C258" t="str">
            <v>Depreciacion acumulada derecho uso edificio</v>
          </cell>
          <cell r="D258">
            <v>-1071</v>
          </cell>
          <cell r="E258">
            <v>-184352756</v>
          </cell>
          <cell r="G258">
            <v>-405637072</v>
          </cell>
          <cell r="H258">
            <v>-81141692</v>
          </cell>
          <cell r="J258">
            <v>-254394179</v>
          </cell>
          <cell r="K258">
            <v>0</v>
          </cell>
          <cell r="L258">
            <v>-925526770</v>
          </cell>
        </row>
        <row r="259">
          <cell r="B259">
            <v>1221003000</v>
          </cell>
          <cell r="C259" t="str">
            <v>Derecho de uso elementos de transporte</v>
          </cell>
          <cell r="D259">
            <v>11522538</v>
          </cell>
          <cell r="E259">
            <v>100848132</v>
          </cell>
          <cell r="F259">
            <v>430849669</v>
          </cell>
          <cell r="G259">
            <v>743376909</v>
          </cell>
          <cell r="H259">
            <v>885908766</v>
          </cell>
          <cell r="J259">
            <v>3660666859</v>
          </cell>
          <cell r="L259">
            <v>5833172873</v>
          </cell>
        </row>
        <row r="260">
          <cell r="B260">
            <v>1221002000</v>
          </cell>
          <cell r="C260" t="str">
            <v>Derecho de uso Edificio</v>
          </cell>
          <cell r="D260">
            <v>-3</v>
          </cell>
          <cell r="E260">
            <v>333884088</v>
          </cell>
          <cell r="G260">
            <v>1122619374</v>
          </cell>
          <cell r="H260">
            <v>91994699</v>
          </cell>
          <cell r="J260">
            <v>426511997</v>
          </cell>
          <cell r="K260">
            <v>0</v>
          </cell>
          <cell r="L260">
            <v>1975010155</v>
          </cell>
        </row>
        <row r="261">
          <cell r="B261" t="str">
            <v>ACTIVOS POR IMPUESTOS DIFERIDOS</v>
          </cell>
          <cell r="C261" t="str">
            <v>Activos por Impuestos Diferidos</v>
          </cell>
          <cell r="D261">
            <v>0</v>
          </cell>
          <cell r="E261">
            <v>0</v>
          </cell>
          <cell r="F261">
            <v>236857864</v>
          </cell>
          <cell r="G261">
            <v>564603930</v>
          </cell>
          <cell r="H261">
            <v>627374092</v>
          </cell>
          <cell r="I261">
            <v>815261245</v>
          </cell>
          <cell r="J261">
            <v>61096574707</v>
          </cell>
          <cell r="K261">
            <v>0</v>
          </cell>
          <cell r="L261">
            <v>63340671838</v>
          </cell>
        </row>
        <row r="262">
          <cell r="B262" t="str">
            <v>118000050C</v>
          </cell>
          <cell r="C262" t="str">
            <v>Activo x impuestos diferidos</v>
          </cell>
          <cell r="D262">
            <v>-482331663</v>
          </cell>
          <cell r="E262">
            <v>-11761887388</v>
          </cell>
          <cell r="F262">
            <v>-60282247</v>
          </cell>
          <cell r="G262">
            <v>-342166276</v>
          </cell>
          <cell r="H262">
            <v>-154195143</v>
          </cell>
          <cell r="J262">
            <v>-41889779198</v>
          </cell>
          <cell r="K262">
            <v>169370073</v>
          </cell>
          <cell r="L262">
            <v>-54521271842</v>
          </cell>
        </row>
        <row r="263">
          <cell r="B263">
            <v>1360000600</v>
          </cell>
          <cell r="C263" t="str">
            <v>Activo impuesto diferido IFRS 16</v>
          </cell>
          <cell r="D263">
            <v>1486358</v>
          </cell>
          <cell r="E263">
            <v>52885151</v>
          </cell>
          <cell r="F263">
            <v>63619908</v>
          </cell>
          <cell r="G263">
            <v>358596807</v>
          </cell>
          <cell r="H263">
            <v>122722413</v>
          </cell>
          <cell r="J263">
            <v>605695879</v>
          </cell>
          <cell r="K263">
            <v>0</v>
          </cell>
          <cell r="L263">
            <v>1205006516</v>
          </cell>
        </row>
        <row r="264">
          <cell r="B264">
            <v>1360000500</v>
          </cell>
          <cell r="C264" t="str">
            <v>Impuesto diferido largo plazo</v>
          </cell>
          <cell r="D264">
            <v>480845305</v>
          </cell>
          <cell r="E264">
            <v>11709002237</v>
          </cell>
          <cell r="F264">
            <v>233520203</v>
          </cell>
          <cell r="G264">
            <v>548173399</v>
          </cell>
          <cell r="H264">
            <v>658846822</v>
          </cell>
          <cell r="I264">
            <v>815261245</v>
          </cell>
          <cell r="J264">
            <v>102380658026</v>
          </cell>
          <cell r="K264">
            <v>-169370073</v>
          </cell>
          <cell r="L264">
            <v>116656937164</v>
          </cell>
        </row>
        <row r="265">
          <cell r="B265" t="str">
            <v>PATRIMONIO NETO Y PASIVOS</v>
          </cell>
          <cell r="C265" t="str">
            <v>Patrimonio Neto y Pasivos</v>
          </cell>
          <cell r="D265">
            <v>-106931908356</v>
          </cell>
          <cell r="E265">
            <v>-438094651358</v>
          </cell>
          <cell r="F265">
            <v>-11447049507</v>
          </cell>
          <cell r="G265">
            <v>-10250718292</v>
          </cell>
          <cell r="H265">
            <v>-14099088315</v>
          </cell>
          <cell r="I265">
            <v>-13700573940</v>
          </cell>
          <cell r="J265">
            <v>-2324028441999</v>
          </cell>
          <cell r="K265">
            <v>485419277370</v>
          </cell>
          <cell r="L265">
            <v>-2433133154397</v>
          </cell>
        </row>
        <row r="266">
          <cell r="B266" t="str">
            <v>PASIVOS, CORRIENTE</v>
          </cell>
          <cell r="C266" t="str">
            <v>Pasivos, Corriente</v>
          </cell>
          <cell r="D266">
            <v>-15801972574</v>
          </cell>
          <cell r="E266">
            <v>-52272949282</v>
          </cell>
          <cell r="F266">
            <v>-2961274208</v>
          </cell>
          <cell r="G266">
            <v>-3141337107</v>
          </cell>
          <cell r="H266">
            <v>-2030146561</v>
          </cell>
          <cell r="I266">
            <v>-6096796864</v>
          </cell>
          <cell r="J266">
            <v>-212190969748</v>
          </cell>
          <cell r="K266">
            <v>42011540506</v>
          </cell>
          <cell r="L266">
            <v>-252483905838</v>
          </cell>
        </row>
        <row r="267">
          <cell r="B267" t="str">
            <v>PASIVOS CORRIENTES EN OPERACIÓN</v>
          </cell>
          <cell r="C267" t="str">
            <v>Pasivos Corrientes en Operación</v>
          </cell>
          <cell r="D267">
            <v>-15801972574</v>
          </cell>
          <cell r="E267">
            <v>-52272949282</v>
          </cell>
          <cell r="F267">
            <v>-2961274208</v>
          </cell>
          <cell r="G267">
            <v>-3141337107</v>
          </cell>
          <cell r="H267">
            <v>-2030146561</v>
          </cell>
          <cell r="I267">
            <v>-6096796864</v>
          </cell>
          <cell r="J267">
            <v>-212190969748</v>
          </cell>
          <cell r="K267">
            <v>42011540506</v>
          </cell>
          <cell r="L267">
            <v>-252483905838</v>
          </cell>
        </row>
        <row r="268">
          <cell r="B268" t="str">
            <v>OTROS PASIVOS FINANCIEROS CORRIE</v>
          </cell>
          <cell r="C268" t="str">
            <v>Otros pasivos financieros corrientes</v>
          </cell>
          <cell r="D268">
            <v>-4094131317</v>
          </cell>
          <cell r="E268">
            <v>-8495925727</v>
          </cell>
          <cell r="J268">
            <v>-76525300866</v>
          </cell>
          <cell r="L268">
            <v>-89115357910</v>
          </cell>
        </row>
        <row r="269">
          <cell r="B269">
            <v>2114004000</v>
          </cell>
          <cell r="C269" t="str">
            <v>Provision Intereses Devengados Swap</v>
          </cell>
          <cell r="J269">
            <v>-158229106</v>
          </cell>
          <cell r="L269">
            <v>-158229106</v>
          </cell>
        </row>
        <row r="270">
          <cell r="B270">
            <v>2114003000</v>
          </cell>
          <cell r="C270" t="str">
            <v>Mayor valor bonos CP</v>
          </cell>
          <cell r="J270">
            <v>-263152334</v>
          </cell>
          <cell r="L270">
            <v>-263152334</v>
          </cell>
        </row>
        <row r="271">
          <cell r="B271">
            <v>2115005000</v>
          </cell>
          <cell r="C271" t="str">
            <v>AFR documentados CP</v>
          </cell>
          <cell r="D271">
            <v>-4069652760</v>
          </cell>
          <cell r="E271">
            <v>-3390904036</v>
          </cell>
          <cell r="J271">
            <v>-15902698436</v>
          </cell>
          <cell r="L271">
            <v>-23363255232</v>
          </cell>
        </row>
        <row r="272">
          <cell r="B272">
            <v>2114002000</v>
          </cell>
          <cell r="C272" t="str">
            <v>Provision intereses devengados bonos</v>
          </cell>
          <cell r="J272">
            <v>-7202176990</v>
          </cell>
          <cell r="L272">
            <v>-7202176990</v>
          </cell>
        </row>
        <row r="273">
          <cell r="B273">
            <v>2114001000</v>
          </cell>
          <cell r="C273" t="str">
            <v>Oblig bonos corto plazo en UF</v>
          </cell>
          <cell r="J273">
            <v>-14089447500</v>
          </cell>
          <cell r="L273">
            <v>-14089447500</v>
          </cell>
        </row>
        <row r="274">
          <cell r="B274">
            <v>1185002000</v>
          </cell>
          <cell r="C274" t="str">
            <v>Menor valor bonos cte</v>
          </cell>
          <cell r="J274">
            <v>722641283</v>
          </cell>
          <cell r="L274">
            <v>722641283</v>
          </cell>
        </row>
        <row r="275">
          <cell r="B275">
            <v>2115003700</v>
          </cell>
          <cell r="C275" t="str">
            <v>Prov intereses devengados AFR corriente</v>
          </cell>
          <cell r="D275">
            <v>-24478557</v>
          </cell>
          <cell r="E275">
            <v>-23132802</v>
          </cell>
          <cell r="J275">
            <v>-124773003</v>
          </cell>
          <cell r="L275">
            <v>-172384362</v>
          </cell>
        </row>
        <row r="276">
          <cell r="B276">
            <v>2110001300</v>
          </cell>
          <cell r="C276" t="str">
            <v>Provision intereses devengados prestamos</v>
          </cell>
          <cell r="E276">
            <v>-81888889</v>
          </cell>
          <cell r="J276">
            <v>-2954956011</v>
          </cell>
          <cell r="L276">
            <v>-3036844900</v>
          </cell>
        </row>
        <row r="277">
          <cell r="B277">
            <v>2110001000</v>
          </cell>
          <cell r="C277" t="str">
            <v>Prestamos bancarios C:P m/n</v>
          </cell>
          <cell r="E277">
            <v>-5000000000</v>
          </cell>
          <cell r="J277">
            <v>-36849781000</v>
          </cell>
          <cell r="L277">
            <v>-41849781000</v>
          </cell>
        </row>
        <row r="278">
          <cell r="B278">
            <v>1185002500</v>
          </cell>
          <cell r="C278" t="str">
            <v>Activación gtos bancarios cte</v>
          </cell>
          <cell r="J278">
            <v>297272231</v>
          </cell>
          <cell r="L278">
            <v>297272231</v>
          </cell>
        </row>
        <row r="279">
          <cell r="B279" t="str">
            <v>PASIVOS POR ARRENDAMIENTOS CORRI</v>
          </cell>
          <cell r="C279" t="str">
            <v>Pasivos por arrendamientos corrientes</v>
          </cell>
          <cell r="D279">
            <v>-3394242</v>
          </cell>
          <cell r="E279">
            <v>-100755396</v>
          </cell>
          <cell r="F279">
            <v>-104788293</v>
          </cell>
          <cell r="G279">
            <v>-342756056</v>
          </cell>
          <cell r="H279">
            <v>-309977614</v>
          </cell>
          <cell r="J279">
            <v>-963901936</v>
          </cell>
          <cell r="K279">
            <v>0</v>
          </cell>
          <cell r="L279">
            <v>-1825573537</v>
          </cell>
        </row>
        <row r="280">
          <cell r="B280">
            <v>2115006000</v>
          </cell>
          <cell r="C280" t="str">
            <v>Deuda por Arrendamiento operativo CP</v>
          </cell>
          <cell r="D280">
            <v>-3394242</v>
          </cell>
          <cell r="E280">
            <v>-100755396</v>
          </cell>
          <cell r="F280">
            <v>-104788293</v>
          </cell>
          <cell r="G280">
            <v>-342756056</v>
          </cell>
          <cell r="H280">
            <v>-309977614</v>
          </cell>
          <cell r="J280">
            <v>-963901936</v>
          </cell>
          <cell r="K280">
            <v>0</v>
          </cell>
          <cell r="L280">
            <v>-1825573537</v>
          </cell>
        </row>
        <row r="281">
          <cell r="B281" t="str">
            <v>CUENTAS POR PAGAR COMERCIALES Y</v>
          </cell>
          <cell r="C281" t="str">
            <v>Cuentas por pagar comerciales y otras cuentas por pagar</v>
          </cell>
          <cell r="D281">
            <v>-6206163263</v>
          </cell>
          <cell r="E281">
            <v>-15760405233</v>
          </cell>
          <cell r="F281">
            <v>-1973683327</v>
          </cell>
          <cell r="G281">
            <v>-2318997725</v>
          </cell>
          <cell r="H281">
            <v>-1375051627</v>
          </cell>
          <cell r="I281">
            <v>-265499942</v>
          </cell>
          <cell r="J281">
            <v>-113413892479</v>
          </cell>
          <cell r="L281">
            <v>-141313693596</v>
          </cell>
        </row>
        <row r="282">
          <cell r="B282">
            <v>2150005500</v>
          </cell>
          <cell r="C282" t="str">
            <v>Provisión directores</v>
          </cell>
          <cell r="J282">
            <v>-98411795</v>
          </cell>
          <cell r="L282">
            <v>-98411795</v>
          </cell>
        </row>
        <row r="283">
          <cell r="B283">
            <v>2150007600</v>
          </cell>
          <cell r="C283" t="str">
            <v>Provision boletas en garantía</v>
          </cell>
          <cell r="E283">
            <v>-171000000</v>
          </cell>
          <cell r="G283">
            <v>-1329528734</v>
          </cell>
          <cell r="J283">
            <v>-848316578</v>
          </cell>
          <cell r="L283">
            <v>-2348845312</v>
          </cell>
        </row>
        <row r="284">
          <cell r="B284">
            <v>2140004300</v>
          </cell>
          <cell r="C284" t="str">
            <v>Provision IVA-registrado en SII</v>
          </cell>
          <cell r="D284">
            <v>-5939070</v>
          </cell>
          <cell r="E284">
            <v>-4679617</v>
          </cell>
          <cell r="F284">
            <v>-53937764</v>
          </cell>
          <cell r="G284">
            <v>-9321870</v>
          </cell>
          <cell r="H284">
            <v>-28467592</v>
          </cell>
          <cell r="I284">
            <v>-4337820</v>
          </cell>
          <cell r="J284">
            <v>-10109875</v>
          </cell>
          <cell r="L284">
            <v>-116793608</v>
          </cell>
        </row>
        <row r="285">
          <cell r="B285">
            <v>2150005000</v>
          </cell>
          <cell r="C285" t="str">
            <v>Prov.gastos documentados HR</v>
          </cell>
          <cell r="D285">
            <v>14819161</v>
          </cell>
          <cell r="E285">
            <v>158619768</v>
          </cell>
          <cell r="F285">
            <v>83771353</v>
          </cell>
          <cell r="G285">
            <v>-3220279</v>
          </cell>
          <cell r="H285">
            <v>136678926</v>
          </cell>
          <cell r="I285">
            <v>1694658</v>
          </cell>
          <cell r="J285">
            <v>343802253</v>
          </cell>
          <cell r="L285">
            <v>736165840</v>
          </cell>
        </row>
        <row r="286">
          <cell r="B286">
            <v>2140007500</v>
          </cell>
          <cell r="C286" t="str">
            <v>Vale vista entregado en garantia</v>
          </cell>
          <cell r="D286">
            <v>-138012750</v>
          </cell>
          <cell r="E286">
            <v>3999051</v>
          </cell>
          <cell r="L286">
            <v>-134013699</v>
          </cell>
        </row>
        <row r="287">
          <cell r="B287">
            <v>2115001000</v>
          </cell>
          <cell r="C287" t="str">
            <v>AFR devolucion Agua Potable</v>
          </cell>
          <cell r="D287">
            <v>-17805924</v>
          </cell>
          <cell r="E287">
            <v>-5133481</v>
          </cell>
          <cell r="J287">
            <v>-85647914</v>
          </cell>
          <cell r="L287">
            <v>-108587319</v>
          </cell>
        </row>
        <row r="288">
          <cell r="B288">
            <v>2115003000</v>
          </cell>
          <cell r="C288" t="str">
            <v>AFR vencidos documentados</v>
          </cell>
          <cell r="D288">
            <v>-96495432</v>
          </cell>
          <cell r="E288">
            <v>-1217007498</v>
          </cell>
          <cell r="J288">
            <v>-5484815930</v>
          </cell>
          <cell r="L288">
            <v>-6798318860</v>
          </cell>
        </row>
        <row r="289">
          <cell r="B289">
            <v>2120000600</v>
          </cell>
          <cell r="C289" t="str">
            <v>Tránsito pago préstamo</v>
          </cell>
          <cell r="J289">
            <v>-279310</v>
          </cell>
          <cell r="L289">
            <v>-279310</v>
          </cell>
        </row>
        <row r="290">
          <cell r="B290">
            <v>2150004000</v>
          </cell>
          <cell r="C290" t="str">
            <v>Prov.gastos del ejercicio</v>
          </cell>
          <cell r="F290">
            <v>948750</v>
          </cell>
          <cell r="G290">
            <v>0</v>
          </cell>
          <cell r="H290">
            <v>-1026049</v>
          </cell>
          <cell r="J290">
            <v>2419655</v>
          </cell>
          <cell r="L290">
            <v>2342356</v>
          </cell>
        </row>
        <row r="291">
          <cell r="B291">
            <v>2145002000</v>
          </cell>
          <cell r="C291" t="str">
            <v>Acredores varios corto plazo</v>
          </cell>
          <cell r="D291">
            <v>-110698000</v>
          </cell>
          <cell r="J291">
            <v>592564</v>
          </cell>
          <cell r="L291">
            <v>-110105436</v>
          </cell>
        </row>
        <row r="292">
          <cell r="B292">
            <v>2145001000</v>
          </cell>
          <cell r="C292" t="str">
            <v>Ch.reint.de proveedores</v>
          </cell>
          <cell r="D292">
            <v>-7269096</v>
          </cell>
          <cell r="E292">
            <v>-19752164</v>
          </cell>
          <cell r="F292">
            <v>-24396967</v>
          </cell>
          <cell r="G292">
            <v>-15204833</v>
          </cell>
          <cell r="H292">
            <v>-30081547</v>
          </cell>
          <cell r="I292">
            <v>-8913055</v>
          </cell>
          <cell r="J292">
            <v>-332430287</v>
          </cell>
          <cell r="L292">
            <v>-438047949</v>
          </cell>
        </row>
        <row r="293">
          <cell r="B293">
            <v>2140007000</v>
          </cell>
          <cell r="C293" t="str">
            <v>Garantias recibidas</v>
          </cell>
          <cell r="E293">
            <v>-13176109</v>
          </cell>
          <cell r="J293">
            <v>-284502710</v>
          </cell>
          <cell r="L293">
            <v>-297678819</v>
          </cell>
        </row>
        <row r="294">
          <cell r="B294">
            <v>2140005000</v>
          </cell>
          <cell r="C294" t="str">
            <v>Retencion a contratistas</v>
          </cell>
          <cell r="D294">
            <v>-267092204</v>
          </cell>
          <cell r="E294">
            <v>-587407791</v>
          </cell>
          <cell r="G294">
            <v>-782899</v>
          </cell>
          <cell r="J294">
            <v>-5438825059</v>
          </cell>
          <cell r="L294">
            <v>-6294107953</v>
          </cell>
        </row>
        <row r="295">
          <cell r="B295">
            <v>2140004600</v>
          </cell>
          <cell r="C295" t="str">
            <v>Facturas por recibir Siebel</v>
          </cell>
          <cell r="D295">
            <v>-40147468</v>
          </cell>
          <cell r="E295">
            <v>-263844992</v>
          </cell>
          <cell r="J295">
            <v>-5409128878</v>
          </cell>
          <cell r="L295">
            <v>-5713121338</v>
          </cell>
        </row>
        <row r="296">
          <cell r="B296">
            <v>2140004550</v>
          </cell>
          <cell r="C296" t="str">
            <v>Avance obra devengado</v>
          </cell>
          <cell r="D296">
            <v>-886341209</v>
          </cell>
          <cell r="E296">
            <v>-6180403830</v>
          </cell>
          <cell r="F296">
            <v>-80449656</v>
          </cell>
          <cell r="G296">
            <v>0</v>
          </cell>
          <cell r="H296">
            <v>-25101699</v>
          </cell>
          <cell r="I296">
            <v>-2004000</v>
          </cell>
          <cell r="J296">
            <v>-22655692804</v>
          </cell>
          <cell r="L296">
            <v>-29829993198</v>
          </cell>
        </row>
        <row r="297">
          <cell r="B297">
            <v>2140004200</v>
          </cell>
          <cell r="C297" t="str">
            <v>Facturas por recibir finanzas</v>
          </cell>
          <cell r="D297">
            <v>267356</v>
          </cell>
          <cell r="F297">
            <v>665000</v>
          </cell>
          <cell r="G297">
            <v>9421822</v>
          </cell>
          <cell r="H297">
            <v>0</v>
          </cell>
          <cell r="J297">
            <v>216229094</v>
          </cell>
          <cell r="L297">
            <v>226583272</v>
          </cell>
        </row>
        <row r="298">
          <cell r="B298">
            <v>2140004100</v>
          </cell>
          <cell r="C298" t="str">
            <v>Es/rf (entrada servicios/fact.por recibir)</v>
          </cell>
          <cell r="D298">
            <v>-61327410</v>
          </cell>
          <cell r="E298">
            <v>-337741051</v>
          </cell>
          <cell r="F298">
            <v>-108509708</v>
          </cell>
          <cell r="G298">
            <v>-67653247</v>
          </cell>
          <cell r="H298">
            <v>-296757588</v>
          </cell>
          <cell r="I298">
            <v>-480149</v>
          </cell>
          <cell r="J298">
            <v>-3658821932</v>
          </cell>
          <cell r="L298">
            <v>-4531291085</v>
          </cell>
        </row>
        <row r="299">
          <cell r="B299">
            <v>2140004000</v>
          </cell>
          <cell r="C299" t="str">
            <v>Em/rf (entrada mat./fact.por recibir)</v>
          </cell>
          <cell r="D299">
            <v>-134323662</v>
          </cell>
          <cell r="E299">
            <v>-98718924</v>
          </cell>
          <cell r="F299">
            <v>-158493671</v>
          </cell>
          <cell r="G299">
            <v>-50223783</v>
          </cell>
          <cell r="H299">
            <v>-6694548</v>
          </cell>
          <cell r="I299">
            <v>-1126277</v>
          </cell>
          <cell r="J299">
            <v>-1365620338</v>
          </cell>
          <cell r="L299">
            <v>-1815201203</v>
          </cell>
        </row>
        <row r="300">
          <cell r="B300">
            <v>2140002050</v>
          </cell>
          <cell r="C300" t="str">
            <v>Valoracion m/e proveedores</v>
          </cell>
          <cell r="D300">
            <v>-8007623</v>
          </cell>
          <cell r="E300">
            <v>-16061551</v>
          </cell>
          <cell r="J300">
            <v>-65535471</v>
          </cell>
          <cell r="L300">
            <v>-89604645</v>
          </cell>
        </row>
        <row r="301">
          <cell r="B301">
            <v>2140002000</v>
          </cell>
          <cell r="C301" t="str">
            <v>Proveedores nacionales</v>
          </cell>
          <cell r="D301">
            <v>-860140482</v>
          </cell>
          <cell r="E301">
            <v>-1417252766</v>
          </cell>
          <cell r="F301">
            <v>-979342102</v>
          </cell>
          <cell r="G301">
            <v>-431954659</v>
          </cell>
          <cell r="H301">
            <v>-455548264</v>
          </cell>
          <cell r="I301">
            <v>-140728964</v>
          </cell>
          <cell r="J301">
            <v>-27309660438</v>
          </cell>
          <cell r="L301">
            <v>-31594627675</v>
          </cell>
        </row>
        <row r="302">
          <cell r="B302">
            <v>2150004500</v>
          </cell>
          <cell r="C302" t="str">
            <v>Provisión gastos del ejercicio con PA</v>
          </cell>
          <cell r="D302">
            <v>-3540842440</v>
          </cell>
          <cell r="E302">
            <v>-4862863316</v>
          </cell>
          <cell r="F302">
            <v>-404216281</v>
          </cell>
          <cell r="G302">
            <v>-323905872</v>
          </cell>
          <cell r="H302">
            <v>-307920695</v>
          </cell>
          <cell r="I302">
            <v>-85880892</v>
          </cell>
          <cell r="J302">
            <v>-35172863362</v>
          </cell>
          <cell r="L302">
            <v>-44698492858</v>
          </cell>
        </row>
        <row r="303">
          <cell r="B303">
            <v>2180003000</v>
          </cell>
          <cell r="C303" t="str">
            <v>Otros pasivos circulantes</v>
          </cell>
          <cell r="J303">
            <v>-195102226</v>
          </cell>
          <cell r="L303">
            <v>-195102226</v>
          </cell>
        </row>
        <row r="304">
          <cell r="B304">
            <v>2160009900</v>
          </cell>
          <cell r="C304" t="str">
            <v>Prevision</v>
          </cell>
          <cell r="D304">
            <v>-7896599</v>
          </cell>
          <cell r="E304">
            <v>-95361084</v>
          </cell>
          <cell r="F304">
            <v>-90486215</v>
          </cell>
          <cell r="G304">
            <v>-26626884</v>
          </cell>
          <cell r="H304">
            <v>-110705074</v>
          </cell>
          <cell r="I304">
            <v>-1515039</v>
          </cell>
          <cell r="J304">
            <v>-772662498</v>
          </cell>
          <cell r="L304">
            <v>-1105253393</v>
          </cell>
        </row>
        <row r="305">
          <cell r="B305">
            <v>2160009000</v>
          </cell>
          <cell r="C305" t="str">
            <v>Transitoria de sueldos</v>
          </cell>
          <cell r="F305">
            <v>-1029277</v>
          </cell>
          <cell r="G305">
            <v>-564943</v>
          </cell>
          <cell r="H305">
            <v>217221</v>
          </cell>
          <cell r="J305">
            <v>0</v>
          </cell>
          <cell r="L305">
            <v>-1376999</v>
          </cell>
        </row>
        <row r="306">
          <cell r="B306">
            <v>2160008000</v>
          </cell>
          <cell r="C306" t="str">
            <v>Devolucion descuento</v>
          </cell>
          <cell r="D306">
            <v>952</v>
          </cell>
          <cell r="E306">
            <v>0</v>
          </cell>
          <cell r="F306">
            <v>2062246</v>
          </cell>
          <cell r="H306">
            <v>418407</v>
          </cell>
          <cell r="J306">
            <v>-72782</v>
          </cell>
          <cell r="L306">
            <v>2408823</v>
          </cell>
        </row>
        <row r="307">
          <cell r="B307">
            <v>2160006000</v>
          </cell>
          <cell r="C307" t="str">
            <v>Retenciones al personal</v>
          </cell>
          <cell r="D307">
            <v>-344688</v>
          </cell>
          <cell r="E307">
            <v>-3441359</v>
          </cell>
          <cell r="F307">
            <v>-9600</v>
          </cell>
          <cell r="G307">
            <v>-70300</v>
          </cell>
          <cell r="H307">
            <v>-143000</v>
          </cell>
          <cell r="J307">
            <v>-38935402</v>
          </cell>
          <cell r="L307">
            <v>-42944349</v>
          </cell>
        </row>
        <row r="308">
          <cell r="B308">
            <v>2160004500</v>
          </cell>
          <cell r="C308" t="str">
            <v>Sindicatos</v>
          </cell>
          <cell r="D308">
            <v>-176082</v>
          </cell>
          <cell r="E308">
            <v>-2583568</v>
          </cell>
          <cell r="G308">
            <v>-692954</v>
          </cell>
          <cell r="J308">
            <v>-1616342</v>
          </cell>
          <cell r="L308">
            <v>-5068946</v>
          </cell>
        </row>
        <row r="309">
          <cell r="B309">
            <v>2160003500</v>
          </cell>
          <cell r="C309" t="str">
            <v>Retenciones judiciales</v>
          </cell>
          <cell r="F309">
            <v>715733</v>
          </cell>
          <cell r="H309">
            <v>227225</v>
          </cell>
          <cell r="J309">
            <v>0</v>
          </cell>
          <cell r="L309">
            <v>942958</v>
          </cell>
        </row>
        <row r="310">
          <cell r="B310">
            <v>2160002500</v>
          </cell>
          <cell r="C310" t="str">
            <v>Reintegro remuneraciones</v>
          </cell>
          <cell r="D310">
            <v>-180427</v>
          </cell>
          <cell r="E310">
            <v>-5170</v>
          </cell>
          <cell r="F310">
            <v>-6296647</v>
          </cell>
          <cell r="H310">
            <v>-626763</v>
          </cell>
          <cell r="J310">
            <v>-4539756</v>
          </cell>
          <cell r="L310">
            <v>-11648763</v>
          </cell>
        </row>
        <row r="311">
          <cell r="B311">
            <v>2160001000</v>
          </cell>
          <cell r="C311" t="str">
            <v>Pagos varios al personal</v>
          </cell>
          <cell r="D311">
            <v>0</v>
          </cell>
          <cell r="E311">
            <v>-1890840</v>
          </cell>
          <cell r="F311">
            <v>-1269124</v>
          </cell>
          <cell r="G311">
            <v>-2386998</v>
          </cell>
          <cell r="H311">
            <v>-7372739</v>
          </cell>
          <cell r="J311">
            <v>-5756425</v>
          </cell>
          <cell r="L311">
            <v>-18676126</v>
          </cell>
        </row>
        <row r="312">
          <cell r="B312">
            <v>2160000500</v>
          </cell>
          <cell r="C312" t="str">
            <v>Remuneraciones por pagar</v>
          </cell>
          <cell r="D312">
            <v>1000000</v>
          </cell>
          <cell r="E312">
            <v>-251713</v>
          </cell>
          <cell r="F312">
            <v>159772644</v>
          </cell>
          <cell r="G312">
            <v>10943910</v>
          </cell>
          <cell r="H312">
            <v>32718119</v>
          </cell>
          <cell r="I312">
            <v>31122</v>
          </cell>
          <cell r="J312">
            <v>129846869</v>
          </cell>
          <cell r="L312">
            <v>334060951</v>
          </cell>
        </row>
        <row r="313">
          <cell r="B313">
            <v>2150006000</v>
          </cell>
          <cell r="C313" t="str">
            <v>Prov gastos del personal</v>
          </cell>
          <cell r="F313">
            <v>-19078724</v>
          </cell>
          <cell r="L313">
            <v>-19078724</v>
          </cell>
        </row>
        <row r="314">
          <cell r="B314">
            <v>2150001500</v>
          </cell>
          <cell r="C314" t="str">
            <v>Prov.vacaciones devengadas</v>
          </cell>
          <cell r="D314">
            <v>-39210166</v>
          </cell>
          <cell r="E314">
            <v>-339450729</v>
          </cell>
          <cell r="F314">
            <v>-294103317</v>
          </cell>
          <cell r="G314">
            <v>-77225202</v>
          </cell>
          <cell r="H314">
            <v>-274865967</v>
          </cell>
          <cell r="I314">
            <v>-22239526</v>
          </cell>
          <cell r="J314">
            <v>-4450396055</v>
          </cell>
          <cell r="L314">
            <v>-5497490962</v>
          </cell>
        </row>
        <row r="315">
          <cell r="B315">
            <v>2145004000</v>
          </cell>
          <cell r="C315" t="str">
            <v>Reintegro cupones bonos</v>
          </cell>
          <cell r="E315">
            <v>-61226237</v>
          </cell>
          <cell r="L315">
            <v>-61226237</v>
          </cell>
        </row>
        <row r="316">
          <cell r="B316">
            <v>2145001500</v>
          </cell>
          <cell r="C316" t="str">
            <v>Cheque reintegrado  dividendo</v>
          </cell>
          <cell r="J316">
            <v>-145584061</v>
          </cell>
          <cell r="L316">
            <v>-145584061</v>
          </cell>
        </row>
        <row r="317">
          <cell r="B317">
            <v>2115003500</v>
          </cell>
          <cell r="C317" t="str">
            <v>AFR vencidos NO documentados</v>
          </cell>
          <cell r="E317">
            <v>-223770262</v>
          </cell>
          <cell r="L317">
            <v>-223770262</v>
          </cell>
        </row>
        <row r="318">
          <cell r="B318">
            <v>2150007500</v>
          </cell>
          <cell r="C318" t="str">
            <v>Provisión Litigios con PA</v>
          </cell>
          <cell r="D318">
            <v>0</v>
          </cell>
          <cell r="J318">
            <v>-266240979</v>
          </cell>
          <cell r="L318">
            <v>-266240979</v>
          </cell>
        </row>
        <row r="319">
          <cell r="B319">
            <v>2115003100</v>
          </cell>
          <cell r="C319" t="str">
            <v>AFR vencidos bloqueados</v>
          </cell>
          <cell r="J319">
            <v>-5213707</v>
          </cell>
          <cell r="L319">
            <v>-5213707</v>
          </cell>
        </row>
        <row r="320">
          <cell r="B320" t="str">
            <v>CUENTAS POR PAGAR A ENTIDADES RE</v>
          </cell>
          <cell r="C320" t="str">
            <v>Cuentas por pagar a Entidades Relacionadas , Corriente</v>
          </cell>
          <cell r="D320">
            <v>-5091537064</v>
          </cell>
          <cell r="E320">
            <v>-26508387745</v>
          </cell>
          <cell r="F320">
            <v>-380529253</v>
          </cell>
          <cell r="G320">
            <v>-312814343</v>
          </cell>
          <cell r="H320">
            <v>-39029044</v>
          </cell>
          <cell r="I320">
            <v>-5695657266</v>
          </cell>
          <cell r="J320">
            <v>-5176560132</v>
          </cell>
          <cell r="K320">
            <v>42011540506</v>
          </cell>
          <cell r="L320">
            <v>-1192974341</v>
          </cell>
        </row>
        <row r="321">
          <cell r="B321">
            <v>2155001000</v>
          </cell>
          <cell r="C321" t="str">
            <v>Prestamos de  Empresa Relacionadas</v>
          </cell>
          <cell r="D321">
            <v>-3406322833</v>
          </cell>
          <cell r="E321">
            <v>-15050200000</v>
          </cell>
          <cell r="G321">
            <v>-300000000</v>
          </cell>
          <cell r="H321">
            <v>0</v>
          </cell>
          <cell r="I321">
            <v>-2929900000</v>
          </cell>
          <cell r="J321">
            <v>0</v>
          </cell>
          <cell r="K321">
            <v>21686422833</v>
          </cell>
          <cell r="L321">
            <v>0</v>
          </cell>
        </row>
        <row r="322">
          <cell r="B322">
            <v>2155002000</v>
          </cell>
          <cell r="C322" t="str">
            <v>Prov. intereses por prestamos Empresa  Relacionada</v>
          </cell>
          <cell r="D322">
            <v>-1324181284</v>
          </cell>
          <cell r="E322">
            <v>-6147355776</v>
          </cell>
          <cell r="G322">
            <v>-3244500</v>
          </cell>
          <cell r="H322">
            <v>0</v>
          </cell>
          <cell r="I322">
            <v>-1394269017</v>
          </cell>
          <cell r="K322">
            <v>8869050577</v>
          </cell>
          <cell r="L322">
            <v>0</v>
          </cell>
        </row>
        <row r="323">
          <cell r="B323">
            <v>2155003000</v>
          </cell>
          <cell r="C323" t="str">
            <v>CxP Empresas Relacionadas</v>
          </cell>
          <cell r="D323">
            <v>-214237496</v>
          </cell>
          <cell r="E323">
            <v>-2163585790</v>
          </cell>
          <cell r="F323">
            <v>-105388819</v>
          </cell>
          <cell r="G323">
            <v>-9569843</v>
          </cell>
          <cell r="H323">
            <v>-39029044</v>
          </cell>
          <cell r="I323">
            <v>-200000</v>
          </cell>
          <cell r="J323">
            <v>-1976927608</v>
          </cell>
          <cell r="K323">
            <v>3828261413</v>
          </cell>
          <cell r="L323">
            <v>-680677187</v>
          </cell>
        </row>
        <row r="324">
          <cell r="B324">
            <v>2155003500</v>
          </cell>
          <cell r="C324" t="str">
            <v>Deudas x Pagar  Empresas Relacionadas</v>
          </cell>
          <cell r="D324">
            <v>-127117950</v>
          </cell>
          <cell r="E324">
            <v>-2518658850</v>
          </cell>
          <cell r="F324">
            <v>-275140434</v>
          </cell>
          <cell r="G324">
            <v>0</v>
          </cell>
          <cell r="I324">
            <v>-1371288249</v>
          </cell>
          <cell r="J324">
            <v>-2316831156</v>
          </cell>
          <cell r="K324">
            <v>6096739485</v>
          </cell>
          <cell r="L324">
            <v>-512297154</v>
          </cell>
        </row>
        <row r="325">
          <cell r="B325">
            <v>2155004500</v>
          </cell>
          <cell r="C325" t="str">
            <v>Recaudacion por pagar empresas relacionadas</v>
          </cell>
          <cell r="D325">
            <v>0</v>
          </cell>
          <cell r="E325">
            <v>-217788177</v>
          </cell>
          <cell r="J325">
            <v>112950915</v>
          </cell>
          <cell r="K325">
            <v>104837262</v>
          </cell>
          <cell r="L325">
            <v>0</v>
          </cell>
        </row>
        <row r="326">
          <cell r="B326">
            <v>2155005000</v>
          </cell>
          <cell r="C326" t="str">
            <v>Verificación  facturas a Empresas Relacionadas</v>
          </cell>
          <cell r="D326">
            <v>-19677501</v>
          </cell>
          <cell r="E326">
            <v>-159627755</v>
          </cell>
          <cell r="J326">
            <v>-237919021</v>
          </cell>
          <cell r="K326">
            <v>417224277</v>
          </cell>
          <cell r="L326">
            <v>0</v>
          </cell>
        </row>
        <row r="327">
          <cell r="B327">
            <v>2155006500</v>
          </cell>
          <cell r="C327" t="str">
            <v>Prov utilidad no realizada</v>
          </cell>
          <cell r="E327">
            <v>-251171397</v>
          </cell>
          <cell r="J327">
            <v>-757833262</v>
          </cell>
          <cell r="K327">
            <v>1009004659</v>
          </cell>
          <cell r="L327">
            <v>0</v>
          </cell>
        </row>
        <row r="328">
          <cell r="B328" t="str">
            <v>OTRAS PROVISIONES A CORTO PLAZO</v>
          </cell>
          <cell r="C328" t="str">
            <v>Otras provisiones a corto plazo</v>
          </cell>
          <cell r="D328">
            <v>0</v>
          </cell>
          <cell r="E328">
            <v>-36354262</v>
          </cell>
          <cell r="J328">
            <v>-699425588</v>
          </cell>
          <cell r="L328">
            <v>-735779850</v>
          </cell>
        </row>
        <row r="329">
          <cell r="B329">
            <v>2150007000</v>
          </cell>
          <cell r="C329" t="str">
            <v>Litigios</v>
          </cell>
          <cell r="D329">
            <v>0</v>
          </cell>
          <cell r="E329">
            <v>-36354262</v>
          </cell>
          <cell r="J329">
            <v>-699425588</v>
          </cell>
          <cell r="L329">
            <v>-735779850</v>
          </cell>
        </row>
        <row r="330">
          <cell r="B330" t="str">
            <v>PASIVOS POR IMPUESTOS CORRIENTES</v>
          </cell>
          <cell r="C330" t="str">
            <v>Pasivos por Impuestos corrientes</v>
          </cell>
          <cell r="D330">
            <v>0</v>
          </cell>
          <cell r="E330">
            <v>0</v>
          </cell>
          <cell r="F330">
            <v>-3061924</v>
          </cell>
          <cell r="G330">
            <v>-51190036</v>
          </cell>
          <cell r="H330">
            <v>-988609</v>
          </cell>
          <cell r="I330">
            <v>-129608345</v>
          </cell>
          <cell r="J330">
            <v>-55186163</v>
          </cell>
          <cell r="K330">
            <v>0</v>
          </cell>
          <cell r="L330">
            <v>-240035077</v>
          </cell>
        </row>
        <row r="331">
          <cell r="B331">
            <v>1160004500</v>
          </cell>
          <cell r="C331" t="str">
            <v>Crédito de Investigación y desarrollo</v>
          </cell>
          <cell r="J331">
            <v>103954179</v>
          </cell>
          <cell r="L331">
            <v>103954179</v>
          </cell>
        </row>
        <row r="332">
          <cell r="B332" t="str">
            <v>216400600C</v>
          </cell>
          <cell r="C332" t="str">
            <v>Pasivo x impuestos corrientes</v>
          </cell>
          <cell r="D332">
            <v>229189474</v>
          </cell>
          <cell r="E332">
            <v>140661024</v>
          </cell>
          <cell r="F332">
            <v>-107740675</v>
          </cell>
          <cell r="G332">
            <v>75927289</v>
          </cell>
          <cell r="H332">
            <v>-51769463</v>
          </cell>
          <cell r="I332">
            <v>32816777</v>
          </cell>
          <cell r="J332">
            <v>2244849478</v>
          </cell>
          <cell r="K332">
            <v>-169370073</v>
          </cell>
          <cell r="L332">
            <v>2394563831</v>
          </cell>
        </row>
        <row r="333">
          <cell r="B333">
            <v>2150003500</v>
          </cell>
          <cell r="C333" t="str">
            <v>Prov.impuesto art. 21</v>
          </cell>
          <cell r="E333">
            <v>0</v>
          </cell>
          <cell r="F333">
            <v>-3061924</v>
          </cell>
          <cell r="G333">
            <v>-555454</v>
          </cell>
          <cell r="H333">
            <v>-988609</v>
          </cell>
          <cell r="J333">
            <v>-55186163</v>
          </cell>
          <cell r="L333">
            <v>-59792150</v>
          </cell>
        </row>
        <row r="334">
          <cell r="B334">
            <v>2150003000</v>
          </cell>
          <cell r="C334" t="str">
            <v>Prov.impuesto a la renta</v>
          </cell>
          <cell r="D334">
            <v>-956119230</v>
          </cell>
          <cell r="E334">
            <v>-1886636554</v>
          </cell>
          <cell r="F334">
            <v>-391272810</v>
          </cell>
          <cell r="G334">
            <v>-202258628</v>
          </cell>
          <cell r="H334">
            <v>-188589942</v>
          </cell>
          <cell r="I334">
            <v>-168506691</v>
          </cell>
          <cell r="J334">
            <v>-21628151745</v>
          </cell>
          <cell r="K334">
            <v>169370073</v>
          </cell>
          <cell r="L334">
            <v>-25252165527</v>
          </cell>
        </row>
        <row r="335">
          <cell r="B335">
            <v>1160004000</v>
          </cell>
          <cell r="C335" t="str">
            <v>Cr.gtos.capacitacion</v>
          </cell>
          <cell r="D335">
            <v>2938108</v>
          </cell>
          <cell r="E335">
            <v>27971612</v>
          </cell>
          <cell r="F335">
            <v>39713637</v>
          </cell>
          <cell r="G335">
            <v>10049065</v>
          </cell>
          <cell r="H335">
            <v>46217875</v>
          </cell>
          <cell r="J335">
            <v>354044500</v>
          </cell>
          <cell r="L335">
            <v>480934797</v>
          </cell>
        </row>
        <row r="336">
          <cell r="B336">
            <v>1160001500</v>
          </cell>
          <cell r="C336" t="str">
            <v>Credito  por donaciones</v>
          </cell>
          <cell r="J336">
            <v>37197580</v>
          </cell>
          <cell r="L336">
            <v>37197580</v>
          </cell>
        </row>
        <row r="337">
          <cell r="B337">
            <v>1160001000</v>
          </cell>
          <cell r="C337" t="str">
            <v>Pagos provisionales mensuales</v>
          </cell>
          <cell r="D337">
            <v>723991648</v>
          </cell>
          <cell r="E337">
            <v>1718003918</v>
          </cell>
          <cell r="F337">
            <v>459299848</v>
          </cell>
          <cell r="G337">
            <v>65647692</v>
          </cell>
          <cell r="H337">
            <v>194141530</v>
          </cell>
          <cell r="I337">
            <v>6081569</v>
          </cell>
          <cell r="J337">
            <v>18888106008</v>
          </cell>
          <cell r="L337">
            <v>22055272213</v>
          </cell>
        </row>
        <row r="338">
          <cell r="B338" t="str">
            <v>PROVISIONES CORRIENTES POR BENEF</v>
          </cell>
          <cell r="C338" t="str">
            <v>Provisiones corrientes por beneficios a los empleados</v>
          </cell>
          <cell r="D338">
            <v>-81496590</v>
          </cell>
          <cell r="E338">
            <v>-82298967</v>
          </cell>
          <cell r="F338">
            <v>-63654939</v>
          </cell>
          <cell r="G338">
            <v>-7964005</v>
          </cell>
          <cell r="H338">
            <v>-89106013</v>
          </cell>
          <cell r="I338">
            <v>-5791864</v>
          </cell>
          <cell r="J338">
            <v>-3424825548</v>
          </cell>
          <cell r="L338">
            <v>-3755137926</v>
          </cell>
        </row>
        <row r="339">
          <cell r="B339">
            <v>2150002000</v>
          </cell>
          <cell r="C339" t="str">
            <v>Prov. gratificacion</v>
          </cell>
          <cell r="D339">
            <v>-17769485</v>
          </cell>
          <cell r="E339">
            <v>-212196637</v>
          </cell>
          <cell r="F339">
            <v>-57644539</v>
          </cell>
          <cell r="G339">
            <v>-7964005</v>
          </cell>
          <cell r="H339">
            <v>-81287293</v>
          </cell>
          <cell r="I339">
            <v>-5791864</v>
          </cell>
          <cell r="J339">
            <v>-3169563944</v>
          </cell>
          <cell r="L339">
            <v>-3552217767</v>
          </cell>
        </row>
        <row r="340">
          <cell r="B340">
            <v>2150001000</v>
          </cell>
          <cell r="C340" t="str">
            <v>Indemnización años de servicio cp</v>
          </cell>
          <cell r="D340">
            <v>-3000000</v>
          </cell>
          <cell r="E340">
            <v>-77539840</v>
          </cell>
          <cell r="F340">
            <v>-6010400</v>
          </cell>
          <cell r="H340">
            <v>-7818720</v>
          </cell>
          <cell r="J340">
            <v>-195074525</v>
          </cell>
          <cell r="L340">
            <v>-289443485</v>
          </cell>
        </row>
        <row r="341">
          <cell r="B341">
            <v>2150001100</v>
          </cell>
          <cell r="C341" t="str">
            <v>Prov Indemnización Actuarial corriente</v>
          </cell>
          <cell r="D341">
            <v>-60727105</v>
          </cell>
          <cell r="E341">
            <v>207437510</v>
          </cell>
          <cell r="J341">
            <v>-60187079</v>
          </cell>
          <cell r="L341">
            <v>86523326</v>
          </cell>
        </row>
        <row r="342">
          <cell r="B342" t="str">
            <v>OTROS PASIVOS NO FINANCIEROS COR</v>
          </cell>
          <cell r="C342" t="str">
            <v>Otros pasivos no financieros corrientes</v>
          </cell>
          <cell r="D342">
            <v>-325250098</v>
          </cell>
          <cell r="E342">
            <v>-1288821952</v>
          </cell>
          <cell r="F342">
            <v>-435556472</v>
          </cell>
          <cell r="G342">
            <v>-107614942</v>
          </cell>
          <cell r="H342">
            <v>-215993654</v>
          </cell>
          <cell r="I342">
            <v>-239447</v>
          </cell>
          <cell r="J342">
            <v>-11931877036</v>
          </cell>
          <cell r="L342">
            <v>-14305353601</v>
          </cell>
        </row>
        <row r="343">
          <cell r="B343">
            <v>1160003000</v>
          </cell>
          <cell r="C343" t="str">
            <v>Iva credito</v>
          </cell>
          <cell r="D343">
            <v>0</v>
          </cell>
          <cell r="E343">
            <v>0</v>
          </cell>
          <cell r="F343">
            <v>0</v>
          </cell>
          <cell r="G343">
            <v>0</v>
          </cell>
          <cell r="H343">
            <v>0</v>
          </cell>
          <cell r="I343">
            <v>0</v>
          </cell>
          <cell r="J343">
            <v>33535</v>
          </cell>
          <cell r="L343">
            <v>33535</v>
          </cell>
        </row>
        <row r="344">
          <cell r="B344">
            <v>2164003000</v>
          </cell>
          <cell r="C344" t="str">
            <v>Impuesto unico a los trabajadores</v>
          </cell>
          <cell r="D344">
            <v>-249218</v>
          </cell>
          <cell r="E344">
            <v>-8110524</v>
          </cell>
          <cell r="F344">
            <v>-8082647</v>
          </cell>
          <cell r="G344">
            <v>-2413978</v>
          </cell>
          <cell r="H344">
            <v>-4497561</v>
          </cell>
          <cell r="I344">
            <v>-239447</v>
          </cell>
          <cell r="J344">
            <v>-210900708</v>
          </cell>
          <cell r="L344">
            <v>-234494083</v>
          </cell>
        </row>
        <row r="345">
          <cell r="B345">
            <v>1160008000</v>
          </cell>
          <cell r="C345" t="str">
            <v>Impto especifico petroleo</v>
          </cell>
          <cell r="D345">
            <v>653703</v>
          </cell>
          <cell r="E345">
            <v>956866</v>
          </cell>
          <cell r="G345">
            <v>91416</v>
          </cell>
          <cell r="J345">
            <v>3804661</v>
          </cell>
          <cell r="L345">
            <v>5506646</v>
          </cell>
        </row>
        <row r="346">
          <cell r="B346">
            <v>2164001000</v>
          </cell>
          <cell r="C346" t="str">
            <v>Impuesto al valor agregado (iva debito)</v>
          </cell>
          <cell r="D346">
            <v>-164750338</v>
          </cell>
          <cell r="E346">
            <v>-578129506</v>
          </cell>
          <cell r="F346">
            <v>0</v>
          </cell>
          <cell r="G346">
            <v>0</v>
          </cell>
          <cell r="H346">
            <v>0</v>
          </cell>
          <cell r="J346">
            <v>-11519253670</v>
          </cell>
          <cell r="L346">
            <v>-12262133514</v>
          </cell>
        </row>
        <row r="347">
          <cell r="B347">
            <v>2164001500</v>
          </cell>
          <cell r="C347" t="str">
            <v>Iva por pagar</v>
          </cell>
          <cell r="D347">
            <v>-87416697</v>
          </cell>
          <cell r="E347">
            <v>-532072366</v>
          </cell>
          <cell r="F347">
            <v>-167880558</v>
          </cell>
          <cell r="G347">
            <v>-92490966</v>
          </cell>
          <cell r="H347">
            <v>-178448574</v>
          </cell>
          <cell r="J347">
            <v>3023991388</v>
          </cell>
          <cell r="L347">
            <v>1965682227</v>
          </cell>
        </row>
        <row r="348">
          <cell r="B348">
            <v>2164004000</v>
          </cell>
          <cell r="C348" t="str">
            <v>Impuesto sobre honorarios</v>
          </cell>
          <cell r="E348">
            <v>0</v>
          </cell>
          <cell r="F348">
            <v>-313258</v>
          </cell>
          <cell r="G348">
            <v>-503439</v>
          </cell>
          <cell r="H348">
            <v>-662417</v>
          </cell>
          <cell r="J348">
            <v>0</v>
          </cell>
          <cell r="L348">
            <v>-1479114</v>
          </cell>
        </row>
        <row r="349">
          <cell r="B349">
            <v>2164005500</v>
          </cell>
          <cell r="C349" t="str">
            <v>PPM por pagar</v>
          </cell>
          <cell r="D349">
            <v>-43231300</v>
          </cell>
          <cell r="E349">
            <v>-184183599</v>
          </cell>
          <cell r="F349">
            <v>-74787809</v>
          </cell>
          <cell r="G349">
            <v>-12297975</v>
          </cell>
          <cell r="H349">
            <v>-32385102</v>
          </cell>
          <cell r="I349">
            <v>0</v>
          </cell>
          <cell r="J349">
            <v>-2222696330</v>
          </cell>
          <cell r="L349">
            <v>-2569582115</v>
          </cell>
        </row>
        <row r="350">
          <cell r="B350">
            <v>2180002500</v>
          </cell>
          <cell r="C350" t="str">
            <v>Ingresos servicios de ingeneria</v>
          </cell>
          <cell r="D350">
            <v>-26170780</v>
          </cell>
          <cell r="E350">
            <v>12717177</v>
          </cell>
          <cell r="J350">
            <v>-357200881</v>
          </cell>
          <cell r="L350">
            <v>-370654484</v>
          </cell>
        </row>
        <row r="351">
          <cell r="B351">
            <v>2180002000</v>
          </cell>
          <cell r="C351" t="str">
            <v>Ingresos anticipados</v>
          </cell>
          <cell r="F351">
            <v>-184492200</v>
          </cell>
          <cell r="J351">
            <v>-514821025</v>
          </cell>
          <cell r="L351">
            <v>-699313225</v>
          </cell>
        </row>
        <row r="352">
          <cell r="B352">
            <v>2180009999</v>
          </cell>
          <cell r="C352" t="str">
            <v>Val m/e ingresos anticipados corto plazo</v>
          </cell>
          <cell r="D352">
            <v>-4085468</v>
          </cell>
          <cell r="J352">
            <v>-134834006</v>
          </cell>
          <cell r="L352">
            <v>-138919474</v>
          </cell>
        </row>
        <row r="353">
          <cell r="B353" t="str">
            <v>PASIVOS, NO CORRIENTES</v>
          </cell>
          <cell r="C353" t="str">
            <v>Pasivos, No Corrientes</v>
          </cell>
          <cell r="D353">
            <v>-16011306905</v>
          </cell>
          <cell r="E353">
            <v>-51336995926</v>
          </cell>
          <cell r="F353">
            <v>-130840997</v>
          </cell>
          <cell r="G353">
            <v>-985380265</v>
          </cell>
          <cell r="H353">
            <v>-144549841</v>
          </cell>
          <cell r="J353">
            <v>-1237406728937</v>
          </cell>
          <cell r="K353">
            <v>-169370073</v>
          </cell>
          <cell r="L353">
            <v>-1306185172944</v>
          </cell>
        </row>
        <row r="354">
          <cell r="B354" t="str">
            <v>OTROS PASIVOS FINANCIEROS, NO CO</v>
          </cell>
          <cell r="C354" t="str">
            <v>Otros Pasivos Financieros, No Corriente</v>
          </cell>
          <cell r="D354">
            <v>-12250504361</v>
          </cell>
          <cell r="E354">
            <v>-33806215097</v>
          </cell>
          <cell r="J354">
            <v>-1208874511407</v>
          </cell>
          <cell r="L354">
            <v>-1254931230865</v>
          </cell>
        </row>
        <row r="355">
          <cell r="B355">
            <v>2226001000</v>
          </cell>
          <cell r="C355" t="str">
            <v>Obligación  Contrato Derivado no Corriente</v>
          </cell>
          <cell r="J355">
            <v>-7355921755</v>
          </cell>
          <cell r="L355">
            <v>-7355921755</v>
          </cell>
        </row>
        <row r="356">
          <cell r="B356">
            <v>2222001000</v>
          </cell>
          <cell r="C356" t="str">
            <v>Prestamos largo plazo m/n</v>
          </cell>
          <cell r="E356">
            <v>-15000000000</v>
          </cell>
          <cell r="J356">
            <v>-142070304000</v>
          </cell>
          <cell r="L356">
            <v>-157070304000</v>
          </cell>
        </row>
        <row r="357">
          <cell r="B357">
            <v>1370001500</v>
          </cell>
          <cell r="C357" t="str">
            <v>Activación gtos bancarios</v>
          </cell>
          <cell r="J357">
            <v>456775235</v>
          </cell>
          <cell r="L357">
            <v>456775235</v>
          </cell>
        </row>
        <row r="358">
          <cell r="B358">
            <v>2224003700</v>
          </cell>
          <cell r="C358" t="str">
            <v>Prov intereses devengados AFR</v>
          </cell>
          <cell r="D358">
            <v>-77094063</v>
          </cell>
          <cell r="E358">
            <v>-118348967</v>
          </cell>
          <cell r="J358">
            <v>-726428293</v>
          </cell>
          <cell r="L358">
            <v>-921871323</v>
          </cell>
        </row>
        <row r="359">
          <cell r="B359">
            <v>2220002000</v>
          </cell>
          <cell r="C359" t="str">
            <v>Oblig bonos largo plazo en UF</v>
          </cell>
          <cell r="J359">
            <v>-939829846000</v>
          </cell>
          <cell r="L359">
            <v>-939829846000</v>
          </cell>
        </row>
        <row r="360">
          <cell r="B360">
            <v>2220003000</v>
          </cell>
          <cell r="C360" t="str">
            <v>Mayor valor bonos</v>
          </cell>
          <cell r="J360">
            <v>-4770797822</v>
          </cell>
          <cell r="L360">
            <v>-4770797822</v>
          </cell>
        </row>
        <row r="361">
          <cell r="B361">
            <v>1370001000</v>
          </cell>
          <cell r="C361" t="str">
            <v>Menor valor bonos</v>
          </cell>
          <cell r="J361">
            <v>3865576294</v>
          </cell>
          <cell r="L361">
            <v>3865576294</v>
          </cell>
        </row>
        <row r="362">
          <cell r="B362">
            <v>2224003200</v>
          </cell>
          <cell r="C362" t="str">
            <v>AFR documentados LP</v>
          </cell>
          <cell r="D362">
            <v>-3035839064</v>
          </cell>
          <cell r="E362">
            <v>-4212368743</v>
          </cell>
          <cell r="J362">
            <v>-44692553653</v>
          </cell>
          <cell r="L362">
            <v>-51940761460</v>
          </cell>
        </row>
        <row r="363">
          <cell r="B363">
            <v>2224009900</v>
          </cell>
          <cell r="C363" t="str">
            <v>Reajuste AFR documentados</v>
          </cell>
          <cell r="D363">
            <v>-9137571234</v>
          </cell>
          <cell r="E363">
            <v>-14475497387</v>
          </cell>
          <cell r="J363">
            <v>-73751011413</v>
          </cell>
          <cell r="L363">
            <v>-97364080034</v>
          </cell>
        </row>
        <row r="364">
          <cell r="B364" t="str">
            <v>PASIVOS POR ARRENDAMIENTOS NO CO</v>
          </cell>
          <cell r="C364" t="str">
            <v>Pasivos por arrendamientos no corrientes</v>
          </cell>
          <cell r="D364">
            <v>-2110787</v>
          </cell>
          <cell r="E364">
            <v>-95115533</v>
          </cell>
          <cell r="F364">
            <v>-130840997</v>
          </cell>
          <cell r="G364">
            <v>-985380265</v>
          </cell>
          <cell r="H364">
            <v>-144549841</v>
          </cell>
          <cell r="J364">
            <v>-1279416136</v>
          </cell>
          <cell r="K364">
            <v>0</v>
          </cell>
          <cell r="L364">
            <v>-2637413559</v>
          </cell>
        </row>
        <row r="365">
          <cell r="B365">
            <v>2224006000</v>
          </cell>
          <cell r="C365" t="str">
            <v>Deuda por arrendamiento operativo LP</v>
          </cell>
          <cell r="D365">
            <v>-2110787</v>
          </cell>
          <cell r="E365">
            <v>-95115533</v>
          </cell>
          <cell r="F365">
            <v>-130840997</v>
          </cell>
          <cell r="G365">
            <v>-985380265</v>
          </cell>
          <cell r="H365">
            <v>-144549841</v>
          </cell>
          <cell r="J365">
            <v>-1279416136</v>
          </cell>
          <cell r="K365">
            <v>0</v>
          </cell>
          <cell r="L365">
            <v>-2637413559</v>
          </cell>
        </row>
        <row r="366">
          <cell r="B366" t="str">
            <v>OTRAS CUENTAS POR PAGAR, NO CORR</v>
          </cell>
          <cell r="C366" t="str">
            <v>Otras cuentas por pagar, no corrientes</v>
          </cell>
          <cell r="D366">
            <v>-288714398</v>
          </cell>
          <cell r="E366">
            <v>-36019237</v>
          </cell>
          <cell r="J366">
            <v>-911426086</v>
          </cell>
          <cell r="L366">
            <v>-1236159721</v>
          </cell>
        </row>
        <row r="367">
          <cell r="B367">
            <v>2224001000</v>
          </cell>
          <cell r="C367" t="str">
            <v>AFR devolucion Agua Potable LP</v>
          </cell>
          <cell r="D367">
            <v>-177981861</v>
          </cell>
          <cell r="E367">
            <v>-28960040</v>
          </cell>
          <cell r="J367">
            <v>-787553026</v>
          </cell>
          <cell r="L367">
            <v>-994494927</v>
          </cell>
        </row>
        <row r="368">
          <cell r="B368">
            <v>2225009900</v>
          </cell>
          <cell r="C368" t="str">
            <v>Valoracion m/e proveedores largo plazo</v>
          </cell>
          <cell r="D368">
            <v>-47396367</v>
          </cell>
          <cell r="J368">
            <v>-74922673</v>
          </cell>
          <cell r="L368">
            <v>-122319040</v>
          </cell>
        </row>
        <row r="369">
          <cell r="B369">
            <v>2225003000</v>
          </cell>
          <cell r="C369" t="str">
            <v>Proveedores L.P.</v>
          </cell>
          <cell r="J369">
            <v>-48950387</v>
          </cell>
          <cell r="L369">
            <v>-48950387</v>
          </cell>
        </row>
        <row r="370">
          <cell r="B370">
            <v>2225002000</v>
          </cell>
          <cell r="C370" t="str">
            <v>Acreedores varios largo plazo</v>
          </cell>
          <cell r="D370">
            <v>-63336170</v>
          </cell>
          <cell r="E370">
            <v>-7059197</v>
          </cell>
          <cell r="L370">
            <v>-70395367</v>
          </cell>
        </row>
        <row r="371">
          <cell r="B371" t="str">
            <v>OTRAS PROVISIONES A LARGO PLAZO</v>
          </cell>
          <cell r="C371" t="str">
            <v>Otras provisiones a largo plazo</v>
          </cell>
          <cell r="E371">
            <v>-1864282978</v>
          </cell>
          <cell r="L371">
            <v>-1864282978</v>
          </cell>
        </row>
        <row r="372">
          <cell r="B372">
            <v>2230009900</v>
          </cell>
          <cell r="C372" t="str">
            <v>Valorizacion otas provisiones LP</v>
          </cell>
          <cell r="E372">
            <v>-944964225</v>
          </cell>
          <cell r="L372">
            <v>-944964225</v>
          </cell>
        </row>
        <row r="373">
          <cell r="B373">
            <v>2230001500</v>
          </cell>
          <cell r="C373" t="str">
            <v>Otras provisiones  largo plazo</v>
          </cell>
          <cell r="E373">
            <v>-919318753</v>
          </cell>
          <cell r="L373">
            <v>-919318753</v>
          </cell>
        </row>
        <row r="374">
          <cell r="B374" t="str">
            <v>PASIVO POR IMPUESTOS DIFERIDOS</v>
          </cell>
          <cell r="C374" t="str">
            <v>Pasivo por impuestos diferidos</v>
          </cell>
          <cell r="D374">
            <v>-2187813010</v>
          </cell>
          <cell r="E374">
            <v>-12435894378</v>
          </cell>
          <cell r="F374">
            <v>0</v>
          </cell>
          <cell r="G374">
            <v>0</v>
          </cell>
          <cell r="H374">
            <v>0</v>
          </cell>
          <cell r="J374">
            <v>0</v>
          </cell>
          <cell r="K374">
            <v>-169370073</v>
          </cell>
          <cell r="L374">
            <v>-14793077461</v>
          </cell>
        </row>
        <row r="375">
          <cell r="B375" t="str">
            <v>224000100C</v>
          </cell>
          <cell r="C375" t="str">
            <v>Pasivo x impuestos diferidos</v>
          </cell>
          <cell r="D375">
            <v>482331663</v>
          </cell>
          <cell r="E375">
            <v>11761887388</v>
          </cell>
          <cell r="F375">
            <v>60282247</v>
          </cell>
          <cell r="G375">
            <v>342166276</v>
          </cell>
          <cell r="H375">
            <v>154195143</v>
          </cell>
          <cell r="J375">
            <v>41889779198</v>
          </cell>
          <cell r="K375">
            <v>-169370073</v>
          </cell>
          <cell r="L375">
            <v>54521271842</v>
          </cell>
        </row>
        <row r="376">
          <cell r="B376">
            <v>2240003000</v>
          </cell>
          <cell r="C376" t="str">
            <v>Pasivo impuesto diferidos IFRS 16</v>
          </cell>
          <cell r="D376">
            <v>-1372146</v>
          </cell>
          <cell r="E376">
            <v>-50548701</v>
          </cell>
          <cell r="F376">
            <v>-60939250</v>
          </cell>
          <cell r="G376">
            <v>-336599482</v>
          </cell>
          <cell r="H376">
            <v>-115822698</v>
          </cell>
          <cell r="J376">
            <v>-588847561</v>
          </cell>
          <cell r="K376">
            <v>0</v>
          </cell>
          <cell r="L376">
            <v>-1154129838</v>
          </cell>
        </row>
        <row r="377">
          <cell r="B377">
            <v>2240001000</v>
          </cell>
          <cell r="C377" t="str">
            <v>Impuesto diferidos por pagar</v>
          </cell>
          <cell r="D377">
            <v>-2668772527</v>
          </cell>
          <cell r="E377">
            <v>-24147233065</v>
          </cell>
          <cell r="F377">
            <v>657003</v>
          </cell>
          <cell r="G377">
            <v>-5566794</v>
          </cell>
          <cell r="H377">
            <v>-38372445</v>
          </cell>
          <cell r="J377">
            <v>-41300931637</v>
          </cell>
          <cell r="L377">
            <v>-68160219465</v>
          </cell>
        </row>
        <row r="378">
          <cell r="B378" t="str">
            <v>PROVISIONES NO CORRIENTES POR BE</v>
          </cell>
          <cell r="C378" t="str">
            <v>Provisiones no corrientes por beneficios a los empleados</v>
          </cell>
          <cell r="D378">
            <v>-410662069</v>
          </cell>
          <cell r="E378">
            <v>-2378496346</v>
          </cell>
          <cell r="F378">
            <v>0</v>
          </cell>
          <cell r="H378">
            <v>0</v>
          </cell>
          <cell r="J378">
            <v>-20203953699</v>
          </cell>
          <cell r="L378">
            <v>-22993112114</v>
          </cell>
        </row>
        <row r="379">
          <cell r="B379">
            <v>2230001100</v>
          </cell>
          <cell r="C379" t="str">
            <v>Prov Indemnización Actuarial No corriente</v>
          </cell>
          <cell r="D379">
            <v>-427198413</v>
          </cell>
          <cell r="E379">
            <v>-2216909697</v>
          </cell>
          <cell r="J379">
            <v>-17439586100</v>
          </cell>
          <cell r="L379">
            <v>-20083694210</v>
          </cell>
        </row>
        <row r="380">
          <cell r="B380">
            <v>2230001000</v>
          </cell>
          <cell r="C380" t="str">
            <v>Provisiones indemnizacion años largo plazo</v>
          </cell>
          <cell r="D380">
            <v>-6000000</v>
          </cell>
          <cell r="E380">
            <v>-589878790</v>
          </cell>
          <cell r="F380">
            <v>-75669060</v>
          </cell>
          <cell r="H380">
            <v>-57922180</v>
          </cell>
          <cell r="J380">
            <v>-5255373114</v>
          </cell>
          <cell r="L380">
            <v>-5984843144</v>
          </cell>
        </row>
        <row r="381">
          <cell r="B381">
            <v>1324002000</v>
          </cell>
          <cell r="C381" t="str">
            <v>Anticipos fondos de indemnizacion</v>
          </cell>
          <cell r="D381">
            <v>22536344</v>
          </cell>
          <cell r="E381">
            <v>428292141</v>
          </cell>
          <cell r="F381">
            <v>75669060</v>
          </cell>
          <cell r="H381">
            <v>57922180</v>
          </cell>
          <cell r="J381">
            <v>2491005515</v>
          </cell>
          <cell r="L381">
            <v>3075425240</v>
          </cell>
        </row>
        <row r="382">
          <cell r="B382" t="str">
            <v>OTROS PASIVOS NO FINANCIEROS NO</v>
          </cell>
          <cell r="C382" t="str">
            <v>Otros pasivos no financieros no corrientes</v>
          </cell>
          <cell r="D382">
            <v>-871502280</v>
          </cell>
          <cell r="E382">
            <v>-720972357</v>
          </cell>
          <cell r="J382">
            <v>-6137421609</v>
          </cell>
          <cell r="L382">
            <v>-7729896246</v>
          </cell>
        </row>
        <row r="383">
          <cell r="B383">
            <v>2280001500</v>
          </cell>
          <cell r="C383" t="str">
            <v>Ing diferidos por inversiones otras sociedades</v>
          </cell>
          <cell r="D383">
            <v>-871502280</v>
          </cell>
          <cell r="E383">
            <v>-720972357</v>
          </cell>
          <cell r="J383">
            <v>-5762702152</v>
          </cell>
          <cell r="L383">
            <v>-7355176789</v>
          </cell>
        </row>
        <row r="384">
          <cell r="B384">
            <v>2280002000</v>
          </cell>
          <cell r="C384" t="str">
            <v>Ingresos anticipados largo plazo</v>
          </cell>
          <cell r="J384">
            <v>-374719457</v>
          </cell>
          <cell r="L384">
            <v>-374719457</v>
          </cell>
        </row>
        <row r="385">
          <cell r="B385" t="str">
            <v>PATRIMONIO NETO</v>
          </cell>
          <cell r="C385" t="str">
            <v>Patrimonio Neto</v>
          </cell>
          <cell r="D385">
            <v>-75118628877</v>
          </cell>
          <cell r="E385">
            <v>-334484706150</v>
          </cell>
          <cell r="F385">
            <v>-8354934302</v>
          </cell>
          <cell r="G385">
            <v>-6124000920</v>
          </cell>
          <cell r="H385">
            <v>-11924391913</v>
          </cell>
          <cell r="I385">
            <v>-7603777076</v>
          </cell>
          <cell r="J385">
            <v>-874430743314</v>
          </cell>
          <cell r="K385">
            <v>443577106937</v>
          </cell>
          <cell r="L385">
            <v>-874464075615</v>
          </cell>
        </row>
        <row r="386">
          <cell r="B386" t="str">
            <v>PATRIMONIO NETO ATRIBUIBLE A LOS</v>
          </cell>
          <cell r="C386" t="str">
            <v>Patrimonio Neto Atribuible a los Tenedores de Instrumentos d</v>
          </cell>
          <cell r="D386">
            <v>-75118628877</v>
          </cell>
          <cell r="E386">
            <v>-334484706150</v>
          </cell>
          <cell r="F386">
            <v>-8354934302</v>
          </cell>
          <cell r="G386">
            <v>-6124000920</v>
          </cell>
          <cell r="H386">
            <v>-11924391913</v>
          </cell>
          <cell r="I386">
            <v>-7603777076</v>
          </cell>
          <cell r="J386">
            <v>-874430743314</v>
          </cell>
          <cell r="K386">
            <v>443610439238</v>
          </cell>
          <cell r="L386">
            <v>-874430743314</v>
          </cell>
        </row>
        <row r="387">
          <cell r="B387" t="str">
            <v>CAPITAL EMITIDO</v>
          </cell>
          <cell r="C387" t="str">
            <v>Capital Emitido</v>
          </cell>
          <cell r="D387">
            <v>-9025832104</v>
          </cell>
          <cell r="E387">
            <v>-153608183051</v>
          </cell>
          <cell r="F387">
            <v>-333787041</v>
          </cell>
          <cell r="G387">
            <v>-506908174</v>
          </cell>
          <cell r="H387">
            <v>-262455762</v>
          </cell>
          <cell r="I387">
            <v>-7971221208</v>
          </cell>
          <cell r="J387">
            <v>-155567353596</v>
          </cell>
          <cell r="K387">
            <v>171708387340</v>
          </cell>
          <cell r="L387">
            <v>-155567353596</v>
          </cell>
        </row>
        <row r="388">
          <cell r="B388">
            <v>2310001000</v>
          </cell>
          <cell r="C388" t="str">
            <v>Capital, aportes fiscales</v>
          </cell>
          <cell r="D388">
            <v>-9025832104</v>
          </cell>
          <cell r="E388">
            <v>-153608183051</v>
          </cell>
          <cell r="F388">
            <v>-333787041</v>
          </cell>
          <cell r="G388">
            <v>-506908174</v>
          </cell>
          <cell r="H388">
            <v>-262455762</v>
          </cell>
          <cell r="I388">
            <v>-7971221208</v>
          </cell>
          <cell r="J388">
            <v>-155567353596</v>
          </cell>
          <cell r="K388">
            <v>171708387340</v>
          </cell>
          <cell r="L388">
            <v>-155567353596</v>
          </cell>
        </row>
        <row r="389">
          <cell r="B389" t="str">
            <v>GANANCIAS (PERDIDAS) ACUMULADAS</v>
          </cell>
          <cell r="C389" t="str">
            <v>Ganancias (perdidas) acumuladas</v>
          </cell>
          <cell r="D389">
            <v>-66847065906</v>
          </cell>
          <cell r="E389">
            <v>-241936948962</v>
          </cell>
          <cell r="F389">
            <v>-8048426459</v>
          </cell>
          <cell r="G389">
            <v>-5658150292</v>
          </cell>
          <cell r="H389">
            <v>-11683385704</v>
          </cell>
          <cell r="I389">
            <v>-43271801</v>
          </cell>
          <cell r="J389">
            <v>-561559478701</v>
          </cell>
          <cell r="K389">
            <v>334217249124</v>
          </cell>
          <cell r="L389">
            <v>-561559478701</v>
          </cell>
        </row>
        <row r="390">
          <cell r="B390">
            <v>2320006000</v>
          </cell>
          <cell r="C390" t="str">
            <v>Aplicacion reserva IFRS filiales</v>
          </cell>
          <cell r="E390">
            <v>-4267843417</v>
          </cell>
          <cell r="J390">
            <v>-53758354008</v>
          </cell>
          <cell r="K390">
            <v>4267843417</v>
          </cell>
          <cell r="L390">
            <v>-53758354008</v>
          </cell>
        </row>
        <row r="391">
          <cell r="B391">
            <v>2320004900</v>
          </cell>
          <cell r="C391" t="str">
            <v>Reserva por ajustes varios IFRS</v>
          </cell>
          <cell r="D391">
            <v>1899200057</v>
          </cell>
          <cell r="E391">
            <v>-3364978157</v>
          </cell>
          <cell r="J391">
            <v>-86961797529</v>
          </cell>
          <cell r="K391">
            <v>1465778100</v>
          </cell>
          <cell r="L391">
            <v>-86961797529</v>
          </cell>
        </row>
        <row r="392">
          <cell r="B392">
            <v>2320004700</v>
          </cell>
          <cell r="C392" t="str">
            <v>Reserva revalorizacion activo fijo</v>
          </cell>
          <cell r="D392">
            <v>-16099877507</v>
          </cell>
          <cell r="E392">
            <v>-89398569226</v>
          </cell>
          <cell r="G392">
            <v>0</v>
          </cell>
          <cell r="H392">
            <v>0</v>
          </cell>
          <cell r="J392">
            <v>-146708461975</v>
          </cell>
          <cell r="K392">
            <v>105498446733</v>
          </cell>
          <cell r="L392">
            <v>-146708461975</v>
          </cell>
        </row>
        <row r="393">
          <cell r="B393">
            <v>2320005000</v>
          </cell>
          <cell r="C393" t="str">
            <v>Revalorizacion de Capital</v>
          </cell>
          <cell r="D393">
            <v>-77371150</v>
          </cell>
          <cell r="K393">
            <v>77371150</v>
          </cell>
          <cell r="L393">
            <v>0</v>
          </cell>
        </row>
        <row r="394">
          <cell r="B394">
            <v>2320005500</v>
          </cell>
          <cell r="C394" t="str">
            <v>Otras Reservas</v>
          </cell>
          <cell r="D394">
            <v>-4699826968</v>
          </cell>
          <cell r="E394">
            <v>-56251065894</v>
          </cell>
          <cell r="F394">
            <v>0</v>
          </cell>
          <cell r="G394">
            <v>0</v>
          </cell>
          <cell r="H394">
            <v>-229912412</v>
          </cell>
          <cell r="J394">
            <v>-108113622413</v>
          </cell>
          <cell r="K394">
            <v>61180805274</v>
          </cell>
          <cell r="L394">
            <v>-108113622413</v>
          </cell>
        </row>
        <row r="395">
          <cell r="B395">
            <v>2350001000</v>
          </cell>
          <cell r="C395" t="str">
            <v>Resultados acumulados al inici</v>
          </cell>
          <cell r="D395">
            <v>-44671022544</v>
          </cell>
          <cell r="E395">
            <v>-76335574600</v>
          </cell>
          <cell r="F395">
            <v>-6841553763</v>
          </cell>
          <cell r="G395">
            <v>-4428815968</v>
          </cell>
          <cell r="H395">
            <v>-10762834275</v>
          </cell>
          <cell r="I395">
            <v>403918187</v>
          </cell>
          <cell r="J395">
            <v>-89510164802</v>
          </cell>
          <cell r="K395">
            <v>142635882963</v>
          </cell>
          <cell r="L395">
            <v>-89510164802</v>
          </cell>
        </row>
        <row r="396">
          <cell r="B396">
            <v>2350002000</v>
          </cell>
          <cell r="C396" t="str">
            <v>Utilidad (pérdida)del ejercicio</v>
          </cell>
          <cell r="D396">
            <v>-3198167794</v>
          </cell>
          <cell r="E396">
            <v>-12318917668</v>
          </cell>
          <cell r="F396">
            <v>-1206872696</v>
          </cell>
          <cell r="G396">
            <v>-1229334324</v>
          </cell>
          <cell r="H396">
            <v>-690639017</v>
          </cell>
          <cell r="I396">
            <v>-447189988</v>
          </cell>
          <cell r="J396">
            <v>-76507077974</v>
          </cell>
          <cell r="K396">
            <v>19091121487</v>
          </cell>
          <cell r="L396">
            <v>-76507077974</v>
          </cell>
        </row>
        <row r="397">
          <cell r="B397" t="str">
            <v>PRIMAS DE EMISION</v>
          </cell>
          <cell r="C397" t="str">
            <v>Primas de emision</v>
          </cell>
          <cell r="J397">
            <v>-164064038163</v>
          </cell>
          <cell r="L397">
            <v>-164064038163</v>
          </cell>
        </row>
        <row r="398">
          <cell r="B398">
            <v>2310002000</v>
          </cell>
          <cell r="C398" t="str">
            <v>Sobreprecio venta acciones propias</v>
          </cell>
          <cell r="J398">
            <v>-164064038163</v>
          </cell>
          <cell r="L398">
            <v>-164064038163</v>
          </cell>
        </row>
        <row r="399">
          <cell r="B399" t="str">
            <v>OTRAS PARTICIPACIONES EN EL PATR</v>
          </cell>
          <cell r="C399" t="str">
            <v>Otras participaciones en el patrimonio</v>
          </cell>
          <cell r="D399">
            <v>754269133</v>
          </cell>
          <cell r="E399">
            <v>61060425863</v>
          </cell>
          <cell r="F399">
            <v>27279198</v>
          </cell>
          <cell r="G399">
            <v>41057546</v>
          </cell>
          <cell r="H399">
            <v>21449553</v>
          </cell>
          <cell r="I399">
            <v>410715933</v>
          </cell>
          <cell r="J399">
            <v>5965550209</v>
          </cell>
          <cell r="K399">
            <v>-62315197226</v>
          </cell>
          <cell r="L399">
            <v>5965550209</v>
          </cell>
        </row>
        <row r="400">
          <cell r="B400">
            <v>2320004500</v>
          </cell>
          <cell r="C400" t="str">
            <v>Combinacion de negocio</v>
          </cell>
          <cell r="D400">
            <v>16620779</v>
          </cell>
          <cell r="E400">
            <v>48506589048</v>
          </cell>
          <cell r="G400">
            <v>-370210</v>
          </cell>
          <cell r="I400">
            <v>410715933</v>
          </cell>
          <cell r="J400">
            <v>-6748402472</v>
          </cell>
          <cell r="K400">
            <v>-48933555550</v>
          </cell>
          <cell r="L400">
            <v>-6748402472</v>
          </cell>
        </row>
        <row r="401">
          <cell r="B401">
            <v>2320002000</v>
          </cell>
          <cell r="C401" t="str">
            <v>Reserva capital propio art.41</v>
          </cell>
          <cell r="D401">
            <v>737648354</v>
          </cell>
          <cell r="E401">
            <v>12553836815</v>
          </cell>
          <cell r="F401">
            <v>27279198</v>
          </cell>
          <cell r="G401">
            <v>41427756</v>
          </cell>
          <cell r="H401">
            <v>21449553</v>
          </cell>
          <cell r="J401">
            <v>12713952681</v>
          </cell>
          <cell r="K401">
            <v>-13381641676</v>
          </cell>
          <cell r="L401">
            <v>12713952681</v>
          </cell>
        </row>
        <row r="402">
          <cell r="B402" t="str">
            <v>OTRAS RESERVAS</v>
          </cell>
          <cell r="C402" t="str">
            <v>Otras Reservas</v>
          </cell>
          <cell r="J402">
            <v>794576937</v>
          </cell>
          <cell r="L402">
            <v>794576937</v>
          </cell>
        </row>
        <row r="403">
          <cell r="B403">
            <v>2320007000</v>
          </cell>
          <cell r="C403" t="str">
            <v>Otras Reservas Cobertura</v>
          </cell>
          <cell r="J403">
            <v>794576937</v>
          </cell>
          <cell r="L403">
            <v>794576937</v>
          </cell>
        </row>
        <row r="404">
          <cell r="B404" t="str">
            <v>PARTICIPACIONES NO CONTROLADORAS</v>
          </cell>
          <cell r="C404" t="str">
            <v>Participaciones no controladoras</v>
          </cell>
          <cell r="K404">
            <v>-33332301</v>
          </cell>
          <cell r="L404">
            <v>-33332301</v>
          </cell>
        </row>
        <row r="405">
          <cell r="B405">
            <v>2290001000</v>
          </cell>
          <cell r="C405" t="str">
            <v>Interes Minoritario</v>
          </cell>
          <cell r="K405">
            <v>-33332301</v>
          </cell>
          <cell r="L405">
            <v>-33332301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3">
          <cell r="E3">
            <v>45473</v>
          </cell>
        </row>
      </sheetData>
      <sheetData sheetId="37">
        <row r="6">
          <cell r="D6">
            <v>45473</v>
          </cell>
        </row>
      </sheetData>
      <sheetData sheetId="38"/>
      <sheetData sheetId="39">
        <row r="29">
          <cell r="B29" t="str">
            <v>Al 31 de diciembre de 2023</v>
          </cell>
        </row>
      </sheetData>
      <sheetData sheetId="40">
        <row r="47">
          <cell r="B47" t="str">
            <v>Al 31 de diciembre de 2023</v>
          </cell>
        </row>
        <row r="53">
          <cell r="K53">
            <v>684481</v>
          </cell>
        </row>
        <row r="54">
          <cell r="K54">
            <v>537293</v>
          </cell>
        </row>
        <row r="55">
          <cell r="K55">
            <v>216655</v>
          </cell>
        </row>
        <row r="56">
          <cell r="K56">
            <v>808708</v>
          </cell>
        </row>
        <row r="57">
          <cell r="K57">
            <v>688263</v>
          </cell>
        </row>
        <row r="58">
          <cell r="K58">
            <v>638259</v>
          </cell>
        </row>
        <row r="59">
          <cell r="K59">
            <v>282112</v>
          </cell>
        </row>
        <row r="60">
          <cell r="K60">
            <v>687649</v>
          </cell>
        </row>
        <row r="61">
          <cell r="K61">
            <v>1033510</v>
          </cell>
        </row>
        <row r="62">
          <cell r="K62">
            <v>579839</v>
          </cell>
        </row>
        <row r="63">
          <cell r="K63">
            <v>13866594</v>
          </cell>
        </row>
        <row r="64">
          <cell r="K64">
            <v>706095</v>
          </cell>
        </row>
        <row r="65">
          <cell r="K65">
            <v>29507</v>
          </cell>
        </row>
        <row r="66">
          <cell r="K66">
            <v>0</v>
          </cell>
        </row>
        <row r="74">
          <cell r="K74">
            <v>669051</v>
          </cell>
        </row>
        <row r="75">
          <cell r="K75">
            <v>527477</v>
          </cell>
        </row>
        <row r="76">
          <cell r="K76">
            <v>200359</v>
          </cell>
        </row>
        <row r="77">
          <cell r="K77">
            <v>817090</v>
          </cell>
        </row>
        <row r="78">
          <cell r="K78">
            <v>692486</v>
          </cell>
        </row>
        <row r="79">
          <cell r="K79">
            <v>638259</v>
          </cell>
        </row>
        <row r="80">
          <cell r="K80">
            <v>230803</v>
          </cell>
        </row>
        <row r="81">
          <cell r="K81">
            <v>730342</v>
          </cell>
        </row>
        <row r="82">
          <cell r="K82">
            <v>1077145</v>
          </cell>
        </row>
        <row r="83">
          <cell r="K83">
            <v>602413</v>
          </cell>
        </row>
        <row r="84">
          <cell r="K84">
            <v>13905201</v>
          </cell>
        </row>
        <row r="85">
          <cell r="K85">
            <v>538285</v>
          </cell>
        </row>
        <row r="86">
          <cell r="K86">
            <v>40866</v>
          </cell>
        </row>
        <row r="87">
          <cell r="K87">
            <v>33642</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Mar 2023"/>
      <sheetName val="Balance Mar 2024"/>
      <sheetName val="Resultado Mar 2024"/>
      <sheetName val="Activo"/>
      <sheetName val="Pasivo"/>
      <sheetName val="Resultado"/>
      <sheetName val="Cambio Patrimonio"/>
      <sheetName val="Fluj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ota nueva"/>
      <sheetName val="N16.5 Valor Justo"/>
      <sheetName val="N16.6 Derivados"/>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CovenantAA"/>
      <sheetName val="CovenantAC"/>
      <sheetName val="N6 CxC CxP Relacionadas"/>
      <sheetName val="N37 Otros Activos No Fin"/>
    </sheetNames>
    <sheetDataSet>
      <sheetData sheetId="0"/>
      <sheetData sheetId="1"/>
      <sheetData sheetId="2">
        <row r="2">
          <cell r="B2" t="str">
            <v>Posición</v>
          </cell>
          <cell r="C2" t="str">
            <v/>
          </cell>
          <cell r="D2" t="str">
            <v>Manquehue S.A.
3/2024</v>
          </cell>
          <cell r="E2" t="str">
            <v>Cordillera S.A.
3/2024</v>
          </cell>
          <cell r="F2" t="str">
            <v>Ecoriles S.A.
3/2024</v>
          </cell>
          <cell r="G2" t="str">
            <v>Gestión y Servicios S.A.
3/2024</v>
          </cell>
          <cell r="H2" t="str">
            <v>Anam S.A.
3/2024</v>
          </cell>
          <cell r="I2" t="str">
            <v>Aguas del  Maipo S.A.
3/2024</v>
          </cell>
          <cell r="J2" t="str">
            <v>Andinas S.A.
3/2024</v>
          </cell>
          <cell r="K2" t="str">
            <v>Ajustes Consolidación
3/2024</v>
          </cell>
          <cell r="L2" t="str">
            <v>Consolidado
3/2024</v>
          </cell>
        </row>
        <row r="3">
          <cell r="B3" t="str">
            <v>ACTIVOS</v>
          </cell>
          <cell r="C3" t="str">
            <v>Activos</v>
          </cell>
          <cell r="D3">
            <v>108927933441</v>
          </cell>
          <cell r="E3">
            <v>446599606483</v>
          </cell>
          <cell r="F3">
            <v>13421349828</v>
          </cell>
          <cell r="G3">
            <v>10697996122</v>
          </cell>
          <cell r="H3">
            <v>14051838343</v>
          </cell>
          <cell r="I3">
            <v>13397142669</v>
          </cell>
          <cell r="J3">
            <v>2314310038231</v>
          </cell>
          <cell r="K3">
            <v>-493691420604</v>
          </cell>
          <cell r="L3">
            <v>2427714484513</v>
          </cell>
        </row>
        <row r="4">
          <cell r="B4" t="str">
            <v>ACTIVOS, CORRIENTE</v>
          </cell>
          <cell r="C4" t="str">
            <v>Activos, Corriente</v>
          </cell>
          <cell r="D4">
            <v>8758235846</v>
          </cell>
          <cell r="E4">
            <v>27395852657</v>
          </cell>
          <cell r="F4">
            <v>12172753465</v>
          </cell>
          <cell r="G4">
            <v>6599631466</v>
          </cell>
          <cell r="H4">
            <v>7696150842</v>
          </cell>
          <cell r="I4">
            <v>2164571621</v>
          </cell>
          <cell r="J4">
            <v>265877436375</v>
          </cell>
          <cell r="K4">
            <v>-59728697944</v>
          </cell>
          <cell r="L4">
            <v>270935934328</v>
          </cell>
        </row>
        <row r="5">
          <cell r="B5" t="str">
            <v>ACTIVOS CORRIENTES EN OPERACION</v>
          </cell>
          <cell r="C5" t="str">
            <v>Activos Corrientes en Operacion</v>
          </cell>
          <cell r="D5">
            <v>8758235846</v>
          </cell>
          <cell r="E5">
            <v>27395852657</v>
          </cell>
          <cell r="F5">
            <v>12172753465</v>
          </cell>
          <cell r="G5">
            <v>6599631466</v>
          </cell>
          <cell r="H5">
            <v>7696150842</v>
          </cell>
          <cell r="I5">
            <v>2164571621</v>
          </cell>
          <cell r="J5">
            <v>265877436375</v>
          </cell>
          <cell r="K5">
            <v>-59728697944</v>
          </cell>
          <cell r="L5">
            <v>270935934328</v>
          </cell>
        </row>
        <row r="6">
          <cell r="B6" t="str">
            <v>EFECTIVO Y EQUIVALENTES AL</v>
          </cell>
          <cell r="C6" t="str">
            <v>Efectivo y Equivalentes al Efectivo</v>
          </cell>
          <cell r="D6">
            <v>1415579073</v>
          </cell>
          <cell r="E6">
            <v>8349246477</v>
          </cell>
          <cell r="F6">
            <v>4388043759</v>
          </cell>
          <cell r="G6">
            <v>39356163</v>
          </cell>
          <cell r="H6">
            <v>90423739</v>
          </cell>
          <cell r="I6">
            <v>10944666</v>
          </cell>
          <cell r="J6">
            <v>79149773133</v>
          </cell>
          <cell r="L6">
            <v>93443367010</v>
          </cell>
        </row>
        <row r="7">
          <cell r="B7" t="str">
            <v>1110001341</v>
          </cell>
          <cell r="C7" t="str">
            <v>Banco Chile PAC (depósitos propios)</v>
          </cell>
          <cell r="J7">
            <v>-150465379</v>
          </cell>
          <cell r="L7">
            <v>-150465379</v>
          </cell>
        </row>
        <row r="8">
          <cell r="B8" t="str">
            <v>1110135A00</v>
          </cell>
          <cell r="C8" t="str">
            <v>135A - Santander Santiago USD</v>
          </cell>
          <cell r="E8">
            <v>-2820</v>
          </cell>
          <cell r="L8">
            <v>-2820</v>
          </cell>
        </row>
        <row r="9">
          <cell r="B9" t="str">
            <v>1110139A80</v>
          </cell>
          <cell r="C9" t="str">
            <v>139A - Banco ITAU (cargos por aclarar)</v>
          </cell>
          <cell r="E9">
            <v>1963900</v>
          </cell>
          <cell r="L9">
            <v>1963900</v>
          </cell>
        </row>
        <row r="10">
          <cell r="B10" t="str">
            <v>1110016300</v>
          </cell>
          <cell r="C10" t="str">
            <v>0163 - Banco BCI Disponible</v>
          </cell>
          <cell r="J10">
            <v>549548720</v>
          </cell>
          <cell r="L10">
            <v>549548720</v>
          </cell>
        </row>
        <row r="11">
          <cell r="B11" t="str">
            <v>1110012A80</v>
          </cell>
          <cell r="C11" t="str">
            <v>012A - Banco Estado (cargos por aclarar)</v>
          </cell>
          <cell r="E11">
            <v>842880</v>
          </cell>
          <cell r="L11">
            <v>842880</v>
          </cell>
        </row>
        <row r="12">
          <cell r="B12" t="str">
            <v>1110016200</v>
          </cell>
          <cell r="C12" t="str">
            <v>0162 - Banco BCI Disponible</v>
          </cell>
          <cell r="J12">
            <v>75681472</v>
          </cell>
          <cell r="L12">
            <v>75681472</v>
          </cell>
        </row>
        <row r="13">
          <cell r="B13" t="str">
            <v>1110999999</v>
          </cell>
          <cell r="C13" t="str">
            <v>Valoracion m/e banco</v>
          </cell>
          <cell r="E13">
            <v>2820</v>
          </cell>
          <cell r="G13">
            <v>-1194452</v>
          </cell>
          <cell r="J13">
            <v>-14007825</v>
          </cell>
          <cell r="L13">
            <v>-15199457</v>
          </cell>
        </row>
        <row r="14">
          <cell r="B14" t="str">
            <v>1110012A00</v>
          </cell>
          <cell r="C14" t="str">
            <v>0121 - Banco Estado  (Disponible)</v>
          </cell>
          <cell r="E14">
            <v>34209800</v>
          </cell>
          <cell r="L14">
            <v>34209800</v>
          </cell>
        </row>
        <row r="15">
          <cell r="B15" t="str">
            <v>1110012Q00</v>
          </cell>
          <cell r="C15" t="str">
            <v>012Q - Banco Estado  (Disponible)</v>
          </cell>
          <cell r="D15">
            <v>13301138</v>
          </cell>
          <cell r="L15">
            <v>13301138</v>
          </cell>
        </row>
        <row r="16">
          <cell r="B16" t="str">
            <v>1110039200</v>
          </cell>
          <cell r="C16" t="str">
            <v>0392 - Banco Itaú - Pac Disponible</v>
          </cell>
          <cell r="J16">
            <v>46875</v>
          </cell>
          <cell r="L16">
            <v>46875</v>
          </cell>
        </row>
        <row r="17">
          <cell r="B17" t="str">
            <v>1110039241</v>
          </cell>
          <cell r="C17" t="str">
            <v>0392 - Banco Itaú pac (depósitos propios)</v>
          </cell>
          <cell r="J17">
            <v>-8234977</v>
          </cell>
          <cell r="L17">
            <v>-8234977</v>
          </cell>
        </row>
        <row r="18">
          <cell r="B18" t="str">
            <v>1110039Q41</v>
          </cell>
          <cell r="C18" t="str">
            <v>039Q - BOSTON PAC (Depósitos Propios)</v>
          </cell>
          <cell r="D18">
            <v>9236054</v>
          </cell>
          <cell r="L18">
            <v>9236054</v>
          </cell>
        </row>
        <row r="19">
          <cell r="B19" t="str">
            <v>1110139A00</v>
          </cell>
          <cell r="C19" t="str">
            <v>139A - Banco Itau Disponible</v>
          </cell>
          <cell r="E19">
            <v>70872811</v>
          </cell>
          <cell r="L19">
            <v>70872811</v>
          </cell>
        </row>
        <row r="20">
          <cell r="B20" t="str">
            <v>1110139A41</v>
          </cell>
          <cell r="C20" t="str">
            <v>139A - Banco Itau (depósitos propios)</v>
          </cell>
          <cell r="E20">
            <v>-29811</v>
          </cell>
          <cell r="L20">
            <v>-29811</v>
          </cell>
        </row>
        <row r="21">
          <cell r="B21" t="str">
            <v>1110504600</v>
          </cell>
          <cell r="C21" t="str">
            <v>5046 - BBVA Disponible</v>
          </cell>
          <cell r="J21">
            <v>105642</v>
          </cell>
          <cell r="L21">
            <v>105642</v>
          </cell>
        </row>
        <row r="22">
          <cell r="B22" t="str">
            <v>1110016I00</v>
          </cell>
          <cell r="C22" t="str">
            <v>016I - Banco BCI</v>
          </cell>
          <cell r="G22">
            <v>5568098</v>
          </cell>
          <cell r="L22">
            <v>5568098</v>
          </cell>
        </row>
        <row r="23">
          <cell r="B23" t="str">
            <v>1110001J60</v>
          </cell>
          <cell r="C23" t="str">
            <v>Banco Chile (depositos por aclarar)</v>
          </cell>
          <cell r="F23">
            <v>-20692012</v>
          </cell>
          <cell r="L23">
            <v>-20692012</v>
          </cell>
        </row>
        <row r="24">
          <cell r="B24" t="str">
            <v>1110001M60</v>
          </cell>
          <cell r="C24" t="str">
            <v>Banco Chile (depositos por aclarar)</v>
          </cell>
          <cell r="H24">
            <v>-15400234</v>
          </cell>
          <cell r="L24">
            <v>-15400234</v>
          </cell>
        </row>
        <row r="25">
          <cell r="B25" t="str">
            <v>1110016G00</v>
          </cell>
          <cell r="C25" t="str">
            <v>Banco Credito e inversiones</v>
          </cell>
          <cell r="G25">
            <v>6788</v>
          </cell>
          <cell r="L25">
            <v>6788</v>
          </cell>
        </row>
        <row r="26">
          <cell r="B26" t="str">
            <v>1110001J41</v>
          </cell>
          <cell r="C26" t="str">
            <v>Banco Chile (depósitos propios)</v>
          </cell>
          <cell r="F26">
            <v>-244425</v>
          </cell>
          <cell r="L26">
            <v>-244425</v>
          </cell>
        </row>
        <row r="27">
          <cell r="B27" t="str">
            <v>1110049141</v>
          </cell>
          <cell r="C27" t="str">
            <v>0491 - security pac (depósitos propios)</v>
          </cell>
          <cell r="J27">
            <v>-17632668</v>
          </cell>
          <cell r="L27">
            <v>-17632668</v>
          </cell>
        </row>
        <row r="28">
          <cell r="B28" t="str">
            <v>1110001M41</v>
          </cell>
          <cell r="C28" t="str">
            <v>Banco Chile (depósitos propios)</v>
          </cell>
          <cell r="H28">
            <v>-3043973</v>
          </cell>
          <cell r="L28">
            <v>-3043973</v>
          </cell>
        </row>
        <row r="29">
          <cell r="B29" t="str">
            <v>1110001J00</v>
          </cell>
          <cell r="C29" t="str">
            <v>Banco Chile  -  Cartola</v>
          </cell>
          <cell r="F29">
            <v>103738537</v>
          </cell>
          <cell r="L29">
            <v>103738537</v>
          </cell>
        </row>
        <row r="30">
          <cell r="B30" t="str">
            <v>1110001M00</v>
          </cell>
          <cell r="C30" t="str">
            <v>Banco Chile  -  Cartola</v>
          </cell>
          <cell r="H30">
            <v>107643096</v>
          </cell>
          <cell r="L30">
            <v>107643096</v>
          </cell>
        </row>
        <row r="31">
          <cell r="B31" t="str">
            <v>1110001G60</v>
          </cell>
          <cell r="C31" t="str">
            <v>Banco Chile - depositos por aclarar</v>
          </cell>
          <cell r="G31">
            <v>-12123841</v>
          </cell>
          <cell r="L31">
            <v>-12123841</v>
          </cell>
        </row>
        <row r="32">
          <cell r="B32" t="str">
            <v>1110001H00</v>
          </cell>
          <cell r="C32" t="str">
            <v>Banco Chile - disponible</v>
          </cell>
          <cell r="I32">
            <v>10944666</v>
          </cell>
          <cell r="L32">
            <v>10944666</v>
          </cell>
        </row>
        <row r="33">
          <cell r="B33" t="str">
            <v>1110039A80</v>
          </cell>
          <cell r="C33" t="str">
            <v>039A - Boston pac (cargos por aclarar)</v>
          </cell>
          <cell r="E33">
            <v>1594368</v>
          </cell>
          <cell r="L33">
            <v>1594368</v>
          </cell>
        </row>
        <row r="34">
          <cell r="B34" t="str">
            <v>1110001B41</v>
          </cell>
          <cell r="C34" t="str">
            <v>001B - Banco de chile (depósitos propios)</v>
          </cell>
          <cell r="E34">
            <v>-8344906</v>
          </cell>
          <cell r="L34">
            <v>-8344906</v>
          </cell>
        </row>
        <row r="35">
          <cell r="B35" t="str">
            <v>1110001G00</v>
          </cell>
          <cell r="C35" t="str">
            <v>Banco Chile - disponible</v>
          </cell>
          <cell r="G35">
            <v>15727269</v>
          </cell>
          <cell r="L35">
            <v>15727269</v>
          </cell>
        </row>
        <row r="36">
          <cell r="B36" t="str">
            <v>1110507141</v>
          </cell>
          <cell r="C36" t="str">
            <v>5071 - del desarrollo-pac (depósitos propios)</v>
          </cell>
          <cell r="J36">
            <v>-307046162</v>
          </cell>
          <cell r="L36">
            <v>-307046162</v>
          </cell>
        </row>
        <row r="37">
          <cell r="B37" t="str">
            <v>1110039180</v>
          </cell>
          <cell r="C37" t="str">
            <v xml:space="preserve"> Itaú pac (cargos por aclarar)</v>
          </cell>
          <cell r="J37">
            <v>9531442</v>
          </cell>
          <cell r="L37">
            <v>9531442</v>
          </cell>
        </row>
        <row r="38">
          <cell r="B38" t="str">
            <v>1120003000</v>
          </cell>
          <cell r="C38" t="str">
            <v>Intereses devengados menor 90 dias</v>
          </cell>
          <cell r="E38">
            <v>4666667</v>
          </cell>
          <cell r="F38">
            <v>2431000</v>
          </cell>
          <cell r="J38">
            <v>164429800</v>
          </cell>
          <cell r="L38">
            <v>171527467</v>
          </cell>
        </row>
        <row r="39">
          <cell r="B39" t="str">
            <v>1120001000</v>
          </cell>
          <cell r="C39" t="str">
            <v>Dep.plazo menor de  90 dias</v>
          </cell>
          <cell r="D39">
            <v>0</v>
          </cell>
          <cell r="E39">
            <v>6500000000</v>
          </cell>
          <cell r="F39">
            <v>4200000000</v>
          </cell>
          <cell r="J39">
            <v>71051000000</v>
          </cell>
          <cell r="L39">
            <v>81751000000</v>
          </cell>
        </row>
        <row r="40">
          <cell r="B40" t="str">
            <v>1120004000</v>
          </cell>
          <cell r="C40" t="str">
            <v>Inversiones en fondos mutuos</v>
          </cell>
          <cell r="D40">
            <v>940000000</v>
          </cell>
          <cell r="E40">
            <v>800000000</v>
          </cell>
          <cell r="F40">
            <v>100000000</v>
          </cell>
          <cell r="G40">
            <v>0</v>
          </cell>
          <cell r="H40">
            <v>0</v>
          </cell>
          <cell r="J40">
            <v>500000000</v>
          </cell>
          <cell r="L40">
            <v>2340000000</v>
          </cell>
        </row>
        <row r="41">
          <cell r="B41" t="str">
            <v>1120004300</v>
          </cell>
          <cell r="C41" t="str">
            <v>Int.devengados fondo mutuos</v>
          </cell>
          <cell r="E41">
            <v>472800</v>
          </cell>
          <cell r="F41">
            <v>59100</v>
          </cell>
          <cell r="G41">
            <v>0</v>
          </cell>
          <cell r="H41">
            <v>0</v>
          </cell>
          <cell r="J41">
            <v>295500</v>
          </cell>
          <cell r="L41">
            <v>827400</v>
          </cell>
        </row>
        <row r="42">
          <cell r="B42" t="str">
            <v>1110039141</v>
          </cell>
          <cell r="C42" t="str">
            <v xml:space="preserve"> Itaú pac (depósitos propios)</v>
          </cell>
          <cell r="J42">
            <v>-24529933</v>
          </cell>
          <cell r="L42">
            <v>-24529933</v>
          </cell>
        </row>
        <row r="43">
          <cell r="B43" t="str">
            <v>1110035G41</v>
          </cell>
          <cell r="C43" t="str">
            <v>035G - Santiago (depósitos propios)</v>
          </cell>
          <cell r="G43">
            <v>-15311</v>
          </cell>
          <cell r="L43">
            <v>-15311</v>
          </cell>
        </row>
        <row r="44">
          <cell r="B44" t="str">
            <v>1110037141</v>
          </cell>
          <cell r="C44" t="str">
            <v>Santander  (depósitos propios)</v>
          </cell>
          <cell r="J44">
            <v>-361744475</v>
          </cell>
          <cell r="L44">
            <v>-361744475</v>
          </cell>
        </row>
        <row r="45">
          <cell r="B45" t="str">
            <v>1110037160</v>
          </cell>
          <cell r="C45" t="str">
            <v>0371 - santander pac (depósitos por aclarar)</v>
          </cell>
          <cell r="J45">
            <v>-78292379</v>
          </cell>
          <cell r="L45">
            <v>-78292379</v>
          </cell>
        </row>
        <row r="46">
          <cell r="B46" t="str">
            <v>1110037Q00</v>
          </cell>
          <cell r="C46" t="str">
            <v>037Q - SANTANDER PAC (SALDO CARTOLA)</v>
          </cell>
          <cell r="D46">
            <v>44655567</v>
          </cell>
          <cell r="L46">
            <v>44655567</v>
          </cell>
        </row>
        <row r="47">
          <cell r="B47" t="str">
            <v>1110037Q41</v>
          </cell>
          <cell r="C47" t="str">
            <v>037Q - SANTANDER PAC (Depósitos Propios)</v>
          </cell>
          <cell r="D47">
            <v>23097106</v>
          </cell>
          <cell r="L47">
            <v>23097106</v>
          </cell>
        </row>
        <row r="48">
          <cell r="B48" t="str">
            <v>1110037Q60</v>
          </cell>
          <cell r="C48" t="str">
            <v>037Q - SANTANDER PAC (Depósitos por Aclarar)</v>
          </cell>
          <cell r="D48">
            <v>-520000</v>
          </cell>
          <cell r="L48">
            <v>-520000</v>
          </cell>
        </row>
        <row r="49">
          <cell r="B49" t="str">
            <v>1110039100</v>
          </cell>
          <cell r="C49" t="str">
            <v>Banco Itaú - Pac</v>
          </cell>
          <cell r="J49">
            <v>27322358</v>
          </cell>
          <cell r="L49">
            <v>27322358</v>
          </cell>
        </row>
        <row r="50">
          <cell r="B50" t="str">
            <v>1110039A00</v>
          </cell>
          <cell r="C50" t="str">
            <v>039A - Bank Boston - PAC</v>
          </cell>
          <cell r="E50">
            <v>551449</v>
          </cell>
          <cell r="L50">
            <v>551449</v>
          </cell>
        </row>
        <row r="51">
          <cell r="B51" t="str">
            <v>1110039Q00</v>
          </cell>
          <cell r="C51" t="str">
            <v>039Q - BOSTON   (SALDO CARTOLA)</v>
          </cell>
          <cell r="D51">
            <v>14528005</v>
          </cell>
          <cell r="L51">
            <v>14528005</v>
          </cell>
        </row>
        <row r="52">
          <cell r="B52" t="str">
            <v>1110049100</v>
          </cell>
          <cell r="C52" t="str">
            <v>0491 - security pac</v>
          </cell>
          <cell r="J52">
            <v>8354829</v>
          </cell>
          <cell r="L52">
            <v>8354829</v>
          </cell>
        </row>
        <row r="53">
          <cell r="B53" t="str">
            <v>1110049180</v>
          </cell>
          <cell r="C53" t="str">
            <v>0491 - security pac (cargos por aclarar)</v>
          </cell>
          <cell r="J53">
            <v>15149120</v>
          </cell>
          <cell r="L53">
            <v>15149120</v>
          </cell>
        </row>
        <row r="54">
          <cell r="B54" t="str">
            <v>1110049A00</v>
          </cell>
          <cell r="C54" t="str">
            <v>049A - Banco Security - PAC</v>
          </cell>
          <cell r="E54">
            <v>2113456</v>
          </cell>
          <cell r="L54">
            <v>2113456</v>
          </cell>
        </row>
        <row r="55">
          <cell r="B55" t="str">
            <v>1110504100</v>
          </cell>
          <cell r="C55" t="str">
            <v>5041 - bhif matriz</v>
          </cell>
          <cell r="J55">
            <v>3938209</v>
          </cell>
          <cell r="L55">
            <v>3938209</v>
          </cell>
        </row>
        <row r="56">
          <cell r="B56" t="str">
            <v>1110504141</v>
          </cell>
          <cell r="C56" t="str">
            <v>5041 - bhif matriz (depósitos propios)</v>
          </cell>
          <cell r="J56">
            <v>-35636018</v>
          </cell>
          <cell r="L56">
            <v>-35636018</v>
          </cell>
        </row>
        <row r="57">
          <cell r="B57" t="str">
            <v>1110504160</v>
          </cell>
          <cell r="C57" t="str">
            <v>5041 - bhif matriz (depósitos por aclarar)</v>
          </cell>
          <cell r="J57">
            <v>-105210279</v>
          </cell>
          <cell r="L57">
            <v>-105210279</v>
          </cell>
        </row>
        <row r="58">
          <cell r="B58" t="str">
            <v>1110504A00</v>
          </cell>
          <cell r="C58" t="str">
            <v>504A - Banco BHIF - PAC</v>
          </cell>
          <cell r="E58">
            <v>28086336</v>
          </cell>
          <cell r="L58">
            <v>28086336</v>
          </cell>
        </row>
        <row r="59">
          <cell r="B59" t="str">
            <v>1110504A41</v>
          </cell>
          <cell r="C59" t="str">
            <v>504A - Bhif    (depósitos propios)</v>
          </cell>
          <cell r="E59">
            <v>-4646572</v>
          </cell>
          <cell r="L59">
            <v>-4646572</v>
          </cell>
        </row>
        <row r="60">
          <cell r="B60" t="str">
            <v>1110504A60</v>
          </cell>
          <cell r="C60" t="str">
            <v>504A - Bhif   (depósitos por aclarar)</v>
          </cell>
          <cell r="E60">
            <v>-27875967</v>
          </cell>
          <cell r="L60">
            <v>-27875967</v>
          </cell>
        </row>
        <row r="61">
          <cell r="B61" t="str">
            <v>1110504J00</v>
          </cell>
          <cell r="C61" t="str">
            <v>504J - Banco BHIF</v>
          </cell>
          <cell r="F61">
            <v>2751559</v>
          </cell>
          <cell r="L61">
            <v>2751559</v>
          </cell>
        </row>
        <row r="62">
          <cell r="B62" t="str">
            <v>1110504M00</v>
          </cell>
          <cell r="C62" t="str">
            <v>BBVA</v>
          </cell>
          <cell r="H62">
            <v>2133243</v>
          </cell>
          <cell r="L62">
            <v>2133243</v>
          </cell>
        </row>
        <row r="63">
          <cell r="B63" t="str">
            <v>1110504M41</v>
          </cell>
          <cell r="C63" t="str">
            <v>BBVA  (depositos propios)</v>
          </cell>
          <cell r="H63">
            <v>-97512</v>
          </cell>
          <cell r="L63">
            <v>-97512</v>
          </cell>
        </row>
        <row r="64">
          <cell r="B64" t="str">
            <v>1110507100</v>
          </cell>
          <cell r="C64" t="str">
            <v>5071 - del desarrollo-pac</v>
          </cell>
          <cell r="J64">
            <v>53806138</v>
          </cell>
          <cell r="L64">
            <v>53806138</v>
          </cell>
        </row>
        <row r="65">
          <cell r="B65" t="str">
            <v>1110999900</v>
          </cell>
          <cell r="C65" t="str">
            <v>Pagos en Transito</v>
          </cell>
          <cell r="E65">
            <v>-2235884</v>
          </cell>
          <cell r="F65">
            <v>0</v>
          </cell>
          <cell r="G65">
            <v>0</v>
          </cell>
          <cell r="H65">
            <v>-810881</v>
          </cell>
          <cell r="J65">
            <v>-95227798</v>
          </cell>
          <cell r="L65">
            <v>-98274563</v>
          </cell>
        </row>
        <row r="66">
          <cell r="B66" t="str">
            <v>1110001100</v>
          </cell>
          <cell r="C66" t="str">
            <v>Banco Chile  -  Cartola</v>
          </cell>
          <cell r="J66">
            <v>338313266</v>
          </cell>
          <cell r="L66">
            <v>338313266</v>
          </cell>
        </row>
        <row r="67">
          <cell r="B67" t="str">
            <v>1110001121</v>
          </cell>
          <cell r="C67" t="str">
            <v>Banco Chile (cheques girados)</v>
          </cell>
          <cell r="J67">
            <v>-96263423</v>
          </cell>
          <cell r="L67">
            <v>-96263423</v>
          </cell>
        </row>
        <row r="68">
          <cell r="B68" t="str">
            <v>1110001122</v>
          </cell>
          <cell r="C68" t="str">
            <v>Banco Chile (transferencias emitidas)</v>
          </cell>
          <cell r="J68">
            <v>-149534</v>
          </cell>
          <cell r="L68">
            <v>-149534</v>
          </cell>
        </row>
        <row r="69">
          <cell r="B69" t="str">
            <v>1110001141</v>
          </cell>
          <cell r="C69" t="str">
            <v>Banco Chile (depósitos propios)</v>
          </cell>
          <cell r="J69">
            <v>4948897948</v>
          </cell>
          <cell r="L69">
            <v>4948897948</v>
          </cell>
        </row>
        <row r="70">
          <cell r="B70" t="str">
            <v>1110001160</v>
          </cell>
          <cell r="C70" t="str">
            <v>Banco Chile (depositos por aclarar)</v>
          </cell>
          <cell r="J70">
            <v>-301390993</v>
          </cell>
          <cell r="L70">
            <v>-301390993</v>
          </cell>
        </row>
        <row r="71">
          <cell r="B71" t="str">
            <v>1110001165</v>
          </cell>
          <cell r="C71" t="str">
            <v>Banco Chile  (recaudacion PAC)</v>
          </cell>
          <cell r="J71">
            <v>-41476007</v>
          </cell>
          <cell r="L71">
            <v>-41476007</v>
          </cell>
        </row>
        <row r="72">
          <cell r="B72" t="str">
            <v>1110001180</v>
          </cell>
          <cell r="C72" t="str">
            <v>Banco  Chile (cargos por aclarar)</v>
          </cell>
          <cell r="J72">
            <v>175336048</v>
          </cell>
          <cell r="L72">
            <v>175336048</v>
          </cell>
        </row>
        <row r="73">
          <cell r="B73" t="str">
            <v>1110001A00</v>
          </cell>
          <cell r="C73" t="str">
            <v>0011 - Banco de Chile</v>
          </cell>
          <cell r="E73">
            <v>41148410</v>
          </cell>
          <cell r="L73">
            <v>41148410</v>
          </cell>
        </row>
        <row r="74">
          <cell r="B74" t="str">
            <v>1110001A21</v>
          </cell>
          <cell r="C74" t="str">
            <v>001A - Chile Pac (cheques girados)</v>
          </cell>
          <cell r="E74">
            <v>-12629577</v>
          </cell>
          <cell r="L74">
            <v>-12629577</v>
          </cell>
        </row>
        <row r="75">
          <cell r="B75" t="str">
            <v>1110001A41</v>
          </cell>
          <cell r="C75" t="str">
            <v>001A - Chile Pac (depósitos propios)</v>
          </cell>
          <cell r="E75">
            <v>493631057</v>
          </cell>
          <cell r="L75">
            <v>493631057</v>
          </cell>
        </row>
        <row r="76">
          <cell r="B76" t="str">
            <v>1110001A60</v>
          </cell>
          <cell r="C76" t="str">
            <v>001A - Chile Pac (depósitos por aclarar)</v>
          </cell>
          <cell r="E76">
            <v>-153249448</v>
          </cell>
          <cell r="L76">
            <v>-153249448</v>
          </cell>
        </row>
        <row r="77">
          <cell r="B77" t="str">
            <v>1110001A65</v>
          </cell>
          <cell r="C77" t="str">
            <v>001A - Chile Pac (recaudación pac)</v>
          </cell>
          <cell r="E77">
            <v>-23620549</v>
          </cell>
          <cell r="L77">
            <v>-23620549</v>
          </cell>
        </row>
        <row r="78">
          <cell r="B78" t="str">
            <v>1110001A80</v>
          </cell>
          <cell r="C78" t="str">
            <v>001A - Chile Pac (cargos por aclarar)</v>
          </cell>
          <cell r="E78">
            <v>578917</v>
          </cell>
          <cell r="L78">
            <v>578917</v>
          </cell>
        </row>
        <row r="79">
          <cell r="B79" t="str">
            <v>1110001Q00</v>
          </cell>
          <cell r="C79" t="str">
            <v>001Q - DE CHILE  (SALDO CARTOLA)</v>
          </cell>
          <cell r="D79">
            <v>43849000</v>
          </cell>
          <cell r="L79">
            <v>43849000</v>
          </cell>
        </row>
        <row r="80">
          <cell r="B80" t="str">
            <v>1110001Q41</v>
          </cell>
          <cell r="C80" t="str">
            <v>001Q - DE CHILE (Depósitos Propios)</v>
          </cell>
          <cell r="D80">
            <v>184810420</v>
          </cell>
          <cell r="L80">
            <v>184810420</v>
          </cell>
        </row>
        <row r="81">
          <cell r="B81" t="str">
            <v>1110001Q60</v>
          </cell>
          <cell r="C81" t="str">
            <v>001Q - DE CHILE (Depósitos por Aclarar)</v>
          </cell>
          <cell r="D81">
            <v>-24770955</v>
          </cell>
          <cell r="L81">
            <v>-24770955</v>
          </cell>
        </row>
        <row r="82">
          <cell r="B82" t="str">
            <v>1110001Q80</v>
          </cell>
          <cell r="C82" t="str">
            <v>001Q - DE CHILE (Cargos por Aclarar)</v>
          </cell>
          <cell r="D82">
            <v>297913</v>
          </cell>
          <cell r="L82">
            <v>297913</v>
          </cell>
        </row>
        <row r="83">
          <cell r="B83" t="str">
            <v>1110012100</v>
          </cell>
          <cell r="C83" t="str">
            <v>0121 - estado</v>
          </cell>
          <cell r="J83">
            <v>685992628</v>
          </cell>
          <cell r="L83">
            <v>685992628</v>
          </cell>
        </row>
        <row r="84">
          <cell r="B84" t="str">
            <v>1110012141</v>
          </cell>
          <cell r="C84" t="str">
            <v>0121 - estado (depósitos propios)</v>
          </cell>
          <cell r="J84">
            <v>-105405859</v>
          </cell>
          <cell r="L84">
            <v>-105405859</v>
          </cell>
        </row>
        <row r="85">
          <cell r="B85" t="str">
            <v>1110012180</v>
          </cell>
          <cell r="C85" t="str">
            <v>0121 - estado (cargos por aclarar)</v>
          </cell>
          <cell r="J85">
            <v>5801111</v>
          </cell>
          <cell r="L85">
            <v>5801111</v>
          </cell>
        </row>
        <row r="86">
          <cell r="B86" t="str">
            <v>1110014100</v>
          </cell>
          <cell r="C86" t="str">
            <v>0141 - Scotianbank-pac</v>
          </cell>
          <cell r="J86">
            <v>144069203</v>
          </cell>
          <cell r="L86">
            <v>144069203</v>
          </cell>
        </row>
        <row r="87">
          <cell r="B87" t="str">
            <v>1110014141</v>
          </cell>
          <cell r="C87" t="str">
            <v>0141 - sudamericano-pac (depósitos propios)</v>
          </cell>
          <cell r="J87">
            <v>-97694603</v>
          </cell>
          <cell r="L87">
            <v>-97694603</v>
          </cell>
        </row>
        <row r="88">
          <cell r="B88" t="str">
            <v>1110014180</v>
          </cell>
          <cell r="C88" t="str">
            <v>0141 - sudamericano-pac (cargos por aclarar)</v>
          </cell>
          <cell r="J88">
            <v>43438797</v>
          </cell>
          <cell r="L88">
            <v>43438797</v>
          </cell>
        </row>
        <row r="89">
          <cell r="B89" t="str">
            <v>1110014A00</v>
          </cell>
          <cell r="C89" t="str">
            <v>014A - Sudamericano-pac</v>
          </cell>
          <cell r="E89">
            <v>14854400</v>
          </cell>
          <cell r="L89">
            <v>14854400</v>
          </cell>
        </row>
        <row r="90">
          <cell r="B90" t="str">
            <v>1110014A41</v>
          </cell>
          <cell r="C90" t="str">
            <v>014A - Sudamericano-Pac (depósitos propios)</v>
          </cell>
          <cell r="E90">
            <v>-4431014</v>
          </cell>
          <cell r="L90">
            <v>-4431014</v>
          </cell>
        </row>
        <row r="91">
          <cell r="B91" t="str">
            <v>1110016100</v>
          </cell>
          <cell r="C91" t="str">
            <v>0161 - credito-pac</v>
          </cell>
          <cell r="J91">
            <v>158324665</v>
          </cell>
          <cell r="L91">
            <v>158324665</v>
          </cell>
        </row>
        <row r="92">
          <cell r="B92" t="str">
            <v>1110016141</v>
          </cell>
          <cell r="C92" t="str">
            <v>0161 - credito-pac (depósitos propios)</v>
          </cell>
          <cell r="J92">
            <v>1512703687</v>
          </cell>
          <cell r="L92">
            <v>1512703687</v>
          </cell>
        </row>
        <row r="93">
          <cell r="B93" t="str">
            <v>1110016160</v>
          </cell>
          <cell r="C93" t="str">
            <v>0161 - credito-pac (depósitos por aclarar)</v>
          </cell>
          <cell r="J93">
            <v>-18524393</v>
          </cell>
          <cell r="L93">
            <v>-18524393</v>
          </cell>
        </row>
        <row r="94">
          <cell r="B94" t="str">
            <v>1110016165</v>
          </cell>
          <cell r="C94" t="str">
            <v>0161 - credito pac (recaudación pac)</v>
          </cell>
          <cell r="J94">
            <v>-102164462</v>
          </cell>
          <cell r="L94">
            <v>-102164462</v>
          </cell>
        </row>
        <row r="95">
          <cell r="B95" t="str">
            <v>1110016180</v>
          </cell>
          <cell r="C95" t="str">
            <v>0161 - credito-pac (cargos por aclarar)</v>
          </cell>
          <cell r="J95">
            <v>31575297</v>
          </cell>
          <cell r="L95">
            <v>31575297</v>
          </cell>
        </row>
        <row r="96">
          <cell r="B96" t="str">
            <v>1110016181</v>
          </cell>
          <cell r="C96" t="str">
            <v>0161 - credito-pac (cheques protestados)</v>
          </cell>
          <cell r="J96">
            <v>12974490</v>
          </cell>
          <cell r="L96">
            <v>12974490</v>
          </cell>
        </row>
        <row r="97">
          <cell r="B97" t="str">
            <v>1110016A00</v>
          </cell>
          <cell r="C97" t="str">
            <v>016A - Banco de Crédito PAC</v>
          </cell>
          <cell r="E97">
            <v>84777900</v>
          </cell>
          <cell r="L97">
            <v>84777900</v>
          </cell>
        </row>
        <row r="98">
          <cell r="B98" t="str">
            <v>1110016A41</v>
          </cell>
          <cell r="C98" t="str">
            <v>016A - Credito - Pac (depósitos propios)</v>
          </cell>
          <cell r="E98">
            <v>385666275</v>
          </cell>
          <cell r="L98">
            <v>385666275</v>
          </cell>
        </row>
        <row r="99">
          <cell r="B99" t="str">
            <v>1110016A65</v>
          </cell>
          <cell r="C99" t="str">
            <v>016A - Credito - Pac (recaudación pac)</v>
          </cell>
          <cell r="E99">
            <v>-2905280</v>
          </cell>
          <cell r="L99">
            <v>-2905280</v>
          </cell>
        </row>
        <row r="100">
          <cell r="B100" t="str">
            <v>1110016A80</v>
          </cell>
          <cell r="C100" t="str">
            <v>016A - Credito - Pac (cargos por aclarar)</v>
          </cell>
          <cell r="E100">
            <v>87678</v>
          </cell>
          <cell r="L100">
            <v>87678</v>
          </cell>
        </row>
        <row r="101">
          <cell r="B101" t="str">
            <v>1110016K00</v>
          </cell>
          <cell r="C101" t="str">
            <v>161K - BCI  (disponible)</v>
          </cell>
          <cell r="G101">
            <v>8919867</v>
          </cell>
          <cell r="L101">
            <v>8919867</v>
          </cell>
        </row>
        <row r="102">
          <cell r="B102" t="str">
            <v>1110016Q00</v>
          </cell>
          <cell r="C102" t="str">
            <v>016Q - CREDITO  (SALDO CARTOLA)</v>
          </cell>
          <cell r="D102">
            <v>25308413</v>
          </cell>
          <cell r="L102">
            <v>25308413</v>
          </cell>
        </row>
        <row r="103">
          <cell r="B103" t="str">
            <v>1110016Q41</v>
          </cell>
          <cell r="C103" t="str">
            <v>016Q - CREDITO   (Depósitos Propios)</v>
          </cell>
          <cell r="D103">
            <v>134042131</v>
          </cell>
          <cell r="L103">
            <v>134042131</v>
          </cell>
        </row>
        <row r="104">
          <cell r="B104" t="str">
            <v>1110016Q65</v>
          </cell>
          <cell r="C104" t="str">
            <v>016Q - CREDITO    (Recaudación Pac)</v>
          </cell>
          <cell r="D104">
            <v>-312490</v>
          </cell>
          <cell r="L104">
            <v>-312490</v>
          </cell>
        </row>
        <row r="105">
          <cell r="B105" t="str">
            <v>1110016Q80</v>
          </cell>
          <cell r="C105" t="str">
            <v>016Q - CREDITO   (Cargos por Aclarar)</v>
          </cell>
          <cell r="D105">
            <v>87678</v>
          </cell>
          <cell r="L105">
            <v>87678</v>
          </cell>
        </row>
        <row r="106">
          <cell r="B106" t="str">
            <v>1110028100</v>
          </cell>
          <cell r="C106" t="str">
            <v>0281 - bice pac</v>
          </cell>
          <cell r="J106">
            <v>13707701</v>
          </cell>
          <cell r="L106">
            <v>13707701</v>
          </cell>
        </row>
        <row r="107">
          <cell r="B107" t="str">
            <v>1110028141</v>
          </cell>
          <cell r="C107" t="str">
            <v>0281 - bice pac (depósitos propios)</v>
          </cell>
          <cell r="J107">
            <v>-12700613</v>
          </cell>
          <cell r="L107">
            <v>-12700613</v>
          </cell>
        </row>
        <row r="108">
          <cell r="B108" t="str">
            <v>1110028180</v>
          </cell>
          <cell r="C108" t="str">
            <v>0281 - bice pac (cargos por aclarar)</v>
          </cell>
          <cell r="J108">
            <v>9575558</v>
          </cell>
          <cell r="L108">
            <v>9575558</v>
          </cell>
        </row>
        <row r="109">
          <cell r="B109" t="str">
            <v>1110028A00</v>
          </cell>
          <cell r="C109" t="str">
            <v>028A - Banco Bice PAC</v>
          </cell>
          <cell r="E109">
            <v>10288131</v>
          </cell>
          <cell r="L109">
            <v>10288131</v>
          </cell>
        </row>
        <row r="110">
          <cell r="B110" t="str">
            <v>1110028A41</v>
          </cell>
          <cell r="C110" t="str">
            <v>028A  - bice pac (depósitos propios)</v>
          </cell>
          <cell r="E110">
            <v>-1061634</v>
          </cell>
          <cell r="L110">
            <v>-1061634</v>
          </cell>
        </row>
        <row r="111">
          <cell r="B111" t="str">
            <v>1110028Q00</v>
          </cell>
          <cell r="C111" t="str">
            <v>028Q - BICE   (SALDO CARTOLA)</v>
          </cell>
          <cell r="D111">
            <v>7969093</v>
          </cell>
          <cell r="L111">
            <v>7969093</v>
          </cell>
        </row>
        <row r="112">
          <cell r="B112" t="str">
            <v>1110035100</v>
          </cell>
          <cell r="C112" t="str">
            <v>0351 - Santander Santiago</v>
          </cell>
          <cell r="J112">
            <v>331713590</v>
          </cell>
          <cell r="L112">
            <v>331713590</v>
          </cell>
        </row>
        <row r="113">
          <cell r="B113" t="str">
            <v>1110035141</v>
          </cell>
          <cell r="C113" t="str">
            <v>0351 - santiago (depósitos propios)</v>
          </cell>
          <cell r="J113">
            <v>405003172</v>
          </cell>
          <cell r="L113">
            <v>405003172</v>
          </cell>
        </row>
        <row r="114">
          <cell r="B114" t="str">
            <v>1110035160</v>
          </cell>
          <cell r="C114" t="str">
            <v>0351 - santiago (depósitos por aclarar)</v>
          </cell>
          <cell r="J114">
            <v>-5897073</v>
          </cell>
          <cell r="L114">
            <v>-5897073</v>
          </cell>
        </row>
        <row r="115">
          <cell r="B115" t="str">
            <v>1110035300</v>
          </cell>
          <cell r="C115" t="str">
            <v>0353 - Banco Santander (Disponible)</v>
          </cell>
          <cell r="J115">
            <v>-147169280</v>
          </cell>
          <cell r="L115">
            <v>-147169280</v>
          </cell>
        </row>
        <row r="116">
          <cell r="B116" t="str">
            <v>1110035A00</v>
          </cell>
          <cell r="C116" t="str">
            <v>0351 - Banco Santiago PAC</v>
          </cell>
          <cell r="E116">
            <v>142862777</v>
          </cell>
          <cell r="L116">
            <v>142862777</v>
          </cell>
        </row>
        <row r="117">
          <cell r="B117" t="str">
            <v>1110035A41</v>
          </cell>
          <cell r="C117" t="str">
            <v>035A - Santiago (depósitos propios)</v>
          </cell>
          <cell r="E117">
            <v>1029186</v>
          </cell>
          <cell r="L117">
            <v>1029186</v>
          </cell>
        </row>
        <row r="118">
          <cell r="B118" t="str">
            <v>1110035A60</v>
          </cell>
          <cell r="C118" t="str">
            <v>035A - Santiago (depósitos por aclarar)</v>
          </cell>
          <cell r="E118">
            <v>-3690633</v>
          </cell>
          <cell r="L118">
            <v>-3690633</v>
          </cell>
        </row>
        <row r="119">
          <cell r="B119" t="str">
            <v>1110035A65</v>
          </cell>
          <cell r="C119" t="str">
            <v>035A - Santiago (recaudación pac)</v>
          </cell>
          <cell r="E119">
            <v>-26331446</v>
          </cell>
          <cell r="L119">
            <v>-26331446</v>
          </cell>
        </row>
        <row r="120">
          <cell r="B120" t="str">
            <v>1110035G00</v>
          </cell>
          <cell r="C120" t="str">
            <v>035G - Banco Santiago</v>
          </cell>
          <cell r="G120">
            <v>22467745</v>
          </cell>
          <cell r="L120">
            <v>22467745</v>
          </cell>
        </row>
        <row r="121">
          <cell r="B121" t="str">
            <v>OTROS ACTIVOS FINANCIEROS CORRIE</v>
          </cell>
          <cell r="C121" t="str">
            <v>Otros activos financieros corrientes</v>
          </cell>
          <cell r="J121">
            <v>6745326572</v>
          </cell>
          <cell r="L121">
            <v>6745326572</v>
          </cell>
        </row>
        <row r="122">
          <cell r="B122" t="str">
            <v>1120007000</v>
          </cell>
          <cell r="C122" t="str">
            <v>Anticipo bonos</v>
          </cell>
          <cell r="J122">
            <v>6745326572</v>
          </cell>
          <cell r="L122">
            <v>6745326572</v>
          </cell>
        </row>
        <row r="123">
          <cell r="B123" t="str">
            <v>OTROS ACTIVOS NO FINANCIEROS, CO</v>
          </cell>
          <cell r="C123" t="str">
            <v>Otros Activos No Financieros, Corriente</v>
          </cell>
          <cell r="D123">
            <v>205237247</v>
          </cell>
          <cell r="E123">
            <v>461844528</v>
          </cell>
          <cell r="F123">
            <v>23732117</v>
          </cell>
          <cell r="G123">
            <v>120717739</v>
          </cell>
          <cell r="H123">
            <v>22639460</v>
          </cell>
          <cell r="I123">
            <v>659285593</v>
          </cell>
          <cell r="J123">
            <v>4734445104</v>
          </cell>
          <cell r="L123">
            <v>6227901788</v>
          </cell>
        </row>
        <row r="124">
          <cell r="B124" t="str">
            <v>1160002500</v>
          </cell>
          <cell r="C124" t="str">
            <v>Remanente credito Fiscal</v>
          </cell>
          <cell r="D124">
            <v>41463771</v>
          </cell>
          <cell r="G124">
            <v>110261497</v>
          </cell>
          <cell r="I124">
            <v>647202278</v>
          </cell>
          <cell r="L124">
            <v>798927546</v>
          </cell>
        </row>
        <row r="125">
          <cell r="B125" t="str">
            <v>1185001000</v>
          </cell>
          <cell r="C125" t="str">
            <v>Nuevos proyectos</v>
          </cell>
          <cell r="J125">
            <v>14378998</v>
          </cell>
          <cell r="L125">
            <v>14378998</v>
          </cell>
        </row>
        <row r="126">
          <cell r="B126" t="str">
            <v>1170004000</v>
          </cell>
          <cell r="C126" t="str">
            <v>Gastos anticipados</v>
          </cell>
          <cell r="D126">
            <v>68477328</v>
          </cell>
          <cell r="E126">
            <v>259065177</v>
          </cell>
          <cell r="J126">
            <v>2156812979</v>
          </cell>
          <cell r="L126">
            <v>2484355484</v>
          </cell>
        </row>
        <row r="127">
          <cell r="B127" t="str">
            <v>1170001000</v>
          </cell>
          <cell r="C127" t="str">
            <v>Seguros anticipados</v>
          </cell>
          <cell r="D127">
            <v>95296148</v>
          </cell>
          <cell r="E127">
            <v>202779351</v>
          </cell>
          <cell r="F127">
            <v>23732117</v>
          </cell>
          <cell r="G127">
            <v>10456242</v>
          </cell>
          <cell r="H127">
            <v>22639460</v>
          </cell>
          <cell r="I127">
            <v>12083315</v>
          </cell>
          <cell r="J127">
            <v>2563253127</v>
          </cell>
          <cell r="L127">
            <v>2930239760</v>
          </cell>
        </row>
        <row r="128">
          <cell r="B128" t="str">
            <v>DEUDORES COMERCIALES Y OTRAS CUE</v>
          </cell>
          <cell r="C128" t="str">
            <v>Deudores Comerciales y Otras Cuentas por Cobrar, Neto, Corri</v>
          </cell>
          <cell r="D128">
            <v>6108795899</v>
          </cell>
          <cell r="E128">
            <v>15781853779</v>
          </cell>
          <cell r="F128">
            <v>6803647054</v>
          </cell>
          <cell r="G128">
            <v>2212335930</v>
          </cell>
          <cell r="H128">
            <v>5995694709</v>
          </cell>
          <cell r="I128">
            <v>1493451118</v>
          </cell>
          <cell r="J128">
            <v>102840531481</v>
          </cell>
          <cell r="L128">
            <v>141236309970</v>
          </cell>
        </row>
        <row r="129">
          <cell r="B129" t="str">
            <v>1112002000</v>
          </cell>
          <cell r="C129" t="str">
            <v>Deposito por Aclarar Rendiciones</v>
          </cell>
          <cell r="E129">
            <v>517296</v>
          </cell>
          <cell r="F129">
            <v>84099</v>
          </cell>
          <cell r="G129">
            <v>2463824</v>
          </cell>
          <cell r="H129">
            <v>196225</v>
          </cell>
          <cell r="J129">
            <v>11120862</v>
          </cell>
          <cell r="L129">
            <v>14382306</v>
          </cell>
        </row>
        <row r="130">
          <cell r="B130" t="str">
            <v>1140003200</v>
          </cell>
          <cell r="C130" t="str">
            <v>Anticipo bienestar AA</v>
          </cell>
          <cell r="J130">
            <v>39226</v>
          </cell>
          <cell r="L130">
            <v>39226</v>
          </cell>
        </row>
        <row r="131">
          <cell r="B131" t="str">
            <v>1142005700</v>
          </cell>
          <cell r="C131" t="str">
            <v>Anticipo Bono termino de negociación</v>
          </cell>
          <cell r="D131">
            <v>8363909</v>
          </cell>
          <cell r="E131">
            <v>82146997</v>
          </cell>
          <cell r="F131">
            <v>59077907</v>
          </cell>
          <cell r="G131">
            <v>1356283</v>
          </cell>
          <cell r="H131">
            <v>82185754</v>
          </cell>
          <cell r="J131">
            <v>2243182867</v>
          </cell>
          <cell r="L131">
            <v>2476313717</v>
          </cell>
        </row>
        <row r="132">
          <cell r="B132" t="str">
            <v>1142004000</v>
          </cell>
          <cell r="C132" t="str">
            <v>Descuentos sharing</v>
          </cell>
          <cell r="E132">
            <v>-1289382</v>
          </cell>
          <cell r="J132">
            <v>-53414529</v>
          </cell>
          <cell r="L132">
            <v>-54703911</v>
          </cell>
        </row>
        <row r="133">
          <cell r="B133" t="str">
            <v>1131002500</v>
          </cell>
          <cell r="C133" t="str">
            <v>Transitoria de APA y CPA  (2)</v>
          </cell>
          <cell r="D133">
            <v>402622</v>
          </cell>
          <cell r="E133">
            <v>18197682</v>
          </cell>
          <cell r="J133">
            <v>284741498</v>
          </cell>
          <cell r="L133">
            <v>303341802</v>
          </cell>
        </row>
        <row r="134">
          <cell r="B134" t="str">
            <v>1140004000</v>
          </cell>
          <cell r="C134" t="str">
            <v>Depósito en garantia por arriendo</v>
          </cell>
          <cell r="D134">
            <v>2602860</v>
          </cell>
          <cell r="E134">
            <v>1717791</v>
          </cell>
          <cell r="F134">
            <v>1040000</v>
          </cell>
          <cell r="G134">
            <v>10267416</v>
          </cell>
          <cell r="H134">
            <v>4151638</v>
          </cell>
          <cell r="J134">
            <v>74935051</v>
          </cell>
          <cell r="L134">
            <v>94714756</v>
          </cell>
        </row>
        <row r="135">
          <cell r="B135" t="str">
            <v>1140099999</v>
          </cell>
          <cell r="C135" t="str">
            <v>Valorm/e deudores</v>
          </cell>
          <cell r="D135">
            <v>1504290</v>
          </cell>
          <cell r="E135">
            <v>1041411</v>
          </cell>
          <cell r="J135">
            <v>42758625</v>
          </cell>
          <cell r="L135">
            <v>45304326</v>
          </cell>
        </row>
        <row r="136">
          <cell r="B136" t="str">
            <v>1185003000</v>
          </cell>
          <cell r="C136" t="str">
            <v>Ingresos por recibir</v>
          </cell>
          <cell r="E136">
            <v>26973000</v>
          </cell>
          <cell r="L136">
            <v>26973000</v>
          </cell>
        </row>
        <row r="137">
          <cell r="B137" t="str">
            <v>1142003300</v>
          </cell>
          <cell r="C137" t="str">
            <v>Convenios Unidad de bienestar</v>
          </cell>
          <cell r="D137">
            <v>-116386</v>
          </cell>
          <cell r="E137">
            <v>-601664</v>
          </cell>
          <cell r="F137">
            <v>-470097</v>
          </cell>
          <cell r="G137">
            <v>15122041</v>
          </cell>
          <cell r="H137">
            <v>-412600</v>
          </cell>
          <cell r="J137">
            <v>5697644</v>
          </cell>
          <cell r="L137">
            <v>19218938</v>
          </cell>
        </row>
        <row r="138">
          <cell r="B138" t="str">
            <v>1142002500</v>
          </cell>
          <cell r="C138" t="str">
            <v>Cta de paso licencias médicas</v>
          </cell>
          <cell r="D138">
            <v>0</v>
          </cell>
          <cell r="E138">
            <v>3241791</v>
          </cell>
          <cell r="F138">
            <v>3240514</v>
          </cell>
          <cell r="G138">
            <v>602472</v>
          </cell>
          <cell r="H138">
            <v>2887757</v>
          </cell>
          <cell r="J138">
            <v>10096375</v>
          </cell>
          <cell r="L138">
            <v>20068909</v>
          </cell>
        </row>
        <row r="139">
          <cell r="B139" t="str">
            <v>1142005500</v>
          </cell>
          <cell r="C139" t="str">
            <v>Prestamos al personal</v>
          </cell>
          <cell r="D139">
            <v>-6447497</v>
          </cell>
          <cell r="E139">
            <v>-26855146</v>
          </cell>
          <cell r="F139">
            <v>47360276</v>
          </cell>
          <cell r="G139">
            <v>16416493</v>
          </cell>
          <cell r="H139">
            <v>30024372</v>
          </cell>
          <cell r="I139">
            <v>100001</v>
          </cell>
          <cell r="J139">
            <v>1814025030</v>
          </cell>
          <cell r="L139">
            <v>1874623529</v>
          </cell>
        </row>
        <row r="140">
          <cell r="B140" t="str">
            <v>1112001000</v>
          </cell>
          <cell r="C140" t="str">
            <v>Fondo fijo caja chica</v>
          </cell>
          <cell r="E140">
            <v>1300000</v>
          </cell>
          <cell r="F140">
            <v>18100000</v>
          </cell>
          <cell r="G140">
            <v>3700000</v>
          </cell>
          <cell r="H140">
            <v>15800000</v>
          </cell>
          <cell r="J140">
            <v>20541668</v>
          </cell>
          <cell r="L140">
            <v>59441668</v>
          </cell>
        </row>
        <row r="141">
          <cell r="B141" t="str">
            <v>1112003000</v>
          </cell>
          <cell r="C141" t="str">
            <v>Fondos de rendicion inmediata</v>
          </cell>
          <cell r="D141">
            <v>190183560</v>
          </cell>
          <cell r="E141">
            <v>414406347</v>
          </cell>
          <cell r="F141">
            <v>29804433</v>
          </cell>
          <cell r="G141">
            <v>40431399</v>
          </cell>
          <cell r="H141">
            <v>63040226</v>
          </cell>
          <cell r="I141">
            <v>3819171</v>
          </cell>
          <cell r="J141">
            <v>1972428734</v>
          </cell>
          <cell r="L141">
            <v>2714113870</v>
          </cell>
        </row>
        <row r="142">
          <cell r="B142" t="str">
            <v>1140002000</v>
          </cell>
          <cell r="C142" t="str">
            <v>Anticipo a proveedores y contratistas</v>
          </cell>
          <cell r="F142">
            <v>68957278</v>
          </cell>
          <cell r="G142">
            <v>1412977238</v>
          </cell>
          <cell r="H142">
            <v>215686950</v>
          </cell>
          <cell r="I142">
            <v>24134794</v>
          </cell>
          <cell r="J142">
            <v>404166435</v>
          </cell>
          <cell r="L142">
            <v>2125922695</v>
          </cell>
        </row>
        <row r="143">
          <cell r="B143" t="str">
            <v>1142002000</v>
          </cell>
          <cell r="C143" t="str">
            <v>Ctas por cobrar  licencias medicas</v>
          </cell>
          <cell r="D143">
            <v>5436316</v>
          </cell>
          <cell r="E143">
            <v>-1067631</v>
          </cell>
          <cell r="F143">
            <v>-52111</v>
          </cell>
          <cell r="G143">
            <v>309212</v>
          </cell>
          <cell r="H143">
            <v>3436894</v>
          </cell>
          <cell r="J143">
            <v>196666329</v>
          </cell>
          <cell r="L143">
            <v>204729009</v>
          </cell>
        </row>
        <row r="144">
          <cell r="B144" t="str">
            <v>1142003000</v>
          </cell>
          <cell r="C144" t="str">
            <v>Cuenta por cobrar al personal</v>
          </cell>
          <cell r="D144">
            <v>60097</v>
          </cell>
          <cell r="E144">
            <v>38008</v>
          </cell>
          <cell r="F144">
            <v>1099231</v>
          </cell>
          <cell r="G144">
            <v>7492</v>
          </cell>
          <cell r="H144">
            <v>2140068</v>
          </cell>
          <cell r="J144">
            <v>1139237</v>
          </cell>
          <cell r="L144">
            <v>4484133</v>
          </cell>
        </row>
        <row r="145">
          <cell r="B145" t="str">
            <v>1142003500</v>
          </cell>
          <cell r="C145" t="str">
            <v>Cuenta por cobrar ejecutivos</v>
          </cell>
          <cell r="E145">
            <v>-2000000</v>
          </cell>
          <cell r="J145">
            <v>23045539</v>
          </cell>
          <cell r="L145">
            <v>21045539</v>
          </cell>
        </row>
        <row r="146">
          <cell r="B146" t="str">
            <v>1142005000</v>
          </cell>
          <cell r="C146" t="str">
            <v>Cuentas x cobrar personal SAP</v>
          </cell>
          <cell r="D146">
            <v>4494726</v>
          </cell>
          <cell r="E146">
            <v>29016839</v>
          </cell>
          <cell r="F146">
            <v>17768991</v>
          </cell>
          <cell r="G146">
            <v>7102378</v>
          </cell>
          <cell r="H146">
            <v>61330772</v>
          </cell>
          <cell r="I146">
            <v>-310721</v>
          </cell>
          <cell r="J146">
            <v>718595532</v>
          </cell>
          <cell r="L146">
            <v>837998517</v>
          </cell>
        </row>
        <row r="147">
          <cell r="B147" t="str">
            <v>1112004000</v>
          </cell>
          <cell r="C147" t="str">
            <v>Documentos entregado en garantía</v>
          </cell>
          <cell r="J147">
            <v>11097706</v>
          </cell>
          <cell r="L147">
            <v>11097706</v>
          </cell>
        </row>
        <row r="148">
          <cell r="B148" t="str">
            <v>1130001000</v>
          </cell>
          <cell r="C148" t="str">
            <v>Clientes ventas ocasionales</v>
          </cell>
          <cell r="D148">
            <v>167261268</v>
          </cell>
          <cell r="E148">
            <v>279786631</v>
          </cell>
          <cell r="F148">
            <v>3500421750</v>
          </cell>
          <cell r="G148">
            <v>502327789</v>
          </cell>
          <cell r="H148">
            <v>1583293195</v>
          </cell>
          <cell r="I148">
            <v>669586338</v>
          </cell>
          <cell r="J148">
            <v>2314052979</v>
          </cell>
          <cell r="L148">
            <v>9016729950</v>
          </cell>
        </row>
        <row r="149">
          <cell r="B149" t="str">
            <v>1130005000</v>
          </cell>
          <cell r="C149" t="str">
            <v>Recaudación por abonar ventas ocasionales</v>
          </cell>
          <cell r="D149">
            <v>0</v>
          </cell>
          <cell r="E149">
            <v>332893323</v>
          </cell>
          <cell r="F149">
            <v>-5143043</v>
          </cell>
          <cell r="G149">
            <v>48154696</v>
          </cell>
          <cell r="H149">
            <v>-20225143</v>
          </cell>
          <cell r="J149">
            <v>1797122334</v>
          </cell>
          <cell r="L149">
            <v>2152802167</v>
          </cell>
        </row>
        <row r="150">
          <cell r="B150" t="str">
            <v>1130009900</v>
          </cell>
          <cell r="C150" t="str">
            <v>Prov.deudores por ventas ocas. incobrable</v>
          </cell>
          <cell r="F150">
            <v>-25861366</v>
          </cell>
          <cell r="G150">
            <v>-11838648</v>
          </cell>
          <cell r="H150">
            <v>-25712504</v>
          </cell>
          <cell r="I150">
            <v>-23831982</v>
          </cell>
          <cell r="J150">
            <v>-8512380</v>
          </cell>
          <cell r="L150">
            <v>-95756880</v>
          </cell>
        </row>
        <row r="151">
          <cell r="B151" t="str">
            <v>1131000500</v>
          </cell>
          <cell r="C151" t="str">
            <v>Deudores por consumos</v>
          </cell>
          <cell r="D151">
            <v>4091041255</v>
          </cell>
          <cell r="E151">
            <v>10371210950</v>
          </cell>
          <cell r="J151">
            <v>96003352794</v>
          </cell>
          <cell r="L151">
            <v>110465604999</v>
          </cell>
        </row>
        <row r="152">
          <cell r="B152" t="str">
            <v>1131000600</v>
          </cell>
          <cell r="C152" t="str">
            <v>Recaudacion por abonar clientes</v>
          </cell>
          <cell r="D152">
            <v>5370898</v>
          </cell>
          <cell r="E152">
            <v>-16063648</v>
          </cell>
          <cell r="J152">
            <v>-20431896</v>
          </cell>
          <cell r="L152">
            <v>-31124646</v>
          </cell>
        </row>
        <row r="153">
          <cell r="B153" t="str">
            <v>1131001500</v>
          </cell>
          <cell r="C153" t="str">
            <v>Provision ingresos devengados</v>
          </cell>
          <cell r="D153">
            <v>1780219100</v>
          </cell>
          <cell r="E153">
            <v>5429579981</v>
          </cell>
          <cell r="F153">
            <v>3083860996</v>
          </cell>
          <cell r="G153">
            <v>83272083</v>
          </cell>
          <cell r="H153">
            <v>3927054436</v>
          </cell>
          <cell r="I153">
            <v>819953517</v>
          </cell>
          <cell r="J153">
            <v>42315648898</v>
          </cell>
          <cell r="L153">
            <v>57439589011</v>
          </cell>
        </row>
        <row r="154">
          <cell r="B154" t="str">
            <v>1131006500</v>
          </cell>
          <cell r="C154" t="str">
            <v>Pac trabajadores SAP</v>
          </cell>
          <cell r="J154">
            <v>-1323373</v>
          </cell>
          <cell r="L154">
            <v>-1323373</v>
          </cell>
        </row>
        <row r="155">
          <cell r="B155" t="str">
            <v>1131009900</v>
          </cell>
          <cell r="C155" t="str">
            <v>Provision deudores incobrables</v>
          </cell>
          <cell r="D155">
            <v>-351689528</v>
          </cell>
          <cell r="E155">
            <v>-1220052471</v>
          </cell>
          <cell r="F155">
            <v>0</v>
          </cell>
          <cell r="J155">
            <v>-47244809420</v>
          </cell>
          <cell r="L155">
            <v>-48816551419</v>
          </cell>
        </row>
        <row r="156">
          <cell r="B156" t="str">
            <v>1132000000</v>
          </cell>
          <cell r="C156" t="str">
            <v>Documentos por cobrar a clientes</v>
          </cell>
          <cell r="D156">
            <v>-6161500</v>
          </cell>
          <cell r="E156">
            <v>-3787133</v>
          </cell>
          <cell r="J156">
            <v>-175308029</v>
          </cell>
          <cell r="L156">
            <v>-185256662</v>
          </cell>
        </row>
        <row r="157">
          <cell r="B157" t="str">
            <v>1132000500</v>
          </cell>
          <cell r="C157" t="str">
            <v>Documentos por cobrar</v>
          </cell>
          <cell r="D157">
            <v>144234736</v>
          </cell>
          <cell r="E157">
            <v>61880479</v>
          </cell>
          <cell r="J157">
            <v>-71182482</v>
          </cell>
          <cell r="L157">
            <v>134932733</v>
          </cell>
        </row>
        <row r="158">
          <cell r="B158" t="str">
            <v>1132000999</v>
          </cell>
          <cell r="C158" t="str">
            <v>Valoracion m/e deudores</v>
          </cell>
          <cell r="D158">
            <v>75301778</v>
          </cell>
          <cell r="J158">
            <v>84372913</v>
          </cell>
          <cell r="L158">
            <v>159674691</v>
          </cell>
        </row>
        <row r="159">
          <cell r="B159" t="str">
            <v>1132001000</v>
          </cell>
          <cell r="C159" t="str">
            <v>Cheques protestados por cobrar</v>
          </cell>
          <cell r="D159">
            <v>25948462</v>
          </cell>
          <cell r="E159">
            <v>38627955</v>
          </cell>
          <cell r="F159">
            <v>16900657</v>
          </cell>
          <cell r="G159">
            <v>47513072</v>
          </cell>
          <cell r="H159">
            <v>6954113</v>
          </cell>
          <cell r="J159">
            <v>391581723</v>
          </cell>
          <cell r="L159">
            <v>527525982</v>
          </cell>
        </row>
        <row r="160">
          <cell r="B160" t="str">
            <v>1132003000</v>
          </cell>
          <cell r="C160" t="str">
            <v>Cheque a fecha por cobrar</v>
          </cell>
          <cell r="E160">
            <v>121175</v>
          </cell>
          <cell r="F160">
            <v>753196</v>
          </cell>
          <cell r="G160">
            <v>79663762</v>
          </cell>
          <cell r="H160">
            <v>0</v>
          </cell>
          <cell r="J160">
            <v>2375945</v>
          </cell>
          <cell r="L160">
            <v>82914078</v>
          </cell>
        </row>
        <row r="161">
          <cell r="B161" t="str">
            <v>1132009900</v>
          </cell>
          <cell r="C161" t="str">
            <v>Provision documentos incobrables</v>
          </cell>
          <cell r="D161">
            <v>-25948462</v>
          </cell>
          <cell r="E161">
            <v>-38627955</v>
          </cell>
          <cell r="F161">
            <v>-16900657</v>
          </cell>
          <cell r="G161">
            <v>-47513072</v>
          </cell>
          <cell r="H161">
            <v>-6954113</v>
          </cell>
          <cell r="J161">
            <v>-391581723</v>
          </cell>
          <cell r="L161">
            <v>-527525982</v>
          </cell>
        </row>
        <row r="162">
          <cell r="B162" t="str">
            <v>1140001700</v>
          </cell>
          <cell r="C162" t="str">
            <v>Deudores varios</v>
          </cell>
          <cell r="F162">
            <v>3605000</v>
          </cell>
          <cell r="H162">
            <v>50816669</v>
          </cell>
          <cell r="L162">
            <v>54421669</v>
          </cell>
        </row>
        <row r="163">
          <cell r="B163" t="str">
            <v>1140005000</v>
          </cell>
          <cell r="C163" t="str">
            <v>Faltantes de recaudacion</v>
          </cell>
          <cell r="D163">
            <v>7163054</v>
          </cell>
          <cell r="E163">
            <v>9581077</v>
          </cell>
          <cell r="J163">
            <v>460284783</v>
          </cell>
          <cell r="L163">
            <v>477028914</v>
          </cell>
        </row>
        <row r="164">
          <cell r="B164" t="str">
            <v>2110002000</v>
          </cell>
          <cell r="C164" t="str">
            <v>Sobrantes por recaudaciones</v>
          </cell>
          <cell r="D164">
            <v>-10429659</v>
          </cell>
          <cell r="E164">
            <v>-10079924</v>
          </cell>
          <cell r="J164">
            <v>-395975414</v>
          </cell>
          <cell r="L164">
            <v>-416484997</v>
          </cell>
        </row>
        <row r="165">
          <cell r="B165" t="str">
            <v>CUENTAS POR COBRAR A ENTIDADES R</v>
          </cell>
          <cell r="C165" t="str">
            <v>Cuentas por Cobrar a Entidades Relacionadas, Corriente</v>
          </cell>
          <cell r="D165">
            <v>5560367</v>
          </cell>
          <cell r="E165">
            <v>1811261214</v>
          </cell>
          <cell r="F165">
            <v>114927160</v>
          </cell>
          <cell r="G165">
            <v>1639184185</v>
          </cell>
          <cell r="H165">
            <v>1199592356</v>
          </cell>
          <cell r="I165">
            <v>890244</v>
          </cell>
          <cell r="J165">
            <v>55175170019</v>
          </cell>
          <cell r="K165">
            <v>-59901056242</v>
          </cell>
          <cell r="L165">
            <v>45529303</v>
          </cell>
        </row>
        <row r="166">
          <cell r="B166" t="str">
            <v>1145001000</v>
          </cell>
          <cell r="C166" t="str">
            <v>Ptmos por cobrar Empresas Relacionadas</v>
          </cell>
          <cell r="J166">
            <v>29195422833</v>
          </cell>
          <cell r="K166">
            <v>-29195422833</v>
          </cell>
          <cell r="L166">
            <v>0</v>
          </cell>
        </row>
        <row r="167">
          <cell r="B167" t="str">
            <v>1145002000</v>
          </cell>
          <cell r="C167" t="str">
            <v>Factura por cobrar a EERR</v>
          </cell>
          <cell r="E167">
            <v>227071965</v>
          </cell>
          <cell r="F167">
            <v>22481123</v>
          </cell>
          <cell r="G167">
            <v>717163530</v>
          </cell>
          <cell r="H167">
            <v>749893823</v>
          </cell>
          <cell r="J167">
            <v>5535822358</v>
          </cell>
          <cell r="K167">
            <v>-7206903496</v>
          </cell>
          <cell r="L167">
            <v>45529303</v>
          </cell>
        </row>
        <row r="168">
          <cell r="B168" t="str">
            <v>1145003000</v>
          </cell>
          <cell r="C168" t="str">
            <v>Materiales por facturar  Empresas Relacionadas</v>
          </cell>
          <cell r="D168">
            <v>1948501</v>
          </cell>
          <cell r="E168">
            <v>237512761</v>
          </cell>
          <cell r="F168">
            <v>1610000</v>
          </cell>
          <cell r="J168">
            <v>176153015</v>
          </cell>
          <cell r="K168">
            <v>-417224277</v>
          </cell>
          <cell r="L168">
            <v>0</v>
          </cell>
        </row>
        <row r="169">
          <cell r="B169" t="str">
            <v>1145003500</v>
          </cell>
          <cell r="C169" t="str">
            <v>Dividendos por cobrar a empresas relacionadas</v>
          </cell>
          <cell r="E169">
            <v>1233874123</v>
          </cell>
          <cell r="J169">
            <v>7174886353</v>
          </cell>
          <cell r="K169">
            <v>-8408760476</v>
          </cell>
          <cell r="L169">
            <v>0</v>
          </cell>
        </row>
        <row r="170">
          <cell r="B170" t="str">
            <v>1145004000</v>
          </cell>
          <cell r="C170" t="str">
            <v>Recaudación por cobrar empresas relacionadas</v>
          </cell>
          <cell r="D170">
            <v>3288040</v>
          </cell>
          <cell r="E170">
            <v>9750466</v>
          </cell>
          <cell r="J170">
            <v>-433641</v>
          </cell>
          <cell r="K170">
            <v>-12604865</v>
          </cell>
          <cell r="L170">
            <v>0</v>
          </cell>
        </row>
        <row r="171">
          <cell r="B171" t="str">
            <v>1145005000</v>
          </cell>
          <cell r="C171" t="str">
            <v>Deudas x Cobrar  Empresas Relacionadas</v>
          </cell>
          <cell r="D171">
            <v>323826</v>
          </cell>
          <cell r="E171">
            <v>103051899</v>
          </cell>
          <cell r="F171">
            <v>90836037</v>
          </cell>
          <cell r="G171">
            <v>922020655</v>
          </cell>
          <cell r="H171">
            <v>449698533</v>
          </cell>
          <cell r="I171">
            <v>890244</v>
          </cell>
          <cell r="J171">
            <v>4695429902</v>
          </cell>
          <cell r="K171">
            <v>-6262251096</v>
          </cell>
          <cell r="L171">
            <v>0</v>
          </cell>
        </row>
        <row r="172">
          <cell r="B172" t="str">
            <v>1145005300</v>
          </cell>
          <cell r="C172" t="str">
            <v>Int devengados ptmo a empresas Relacionadas</v>
          </cell>
          <cell r="J172">
            <v>8397889199</v>
          </cell>
          <cell r="K172">
            <v>-8397889199</v>
          </cell>
          <cell r="L172">
            <v>0</v>
          </cell>
        </row>
        <row r="173">
          <cell r="B173" t="str">
            <v>INVENTARIOS</v>
          </cell>
          <cell r="C173" t="str">
            <v>Inventarios</v>
          </cell>
          <cell r="D173">
            <v>223011596</v>
          </cell>
          <cell r="E173">
            <v>329099471</v>
          </cell>
          <cell r="F173">
            <v>754935305</v>
          </cell>
          <cell r="G173">
            <v>2588037449</v>
          </cell>
          <cell r="H173">
            <v>210593868</v>
          </cell>
          <cell r="J173">
            <v>8638844660</v>
          </cell>
          <cell r="L173">
            <v>12744522349</v>
          </cell>
        </row>
        <row r="174">
          <cell r="B174" t="str">
            <v>1150000900</v>
          </cell>
          <cell r="C174" t="str">
            <v>Cal Apagada</v>
          </cell>
          <cell r="J174">
            <v>4697888</v>
          </cell>
          <cell r="L174">
            <v>4697888</v>
          </cell>
        </row>
        <row r="175">
          <cell r="B175" t="str">
            <v>1150006000</v>
          </cell>
          <cell r="C175" t="str">
            <v>Soda Caustica</v>
          </cell>
          <cell r="F175">
            <v>4639618</v>
          </cell>
          <cell r="J175">
            <v>62050985</v>
          </cell>
          <cell r="L175">
            <v>66690603</v>
          </cell>
        </row>
        <row r="176">
          <cell r="B176" t="str">
            <v>1150000610</v>
          </cell>
          <cell r="C176" t="str">
            <v>Polímeros</v>
          </cell>
          <cell r="F176">
            <v>15214172</v>
          </cell>
          <cell r="J176">
            <v>16606176</v>
          </cell>
          <cell r="L176">
            <v>31820348</v>
          </cell>
        </row>
        <row r="177">
          <cell r="B177" t="str">
            <v>1150003600</v>
          </cell>
          <cell r="C177" t="str">
            <v>Art. Escritorio computacionales y formularios</v>
          </cell>
          <cell r="E177">
            <v>2410</v>
          </cell>
          <cell r="J177">
            <v>59788891</v>
          </cell>
          <cell r="L177">
            <v>59791301</v>
          </cell>
        </row>
        <row r="178">
          <cell r="B178" t="str">
            <v>1150001700</v>
          </cell>
          <cell r="C178" t="str">
            <v>Materiales para laboratorios</v>
          </cell>
          <cell r="H178">
            <v>146264409</v>
          </cell>
          <cell r="J178">
            <v>14811291</v>
          </cell>
          <cell r="L178">
            <v>161075700</v>
          </cell>
        </row>
        <row r="179">
          <cell r="B179" t="str">
            <v>1150003000</v>
          </cell>
          <cell r="C179" t="str">
            <v>Mat.y equipos de seguridad</v>
          </cell>
          <cell r="E179">
            <v>10950000</v>
          </cell>
          <cell r="J179">
            <v>117246966</v>
          </cell>
          <cell r="L179">
            <v>128196966</v>
          </cell>
        </row>
        <row r="180">
          <cell r="B180" t="str">
            <v>1150001510</v>
          </cell>
          <cell r="C180" t="str">
            <v>Ajuste materiales a FV</v>
          </cell>
          <cell r="G180">
            <v>-383908</v>
          </cell>
          <cell r="L180">
            <v>-383908</v>
          </cell>
        </row>
        <row r="181">
          <cell r="B181" t="str">
            <v>1150000100</v>
          </cell>
          <cell r="C181" t="str">
            <v>Cloro</v>
          </cell>
          <cell r="D181">
            <v>74</v>
          </cell>
          <cell r="E181">
            <v>23619358</v>
          </cell>
          <cell r="F181">
            <v>5983853</v>
          </cell>
          <cell r="J181">
            <v>146735803</v>
          </cell>
          <cell r="L181">
            <v>176339088</v>
          </cell>
        </row>
        <row r="182">
          <cell r="B182" t="str">
            <v>1150000200</v>
          </cell>
          <cell r="C182" t="str">
            <v>Sulfato de aluminio</v>
          </cell>
          <cell r="E182">
            <v>2280824</v>
          </cell>
          <cell r="F182">
            <v>2057899</v>
          </cell>
          <cell r="J182">
            <v>899568</v>
          </cell>
          <cell r="L182">
            <v>5238291</v>
          </cell>
        </row>
        <row r="183">
          <cell r="B183" t="str">
            <v>1150000300</v>
          </cell>
          <cell r="C183" t="str">
            <v>Hipoclorito de sodio</v>
          </cell>
          <cell r="D183">
            <v>42285700</v>
          </cell>
          <cell r="E183">
            <v>77345136</v>
          </cell>
          <cell r="F183">
            <v>13942831</v>
          </cell>
          <cell r="J183">
            <v>391321191</v>
          </cell>
          <cell r="L183">
            <v>524894858</v>
          </cell>
        </row>
        <row r="184">
          <cell r="B184" t="str">
            <v>1150000400</v>
          </cell>
          <cell r="C184" t="str">
            <v>Cloruro ferrico</v>
          </cell>
          <cell r="D184">
            <v>10081916</v>
          </cell>
          <cell r="E184">
            <v>35809111</v>
          </cell>
          <cell r="F184">
            <v>46731918</v>
          </cell>
          <cell r="J184">
            <v>187890170</v>
          </cell>
          <cell r="L184">
            <v>280513115</v>
          </cell>
        </row>
        <row r="185">
          <cell r="B185" t="str">
            <v>1150000500</v>
          </cell>
          <cell r="C185" t="str">
            <v>Otros insumos</v>
          </cell>
          <cell r="D185">
            <v>156640322</v>
          </cell>
          <cell r="E185">
            <v>158278281</v>
          </cell>
          <cell r="F185">
            <v>362653536</v>
          </cell>
          <cell r="J185">
            <v>2593794817</v>
          </cell>
          <cell r="L185">
            <v>3271366956</v>
          </cell>
        </row>
        <row r="186">
          <cell r="B186" t="str">
            <v>1150000700</v>
          </cell>
          <cell r="C186" t="str">
            <v>Fluor</v>
          </cell>
          <cell r="D186">
            <v>17305051</v>
          </cell>
          <cell r="E186">
            <v>23265909</v>
          </cell>
          <cell r="J186">
            <v>184911781</v>
          </cell>
          <cell r="L186">
            <v>225482741</v>
          </cell>
        </row>
        <row r="187">
          <cell r="B187" t="str">
            <v>1150001000</v>
          </cell>
          <cell r="C187" t="str">
            <v>Combustibles y lubricantes</v>
          </cell>
          <cell r="J187">
            <v>266155217</v>
          </cell>
          <cell r="L187">
            <v>266155217</v>
          </cell>
        </row>
        <row r="188">
          <cell r="B188" t="str">
            <v>1150001400</v>
          </cell>
          <cell r="C188" t="str">
            <v>Materiales de construccion</v>
          </cell>
          <cell r="E188">
            <v>18552996</v>
          </cell>
          <cell r="G188">
            <v>153004</v>
          </cell>
          <cell r="J188">
            <v>4670705297</v>
          </cell>
          <cell r="L188">
            <v>4689411297</v>
          </cell>
        </row>
        <row r="189">
          <cell r="B189" t="str">
            <v>1150001500</v>
          </cell>
          <cell r="C189" t="str">
            <v>Mat.y rep.de mantencion</v>
          </cell>
          <cell r="D189">
            <v>77783663</v>
          </cell>
          <cell r="E189">
            <v>185246571</v>
          </cell>
          <cell r="F189">
            <v>274465411</v>
          </cell>
          <cell r="G189">
            <v>2182195272</v>
          </cell>
          <cell r="H189">
            <v>64329459</v>
          </cell>
          <cell r="J189">
            <v>5868510843</v>
          </cell>
          <cell r="L189">
            <v>8652531219</v>
          </cell>
        </row>
        <row r="190">
          <cell r="B190" t="str">
            <v>1150001600</v>
          </cell>
          <cell r="C190" t="str">
            <v>Medidores de a.p.</v>
          </cell>
          <cell r="D190">
            <v>342072</v>
          </cell>
          <cell r="E190">
            <v>82309292</v>
          </cell>
          <cell r="G190">
            <v>497619370</v>
          </cell>
          <cell r="J190">
            <v>1047786643</v>
          </cell>
          <cell r="L190">
            <v>1628057377</v>
          </cell>
        </row>
        <row r="191">
          <cell r="B191" t="str">
            <v>1150004000</v>
          </cell>
          <cell r="C191" t="str">
            <v>Herramientas y accesorios</v>
          </cell>
          <cell r="J191">
            <v>38958871</v>
          </cell>
          <cell r="L191">
            <v>38958871</v>
          </cell>
        </row>
        <row r="192">
          <cell r="B192" t="str">
            <v>1150005300</v>
          </cell>
          <cell r="C192" t="str">
            <v>Vestuario y calzado seguridad</v>
          </cell>
          <cell r="F192">
            <v>41990</v>
          </cell>
          <cell r="J192">
            <v>38914239</v>
          </cell>
          <cell r="L192">
            <v>38956229</v>
          </cell>
        </row>
        <row r="193">
          <cell r="B193" t="str">
            <v>1150007000</v>
          </cell>
          <cell r="C193" t="str">
            <v>Materiales de activo fijo</v>
          </cell>
          <cell r="D193">
            <v>-78125735</v>
          </cell>
          <cell r="E193">
            <v>-286108859</v>
          </cell>
          <cell r="F193">
            <v>29204077</v>
          </cell>
          <cell r="J193">
            <v>-6955256357</v>
          </cell>
          <cell r="L193">
            <v>-7290286874</v>
          </cell>
        </row>
        <row r="194">
          <cell r="B194" t="str">
            <v>1150008500</v>
          </cell>
          <cell r="C194" t="str">
            <v>Provision obsolescencia de materiales</v>
          </cell>
          <cell r="D194">
            <v>-3301467</v>
          </cell>
          <cell r="E194">
            <v>-2451558</v>
          </cell>
          <cell r="G194">
            <v>-91546289</v>
          </cell>
          <cell r="J194">
            <v>-117685620</v>
          </cell>
          <cell r="L194">
            <v>-214984934</v>
          </cell>
        </row>
        <row r="195">
          <cell r="B195" t="str">
            <v>ACTIVOS POR IMPUESTOS CORRIENTES</v>
          </cell>
          <cell r="C195" t="str">
            <v>Activos por impuestos corrientes</v>
          </cell>
          <cell r="D195">
            <v>800051664</v>
          </cell>
          <cell r="E195">
            <v>662547188</v>
          </cell>
          <cell r="F195">
            <v>87468070</v>
          </cell>
          <cell r="G195">
            <v>0</v>
          </cell>
          <cell r="H195">
            <v>177206710</v>
          </cell>
          <cell r="I195">
            <v>0</v>
          </cell>
          <cell r="J195">
            <v>8593345406</v>
          </cell>
          <cell r="K195">
            <v>172358298</v>
          </cell>
          <cell r="L195">
            <v>10492977336</v>
          </cell>
        </row>
        <row r="196">
          <cell r="B196" t="str">
            <v>116000200C</v>
          </cell>
          <cell r="C196" t="str">
            <v>Activo x imptos corrientes</v>
          </cell>
          <cell r="D196">
            <v>258576313</v>
          </cell>
          <cell r="E196">
            <v>-38083150</v>
          </cell>
          <cell r="F196">
            <v>55719518</v>
          </cell>
          <cell r="G196">
            <v>-3789552</v>
          </cell>
          <cell r="H196">
            <v>57546871</v>
          </cell>
          <cell r="I196">
            <v>-56255675</v>
          </cell>
          <cell r="J196">
            <v>7438273849</v>
          </cell>
          <cell r="K196">
            <v>172358298</v>
          </cell>
          <cell r="L196">
            <v>7884346472</v>
          </cell>
        </row>
        <row r="197">
          <cell r="B197" t="str">
            <v>1160002000</v>
          </cell>
          <cell r="C197" t="str">
            <v>Impto.por recuperar</v>
          </cell>
          <cell r="D197">
            <v>495410954</v>
          </cell>
          <cell r="E197">
            <v>700630338</v>
          </cell>
          <cell r="F197">
            <v>31748552</v>
          </cell>
          <cell r="G197">
            <v>3789552</v>
          </cell>
          <cell r="H197">
            <v>119659839</v>
          </cell>
          <cell r="I197">
            <v>56255675</v>
          </cell>
          <cell r="J197">
            <v>1130981157</v>
          </cell>
          <cell r="L197">
            <v>2538476067</v>
          </cell>
        </row>
        <row r="198">
          <cell r="B198" t="str">
            <v>1160007500</v>
          </cell>
          <cell r="C198" t="str">
            <v>Credito pago de patente D°Agua no utilizada</v>
          </cell>
          <cell r="D198">
            <v>46064397</v>
          </cell>
          <cell r="J198">
            <v>24090400</v>
          </cell>
          <cell r="L198">
            <v>70154797</v>
          </cell>
        </row>
        <row r="199">
          <cell r="B199" t="str">
            <v>ACTIVOS, NO CORRIENTES</v>
          </cell>
          <cell r="C199" t="str">
            <v>Activos, No Corrientes</v>
          </cell>
          <cell r="D199">
            <v>100169697595</v>
          </cell>
          <cell r="E199">
            <v>419203753826</v>
          </cell>
          <cell r="F199">
            <v>1248596363</v>
          </cell>
          <cell r="G199">
            <v>4098364656</v>
          </cell>
          <cell r="H199">
            <v>6355687501</v>
          </cell>
          <cell r="I199">
            <v>11232571048</v>
          </cell>
          <cell r="J199">
            <v>2048432601856</v>
          </cell>
          <cell r="K199">
            <v>-433962722660</v>
          </cell>
          <cell r="L199">
            <v>2156778550185</v>
          </cell>
        </row>
        <row r="200">
          <cell r="B200" t="str">
            <v>OTROS ACTIVOS FINANCIEROS NO COR</v>
          </cell>
          <cell r="C200" t="str">
            <v>Otros activos financieros no corrientes</v>
          </cell>
          <cell r="D200">
            <v>468182950</v>
          </cell>
          <cell r="I200">
            <v>7349718522</v>
          </cell>
          <cell r="J200">
            <v>77961487</v>
          </cell>
          <cell r="L200">
            <v>7895862959</v>
          </cell>
        </row>
        <row r="201">
          <cell r="B201" t="str">
            <v>1320004000</v>
          </cell>
          <cell r="C201" t="str">
            <v>Otras inversiones en empresas</v>
          </cell>
          <cell r="D201">
            <v>468182950</v>
          </cell>
          <cell r="I201">
            <v>7349718522</v>
          </cell>
          <cell r="J201">
            <v>77961487</v>
          </cell>
          <cell r="L201">
            <v>7895862959</v>
          </cell>
        </row>
        <row r="202">
          <cell r="B202" t="str">
            <v>OTROS ACTIVOS NO FINANCIEROS NO</v>
          </cell>
          <cell r="C202" t="str">
            <v>Otros activos no financieros no corrientes</v>
          </cell>
          <cell r="D202">
            <v>188231550</v>
          </cell>
          <cell r="E202">
            <v>165256962</v>
          </cell>
          <cell r="J202">
            <v>1527116218</v>
          </cell>
          <cell r="L202">
            <v>1880604730</v>
          </cell>
        </row>
        <row r="203">
          <cell r="B203" t="str">
            <v>1370003000</v>
          </cell>
          <cell r="C203" t="str">
            <v>Activacion impuestos de pagare</v>
          </cell>
          <cell r="D203">
            <v>0</v>
          </cell>
          <cell r="E203">
            <v>535793</v>
          </cell>
          <cell r="J203">
            <v>9103135</v>
          </cell>
          <cell r="L203">
            <v>9638928</v>
          </cell>
        </row>
        <row r="204">
          <cell r="B204" t="str">
            <v>1370005000</v>
          </cell>
          <cell r="C204" t="str">
            <v>Impuesto de timbre activado</v>
          </cell>
          <cell r="D204">
            <v>88125809</v>
          </cell>
          <cell r="E204">
            <v>105807239</v>
          </cell>
          <cell r="J204">
            <v>673296664</v>
          </cell>
          <cell r="L204">
            <v>867229712</v>
          </cell>
        </row>
        <row r="205">
          <cell r="B205" t="str">
            <v>1370005500</v>
          </cell>
          <cell r="C205" t="str">
            <v>Amortiz acum. impuesto de timbre activado</v>
          </cell>
          <cell r="D205">
            <v>-66333023</v>
          </cell>
          <cell r="E205">
            <v>-69883225</v>
          </cell>
          <cell r="J205">
            <v>-407893512</v>
          </cell>
          <cell r="L205">
            <v>-544109760</v>
          </cell>
        </row>
        <row r="206">
          <cell r="B206" t="str">
            <v>1324004000</v>
          </cell>
          <cell r="C206" t="str">
            <v>Gastos anticipados L.P.</v>
          </cell>
          <cell r="D206">
            <v>166438764</v>
          </cell>
          <cell r="E206">
            <v>128797155</v>
          </cell>
          <cell r="J206">
            <v>1252609931</v>
          </cell>
          <cell r="L206">
            <v>1547845850</v>
          </cell>
        </row>
        <row r="207">
          <cell r="B207" t="str">
            <v>DERECHOS POR COBRAR NO CORRIENTE</v>
          </cell>
          <cell r="C207" t="str">
            <v>Derechos por cobrar no corrientes</v>
          </cell>
          <cell r="D207">
            <v>9646291</v>
          </cell>
          <cell r="E207">
            <v>2416176935</v>
          </cell>
          <cell r="G207">
            <v>7916988</v>
          </cell>
          <cell r="J207">
            <v>1364610030</v>
          </cell>
          <cell r="L207">
            <v>3798350244</v>
          </cell>
        </row>
        <row r="208">
          <cell r="B208" t="str">
            <v>1350003000</v>
          </cell>
          <cell r="C208" t="str">
            <v>Devolucion Expropiaciones</v>
          </cell>
          <cell r="J208">
            <v>49090483</v>
          </cell>
          <cell r="L208">
            <v>49090483</v>
          </cell>
        </row>
        <row r="209">
          <cell r="B209" t="str">
            <v>1321009900</v>
          </cell>
          <cell r="C209" t="str">
            <v>Provision deudores incobrables largo plazo</v>
          </cell>
          <cell r="D209">
            <v>-6609430</v>
          </cell>
          <cell r="E209">
            <v>-40696831</v>
          </cell>
          <cell r="J209">
            <v>-495966317</v>
          </cell>
          <cell r="L209">
            <v>-543272578</v>
          </cell>
        </row>
        <row r="210">
          <cell r="B210" t="str">
            <v>1321002500</v>
          </cell>
          <cell r="C210" t="str">
            <v>Deudores en quiebra</v>
          </cell>
          <cell r="D210">
            <v>6609430</v>
          </cell>
          <cell r="E210">
            <v>40696831</v>
          </cell>
          <cell r="J210">
            <v>495966317</v>
          </cell>
          <cell r="L210">
            <v>543272578</v>
          </cell>
        </row>
        <row r="211">
          <cell r="B211" t="str">
            <v>1324005000</v>
          </cell>
          <cell r="C211" t="str">
            <v>Anticipo Bono termino de negociación  LP</v>
          </cell>
          <cell r="G211">
            <v>7916988</v>
          </cell>
          <cell r="J211">
            <v>1303555251</v>
          </cell>
          <cell r="L211">
            <v>1311472239</v>
          </cell>
        </row>
        <row r="212">
          <cell r="B212" t="str">
            <v>1324009999</v>
          </cell>
          <cell r="C212" t="str">
            <v>Val m/e deudores varios LP</v>
          </cell>
          <cell r="E212">
            <v>1134001969</v>
          </cell>
          <cell r="L212">
            <v>1134001969</v>
          </cell>
        </row>
        <row r="213">
          <cell r="B213" t="str">
            <v>1324001000</v>
          </cell>
          <cell r="C213" t="str">
            <v>Deudores varios  largo plazo</v>
          </cell>
          <cell r="E213">
            <v>1184317871</v>
          </cell>
          <cell r="L213">
            <v>1184317871</v>
          </cell>
        </row>
        <row r="214">
          <cell r="B214" t="str">
            <v>1324001500</v>
          </cell>
          <cell r="C214" t="str">
            <v>Prestamos al personal largo plazo</v>
          </cell>
          <cell r="D214">
            <v>9646291</v>
          </cell>
          <cell r="E214">
            <v>97857095</v>
          </cell>
          <cell r="J214">
            <v>11964296</v>
          </cell>
          <cell r="L214">
            <v>119467682</v>
          </cell>
        </row>
        <row r="215">
          <cell r="B215" t="str">
            <v>INVERSIONES CONTABILIZADAS UTILI</v>
          </cell>
          <cell r="C215" t="str">
            <v>Inversiones contabilizadas utilizando el método de la partic</v>
          </cell>
          <cell r="D215">
            <v>662011940</v>
          </cell>
          <cell r="E215">
            <v>74498230152</v>
          </cell>
          <cell r="J215">
            <v>357452408408</v>
          </cell>
          <cell r="K215">
            <v>-432612650500</v>
          </cell>
          <cell r="L215">
            <v>0</v>
          </cell>
        </row>
        <row r="216">
          <cell r="B216" t="str">
            <v>1320000500</v>
          </cell>
          <cell r="C216" t="str">
            <v>Inversion en empresas relacionadas</v>
          </cell>
          <cell r="D216">
            <v>662011940</v>
          </cell>
          <cell r="E216">
            <v>74498230152</v>
          </cell>
          <cell r="J216">
            <v>357452408408</v>
          </cell>
          <cell r="K216">
            <v>-432612650500</v>
          </cell>
          <cell r="L216">
            <v>0</v>
          </cell>
        </row>
        <row r="217">
          <cell r="B217" t="str">
            <v>ACTIVOS INTANGIBLES DISTINTOS DE</v>
          </cell>
          <cell r="C217" t="str">
            <v>Activos intangibles distintos de la plusvalía</v>
          </cell>
          <cell r="D217">
            <v>22816399969</v>
          </cell>
          <cell r="E217">
            <v>101677820044</v>
          </cell>
          <cell r="F217">
            <v>43353220</v>
          </cell>
          <cell r="G217">
            <v>36399762</v>
          </cell>
          <cell r="H217">
            <v>177923005</v>
          </cell>
          <cell r="I217">
            <v>13700000</v>
          </cell>
          <cell r="J217">
            <v>106576007003</v>
          </cell>
          <cell r="K217">
            <v>-341275943</v>
          </cell>
          <cell r="L217">
            <v>231000327060</v>
          </cell>
        </row>
        <row r="218">
          <cell r="B218" t="str">
            <v>1350002050</v>
          </cell>
          <cell r="C218" t="str">
            <v>Software en tramite</v>
          </cell>
          <cell r="E218">
            <v>2301738</v>
          </cell>
          <cell r="J218">
            <v>768728822</v>
          </cell>
          <cell r="L218">
            <v>771030560</v>
          </cell>
        </row>
        <row r="219">
          <cell r="B219" t="str">
            <v>1320003000</v>
          </cell>
          <cell r="C219" t="str">
            <v>Derecho usufructo</v>
          </cell>
          <cell r="J219">
            <v>31008336</v>
          </cell>
          <cell r="L219">
            <v>31008336</v>
          </cell>
        </row>
        <row r="220">
          <cell r="B220" t="str">
            <v>1315009900</v>
          </cell>
          <cell r="C220" t="str">
            <v>Amort.Gratuidad AP</v>
          </cell>
          <cell r="J220">
            <v>-4021357795</v>
          </cell>
          <cell r="L220">
            <v>-4021357795</v>
          </cell>
        </row>
        <row r="221">
          <cell r="B221" t="str">
            <v>1315001100</v>
          </cell>
          <cell r="C221" t="str">
            <v>Derechos de Agua  IM Stgo</v>
          </cell>
          <cell r="J221">
            <v>7395600667</v>
          </cell>
          <cell r="L221">
            <v>7395600667</v>
          </cell>
        </row>
        <row r="222">
          <cell r="B222" t="str">
            <v>1312009900</v>
          </cell>
          <cell r="C222" t="str">
            <v>Amortizacion acumulada servidumbre</v>
          </cell>
          <cell r="D222">
            <v>-3161834</v>
          </cell>
          <cell r="E222">
            <v>-2512401584</v>
          </cell>
          <cell r="J222">
            <v>-1735992565</v>
          </cell>
          <cell r="L222">
            <v>-4251555983</v>
          </cell>
        </row>
        <row r="223">
          <cell r="B223" t="str">
            <v>1312005000</v>
          </cell>
          <cell r="C223" t="str">
            <v>Registro de marcas</v>
          </cell>
          <cell r="J223">
            <v>15933450</v>
          </cell>
          <cell r="L223">
            <v>15933450</v>
          </cell>
        </row>
        <row r="224">
          <cell r="B224" t="str">
            <v>1312001000</v>
          </cell>
          <cell r="C224" t="str">
            <v>Servidumbres</v>
          </cell>
          <cell r="D224">
            <v>869834484</v>
          </cell>
          <cell r="E224">
            <v>10274333606</v>
          </cell>
          <cell r="J224">
            <v>12290303789</v>
          </cell>
          <cell r="K224">
            <v>-113794722</v>
          </cell>
          <cell r="L224">
            <v>23320677157</v>
          </cell>
        </row>
        <row r="225">
          <cell r="B225" t="str">
            <v>1310009900</v>
          </cell>
          <cell r="C225" t="str">
            <v>Amortizacion acumulada derechos de agua</v>
          </cell>
          <cell r="D225">
            <v>-1807700010</v>
          </cell>
          <cell r="E225">
            <v>-2483922398</v>
          </cell>
          <cell r="J225">
            <v>-1115204166</v>
          </cell>
          <cell r="L225">
            <v>-5406826574</v>
          </cell>
        </row>
        <row r="226">
          <cell r="B226" t="str">
            <v>1310001000</v>
          </cell>
          <cell r="C226" t="str">
            <v>Derechos de agua</v>
          </cell>
          <cell r="D226">
            <v>23749379406</v>
          </cell>
          <cell r="E226">
            <v>96264951059</v>
          </cell>
          <cell r="F226">
            <v>13700000</v>
          </cell>
          <cell r="G226">
            <v>13700000</v>
          </cell>
          <cell r="H226">
            <v>13700000</v>
          </cell>
          <cell r="I226">
            <v>13700000</v>
          </cell>
          <cell r="J226">
            <v>81260769565</v>
          </cell>
          <cell r="K226">
            <v>-227481221</v>
          </cell>
          <cell r="L226">
            <v>201102418809</v>
          </cell>
        </row>
        <row r="227">
          <cell r="B227" t="str">
            <v>1270003000</v>
          </cell>
          <cell r="C227" t="str">
            <v>Depreciacion acumulada software</v>
          </cell>
          <cell r="D227">
            <v>-210837129</v>
          </cell>
          <cell r="E227">
            <v>-1681567348</v>
          </cell>
          <cell r="F227">
            <v>-80612117</v>
          </cell>
          <cell r="G227">
            <v>-44389988</v>
          </cell>
          <cell r="H227">
            <v>-468922627</v>
          </cell>
          <cell r="I227">
            <v>-873950682</v>
          </cell>
          <cell r="J227">
            <v>-58480135606</v>
          </cell>
          <cell r="L227">
            <v>-61840415497</v>
          </cell>
        </row>
        <row r="228">
          <cell r="B228" t="str">
            <v>1220003000</v>
          </cell>
          <cell r="C228" t="str">
            <v>Software</v>
          </cell>
          <cell r="D228">
            <v>216008265</v>
          </cell>
          <cell r="E228">
            <v>1795440375</v>
          </cell>
          <cell r="F228">
            <v>110265337</v>
          </cell>
          <cell r="G228">
            <v>67089750</v>
          </cell>
          <cell r="H228">
            <v>633145632</v>
          </cell>
          <cell r="I228">
            <v>873950682</v>
          </cell>
          <cell r="J228">
            <v>69855556560</v>
          </cell>
          <cell r="L228">
            <v>73551456601</v>
          </cell>
        </row>
        <row r="229">
          <cell r="B229" t="str">
            <v>1350002200</v>
          </cell>
          <cell r="C229" t="str">
            <v>Derechos de agua en tramite</v>
          </cell>
          <cell r="D229">
            <v>2876787</v>
          </cell>
          <cell r="E229">
            <v>18684596</v>
          </cell>
          <cell r="J229">
            <v>114119503</v>
          </cell>
          <cell r="L229">
            <v>135680886</v>
          </cell>
        </row>
        <row r="230">
          <cell r="B230" t="str">
            <v>1350005000</v>
          </cell>
          <cell r="C230" t="str">
            <v>Otros derechos intangibles</v>
          </cell>
          <cell r="J230">
            <v>230198639</v>
          </cell>
          <cell r="L230">
            <v>230198639</v>
          </cell>
        </row>
        <row r="231">
          <cell r="B231" t="str">
            <v>1350005500</v>
          </cell>
          <cell r="C231" t="str">
            <v>Amortización acum otros derechos intagibles</v>
          </cell>
          <cell r="J231">
            <v>-33522196</v>
          </cell>
          <cell r="L231">
            <v>-33522196</v>
          </cell>
        </row>
        <row r="232">
          <cell r="B232" t="str">
            <v>PLUSVALIA</v>
          </cell>
          <cell r="C232" t="str">
            <v>Plusvalia</v>
          </cell>
          <cell r="J232">
            <v>33823049472</v>
          </cell>
          <cell r="L232">
            <v>33823049472</v>
          </cell>
        </row>
        <row r="233">
          <cell r="B233" t="str">
            <v>1320001000</v>
          </cell>
          <cell r="C233" t="str">
            <v>Menor valor de inversion</v>
          </cell>
          <cell r="J233">
            <v>33823049472</v>
          </cell>
          <cell r="L233">
            <v>33823049472</v>
          </cell>
        </row>
        <row r="234">
          <cell r="B234" t="str">
            <v>PROPIEDADES, PLANTAS Y EQUIPOS,</v>
          </cell>
          <cell r="C234" t="str">
            <v>Propiedades, Plantas y Equipos, Neto</v>
          </cell>
          <cell r="D234">
            <v>76019416382</v>
          </cell>
          <cell r="E234">
            <v>240233888674</v>
          </cell>
          <cell r="F234">
            <v>807754253</v>
          </cell>
          <cell r="G234">
            <v>2360056765</v>
          </cell>
          <cell r="H234">
            <v>5169809506</v>
          </cell>
          <cell r="I234">
            <v>3080298052</v>
          </cell>
          <cell r="J234">
            <v>1486529300259</v>
          </cell>
          <cell r="K234">
            <v>-678796217</v>
          </cell>
          <cell r="L234">
            <v>1813521727674</v>
          </cell>
        </row>
        <row r="235">
          <cell r="B235" t="str">
            <v>1314001000</v>
          </cell>
          <cell r="C235" t="str">
            <v>Gastos puesta en marcha</v>
          </cell>
          <cell r="D235">
            <v>30422611</v>
          </cell>
          <cell r="E235">
            <v>37031954</v>
          </cell>
          <cell r="F235">
            <v>41424474</v>
          </cell>
          <cell r="G235">
            <v>604362912</v>
          </cell>
          <cell r="H235">
            <v>683641618</v>
          </cell>
          <cell r="J235">
            <v>571163459</v>
          </cell>
          <cell r="L235">
            <v>1968047028</v>
          </cell>
        </row>
        <row r="236">
          <cell r="B236" t="str">
            <v>1314009900</v>
          </cell>
          <cell r="C236" t="str">
            <v>Amortizacion acumulada puesta en marcha</v>
          </cell>
          <cell r="D236">
            <v>-30422608</v>
          </cell>
          <cell r="E236">
            <v>-37031951</v>
          </cell>
          <cell r="F236">
            <v>-41424474</v>
          </cell>
          <cell r="G236">
            <v>-218505124</v>
          </cell>
          <cell r="H236">
            <v>-340822205</v>
          </cell>
          <cell r="J236">
            <v>-560816663</v>
          </cell>
          <cell r="L236">
            <v>-1229023025</v>
          </cell>
        </row>
        <row r="237">
          <cell r="B237" t="str">
            <v>1202001000</v>
          </cell>
          <cell r="C237" t="str">
            <v>Terrenos</v>
          </cell>
          <cell r="D237">
            <v>8508785247</v>
          </cell>
          <cell r="E237">
            <v>87509018722</v>
          </cell>
          <cell r="H237">
            <v>587024145</v>
          </cell>
          <cell r="J237">
            <v>262174303522</v>
          </cell>
          <cell r="K237">
            <v>-239838666</v>
          </cell>
          <cell r="L237">
            <v>358539292970</v>
          </cell>
        </row>
        <row r="238">
          <cell r="B238" t="str">
            <v>1210001000</v>
          </cell>
          <cell r="C238" t="str">
            <v>Edificaciones</v>
          </cell>
          <cell r="D238">
            <v>3967478801</v>
          </cell>
          <cell r="E238">
            <v>8627802956</v>
          </cell>
          <cell r="F238">
            <v>77861594</v>
          </cell>
          <cell r="G238">
            <v>11265435</v>
          </cell>
          <cell r="H238">
            <v>2172766395</v>
          </cell>
          <cell r="I238">
            <v>1728000</v>
          </cell>
          <cell r="J238">
            <v>80487602132</v>
          </cell>
          <cell r="K238">
            <v>-382711450</v>
          </cell>
          <cell r="L238">
            <v>94963793863</v>
          </cell>
        </row>
        <row r="239">
          <cell r="B239" t="str">
            <v>1210002000</v>
          </cell>
          <cell r="C239" t="str">
            <v>Obras complementarias</v>
          </cell>
          <cell r="D239">
            <v>2190320590</v>
          </cell>
          <cell r="E239">
            <v>4871644411</v>
          </cell>
          <cell r="F239">
            <v>958595</v>
          </cell>
          <cell r="H239">
            <v>206657681</v>
          </cell>
          <cell r="J239">
            <v>45795107707</v>
          </cell>
          <cell r="K239">
            <v>-36966681</v>
          </cell>
          <cell r="L239">
            <v>53027722303</v>
          </cell>
        </row>
        <row r="240">
          <cell r="B240" t="str">
            <v>1212001000</v>
          </cell>
          <cell r="C240" t="str">
            <v>Instalaciones de produccion</v>
          </cell>
          <cell r="D240">
            <v>42066158968</v>
          </cell>
          <cell r="E240">
            <v>69573621400</v>
          </cell>
          <cell r="J240">
            <v>356493181535</v>
          </cell>
          <cell r="L240">
            <v>468132961903</v>
          </cell>
        </row>
        <row r="241">
          <cell r="B241" t="str">
            <v>1214001000</v>
          </cell>
          <cell r="C241" t="str">
            <v>Redes de agua potable</v>
          </cell>
          <cell r="D241">
            <v>9143662481</v>
          </cell>
          <cell r="E241">
            <v>67833840576</v>
          </cell>
          <cell r="J241">
            <v>492417775456</v>
          </cell>
          <cell r="L241">
            <v>569395278513</v>
          </cell>
        </row>
        <row r="242">
          <cell r="B242" t="str">
            <v>1216001000</v>
          </cell>
          <cell r="C242" t="str">
            <v>Redes de alcantarillado</v>
          </cell>
          <cell r="D242">
            <v>13379623319</v>
          </cell>
          <cell r="E242">
            <v>13652860065</v>
          </cell>
          <cell r="J242">
            <v>522941311602</v>
          </cell>
          <cell r="L242">
            <v>549973794986</v>
          </cell>
        </row>
        <row r="243">
          <cell r="B243" t="str">
            <v>1217001000</v>
          </cell>
          <cell r="C243" t="str">
            <v>Plantas de tratamiento de aguas servidas</v>
          </cell>
          <cell r="D243">
            <v>679423519</v>
          </cell>
          <cell r="E243">
            <v>1</v>
          </cell>
          <cell r="F243">
            <v>32109667</v>
          </cell>
          <cell r="I243">
            <v>2332475979</v>
          </cell>
          <cell r="J243">
            <v>236918495939</v>
          </cell>
          <cell r="L243">
            <v>239962505105</v>
          </cell>
        </row>
        <row r="244">
          <cell r="B244" t="str">
            <v>1218001000</v>
          </cell>
          <cell r="C244" t="str">
            <v>Otras instalaciones de infraestructura</v>
          </cell>
          <cell r="D244">
            <v>11127941368</v>
          </cell>
          <cell r="E244">
            <v>21141074530</v>
          </cell>
          <cell r="F244">
            <v>49674568</v>
          </cell>
          <cell r="G244">
            <v>230762868</v>
          </cell>
          <cell r="H244">
            <v>242669811</v>
          </cell>
          <cell r="I244">
            <v>2436615285</v>
          </cell>
          <cell r="J244">
            <v>162474389391</v>
          </cell>
          <cell r="K244">
            <v>-17942840</v>
          </cell>
          <cell r="L244">
            <v>197685184981</v>
          </cell>
        </row>
        <row r="245">
          <cell r="B245" t="str">
            <v>1220001000</v>
          </cell>
          <cell r="C245" t="str">
            <v>Maquinas y equipos</v>
          </cell>
          <cell r="D245">
            <v>17259119146</v>
          </cell>
          <cell r="E245">
            <v>41587006584</v>
          </cell>
          <cell r="F245">
            <v>1120316048</v>
          </cell>
          <cell r="G245">
            <v>1304901180</v>
          </cell>
          <cell r="H245">
            <v>5652106946</v>
          </cell>
          <cell r="I245">
            <v>2057887613</v>
          </cell>
          <cell r="J245">
            <v>397321780467</v>
          </cell>
          <cell r="K245">
            <v>-248058119</v>
          </cell>
          <cell r="L245">
            <v>466055059865</v>
          </cell>
        </row>
        <row r="246">
          <cell r="B246" t="str">
            <v>1220002000</v>
          </cell>
          <cell r="C246" t="str">
            <v>Hardware</v>
          </cell>
          <cell r="D246">
            <v>27426592</v>
          </cell>
          <cell r="E246">
            <v>164797985</v>
          </cell>
          <cell r="F246">
            <v>177943618</v>
          </cell>
          <cell r="G246">
            <v>63077528</v>
          </cell>
          <cell r="H246">
            <v>223208930</v>
          </cell>
          <cell r="J246">
            <v>14568866497</v>
          </cell>
          <cell r="K246">
            <v>-118549</v>
          </cell>
          <cell r="L246">
            <v>15225202601</v>
          </cell>
        </row>
        <row r="247">
          <cell r="B247" t="str">
            <v>1221001000</v>
          </cell>
          <cell r="C247" t="str">
            <v>Equipos en leasing</v>
          </cell>
          <cell r="E247">
            <v>0</v>
          </cell>
          <cell r="F247">
            <v>70227166</v>
          </cell>
          <cell r="J247">
            <v>0</v>
          </cell>
          <cell r="L247">
            <v>70227166</v>
          </cell>
        </row>
        <row r="248">
          <cell r="B248" t="str">
            <v>1222001000</v>
          </cell>
          <cell r="C248" t="str">
            <v>Vehiculos</v>
          </cell>
          <cell r="D248">
            <v>8088270</v>
          </cell>
          <cell r="E248">
            <v>7170006</v>
          </cell>
          <cell r="F248">
            <v>77735350</v>
          </cell>
          <cell r="G248">
            <v>95845524</v>
          </cell>
          <cell r="J248">
            <v>5583196818</v>
          </cell>
          <cell r="L248">
            <v>5772035968</v>
          </cell>
        </row>
        <row r="249">
          <cell r="B249" t="str">
            <v>1224001000</v>
          </cell>
          <cell r="C249" t="str">
            <v>Muebles y enseres</v>
          </cell>
          <cell r="D249">
            <v>47608291</v>
          </cell>
          <cell r="E249">
            <v>372247884</v>
          </cell>
          <cell r="F249">
            <v>24270560</v>
          </cell>
          <cell r="G249">
            <v>143260772</v>
          </cell>
          <cell r="H249">
            <v>443302978</v>
          </cell>
          <cell r="J249">
            <v>5732739663</v>
          </cell>
          <cell r="K249">
            <v>-42121355</v>
          </cell>
          <cell r="L249">
            <v>6721308793</v>
          </cell>
        </row>
        <row r="250">
          <cell r="B250" t="str">
            <v>1230001000</v>
          </cell>
          <cell r="C250" t="str">
            <v>Activo fijo en construccion</v>
          </cell>
          <cell r="D250">
            <v>5214929132</v>
          </cell>
          <cell r="E250">
            <v>17232777768</v>
          </cell>
          <cell r="F250">
            <v>64349711</v>
          </cell>
          <cell r="G250">
            <v>533519064</v>
          </cell>
          <cell r="H250">
            <v>449896200</v>
          </cell>
          <cell r="I250">
            <v>656750591</v>
          </cell>
          <cell r="J250">
            <v>178506619718</v>
          </cell>
          <cell r="L250">
            <v>202658842184</v>
          </cell>
        </row>
        <row r="251">
          <cell r="B251" t="str">
            <v>1230005000</v>
          </cell>
          <cell r="C251" t="str">
            <v>Activo fijo (FI)</v>
          </cell>
          <cell r="E251">
            <v>311550619</v>
          </cell>
          <cell r="J251">
            <v>-768728822</v>
          </cell>
          <cell r="L251">
            <v>-457178203</v>
          </cell>
        </row>
        <row r="252">
          <cell r="B252" t="str">
            <v>1230006000</v>
          </cell>
          <cell r="C252" t="str">
            <v>Obras devengadas</v>
          </cell>
          <cell r="D252">
            <v>851469250</v>
          </cell>
          <cell r="E252">
            <v>6486843167</v>
          </cell>
          <cell r="F252">
            <v>85571656</v>
          </cell>
          <cell r="G252">
            <v>114937542</v>
          </cell>
          <cell r="H252">
            <v>33495143</v>
          </cell>
          <cell r="I252">
            <v>55817328</v>
          </cell>
          <cell r="J252">
            <v>23462336184</v>
          </cell>
          <cell r="L252">
            <v>31090470270</v>
          </cell>
        </row>
        <row r="253">
          <cell r="B253" t="str">
            <v>1230006500</v>
          </cell>
          <cell r="C253" t="str">
            <v>Repuestos de activo fijo</v>
          </cell>
          <cell r="D253">
            <v>78125735</v>
          </cell>
          <cell r="E253">
            <v>286108859</v>
          </cell>
          <cell r="J253">
            <v>6955256357</v>
          </cell>
          <cell r="L253">
            <v>7319490951</v>
          </cell>
        </row>
        <row r="254">
          <cell r="B254" t="str">
            <v>1260001000</v>
          </cell>
          <cell r="C254" t="str">
            <v>Depreciacion acumulada edificaciones</v>
          </cell>
          <cell r="D254">
            <v>-709976090</v>
          </cell>
          <cell r="E254">
            <v>-2047157721</v>
          </cell>
          <cell r="F254">
            <v>-18098801</v>
          </cell>
          <cell r="G254">
            <v>-602587</v>
          </cell>
          <cell r="H254">
            <v>-241332744</v>
          </cell>
          <cell r="I254">
            <v>-846720</v>
          </cell>
          <cell r="J254">
            <v>-23255454815</v>
          </cell>
          <cell r="K254">
            <v>42225756</v>
          </cell>
          <cell r="L254">
            <v>-26231243722</v>
          </cell>
        </row>
        <row r="255">
          <cell r="B255" t="str">
            <v>1260002000</v>
          </cell>
          <cell r="C255" t="str">
            <v>Depreciacion acumulada obras complementarias</v>
          </cell>
          <cell r="D255">
            <v>-793958437</v>
          </cell>
          <cell r="E255">
            <v>-2172289339</v>
          </cell>
          <cell r="F255">
            <v>-286753</v>
          </cell>
          <cell r="H255">
            <v>-65009831</v>
          </cell>
          <cell r="J255">
            <v>-22440033127</v>
          </cell>
          <cell r="K255">
            <v>9012210</v>
          </cell>
          <cell r="L255">
            <v>-25462565277</v>
          </cell>
        </row>
        <row r="256">
          <cell r="B256" t="str">
            <v>1262001000</v>
          </cell>
          <cell r="C256" t="str">
            <v>Depreciacion acumulada instalaciones de produccion</v>
          </cell>
          <cell r="D256">
            <v>-10958171175</v>
          </cell>
          <cell r="E256">
            <v>-24729107586</v>
          </cell>
          <cell r="J256">
            <v>-141177301957</v>
          </cell>
          <cell r="L256">
            <v>-176864580718</v>
          </cell>
        </row>
        <row r="257">
          <cell r="B257" t="str">
            <v>1264001000</v>
          </cell>
          <cell r="C257" t="str">
            <v>Depreciacion acumulada redes de agua potable</v>
          </cell>
          <cell r="D257">
            <v>-2674101333</v>
          </cell>
          <cell r="E257">
            <v>-29612204536</v>
          </cell>
          <cell r="J257">
            <v>-304028092725</v>
          </cell>
          <cell r="L257">
            <v>-336314398594</v>
          </cell>
        </row>
        <row r="258">
          <cell r="B258" t="str">
            <v>1266001000</v>
          </cell>
          <cell r="C258" t="str">
            <v>Depreciacion acumulada redes de alcantarillado</v>
          </cell>
          <cell r="D258">
            <v>-4707821139</v>
          </cell>
          <cell r="E258">
            <v>-5758728469</v>
          </cell>
          <cell r="J258">
            <v>-289152751160</v>
          </cell>
          <cell r="L258">
            <v>-299619300768</v>
          </cell>
        </row>
        <row r="259">
          <cell r="B259" t="str">
            <v>1267001000</v>
          </cell>
          <cell r="C259" t="str">
            <v>Depreciacion acumulada plantas de tratamiento a.s.</v>
          </cell>
          <cell r="D259">
            <v>-272137734</v>
          </cell>
          <cell r="F259">
            <v>-9900482</v>
          </cell>
          <cell r="I259">
            <v>-1193112732</v>
          </cell>
          <cell r="J259">
            <v>-81464744482</v>
          </cell>
          <cell r="L259">
            <v>-82939895430</v>
          </cell>
        </row>
        <row r="260">
          <cell r="B260" t="str">
            <v>1268001000</v>
          </cell>
          <cell r="C260" t="str">
            <v>Depreciacion acumulada otras instalaciones</v>
          </cell>
          <cell r="D260">
            <v>-7070444747</v>
          </cell>
          <cell r="E260">
            <v>-11827404008</v>
          </cell>
          <cell r="F260">
            <v>-21049559</v>
          </cell>
          <cell r="G260">
            <v>-27034842</v>
          </cell>
          <cell r="H260">
            <v>-144408318</v>
          </cell>
          <cell r="I260">
            <v>-1756411777</v>
          </cell>
          <cell r="J260">
            <v>-115958756551</v>
          </cell>
          <cell r="K260">
            <v>15251550</v>
          </cell>
          <cell r="L260">
            <v>-136790258252</v>
          </cell>
        </row>
        <row r="261">
          <cell r="B261" t="str">
            <v>1270001000</v>
          </cell>
          <cell r="C261" t="str">
            <v>Depreciacion acumulada maquinas y equipos</v>
          </cell>
          <cell r="D261">
            <v>-11282036467</v>
          </cell>
          <cell r="E261">
            <v>-22954768775</v>
          </cell>
          <cell r="F261">
            <v>-608517049</v>
          </cell>
          <cell r="G261">
            <v>-363546875</v>
          </cell>
          <cell r="H261">
            <v>-4171720292</v>
          </cell>
          <cell r="I261">
            <v>-1510605515</v>
          </cell>
          <cell r="J261">
            <v>-303671442716</v>
          </cell>
          <cell r="K261">
            <v>186550256</v>
          </cell>
          <cell r="L261">
            <v>-344376087433</v>
          </cell>
        </row>
        <row r="262">
          <cell r="B262" t="str">
            <v>1270002000</v>
          </cell>
          <cell r="C262" t="str">
            <v>Depreciacion acumulada hardware</v>
          </cell>
          <cell r="D262">
            <v>-18652081</v>
          </cell>
          <cell r="E262">
            <v>-125167245</v>
          </cell>
          <cell r="F262">
            <v>-151022651</v>
          </cell>
          <cell r="G262">
            <v>-51279471</v>
          </cell>
          <cell r="H262">
            <v>-189879803</v>
          </cell>
          <cell r="J262">
            <v>-13715136426</v>
          </cell>
          <cell r="K262">
            <v>118549</v>
          </cell>
          <cell r="L262">
            <v>-14251019128</v>
          </cell>
        </row>
        <row r="263">
          <cell r="B263" t="str">
            <v>1271001000</v>
          </cell>
          <cell r="C263" t="str">
            <v>Depreciacion acumulada equipos en leasing</v>
          </cell>
          <cell r="E263">
            <v>0</v>
          </cell>
          <cell r="F263">
            <v>-70227166</v>
          </cell>
          <cell r="J263">
            <v>0</v>
          </cell>
          <cell r="L263">
            <v>-70227166</v>
          </cell>
        </row>
        <row r="264">
          <cell r="B264" t="str">
            <v>1272001000</v>
          </cell>
          <cell r="C264" t="str">
            <v>Depreciacion acumulada vehiculos</v>
          </cell>
          <cell r="D264">
            <v>-8088268</v>
          </cell>
          <cell r="E264">
            <v>-1792506</v>
          </cell>
          <cell r="F264">
            <v>-77735350</v>
          </cell>
          <cell r="G264">
            <v>-19646908</v>
          </cell>
          <cell r="J264">
            <v>-4466962165</v>
          </cell>
          <cell r="L264">
            <v>-4574225197</v>
          </cell>
        </row>
        <row r="265">
          <cell r="B265" t="str">
            <v>1274001000</v>
          </cell>
          <cell r="C265" t="str">
            <v>Depreciacion acumulada muebles y enseres</v>
          </cell>
          <cell r="D265">
            <v>-35356859</v>
          </cell>
          <cell r="E265">
            <v>-344155593</v>
          </cell>
          <cell r="F265">
            <v>-16426469</v>
          </cell>
          <cell r="G265">
            <v>-61260253</v>
          </cell>
          <cell r="H265">
            <v>-371787148</v>
          </cell>
          <cell r="J265">
            <v>-4888164008</v>
          </cell>
          <cell r="K265">
            <v>35803122</v>
          </cell>
          <cell r="L265">
            <v>-5681347208</v>
          </cell>
        </row>
        <row r="266">
          <cell r="B266" t="str">
            <v>1275001000</v>
          </cell>
          <cell r="C266" t="str">
            <v>Dep acum complementaria</v>
          </cell>
          <cell r="E266">
            <v>-929230</v>
          </cell>
          <cell r="J266">
            <v>-367817072</v>
          </cell>
          <cell r="L266">
            <v>-368746302</v>
          </cell>
        </row>
        <row r="267">
          <cell r="B267" t="str">
            <v>1340001000</v>
          </cell>
          <cell r="C267" t="str">
            <v>Bienes fuera de operacion</v>
          </cell>
          <cell r="E267">
            <v>279517254</v>
          </cell>
          <cell r="J267">
            <v>1577332810</v>
          </cell>
          <cell r="L267">
            <v>1856850064</v>
          </cell>
        </row>
        <row r="268">
          <cell r="B268" t="str">
            <v>1340009900</v>
          </cell>
          <cell r="C268" t="str">
            <v>Depreciacion bienes fuera operacion</v>
          </cell>
          <cell r="E268">
            <v>-130289108</v>
          </cell>
          <cell r="J268">
            <v>-1535956309</v>
          </cell>
          <cell r="L268">
            <v>-1666245417</v>
          </cell>
        </row>
        <row r="269">
          <cell r="B269" t="str">
            <v>ACTIVOS POR DERECHO DE USO</v>
          </cell>
          <cell r="C269" t="str">
            <v>Activos por derecho de uso</v>
          </cell>
          <cell r="D269">
            <v>5808513</v>
          </cell>
          <cell r="E269">
            <v>212381059</v>
          </cell>
          <cell r="F269">
            <v>169096746</v>
          </cell>
          <cell r="G269">
            <v>1093187579</v>
          </cell>
          <cell r="H269">
            <v>410085185</v>
          </cell>
          <cell r="J269">
            <v>1909821825</v>
          </cell>
          <cell r="K269">
            <v>0</v>
          </cell>
          <cell r="L269">
            <v>3800380907</v>
          </cell>
        </row>
        <row r="270">
          <cell r="B270" t="str">
            <v>1271003000</v>
          </cell>
          <cell r="C270" t="str">
            <v>Depreciacion acumulada derecho uso elemento transp</v>
          </cell>
          <cell r="D270">
            <v>-5566254</v>
          </cell>
          <cell r="E270">
            <v>-54595355</v>
          </cell>
          <cell r="F270">
            <v>-192052442</v>
          </cell>
          <cell r="G270">
            <v>-178321162</v>
          </cell>
          <cell r="H270">
            <v>-398103607</v>
          </cell>
          <cell r="J270">
            <v>-1211075979</v>
          </cell>
          <cell r="L270">
            <v>-2039714799</v>
          </cell>
        </row>
        <row r="271">
          <cell r="B271" t="str">
            <v>1271002000</v>
          </cell>
          <cell r="C271" t="str">
            <v>Depreciacion acumulada derecho uso edificio</v>
          </cell>
          <cell r="D271">
            <v>-1071</v>
          </cell>
          <cell r="E271">
            <v>-166471875</v>
          </cell>
          <cell r="G271">
            <v>-360513405</v>
          </cell>
          <cell r="H271">
            <v>-72115367</v>
          </cell>
          <cell r="J271">
            <v>-215615728</v>
          </cell>
          <cell r="K271">
            <v>0</v>
          </cell>
          <cell r="L271">
            <v>-814717446</v>
          </cell>
        </row>
        <row r="272">
          <cell r="B272" t="str">
            <v>1221003000</v>
          </cell>
          <cell r="C272" t="str">
            <v>Derecho de uso elementos de transporte</v>
          </cell>
          <cell r="D272">
            <v>11375841</v>
          </cell>
          <cell r="E272">
            <v>99564201</v>
          </cell>
          <cell r="F272">
            <v>361149188</v>
          </cell>
          <cell r="G272">
            <v>523695218</v>
          </cell>
          <cell r="H272">
            <v>789480675</v>
          </cell>
          <cell r="J272">
            <v>2939257141</v>
          </cell>
          <cell r="L272">
            <v>4724522264</v>
          </cell>
        </row>
        <row r="273">
          <cell r="B273" t="str">
            <v>1221002000</v>
          </cell>
          <cell r="C273" t="str">
            <v>Derecho de uso Edificio</v>
          </cell>
          <cell r="D273">
            <v>-3</v>
          </cell>
          <cell r="E273">
            <v>333884088</v>
          </cell>
          <cell r="G273">
            <v>1108326928</v>
          </cell>
          <cell r="H273">
            <v>90823484</v>
          </cell>
          <cell r="J273">
            <v>397256391</v>
          </cell>
          <cell r="K273">
            <v>0</v>
          </cell>
          <cell r="L273">
            <v>1930290888</v>
          </cell>
        </row>
        <row r="274">
          <cell r="B274" t="str">
            <v>ACTIVOS POR IMPUESTOS DIFERIDOS</v>
          </cell>
          <cell r="C274" t="str">
            <v>Activos por Impuestos Diferidos</v>
          </cell>
          <cell r="D274">
            <v>0</v>
          </cell>
          <cell r="E274">
            <v>0</v>
          </cell>
          <cell r="F274">
            <v>228392144</v>
          </cell>
          <cell r="G274">
            <v>600803562</v>
          </cell>
          <cell r="H274">
            <v>597869805</v>
          </cell>
          <cell r="I274">
            <v>788854474</v>
          </cell>
          <cell r="J274">
            <v>58842327154</v>
          </cell>
          <cell r="K274">
            <v>0</v>
          </cell>
          <cell r="L274">
            <v>61058247139</v>
          </cell>
        </row>
        <row r="275">
          <cell r="B275" t="str">
            <v>118000050C</v>
          </cell>
          <cell r="C275" t="str">
            <v>Activo x impuestos diferidos</v>
          </cell>
          <cell r="D275">
            <v>-481750448</v>
          </cell>
          <cell r="E275">
            <v>-11609549007</v>
          </cell>
          <cell r="F275">
            <v>-44905171</v>
          </cell>
          <cell r="G275">
            <v>-301289582</v>
          </cell>
          <cell r="H275">
            <v>-155063211</v>
          </cell>
          <cell r="J275">
            <v>-41398260462</v>
          </cell>
          <cell r="K275">
            <v>172358298</v>
          </cell>
          <cell r="L275">
            <v>-53818459583</v>
          </cell>
        </row>
        <row r="276">
          <cell r="B276" t="str">
            <v>1360000600</v>
          </cell>
          <cell r="C276" t="str">
            <v>Activo impuesto diferido IFRS 16</v>
          </cell>
          <cell r="D276">
            <v>1682462</v>
          </cell>
          <cell r="E276">
            <v>59512227</v>
          </cell>
          <cell r="F276">
            <v>48331896</v>
          </cell>
          <cell r="G276">
            <v>315382939</v>
          </cell>
          <cell r="H276">
            <v>117836331</v>
          </cell>
          <cell r="J276">
            <v>542242782</v>
          </cell>
          <cell r="K276">
            <v>0</v>
          </cell>
          <cell r="L276">
            <v>1084988637</v>
          </cell>
        </row>
        <row r="277">
          <cell r="B277" t="str">
            <v>1360000500</v>
          </cell>
          <cell r="C277" t="str">
            <v>Impuesto diferido largo plazo</v>
          </cell>
          <cell r="D277">
            <v>480067986</v>
          </cell>
          <cell r="E277">
            <v>11550036780</v>
          </cell>
          <cell r="F277">
            <v>224965419</v>
          </cell>
          <cell r="G277">
            <v>586710205</v>
          </cell>
          <cell r="H277">
            <v>635096685</v>
          </cell>
          <cell r="I277">
            <v>788854474</v>
          </cell>
          <cell r="J277">
            <v>99698344834</v>
          </cell>
          <cell r="K277">
            <v>-172358298</v>
          </cell>
          <cell r="L277">
            <v>113791718085</v>
          </cell>
        </row>
        <row r="278">
          <cell r="B278" t="str">
            <v>CUENTAS POR COBRAR A ENTIDADES</v>
          </cell>
          <cell r="C278" t="str">
            <v>Cuentas por Cobrar a Entidades Relacionadas, No Corriente</v>
          </cell>
          <cell r="J278">
            <v>330000000</v>
          </cell>
          <cell r="K278">
            <v>-330000000</v>
          </cell>
          <cell r="L278">
            <v>0</v>
          </cell>
        </row>
        <row r="279">
          <cell r="B279" t="str">
            <v>1322004000</v>
          </cell>
          <cell r="C279" t="str">
            <v>Ptmo x Cobrar  Emp Relac no corriente</v>
          </cell>
          <cell r="J279">
            <v>330000000</v>
          </cell>
          <cell r="K279">
            <v>-330000000</v>
          </cell>
          <cell r="L279">
            <v>0</v>
          </cell>
        </row>
        <row r="280">
          <cell r="B280" t="str">
            <v>PATRIMONIO NETO Y PASIVOS</v>
          </cell>
          <cell r="C280" t="str">
            <v>Patrimonio Neto y Pasivos</v>
          </cell>
          <cell r="D280">
            <v>-108927933441</v>
          </cell>
          <cell r="E280">
            <v>-446599606483</v>
          </cell>
          <cell r="F280">
            <v>-13421349828</v>
          </cell>
          <cell r="G280">
            <v>-10697996122</v>
          </cell>
          <cell r="H280">
            <v>-14051838343</v>
          </cell>
          <cell r="I280">
            <v>-13397142669</v>
          </cell>
          <cell r="J280">
            <v>-2314310038231</v>
          </cell>
          <cell r="K280">
            <v>493691420604</v>
          </cell>
          <cell r="L280">
            <v>-2427714484513</v>
          </cell>
        </row>
        <row r="281">
          <cell r="B281" t="str">
            <v>PASIVOS, CORRIENTE</v>
          </cell>
          <cell r="C281" t="str">
            <v>Pasivos, Corriente</v>
          </cell>
          <cell r="D281">
            <v>-17649775890</v>
          </cell>
          <cell r="E281">
            <v>-63750231189</v>
          </cell>
          <cell r="F281">
            <v>-3759248228</v>
          </cell>
          <cell r="G281">
            <v>-4615571010</v>
          </cell>
          <cell r="H281">
            <v>-2370859838</v>
          </cell>
          <cell r="I281">
            <v>-6017676133</v>
          </cell>
          <cell r="J281">
            <v>-276103130072</v>
          </cell>
          <cell r="K281">
            <v>60921128402</v>
          </cell>
          <cell r="L281">
            <v>-313345363958</v>
          </cell>
        </row>
        <row r="282">
          <cell r="B282" t="str">
            <v>PASIVOS CORRIENTES EN OPERACIÓN</v>
          </cell>
          <cell r="C282" t="str">
            <v>Pasivos Corrientes en Operación</v>
          </cell>
          <cell r="D282">
            <v>-17649775890</v>
          </cell>
          <cell r="E282">
            <v>-63750231189</v>
          </cell>
          <cell r="F282">
            <v>-3759248228</v>
          </cell>
          <cell r="G282">
            <v>-4615571010</v>
          </cell>
          <cell r="H282">
            <v>-2370859838</v>
          </cell>
          <cell r="I282">
            <v>-6017676133</v>
          </cell>
          <cell r="J282">
            <v>-276103130072</v>
          </cell>
          <cell r="K282">
            <v>60921128402</v>
          </cell>
          <cell r="L282">
            <v>-313345363958</v>
          </cell>
        </row>
        <row r="283">
          <cell r="B283" t="str">
            <v>OTROS PASIVOS FINANCIEROS CORRIE</v>
          </cell>
          <cell r="C283" t="str">
            <v>Otros pasivos financieros corrientes</v>
          </cell>
          <cell r="D283">
            <v>-2895227062</v>
          </cell>
          <cell r="E283">
            <v>-3848462423</v>
          </cell>
          <cell r="J283">
            <v>-149977350982</v>
          </cell>
          <cell r="L283">
            <v>-156721040467</v>
          </cell>
        </row>
        <row r="284">
          <cell r="B284" t="str">
            <v>2114003000</v>
          </cell>
          <cell r="C284" t="str">
            <v>Mayor valor bonos CP</v>
          </cell>
          <cell r="J284">
            <v>-225902919</v>
          </cell>
          <cell r="L284">
            <v>-225902919</v>
          </cell>
        </row>
        <row r="285">
          <cell r="B285" t="str">
            <v>2115005000</v>
          </cell>
          <cell r="C285" t="str">
            <v>AFR documentados CP</v>
          </cell>
          <cell r="D285">
            <v>-2870570237</v>
          </cell>
          <cell r="E285">
            <v>-3217133915</v>
          </cell>
          <cell r="J285">
            <v>-19192817737</v>
          </cell>
          <cell r="L285">
            <v>-25280521889</v>
          </cell>
        </row>
        <row r="286">
          <cell r="B286" t="str">
            <v>2114002000</v>
          </cell>
          <cell r="C286" t="str">
            <v>Provision intereses devengados bonos</v>
          </cell>
          <cell r="J286">
            <v>-9931961570</v>
          </cell>
          <cell r="L286">
            <v>-9931961570</v>
          </cell>
        </row>
        <row r="287">
          <cell r="B287" t="str">
            <v>2114001000</v>
          </cell>
          <cell r="C287" t="str">
            <v>Oblig bonos corto plazo en UF</v>
          </cell>
          <cell r="J287">
            <v>-13910070000</v>
          </cell>
          <cell r="L287">
            <v>-13910070000</v>
          </cell>
        </row>
        <row r="288">
          <cell r="B288" t="str">
            <v>1185002000</v>
          </cell>
          <cell r="C288" t="str">
            <v>Menor valor bonos cte</v>
          </cell>
          <cell r="J288">
            <v>194288042</v>
          </cell>
          <cell r="L288">
            <v>194288042</v>
          </cell>
        </row>
        <row r="289">
          <cell r="B289" t="str">
            <v>2115003700</v>
          </cell>
          <cell r="C289" t="str">
            <v>Prov intereses devengados AFR corriente</v>
          </cell>
          <cell r="D289">
            <v>-24656825</v>
          </cell>
          <cell r="E289">
            <v>-26378508</v>
          </cell>
          <cell r="J289">
            <v>-169629645</v>
          </cell>
          <cell r="L289">
            <v>-220664978</v>
          </cell>
        </row>
        <row r="290">
          <cell r="B290" t="str">
            <v>2110001300</v>
          </cell>
          <cell r="C290" t="str">
            <v>Provision intereses devengados prestamos</v>
          </cell>
          <cell r="E290">
            <v>-604950000</v>
          </cell>
          <cell r="J290">
            <v>-3158448400</v>
          </cell>
          <cell r="L290">
            <v>-3763398400</v>
          </cell>
        </row>
        <row r="291">
          <cell r="B291" t="str">
            <v>2110001000</v>
          </cell>
          <cell r="C291" t="str">
            <v>Prestamos bancarios C:P m/n</v>
          </cell>
          <cell r="J291">
            <v>-103849781000</v>
          </cell>
          <cell r="L291">
            <v>-103849781000</v>
          </cell>
        </row>
        <row r="292">
          <cell r="B292" t="str">
            <v>1185002500</v>
          </cell>
          <cell r="C292" t="str">
            <v>Activación gtos bancarios cte</v>
          </cell>
          <cell r="J292">
            <v>266972247</v>
          </cell>
          <cell r="L292">
            <v>266972247</v>
          </cell>
        </row>
        <row r="293">
          <cell r="B293" t="str">
            <v>PASIVOS POR ARRENDAMIENTOS CORRI</v>
          </cell>
          <cell r="C293" t="str">
            <v>Pasivos por arrendamientos corrientes</v>
          </cell>
          <cell r="D293">
            <v>-3283890</v>
          </cell>
          <cell r="E293">
            <v>-103112587</v>
          </cell>
          <cell r="F293">
            <v>-90662127</v>
          </cell>
          <cell r="G293">
            <v>-280691117</v>
          </cell>
          <cell r="H293">
            <v>-304199877</v>
          </cell>
          <cell r="J293">
            <v>-892278318</v>
          </cell>
          <cell r="K293">
            <v>0</v>
          </cell>
          <cell r="L293">
            <v>-1674227916</v>
          </cell>
        </row>
        <row r="294">
          <cell r="B294" t="str">
            <v>2115006000</v>
          </cell>
          <cell r="C294" t="str">
            <v>Deuda por Arrendamiento operativo CP</v>
          </cell>
          <cell r="D294">
            <v>-3283890</v>
          </cell>
          <cell r="E294">
            <v>-103112587</v>
          </cell>
          <cell r="F294">
            <v>-90662127</v>
          </cell>
          <cell r="G294">
            <v>-280691117</v>
          </cell>
          <cell r="H294">
            <v>-304199877</v>
          </cell>
          <cell r="J294">
            <v>-892278318</v>
          </cell>
          <cell r="K294">
            <v>0</v>
          </cell>
          <cell r="L294">
            <v>-1674227916</v>
          </cell>
        </row>
        <row r="295">
          <cell r="B295" t="str">
            <v>CUENTAS POR PAGAR COMERCIALES Y</v>
          </cell>
          <cell r="C295" t="str">
            <v>Cuentas por pagar comerciales y otras cuentas por pagar</v>
          </cell>
          <cell r="D295">
            <v>-5615588332</v>
          </cell>
          <cell r="E295">
            <v>-15647396989</v>
          </cell>
          <cell r="F295">
            <v>-1899504982</v>
          </cell>
          <cell r="G295">
            <v>-3725279420</v>
          </cell>
          <cell r="H295">
            <v>-1414691682</v>
          </cell>
          <cell r="I295">
            <v>-315095855</v>
          </cell>
          <cell r="J295">
            <v>-101085917231</v>
          </cell>
          <cell r="L295">
            <v>-129703474491</v>
          </cell>
        </row>
        <row r="296">
          <cell r="B296" t="str">
            <v>2150005500</v>
          </cell>
          <cell r="C296" t="str">
            <v>Provisión directores</v>
          </cell>
          <cell r="J296">
            <v>-58769435</v>
          </cell>
          <cell r="L296">
            <v>-58769435</v>
          </cell>
        </row>
        <row r="297">
          <cell r="B297" t="str">
            <v>2150007600</v>
          </cell>
          <cell r="C297" t="str">
            <v>Provision boletas en garantía</v>
          </cell>
          <cell r="E297">
            <v>-171000000</v>
          </cell>
          <cell r="G297">
            <v>-1518237032</v>
          </cell>
          <cell r="J297">
            <v>-835973307</v>
          </cell>
          <cell r="L297">
            <v>-2525210339</v>
          </cell>
        </row>
        <row r="298">
          <cell r="B298" t="str">
            <v>2140004300</v>
          </cell>
          <cell r="C298" t="str">
            <v>Provision IVA-registrado en SII</v>
          </cell>
          <cell r="D298">
            <v>-3485072</v>
          </cell>
          <cell r="E298">
            <v>-4563285</v>
          </cell>
          <cell r="F298">
            <v>-8790685</v>
          </cell>
          <cell r="G298">
            <v>-7226682</v>
          </cell>
          <cell r="H298">
            <v>-31296517</v>
          </cell>
          <cell r="I298">
            <v>-833931</v>
          </cell>
          <cell r="J298">
            <v>-15198649</v>
          </cell>
          <cell r="L298">
            <v>-71394821</v>
          </cell>
        </row>
        <row r="299">
          <cell r="B299" t="str">
            <v>2150005000</v>
          </cell>
          <cell r="C299" t="str">
            <v>Prov.gastos documentados HR</v>
          </cell>
          <cell r="D299">
            <v>9932599</v>
          </cell>
          <cell r="E299">
            <v>205747204</v>
          </cell>
          <cell r="F299">
            <v>144545942</v>
          </cell>
          <cell r="G299">
            <v>15108416</v>
          </cell>
          <cell r="H299">
            <v>198245212</v>
          </cell>
          <cell r="I299">
            <v>1972638</v>
          </cell>
          <cell r="J299">
            <v>872648762</v>
          </cell>
          <cell r="L299">
            <v>1448200773</v>
          </cell>
        </row>
        <row r="300">
          <cell r="B300" t="str">
            <v>2140007500</v>
          </cell>
          <cell r="C300" t="str">
            <v>Vale vista entregado en garantia</v>
          </cell>
          <cell r="D300">
            <v>-138012750</v>
          </cell>
          <cell r="E300">
            <v>3999051</v>
          </cell>
          <cell r="L300">
            <v>-134013699</v>
          </cell>
        </row>
        <row r="301">
          <cell r="B301" t="str">
            <v>2115001000</v>
          </cell>
          <cell r="C301" t="str">
            <v>AFR devolucion Agua Potable</v>
          </cell>
          <cell r="D301">
            <v>-17508954</v>
          </cell>
          <cell r="E301">
            <v>-5107356</v>
          </cell>
          <cell r="J301">
            <v>-78280744</v>
          </cell>
          <cell r="L301">
            <v>-100897054</v>
          </cell>
        </row>
        <row r="302">
          <cell r="B302" t="str">
            <v>2115003000</v>
          </cell>
          <cell r="C302" t="str">
            <v>AFR vencidos documentados</v>
          </cell>
          <cell r="D302">
            <v>-96495432</v>
          </cell>
          <cell r="E302">
            <v>-1413666654</v>
          </cell>
          <cell r="J302">
            <v>-5318429835</v>
          </cell>
          <cell r="L302">
            <v>-6828591921</v>
          </cell>
        </row>
        <row r="303">
          <cell r="B303" t="str">
            <v>2120000600</v>
          </cell>
          <cell r="C303" t="str">
            <v>Tránsito pago préstamo</v>
          </cell>
          <cell r="J303">
            <v>-279310</v>
          </cell>
          <cell r="L303">
            <v>-279310</v>
          </cell>
        </row>
        <row r="304">
          <cell r="B304" t="str">
            <v>2150004000</v>
          </cell>
          <cell r="C304" t="str">
            <v>Prov.gastos del ejercicio</v>
          </cell>
          <cell r="F304">
            <v>834900</v>
          </cell>
          <cell r="G304">
            <v>0</v>
          </cell>
          <cell r="H304">
            <v>-1026049</v>
          </cell>
          <cell r="J304">
            <v>4278844</v>
          </cell>
          <cell r="L304">
            <v>4087695</v>
          </cell>
        </row>
        <row r="305">
          <cell r="B305" t="str">
            <v>2145002000</v>
          </cell>
          <cell r="C305" t="str">
            <v>Acredores varios corto plazo</v>
          </cell>
          <cell r="D305">
            <v>-110698000</v>
          </cell>
          <cell r="J305">
            <v>-4399996</v>
          </cell>
          <cell r="L305">
            <v>-115097996</v>
          </cell>
        </row>
        <row r="306">
          <cell r="B306" t="str">
            <v>2145001000</v>
          </cell>
          <cell r="C306" t="str">
            <v>Ch.reint.de proveedores</v>
          </cell>
          <cell r="D306">
            <v>-3894153</v>
          </cell>
          <cell r="E306">
            <v>-16656164</v>
          </cell>
          <cell r="F306">
            <v>-22865137</v>
          </cell>
          <cell r="G306">
            <v>-11169831</v>
          </cell>
          <cell r="H306">
            <v>-12049422</v>
          </cell>
          <cell r="I306">
            <v>-8913055</v>
          </cell>
          <cell r="J306">
            <v>-266253260</v>
          </cell>
          <cell r="L306">
            <v>-341801022</v>
          </cell>
        </row>
        <row r="307">
          <cell r="B307" t="str">
            <v>2140007000</v>
          </cell>
          <cell r="C307" t="str">
            <v>Garantias recibidas</v>
          </cell>
          <cell r="E307">
            <v>-13176109</v>
          </cell>
          <cell r="J307">
            <v>-284502710</v>
          </cell>
          <cell r="L307">
            <v>-297678819</v>
          </cell>
        </row>
        <row r="308">
          <cell r="B308" t="str">
            <v>2140005000</v>
          </cell>
          <cell r="C308" t="str">
            <v>Retencion a contratistas</v>
          </cell>
          <cell r="D308">
            <v>-272026940</v>
          </cell>
          <cell r="E308">
            <v>-775903768</v>
          </cell>
          <cell r="G308">
            <v>-782899</v>
          </cell>
          <cell r="J308">
            <v>-5552483929</v>
          </cell>
          <cell r="L308">
            <v>-6601197536</v>
          </cell>
        </row>
        <row r="309">
          <cell r="B309" t="str">
            <v>2140004600</v>
          </cell>
          <cell r="C309" t="str">
            <v>Facturas por recibir Siebel</v>
          </cell>
          <cell r="D309">
            <v>-27839282</v>
          </cell>
          <cell r="E309">
            <v>-51816667</v>
          </cell>
          <cell r="J309">
            <v>-4330247181</v>
          </cell>
          <cell r="L309">
            <v>-4409903130</v>
          </cell>
        </row>
        <row r="310">
          <cell r="B310" t="str">
            <v>2140004550</v>
          </cell>
          <cell r="C310" t="str">
            <v>Avance obra devengado</v>
          </cell>
          <cell r="D310">
            <v>-851469250</v>
          </cell>
          <cell r="E310">
            <v>-6365589566</v>
          </cell>
          <cell r="F310">
            <v>-85571656</v>
          </cell>
          <cell r="G310">
            <v>0</v>
          </cell>
          <cell r="H310">
            <v>-33495143</v>
          </cell>
          <cell r="I310">
            <v>-55817328</v>
          </cell>
          <cell r="J310">
            <v>-22566428108</v>
          </cell>
          <cell r="L310">
            <v>-29958371051</v>
          </cell>
        </row>
        <row r="311">
          <cell r="B311" t="str">
            <v>2140004200</v>
          </cell>
          <cell r="C311" t="str">
            <v>Facturas por recibir finanzas</v>
          </cell>
          <cell r="G311">
            <v>2698797</v>
          </cell>
          <cell r="H311">
            <v>-80104</v>
          </cell>
          <cell r="J311">
            <v>189143863</v>
          </cell>
          <cell r="L311">
            <v>191762556</v>
          </cell>
        </row>
        <row r="312">
          <cell r="B312" t="str">
            <v>2140004100</v>
          </cell>
          <cell r="C312" t="str">
            <v>Es/rf (entrada servicios/fact.por recibir)</v>
          </cell>
          <cell r="D312">
            <v>-94251882</v>
          </cell>
          <cell r="E312">
            <v>-311271818</v>
          </cell>
          <cell r="F312">
            <v>-63988566</v>
          </cell>
          <cell r="G312">
            <v>-740049823</v>
          </cell>
          <cell r="H312">
            <v>-300156743</v>
          </cell>
          <cell r="I312">
            <v>-80864419</v>
          </cell>
          <cell r="J312">
            <v>-2443661457</v>
          </cell>
          <cell r="L312">
            <v>-4034244708</v>
          </cell>
        </row>
        <row r="313">
          <cell r="B313" t="str">
            <v>2140004000</v>
          </cell>
          <cell r="C313" t="str">
            <v>Em/rf (entrada mat./fact.por recibir)</v>
          </cell>
          <cell r="D313">
            <v>-55780929</v>
          </cell>
          <cell r="E313">
            <v>-103204011</v>
          </cell>
          <cell r="F313">
            <v>-118595710</v>
          </cell>
          <cell r="G313">
            <v>-205567106</v>
          </cell>
          <cell r="H313">
            <v>-26403577</v>
          </cell>
          <cell r="I313">
            <v>-8817595</v>
          </cell>
          <cell r="J313">
            <v>-1448650199</v>
          </cell>
          <cell r="L313">
            <v>-1967019127</v>
          </cell>
        </row>
        <row r="314">
          <cell r="B314" t="str">
            <v>2140002050</v>
          </cell>
          <cell r="C314" t="str">
            <v>Valoracion m/e proveedores</v>
          </cell>
          <cell r="D314">
            <v>-6457057</v>
          </cell>
          <cell r="E314">
            <v>-19715762</v>
          </cell>
          <cell r="J314">
            <v>-225481361</v>
          </cell>
          <cell r="L314">
            <v>-251654180</v>
          </cell>
        </row>
        <row r="315">
          <cell r="B315" t="str">
            <v>2140002000</v>
          </cell>
          <cell r="C315" t="str">
            <v>Proveedores nacionales</v>
          </cell>
          <cell r="D315">
            <v>-384717687</v>
          </cell>
          <cell r="E315">
            <v>-1523310145</v>
          </cell>
          <cell r="F315">
            <v>-1011633608</v>
          </cell>
          <cell r="G315">
            <v>-941595102</v>
          </cell>
          <cell r="H315">
            <v>-590108102</v>
          </cell>
          <cell r="I315">
            <v>-82649960</v>
          </cell>
          <cell r="J315">
            <v>-18288364261</v>
          </cell>
          <cell r="L315">
            <v>-22822378865</v>
          </cell>
        </row>
        <row r="316">
          <cell r="B316" t="str">
            <v>2150004500</v>
          </cell>
          <cell r="C316" t="str">
            <v>Provisión gastos del ejercicio con PA</v>
          </cell>
          <cell r="D316">
            <v>-3520243453</v>
          </cell>
          <cell r="E316">
            <v>-4439366327</v>
          </cell>
          <cell r="F316">
            <v>-514778840</v>
          </cell>
          <cell r="G316">
            <v>-239277477</v>
          </cell>
          <cell r="H316">
            <v>-296539730</v>
          </cell>
          <cell r="I316">
            <v>-57565125</v>
          </cell>
          <cell r="J316">
            <v>-35050292639</v>
          </cell>
          <cell r="L316">
            <v>-44118063591</v>
          </cell>
        </row>
        <row r="317">
          <cell r="B317" t="str">
            <v>2180003000</v>
          </cell>
          <cell r="C317" t="str">
            <v>Otros pasivos circulantes</v>
          </cell>
          <cell r="J317">
            <v>-195102226</v>
          </cell>
          <cell r="L317">
            <v>-195102226</v>
          </cell>
        </row>
        <row r="318">
          <cell r="B318" t="str">
            <v>2170001000</v>
          </cell>
          <cell r="C318" t="str">
            <v>Dividendos por pagar</v>
          </cell>
          <cell r="E318">
            <v>-573261</v>
          </cell>
          <cell r="L318">
            <v>-573261</v>
          </cell>
        </row>
        <row r="319">
          <cell r="B319" t="str">
            <v>2160009900</v>
          </cell>
          <cell r="C319" t="str">
            <v>Prevision</v>
          </cell>
          <cell r="D319">
            <v>-8668486</v>
          </cell>
          <cell r="E319">
            <v>-63845209</v>
          </cell>
          <cell r="F319">
            <v>-82528151</v>
          </cell>
          <cell r="G319">
            <v>-25998067</v>
          </cell>
          <cell r="H319">
            <v>-107258893</v>
          </cell>
          <cell r="I319">
            <v>-1495205</v>
          </cell>
          <cell r="J319">
            <v>-754608633</v>
          </cell>
          <cell r="L319">
            <v>-1044402644</v>
          </cell>
        </row>
        <row r="320">
          <cell r="B320" t="str">
            <v>2160009000</v>
          </cell>
          <cell r="C320" t="str">
            <v>Transitoria de sueldos</v>
          </cell>
          <cell r="F320">
            <v>-1029277</v>
          </cell>
          <cell r="G320">
            <v>-564943</v>
          </cell>
          <cell r="H320">
            <v>217221</v>
          </cell>
          <cell r="J320">
            <v>3311366</v>
          </cell>
          <cell r="L320">
            <v>1934367</v>
          </cell>
        </row>
        <row r="321">
          <cell r="B321" t="str">
            <v>2160008000</v>
          </cell>
          <cell r="C321" t="str">
            <v>Devolucion descuento</v>
          </cell>
          <cell r="D321">
            <v>186131</v>
          </cell>
          <cell r="E321">
            <v>1090995</v>
          </cell>
          <cell r="F321">
            <v>2062246</v>
          </cell>
          <cell r="H321">
            <v>418407</v>
          </cell>
          <cell r="J321">
            <v>258187</v>
          </cell>
          <cell r="L321">
            <v>4015966</v>
          </cell>
        </row>
        <row r="322">
          <cell r="B322" t="str">
            <v>2160006000</v>
          </cell>
          <cell r="C322" t="str">
            <v>Retenciones al personal</v>
          </cell>
          <cell r="D322">
            <v>-361940</v>
          </cell>
          <cell r="E322">
            <v>-3234032</v>
          </cell>
          <cell r="F322">
            <v>-8000</v>
          </cell>
          <cell r="G322">
            <v>-51300</v>
          </cell>
          <cell r="H322">
            <v>-135200</v>
          </cell>
          <cell r="J322">
            <v>-19880277</v>
          </cell>
          <cell r="L322">
            <v>-23670749</v>
          </cell>
        </row>
        <row r="323">
          <cell r="B323" t="str">
            <v>2160004500</v>
          </cell>
          <cell r="C323" t="str">
            <v>Sindicatos</v>
          </cell>
          <cell r="D323">
            <v>-131970</v>
          </cell>
          <cell r="E323">
            <v>-1408426</v>
          </cell>
          <cell r="G323">
            <v>-595795</v>
          </cell>
          <cell r="J323">
            <v>-2529515</v>
          </cell>
          <cell r="L323">
            <v>-4665706</v>
          </cell>
        </row>
        <row r="324">
          <cell r="B324" t="str">
            <v>2160003500</v>
          </cell>
          <cell r="C324" t="str">
            <v>Retenciones judiciales</v>
          </cell>
          <cell r="F324">
            <v>715733</v>
          </cell>
          <cell r="H324">
            <v>227225</v>
          </cell>
          <cell r="J324">
            <v>-237166</v>
          </cell>
          <cell r="L324">
            <v>705792</v>
          </cell>
        </row>
        <row r="325">
          <cell r="B325" t="str">
            <v>2160002500</v>
          </cell>
          <cell r="C325" t="str">
            <v>Reintegro remuneraciones</v>
          </cell>
          <cell r="E325">
            <v>-4690624</v>
          </cell>
          <cell r="F325">
            <v>-6296647</v>
          </cell>
          <cell r="H325">
            <v>-10145596</v>
          </cell>
          <cell r="J325">
            <v>-7112858</v>
          </cell>
          <cell r="L325">
            <v>-28245725</v>
          </cell>
        </row>
        <row r="326">
          <cell r="B326" t="str">
            <v>2160001000</v>
          </cell>
          <cell r="C326" t="str">
            <v>Pagos varios al personal</v>
          </cell>
          <cell r="D326">
            <v>-14288</v>
          </cell>
          <cell r="E326">
            <v>-1553614</v>
          </cell>
          <cell r="F326">
            <v>-2906832</v>
          </cell>
          <cell r="G326">
            <v>-547583</v>
          </cell>
          <cell r="H326">
            <v>-2297444</v>
          </cell>
          <cell r="J326">
            <v>-21310433</v>
          </cell>
          <cell r="L326">
            <v>-28630194</v>
          </cell>
        </row>
        <row r="327">
          <cell r="B327" t="str">
            <v>2160000500</v>
          </cell>
          <cell r="C327" t="str">
            <v>Remuneraciones por pagar</v>
          </cell>
          <cell r="D327">
            <v>3429480</v>
          </cell>
          <cell r="E327">
            <v>39272597</v>
          </cell>
          <cell r="F327">
            <v>159708425</v>
          </cell>
          <cell r="G327">
            <v>16190169</v>
          </cell>
          <cell r="H327">
            <v>41930098</v>
          </cell>
          <cell r="I327">
            <v>31122</v>
          </cell>
          <cell r="J327">
            <v>319576552</v>
          </cell>
          <cell r="L327">
            <v>580138443</v>
          </cell>
        </row>
        <row r="328">
          <cell r="B328" t="str">
            <v>2150006000</v>
          </cell>
          <cell r="C328" t="str">
            <v>Prov gastos del personal</v>
          </cell>
          <cell r="F328">
            <v>-16900928</v>
          </cell>
          <cell r="L328">
            <v>-16900928</v>
          </cell>
        </row>
        <row r="329">
          <cell r="B329" t="str">
            <v>2150001500</v>
          </cell>
          <cell r="C329" t="str">
            <v>Prov.vacaciones devengadas</v>
          </cell>
          <cell r="D329">
            <v>-37079017</v>
          </cell>
          <cell r="E329">
            <v>-322857539</v>
          </cell>
          <cell r="F329">
            <v>-271478191</v>
          </cell>
          <cell r="G329">
            <v>-67613162</v>
          </cell>
          <cell r="H329">
            <v>-244737325</v>
          </cell>
          <cell r="I329">
            <v>-20142997</v>
          </cell>
          <cell r="J329">
            <v>-4294176016</v>
          </cell>
          <cell r="L329">
            <v>-5258084247</v>
          </cell>
        </row>
        <row r="330">
          <cell r="B330" t="str">
            <v>2145004000</v>
          </cell>
          <cell r="C330" t="str">
            <v>Reintegro cupones bonos</v>
          </cell>
          <cell r="E330">
            <v>-61226237</v>
          </cell>
          <cell r="L330">
            <v>-61226237</v>
          </cell>
        </row>
        <row r="331">
          <cell r="B331" t="str">
            <v>2145001500</v>
          </cell>
          <cell r="C331" t="str">
            <v>Cheque reintegrado  dividendo</v>
          </cell>
          <cell r="J331">
            <v>-156494830</v>
          </cell>
          <cell r="L331">
            <v>-156494830</v>
          </cell>
        </row>
        <row r="332">
          <cell r="B332" t="str">
            <v>2115003500</v>
          </cell>
          <cell r="C332" t="str">
            <v>AFR vencidos NO documentados</v>
          </cell>
          <cell r="E332">
            <v>-223770262</v>
          </cell>
          <cell r="L332">
            <v>-223770262</v>
          </cell>
        </row>
        <row r="333">
          <cell r="B333" t="str">
            <v>2150007500</v>
          </cell>
          <cell r="C333" t="str">
            <v>Provisión Litigios con PA</v>
          </cell>
          <cell r="D333">
            <v>0</v>
          </cell>
          <cell r="J333">
            <v>-250772763</v>
          </cell>
          <cell r="L333">
            <v>-250772763</v>
          </cell>
        </row>
        <row r="334">
          <cell r="B334" t="str">
            <v>2115003100</v>
          </cell>
          <cell r="C334" t="str">
            <v>AFR vencidos bloqueados</v>
          </cell>
          <cell r="J334">
            <v>-5213707</v>
          </cell>
          <cell r="L334">
            <v>-5213707</v>
          </cell>
        </row>
        <row r="335">
          <cell r="B335" t="str">
            <v>CUENTAS POR PAGAR A ENTIDADES RE</v>
          </cell>
          <cell r="C335" t="str">
            <v>Cuentas por pagar a Entidades Relacionadas , Corriente</v>
          </cell>
          <cell r="D335">
            <v>-8198072130</v>
          </cell>
          <cell r="E335">
            <v>-41745734715</v>
          </cell>
          <cell r="F335">
            <v>-1311656188</v>
          </cell>
          <cell r="G335">
            <v>-545213574</v>
          </cell>
          <cell r="H335">
            <v>-402607499</v>
          </cell>
          <cell r="I335">
            <v>-5685889449</v>
          </cell>
          <cell r="J335">
            <v>-4120645818</v>
          </cell>
          <cell r="K335">
            <v>60921128402</v>
          </cell>
          <cell r="L335">
            <v>-1088690971</v>
          </cell>
        </row>
        <row r="336">
          <cell r="B336" t="str">
            <v>2155006000</v>
          </cell>
          <cell r="C336" t="str">
            <v>Dividendo x pagar  Empresas Relacionadas</v>
          </cell>
          <cell r="D336">
            <v>-1216023866</v>
          </cell>
          <cell r="E336">
            <v>-5749286293</v>
          </cell>
          <cell r="F336">
            <v>-758631034</v>
          </cell>
          <cell r="G336">
            <v>-322239931</v>
          </cell>
          <cell r="H336">
            <v>-362579352</v>
          </cell>
          <cell r="K336">
            <v>8408760476</v>
          </cell>
          <cell r="L336">
            <v>0</v>
          </cell>
        </row>
        <row r="337">
          <cell r="B337" t="str">
            <v>2155001000</v>
          </cell>
          <cell r="C337" t="str">
            <v>Prestamos de  Empresa Relacionadas</v>
          </cell>
          <cell r="D337">
            <v>-4638322833</v>
          </cell>
          <cell r="E337">
            <v>-21312200000</v>
          </cell>
          <cell r="H337">
            <v>0</v>
          </cell>
          <cell r="I337">
            <v>-3244900000</v>
          </cell>
          <cell r="J337">
            <v>0</v>
          </cell>
          <cell r="K337">
            <v>29195422833</v>
          </cell>
          <cell r="L337">
            <v>0</v>
          </cell>
        </row>
        <row r="338">
          <cell r="B338" t="str">
            <v>2155002000</v>
          </cell>
          <cell r="C338" t="str">
            <v>Prov. intereses por prestamos Empresa  Relacionada</v>
          </cell>
          <cell r="D338">
            <v>-1239986233</v>
          </cell>
          <cell r="E338">
            <v>-5816304181</v>
          </cell>
          <cell r="H338">
            <v>-570791</v>
          </cell>
          <cell r="I338">
            <v>-1341027994</v>
          </cell>
          <cell r="K338">
            <v>8397889199</v>
          </cell>
          <cell r="L338">
            <v>0</v>
          </cell>
        </row>
        <row r="339">
          <cell r="B339" t="str">
            <v>2155003000</v>
          </cell>
          <cell r="C339" t="str">
            <v>CxP Empresas Relacionadas</v>
          </cell>
          <cell r="D339">
            <v>-810555775</v>
          </cell>
          <cell r="E339">
            <v>-4754740778</v>
          </cell>
          <cell r="F339">
            <v>-195685060</v>
          </cell>
          <cell r="G339">
            <v>-9569843</v>
          </cell>
          <cell r="H339">
            <v>-39457356</v>
          </cell>
          <cell r="I339">
            <v>-200000</v>
          </cell>
          <cell r="J339">
            <v>-1573505695</v>
          </cell>
          <cell r="K339">
            <v>6955333654</v>
          </cell>
          <cell r="L339">
            <v>-428380853</v>
          </cell>
        </row>
        <row r="340">
          <cell r="B340" t="str">
            <v>2155003500</v>
          </cell>
          <cell r="C340" t="str">
            <v>Deudas x Pagar  Empresas Relacionadas</v>
          </cell>
          <cell r="D340">
            <v>-273383400</v>
          </cell>
          <cell r="E340">
            <v>-3577999875</v>
          </cell>
          <cell r="F340">
            <v>-357340094</v>
          </cell>
          <cell r="G340">
            <v>-213403800</v>
          </cell>
          <cell r="I340">
            <v>-1099761455</v>
          </cell>
          <cell r="J340">
            <v>-1652242432</v>
          </cell>
          <cell r="K340">
            <v>6513820938</v>
          </cell>
          <cell r="L340">
            <v>-660310118</v>
          </cell>
        </row>
        <row r="341">
          <cell r="B341" t="str">
            <v>2155004500</v>
          </cell>
          <cell r="C341" t="str">
            <v>Recaudacion por pagar empresas relacionadas</v>
          </cell>
          <cell r="D341">
            <v>-122522</v>
          </cell>
          <cell r="E341">
            <v>-124404436</v>
          </cell>
          <cell r="J341">
            <v>111922093</v>
          </cell>
          <cell r="K341">
            <v>12604865</v>
          </cell>
          <cell r="L341">
            <v>0</v>
          </cell>
        </row>
        <row r="342">
          <cell r="B342" t="str">
            <v>2155005000</v>
          </cell>
          <cell r="C342" t="str">
            <v>Verificación  facturas a Empresas Relacionadas</v>
          </cell>
          <cell r="D342">
            <v>-19677501</v>
          </cell>
          <cell r="E342">
            <v>-159627755</v>
          </cell>
          <cell r="J342">
            <v>-237919021</v>
          </cell>
          <cell r="K342">
            <v>417224277</v>
          </cell>
          <cell r="L342">
            <v>0</v>
          </cell>
        </row>
        <row r="343">
          <cell r="B343" t="str">
            <v>2155006500</v>
          </cell>
          <cell r="C343" t="str">
            <v>Prov utilidad no realizada</v>
          </cell>
          <cell r="E343">
            <v>-251171397</v>
          </cell>
          <cell r="J343">
            <v>-768900763</v>
          </cell>
          <cell r="K343">
            <v>1020072160</v>
          </cell>
          <cell r="L343">
            <v>0</v>
          </cell>
        </row>
        <row r="344">
          <cell r="B344" t="str">
            <v>OTRAS PROVISIONES A CORTO PLAZO</v>
          </cell>
          <cell r="C344" t="str">
            <v>Otras provisiones a corto plazo</v>
          </cell>
          <cell r="D344">
            <v>0</v>
          </cell>
          <cell r="E344">
            <v>-36354262</v>
          </cell>
          <cell r="J344">
            <v>-699425588</v>
          </cell>
          <cell r="L344">
            <v>-735779850</v>
          </cell>
        </row>
        <row r="345">
          <cell r="B345" t="str">
            <v>2150007000</v>
          </cell>
          <cell r="C345" t="str">
            <v>Litigios</v>
          </cell>
          <cell r="D345">
            <v>0</v>
          </cell>
          <cell r="E345">
            <v>-36354262</v>
          </cell>
          <cell r="J345">
            <v>-699425588</v>
          </cell>
          <cell r="L345">
            <v>-735779850</v>
          </cell>
        </row>
        <row r="346">
          <cell r="B346" t="str">
            <v>PASIVOS POR IMPUESTOS CORRIENTES</v>
          </cell>
          <cell r="C346" t="str">
            <v>Pasivos por Impuestos corrientes</v>
          </cell>
          <cell r="D346">
            <v>0</v>
          </cell>
          <cell r="E346">
            <v>-31699</v>
          </cell>
          <cell r="F346">
            <v>-2120550</v>
          </cell>
          <cell r="G346">
            <v>-54218503</v>
          </cell>
          <cell r="H346">
            <v>-642730</v>
          </cell>
          <cell r="I346">
            <v>-7648190</v>
          </cell>
          <cell r="J346">
            <v>-25708379</v>
          </cell>
          <cell r="K346">
            <v>0</v>
          </cell>
          <cell r="L346">
            <v>-90370051</v>
          </cell>
        </row>
        <row r="347">
          <cell r="B347" t="str">
            <v>1160004500</v>
          </cell>
          <cell r="C347" t="str">
            <v>Crédito de Investigación y desarrollo</v>
          </cell>
          <cell r="J347">
            <v>103954179</v>
          </cell>
          <cell r="L347">
            <v>103954179</v>
          </cell>
        </row>
        <row r="348">
          <cell r="B348" t="str">
            <v>216400600C</v>
          </cell>
          <cell r="C348" t="str">
            <v>Pasivo x impuestos corrientes</v>
          </cell>
          <cell r="D348">
            <v>-258576313</v>
          </cell>
          <cell r="E348">
            <v>38083150</v>
          </cell>
          <cell r="F348">
            <v>-55719518</v>
          </cell>
          <cell r="G348">
            <v>3789552</v>
          </cell>
          <cell r="H348">
            <v>-57546871</v>
          </cell>
          <cell r="I348">
            <v>56255675</v>
          </cell>
          <cell r="J348">
            <v>-7438273849</v>
          </cell>
          <cell r="K348">
            <v>-172358298</v>
          </cell>
          <cell r="L348">
            <v>-7884346472</v>
          </cell>
        </row>
        <row r="349">
          <cell r="B349" t="str">
            <v>2150003500</v>
          </cell>
          <cell r="C349" t="str">
            <v>Prov.impuesto art. 21</v>
          </cell>
          <cell r="E349">
            <v>-31699</v>
          </cell>
          <cell r="F349">
            <v>-2120550</v>
          </cell>
          <cell r="G349">
            <v>-283575</v>
          </cell>
          <cell r="H349">
            <v>-642730</v>
          </cell>
          <cell r="J349">
            <v>-25708379</v>
          </cell>
          <cell r="L349">
            <v>-28786933</v>
          </cell>
        </row>
        <row r="350">
          <cell r="B350" t="str">
            <v>2150003000</v>
          </cell>
          <cell r="C350" t="str">
            <v>Prov.impuesto a la renta</v>
          </cell>
          <cell r="D350">
            <v>-1938336955</v>
          </cell>
          <cell r="E350">
            <v>-4381645994</v>
          </cell>
          <cell r="F350">
            <v>-219048760</v>
          </cell>
          <cell r="G350">
            <v>-100232381</v>
          </cell>
          <cell r="H350">
            <v>-92583482</v>
          </cell>
          <cell r="I350">
            <v>-69330456</v>
          </cell>
          <cell r="J350">
            <v>-49055712548</v>
          </cell>
          <cell r="K350">
            <v>172358298</v>
          </cell>
          <cell r="L350">
            <v>-55684532278</v>
          </cell>
        </row>
        <row r="351">
          <cell r="B351" t="str">
            <v>1160004000</v>
          </cell>
          <cell r="C351" t="str">
            <v>Cr.gtos.capacitacion</v>
          </cell>
          <cell r="D351">
            <v>5834136</v>
          </cell>
          <cell r="E351">
            <v>55051864</v>
          </cell>
          <cell r="F351">
            <v>39242724</v>
          </cell>
          <cell r="G351">
            <v>9929906</v>
          </cell>
          <cell r="H351">
            <v>45942222</v>
          </cell>
          <cell r="J351">
            <v>664708188</v>
          </cell>
          <cell r="L351">
            <v>820709040</v>
          </cell>
        </row>
        <row r="352">
          <cell r="B352" t="str">
            <v>1160001500</v>
          </cell>
          <cell r="C352" t="str">
            <v>Credito  por donaciones</v>
          </cell>
          <cell r="J352">
            <v>107690899</v>
          </cell>
          <cell r="L352">
            <v>107690899</v>
          </cell>
        </row>
        <row r="353">
          <cell r="B353" t="str">
            <v>1160001000</v>
          </cell>
          <cell r="C353" t="str">
            <v>Pagos provisionales mensuales</v>
          </cell>
          <cell r="D353">
            <v>2191079132</v>
          </cell>
          <cell r="E353">
            <v>4288510980</v>
          </cell>
          <cell r="F353">
            <v>235525554</v>
          </cell>
          <cell r="G353">
            <v>32577995</v>
          </cell>
          <cell r="H353">
            <v>104188131</v>
          </cell>
          <cell r="I353">
            <v>5426591</v>
          </cell>
          <cell r="J353">
            <v>55617633131</v>
          </cell>
          <cell r="L353">
            <v>62474941514</v>
          </cell>
        </row>
        <row r="354">
          <cell r="B354" t="str">
            <v>PROVISIONES CORRIENTES POR BENEF</v>
          </cell>
          <cell r="C354" t="str">
            <v>Provisiones corrientes por beneficios a los empleados</v>
          </cell>
          <cell r="D354">
            <v>-72871171</v>
          </cell>
          <cell r="E354">
            <v>-188166563</v>
          </cell>
          <cell r="F354">
            <v>-30614743</v>
          </cell>
          <cell r="G354">
            <v>4021724</v>
          </cell>
          <cell r="H354">
            <v>-45648139</v>
          </cell>
          <cell r="I354">
            <v>-3406844</v>
          </cell>
          <cell r="J354">
            <v>-2432621221</v>
          </cell>
          <cell r="L354">
            <v>-2769306957</v>
          </cell>
        </row>
        <row r="355">
          <cell r="B355" t="str">
            <v>2150002000</v>
          </cell>
          <cell r="C355" t="str">
            <v>Prov. gratificacion</v>
          </cell>
          <cell r="D355">
            <v>-8580907</v>
          </cell>
          <cell r="E355">
            <v>-108456792</v>
          </cell>
          <cell r="F355">
            <v>-24604343</v>
          </cell>
          <cell r="G355">
            <v>4021724</v>
          </cell>
          <cell r="H355">
            <v>-38834619</v>
          </cell>
          <cell r="I355">
            <v>-3406844</v>
          </cell>
          <cell r="J355">
            <v>-1863678274</v>
          </cell>
          <cell r="L355">
            <v>-2043540055</v>
          </cell>
        </row>
        <row r="356">
          <cell r="B356" t="str">
            <v>2150001000</v>
          </cell>
          <cell r="C356" t="str">
            <v>Indemnización años de servicio cp</v>
          </cell>
          <cell r="D356">
            <v>-3000000</v>
          </cell>
          <cell r="E356">
            <v>-77539840</v>
          </cell>
          <cell r="F356">
            <v>-6010400</v>
          </cell>
          <cell r="H356">
            <v>-6813520</v>
          </cell>
          <cell r="J356">
            <v>-217924525</v>
          </cell>
          <cell r="L356">
            <v>-311288285</v>
          </cell>
        </row>
        <row r="357">
          <cell r="B357" t="str">
            <v>2150001100</v>
          </cell>
          <cell r="C357" t="str">
            <v>Prov Indemnización Actuarial corriente</v>
          </cell>
          <cell r="D357">
            <v>-61290264</v>
          </cell>
          <cell r="E357">
            <v>-2169931</v>
          </cell>
          <cell r="J357">
            <v>-351018422</v>
          </cell>
          <cell r="L357">
            <v>-414478617</v>
          </cell>
        </row>
        <row r="358">
          <cell r="B358" t="str">
            <v>OTROS PASIVOS NO FINANCIEROS COR</v>
          </cell>
          <cell r="C358" t="str">
            <v>Otros pasivos no financieros corrientes</v>
          </cell>
          <cell r="D358">
            <v>-864733305</v>
          </cell>
          <cell r="E358">
            <v>-2180971951</v>
          </cell>
          <cell r="F358">
            <v>-424689638</v>
          </cell>
          <cell r="G358">
            <v>-14190120</v>
          </cell>
          <cell r="H358">
            <v>-203069911</v>
          </cell>
          <cell r="I358">
            <v>-5635795</v>
          </cell>
          <cell r="J358">
            <v>-16869182535</v>
          </cell>
          <cell r="L358">
            <v>-20562473255</v>
          </cell>
        </row>
        <row r="359">
          <cell r="B359" t="str">
            <v>2164002500</v>
          </cell>
          <cell r="C359" t="str">
            <v>Impto retencion extranjero</v>
          </cell>
          <cell r="F359">
            <v>-192842</v>
          </cell>
          <cell r="G359">
            <v>0</v>
          </cell>
          <cell r="H359">
            <v>0</v>
          </cell>
          <cell r="J359">
            <v>0</v>
          </cell>
          <cell r="L359">
            <v>-192842</v>
          </cell>
        </row>
        <row r="360">
          <cell r="B360" t="str">
            <v>2164003000</v>
          </cell>
          <cell r="C360" t="str">
            <v>Impuesto unico a los trabajadores</v>
          </cell>
          <cell r="D360">
            <v>-290017</v>
          </cell>
          <cell r="E360">
            <v>-6892342</v>
          </cell>
          <cell r="F360">
            <v>-6174012</v>
          </cell>
          <cell r="G360">
            <v>-1766161</v>
          </cell>
          <cell r="H360">
            <v>-4006645</v>
          </cell>
          <cell r="I360">
            <v>-209204</v>
          </cell>
          <cell r="J360">
            <v>-175028456</v>
          </cell>
          <cell r="L360">
            <v>-194366837</v>
          </cell>
        </row>
        <row r="361">
          <cell r="B361" t="str">
            <v>1160008000</v>
          </cell>
          <cell r="C361" t="str">
            <v>Impto especifico petroleo</v>
          </cell>
          <cell r="D361">
            <v>0</v>
          </cell>
          <cell r="E361">
            <v>0</v>
          </cell>
          <cell r="G361">
            <v>10061</v>
          </cell>
          <cell r="J361">
            <v>3035236</v>
          </cell>
          <cell r="L361">
            <v>3045297</v>
          </cell>
        </row>
        <row r="362">
          <cell r="B362" t="str">
            <v>2164001000</v>
          </cell>
          <cell r="C362" t="str">
            <v>Impuesto al valor agregado (iva debito)</v>
          </cell>
          <cell r="D362">
            <v>-488523968</v>
          </cell>
          <cell r="E362">
            <v>-979193277</v>
          </cell>
          <cell r="F362">
            <v>0</v>
          </cell>
          <cell r="G362">
            <v>0</v>
          </cell>
          <cell r="H362">
            <v>0</v>
          </cell>
          <cell r="J362">
            <v>-14469466678</v>
          </cell>
          <cell r="L362">
            <v>-15937183923</v>
          </cell>
        </row>
        <row r="363">
          <cell r="B363" t="str">
            <v>2164001500</v>
          </cell>
          <cell r="C363" t="str">
            <v>Iva por pagar</v>
          </cell>
          <cell r="D363">
            <v>-177722940</v>
          </cell>
          <cell r="E363">
            <v>-719016086</v>
          </cell>
          <cell r="F363">
            <v>-153646994</v>
          </cell>
          <cell r="G363">
            <v>0</v>
          </cell>
          <cell r="H363">
            <v>-164426409</v>
          </cell>
          <cell r="J363">
            <v>3357400864</v>
          </cell>
          <cell r="L363">
            <v>2142588435</v>
          </cell>
        </row>
        <row r="364">
          <cell r="B364" t="str">
            <v>2164004000</v>
          </cell>
          <cell r="C364" t="str">
            <v>Impuesto sobre honorarios</v>
          </cell>
          <cell r="E364">
            <v>0</v>
          </cell>
          <cell r="F364">
            <v>-3385420</v>
          </cell>
          <cell r="G364">
            <v>-443841</v>
          </cell>
          <cell r="H364">
            <v>-586943</v>
          </cell>
          <cell r="J364">
            <v>0</v>
          </cell>
          <cell r="L364">
            <v>-4416204</v>
          </cell>
        </row>
        <row r="365">
          <cell r="B365" t="str">
            <v>2164005500</v>
          </cell>
          <cell r="C365" t="str">
            <v>PPM por pagar</v>
          </cell>
          <cell r="D365">
            <v>-168058282</v>
          </cell>
          <cell r="E365">
            <v>-338690901</v>
          </cell>
          <cell r="F365">
            <v>-76798170</v>
          </cell>
          <cell r="G365">
            <v>-11990179</v>
          </cell>
          <cell r="H365">
            <v>-34049914</v>
          </cell>
          <cell r="I365">
            <v>-5426591</v>
          </cell>
          <cell r="J365">
            <v>-3879964710</v>
          </cell>
          <cell r="L365">
            <v>-4514978747</v>
          </cell>
        </row>
        <row r="366">
          <cell r="B366" t="str">
            <v>2180002500</v>
          </cell>
          <cell r="C366" t="str">
            <v>Ingresos servicios de ingeneria</v>
          </cell>
          <cell r="D366">
            <v>-26170780</v>
          </cell>
          <cell r="E366">
            <v>-137179345</v>
          </cell>
          <cell r="J366">
            <v>-1063774737</v>
          </cell>
          <cell r="L366">
            <v>-1227124862</v>
          </cell>
        </row>
        <row r="367">
          <cell r="B367" t="str">
            <v>2180002000</v>
          </cell>
          <cell r="C367" t="str">
            <v>Ingresos anticipados</v>
          </cell>
          <cell r="F367">
            <v>-184492200</v>
          </cell>
          <cell r="J367">
            <v>-514821025</v>
          </cell>
          <cell r="L367">
            <v>-699313225</v>
          </cell>
        </row>
        <row r="368">
          <cell r="B368" t="str">
            <v>2180009999</v>
          </cell>
          <cell r="C368" t="str">
            <v>Val m/e ingresos anticipados corto plazo</v>
          </cell>
          <cell r="D368">
            <v>-3967318</v>
          </cell>
          <cell r="J368">
            <v>-126563029</v>
          </cell>
          <cell r="L368">
            <v>-130530347</v>
          </cell>
        </row>
        <row r="369">
          <cell r="B369" t="str">
            <v>PASIVOS, NO CORRIENTES</v>
          </cell>
          <cell r="C369" t="str">
            <v>Pasivos, No Corrientes</v>
          </cell>
          <cell r="D369">
            <v>-17714004272</v>
          </cell>
          <cell r="E369">
            <v>-57135422252</v>
          </cell>
          <cell r="F369">
            <v>-88344895</v>
          </cell>
          <cell r="G369">
            <v>-887393843</v>
          </cell>
          <cell r="H369">
            <v>-462230980</v>
          </cell>
          <cell r="J369">
            <v>-1095974450081</v>
          </cell>
          <cell r="K369">
            <v>157641702</v>
          </cell>
          <cell r="L369">
            <v>-1172104204621</v>
          </cell>
        </row>
        <row r="370">
          <cell r="B370" t="str">
            <v>OTROS PASIVOS FINANCIEROS, NO CO</v>
          </cell>
          <cell r="C370" t="str">
            <v>Otros Pasivos Financieros, No Corriente</v>
          </cell>
          <cell r="D370">
            <v>-13788326688</v>
          </cell>
          <cell r="E370">
            <v>-39524427679</v>
          </cell>
          <cell r="J370">
            <v>-1068315522440</v>
          </cell>
          <cell r="L370">
            <v>-1121628276807</v>
          </cell>
        </row>
        <row r="371">
          <cell r="B371" t="str">
            <v>2226001000</v>
          </cell>
          <cell r="C371" t="str">
            <v>Obligación  Contrato Derivado no Corriente</v>
          </cell>
          <cell r="J371">
            <v>-2332105659</v>
          </cell>
          <cell r="L371">
            <v>-2332105659</v>
          </cell>
        </row>
        <row r="372">
          <cell r="B372" t="str">
            <v>2222001000</v>
          </cell>
          <cell r="C372" t="str">
            <v>Prestamos largo plazo m/n</v>
          </cell>
          <cell r="E372">
            <v>-20000000000</v>
          </cell>
          <cell r="J372">
            <v>-116495194500</v>
          </cell>
          <cell r="L372">
            <v>-136495194500</v>
          </cell>
        </row>
        <row r="373">
          <cell r="B373" t="str">
            <v>1370001500</v>
          </cell>
          <cell r="C373" t="str">
            <v>Activación gtos bancarios</v>
          </cell>
          <cell r="J373">
            <v>202857309</v>
          </cell>
          <cell r="L373">
            <v>202857309</v>
          </cell>
        </row>
        <row r="374">
          <cell r="B374" t="str">
            <v>2224003700</v>
          </cell>
          <cell r="C374" t="str">
            <v>Prov intereses devengados AFR</v>
          </cell>
          <cell r="D374">
            <v>-96515357</v>
          </cell>
          <cell r="E374">
            <v>-128424763</v>
          </cell>
          <cell r="J374">
            <v>-768219366</v>
          </cell>
          <cell r="L374">
            <v>-993159486</v>
          </cell>
        </row>
        <row r="375">
          <cell r="B375" t="str">
            <v>2220002000</v>
          </cell>
          <cell r="C375" t="str">
            <v>Oblig bonos largo plazo en UF</v>
          </cell>
          <cell r="J375">
            <v>-827943072000</v>
          </cell>
          <cell r="L375">
            <v>-827943072000</v>
          </cell>
        </row>
        <row r="376">
          <cell r="B376" t="str">
            <v>2220003000</v>
          </cell>
          <cell r="C376" t="str">
            <v>Mayor valor bonos</v>
          </cell>
          <cell r="J376">
            <v>-4872844547</v>
          </cell>
          <cell r="L376">
            <v>-4872844547</v>
          </cell>
        </row>
        <row r="377">
          <cell r="B377" t="str">
            <v>1370001000</v>
          </cell>
          <cell r="C377" t="str">
            <v>Menor valor bonos</v>
          </cell>
          <cell r="J377">
            <v>3095374721</v>
          </cell>
          <cell r="L377">
            <v>3095374721</v>
          </cell>
        </row>
        <row r="378">
          <cell r="B378" t="str">
            <v>2224003200</v>
          </cell>
          <cell r="C378" t="str">
            <v>AFR documentados LP</v>
          </cell>
          <cell r="D378">
            <v>-4759596597</v>
          </cell>
          <cell r="E378">
            <v>-5198387080</v>
          </cell>
          <cell r="J378">
            <v>-47136370370</v>
          </cell>
          <cell r="L378">
            <v>-57094354047</v>
          </cell>
        </row>
        <row r="379">
          <cell r="B379" t="str">
            <v>2224009900</v>
          </cell>
          <cell r="C379" t="str">
            <v>Reajuste AFR documentados</v>
          </cell>
          <cell r="D379">
            <v>-8932214734</v>
          </cell>
          <cell r="E379">
            <v>-14197615836</v>
          </cell>
          <cell r="J379">
            <v>-72065948028</v>
          </cell>
          <cell r="L379">
            <v>-95195778598</v>
          </cell>
        </row>
        <row r="380">
          <cell r="B380" t="str">
            <v>PASIVOS POR ARRENDAMIENTOS NO CO</v>
          </cell>
          <cell r="C380" t="str">
            <v>Pasivos por arrendamientos no corrientes</v>
          </cell>
          <cell r="D380">
            <v>-2947451</v>
          </cell>
          <cell r="E380">
            <v>-117303069</v>
          </cell>
          <cell r="F380">
            <v>-88344895</v>
          </cell>
          <cell r="G380">
            <v>-887393843</v>
          </cell>
          <cell r="H380">
            <v>-132230980</v>
          </cell>
          <cell r="J380">
            <v>-1116028283</v>
          </cell>
          <cell r="K380">
            <v>0</v>
          </cell>
          <cell r="L380">
            <v>-2344248521</v>
          </cell>
        </row>
        <row r="381">
          <cell r="B381" t="str">
            <v>2224006000</v>
          </cell>
          <cell r="C381" t="str">
            <v>Deuda por arrendamiento operativo LP</v>
          </cell>
          <cell r="D381">
            <v>-2947451</v>
          </cell>
          <cell r="E381">
            <v>-117303069</v>
          </cell>
          <cell r="F381">
            <v>-88344895</v>
          </cell>
          <cell r="G381">
            <v>-887393843</v>
          </cell>
          <cell r="H381">
            <v>-132230980</v>
          </cell>
          <cell r="J381">
            <v>-1116028283</v>
          </cell>
          <cell r="K381">
            <v>0</v>
          </cell>
          <cell r="L381">
            <v>-2344248521</v>
          </cell>
        </row>
        <row r="382">
          <cell r="B382" t="str">
            <v>OTRAS CUENTAS POR PAGAR, NO CORR</v>
          </cell>
          <cell r="C382" t="str">
            <v>Otras cuentas por pagar, no corrientes</v>
          </cell>
          <cell r="D382">
            <v>-287019468</v>
          </cell>
          <cell r="E382">
            <v>-36895856</v>
          </cell>
          <cell r="J382">
            <v>-852580760</v>
          </cell>
          <cell r="L382">
            <v>-1176496084</v>
          </cell>
        </row>
        <row r="383">
          <cell r="B383" t="str">
            <v>2224001000</v>
          </cell>
          <cell r="C383" t="str">
            <v>AFR devolucion Agua Potable LP</v>
          </cell>
          <cell r="D383">
            <v>-177696704</v>
          </cell>
          <cell r="E383">
            <v>-29836659</v>
          </cell>
          <cell r="J383">
            <v>-731165407</v>
          </cell>
          <cell r="L383">
            <v>-938698770</v>
          </cell>
        </row>
        <row r="384">
          <cell r="B384" t="str">
            <v>2225009900</v>
          </cell>
          <cell r="C384" t="str">
            <v>Valoracion m/e proveedores largo plazo</v>
          </cell>
          <cell r="D384">
            <v>-45986594</v>
          </cell>
          <cell r="J384">
            <v>-72464966</v>
          </cell>
          <cell r="L384">
            <v>-118451560</v>
          </cell>
        </row>
        <row r="385">
          <cell r="B385" t="str">
            <v>2225003000</v>
          </cell>
          <cell r="C385" t="str">
            <v>Proveedores L.P.</v>
          </cell>
          <cell r="J385">
            <v>-48950387</v>
          </cell>
          <cell r="L385">
            <v>-48950387</v>
          </cell>
        </row>
        <row r="386">
          <cell r="B386" t="str">
            <v>2225002000</v>
          </cell>
          <cell r="C386" t="str">
            <v>Acreedores varios largo plazo</v>
          </cell>
          <cell r="D386">
            <v>-63336170</v>
          </cell>
          <cell r="E386">
            <v>-7059197</v>
          </cell>
          <cell r="L386">
            <v>-70395367</v>
          </cell>
        </row>
        <row r="387">
          <cell r="B387" t="str">
            <v>CUENTAS POR PAGAR  ENTIDADES REL</v>
          </cell>
          <cell r="C387" t="str">
            <v>Cuentas por pagar  Entidades Relacionadas , No Corriente</v>
          </cell>
          <cell r="H387">
            <v>-330000000</v>
          </cell>
          <cell r="K387">
            <v>330000000</v>
          </cell>
          <cell r="L387">
            <v>0</v>
          </cell>
        </row>
        <row r="388">
          <cell r="B388" t="str">
            <v>2223002000</v>
          </cell>
          <cell r="C388" t="str">
            <v>Prestamos de  Empresa Relacionadas - no corriente</v>
          </cell>
          <cell r="H388">
            <v>-330000000</v>
          </cell>
          <cell r="K388">
            <v>330000000</v>
          </cell>
          <cell r="L388">
            <v>0</v>
          </cell>
        </row>
        <row r="389">
          <cell r="B389" t="str">
            <v>OTRAS PROVISIONES A LARGO PLAZO</v>
          </cell>
          <cell r="C389" t="str">
            <v>Otras provisiones a largo plazo</v>
          </cell>
          <cell r="E389">
            <v>-1839278572</v>
          </cell>
          <cell r="L389">
            <v>-1839278572</v>
          </cell>
        </row>
        <row r="390">
          <cell r="B390" t="str">
            <v>2230009900</v>
          </cell>
          <cell r="C390" t="str">
            <v>Valorizacion otas provisiones LP</v>
          </cell>
          <cell r="E390">
            <v>-919959819</v>
          </cell>
          <cell r="L390">
            <v>-919959819</v>
          </cell>
        </row>
        <row r="391">
          <cell r="B391" t="str">
            <v>2230001500</v>
          </cell>
          <cell r="C391" t="str">
            <v>Otras provisiones  largo plazo</v>
          </cell>
          <cell r="E391">
            <v>-919318753</v>
          </cell>
          <cell r="L391">
            <v>-919318753</v>
          </cell>
        </row>
        <row r="392">
          <cell r="B392" t="str">
            <v>PASIVO POR IMPUESTOS DIFERIDOS</v>
          </cell>
          <cell r="C392" t="str">
            <v>Pasivo por impuestos diferidos</v>
          </cell>
          <cell r="D392">
            <v>-2362300236</v>
          </cell>
          <cell r="E392">
            <v>-12595251718</v>
          </cell>
          <cell r="F392">
            <v>0</v>
          </cell>
          <cell r="G392">
            <v>0</v>
          </cell>
          <cell r="H392">
            <v>0</v>
          </cell>
          <cell r="J392">
            <v>0</v>
          </cell>
          <cell r="K392">
            <v>-172358298</v>
          </cell>
          <cell r="L392">
            <v>-15129910252</v>
          </cell>
        </row>
        <row r="393">
          <cell r="B393" t="str">
            <v>224000100C</v>
          </cell>
          <cell r="C393" t="str">
            <v>Pasivo x impuestos diferidos</v>
          </cell>
          <cell r="D393">
            <v>481750448</v>
          </cell>
          <cell r="E393">
            <v>11609549007</v>
          </cell>
          <cell r="F393">
            <v>44905171</v>
          </cell>
          <cell r="G393">
            <v>301289582</v>
          </cell>
          <cell r="H393">
            <v>155063211</v>
          </cell>
          <cell r="J393">
            <v>41398260462</v>
          </cell>
          <cell r="K393">
            <v>-172358298</v>
          </cell>
          <cell r="L393">
            <v>53818459583</v>
          </cell>
        </row>
        <row r="394">
          <cell r="B394" t="str">
            <v>2240003000</v>
          </cell>
          <cell r="C394" t="str">
            <v>Pasivo impuesto diferidos IFRS 16</v>
          </cell>
          <cell r="D394">
            <v>-1568299</v>
          </cell>
          <cell r="E394">
            <v>-57342886</v>
          </cell>
          <cell r="F394">
            <v>-45656121</v>
          </cell>
          <cell r="G394">
            <v>-295160646</v>
          </cell>
          <cell r="H394">
            <v>-110723000</v>
          </cell>
          <cell r="J394">
            <v>-515651893</v>
          </cell>
          <cell r="K394">
            <v>0</v>
          </cell>
          <cell r="L394">
            <v>-1026102845</v>
          </cell>
        </row>
        <row r="395">
          <cell r="B395" t="str">
            <v>2240001000</v>
          </cell>
          <cell r="C395" t="str">
            <v>Impuesto diferidos por pagar</v>
          </cell>
          <cell r="D395">
            <v>-2842482385</v>
          </cell>
          <cell r="E395">
            <v>-24147457839</v>
          </cell>
          <cell r="F395">
            <v>750950</v>
          </cell>
          <cell r="G395">
            <v>-6128936</v>
          </cell>
          <cell r="H395">
            <v>-44340211</v>
          </cell>
          <cell r="J395">
            <v>-40882608569</v>
          </cell>
          <cell r="L395">
            <v>-67922266990</v>
          </cell>
        </row>
        <row r="396">
          <cell r="B396" t="str">
            <v>PROVISIONES NO CORRIENTES POR BE</v>
          </cell>
          <cell r="C396" t="str">
            <v>Provisiones no corrientes por beneficios a los empleados</v>
          </cell>
          <cell r="D396">
            <v>-401908149</v>
          </cell>
          <cell r="E396">
            <v>-2301293001</v>
          </cell>
          <cell r="F396">
            <v>0</v>
          </cell>
          <cell r="H396">
            <v>0</v>
          </cell>
          <cell r="J396">
            <v>-19561541007</v>
          </cell>
          <cell r="L396">
            <v>-22264742157</v>
          </cell>
        </row>
        <row r="397">
          <cell r="B397" t="str">
            <v>2230001100</v>
          </cell>
          <cell r="C397" t="str">
            <v>Prov Indemnización Actuarial No corriente</v>
          </cell>
          <cell r="D397">
            <v>-418287949</v>
          </cell>
          <cell r="E397">
            <v>-2146746490</v>
          </cell>
          <cell r="J397">
            <v>-16913618702</v>
          </cell>
          <cell r="L397">
            <v>-19478653141</v>
          </cell>
        </row>
        <row r="398">
          <cell r="B398" t="str">
            <v>2230001000</v>
          </cell>
          <cell r="C398" t="str">
            <v>Provisiones indemnizacion años largo plazo</v>
          </cell>
          <cell r="D398">
            <v>-6000000</v>
          </cell>
          <cell r="E398">
            <v>-583710541</v>
          </cell>
          <cell r="F398">
            <v>-75669060</v>
          </cell>
          <cell r="H398">
            <v>-58927380</v>
          </cell>
          <cell r="J398">
            <v>-5189313916</v>
          </cell>
          <cell r="L398">
            <v>-5913620897</v>
          </cell>
        </row>
        <row r="399">
          <cell r="B399" t="str">
            <v>1324002000</v>
          </cell>
          <cell r="C399" t="str">
            <v>Anticipos fondos de indemnizacion</v>
          </cell>
          <cell r="D399">
            <v>22379800</v>
          </cell>
          <cell r="E399">
            <v>429164030</v>
          </cell>
          <cell r="F399">
            <v>75669060</v>
          </cell>
          <cell r="H399">
            <v>58927380</v>
          </cell>
          <cell r="J399">
            <v>2541391611</v>
          </cell>
          <cell r="L399">
            <v>3127531881</v>
          </cell>
        </row>
        <row r="400">
          <cell r="B400" t="str">
            <v>OTROS PASIVOS NO FINANCIEROS NO</v>
          </cell>
          <cell r="C400" t="str">
            <v>Otros pasivos no financieros no corrientes</v>
          </cell>
          <cell r="D400">
            <v>-871502280</v>
          </cell>
          <cell r="E400">
            <v>-720972357</v>
          </cell>
          <cell r="J400">
            <v>-6128777591</v>
          </cell>
          <cell r="L400">
            <v>-7721252228</v>
          </cell>
        </row>
        <row r="401">
          <cell r="B401" t="str">
            <v>2280001500</v>
          </cell>
          <cell r="C401" t="str">
            <v>Ing diferidos por inversiones otras sociedades</v>
          </cell>
          <cell r="D401">
            <v>-871502280</v>
          </cell>
          <cell r="E401">
            <v>-720972357</v>
          </cell>
          <cell r="J401">
            <v>-5762702152</v>
          </cell>
          <cell r="L401">
            <v>-7355176789</v>
          </cell>
        </row>
        <row r="402">
          <cell r="B402" t="str">
            <v>2280002000</v>
          </cell>
          <cell r="C402" t="str">
            <v>Ingresos anticipados largo plazo</v>
          </cell>
          <cell r="J402">
            <v>-366075439</v>
          </cell>
          <cell r="L402">
            <v>-366075439</v>
          </cell>
        </row>
        <row r="403">
          <cell r="B403" t="str">
            <v>PATRIMONIO NETO</v>
          </cell>
          <cell r="C403" t="str">
            <v>Patrimonio Neto</v>
          </cell>
          <cell r="D403">
            <v>-73564153279</v>
          </cell>
          <cell r="E403">
            <v>-325713953042</v>
          </cell>
          <cell r="F403">
            <v>-9573756705</v>
          </cell>
          <cell r="G403">
            <v>-5195031269</v>
          </cell>
          <cell r="H403">
            <v>-11218747525</v>
          </cell>
          <cell r="I403">
            <v>-7379466536</v>
          </cell>
          <cell r="J403">
            <v>-942232458078</v>
          </cell>
          <cell r="K403">
            <v>432612650500</v>
          </cell>
          <cell r="L403">
            <v>-942264915934</v>
          </cell>
        </row>
        <row r="404">
          <cell r="B404" t="str">
            <v>PATRIMONIO NETO ATRIBUIBLE A LOS</v>
          </cell>
          <cell r="C404" t="str">
            <v>Patrimonio Neto Atribuible a los Tenedores de Instrumentos d</v>
          </cell>
          <cell r="D404">
            <v>-73564153279</v>
          </cell>
          <cell r="E404">
            <v>-325713953042</v>
          </cell>
          <cell r="F404">
            <v>-9573756705</v>
          </cell>
          <cell r="G404">
            <v>-5195031269</v>
          </cell>
          <cell r="H404">
            <v>-11218747525</v>
          </cell>
          <cell r="I404">
            <v>-7379466536</v>
          </cell>
          <cell r="J404">
            <v>-942232458078</v>
          </cell>
          <cell r="K404">
            <v>432645108356</v>
          </cell>
          <cell r="L404">
            <v>-942232458078</v>
          </cell>
        </row>
        <row r="405">
          <cell r="B405" t="str">
            <v>CAPITAL EMITIDO</v>
          </cell>
          <cell r="C405" t="str">
            <v>Capital Emitido</v>
          </cell>
          <cell r="D405">
            <v>-9025832104</v>
          </cell>
          <cell r="E405">
            <v>-153608183051</v>
          </cell>
          <cell r="F405">
            <v>-333787041</v>
          </cell>
          <cell r="G405">
            <v>-506908174</v>
          </cell>
          <cell r="H405">
            <v>-262455762</v>
          </cell>
          <cell r="I405">
            <v>-7971221208</v>
          </cell>
          <cell r="J405">
            <v>-155567353596</v>
          </cell>
          <cell r="K405">
            <v>171708387340</v>
          </cell>
          <cell r="L405">
            <v>-155567353596</v>
          </cell>
        </row>
        <row r="406">
          <cell r="B406" t="str">
            <v>2310001000</v>
          </cell>
          <cell r="C406" t="str">
            <v>Capital, aportes fiscales</v>
          </cell>
          <cell r="D406">
            <v>-9025832104</v>
          </cell>
          <cell r="E406">
            <v>-153608183051</v>
          </cell>
          <cell r="F406">
            <v>-333787041</v>
          </cell>
          <cell r="G406">
            <v>-506908174</v>
          </cell>
          <cell r="H406">
            <v>-262455762</v>
          </cell>
          <cell r="I406">
            <v>-7971221208</v>
          </cell>
          <cell r="J406">
            <v>-155567353596</v>
          </cell>
          <cell r="K406">
            <v>171708387340</v>
          </cell>
          <cell r="L406">
            <v>-155567353596</v>
          </cell>
        </row>
        <row r="407">
          <cell r="B407" t="str">
            <v>GANANCIAS (PERDIDAS) ACUMULADAS</v>
          </cell>
          <cell r="C407" t="str">
            <v>Ganancias (perdidas) acumuladas</v>
          </cell>
          <cell r="D407">
            <v>-65292590308</v>
          </cell>
          <cell r="E407">
            <v>-233166195854</v>
          </cell>
          <cell r="F407">
            <v>-9267248862</v>
          </cell>
          <cell r="G407">
            <v>-4729180641</v>
          </cell>
          <cell r="H407">
            <v>-10977741316</v>
          </cell>
          <cell r="I407">
            <v>181038739</v>
          </cell>
          <cell r="J407">
            <v>-628500080318</v>
          </cell>
          <cell r="K407">
            <v>323251918242</v>
          </cell>
          <cell r="L407">
            <v>-628500080318</v>
          </cell>
        </row>
        <row r="408">
          <cell r="B408" t="str">
            <v>2320006000</v>
          </cell>
          <cell r="C408" t="str">
            <v>Aplicacion reserva IFRS filiales</v>
          </cell>
          <cell r="E408">
            <v>-4267843417</v>
          </cell>
          <cell r="J408">
            <v>-53758354008</v>
          </cell>
          <cell r="K408">
            <v>4267843417</v>
          </cell>
          <cell r="L408">
            <v>-53758354008</v>
          </cell>
        </row>
        <row r="409">
          <cell r="B409" t="str">
            <v>2320004900</v>
          </cell>
          <cell r="C409" t="str">
            <v>Reserva por ajustes varios IFRS</v>
          </cell>
          <cell r="D409">
            <v>1899200057</v>
          </cell>
          <cell r="E409">
            <v>-3364978157</v>
          </cell>
          <cell r="J409">
            <v>-86961797529</v>
          </cell>
          <cell r="K409">
            <v>1465778100</v>
          </cell>
          <cell r="L409">
            <v>-86961797529</v>
          </cell>
        </row>
        <row r="410">
          <cell r="B410" t="str">
            <v>2320004700</v>
          </cell>
          <cell r="C410" t="str">
            <v>Reserva revalorizacion activo fijo</v>
          </cell>
          <cell r="D410">
            <v>-16099877507</v>
          </cell>
          <cell r="E410">
            <v>-89398569226</v>
          </cell>
          <cell r="G410">
            <v>0</v>
          </cell>
          <cell r="H410">
            <v>0</v>
          </cell>
          <cell r="J410">
            <v>-146708461975</v>
          </cell>
          <cell r="K410">
            <v>105498446733</v>
          </cell>
          <cell r="L410">
            <v>-146708461975</v>
          </cell>
        </row>
        <row r="411">
          <cell r="B411" t="str">
            <v>2320005000</v>
          </cell>
          <cell r="C411" t="str">
            <v>Revalorizacion de Capital</v>
          </cell>
          <cell r="D411">
            <v>-77371150</v>
          </cell>
          <cell r="K411">
            <v>77371150</v>
          </cell>
          <cell r="L411">
            <v>0</v>
          </cell>
        </row>
        <row r="412">
          <cell r="B412" t="str">
            <v>2320005500</v>
          </cell>
          <cell r="C412" t="str">
            <v>Otras Reservas</v>
          </cell>
          <cell r="D412">
            <v>-4699826968</v>
          </cell>
          <cell r="E412">
            <v>-56251065894</v>
          </cell>
          <cell r="F412">
            <v>0</v>
          </cell>
          <cell r="G412">
            <v>0</v>
          </cell>
          <cell r="H412">
            <v>-229912412</v>
          </cell>
          <cell r="J412">
            <v>-108113622413</v>
          </cell>
          <cell r="K412">
            <v>61180805274</v>
          </cell>
          <cell r="L412">
            <v>-108113622413</v>
          </cell>
        </row>
        <row r="413">
          <cell r="B413" t="str">
            <v>2350001000</v>
          </cell>
          <cell r="C413" t="str">
            <v>Resultados acumulados al inici</v>
          </cell>
          <cell r="D413">
            <v>-44671022544</v>
          </cell>
          <cell r="E413">
            <v>-76335574600</v>
          </cell>
          <cell r="F413">
            <v>-9370323875</v>
          </cell>
          <cell r="G413">
            <v>-4428815968</v>
          </cell>
          <cell r="H413">
            <v>-10762834275</v>
          </cell>
          <cell r="I413">
            <v>403918187</v>
          </cell>
          <cell r="J413">
            <v>-218048757142</v>
          </cell>
          <cell r="K413">
            <v>145164653075</v>
          </cell>
          <cell r="L413">
            <v>-218048757142</v>
          </cell>
        </row>
        <row r="414">
          <cell r="B414" t="str">
            <v>2350002000</v>
          </cell>
          <cell r="C414" t="str">
            <v>Utilidad (pérdida)del ejercicio</v>
          </cell>
          <cell r="D414">
            <v>-2859716062</v>
          </cell>
          <cell r="E414">
            <v>-9298024114</v>
          </cell>
          <cell r="F414">
            <v>-655556021</v>
          </cell>
          <cell r="G414">
            <v>-622604604</v>
          </cell>
          <cell r="H414">
            <v>-347573981</v>
          </cell>
          <cell r="I414">
            <v>-222879448</v>
          </cell>
          <cell r="J414">
            <v>-54909068450</v>
          </cell>
          <cell r="K414">
            <v>14006354230</v>
          </cell>
          <cell r="L414">
            <v>-54909068450</v>
          </cell>
        </row>
        <row r="415">
          <cell r="B415" t="str">
            <v>2360001000</v>
          </cell>
          <cell r="C415" t="str">
            <v>Dividendos provisorios</v>
          </cell>
          <cell r="D415">
            <v>1216023866</v>
          </cell>
          <cell r="E415">
            <v>5749859554</v>
          </cell>
          <cell r="F415">
            <v>758631034</v>
          </cell>
          <cell r="G415">
            <v>322239931</v>
          </cell>
          <cell r="H415">
            <v>362579352</v>
          </cell>
          <cell r="J415">
            <v>39999981199</v>
          </cell>
          <cell r="K415">
            <v>-8409333737</v>
          </cell>
          <cell r="L415">
            <v>39999981199</v>
          </cell>
        </row>
        <row r="416">
          <cell r="B416" t="str">
            <v>PRIMAS DE EMISION</v>
          </cell>
          <cell r="C416" t="str">
            <v>Primas de emision</v>
          </cell>
          <cell r="J416">
            <v>-164064038163</v>
          </cell>
          <cell r="L416">
            <v>-164064038163</v>
          </cell>
        </row>
        <row r="417">
          <cell r="B417" t="str">
            <v>2310002000</v>
          </cell>
          <cell r="C417" t="str">
            <v>Sobreprecio venta acciones propias</v>
          </cell>
          <cell r="J417">
            <v>-164064038163</v>
          </cell>
          <cell r="L417">
            <v>-164064038163</v>
          </cell>
        </row>
        <row r="418">
          <cell r="B418" t="str">
            <v>OTRAS PARTICIPACIONES EN EL PATR</v>
          </cell>
          <cell r="C418" t="str">
            <v>Otras participaciones en el patrimonio</v>
          </cell>
          <cell r="D418">
            <v>754269133</v>
          </cell>
          <cell r="E418">
            <v>61060425863</v>
          </cell>
          <cell r="F418">
            <v>27279198</v>
          </cell>
          <cell r="G418">
            <v>41057546</v>
          </cell>
          <cell r="H418">
            <v>21449553</v>
          </cell>
          <cell r="I418">
            <v>410715933</v>
          </cell>
          <cell r="J418">
            <v>5965550209</v>
          </cell>
          <cell r="K418">
            <v>-62315197226</v>
          </cell>
          <cell r="L418">
            <v>5965550209</v>
          </cell>
        </row>
        <row r="419">
          <cell r="B419" t="str">
            <v>2320004500</v>
          </cell>
          <cell r="C419" t="str">
            <v>Combinacion de negocio</v>
          </cell>
          <cell r="D419">
            <v>16620779</v>
          </cell>
          <cell r="E419">
            <v>48506589048</v>
          </cell>
          <cell r="G419">
            <v>-370210</v>
          </cell>
          <cell r="I419">
            <v>410715933</v>
          </cell>
          <cell r="J419">
            <v>-6748402472</v>
          </cell>
          <cell r="K419">
            <v>-48933555550</v>
          </cell>
          <cell r="L419">
            <v>-6748402472</v>
          </cell>
        </row>
        <row r="420">
          <cell r="B420" t="str">
            <v>2320002000</v>
          </cell>
          <cell r="C420" t="str">
            <v>Reserva capital propio art.41</v>
          </cell>
          <cell r="D420">
            <v>737648354</v>
          </cell>
          <cell r="E420">
            <v>12553836815</v>
          </cell>
          <cell r="F420">
            <v>27279198</v>
          </cell>
          <cell r="G420">
            <v>41427756</v>
          </cell>
          <cell r="H420">
            <v>21449553</v>
          </cell>
          <cell r="J420">
            <v>12713952681</v>
          </cell>
          <cell r="K420">
            <v>-13381641676</v>
          </cell>
          <cell r="L420">
            <v>12713952681</v>
          </cell>
        </row>
        <row r="421">
          <cell r="B421" t="str">
            <v>OTRAS RESERVAS</v>
          </cell>
          <cell r="C421" t="str">
            <v>Otras Reservas</v>
          </cell>
          <cell r="J421">
            <v>-66536210</v>
          </cell>
          <cell r="L421">
            <v>-66536210</v>
          </cell>
        </row>
        <row r="422">
          <cell r="B422" t="str">
            <v>2320007000</v>
          </cell>
          <cell r="C422" t="str">
            <v>Otras Reservas Cobertura</v>
          </cell>
          <cell r="J422">
            <v>-66536210</v>
          </cell>
          <cell r="L422">
            <v>-66536210</v>
          </cell>
        </row>
        <row r="423">
          <cell r="B423" t="str">
            <v>PARTICIPACIONES NO CONTROLADORAS</v>
          </cell>
          <cell r="C423" t="str">
            <v>Participaciones no controladoras</v>
          </cell>
          <cell r="K423">
            <v>-32457856</v>
          </cell>
          <cell r="L423">
            <v>-32457856</v>
          </cell>
        </row>
        <row r="424">
          <cell r="B424" t="str">
            <v>2290001000</v>
          </cell>
          <cell r="C424" t="str">
            <v>Interes Minoritario</v>
          </cell>
          <cell r="K424">
            <v>-32457856</v>
          </cell>
          <cell r="L424">
            <v>-32457856</v>
          </cell>
        </row>
      </sheetData>
      <sheetData sheetId="3">
        <row r="243">
          <cell r="L243">
            <v>927013</v>
          </cell>
        </row>
      </sheetData>
      <sheetData sheetId="4">
        <row r="2">
          <cell r="D2">
            <v>45382</v>
          </cell>
        </row>
      </sheetData>
      <sheetData sheetId="5">
        <row r="15">
          <cell r="D15">
            <v>313345363</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
          <cell r="B2" t="str">
            <v>Al 31 de marzo de 2024</v>
          </cell>
        </row>
      </sheetData>
      <sheetData sheetId="32"/>
      <sheetData sheetId="33"/>
      <sheetData sheetId="34">
        <row r="3">
          <cell r="E3">
            <v>45382</v>
          </cell>
        </row>
      </sheetData>
      <sheetData sheetId="35"/>
      <sheetData sheetId="36">
        <row r="2">
          <cell r="B2" t="str">
            <v>Al 31 de marzo de 2024</v>
          </cell>
        </row>
        <row r="8">
          <cell r="I8">
            <v>9204682</v>
          </cell>
        </row>
        <row r="9">
          <cell r="I9">
            <v>854559</v>
          </cell>
        </row>
        <row r="10">
          <cell r="I10">
            <v>27982706</v>
          </cell>
        </row>
        <row r="11">
          <cell r="I11">
            <v>20108500</v>
          </cell>
        </row>
        <row r="12">
          <cell r="I12">
            <v>22008126</v>
          </cell>
        </row>
        <row r="14">
          <cell r="I14">
            <v>149160</v>
          </cell>
        </row>
        <row r="28">
          <cell r="I28">
            <v>9204683</v>
          </cell>
        </row>
        <row r="29">
          <cell r="I29">
            <v>870429</v>
          </cell>
        </row>
        <row r="30">
          <cell r="I30">
            <v>28005914</v>
          </cell>
        </row>
        <row r="31">
          <cell r="I31">
            <v>20108500</v>
          </cell>
        </row>
        <row r="32">
          <cell r="I32">
            <v>22008126</v>
          </cell>
        </row>
        <row r="34">
          <cell r="I34">
            <v>221628</v>
          </cell>
        </row>
        <row r="45">
          <cell r="B45" t="str">
            <v>Al 31 de diciembre de 2023</v>
          </cell>
        </row>
        <row r="51">
          <cell r="I51">
            <v>8908389</v>
          </cell>
        </row>
        <row r="52">
          <cell r="I52">
            <v>362578</v>
          </cell>
        </row>
        <row r="53">
          <cell r="I53">
            <v>28105636</v>
          </cell>
        </row>
        <row r="54">
          <cell r="I54">
            <v>20002333</v>
          </cell>
        </row>
        <row r="55">
          <cell r="I55">
            <v>22113765</v>
          </cell>
        </row>
        <row r="57">
          <cell r="I57">
            <v>1021576</v>
          </cell>
        </row>
        <row r="58">
          <cell r="I58">
            <v>25058897</v>
          </cell>
        </row>
        <row r="59">
          <cell r="I59">
            <v>452350</v>
          </cell>
        </row>
        <row r="60">
          <cell r="I60">
            <v>949333</v>
          </cell>
        </row>
        <row r="61">
          <cell r="I61">
            <v>0</v>
          </cell>
        </row>
        <row r="62">
          <cell r="I62">
            <v>0</v>
          </cell>
        </row>
        <row r="63">
          <cell r="I63">
            <v>0</v>
          </cell>
        </row>
        <row r="64">
          <cell r="I64">
            <v>109000</v>
          </cell>
        </row>
        <row r="71">
          <cell r="I71">
            <v>8908389</v>
          </cell>
        </row>
        <row r="72">
          <cell r="I72">
            <v>378447</v>
          </cell>
        </row>
        <row r="73">
          <cell r="I73">
            <v>28140448</v>
          </cell>
        </row>
        <row r="74">
          <cell r="I74">
            <v>20002333</v>
          </cell>
        </row>
        <row r="75">
          <cell r="I75">
            <v>22113765</v>
          </cell>
        </row>
        <row r="77">
          <cell r="I77">
            <v>1094044</v>
          </cell>
        </row>
        <row r="78">
          <cell r="I78">
            <v>25131250</v>
          </cell>
        </row>
        <row r="79">
          <cell r="I79">
            <v>523600</v>
          </cell>
        </row>
        <row r="80">
          <cell r="I80">
            <v>997333</v>
          </cell>
        </row>
        <row r="81">
          <cell r="I81">
            <v>0</v>
          </cell>
        </row>
        <row r="82">
          <cell r="I82">
            <v>0</v>
          </cell>
        </row>
        <row r="83">
          <cell r="I83">
            <v>0</v>
          </cell>
        </row>
        <row r="84">
          <cell r="I84">
            <v>109000</v>
          </cell>
        </row>
        <row r="85">
          <cell r="I85">
            <v>107398609</v>
          </cell>
        </row>
      </sheetData>
      <sheetData sheetId="37">
        <row r="2">
          <cell r="B2" t="str">
            <v>Al 31 de marzo de 2024</v>
          </cell>
        </row>
        <row r="21">
          <cell r="J21">
            <v>136292337</v>
          </cell>
        </row>
      </sheetData>
      <sheetData sheetId="38">
        <row r="2">
          <cell r="B2" t="str">
            <v>Al 31 de marzo de 2024</v>
          </cell>
        </row>
      </sheetData>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a Resumen gtos"/>
      <sheetName val="notas  AA-AC-AM"/>
      <sheetName val="Notas adicionales"/>
    </sheetNames>
    <sheetDataSet>
      <sheetData sheetId="0">
        <row r="6">
          <cell r="D6">
            <v>36919418</v>
          </cell>
        </row>
        <row r="7">
          <cell r="D7">
            <v>18649526</v>
          </cell>
        </row>
        <row r="8">
          <cell r="D8">
            <v>2892311</v>
          </cell>
        </row>
        <row r="9">
          <cell r="D9">
            <v>2202402</v>
          </cell>
        </row>
      </sheetData>
      <sheetData sheetId="1"/>
      <sheetData sheetId="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e 1"/>
      <sheetName val="Nota AAC"/>
      <sheetName val="Recla"/>
    </sheetNames>
    <sheetDataSet>
      <sheetData sheetId="0"/>
      <sheetData sheetId="1">
        <row r="6">
          <cell r="C6">
            <v>4058016</v>
          </cell>
        </row>
        <row r="7">
          <cell r="C7">
            <v>-2358528</v>
          </cell>
        </row>
        <row r="10">
          <cell r="C10">
            <v>39921</v>
          </cell>
        </row>
        <row r="11">
          <cell r="C11">
            <v>497682</v>
          </cell>
        </row>
        <row r="13">
          <cell r="C13">
            <v>-10898310</v>
          </cell>
        </row>
        <row r="14">
          <cell r="C14">
            <v>-3338345</v>
          </cell>
        </row>
        <row r="15">
          <cell r="C15">
            <v>-22462350</v>
          </cell>
        </row>
        <row r="16">
          <cell r="C16">
            <v>-236214</v>
          </cell>
        </row>
        <row r="17">
          <cell r="C17">
            <v>-2743653</v>
          </cell>
        </row>
        <row r="18">
          <cell r="C18">
            <v>0</v>
          </cell>
        </row>
        <row r="19">
          <cell r="C19">
            <v>-348985</v>
          </cell>
        </row>
        <row r="20">
          <cell r="C20">
            <v>2794927</v>
          </cell>
        </row>
        <row r="22">
          <cell r="C22">
            <v>6338423</v>
          </cell>
        </row>
        <row r="24">
          <cell r="C24">
            <v>1266555</v>
          </cell>
        </row>
      </sheetData>
      <sheetData sheetId="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oja1"/>
    </sheetNames>
    <sheetDataSet>
      <sheetData sheetId="0">
        <row r="2">
          <cell r="O2">
            <v>228430885</v>
          </cell>
          <cell r="P2">
            <v>61676340</v>
          </cell>
          <cell r="Q2">
            <v>166754545</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ExRepositorySheet"/>
      <sheetName val="Nota IAM"/>
      <sheetName val="Hoja de trabajo"/>
      <sheetName val="Resultado_Septiembre24"/>
      <sheetName val="Balance_Septiembre24"/>
      <sheetName val="% Resultado"/>
      <sheetName val="Año Anterior"/>
    </sheetNames>
    <sheetDataSet>
      <sheetData sheetId="0"/>
      <sheetData sheetId="1">
        <row r="29">
          <cell r="D29">
            <v>0.86172720973747252</v>
          </cell>
          <cell r="E29">
            <v>9.0130404608540701E-2</v>
          </cell>
          <cell r="F29">
            <v>2.5381266813128942E-2</v>
          </cell>
        </row>
        <row r="30">
          <cell r="D30">
            <v>0.82000585451509156</v>
          </cell>
          <cell r="E30">
            <v>0.13160364033909161</v>
          </cell>
          <cell r="F30">
            <v>4.2634092031530207E-2</v>
          </cell>
        </row>
        <row r="31">
          <cell r="D31">
            <v>0.80625837225562769</v>
          </cell>
          <cell r="E31">
            <v>0.13218985646592052</v>
          </cell>
          <cell r="F31">
            <v>4.0227846622387292E-2</v>
          </cell>
        </row>
      </sheetData>
      <sheetData sheetId="2"/>
      <sheetData sheetId="3"/>
      <sheetData sheetId="4"/>
      <sheetData sheetId="5"/>
      <sheetData sheetId="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vío Fecu"/>
      <sheetName val="Inicio"/>
      <sheetName val="Clasificación Resultado"/>
      <sheetName val="Balance_Dic18"/>
      <sheetName val="Resultado_Mar18"/>
      <sheetName val="Balance_Mar19"/>
      <sheetName val="Resultado_Mar19"/>
      <sheetName val="Activo"/>
      <sheetName val="Pasivo"/>
      <sheetName val="Estado de Resultado"/>
      <sheetName val="Flujo "/>
      <sheetName val="Eº Cambio Patrimonio"/>
      <sheetName val="Nuevos pronunciamientos"/>
      <sheetName val="Filiales"/>
      <sheetName val="N2.2L ME"/>
      <sheetName val="N2.W Reclasificaciones"/>
      <sheetName val="N3 E y EQ"/>
      <sheetName val="3.1 Equivalentes al efectivo"/>
      <sheetName val="N4 Riesgo de credito"/>
      <sheetName val="N5 CxC EERR"/>
      <sheetName val="N5 CxP EERR"/>
      <sheetName val="N5 Transacciones"/>
      <sheetName val="N5 Directorio y Comité"/>
      <sheetName val="N6 Inventarios "/>
      <sheetName val="N7 Otros activos"/>
      <sheetName val="N8 Nic 38 Intangible"/>
      <sheetName val="N9 Plusvalia"/>
      <sheetName val="N10 Nic 16 PPyE"/>
      <sheetName val="N11 Arrendamiento NIIF16"/>
      <sheetName val="N12 ID e Impto Renta"/>
      <sheetName val="N13.3 Clase de instrumentos fin"/>
      <sheetName val="13.4 AFR, corriente"/>
      <sheetName val="13.4 AFR, no corriente"/>
      <sheetName val="13.4 Prestamos periodo actual"/>
      <sheetName val="13.4 Prestamos periodo anterior"/>
      <sheetName val="13.4 Bonos periodo actual"/>
      <sheetName val="13.4 Bonos periodo anterior"/>
      <sheetName val="14.4 Conciliación SI y SF"/>
      <sheetName val="13.5 Perfil vencimiento"/>
      <sheetName val="13.5 Tasa de interes"/>
      <sheetName val="13.5 Analisis sensibilizacion"/>
      <sheetName val="13.6 Valor justo"/>
      <sheetName val="N14 Acreedores comerciales"/>
      <sheetName val="14.1 Acreed Comer x vencim"/>
      <sheetName val="N15 Provisiones"/>
      <sheetName val="N16 Beneficios empleados"/>
      <sheetName val="N17 Otros pasivos no fin."/>
      <sheetName val="N19 Minoritarios"/>
      <sheetName val="N20 Ingresos ordinario"/>
      <sheetName val="N21 Otros gastos"/>
      <sheetName val="N22 Otros Ing y Gtos"/>
      <sheetName val="N23 Dif. de cambio"/>
      <sheetName val="N24 Resultado Unid Reajuste"/>
      <sheetName val="N25 Segmento"/>
      <sheetName val="N26 Ganancias por acción"/>
      <sheetName val="N27 EEFF Cons e Ind"/>
      <sheetName val="Forward"/>
      <sheetName val="BExRepositorySheet"/>
      <sheetName val="N29 Garantias y Rest"/>
      <sheetName val="N30 Costo Financ"/>
      <sheetName val="N31 Medio ambiente"/>
      <sheetName val="Renovación Directorio"/>
      <sheetName val="Asistencia Directorio"/>
      <sheetName val="Asistencia Directorio (2)"/>
      <sheetName val="Asistencia Directorio (3)"/>
      <sheetName val="Asistencia Directorio (4)"/>
    </sheetNames>
    <sheetDataSet>
      <sheetData sheetId="0" refreshError="1"/>
      <sheetData sheetId="1" refreshError="1">
        <row r="8">
          <cell r="C8" t="str">
            <v>PERIODO TERMINADO AL</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dinas (C)"/>
      <sheetName val="HT 122023"/>
      <sheetName val="HT 2022"/>
      <sheetName val="Préstamos ER"/>
      <sheetName val="Flujo Operacional"/>
      <sheetName val="Intereses ER"/>
      <sheetName val="Dividendo"/>
      <sheetName val="Variación AA"/>
      <sheetName val="Variación IAM"/>
    </sheetNames>
    <sheetDataSet>
      <sheetData sheetId="0">
        <row r="4">
          <cell r="D4">
            <v>45291</v>
          </cell>
        </row>
        <row r="54">
          <cell r="D54">
            <v>0</v>
          </cell>
        </row>
        <row r="55">
          <cell r="D55">
            <v>0</v>
          </cell>
        </row>
        <row r="56">
          <cell r="D56">
            <v>0</v>
          </cell>
        </row>
        <row r="66">
          <cell r="D66">
            <v>0</v>
          </cell>
        </row>
        <row r="67">
          <cell r="D67">
            <v>0</v>
          </cell>
        </row>
        <row r="72">
          <cell r="D72">
            <v>0</v>
          </cell>
        </row>
        <row r="73">
          <cell r="D73">
            <v>0</v>
          </cell>
        </row>
      </sheetData>
      <sheetData sheetId="1"/>
      <sheetData sheetId="2"/>
      <sheetData sheetId="3"/>
      <sheetData sheetId="4"/>
      <sheetData sheetId="5"/>
      <sheetData sheetId="6"/>
      <sheetData sheetId="7"/>
      <sheetData sheetId="8"/>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JA"/>
      <sheetName val="Flujo Histórico"/>
      <sheetName val="FLUJO IFRS 09_2024"/>
    </sheetNames>
    <sheetDataSet>
      <sheetData sheetId="0"/>
      <sheetData sheetId="1"/>
      <sheetData sheetId="2">
        <row r="10">
          <cell r="D10">
            <v>63301</v>
          </cell>
        </row>
        <row r="12">
          <cell r="D12">
            <v>-1223684</v>
          </cell>
        </row>
        <row r="14">
          <cell r="D14">
            <v>-148400</v>
          </cell>
        </row>
        <row r="17">
          <cell r="D17">
            <v>-341166</v>
          </cell>
        </row>
        <row r="20">
          <cell r="D20">
            <v>44359913</v>
          </cell>
        </row>
        <row r="24">
          <cell r="D24">
            <v>135766</v>
          </cell>
        </row>
        <row r="67">
          <cell r="D67">
            <v>-42862000</v>
          </cell>
        </row>
        <row r="76">
          <cell r="D76">
            <v>1638729</v>
          </cell>
        </row>
        <row r="77">
          <cell r="D77">
            <v>1622459</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AJA"/>
      <sheetName val="Flujo Histórico"/>
      <sheetName val="FLUJO IFRS 03_2024"/>
    </sheetNames>
    <sheetDataSet>
      <sheetData sheetId="0"/>
      <sheetData sheetId="1"/>
      <sheetData sheetId="2">
        <row r="5">
          <cell r="D5">
            <v>3054</v>
          </cell>
        </row>
        <row r="15">
          <cell r="D15">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A 2002 (2)"/>
      <sheetName val="IVA 2002"/>
      <sheetName val="ING EXCLUIDOS"/>
      <sheetName val="RETFTE2002"/>
      <sheetName val="1. Presentación"/>
    </sheetNames>
    <sheetDataSet>
      <sheetData sheetId="0" refreshError="1"/>
      <sheetData sheetId="1" refreshError="1"/>
      <sheetData sheetId="2" refreshError="1"/>
      <sheetData sheetId="3" refreshError="1"/>
      <sheetData sheetId="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Jun 2023"/>
      <sheetName val="Balance Jun 2024"/>
      <sheetName val="Resultado Jun 2024"/>
      <sheetName val="Activo"/>
      <sheetName val="Pasivo"/>
      <sheetName val="Resultado"/>
      <sheetName val="Flujo"/>
      <sheetName val="Cambio Patrimoni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No Fin"/>
      <sheetName val="N11 Otros Activos Finan"/>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N16.6 Derivados"/>
      <sheetName val="Nota nueva"/>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CovenantAA"/>
      <sheetName val="CovenantAC"/>
      <sheetName val="N6 CxC CxP Relacionadas"/>
    </sheetNames>
    <sheetDataSet>
      <sheetData sheetId="0"/>
      <sheetData sheetId="1"/>
      <sheetData sheetId="2"/>
      <sheetData sheetId="3"/>
      <sheetData sheetId="4"/>
      <sheetData sheetId="5"/>
      <sheetData sheetId="6"/>
      <sheetData sheetId="7">
        <row r="5">
          <cell r="D5">
            <v>403836102</v>
          </cell>
        </row>
        <row r="58">
          <cell r="D58">
            <v>0</v>
          </cell>
        </row>
        <row r="59">
          <cell r="D59">
            <v>0</v>
          </cell>
        </row>
        <row r="60">
          <cell r="D60">
            <v>0</v>
          </cell>
        </row>
      </sheetData>
      <sheetData sheetId="8"/>
      <sheetData sheetId="9"/>
      <sheetData sheetId="10"/>
      <sheetData sheetId="11"/>
      <sheetData sheetId="12"/>
      <sheetData sheetId="13"/>
      <sheetData sheetId="14">
        <row r="12">
          <cell r="C12">
            <v>142250706</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36">
          <cell r="C36">
            <v>1825574</v>
          </cell>
        </row>
      </sheetData>
      <sheetData sheetId="33"/>
      <sheetData sheetId="34"/>
      <sheetData sheetId="35"/>
      <sheetData sheetId="36">
        <row r="23">
          <cell r="E23">
            <v>44589354</v>
          </cell>
        </row>
      </sheetData>
      <sheetData sheetId="37"/>
      <sheetData sheetId="38">
        <row r="8">
          <cell r="G8">
            <v>0</v>
          </cell>
        </row>
      </sheetData>
      <sheetData sheetId="39">
        <row r="8">
          <cell r="R8">
            <v>19261047</v>
          </cell>
        </row>
      </sheetData>
      <sheetData sheetId="40">
        <row r="23">
          <cell r="K23">
            <v>21188648</v>
          </cell>
        </row>
      </sheetData>
      <sheetData sheetId="41">
        <row r="23">
          <cell r="I23">
            <v>0</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lance Dic 2023"/>
      <sheetName val="Resultado Jun 2023"/>
      <sheetName val="Balance Jun 2024"/>
      <sheetName val="Resultado Jun 2024"/>
      <sheetName val="Activo"/>
      <sheetName val="Pasivo"/>
      <sheetName val="Resultado"/>
      <sheetName val="Flujo"/>
      <sheetName val="Cambio Patrimonio"/>
      <sheetName val="N2.1 Pronunciamientos "/>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No Fin"/>
      <sheetName val="N11 Otros Activos Finan"/>
      <sheetName val="N11 Intangibles"/>
      <sheetName val="N12 Plusvalía"/>
      <sheetName val="N13 PPE"/>
      <sheetName val="N14 Arrendamiento NIIF16"/>
      <sheetName val="N14.2 IFRS 16"/>
      <sheetName val="Nota 14 Adic"/>
      <sheetName val="N15 Impuestos Dif."/>
      <sheetName val="N16.3 Clases Instrum. Finan."/>
      <sheetName val="N16.4 AFR actual"/>
      <sheetName val="N16.4 Préstamos CP"/>
      <sheetName val="N16.4 Préstamos LP"/>
      <sheetName val="N16.4 Bonos CP"/>
      <sheetName val="N16.4 Bonos LP"/>
      <sheetName val="N16.4 Conciliación SI y SF"/>
      <sheetName val="Nota nueva"/>
      <sheetName val="N16.5 Valor Justo"/>
      <sheetName val="N16.6 Derivados"/>
      <sheetName val="N17 Acreed. Comerciales"/>
      <sheetName val="N17.1 Acreed. Comerc. por Venc."/>
      <sheetName val="N18 Otras Prov."/>
      <sheetName val="N19 Beneficios Empleados"/>
      <sheetName val="N20 Pas. No Financiero"/>
      <sheetName val="N21 Partic. No Controladoras"/>
      <sheetName val="N23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3 Garantías y Rest."/>
      <sheetName val="N35 Costos finan. Capital."/>
      <sheetName val="N36 Medio ambiente"/>
      <sheetName val="CovenantAA"/>
      <sheetName val="CovenantAC"/>
      <sheetName val="N6 CxC CxP Relacionadas"/>
    </sheetNames>
    <sheetDataSet>
      <sheetData sheetId="0" refreshError="1"/>
      <sheetData sheetId="1" refreshError="1"/>
      <sheetData sheetId="2" refreshError="1"/>
      <sheetData sheetId="3" refreshError="1"/>
      <sheetData sheetId="4">
        <row r="2">
          <cell r="D2">
            <v>45473</v>
          </cell>
        </row>
      </sheetData>
      <sheetData sheetId="5" refreshError="1"/>
      <sheetData sheetId="6">
        <row r="2">
          <cell r="E2">
            <v>45107</v>
          </cell>
        </row>
      </sheetData>
      <sheetData sheetId="7">
        <row r="5">
          <cell r="D5">
            <v>403836102</v>
          </cell>
        </row>
      </sheetData>
      <sheetData sheetId="8">
        <row r="9">
          <cell r="G9">
            <v>-88538674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ce Diciembre 2023"/>
      <sheetName val="Resultado Septiembre 2023"/>
      <sheetName val="Balance Septiembre 2024"/>
      <sheetName val="Resultado Septiembre 2024"/>
      <sheetName val="Activo"/>
      <sheetName val="Pasivo"/>
      <sheetName val="Resultado"/>
      <sheetName val="Flujo"/>
      <sheetName val="Cambio Patrimonio"/>
      <sheetName val="N2.2 Filiales"/>
      <sheetName val="N2.2 Moneda Extranjera"/>
      <sheetName val="N2.2 Reclasificaciones"/>
      <sheetName val="N3 Perfil Vencimiento"/>
      <sheetName val="N3 Tasa de interes"/>
      <sheetName val="N3 Análisis de Sensibilización"/>
      <sheetName val="N4 Efectivo y Eq."/>
      <sheetName val="N4.1 Equivalente Efe."/>
      <sheetName val="N5 Deudores y Riesgo de Crédito"/>
      <sheetName val="N5 Estratificación Deudores"/>
      <sheetName val="N6 CxC Relacionadas"/>
      <sheetName val="N6 CxP Relacionadas"/>
      <sheetName val="N6 Transacciones EERR"/>
      <sheetName val="N6 Directorio y Comité"/>
      <sheetName val="N7 Inventarios"/>
      <sheetName val="N8 Impuestos Corrientes"/>
      <sheetName val="N9 Mantenido Venta"/>
      <sheetName val="N10 Otros Activos Finan"/>
      <sheetName val="N11 Otros Activos No Fin"/>
      <sheetName val="N12 Intangibles"/>
      <sheetName val="N13 Plusvalía"/>
      <sheetName val="N14 PPE"/>
      <sheetName val="N14 Arrendamiento NIIF16"/>
      <sheetName val="IFRS 16"/>
      <sheetName val="N14 Adicional"/>
      <sheetName val="N15 Impuestos Dif."/>
      <sheetName val="N16.3 Clases Instrum. Finan."/>
      <sheetName val="N16.4 AFR actual"/>
      <sheetName val="N16.4 Préstamos CP"/>
      <sheetName val="N16.4 Préstamos LP"/>
      <sheetName val="N16.4 Bonos CP"/>
      <sheetName val="N16.4 Bonos LP"/>
      <sheetName val="N16.4 Conciliación SI y SF"/>
      <sheetName val="N16.5 Valor Justo"/>
      <sheetName val="16.6Derivados"/>
      <sheetName val="N17,5 Flujos de financiamiento"/>
      <sheetName val="N17 Acreed. Comerciales"/>
      <sheetName val="N17.1 Acreed. Comerc. por Venc."/>
      <sheetName val="N18 Otras Prov."/>
      <sheetName val="N19 Beneficios Empleados"/>
      <sheetName val="N21 Pas. No Financiero"/>
      <sheetName val="N23 Partic. No Controladoras"/>
      <sheetName val="Nota 24 Perdidas de valor"/>
      <sheetName val="N24 Ingresos Ordinarios"/>
      <sheetName val="N25 Otros Gtos. Nat."/>
      <sheetName val="N26 Otros Ingresos y Gtos."/>
      <sheetName val="N27 Efecto Moneda Extran."/>
      <sheetName val="N28 Rdo. Unid. Reajuste"/>
      <sheetName val="N29 Operaciones Discontinuadas"/>
      <sheetName val="N30 Segmentos"/>
      <sheetName val="N31 Ganancia por acción"/>
      <sheetName val="N32 EEFF filiales"/>
      <sheetName val="N34 Garantías y Rest."/>
      <sheetName val="N35 Costos finan. Capital."/>
      <sheetName val="N36 Medio ambiente"/>
      <sheetName val="pronunciamientos contables "/>
      <sheetName val="CovenantAA"/>
      <sheetName val="CovenantAC"/>
      <sheetName val="N6 CxC CxP Relacionadas"/>
      <sheetName val="notas resultado"/>
      <sheetName val="Hoja1"/>
      <sheetName val="Estado de Flujo IAM Conso"/>
    </sheetNames>
    <sheetDataSet>
      <sheetData sheetId="0" refreshError="1"/>
      <sheetData sheetId="1" refreshError="1"/>
      <sheetData sheetId="2" refreshError="1"/>
      <sheetData sheetId="3" refreshError="1"/>
      <sheetData sheetId="4">
        <row r="20">
          <cell r="D20">
            <v>229403863</v>
          </cell>
        </row>
        <row r="24">
          <cell r="D24">
            <v>64109903</v>
          </cell>
        </row>
      </sheetData>
      <sheetData sheetId="5">
        <row r="22">
          <cell r="D22">
            <v>15053198</v>
          </cell>
        </row>
        <row r="33">
          <cell r="D33">
            <v>79175010.920060396</v>
          </cell>
        </row>
        <row r="35">
          <cell r="D35">
            <v>441927263</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T.PLANTA"/>
      <sheetName val="Q11 mgmt"/>
      <sheetName val="ROT.LOCAL"/>
      <sheetName val="CONCIL RES"/>
      <sheetName val="CONCIL INV"/>
      <sheetName val="COSTO PROD"/>
      <sheetName val="INV.P"/>
      <sheetName val="INV.L"/>
      <sheetName val="TRANSITO COLOMB"/>
      <sheetName val="DANE"/>
      <sheetName val="SALARIOS"/>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chas"/>
      <sheetName val="Menu"/>
      <sheetName val="Esquema_E.F.Individuales"/>
      <sheetName val="Esquema_E.F.Consolidados"/>
      <sheetName val="Instrucciones de llenado"/>
      <sheetName val="Validaciones"/>
      <sheetName val="BD_Validaciones"/>
      <sheetName val="Valida_Detalles"/>
      <sheetName val="Inf.General"/>
      <sheetName val="Anexo N°1_Est Sit Fin Clas (I)"/>
      <sheetName val="Anexo N°1_Est Sit Fin Liq (I)"/>
      <sheetName val="Anexo N°1.A Comp (I)"/>
      <sheetName val="Anexo N°2_Est Cambio Patri  (I)"/>
      <sheetName val="Anexo N°3_Est Res Funcion (I)"/>
      <sheetName val="Anexo N°3.A_Comp (I)"/>
      <sheetName val="Anexo N°4_Est Flujo Dir (I)"/>
      <sheetName val="Anexo N°4.A_Comp (I)"/>
      <sheetName val="Anexo N°4_Est Flujo Indir (I)"/>
      <sheetName val="Anexo N°4.A_Comp (C)"/>
      <sheetName val="Anexo N°5_Activos ME (I)"/>
      <sheetName val="Anexo N°5_Pasivos ME (I)"/>
      <sheetName val="Anexo N°5_Activos ME (C)"/>
      <sheetName val="Anexo N°5_Pasivos ME (C)"/>
      <sheetName val="Hoja1"/>
      <sheetName val="Anexo N°6_Préstamos banc (I)"/>
      <sheetName val="Anexo N°6_Préstamos banc (C)"/>
      <sheetName val="Anexo N°7_Obligaciones (I)"/>
      <sheetName val="Anexo N°7_Obligaciones (C)"/>
      <sheetName val="Anexo N°8_CxC y xP ent rel (I)"/>
      <sheetName val="Anexo N°8_CxC y xP ent rel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2">
          <cell r="H2" t="str">
            <v>Chile</v>
          </cell>
        </row>
        <row r="3">
          <cell r="B3" t="str">
            <v>Dólares</v>
          </cell>
          <cell r="D3" t="str">
            <v>Mensual</v>
          </cell>
          <cell r="F3" t="str">
            <v>Contractual</v>
          </cell>
          <cell r="H3" t="str">
            <v>Extranjero</v>
          </cell>
        </row>
        <row r="4">
          <cell r="B4" t="str">
            <v>Euros</v>
          </cell>
          <cell r="D4" t="str">
            <v>Trimestral</v>
          </cell>
          <cell r="F4" t="str">
            <v>Residual</v>
          </cell>
        </row>
        <row r="5">
          <cell r="B5" t="str">
            <v>Yenes</v>
          </cell>
          <cell r="D5" t="str">
            <v>Semestral</v>
          </cell>
          <cell r="H5" t="str">
            <v>SI</v>
          </cell>
        </row>
        <row r="6">
          <cell r="B6" t="str">
            <v>U.F.</v>
          </cell>
          <cell r="D6" t="str">
            <v>Anual</v>
          </cell>
          <cell r="H6" t="str">
            <v>NO</v>
          </cell>
        </row>
        <row r="7">
          <cell r="B7" t="str">
            <v>Pesos No Reajustables</v>
          </cell>
          <cell r="D7" t="str">
            <v>Al vencimiento</v>
          </cell>
        </row>
        <row r="8">
          <cell r="B8" t="str">
            <v>Otra</v>
          </cell>
          <cell r="D8" t="str">
            <v>Otra</v>
          </cell>
        </row>
      </sheetData>
      <sheetData sheetId="24"/>
      <sheetData sheetId="25"/>
      <sheetData sheetId="26"/>
      <sheetData sheetId="27"/>
      <sheetData sheetId="28"/>
      <sheetData sheetId="2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ESTADO RESULTADOS"/>
      <sheetName val="BASE"/>
      <sheetName val="2006 actualiz"/>
      <sheetName val="2005 Acum"/>
      <sheetName val="2005 Mensual"/>
      <sheetName val="Fut"/>
      <sheetName val="Tablas"/>
      <sheetName val="Retiros Soc 1"/>
      <sheetName val="Câmbio - 97"/>
      <sheetName val="CPT AT 2012"/>
      <sheetName val="BT AT2012"/>
      <sheetName val="fmlsa-oo"/>
      <sheetName val="Hoja1"/>
      <sheetName val="Salg98-2003"/>
      <sheetName val="Personal"/>
      <sheetName val="Salg 98"/>
      <sheetName val="Marked"/>
    </sheetNames>
    <sheetDataSet>
      <sheetData sheetId="0"/>
      <sheetData sheetId="1" refreshError="1"/>
      <sheetData sheetId="2">
        <row r="2">
          <cell r="C2">
            <v>2006</v>
          </cell>
        </row>
      </sheetData>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XREF"/>
      <sheetName val="PPC1"/>
      <sheetName val="PPC2"/>
      <sheetName val="PPC3"/>
      <sheetName val="PPC4"/>
      <sheetName val="ENVIOCALI"/>
    </sheetNames>
    <sheetDataSet>
      <sheetData sheetId="0">
        <row r="1">
          <cell r="D1" t="str">
            <v>(Cifras expresadas en miles de pesos)</v>
          </cell>
        </row>
        <row r="16">
          <cell r="K16">
            <v>40966031</v>
          </cell>
          <cell r="L16" t="str">
            <v>!</v>
          </cell>
        </row>
        <row r="39">
          <cell r="P39">
            <v>-13866101</v>
          </cell>
          <cell r="Q39" t="str">
            <v>!</v>
          </cell>
        </row>
      </sheetData>
      <sheetData sheetId="1">
        <row r="1">
          <cell r="A1" t="str">
            <v>(reserved)</v>
          </cell>
        </row>
      </sheetData>
      <sheetData sheetId="2">
        <row r="5">
          <cell r="B5" t="str">
            <v>De acuerdo al kardex obtenido del módulo de activos fijos el saldo al 31 de diciembre de 2006,se encuentra adecuado. Ver PPC1.</v>
          </cell>
        </row>
      </sheetData>
      <sheetData sheetId="3">
        <row r="2">
          <cell r="A2">
            <v>40966031</v>
          </cell>
          <cell r="B2">
            <v>40966031</v>
          </cell>
          <cell r="D2" t="str">
            <v>Cuentas de orden - Cedula sumaria y pruebas</v>
          </cell>
          <cell r="E2" t="str">
            <v>!</v>
          </cell>
        </row>
        <row r="3">
          <cell r="A3">
            <v>40966031</v>
          </cell>
          <cell r="B3">
            <v>40966031</v>
          </cell>
          <cell r="D3" t="str">
            <v>Cuentas de orden - Cedula sumaria y pruebas</v>
          </cell>
          <cell r="E3" t="str">
            <v>!</v>
          </cell>
        </row>
        <row r="4">
          <cell r="A4">
            <v>-13866101</v>
          </cell>
          <cell r="B4">
            <v>-13866101</v>
          </cell>
          <cell r="D4" t="str">
            <v>Cuentas de orden - Cedula sumaria y pruebas</v>
          </cell>
          <cell r="E4" t="str">
            <v>!</v>
          </cell>
        </row>
        <row r="5">
          <cell r="A5">
            <v>-13866101</v>
          </cell>
          <cell r="B5">
            <v>-13866101</v>
          </cell>
          <cell r="D5" t="str">
            <v>Cuentas de orden - Cedula sumaria y pruebas</v>
          </cell>
          <cell r="E5" t="str">
            <v>!</v>
          </cell>
        </row>
      </sheetData>
      <sheetData sheetId="4">
        <row r="27980">
          <cell r="D27980" t="str">
            <v>Para efectos de cruce</v>
          </cell>
        </row>
        <row r="27983">
          <cell r="E27983">
            <v>40966031</v>
          </cell>
          <cell r="F27983" t="str">
            <v>!</v>
          </cell>
        </row>
      </sheetData>
      <sheetData sheetId="5">
        <row r="7">
          <cell r="F7" t="str">
            <v>N/S</v>
          </cell>
        </row>
        <row r="8">
          <cell r="F8" t="str">
            <v>N</v>
          </cell>
        </row>
        <row r="10">
          <cell r="F10" t="str">
            <v>N</v>
          </cell>
        </row>
        <row r="11">
          <cell r="F11" t="str">
            <v>N</v>
          </cell>
        </row>
        <row r="12">
          <cell r="F12" t="str">
            <v>N</v>
          </cell>
        </row>
        <row r="13">
          <cell r="F13" t="str">
            <v>N</v>
          </cell>
        </row>
        <row r="14">
          <cell r="F14" t="str">
            <v>N</v>
          </cell>
        </row>
        <row r="15">
          <cell r="F15" t="str">
            <v>N</v>
          </cell>
        </row>
        <row r="16">
          <cell r="F16" t="str">
            <v>N</v>
          </cell>
        </row>
        <row r="17">
          <cell r="F17" t="str">
            <v>N</v>
          </cell>
        </row>
        <row r="19">
          <cell r="F19" t="str">
            <v>N</v>
          </cell>
        </row>
        <row r="20">
          <cell r="F20" t="str">
            <v>N</v>
          </cell>
        </row>
        <row r="21">
          <cell r="F21" t="str">
            <v>N</v>
          </cell>
        </row>
        <row r="22">
          <cell r="F22" t="str">
            <v>N</v>
          </cell>
        </row>
        <row r="23">
          <cell r="F23" t="str">
            <v>N</v>
          </cell>
        </row>
        <row r="24">
          <cell r="F24" t="str">
            <v>N</v>
          </cell>
        </row>
        <row r="25">
          <cell r="F25" t="str">
            <v>N</v>
          </cell>
        </row>
        <row r="26">
          <cell r="F26" t="str">
            <v>N</v>
          </cell>
        </row>
        <row r="56">
          <cell r="E56">
            <v>-13866101</v>
          </cell>
          <cell r="F56" t="str">
            <v>!</v>
          </cell>
        </row>
      </sheetData>
      <sheetData sheetId="6"/>
      <sheetData sheetId="7" refreshError="1"/>
      <sheetData sheetId="8"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SISTEMA-CONSOLIDACION/FECU%20%20IFRS/FECUS%20A&#209;O%202024/2%20Junio%202024/01%20Envio%20Fecu/01%20Estados%20Financieros/Anteriores/Notas/Nota%2025%20Otros%20Gastos%20por%20Naturaleza%20AA%20062024_KFH_JC.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5406.394590162039" createdVersion="8" refreshedVersion="8" minRefreshableVersion="3" recordCount="285" xr:uid="{7D3C1BE5-E30E-4D67-AA89-CC2D637795D2}">
  <cacheSource type="worksheet">
    <worksheetSource ref="C2:H287" sheet="notas resultado"/>
  </cacheSource>
  <cacheFields count="6">
    <cacheField name="Posición" numFmtId="0">
      <sharedItems containsSemiMixedTypes="0" containsString="0" containsNumber="1" containsInteger="1" minValue="5101000100" maxValue="6290003000" count="285">
        <n v="5101000100"/>
        <n v="5101000300"/>
        <n v="5101000500"/>
        <n v="5101000600"/>
        <n v="5101000800"/>
        <n v="5101000700"/>
        <n v="5101000900"/>
        <n v="5101001600"/>
        <n v="5101001700"/>
        <n v="5101002200"/>
        <n v="5101003000"/>
        <n v="5101003500"/>
        <n v="5101003600"/>
        <n v="5101004000"/>
        <n v="5102002101"/>
        <n v="5102002102"/>
        <n v="5102002103"/>
        <n v="5102002104"/>
        <n v="5102001100"/>
        <n v="5102001300"/>
        <n v="5102001500"/>
        <n v="5102001700"/>
        <n v="5102001900"/>
        <n v="5102002000"/>
        <n v="5102002100"/>
        <n v="5102002300"/>
        <n v="5102002350"/>
        <n v="5102002400"/>
        <n v="5102002500"/>
        <n v="5102002600"/>
        <n v="5102003100"/>
        <n v="5102003101"/>
        <n v="5102003110"/>
        <n v="5102006000"/>
        <n v="5102007100"/>
        <n v="5102007101"/>
        <n v="5102007102"/>
        <n v="5102007200"/>
        <n v="5102007500"/>
        <n v="5102007900"/>
        <n v="5102007901"/>
        <n v="5102008300"/>
        <n v="5102009100"/>
        <n v="5103000100"/>
        <n v="5103000900"/>
        <n v="5103001100"/>
        <n v="5103001500"/>
        <n v="5103002700"/>
        <n v="5103002200"/>
        <n v="5103002300"/>
        <n v="5103002400"/>
        <n v="5103002500"/>
        <n v="5103002900"/>
        <n v="5103003000"/>
        <n v="5103003100"/>
        <n v="5103003300"/>
        <n v="5103003500"/>
        <n v="5103003800"/>
        <n v="5103003900"/>
        <n v="5103004300"/>
        <n v="5103004700"/>
        <n v="5103004800"/>
        <n v="5103005100"/>
        <n v="5103005300"/>
        <n v="5103005500"/>
        <n v="5103006000"/>
        <n v="5103006200"/>
        <n v="5103007000"/>
        <n v="5103007001"/>
        <n v="5103007300"/>
        <n v="5103007500"/>
        <n v="5104000701"/>
        <n v="5104000100"/>
        <n v="5104000200"/>
        <n v="5104000300"/>
        <n v="5104000500"/>
        <n v="5104000600"/>
        <n v="5104000700"/>
        <n v="5104000900"/>
        <n v="5104000901"/>
        <n v="5104001000"/>
        <n v="5105000100"/>
        <n v="5105000300"/>
        <n v="5105000400"/>
        <n v="5105000500"/>
        <n v="5105000700"/>
        <n v="5105000900"/>
        <n v="5105001000"/>
        <n v="5105001100"/>
        <n v="5105001101"/>
        <n v="5105001300"/>
        <n v="5105001500"/>
        <n v="5105001700"/>
        <n v="5105002000"/>
        <n v="5106000100"/>
        <n v="5106000200"/>
        <n v="5111001000"/>
        <n v="5107000100"/>
        <n v="5107000300"/>
        <n v="5107000400"/>
        <n v="5107000500"/>
        <n v="5107000700"/>
        <n v="5107001000"/>
        <n v="5107001100"/>
        <n v="5107001200"/>
        <n v="5107002000"/>
        <n v="5107005000"/>
        <n v="5108000300"/>
        <n v="5108000500"/>
        <n v="5108000700"/>
        <n v="5108000900"/>
        <n v="5108000901"/>
        <n v="5108001200"/>
        <n v="5108001300"/>
        <n v="5108001500"/>
        <n v="5108001700"/>
        <n v="5108001701"/>
        <n v="5108001702"/>
        <n v="5108001703"/>
        <n v="5108001704"/>
        <n v="5108001800"/>
        <n v="5108001900"/>
        <n v="5108002100"/>
        <n v="5108002120"/>
        <n v="5108002300"/>
        <n v="5108002700"/>
        <n v="5108002900"/>
        <n v="5108003100"/>
        <n v="5109000300"/>
        <n v="5109000500"/>
        <n v="5109000700"/>
        <n v="5109000900"/>
        <n v="5109001100"/>
        <n v="5109001300"/>
        <n v="5109001500"/>
        <n v="5109001700"/>
        <n v="5109001900"/>
        <n v="5109002100"/>
        <n v="5109002500"/>
        <n v="5109002700"/>
        <n v="5109007000"/>
        <n v="5109006000"/>
        <n v="5110001000"/>
        <n v="5110003000"/>
        <n v="5110004000"/>
        <n v="5110005000"/>
        <n v="5213000700"/>
        <n v="5200001000"/>
        <n v="5205000100"/>
        <n v="5213002000"/>
        <n v="5211000300"/>
        <n v="5211000400"/>
        <n v="5211000600"/>
        <n v="5211000700"/>
        <n v="5211000800"/>
        <n v="5211001000"/>
        <n v="5211001500"/>
        <n v="5211002000"/>
        <n v="5211002500"/>
        <n v="5211003500"/>
        <n v="5211004000"/>
        <n v="5211005000"/>
        <n v="5211006000"/>
        <n v="5211006500"/>
        <n v="5211007000"/>
        <n v="5211007500"/>
        <n v="5211003000"/>
        <n v="5211008000"/>
        <n v="5212000100"/>
        <n v="5213000100"/>
        <n v="5213000200"/>
        <n v="5213000300"/>
        <n v="5213000500"/>
        <n v="5213000900"/>
        <n v="5213001000"/>
        <n v="5213001100"/>
        <n v="5213001500"/>
        <n v="5213002010"/>
        <n v="5213004000"/>
        <n v="5213005000"/>
        <n v="5214000100"/>
        <n v="5214000500"/>
        <n v="5215000400"/>
        <n v="5215002000"/>
        <n v="5290000100"/>
        <n v="5290000200"/>
        <n v="5290000300"/>
        <n v="5290000400"/>
        <n v="5290000500"/>
        <n v="5511000300"/>
        <n v="5511000500"/>
        <n v="6110000100"/>
        <n v="6110000200"/>
        <n v="6110000300"/>
        <n v="6120000100"/>
        <n v="6120000200"/>
        <n v="6120000300"/>
        <n v="6120000400"/>
        <n v="6120000500"/>
        <n v="6120000600"/>
        <n v="6120000700"/>
        <n v="6120000800"/>
        <n v="6120000900"/>
        <n v="6130000100"/>
        <n v="6130000200"/>
        <n v="6130000300"/>
        <n v="6130000400"/>
        <n v="6130000500"/>
        <n v="6130000600"/>
        <n v="6130000700"/>
        <n v="6140000100"/>
        <n v="6140000200"/>
        <n v="6140000300"/>
        <n v="6140000301"/>
        <n v="6140000400"/>
        <n v="6140000500"/>
        <n v="6140000600"/>
        <n v="6140000700"/>
        <n v="6140000800"/>
        <n v="6150000100"/>
        <n v="6150000300"/>
        <n v="6150009400"/>
        <n v="6150009401"/>
        <n v="6150009500"/>
        <n v="6150009600"/>
        <n v="6150009601"/>
        <n v="6150009701"/>
        <n v="6150009800"/>
        <n v="6150009900"/>
        <n v="6160000100"/>
        <n v="6160000200"/>
        <n v="6160000500"/>
        <n v="6160000600"/>
        <n v="6160000700"/>
        <n v="6160000750"/>
        <n v="6160000401"/>
        <n v="6160000800"/>
        <n v="6160001000"/>
        <n v="6160001100"/>
        <n v="6160002500"/>
        <n v="6160003000"/>
        <n v="6160003500"/>
        <n v="6165000100"/>
        <n v="6165000200"/>
        <n v="6165000300"/>
        <n v="6165000400"/>
        <n v="6165000700"/>
        <n v="6165000800"/>
        <n v="6165000900"/>
        <n v="6165001000"/>
        <n v="6210000100"/>
        <n v="6210000500"/>
        <n v="6210001000"/>
        <n v="6210001100"/>
        <n v="6210001500"/>
        <n v="6210002000"/>
        <n v="6210003000"/>
        <n v="6210004000"/>
        <n v="6210005000"/>
        <n v="6210009900"/>
        <n v="6220000100"/>
        <n v="6220000200"/>
        <n v="6220000500"/>
        <n v="6220000700"/>
        <n v="6220001000"/>
        <n v="6230000100"/>
        <n v="6230000600"/>
        <n v="6230002000"/>
        <n v="6230002500"/>
        <n v="6240000100"/>
        <n v="6240000500"/>
        <n v="6240001000"/>
        <n v="6240001300"/>
        <n v="6240001500"/>
        <n v="6240002000"/>
        <n v="6240002500"/>
        <n v="6240003000"/>
        <n v="6240003500"/>
        <n v="6240004000"/>
        <n v="6240001700"/>
        <n v="6260000500"/>
        <n v="6260001000"/>
        <n v="6250000500"/>
        <n v="6290001000"/>
        <n v="6290003000"/>
      </sharedItems>
    </cacheField>
    <cacheField name="Txt" numFmtId="0">
      <sharedItems/>
    </cacheField>
    <cacheField name="Rubro" numFmtId="166">
      <sharedItems containsBlank="1" count="15">
        <s v="Gastos por beneficios a los empleados"/>
        <s v="Materias primas y consumibles utilizados"/>
        <s v="Otros gastos, por naturaleza"/>
        <s v="Gasto por depreciación y amortización"/>
        <m/>
        <s v="Otras ganancias (pérdidas)"/>
        <s v="Costos Financieros"/>
        <s v="Diferencia de cambio"/>
        <s v="Participación en las ganancias (pérdidas) de asociadas y neg"/>
        <s v="Gastos por Impuestos a las Ganancias"/>
        <s v="Resultado por unidades reajustables"/>
        <s v="Ingresos de actividades ordinarias"/>
        <s v="Ingresos financieros"/>
        <s v="Ganancia (pérdida) procedente de operaciones discontinuadas"/>
        <s v="Ganancia (pérdida), atribuible a participaciones no controla"/>
      </sharedItems>
    </cacheField>
    <cacheField name="Clasificación" numFmtId="166">
      <sharedItems containsBlank="1" containsMixedTypes="1" containsNumber="1" containsInteger="1" minValue="0" maxValue="0" count="36">
        <s v="Sueldos y salarios"/>
        <s v="Otros gastos al personal"/>
        <s v="Beneficios definidos"/>
        <s v="Indemnización por término de relación"/>
        <n v="0"/>
        <s v="Mantenciones y Reparaciones de Redes"/>
        <s v="Costos por trabajos solicitados por terceros"/>
        <s v="Mantenciones de Recintos y Equipamientos"/>
        <s v="Otros"/>
        <s v="Retiro de Residuos y Lodos"/>
        <s v="Arriendos operativos"/>
        <s v="Servicios Comerciales"/>
        <s v="Servicios"/>
        <s v="Gastos Generales"/>
        <s v="Operación Plantas de Tratamiento"/>
        <s v="Contribuciones, Patentes, Seguros y Derechos"/>
        <s v="Programa de reestructuración organizacional *"/>
        <s v="Otras ganancias (pérdidas)"/>
        <s v="Gastos por intereses, otros"/>
        <s v="Gastos por intereses, pasivo por arrendamientos"/>
        <s v="Amortización de costos complementarios relativos a contratos de préstamos y bonos"/>
        <s v="Préstamos bancarios"/>
        <s v="Gastos por intereses, AFR"/>
        <s v="Gastos por intereses, Bonos"/>
        <s v="Gastos por instrumentos de cobertura"/>
        <m/>
        <s v="Ganancia (pérdida) en venta de activos no corrientes, no mantenidos para la venta"/>
        <s v="Pérdidas por reemplazos de propiedades, planta y equipo"/>
        <s v="Proyectos desechados y boletas en garantía **"/>
        <s v="   Agua potable"/>
        <s v="   Otros ingresos sanitarios"/>
        <s v="   Ingresos no sanitarios"/>
        <s v="   Aguas servidas"/>
        <s v="Ingresos por intereses"/>
        <s v="Ganancia en el rescate y extinción de deuda"/>
        <s v="Ingresos por instrumentos derivados"/>
      </sharedItems>
    </cacheField>
    <cacheField name="Periodo Actual 03_2024" numFmtId="166">
      <sharedItems containsSemiMixedTypes="0" containsString="0" containsNumber="1" containsInteger="1" minValue="-37254415917" maxValue="27399267297"/>
    </cacheField>
    <cacheField name="Periodo Anterior 03_2023" numFmtId="166">
      <sharedItems containsSemiMixedTypes="0" containsString="0" containsNumber="1" containsInteger="1" minValue="-36281971474" maxValue="24406821908"/>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5484.405107986109" createdVersion="8" refreshedVersion="8" minRefreshableVersion="3" recordCount="81" xr:uid="{47F57DE7-163A-46D0-A1F9-10230464C90B}">
  <cacheSource type="worksheet">
    <worksheetSource ref="B2:F83" sheet="IAM" r:id="rId2"/>
  </cacheSource>
  <cacheFields count="5">
    <cacheField name="Año" numFmtId="17">
      <sharedItems containsNonDate="0" containsDate="1" containsString="0" containsBlank="1" minDate="2024-06-30T00:00:00" maxDate="2024-07-01T00:00:00"/>
    </cacheField>
    <cacheField name="Agrupador" numFmtId="166">
      <sharedItems count="13">
        <s v="Arriendos operativos"/>
        <s v="Gastos generales"/>
        <s v="Costos por trabajos solicitados por terceros"/>
        <s v="Servicios comerciales"/>
        <s v="Otros"/>
        <s v="Otros / Gastos generales"/>
        <s v="Contribuciones, patentes, seguros y derechos"/>
        <s v="Servicios"/>
        <s v="Operación plantas de tratamiento"/>
        <s v="Retiro de residuos y lodos"/>
        <s v="Otros / Interconexiones"/>
        <s v="Mantenciones de recintos y equipamientos"/>
        <s v="Mantenciones y reparaciones de redes"/>
      </sharedItems>
    </cacheField>
    <cacheField name="Posición" numFmtId="0">
      <sharedItems containsSemiMixedTypes="0" containsString="0" containsNumber="1" containsInteger="1" minValue="5103000100" maxValue="5214000500"/>
    </cacheField>
    <cacheField name="Txt Cta" numFmtId="0">
      <sharedItems/>
    </cacheField>
    <cacheField name="IAM" numFmtId="214">
      <sharedItems containsSemiMixedTypes="0" containsString="0" containsNumber="1" containsInteger="1" minValue="-3696916" maxValue="38902736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5">
  <r>
    <x v="0"/>
    <s v="Remuneraciones"/>
    <x v="0"/>
    <x v="0"/>
    <n v="11024896641"/>
    <n v="10382715307"/>
  </r>
  <r>
    <x v="1"/>
    <s v="Horas extraordinarias"/>
    <x v="0"/>
    <x v="0"/>
    <n v="440550163"/>
    <n v="370519682"/>
  </r>
  <r>
    <x v="2"/>
    <s v="Viaticos"/>
    <x v="0"/>
    <x v="1"/>
    <n v="0"/>
    <n v="0"/>
  </r>
  <r>
    <x v="3"/>
    <s v="Gratificaciones"/>
    <x v="0"/>
    <x v="2"/>
    <n v="3600804566"/>
    <n v="3211677347"/>
  </r>
  <r>
    <x v="4"/>
    <s v="Programa LTIP"/>
    <x v="0"/>
    <x v="2"/>
    <n v="0"/>
    <n v="0"/>
  </r>
  <r>
    <x v="5"/>
    <s v="Indemnizaciones y desahucios"/>
    <x v="0"/>
    <x v="3"/>
    <n v="884126227"/>
    <n v="484607315"/>
  </r>
  <r>
    <x v="6"/>
    <s v="Aportes previsionales"/>
    <x v="0"/>
    <x v="0"/>
    <n v="588450948"/>
    <n v="518543317"/>
  </r>
  <r>
    <x v="7"/>
    <s v="Beneficios Nominados"/>
    <x v="0"/>
    <x v="2"/>
    <n v="2327687870"/>
    <n v="1784307995"/>
  </r>
  <r>
    <x v="8"/>
    <s v="Gastos de capacitacion"/>
    <x v="0"/>
    <x v="1"/>
    <n v="170417873"/>
    <n v="152368379"/>
  </r>
  <r>
    <x v="9"/>
    <s v="Gasto en vestuario y calzado seguridad"/>
    <x v="0"/>
    <x v="1"/>
    <n v="116666342"/>
    <n v="57307827"/>
  </r>
  <r>
    <x v="10"/>
    <s v="Beneficios corporativos"/>
    <x v="0"/>
    <x v="1"/>
    <n v="197340137"/>
    <n v="202696260"/>
  </r>
  <r>
    <x v="11"/>
    <s v="Servicios temporales"/>
    <x v="0"/>
    <x v="1"/>
    <n v="356935907"/>
    <n v="411719953"/>
  </r>
  <r>
    <x v="12"/>
    <s v="Activacion mano de obra"/>
    <x v="0"/>
    <x v="0"/>
    <n v="-522730454"/>
    <n v="-389539829"/>
  </r>
  <r>
    <x v="13"/>
    <s v="Vacaciones devengadas"/>
    <x v="0"/>
    <x v="0"/>
    <n v="-367628056"/>
    <n v="-437171575"/>
  </r>
  <r>
    <x v="14"/>
    <s v="Carbon activado"/>
    <x v="1"/>
    <x v="4"/>
    <n v="21223566"/>
    <n v="17384744"/>
  </r>
  <r>
    <x v="15"/>
    <s v="Acido clorhidrico a.p."/>
    <x v="1"/>
    <x v="4"/>
    <n v="38565614"/>
    <n v="48668075"/>
  </r>
  <r>
    <x v="16"/>
    <s v="Coagulante policloruro"/>
    <x v="1"/>
    <x v="4"/>
    <n v="418817"/>
    <n v="12977204"/>
  </r>
  <r>
    <x v="17"/>
    <s v="Absorbente de arsenico P/aguas potable"/>
    <x v="1"/>
    <x v="4"/>
    <n v="27454052"/>
    <n v="31333942"/>
  </r>
  <r>
    <x v="18"/>
    <s v="Cloro"/>
    <x v="1"/>
    <x v="4"/>
    <n v="472953743"/>
    <n v="455158750"/>
  </r>
  <r>
    <x v="19"/>
    <s v="Sulfato"/>
    <x v="1"/>
    <x v="4"/>
    <n v="31330923"/>
    <n v="13308513"/>
  </r>
  <r>
    <x v="20"/>
    <s v="Sulfato Ferrico"/>
    <x v="1"/>
    <x v="4"/>
    <n v="0"/>
    <n v="0"/>
  </r>
  <r>
    <x v="21"/>
    <s v="Hipoclorito de sodio"/>
    <x v="1"/>
    <x v="4"/>
    <n v="738904493"/>
    <n v="817595841"/>
  </r>
  <r>
    <x v="22"/>
    <s v="Cloruro ferrico"/>
    <x v="1"/>
    <x v="4"/>
    <n v="1172768160"/>
    <n v="1071933469"/>
  </r>
  <r>
    <x v="23"/>
    <s v="Cal"/>
    <x v="1"/>
    <x v="4"/>
    <n v="88471148"/>
    <n v="38403173"/>
  </r>
  <r>
    <x v="24"/>
    <s v="Otros insumos de a.p."/>
    <x v="1"/>
    <x v="4"/>
    <n v="46414124"/>
    <n v="41316545"/>
  </r>
  <r>
    <x v="25"/>
    <s v="Fluor acido"/>
    <x v="1"/>
    <x v="4"/>
    <n v="172035391"/>
    <n v="188922862"/>
  </r>
  <r>
    <x v="26"/>
    <s v="Fluor sal"/>
    <x v="1"/>
    <x v="4"/>
    <n v="5013034"/>
    <n v="3599246"/>
  </r>
  <r>
    <x v="27"/>
    <s v="Polimeros"/>
    <x v="1"/>
    <x v="4"/>
    <n v="1428661869"/>
    <n v="1771657127"/>
  </r>
  <r>
    <x v="28"/>
    <s v="Otros insumos de aguas de servidas"/>
    <x v="1"/>
    <x v="4"/>
    <n v="686241849"/>
    <n v="814892395"/>
  </r>
  <r>
    <x v="29"/>
    <s v="Soda Cáustica"/>
    <x v="1"/>
    <x v="4"/>
    <n v="50242423"/>
    <n v="94050294"/>
  </r>
  <r>
    <x v="30"/>
    <s v="Gto combustibles y lubricantes vehiculos"/>
    <x v="1"/>
    <x v="4"/>
    <n v="467064378"/>
    <n v="424590606"/>
  </r>
  <r>
    <x v="31"/>
    <s v="Gto combustibles y lubricantes no  vehiculos"/>
    <x v="1"/>
    <x v="4"/>
    <n v="243419210"/>
    <n v="205708259"/>
  </r>
  <r>
    <x v="32"/>
    <s v="Combustibles no vehículos Empresa Relacionadas"/>
    <x v="1"/>
    <x v="4"/>
    <n v="0"/>
    <n v="0"/>
  </r>
  <r>
    <x v="33"/>
    <s v="Gasto en medidores de a.p."/>
    <x v="1"/>
    <x v="4"/>
    <n v="1230896038"/>
    <n v="1019970357"/>
  </r>
  <r>
    <x v="34"/>
    <s v="Materiales  de mantencion operativa"/>
    <x v="1"/>
    <x v="4"/>
    <n v="3268480804"/>
    <n v="3275754507"/>
  </r>
  <r>
    <x v="35"/>
    <s v="Materiales  de mantención Empresa Relacionadas"/>
    <x v="1"/>
    <x v="4"/>
    <n v="0"/>
    <n v="0"/>
  </r>
  <r>
    <x v="36"/>
    <s v="Materiales  de mantencion recintos"/>
    <x v="1"/>
    <x v="4"/>
    <n v="2460600"/>
    <n v="3499671"/>
  </r>
  <r>
    <x v="37"/>
    <s v="Gasto en materiales para laboratorio"/>
    <x v="1"/>
    <x v="4"/>
    <n v="736682531"/>
    <n v="558610440"/>
  </r>
  <r>
    <x v="38"/>
    <s v="Mat y equipo  seguridad e higiene"/>
    <x v="1"/>
    <x v="4"/>
    <n v="101088376"/>
    <n v="115809391"/>
  </r>
  <r>
    <x v="39"/>
    <s v="Herramientas para el personal"/>
    <x v="1"/>
    <x v="4"/>
    <n v="27254899"/>
    <n v="50274760"/>
  </r>
  <r>
    <x v="40"/>
    <s v="Herramientas accesorios de explotacion"/>
    <x v="1"/>
    <x v="4"/>
    <n v="0"/>
    <n v="0"/>
  </r>
  <r>
    <x v="41"/>
    <s v="Articulos de escritorio, computacionale"/>
    <x v="1"/>
    <x v="4"/>
    <n v="99317811"/>
    <n v="101583163"/>
  </r>
  <r>
    <x v="42"/>
    <s v="Compra de agua"/>
    <x v="1"/>
    <x v="4"/>
    <n v="659424996"/>
    <n v="5499049938"/>
  </r>
  <r>
    <x v="43"/>
    <s v="Mant. Y rep. Redes de  a.p."/>
    <x v="2"/>
    <x v="5"/>
    <n v="1782463007"/>
    <n v="1636925852"/>
  </r>
  <r>
    <x v="44"/>
    <s v="Mant. Y rep. Conex. Domic. A.p."/>
    <x v="2"/>
    <x v="5"/>
    <n v="4797644529"/>
    <n v="2554274998"/>
  </r>
  <r>
    <x v="45"/>
    <s v="Renovacion conex. Domic. A.p."/>
    <x v="2"/>
    <x v="5"/>
    <n v="0"/>
    <n v="0"/>
  </r>
  <r>
    <x v="46"/>
    <s v="Mant. Y rep. Redes de  alcantarillado"/>
    <x v="2"/>
    <x v="5"/>
    <n v="1180376859"/>
    <n v="621747971"/>
  </r>
  <r>
    <x v="47"/>
    <s v="Renovacion uniones domic. Alc."/>
    <x v="2"/>
    <x v="5"/>
    <n v="0"/>
    <n v="0"/>
  </r>
  <r>
    <x v="48"/>
    <s v="Desobtruccion de UD"/>
    <x v="2"/>
    <x v="6"/>
    <n v="16181254"/>
    <n v="21526244"/>
  </r>
  <r>
    <x v="49"/>
    <s v="Desobstruccion colect. Alc."/>
    <x v="2"/>
    <x v="5"/>
    <n v="787328742"/>
    <n v="660195587"/>
  </r>
  <r>
    <x v="50"/>
    <s v="Limpieza de colectores"/>
    <x v="2"/>
    <x v="5"/>
    <n v="601038272"/>
    <n v="229116880"/>
  </r>
  <r>
    <x v="51"/>
    <s v="Mant. Y rep. Uniones domic. Alc."/>
    <x v="2"/>
    <x v="5"/>
    <n v="1454101060"/>
    <n v="888694879"/>
  </r>
  <r>
    <x v="52"/>
    <s v="Rotura y rep. De pavimento"/>
    <x v="2"/>
    <x v="5"/>
    <n v="0"/>
    <n v="0"/>
  </r>
  <r>
    <x v="53"/>
    <s v="Permisos y derechos"/>
    <x v="2"/>
    <x v="5"/>
    <n v="152613215"/>
    <n v="131061770"/>
  </r>
  <r>
    <x v="54"/>
    <s v="Mant. Y rep. Maq. Y eq. Product."/>
    <x v="2"/>
    <x v="7"/>
    <n v="2183431968"/>
    <n v="2183899817"/>
  </r>
  <r>
    <x v="55"/>
    <s v="Mant. y rep. Establec. Prod. Y adm."/>
    <x v="2"/>
    <x v="7"/>
    <n v="775593078"/>
    <n v="445773462"/>
  </r>
  <r>
    <x v="56"/>
    <s v="Mant. y rep. eq.ofic. y otros eq."/>
    <x v="2"/>
    <x v="7"/>
    <n v="131014343"/>
    <n v="70753881"/>
  </r>
  <r>
    <x v="57"/>
    <s v="Mant. Areas verdes"/>
    <x v="2"/>
    <x v="7"/>
    <n v="284580781"/>
    <n v="371406394"/>
  </r>
  <r>
    <x v="58"/>
    <s v="Mant. Y rep. De vehiculos"/>
    <x v="2"/>
    <x v="7"/>
    <n v="91886778"/>
    <n v="23652600"/>
  </r>
  <r>
    <x v="59"/>
    <s v="Mant. Y rep. Eq. Proc. De datos"/>
    <x v="2"/>
    <x v="7"/>
    <n v="1383606363"/>
    <n v="981922702"/>
  </r>
  <r>
    <x v="60"/>
    <s v="Reparacion por daños de terc. A.p."/>
    <x v="2"/>
    <x v="6"/>
    <n v="34889438"/>
    <n v="55014451"/>
  </r>
  <r>
    <x v="61"/>
    <s v="Reparacion por daños de terc. Alc"/>
    <x v="2"/>
    <x v="6"/>
    <n v="3120595"/>
    <n v="7769107"/>
  </r>
  <r>
    <x v="62"/>
    <s v="Servicios nuevos de a. Pot."/>
    <x v="2"/>
    <x v="6"/>
    <n v="470882983"/>
    <n v="579638055"/>
  </r>
  <r>
    <x v="63"/>
    <s v="Uniones domic. Nuevas de alc."/>
    <x v="2"/>
    <x v="6"/>
    <n v="433504300"/>
    <n v="530111316"/>
  </r>
  <r>
    <x v="64"/>
    <s v="Trabajos pagados por clientes"/>
    <x v="2"/>
    <x v="6"/>
    <n v="1054698924"/>
    <n v="2079033814"/>
  </r>
  <r>
    <x v="65"/>
    <s v="Servicios de Terceros"/>
    <x v="2"/>
    <x v="6"/>
    <n v="400702144"/>
    <n v="247678012"/>
  </r>
  <r>
    <x v="66"/>
    <s v="Gastos por uso Plantas"/>
    <x v="2"/>
    <x v="6"/>
    <n v="205417931"/>
    <n v="0"/>
  </r>
  <r>
    <x v="67"/>
    <s v="Gasto interconexion Agua Potable Empresas relacion"/>
    <x v="2"/>
    <x v="8"/>
    <n v="0"/>
    <n v="0"/>
  </r>
  <r>
    <x v="68"/>
    <s v="Gasto interconexion Agua Potable con terceros"/>
    <x v="2"/>
    <x v="8"/>
    <n v="11186001"/>
    <n v="8654590"/>
  </r>
  <r>
    <x v="69"/>
    <s v="Gasto interconexion Agua Servidas Empresas relacio"/>
    <x v="2"/>
    <x v="8"/>
    <n v="0"/>
    <n v="0"/>
  </r>
  <r>
    <x v="70"/>
    <s v="Retiro de residuos y lodos de plantas"/>
    <x v="2"/>
    <x v="9"/>
    <n v="2144892221"/>
    <n v="1787866510"/>
  </r>
  <r>
    <x v="71"/>
    <s v="Arriendo de Máquinas Empresas Relacionadas"/>
    <x v="2"/>
    <x v="10"/>
    <n v="0"/>
    <n v="0"/>
  </r>
  <r>
    <x v="72"/>
    <s v="Arriendo equipos telefonicos"/>
    <x v="2"/>
    <x v="10"/>
    <n v="0"/>
    <n v="0"/>
  </r>
  <r>
    <x v="73"/>
    <s v="Arriendo lineas digitales"/>
    <x v="2"/>
    <x v="10"/>
    <n v="268999530"/>
    <n v="216505530"/>
  </r>
  <r>
    <x v="74"/>
    <s v="Arriendo eq.proc.datos"/>
    <x v="2"/>
    <x v="10"/>
    <n v="0"/>
    <n v="0"/>
  </r>
  <r>
    <x v="75"/>
    <s v="Arriendo de inmuebles pagados"/>
    <x v="2"/>
    <x v="10"/>
    <n v="282518472"/>
    <n v="301156298"/>
  </r>
  <r>
    <x v="76"/>
    <s v="Arriendo  inmuebles Empr.relacionada"/>
    <x v="2"/>
    <x v="10"/>
    <n v="14859766"/>
    <n v="12117548"/>
  </r>
  <r>
    <x v="77"/>
    <s v="Arriendo de Maquinas"/>
    <x v="2"/>
    <x v="10"/>
    <n v="753178388"/>
    <n v="635702190"/>
  </r>
  <r>
    <x v="78"/>
    <s v="Arriendo serv. De transporte"/>
    <x v="2"/>
    <x v="10"/>
    <n v="2126987821"/>
    <n v="1166017756"/>
  </r>
  <r>
    <x v="79"/>
    <s v="Traslado de Personal"/>
    <x v="2"/>
    <x v="10"/>
    <n v="82123"/>
    <n v="131750"/>
  </r>
  <r>
    <x v="80"/>
    <s v="Gastos de arrendamiento IFRS16"/>
    <x v="2"/>
    <x v="10"/>
    <n v="-422139947"/>
    <n v="-443678491"/>
  </r>
  <r>
    <x v="81"/>
    <s v="Lectura de medidores"/>
    <x v="2"/>
    <x v="11"/>
    <n v="1127723830"/>
    <n v="1031286352"/>
  </r>
  <r>
    <x v="82"/>
    <s v="Revision de Proyectos"/>
    <x v="2"/>
    <x v="11"/>
    <n v="30522816"/>
    <n v="24415337"/>
  </r>
  <r>
    <x v="83"/>
    <s v="Serv corte y reposicion serv. de a.p."/>
    <x v="2"/>
    <x v="11"/>
    <n v="559374092"/>
    <n v="501791857"/>
  </r>
  <r>
    <x v="84"/>
    <s v="Reparto de boletas"/>
    <x v="2"/>
    <x v="11"/>
    <n v="210683885"/>
    <n v="213038568"/>
  </r>
  <r>
    <x v="85"/>
    <s v="Recamb. De medidores"/>
    <x v="2"/>
    <x v="11"/>
    <n v="68619090"/>
    <n v="95598965"/>
  </r>
  <r>
    <x v="86"/>
    <s v="Serv de recaud. Bancaria"/>
    <x v="2"/>
    <x v="11"/>
    <n v="512123927"/>
    <n v="452217145"/>
  </r>
  <r>
    <x v="87"/>
    <s v="Serv. Inspeccion comercial"/>
    <x v="2"/>
    <x v="11"/>
    <n v="0"/>
    <n v="0"/>
  </r>
  <r>
    <x v="88"/>
    <s v="Servicio control de calidad"/>
    <x v="2"/>
    <x v="11"/>
    <n v="383472821"/>
    <n v="275434427"/>
  </r>
  <r>
    <x v="89"/>
    <s v="Servicio control de calidad Relacionadas"/>
    <x v="2"/>
    <x v="11"/>
    <n v="0"/>
    <n v="0"/>
  </r>
  <r>
    <x v="90"/>
    <s v="Atencion telefonica y otros"/>
    <x v="2"/>
    <x v="11"/>
    <n v="465207087"/>
    <n v="419045863"/>
  </r>
  <r>
    <x v="91"/>
    <s v="Serv.cobranza externa"/>
    <x v="2"/>
    <x v="11"/>
    <n v="281719750"/>
    <n v="213261438"/>
  </r>
  <r>
    <x v="92"/>
    <s v="Suministro de impresión de documentos"/>
    <x v="2"/>
    <x v="11"/>
    <n v="101020206"/>
    <n v="99804241"/>
  </r>
  <r>
    <x v="93"/>
    <s v="Serv.Analisis de agua"/>
    <x v="2"/>
    <x v="11"/>
    <n v="0"/>
    <n v="0"/>
  </r>
  <r>
    <x v="94"/>
    <s v="E. Electrica recintos prod."/>
    <x v="1"/>
    <x v="4"/>
    <n v="9863704773"/>
    <n v="8631088033"/>
  </r>
  <r>
    <x v="95"/>
    <s v="Energia electrica de oficinas"/>
    <x v="2"/>
    <x v="8"/>
    <n v="161878816"/>
    <n v="76504581"/>
  </r>
  <r>
    <x v="96"/>
    <s v="Costo de inversion tangibles"/>
    <x v="2"/>
    <x v="8"/>
    <n v="0"/>
    <n v="0"/>
  </r>
  <r>
    <x v="97"/>
    <s v="Serv. De informatica"/>
    <x v="2"/>
    <x v="12"/>
    <n v="1197225666"/>
    <n v="955521226"/>
  </r>
  <r>
    <x v="98"/>
    <s v="Asesorias"/>
    <x v="2"/>
    <x v="12"/>
    <n v="2160519622"/>
    <n v="2401898642"/>
  </r>
  <r>
    <x v="99"/>
    <s v="Estudios de preinversion"/>
    <x v="2"/>
    <x v="13"/>
    <n v="0"/>
    <n v="0"/>
  </r>
  <r>
    <x v="100"/>
    <s v="Operacion plantas de tratamiento"/>
    <x v="2"/>
    <x v="14"/>
    <n v="0"/>
    <n v="0"/>
  </r>
  <r>
    <x v="101"/>
    <s v="Servicio de aseo"/>
    <x v="2"/>
    <x v="12"/>
    <n v="507721619"/>
    <n v="634829089"/>
  </r>
  <r>
    <x v="102"/>
    <s v="Servicio fotoc.  E impresiones"/>
    <x v="2"/>
    <x v="12"/>
    <n v="14494109"/>
    <n v="10062000"/>
  </r>
  <r>
    <x v="103"/>
    <s v="Servicio telefonico"/>
    <x v="2"/>
    <x v="12"/>
    <n v="182239345"/>
    <n v="130640349"/>
  </r>
  <r>
    <x v="104"/>
    <s v="Serv. De vigilancia"/>
    <x v="2"/>
    <x v="12"/>
    <n v="544993679"/>
    <n v="433527401"/>
  </r>
  <r>
    <x v="105"/>
    <s v="Servicios de Empresas Relacionadas"/>
    <x v="2"/>
    <x v="12"/>
    <n v="589480810"/>
    <n v="729730061"/>
  </r>
  <r>
    <x v="106"/>
    <s v="Contingencias Judiciales"/>
    <x v="2"/>
    <x v="12"/>
    <n v="656554446"/>
    <n v="1224803733"/>
  </r>
  <r>
    <x v="107"/>
    <s v="Difusion y publicidad"/>
    <x v="2"/>
    <x v="13"/>
    <n v="242649662"/>
    <n v="596389364"/>
  </r>
  <r>
    <x v="108"/>
    <s v="Suscripciones"/>
    <x v="2"/>
    <x v="13"/>
    <n v="10583568"/>
    <n v="25683030"/>
  </r>
  <r>
    <x v="109"/>
    <s v="Fondo fijo rotatorio"/>
    <x v="2"/>
    <x v="13"/>
    <n v="0"/>
    <n v="0"/>
  </r>
  <r>
    <x v="110"/>
    <s v="Seguros vehiculos"/>
    <x v="2"/>
    <x v="15"/>
    <n v="0"/>
    <n v="0"/>
  </r>
  <r>
    <x v="111"/>
    <s v="Seguros no vehiculos"/>
    <x v="2"/>
    <x v="15"/>
    <n v="1029661469"/>
    <n v="1217736424"/>
  </r>
  <r>
    <x v="112"/>
    <s v="Remun. Directorio"/>
    <x v="2"/>
    <x v="13"/>
    <n v="355959692"/>
    <n v="345000326"/>
  </r>
  <r>
    <x v="113"/>
    <s v="Gastos del  Directorio"/>
    <x v="2"/>
    <x v="13"/>
    <n v="52974015"/>
    <n v="44894147"/>
  </r>
  <r>
    <x v="114"/>
    <s v="Contribuciones de b. Raices"/>
    <x v="2"/>
    <x v="15"/>
    <n v="81928036"/>
    <n v="19084948"/>
  </r>
  <r>
    <x v="115"/>
    <s v="Otros gastos generales"/>
    <x v="2"/>
    <x v="13"/>
    <n v="425101881"/>
    <n v="763645682"/>
  </r>
  <r>
    <x v="116"/>
    <s v="Pasajes Aéreos"/>
    <x v="2"/>
    <x v="13"/>
    <n v="0"/>
    <n v="0"/>
  </r>
  <r>
    <x v="117"/>
    <s v="Alojamiento"/>
    <x v="2"/>
    <x v="13"/>
    <n v="0"/>
    <n v="0"/>
  </r>
  <r>
    <x v="118"/>
    <s v="Alimentación"/>
    <x v="2"/>
    <x v="13"/>
    <n v="712759"/>
    <n v="31697"/>
  </r>
  <r>
    <x v="119"/>
    <s v="Exámenes Médicos"/>
    <x v="2"/>
    <x v="13"/>
    <n v="0"/>
    <n v="0"/>
  </r>
  <r>
    <x v="120"/>
    <s v="Servicios postales y mensajeria"/>
    <x v="2"/>
    <x v="13"/>
    <n v="133555495"/>
    <n v="151109966"/>
  </r>
  <r>
    <x v="121"/>
    <s v="Derechos, cuotas y aportes"/>
    <x v="2"/>
    <x v="15"/>
    <n v="545923324"/>
    <n v="313540959"/>
  </r>
  <r>
    <x v="122"/>
    <s v="Gastos rechazados tributar."/>
    <x v="2"/>
    <x v="13"/>
    <n v="82613032"/>
    <n v="164976803"/>
  </r>
  <r>
    <x v="123"/>
    <s v="Gto rechaz Gto. Veh. Gerencial"/>
    <x v="2"/>
    <x v="8"/>
    <n v="1500000"/>
    <n v="3891918"/>
  </r>
  <r>
    <x v="124"/>
    <s v="Patentes municipales"/>
    <x v="2"/>
    <x v="15"/>
    <n v="639418869"/>
    <n v="709954339"/>
  </r>
  <r>
    <x v="125"/>
    <s v="Eventos corporativos"/>
    <x v="2"/>
    <x v="13"/>
    <n v="213975718"/>
    <n v="55951420"/>
  </r>
  <r>
    <x v="126"/>
    <s v="Iva sin derecho a credito"/>
    <x v="2"/>
    <x v="13"/>
    <n v="0"/>
    <n v="0"/>
  </r>
  <r>
    <x v="127"/>
    <s v="Viajes-Estadias-Reemb. fuera del pais"/>
    <x v="2"/>
    <x v="13"/>
    <n v="193457847"/>
    <n v="92285268"/>
  </r>
  <r>
    <x v="128"/>
    <s v="Depreciacion edificaciones"/>
    <x v="3"/>
    <x v="4"/>
    <n v="385945440"/>
    <n v="365740230"/>
  </r>
  <r>
    <x v="129"/>
    <s v="Depreciacion obras complementarias"/>
    <x v="3"/>
    <x v="4"/>
    <n v="406047809"/>
    <n v="390088320"/>
  </r>
  <r>
    <x v="130"/>
    <s v="Depreciacion instalaciones de produccion"/>
    <x v="3"/>
    <x v="4"/>
    <n v="2050351673"/>
    <n v="1982776634"/>
  </r>
  <r>
    <x v="131"/>
    <s v="Depreciacion redes de agua potable"/>
    <x v="3"/>
    <x v="4"/>
    <n v="1851765946"/>
    <n v="1791878538"/>
  </r>
  <r>
    <x v="132"/>
    <s v="Depreciacion redes de alcantarillado"/>
    <x v="3"/>
    <x v="4"/>
    <n v="2957796619"/>
    <n v="2761629460"/>
  </r>
  <r>
    <x v="133"/>
    <s v="Depreciacion plantas de tratamiento a.s."/>
    <x v="3"/>
    <x v="4"/>
    <n v="1350677569"/>
    <n v="1300372244"/>
  </r>
  <r>
    <x v="134"/>
    <s v="Depreciacion otras instalaciones"/>
    <x v="3"/>
    <x v="4"/>
    <n v="2297316480"/>
    <n v="2046826088"/>
  </r>
  <r>
    <x v="135"/>
    <s v="Depreciacion maquinas y equipos"/>
    <x v="3"/>
    <x v="4"/>
    <n v="6404927909"/>
    <n v="6372256287"/>
  </r>
  <r>
    <x v="136"/>
    <s v="Depreciacion hardware"/>
    <x v="3"/>
    <x v="4"/>
    <n v="133239979"/>
    <n v="100049355"/>
  </r>
  <r>
    <x v="137"/>
    <s v="Depreciacion software"/>
    <x v="3"/>
    <x v="4"/>
    <n v="1460395198"/>
    <n v="1109167283"/>
  </r>
  <r>
    <x v="138"/>
    <s v="Depreciacion vehiculos"/>
    <x v="3"/>
    <x v="4"/>
    <n v="54032888"/>
    <n v="32742648"/>
  </r>
  <r>
    <x v="139"/>
    <s v="Depreciacion muebles y enseres"/>
    <x v="3"/>
    <x v="4"/>
    <n v="61034321"/>
    <n v="57718575"/>
  </r>
  <r>
    <x v="140"/>
    <s v="Depreciacion de los derecho uso edificio"/>
    <x v="3"/>
    <x v="4"/>
    <n v="90085242"/>
    <n v="100816022"/>
  </r>
  <r>
    <x v="141"/>
    <s v="Depreciacion de los derecho uso vehiculos"/>
    <x v="3"/>
    <x v="4"/>
    <n v="374470512"/>
    <n v="310010950"/>
  </r>
  <r>
    <x v="142"/>
    <s v="Amortizacion derechos de agua"/>
    <x v="3"/>
    <x v="4"/>
    <n v="0"/>
    <n v="0"/>
  </r>
  <r>
    <x v="143"/>
    <s v="Amortización gastos diferidos o anticipados"/>
    <x v="3"/>
    <x v="4"/>
    <n v="47907285"/>
    <n v="56383651"/>
  </r>
  <r>
    <x v="144"/>
    <s v="Amortizacion derechos"/>
    <x v="3"/>
    <x v="4"/>
    <n v="46222503"/>
    <n v="46222503"/>
  </r>
  <r>
    <x v="145"/>
    <s v="Amortizacion otros intangibles"/>
    <x v="3"/>
    <x v="4"/>
    <n v="581310"/>
    <n v="581310"/>
  </r>
  <r>
    <x v="146"/>
    <s v="Deterioro activos"/>
    <x v="4"/>
    <x v="4"/>
    <n v="0"/>
    <n v="0"/>
  </r>
  <r>
    <x v="147"/>
    <s v="Gasto por donacion"/>
    <x v="2"/>
    <x v="8"/>
    <n v="5268286"/>
    <n v="38772091"/>
  </r>
  <r>
    <x v="148"/>
    <s v="Plan retiro voluntario"/>
    <x v="5"/>
    <x v="16"/>
    <n v="998023247"/>
    <n v="2033642094"/>
  </r>
  <r>
    <x v="149"/>
    <s v="Otros egresos no operacionales"/>
    <x v="5"/>
    <x v="17"/>
    <n v="60621615"/>
    <n v="33279964"/>
  </r>
  <r>
    <x v="150"/>
    <s v="Intereses y reajustes pagados"/>
    <x v="6"/>
    <x v="18"/>
    <n v="26826487"/>
    <n v="11845792"/>
  </r>
  <r>
    <x v="151"/>
    <s v="Interes por arrendamiento Operativo"/>
    <x v="6"/>
    <x v="19"/>
    <n v="78999549"/>
    <n v="43137788"/>
  </r>
  <r>
    <x v="152"/>
    <s v="Diferencia de cambio por inversión financiera"/>
    <x v="7"/>
    <x v="4"/>
    <n v="0"/>
    <n v="0"/>
  </r>
  <r>
    <x v="153"/>
    <s v="Amortizacion impuestos por pagare"/>
    <x v="6"/>
    <x v="20"/>
    <n v="30824795"/>
    <n v="32945305"/>
  </r>
  <r>
    <x v="154"/>
    <s v="Diferencia de cambio negativa"/>
    <x v="7"/>
    <x v="4"/>
    <n v="260442778"/>
    <n v="388391430"/>
  </r>
  <r>
    <x v="155"/>
    <s v="Perdida inversiones financieras"/>
    <x v="6"/>
    <x v="18"/>
    <n v="0"/>
    <n v="0"/>
  </r>
  <r>
    <x v="156"/>
    <s v="Intereses y gastos bancarios"/>
    <x v="6"/>
    <x v="18"/>
    <n v="179995004"/>
    <n v="178712360"/>
  </r>
  <r>
    <x v="157"/>
    <s v="Intereses por ptmos bancarios"/>
    <x v="6"/>
    <x v="21"/>
    <n v="3822493744"/>
    <n v="4915914409"/>
  </r>
  <r>
    <x v="158"/>
    <s v="Intereses e impto por  pagares afr"/>
    <x v="6"/>
    <x v="22"/>
    <n v="1147918273"/>
    <n v="1310897738"/>
  </r>
  <r>
    <x v="159"/>
    <s v="Intereses por ptmos Empresas Relacionadas"/>
    <x v="6"/>
    <x v="18"/>
    <n v="0"/>
    <n v="0"/>
  </r>
  <r>
    <x v="160"/>
    <s v="Amortizacion menor valor inver"/>
    <x v="6"/>
    <x v="18"/>
    <n v="0"/>
    <n v="0"/>
  </r>
  <r>
    <x v="161"/>
    <s v="Perdida inv.emp.relacionadas"/>
    <x v="8"/>
    <x v="4"/>
    <n v="0"/>
    <n v="0"/>
  </r>
  <r>
    <x v="162"/>
    <s v="Intereses bonos"/>
    <x v="6"/>
    <x v="23"/>
    <n v="7202105082"/>
    <n v="6981422044"/>
  </r>
  <r>
    <x v="163"/>
    <s v="Comision tenedores de bonos"/>
    <x v="6"/>
    <x v="23"/>
    <n v="0"/>
    <n v="0"/>
  </r>
  <r>
    <x v="164"/>
    <s v="Amortización menor valor bonos"/>
    <x v="6"/>
    <x v="20"/>
    <n v="-23059685"/>
    <n v="52072491"/>
  </r>
  <r>
    <x v="165"/>
    <s v="Amortización activación gastos bancarios"/>
    <x v="6"/>
    <x v="20"/>
    <n v="0"/>
    <n v="0"/>
  </r>
  <r>
    <x v="166"/>
    <s v="Pérdida por contrato derivado"/>
    <x v="6"/>
    <x v="24"/>
    <n v="0"/>
    <n v="0"/>
  </r>
  <r>
    <x v="167"/>
    <s v="Tipo de cambio"/>
    <x v="6"/>
    <x v="24"/>
    <n v="0"/>
    <n v="0"/>
  </r>
  <r>
    <x v="168"/>
    <s v="Deudores incobrables"/>
    <x v="4"/>
    <x v="25"/>
    <n v="4025436045"/>
    <n v="3119260650"/>
  </r>
  <r>
    <x v="169"/>
    <s v="Costo x vta act fijo"/>
    <x v="5"/>
    <x v="26"/>
    <n v="7305131"/>
    <n v="62339116"/>
  </r>
  <r>
    <x v="170"/>
    <s v="Costo vta materiales"/>
    <x v="2"/>
    <x v="8"/>
    <n v="0"/>
    <n v="0"/>
  </r>
  <r>
    <x v="171"/>
    <s v="Bajas por reemplazos de Activos Fijos"/>
    <x v="5"/>
    <x v="27"/>
    <n v="0"/>
    <n v="0"/>
  </r>
  <r>
    <x v="172"/>
    <s v="Gastos no operacionales Comercial"/>
    <x v="2"/>
    <x v="8"/>
    <n v="0"/>
    <n v="0"/>
  </r>
  <r>
    <x v="173"/>
    <s v="Mermas de materiales"/>
    <x v="2"/>
    <x v="8"/>
    <n v="30210456"/>
    <n v="-6009774"/>
  </r>
  <r>
    <x v="174"/>
    <s v="Costo vta materiales empresas relacionadas"/>
    <x v="2"/>
    <x v="8"/>
    <n v="0"/>
    <n v="0"/>
  </r>
  <r>
    <x v="175"/>
    <s v="Costo por Servicios a Terceros"/>
    <x v="2"/>
    <x v="6"/>
    <n v="663956484"/>
    <n v="1830653017"/>
  </r>
  <r>
    <x v="176"/>
    <s v="Depreciacion bs fuera de uso"/>
    <x v="3"/>
    <x v="4"/>
    <n v="1703983"/>
    <n v="1703991"/>
  </r>
  <r>
    <x v="177"/>
    <s v="F.V. Existencias Medidores de a.p."/>
    <x v="5"/>
    <x v="17"/>
    <n v="0"/>
    <n v="0"/>
  </r>
  <r>
    <x v="178"/>
    <s v="Ajuste precio diferencias em/rf"/>
    <x v="2"/>
    <x v="8"/>
    <n v="-13801875"/>
    <n v="-22607584"/>
  </r>
  <r>
    <x v="179"/>
    <s v="Utilidad no realizada"/>
    <x v="8"/>
    <x v="4"/>
    <n v="0"/>
    <n v="0"/>
  </r>
  <r>
    <x v="180"/>
    <s v="Activacion de intereses"/>
    <x v="6"/>
    <x v="23"/>
    <n v="-906185989"/>
    <n v="-1771760115"/>
  </r>
  <r>
    <x v="181"/>
    <s v="Multa"/>
    <x v="2"/>
    <x v="8"/>
    <n v="122884487"/>
    <n v="233449351"/>
  </r>
  <r>
    <x v="182"/>
    <s v="Proyectos des. E indemn."/>
    <x v="5"/>
    <x v="28"/>
    <n v="376911769"/>
    <n v="91203700"/>
  </r>
  <r>
    <x v="183"/>
    <s v="Impto 1era cat. Ejerc.anterior"/>
    <x v="9"/>
    <x v="4"/>
    <n v="0"/>
    <n v="0"/>
  </r>
  <r>
    <x v="184"/>
    <s v="Impuesto a la renta 1 c."/>
    <x v="9"/>
    <x v="4"/>
    <n v="18420872018"/>
    <n v="17975014358"/>
  </r>
  <r>
    <x v="185"/>
    <s v="Impuesto unico rta. Art. 21"/>
    <x v="9"/>
    <x v="4"/>
    <n v="33223311"/>
    <n v="67674967"/>
  </r>
  <r>
    <x v="186"/>
    <s v="Gasto en impuesto diferido"/>
    <x v="9"/>
    <x v="4"/>
    <n v="-941284909"/>
    <n v="-3927295329"/>
  </r>
  <r>
    <x v="187"/>
    <s v="Beneficios por Perdida Tributaria"/>
    <x v="9"/>
    <x v="4"/>
    <n v="0"/>
    <n v="0"/>
  </r>
  <r>
    <x v="188"/>
    <s v="Impuesto diferido IFRS 16"/>
    <x v="9"/>
    <x v="4"/>
    <n v="16237883"/>
    <n v="-3239613"/>
  </r>
  <r>
    <x v="189"/>
    <s v="Reajuste Activos"/>
    <x v="10"/>
    <x v="4"/>
    <n v="-129914274"/>
    <n v="-78005143"/>
  </r>
  <r>
    <x v="190"/>
    <s v="Reajustes  pasivos"/>
    <x v="10"/>
    <x v="4"/>
    <n v="8478014609"/>
    <n v="13407534415"/>
  </r>
  <r>
    <x v="191"/>
    <s v="Cargo variable produccion"/>
    <x v="11"/>
    <x v="29"/>
    <n v="-27231349341"/>
    <n v="-26435648690"/>
  </r>
  <r>
    <x v="192"/>
    <s v="Cargo variable sobreconsumo produccion"/>
    <x v="11"/>
    <x v="29"/>
    <n v="-10375711639"/>
    <n v="-10353350933"/>
  </r>
  <r>
    <x v="193"/>
    <s v="Fluoruracion de agua potable"/>
    <x v="11"/>
    <x v="29"/>
    <n v="-561530517"/>
    <n v="-545069695"/>
  </r>
  <r>
    <x v="194"/>
    <s v="Cargo variable distribucion"/>
    <x v="11"/>
    <x v="29"/>
    <n v="-31392608667"/>
    <n v="-30423568806"/>
  </r>
  <r>
    <x v="195"/>
    <s v="CARGO VARIABLE SOBRECONSUMO DISTRIBUCION"/>
    <x v="11"/>
    <x v="29"/>
    <n v="-10554741981"/>
    <n v="-10369050127"/>
  </r>
  <r>
    <x v="196"/>
    <s v="Cargo fijo clientela"/>
    <x v="11"/>
    <x v="30"/>
    <n v="-4941198810"/>
    <n v="-4613907259"/>
  </r>
  <r>
    <x v="197"/>
    <s v="Reparacion medidores"/>
    <x v="11"/>
    <x v="31"/>
    <n v="-12688672"/>
    <n v="-18377392"/>
  </r>
  <r>
    <x v="198"/>
    <s v="Cortes y reposiciones"/>
    <x v="11"/>
    <x v="30"/>
    <n v="-570588860"/>
    <n v="-349494223"/>
  </r>
  <r>
    <x v="199"/>
    <s v="Conexiones domicialiarias agua potable"/>
    <x v="11"/>
    <x v="31"/>
    <n v="-594562000"/>
    <n v="-587484680"/>
  </r>
  <r>
    <x v="200"/>
    <s v="Otros ingresos distribucion"/>
    <x v="11"/>
    <x v="31"/>
    <n v="-155291802"/>
    <n v="-153211975"/>
  </r>
  <r>
    <x v="201"/>
    <s v="Interconexiones AP,relacionadas"/>
    <x v="11"/>
    <x v="29"/>
    <n v="0"/>
    <n v="0"/>
  </r>
  <r>
    <x v="202"/>
    <s v="Interconexiones AP, terceros"/>
    <x v="11"/>
    <x v="29"/>
    <n v="0"/>
    <n v="0"/>
  </r>
  <r>
    <x v="203"/>
    <s v="Cargo variable alcantarillado"/>
    <x v="11"/>
    <x v="32"/>
    <n v="-37254415917"/>
    <n v="-36281971474"/>
  </r>
  <r>
    <x v="204"/>
    <s v="Interconexion AS- colectores, relacionadas"/>
    <x v="11"/>
    <x v="32"/>
    <n v="0"/>
    <n v="0"/>
  </r>
  <r>
    <x v="205"/>
    <s v="Interconexion AS- colectores, terceros"/>
    <x v="11"/>
    <x v="32"/>
    <n v="-6558477149"/>
    <n v="-6310605755"/>
  </r>
  <r>
    <x v="206"/>
    <s v="Uniones domiciliarias de alcantarillado"/>
    <x v="11"/>
    <x v="31"/>
    <n v="-598136922"/>
    <n v="-615828151"/>
  </r>
  <r>
    <x v="207"/>
    <s v="Otros ingresos de recoleccion"/>
    <x v="11"/>
    <x v="32"/>
    <n v="0"/>
    <n v="0"/>
  </r>
  <r>
    <x v="208"/>
    <s v="Riles Regulados"/>
    <x v="11"/>
    <x v="30"/>
    <n v="-32426559"/>
    <n v="-50607820"/>
  </r>
  <r>
    <x v="209"/>
    <s v="Ingresos por desobtrucción de U.D."/>
    <x v="11"/>
    <x v="31"/>
    <n v="-319656"/>
    <n v="26638"/>
  </r>
  <r>
    <x v="210"/>
    <s v="Tratamiento aguas servidas"/>
    <x v="11"/>
    <x v="32"/>
    <n v="-26400055963"/>
    <n v="-25854472754"/>
  </r>
  <r>
    <x v="211"/>
    <s v="Cargo variable disposicion a servidas"/>
    <x v="11"/>
    <x v="32"/>
    <n v="-6265506418"/>
    <n v="-6102258076"/>
  </r>
  <r>
    <x v="212"/>
    <s v="Otros ingresos tratamiento a servidas"/>
    <x v="11"/>
    <x v="32"/>
    <n v="0"/>
    <n v="0"/>
  </r>
  <r>
    <x v="213"/>
    <s v="Otros ingresos de AS por servicios a Emp. Relacion"/>
    <x v="11"/>
    <x v="31"/>
    <n v="0"/>
    <n v="0"/>
  </r>
  <r>
    <x v="214"/>
    <s v="Interconexion AS- tratamiento, relacionadas"/>
    <x v="11"/>
    <x v="32"/>
    <n v="0"/>
    <n v="0"/>
  </r>
  <r>
    <x v="215"/>
    <s v="Interconexion AS- tratamiento, terceros"/>
    <x v="11"/>
    <x v="32"/>
    <n v="-2852552470"/>
    <n v="-2858346326"/>
  </r>
  <r>
    <x v="216"/>
    <s v="Interconexión AS- interceptores,relacionadas"/>
    <x v="11"/>
    <x v="32"/>
    <n v="0"/>
    <n v="0"/>
  </r>
  <r>
    <x v="217"/>
    <s v="Interconexión AS- Interceptores, terceros"/>
    <x v="11"/>
    <x v="32"/>
    <n v="-378945835"/>
    <n v="-517620832"/>
  </r>
  <r>
    <x v="218"/>
    <s v="Riles - No Regulados (Essal)"/>
    <x v="11"/>
    <x v="31"/>
    <n v="0"/>
    <n v="0"/>
  </r>
  <r>
    <x v="219"/>
    <s v="Ingresos aguas rurales"/>
    <x v="11"/>
    <x v="31"/>
    <n v="-362600556"/>
    <n v="-696675424"/>
  </r>
  <r>
    <x v="220"/>
    <s v="Ingresos por trabajos pagados por terceros"/>
    <x v="11"/>
    <x v="31"/>
    <n v="-730165992"/>
    <n v="-2631192236"/>
  </r>
  <r>
    <x v="221"/>
    <s v="Provision recoleccion"/>
    <x v="11"/>
    <x v="32"/>
    <n v="-193839203"/>
    <n v="339563165"/>
  </r>
  <r>
    <x v="222"/>
    <s v="Provision agua normal"/>
    <x v="11"/>
    <x v="29"/>
    <n v="1224835229"/>
    <n v="1646802830"/>
  </r>
  <r>
    <x v="223"/>
    <s v="Provision agua sobre consumo"/>
    <x v="11"/>
    <x v="29"/>
    <n v="-4604260625"/>
    <n v="-4349416530"/>
  </r>
  <r>
    <x v="224"/>
    <s v="Provision disposicion"/>
    <x v="11"/>
    <x v="32"/>
    <n v="-126043660"/>
    <n v="359678722"/>
  </r>
  <r>
    <x v="225"/>
    <s v="Provisión interconexión EERR"/>
    <x v="11"/>
    <x v="32"/>
    <n v="0"/>
    <n v="0"/>
  </r>
  <r>
    <x v="226"/>
    <s v="Provisión interconexión terceros"/>
    <x v="11"/>
    <x v="32"/>
    <n v="-291309321"/>
    <n v="-476542749"/>
  </r>
  <r>
    <x v="227"/>
    <s v="Provision ingresos Empresas relacionadas"/>
    <x v="11"/>
    <x v="31"/>
    <n v="0"/>
    <n v="0"/>
  </r>
  <r>
    <x v="228"/>
    <s v="Provision ingresos no regulados"/>
    <x v="11"/>
    <x v="31"/>
    <n v="348876100"/>
    <n v="-1075654104"/>
  </r>
  <r>
    <x v="229"/>
    <s v="Venta de Materiales  Empresas Relacionadas"/>
    <x v="11"/>
    <x v="31"/>
    <n v="-576872"/>
    <n v="0"/>
  </r>
  <r>
    <x v="230"/>
    <s v="Venta de Materiales Terceros"/>
    <x v="11"/>
    <x v="31"/>
    <n v="-736829285"/>
    <n v="-762979424"/>
  </r>
  <r>
    <x v="231"/>
    <s v="Ingresos por Exceso de Carga"/>
    <x v="11"/>
    <x v="31"/>
    <n v="-898807780"/>
    <n v="-1135212676"/>
  </r>
  <r>
    <x v="232"/>
    <s v="Consultorias"/>
    <x v="11"/>
    <x v="31"/>
    <n v="0"/>
    <n v="3501539"/>
  </r>
  <r>
    <x v="233"/>
    <s v="Ingresos por Operación de Plantas"/>
    <x v="11"/>
    <x v="31"/>
    <n v="-5377281383"/>
    <n v="-4571225204"/>
  </r>
  <r>
    <x v="234"/>
    <s v="Servicios en Convenio"/>
    <x v="11"/>
    <x v="31"/>
    <n v="0"/>
    <n v="0"/>
  </r>
  <r>
    <x v="235"/>
    <s v="Ingresos por Arriendo de Máquinas a Empresas Relac"/>
    <x v="11"/>
    <x v="31"/>
    <n v="0"/>
    <n v="0"/>
  </r>
  <r>
    <x v="236"/>
    <s v="Ingresos BOT"/>
    <x v="11"/>
    <x v="31"/>
    <n v="-490577535"/>
    <n v="-495933645"/>
  </r>
  <r>
    <x v="237"/>
    <s v="Otros ingresos Empresas relacionadas"/>
    <x v="11"/>
    <x v="31"/>
    <n v="0"/>
    <n v="0"/>
  </r>
  <r>
    <x v="238"/>
    <s v="Otros ingresos operacionales"/>
    <x v="11"/>
    <x v="30"/>
    <n v="1050300932"/>
    <n v="881969134"/>
  </r>
  <r>
    <x v="239"/>
    <s v="Consultoría y Asesoría Técnica  SIG"/>
    <x v="11"/>
    <x v="31"/>
    <n v="0"/>
    <n v="0"/>
  </r>
  <r>
    <x v="240"/>
    <s v="Servicios de Mantención Terceros"/>
    <x v="11"/>
    <x v="31"/>
    <n v="-270029469"/>
    <n v="-361115010"/>
  </r>
  <r>
    <x v="241"/>
    <s v="Limpieza y Mantención EERR"/>
    <x v="11"/>
    <x v="31"/>
    <n v="-800000000"/>
    <n v="0"/>
  </r>
  <r>
    <x v="242"/>
    <s v="Analisis A.P. a empresas relacionadas"/>
    <x v="11"/>
    <x v="31"/>
    <n v="0"/>
    <n v="-995301"/>
  </r>
  <r>
    <x v="243"/>
    <s v="Analisis A.P. a terceros"/>
    <x v="11"/>
    <x v="31"/>
    <n v="-175604755"/>
    <n v="-263404241"/>
  </r>
  <r>
    <x v="244"/>
    <s v="Análisis de A.S. y Riles a empresas relacionadas"/>
    <x v="11"/>
    <x v="31"/>
    <n v="0"/>
    <n v="0"/>
  </r>
  <r>
    <x v="245"/>
    <s v="Analisis de A.S. y Riles a terceros"/>
    <x v="11"/>
    <x v="31"/>
    <n v="0"/>
    <n v="0"/>
  </r>
  <r>
    <x v="246"/>
    <s v="Analisis suelos y lodos a empresas relacionadas"/>
    <x v="11"/>
    <x v="31"/>
    <n v="0"/>
    <n v="0"/>
  </r>
  <r>
    <x v="247"/>
    <s v="Analisis suelos y lodos a terceros"/>
    <x v="11"/>
    <x v="31"/>
    <n v="-87784909"/>
    <n v="-14991063"/>
  </r>
  <r>
    <x v="248"/>
    <s v="Servicio de muestro a empresas relacionadas"/>
    <x v="11"/>
    <x v="31"/>
    <n v="-86993286"/>
    <n v="0"/>
  </r>
  <r>
    <x v="249"/>
    <s v="Servicio de muestro a terceros"/>
    <x v="11"/>
    <x v="31"/>
    <n v="-2609869345"/>
    <n v="-686040087"/>
  </r>
  <r>
    <x v="250"/>
    <s v="Intereses financieros"/>
    <x v="12"/>
    <x v="33"/>
    <n v="-1593070964"/>
    <n v="-4820610153"/>
  </r>
  <r>
    <x v="251"/>
    <s v="Ingresos por prepago de deudas"/>
    <x v="12"/>
    <x v="34"/>
    <n v="-387546219"/>
    <n v="-400911210"/>
  </r>
  <r>
    <x v="252"/>
    <s v="Arriendo de inmuebles recibidos"/>
    <x v="11"/>
    <x v="31"/>
    <n v="-70336883"/>
    <n v="-65267470"/>
  </r>
  <r>
    <x v="253"/>
    <s v="Arriendo inmuebles cobrado a empresas relacionadas"/>
    <x v="11"/>
    <x v="31"/>
    <n v="-6255918"/>
    <n v="-4507845"/>
  </r>
  <r>
    <x v="254"/>
    <s v="reajustes e intereses ganados"/>
    <x v="12"/>
    <x v="33"/>
    <n v="-5"/>
    <n v="-4"/>
  </r>
  <r>
    <x v="255"/>
    <s v="Diferencia de cambio por inversión financiera"/>
    <x v="7"/>
    <x v="4"/>
    <n v="0"/>
    <n v="0"/>
  </r>
  <r>
    <x v="256"/>
    <s v="Diferencia de cambio positiva"/>
    <x v="7"/>
    <x v="4"/>
    <n v="-248142818"/>
    <n v="-459854184"/>
  </r>
  <r>
    <x v="257"/>
    <s v="resultado contrato derivado"/>
    <x v="12"/>
    <x v="35"/>
    <n v="0"/>
    <n v="0"/>
  </r>
  <r>
    <x v="258"/>
    <s v="Intereses x ptmos a empresas relacionadas"/>
    <x v="12"/>
    <x v="33"/>
    <n v="0"/>
    <n v="0"/>
  </r>
  <r>
    <x v="259"/>
    <s v="Utilidad mayor valor bono"/>
    <x v="12"/>
    <x v="34"/>
    <n v="-55466204"/>
    <n v="-62143916"/>
  </r>
  <r>
    <x v="260"/>
    <s v="Ingreso x vta act fijo"/>
    <x v="5"/>
    <x v="26"/>
    <n v="-4041043321"/>
    <n v="-1607143159"/>
  </r>
  <r>
    <x v="261"/>
    <s v="Ingreso por venta de activos a empresas relacionad"/>
    <x v="5"/>
    <x v="26"/>
    <n v="0"/>
    <n v="0"/>
  </r>
  <r>
    <x v="262"/>
    <s v="Ingresos  por venta de materiales"/>
    <x v="11"/>
    <x v="31"/>
    <n v="-1710614187"/>
    <n v="-1614889503"/>
  </r>
  <r>
    <x v="263"/>
    <s v="Ingresos  por venta de materiales emp.relacionadas"/>
    <x v="11"/>
    <x v="31"/>
    <n v="0"/>
    <n v="0"/>
  </r>
  <r>
    <x v="264"/>
    <s v="Devolucion de seguro"/>
    <x v="11"/>
    <x v="31"/>
    <n v="-1438259625"/>
    <n v="-13197777"/>
  </r>
  <r>
    <x v="265"/>
    <s v="Intereses por deuda clientes"/>
    <x v="11"/>
    <x v="31"/>
    <n v="-1945706846"/>
    <n v="-1736842059"/>
  </r>
  <r>
    <x v="266"/>
    <s v="Descuentos y multas a proveedo"/>
    <x v="11"/>
    <x v="31"/>
    <n v="-306333294"/>
    <n v="-257030096"/>
  </r>
  <r>
    <x v="267"/>
    <s v="Comision de cobranza"/>
    <x v="11"/>
    <x v="31"/>
    <n v="-31002464"/>
    <n v="-50074891"/>
  </r>
  <r>
    <x v="268"/>
    <s v="Intereses por deuda"/>
    <x v="12"/>
    <x v="33"/>
    <n v="0"/>
    <n v="0"/>
  </r>
  <r>
    <x v="269"/>
    <s v="Ingresos por boletas en garant"/>
    <x v="11"/>
    <x v="31"/>
    <n v="0"/>
    <n v="0"/>
  </r>
  <r>
    <x v="270"/>
    <s v="Ingresos por servicios a terceros"/>
    <x v="11"/>
    <x v="31"/>
    <n v="-1033790079"/>
    <n v="-1799027321"/>
  </r>
  <r>
    <x v="271"/>
    <s v="Otros ing.comercial"/>
    <x v="11"/>
    <x v="30"/>
    <n v="-105541982"/>
    <n v="-8671552"/>
  </r>
  <r>
    <x v="272"/>
    <s v="Otros Ingresos Comercial con Empresas Relacionadas"/>
    <x v="11"/>
    <x v="31"/>
    <n v="0"/>
    <n v="0"/>
  </r>
  <r>
    <x v="273"/>
    <s v="Vta carcaza de medidores"/>
    <x v="5"/>
    <x v="17"/>
    <n v="-672269"/>
    <n v="-1925458"/>
  </r>
  <r>
    <x v="274"/>
    <s v="Otros ingresos extraordinarios"/>
    <x v="5"/>
    <x v="28"/>
    <n v="-551726503"/>
    <n v="0"/>
  </r>
  <r>
    <x v="275"/>
    <s v="Otros ing. Por ventas"/>
    <x v="11"/>
    <x v="30"/>
    <n v="-5758944"/>
    <n v="-5861223"/>
  </r>
  <r>
    <x v="276"/>
    <s v="Ingresos recintos"/>
    <x v="11"/>
    <x v="31"/>
    <n v="0"/>
    <n v="0"/>
  </r>
  <r>
    <x v="277"/>
    <s v="Convenios por desarrollos inmobiliarios"/>
    <x v="11"/>
    <x v="31"/>
    <n v="-231506440"/>
    <n v="-280379061"/>
  </r>
  <r>
    <x v="278"/>
    <s v="ingresos no operacionale"/>
    <x v="11"/>
    <x v="31"/>
    <n v="-308468190"/>
    <n v="1097115322"/>
  </r>
  <r>
    <x v="279"/>
    <s v="Ingresos  por aportes de terceros"/>
    <x v="11"/>
    <x v="31"/>
    <n v="0"/>
    <n v="0"/>
  </r>
  <r>
    <x v="280"/>
    <s v="Util.inv.emp.relacionada"/>
    <x v="8"/>
    <x v="4"/>
    <n v="0"/>
    <n v="0"/>
  </r>
  <r>
    <x v="281"/>
    <s v="Utilidad no realizada"/>
    <x v="8"/>
    <x v="4"/>
    <n v="0"/>
    <n v="0"/>
  </r>
  <r>
    <x v="282"/>
    <s v="Beneficios operaciones discontinuas"/>
    <x v="13"/>
    <x v="4"/>
    <n v="0"/>
    <n v="0"/>
  </r>
  <r>
    <x v="283"/>
    <s v="Int. Minoritario"/>
    <x v="14"/>
    <x v="4"/>
    <n v="27399267297"/>
    <n v="24406821908"/>
  </r>
  <r>
    <x v="284"/>
    <s v="Interes Minoritario Balance N4200"/>
    <x v="14"/>
    <x v="4"/>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
  <r>
    <d v="2024-06-30T00:00:00"/>
    <x v="0"/>
    <n v="5104000701"/>
    <s v="Arriendo de Máquinas Empresas Relacionadas"/>
    <n v="0"/>
  </r>
  <r>
    <d v="2024-06-30T00:00:00"/>
    <x v="0"/>
    <n v="5104001000"/>
    <s v="Gastos de arrendamiento IFRS16"/>
    <n v="-3696916"/>
  </r>
  <r>
    <d v="2024-06-30T00:00:00"/>
    <x v="1"/>
    <n v="5108003100"/>
    <s v="Viajes-Estadias-Reemb. fuera del pais"/>
    <n v="0"/>
  </r>
  <r>
    <d v="2024-06-30T00:00:00"/>
    <x v="2"/>
    <n v="5213001100"/>
    <s v="Costo por Servicios a Terceros"/>
    <n v="0"/>
  </r>
  <r>
    <d v="2024-06-30T00:00:00"/>
    <x v="3"/>
    <n v="5105000300"/>
    <s v="Revision de Proyectos"/>
    <n v="0"/>
  </r>
  <r>
    <d v="2024-06-30T00:00:00"/>
    <x v="4"/>
    <n v="5200001000"/>
    <s v="Gasto por donacion"/>
    <n v="0"/>
  </r>
  <r>
    <m/>
    <x v="4"/>
    <n v="5108002120"/>
    <s v="Gto rechaz Gto. Veh. Gerencial"/>
    <n v="1500000"/>
  </r>
  <r>
    <d v="2024-06-30T00:00:00"/>
    <x v="4"/>
    <n v="5214000500"/>
    <s v="Multa"/>
    <n v="42502"/>
  </r>
  <r>
    <d v="2024-06-30T00:00:00"/>
    <x v="5"/>
    <n v="5213004000"/>
    <s v="Ajuste precio diferencias em/rf"/>
    <n v="0"/>
  </r>
  <r>
    <d v="2024-06-30T00:00:00"/>
    <x v="1"/>
    <n v="5108002900"/>
    <s v="Iva sin derecho a credito"/>
    <n v="0"/>
  </r>
  <r>
    <d v="2024-06-30T00:00:00"/>
    <x v="1"/>
    <n v="5108002700"/>
    <s v="Eventos corporativos"/>
    <n v="0"/>
  </r>
  <r>
    <d v="2024-06-30T00:00:00"/>
    <x v="1"/>
    <n v="5108001701"/>
    <s v="Pasajes Aéreos"/>
    <n v="171706630"/>
  </r>
  <r>
    <d v="2024-06-30T00:00:00"/>
    <x v="1"/>
    <n v="5108001702"/>
    <s v="Alojamiento"/>
    <n v="82141378"/>
  </r>
  <r>
    <d v="2024-06-30T00:00:00"/>
    <x v="1"/>
    <n v="5108001703"/>
    <s v="Alimentación"/>
    <n v="1376537"/>
  </r>
  <r>
    <d v="2024-06-30T00:00:00"/>
    <x v="1"/>
    <n v="5104000901"/>
    <s v="Traslado de Personal"/>
    <n v="139732"/>
  </r>
  <r>
    <d v="2024-06-30T00:00:00"/>
    <x v="6"/>
    <n v="5108002300"/>
    <s v="Patentes municipales"/>
    <n v="1252887"/>
  </r>
  <r>
    <d v="2024-06-30T00:00:00"/>
    <x v="1"/>
    <n v="5108002100"/>
    <s v="Gastos rechazados tributar."/>
    <n v="14736110"/>
  </r>
  <r>
    <d v="2024-06-30T00:00:00"/>
    <x v="6"/>
    <n v="5108001900"/>
    <s v="Derechos, cuotas y aportes"/>
    <n v="38085631"/>
  </r>
  <r>
    <d v="2024-06-30T00:00:00"/>
    <x v="1"/>
    <n v="5108001800"/>
    <s v="Servicios postales y mensajeria"/>
    <n v="139369"/>
  </r>
  <r>
    <d v="2024-06-30T00:00:00"/>
    <x v="1"/>
    <n v="5108001700"/>
    <s v="Otros gastos generales"/>
    <n v="28457185"/>
  </r>
  <r>
    <d v="2024-06-30T00:00:00"/>
    <x v="6"/>
    <n v="5108001500"/>
    <s v="Contribuciones de b. Raices"/>
    <n v="0"/>
  </r>
  <r>
    <d v="2024-06-30T00:00:00"/>
    <x v="1"/>
    <n v="5108001300"/>
    <s v="Gastos del  Directorio"/>
    <n v="52267107"/>
  </r>
  <r>
    <d v="2024-06-30T00:00:00"/>
    <x v="1"/>
    <n v="5108001200"/>
    <s v="Remun. Directorio"/>
    <n v="389027361"/>
  </r>
  <r>
    <d v="2024-06-30T00:00:00"/>
    <x v="6"/>
    <n v="5108000901"/>
    <s v="Seguros no vehiculos"/>
    <n v="37569161"/>
  </r>
  <r>
    <d v="2024-06-30T00:00:00"/>
    <x v="6"/>
    <n v="5108000900"/>
    <s v="Seguros vehículos"/>
    <n v="0"/>
  </r>
  <r>
    <d v="2024-06-30T00:00:00"/>
    <x v="1"/>
    <n v="5108000500"/>
    <s v="Suscripciones"/>
    <n v="0"/>
  </r>
  <r>
    <d v="2024-06-30T00:00:00"/>
    <x v="1"/>
    <n v="5108000300"/>
    <s v="Difusion y publicidad"/>
    <n v="6454892"/>
  </r>
  <r>
    <d v="2024-06-30T00:00:00"/>
    <x v="7"/>
    <n v="5107005000"/>
    <s v="Contingencias Judiciales"/>
    <n v="0"/>
  </r>
  <r>
    <d v="2024-06-30T00:00:00"/>
    <x v="7"/>
    <n v="5107002000"/>
    <s v="Servicios de Empresas Relacionadas"/>
    <n v="0"/>
  </r>
  <r>
    <d v="2024-06-30T00:00:00"/>
    <x v="7"/>
    <n v="5107001200"/>
    <s v="Serv. De vigilancia"/>
    <n v="0"/>
  </r>
  <r>
    <d v="2024-06-30T00:00:00"/>
    <x v="7"/>
    <n v="5107001100"/>
    <s v="Servicio telefonico"/>
    <n v="555663"/>
  </r>
  <r>
    <d v="2024-06-30T00:00:00"/>
    <x v="7"/>
    <n v="5107001000"/>
    <s v="Servicio fotoc.  E impresiones"/>
    <n v="0"/>
  </r>
  <r>
    <d v="2024-06-30T00:00:00"/>
    <x v="7"/>
    <n v="5107000700"/>
    <s v="Servicio de aseo"/>
    <n v="0"/>
  </r>
  <r>
    <d v="2024-06-30T00:00:00"/>
    <x v="8"/>
    <n v="5107000500"/>
    <s v="O&amp;M Farfana Mapocho Trebal"/>
    <n v="0"/>
  </r>
  <r>
    <d v="2024-06-30T00:00:00"/>
    <x v="7"/>
    <n v="5107000300"/>
    <s v="Asesorias"/>
    <n v="102977404"/>
  </r>
  <r>
    <d v="2024-06-30T00:00:00"/>
    <x v="7"/>
    <n v="5107000100"/>
    <s v="Serv. De informatica"/>
    <n v="5000000"/>
  </r>
  <r>
    <d v="2024-06-30T00:00:00"/>
    <x v="4"/>
    <n v="5106000200"/>
    <s v="Energia electrica de oficinas"/>
    <n v="0"/>
  </r>
  <r>
    <d v="2024-06-30T00:00:00"/>
    <x v="3"/>
    <n v="5105001700"/>
    <s v="Suministro de impresión de documentos"/>
    <n v="0"/>
  </r>
  <r>
    <d v="2024-06-30T00:00:00"/>
    <x v="3"/>
    <n v="5105001500"/>
    <s v="Serv.cobranza externa"/>
    <n v="0"/>
  </r>
  <r>
    <d v="2024-06-30T00:00:00"/>
    <x v="3"/>
    <n v="5105001300"/>
    <s v="Atencion telefonica y otros"/>
    <n v="0"/>
  </r>
  <r>
    <d v="2024-06-30T00:00:00"/>
    <x v="3"/>
    <n v="5105001101"/>
    <s v="Servicio control de calidad Relacionadas"/>
    <n v="0"/>
  </r>
  <r>
    <d v="2024-06-30T00:00:00"/>
    <x v="3"/>
    <n v="5105001100"/>
    <s v="Servicio control de calidad"/>
    <n v="0"/>
  </r>
  <r>
    <d v="2024-06-30T00:00:00"/>
    <x v="3"/>
    <n v="5105000900"/>
    <s v="Serv de recaud. Bancaria"/>
    <n v="0"/>
  </r>
  <r>
    <d v="2024-06-30T00:00:00"/>
    <x v="3"/>
    <n v="5105000700"/>
    <s v="Recamb. De medidores"/>
    <n v="0"/>
  </r>
  <r>
    <d v="2024-06-30T00:00:00"/>
    <x v="3"/>
    <n v="5105000500"/>
    <s v="Reparto de boletas"/>
    <n v="0"/>
  </r>
  <r>
    <d v="2024-06-30T00:00:00"/>
    <x v="3"/>
    <n v="5105000400"/>
    <s v="Serv corte y reposicion serv. de a.p."/>
    <n v="0"/>
  </r>
  <r>
    <d v="2024-06-30T00:00:00"/>
    <x v="3"/>
    <n v="5105000100"/>
    <s v="Lectura de medidores"/>
    <n v="0"/>
  </r>
  <r>
    <d v="2024-06-30T00:00:00"/>
    <x v="0"/>
    <n v="5104000900"/>
    <s v="Arriendo serv. De transporte"/>
    <n v="-1800000"/>
  </r>
  <r>
    <d v="2024-06-30T00:00:00"/>
    <x v="0"/>
    <n v="5104000700"/>
    <s v="Arriendo de Maquinas"/>
    <n v="0"/>
  </r>
  <r>
    <d v="2024-06-30T00:00:00"/>
    <x v="0"/>
    <n v="5104000600"/>
    <s v="Arriendo  inmuebles Empr.relacionada"/>
    <n v="29171630"/>
  </r>
  <r>
    <d v="2024-06-30T00:00:00"/>
    <x v="0"/>
    <n v="5104000500"/>
    <s v="Arriendo de inmuebles pagados"/>
    <n v="0"/>
  </r>
  <r>
    <d v="2024-06-30T00:00:00"/>
    <x v="0"/>
    <n v="5104000200"/>
    <s v="Arriendo lineas digitales"/>
    <n v="0"/>
  </r>
  <r>
    <d v="2024-06-30T00:00:00"/>
    <x v="9"/>
    <n v="5103007500"/>
    <s v="Retiro de residuos y lodos de plantas"/>
    <n v="0"/>
  </r>
  <r>
    <d v="2024-06-30T00:00:00"/>
    <x v="10"/>
    <n v="5103007300"/>
    <s v="Gasto interconexion Agua Servidas Empresas relacio"/>
    <n v="0"/>
  </r>
  <r>
    <d v="2024-06-30T00:00:00"/>
    <x v="10"/>
    <n v="5103007001"/>
    <s v="Gasto interconexion Agua Potable con terceros"/>
    <n v="0"/>
  </r>
  <r>
    <d v="2024-06-30T00:00:00"/>
    <x v="10"/>
    <n v="5103007000"/>
    <s v="Gasto interconexion Agua Potable Empresas relacion"/>
    <n v="0"/>
  </r>
  <r>
    <d v="2024-06-30T00:00:00"/>
    <x v="2"/>
    <n v="5103006200"/>
    <s v="Gastos por uso Plantas"/>
    <n v="0"/>
  </r>
  <r>
    <d v="2024-06-30T00:00:00"/>
    <x v="2"/>
    <n v="5103006000"/>
    <s v="Servicios de Terceros"/>
    <n v="0"/>
  </r>
  <r>
    <d v="2024-06-30T00:00:00"/>
    <x v="2"/>
    <n v="5103005500"/>
    <s v="Trabajos pagados por clientes"/>
    <n v="0"/>
  </r>
  <r>
    <d v="2024-06-30T00:00:00"/>
    <x v="2"/>
    <n v="5103005300"/>
    <s v="Uniones domic. Nuevas de alc."/>
    <n v="0"/>
  </r>
  <r>
    <d v="2024-06-30T00:00:00"/>
    <x v="2"/>
    <n v="5103005100"/>
    <s v="Servicios nuevos de a. Pot."/>
    <n v="0"/>
  </r>
  <r>
    <d v="2024-06-30T00:00:00"/>
    <x v="2"/>
    <n v="5103004800"/>
    <s v="Reparacion por daños de terc. Alc"/>
    <n v="0"/>
  </r>
  <r>
    <d v="2024-06-30T00:00:00"/>
    <x v="2"/>
    <n v="5103004700"/>
    <s v="Reparacion por daños de terc. A.p."/>
    <n v="0"/>
  </r>
  <r>
    <d v="2024-06-30T00:00:00"/>
    <x v="11"/>
    <n v="5103004300"/>
    <s v="Mantencion hardware y software"/>
    <n v="0"/>
  </r>
  <r>
    <d v="2024-06-30T00:00:00"/>
    <x v="11"/>
    <n v="5103003900"/>
    <s v="Mant. Y rep. De vehiculos"/>
    <n v="0"/>
  </r>
  <r>
    <d v="2024-06-30T00:00:00"/>
    <x v="11"/>
    <n v="5103003800"/>
    <s v="Mant. Areas verdes"/>
    <n v="0"/>
  </r>
  <r>
    <d v="2024-06-30T00:00:00"/>
    <x v="11"/>
    <n v="5103003500"/>
    <s v="Mant. y rep. eq.ofic. y otros eq."/>
    <n v="0"/>
  </r>
  <r>
    <d v="2024-06-30T00:00:00"/>
    <x v="11"/>
    <n v="5103003300"/>
    <s v="Mant. y rep. Establec. Prod. Y adm."/>
    <n v="0"/>
  </r>
  <r>
    <d v="2024-06-30T00:00:00"/>
    <x v="11"/>
    <n v="5103003100"/>
    <s v="Mant. Y rep. Maq. Y eq. Product."/>
    <n v="0"/>
  </r>
  <r>
    <d v="2024-06-30T00:00:00"/>
    <x v="12"/>
    <n v="5103003000"/>
    <s v="Permisos y derechos"/>
    <n v="0"/>
  </r>
  <r>
    <d v="2024-06-30T00:00:00"/>
    <x v="12"/>
    <n v="5103002500"/>
    <s v="Mant. Y rep. Uniones domic. Alc."/>
    <n v="0"/>
  </r>
  <r>
    <d v="2024-06-30T00:00:00"/>
    <x v="12"/>
    <n v="5103002400"/>
    <s v="Limpieza de colectores"/>
    <n v="0"/>
  </r>
  <r>
    <d v="2024-06-30T00:00:00"/>
    <x v="12"/>
    <n v="5103002300"/>
    <s v="Desobstruccion colect. Alc."/>
    <n v="0"/>
  </r>
  <r>
    <d v="2024-06-30T00:00:00"/>
    <x v="2"/>
    <n v="5103002200"/>
    <s v="Desobtruccion de UD"/>
    <n v="0"/>
  </r>
  <r>
    <d v="2024-06-30T00:00:00"/>
    <x v="12"/>
    <n v="5103001500"/>
    <s v="Mant. Y rep. Redes de  alcantarillado"/>
    <n v="0"/>
  </r>
  <r>
    <d v="2024-06-30T00:00:00"/>
    <x v="12"/>
    <n v="5103000900"/>
    <s v="Mant. Y rep. Conex. Domic. A.p."/>
    <n v="0"/>
  </r>
  <r>
    <d v="2024-06-30T00:00:00"/>
    <x v="12"/>
    <n v="5103000100"/>
    <s v="Mant. Y rep. Redes de  a.p."/>
    <n v="0"/>
  </r>
  <r>
    <d v="2024-06-30T00:00:00"/>
    <x v="0"/>
    <n v="5104000300"/>
    <s v="Arriendo eq.proc.datos"/>
    <n v="0"/>
  </r>
  <r>
    <d v="2024-06-30T00:00:00"/>
    <x v="4"/>
    <n v="5213000900"/>
    <s v="Deterioro de Inventarios"/>
    <n v="0"/>
  </r>
  <r>
    <d v="2024-06-30T00:00:00"/>
    <x v="4"/>
    <n v="5213000500"/>
    <s v="Gastos no operacionales Comercial"/>
    <n v="0"/>
  </r>
  <r>
    <d v="2024-06-30T00:00:00"/>
    <x v="0"/>
    <n v="5104002000"/>
    <s v="Reversa gastos inmuebles IFRS16"/>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680EA68-3AB3-44A4-8A49-899A08762251}" name="TablaDinámica4"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B26:C40" firstHeaderRow="1" firstDataRow="1" firstDataCol="1"/>
  <pivotFields count="5">
    <pivotField showAll="0"/>
    <pivotField axis="axisRow" showAll="0">
      <items count="14">
        <item x="0"/>
        <item x="6"/>
        <item x="2"/>
        <item x="1"/>
        <item x="11"/>
        <item x="12"/>
        <item x="8"/>
        <item x="4"/>
        <item x="5"/>
        <item x="10"/>
        <item x="9"/>
        <item x="7"/>
        <item x="3"/>
        <item t="default"/>
      </items>
    </pivotField>
    <pivotField showAll="0"/>
    <pivotField showAll="0"/>
    <pivotField dataField="1" numFmtId="214" showAll="0"/>
  </pivotFields>
  <rowFields count="1">
    <field x="1"/>
  </rowFields>
  <rowItems count="14">
    <i>
      <x/>
    </i>
    <i>
      <x v="1"/>
    </i>
    <i>
      <x v="2"/>
    </i>
    <i>
      <x v="3"/>
    </i>
    <i>
      <x v="4"/>
    </i>
    <i>
      <x v="5"/>
    </i>
    <i>
      <x v="6"/>
    </i>
    <i>
      <x v="7"/>
    </i>
    <i>
      <x v="8"/>
    </i>
    <i>
      <x v="9"/>
    </i>
    <i>
      <x v="10"/>
    </i>
    <i>
      <x v="11"/>
    </i>
    <i>
      <x v="12"/>
    </i>
    <i t="grand">
      <x/>
    </i>
  </rowItems>
  <colItems count="1">
    <i/>
  </colItems>
  <dataFields count="1">
    <dataField name="Suma de IAM"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6F36CAC-55FE-4DE8-B4A9-D3A85820D30B}" name="TablaDinámica1" cacheId="2" applyNumberFormats="0" applyBorderFormats="0" applyFontFormats="0" applyPatternFormats="0" applyAlignmentFormats="0" applyWidthHeightFormats="1" dataCaption="Valores" updatedVersion="8" minRefreshableVersion="3" useAutoFormatting="1" itemPrintTitles="1" createdVersion="5" indent="0" compact="0" compactData="0" multipleFieldFilters="0">
  <location ref="J4" firstHeaderRow="0" firstDataRow="0" firstDataCol="0" rowPageCount="2" colPageCount="1"/>
  <pivotFields count="6">
    <pivotField compact="0" outline="0" showAll="0"/>
    <pivotField compact="0" outline="0" showAll="0"/>
    <pivotField axis="axisPage" compact="0" outline="0" multipleItemSelectionAllowed="1" showAll="0">
      <items count="16">
        <item x="11"/>
        <item x="0"/>
        <item x="2"/>
        <item x="5"/>
        <item x="12"/>
        <item x="6"/>
        <item x="7"/>
        <item x="14"/>
        <item x="3"/>
        <item x="9"/>
        <item x="1"/>
        <item x="8"/>
        <item x="10"/>
        <item x="13"/>
        <item x="4"/>
        <item t="default"/>
      </items>
    </pivotField>
    <pivotField axis="axisPage" compact="0" outline="0" multipleItemSelectionAllowed="1" showAll="0">
      <items count="37">
        <item x="4"/>
        <item x="0"/>
        <item x="2"/>
        <item x="15"/>
        <item x="6"/>
        <item x="13"/>
        <item x="3"/>
        <item x="7"/>
        <item x="5"/>
        <item x="14"/>
        <item x="8"/>
        <item x="1"/>
        <item x="9"/>
        <item x="12"/>
        <item x="11"/>
        <item x="10"/>
        <item x="29"/>
        <item x="32"/>
        <item x="16"/>
        <item x="17"/>
        <item x="18"/>
        <item x="19"/>
        <item x="20"/>
        <item x="21"/>
        <item x="22"/>
        <item x="23"/>
        <item x="24"/>
        <item x="26"/>
        <item x="27"/>
        <item x="28"/>
        <item x="33"/>
        <item x="34"/>
        <item x="35"/>
        <item x="30"/>
        <item x="31"/>
        <item x="25"/>
        <item t="default"/>
      </items>
    </pivotField>
    <pivotField compact="0" numFmtId="166" outline="0" showAll="0"/>
    <pivotField compact="0" numFmtId="166" outline="0" showAll="0"/>
  </pivotFields>
  <pageFields count="2">
    <pageField fld="2" hier="-1"/>
    <pageField fld="3" hier="-1"/>
  </pageFields>
  <formats count="27">
    <format dxfId="34">
      <pivotArea outline="0" collapsedLevelsAreSubtotals="1" fieldPosition="0"/>
    </format>
    <format dxfId="33">
      <pivotArea type="all" dataOnly="0" outline="0" fieldPosition="0"/>
    </format>
    <format dxfId="32">
      <pivotArea outline="0" collapsedLevelsAreSubtotals="1" fieldPosition="0"/>
    </format>
    <format dxfId="31">
      <pivotArea dataOnly="0" labelOnly="1" fieldPosition="0">
        <references count="1">
          <reference field="2" count="0"/>
        </references>
      </pivotArea>
    </format>
    <format dxfId="30">
      <pivotArea dataOnly="0" labelOnly="1" fieldPosition="0">
        <references count="2">
          <reference field="2" count="1" selected="0">
            <x v="5"/>
          </reference>
          <reference field="3" count="0"/>
        </references>
      </pivotArea>
    </format>
    <format dxfId="29">
      <pivotArea type="all" dataOnly="0" outline="0" fieldPosition="0"/>
    </format>
    <format dxfId="28">
      <pivotArea outline="0" collapsedLevelsAreSubtotals="1" fieldPosition="0"/>
    </format>
    <format dxfId="27">
      <pivotArea dataOnly="0" labelOnly="1" fieldPosition="0">
        <references count="1">
          <reference field="2" count="0"/>
        </references>
      </pivotArea>
    </format>
    <format dxfId="26">
      <pivotArea outline="0" collapsedLevelsAreSubtotals="1" fieldPosition="0"/>
    </format>
    <format dxfId="25">
      <pivotArea type="all" dataOnly="0" outline="0" fieldPosition="0"/>
    </format>
    <format dxfId="24">
      <pivotArea outline="0" collapsedLevelsAreSubtotals="1" fieldPosition="0"/>
    </format>
    <format dxfId="23">
      <pivotArea field="2" type="button" dataOnly="0" labelOnly="1" outline="0" axis="axisPage" fieldPosition="0"/>
    </format>
    <format dxfId="22">
      <pivotArea field="3" type="button" dataOnly="0" labelOnly="1" outline="0" axis="axisPage" fieldPosition="1"/>
    </format>
    <format dxfId="21">
      <pivotArea dataOnly="0" labelOnly="1" outline="0" fieldPosition="0">
        <references count="1">
          <reference field="2" count="0"/>
        </references>
      </pivotArea>
    </format>
    <format dxfId="20">
      <pivotArea dataOnly="0" labelOnly="1" outline="0" fieldPosition="0">
        <references count="1">
          <reference field="2" count="0" defaultSubtotal="1"/>
        </references>
      </pivotArea>
    </format>
    <format dxfId="19">
      <pivotArea dataOnly="0" labelOnly="1" grandRow="1" outline="0" fieldPosition="0"/>
    </format>
    <format dxfId="18">
      <pivotArea dataOnly="0" labelOnly="1" outline="0" fieldPosition="0">
        <references count="2">
          <reference field="2" count="1" selected="0">
            <x v="1"/>
          </reference>
          <reference field="3" count="4">
            <x v="1"/>
            <x v="2"/>
            <x v="6"/>
            <x v="11"/>
          </reference>
        </references>
      </pivotArea>
    </format>
    <format dxfId="17">
      <pivotArea dataOnly="0" labelOnly="1" outline="0" fieldPosition="0">
        <references count="2">
          <reference field="2" count="1" selected="0">
            <x v="2"/>
          </reference>
          <reference field="3" count="11">
            <x v="3"/>
            <x v="4"/>
            <x v="5"/>
            <x v="7"/>
            <x v="8"/>
            <x v="9"/>
            <x v="10"/>
            <x v="12"/>
            <x v="13"/>
            <x v="14"/>
            <x v="15"/>
          </reference>
        </references>
      </pivotArea>
    </format>
    <format dxfId="16">
      <pivotArea type="all" dataOnly="0" outline="0" fieldPosition="0"/>
    </format>
    <format dxfId="15">
      <pivotArea outline="0" collapsedLevelsAreSubtotals="1" fieldPosition="0"/>
    </format>
    <format dxfId="14">
      <pivotArea field="2" type="button" dataOnly="0" labelOnly="1" outline="0" axis="axisPage" fieldPosition="0"/>
    </format>
    <format dxfId="13">
      <pivotArea field="3" type="button" dataOnly="0" labelOnly="1" outline="0" axis="axisPage" fieldPosition="1"/>
    </format>
    <format dxfId="12">
      <pivotArea dataOnly="0" labelOnly="1" outline="0" fieldPosition="0">
        <references count="1">
          <reference field="2" count="0"/>
        </references>
      </pivotArea>
    </format>
    <format dxfId="11">
      <pivotArea dataOnly="0" labelOnly="1" outline="0" fieldPosition="0">
        <references count="1">
          <reference field="2" count="0" defaultSubtotal="1"/>
        </references>
      </pivotArea>
    </format>
    <format dxfId="10">
      <pivotArea dataOnly="0" labelOnly="1" grandRow="1" outline="0" fieldPosition="0"/>
    </format>
    <format dxfId="9">
      <pivotArea dataOnly="0" labelOnly="1" outline="0" fieldPosition="0">
        <references count="2">
          <reference field="2" count="1" selected="0">
            <x v="1"/>
          </reference>
          <reference field="3" count="4">
            <x v="1"/>
            <x v="2"/>
            <x v="6"/>
            <x v="11"/>
          </reference>
        </references>
      </pivotArea>
    </format>
    <format dxfId="8">
      <pivotArea dataOnly="0" labelOnly="1" outline="0" fieldPosition="0">
        <references count="2">
          <reference field="2" count="1" selected="0">
            <x v="2"/>
          </reference>
          <reference field="3" count="11">
            <x v="3"/>
            <x v="4"/>
            <x v="5"/>
            <x v="7"/>
            <x v="8"/>
            <x v="9"/>
            <x v="10"/>
            <x v="12"/>
            <x v="13"/>
            <x v="14"/>
            <x v="15"/>
          </reference>
        </references>
      </pivotArea>
    </format>
  </formats>
  <pivotTableStyleInfo name="PivotStyleMedium2"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ivotTable" Target="../pivotTables/pivotTable1.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56.bin"/><Relationship Id="rId1" Type="http://schemas.openxmlformats.org/officeDocument/2006/relationships/hyperlink" Target="https://calculadoraipc.ine.cl/" TargetMode="External"/></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9.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58.bin"/><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hyperlink" Target="mailto:mplaza@icrchile.c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tabColor rgb="FF67ED03"/>
  </sheetPr>
  <dimension ref="A2:R443"/>
  <sheetViews>
    <sheetView showGridLines="0" zoomScaleNormal="100" workbookViewId="0">
      <pane xSplit="3" ySplit="2" topLeftCell="K411" activePane="bottomRight" state="frozen"/>
      <selection activeCell="X62" sqref="X62"/>
      <selection pane="topRight" activeCell="X62" sqref="X62"/>
      <selection pane="bottomLeft" activeCell="X62" sqref="X62"/>
      <selection pane="bottomRight" activeCell="C303" sqref="C303"/>
    </sheetView>
  </sheetViews>
  <sheetFormatPr baseColWidth="10" defaultRowHeight="15"/>
  <cols>
    <col min="2" max="2" width="38.42578125" bestFit="1" customWidth="1"/>
    <col min="3" max="3" width="46.42578125" bestFit="1" customWidth="1"/>
    <col min="4" max="4" width="17.7109375" customWidth="1"/>
    <col min="5" max="5" width="16.7109375" customWidth="1"/>
    <col min="6" max="6" width="15.140625" customWidth="1"/>
    <col min="7" max="7" width="14.85546875" customWidth="1"/>
    <col min="8" max="8" width="15.28515625" customWidth="1"/>
    <col min="9" max="9" width="16.42578125" bestFit="1" customWidth="1"/>
    <col min="10" max="10" width="17.7109375" customWidth="1"/>
    <col min="11" max="11" width="16.42578125" bestFit="1" customWidth="1"/>
    <col min="12" max="12" width="19.140625" bestFit="1" customWidth="1"/>
    <col min="13" max="13" width="17.85546875" bestFit="1" customWidth="1"/>
    <col min="14" max="14" width="17.7109375" customWidth="1"/>
    <col min="15" max="15" width="19.140625" bestFit="1" customWidth="1"/>
    <col min="16" max="16" width="14.5703125" bestFit="1" customWidth="1"/>
    <col min="17" max="17" width="12.7109375" bestFit="1" customWidth="1"/>
    <col min="18" max="18" width="17.42578125" bestFit="1" customWidth="1"/>
  </cols>
  <sheetData>
    <row r="2" spans="1:17" ht="33.75">
      <c r="B2" s="1676" t="s">
        <v>0</v>
      </c>
      <c r="C2" s="1676" t="s">
        <v>1</v>
      </c>
      <c r="D2" s="1683" t="s">
        <v>2457</v>
      </c>
      <c r="E2" s="1683" t="s">
        <v>2458</v>
      </c>
      <c r="F2" s="1683" t="s">
        <v>2459</v>
      </c>
      <c r="G2" s="1683" t="s">
        <v>2460</v>
      </c>
      <c r="H2" s="1683" t="s">
        <v>2461</v>
      </c>
      <c r="I2" s="1683" t="s">
        <v>2462</v>
      </c>
      <c r="J2" s="1683" t="s">
        <v>2463</v>
      </c>
      <c r="K2" s="1683" t="s">
        <v>2464</v>
      </c>
      <c r="L2" s="1683" t="s">
        <v>2465</v>
      </c>
      <c r="M2" s="1683" t="s">
        <v>2466</v>
      </c>
      <c r="N2" s="1195"/>
      <c r="O2" s="1640" t="s">
        <v>2145</v>
      </c>
      <c r="P2" s="1068" t="s">
        <v>2399</v>
      </c>
    </row>
    <row r="3" spans="1:17">
      <c r="A3" s="1069">
        <f t="shared" ref="A3:A66" si="0">(LEN(B3))</f>
        <v>9</v>
      </c>
      <c r="B3" s="1677" t="s">
        <v>2</v>
      </c>
      <c r="C3" s="1670" t="s">
        <v>3</v>
      </c>
      <c r="D3" s="1672">
        <v>0</v>
      </c>
      <c r="E3" s="1672">
        <v>0</v>
      </c>
      <c r="F3" s="1672">
        <v>0</v>
      </c>
      <c r="G3" s="1672">
        <v>0</v>
      </c>
      <c r="H3" s="1672">
        <v>0</v>
      </c>
      <c r="I3" s="1672">
        <v>0</v>
      </c>
      <c r="J3" s="1672">
        <v>0</v>
      </c>
      <c r="K3" s="1672">
        <v>0</v>
      </c>
      <c r="L3" s="1672">
        <v>0</v>
      </c>
      <c r="M3" s="1672">
        <v>0</v>
      </c>
      <c r="N3" s="1195"/>
      <c r="O3" s="1639">
        <f>ROUND(M3/1000,0)</f>
        <v>0</v>
      </c>
      <c r="P3" s="1018"/>
      <c r="Q3" s="1559"/>
    </row>
    <row r="4" spans="1:17">
      <c r="A4" s="1069">
        <f t="shared" si="0"/>
        <v>7</v>
      </c>
      <c r="B4" s="1678" t="s">
        <v>4</v>
      </c>
      <c r="C4" s="1673" t="s">
        <v>5</v>
      </c>
      <c r="D4" s="1674">
        <v>107443351972</v>
      </c>
      <c r="E4" s="1674">
        <v>437800742136</v>
      </c>
      <c r="F4" s="1674">
        <v>13080412984</v>
      </c>
      <c r="G4" s="1674">
        <v>11380366437</v>
      </c>
      <c r="H4" s="1674">
        <v>14200799611</v>
      </c>
      <c r="I4" s="1674">
        <v>13124365215</v>
      </c>
      <c r="J4" s="1674">
        <v>2299582221832</v>
      </c>
      <c r="K4" s="1674">
        <v>717089070728</v>
      </c>
      <c r="L4" s="1674">
        <v>-917225260054</v>
      </c>
      <c r="M4" s="1674">
        <v>2696476070861</v>
      </c>
      <c r="N4" s="1195"/>
      <c r="O4" s="1639">
        <f>ROUND(M4/1000,0)</f>
        <v>2696476071</v>
      </c>
      <c r="P4" s="1571">
        <f>ROUND(K4/1000,0)</f>
        <v>717089071</v>
      </c>
    </row>
    <row r="5" spans="1:17">
      <c r="A5" s="1069">
        <f t="shared" si="0"/>
        <v>18</v>
      </c>
      <c r="B5" s="1679" t="s">
        <v>6</v>
      </c>
      <c r="C5" s="1669" t="s">
        <v>7</v>
      </c>
      <c r="D5" s="1674">
        <v>7555149340</v>
      </c>
      <c r="E5" s="1674">
        <v>21905508755</v>
      </c>
      <c r="F5" s="1674">
        <v>11736081703</v>
      </c>
      <c r="G5" s="1674">
        <v>7382181075</v>
      </c>
      <c r="H5" s="1674">
        <v>7816920851</v>
      </c>
      <c r="I5" s="1674">
        <v>1782902055</v>
      </c>
      <c r="J5" s="1674">
        <v>270244487703</v>
      </c>
      <c r="K5" s="1674">
        <v>1776638875</v>
      </c>
      <c r="L5" s="1674">
        <v>-53418821337</v>
      </c>
      <c r="M5" s="1674">
        <v>276781049020</v>
      </c>
      <c r="N5" s="1195"/>
      <c r="O5" s="1639">
        <f>ROUND(M5/1000,0)</f>
        <v>276781049</v>
      </c>
      <c r="P5" s="1571">
        <f>ROUND(K5/1000,0)</f>
        <v>1776639</v>
      </c>
    </row>
    <row r="6" spans="1:17">
      <c r="A6" s="1069">
        <f t="shared" si="0"/>
        <v>31</v>
      </c>
      <c r="B6" s="1680" t="s">
        <v>8</v>
      </c>
      <c r="C6" s="1675" t="s">
        <v>9</v>
      </c>
      <c r="D6" s="1674">
        <v>7555149340</v>
      </c>
      <c r="E6" s="1674">
        <v>21905508755</v>
      </c>
      <c r="F6" s="1674">
        <v>11736081703</v>
      </c>
      <c r="G6" s="1674">
        <v>7382181075</v>
      </c>
      <c r="H6" s="1674">
        <v>7816920851</v>
      </c>
      <c r="I6" s="1674">
        <v>1782902055</v>
      </c>
      <c r="J6" s="1674">
        <v>270241073785</v>
      </c>
      <c r="K6" s="1674">
        <v>1776638875</v>
      </c>
      <c r="L6" s="1674">
        <v>-53418821337</v>
      </c>
      <c r="M6" s="1674">
        <v>276777635102</v>
      </c>
      <c r="N6" s="1195"/>
      <c r="O6" s="1639">
        <f>ROUND(M6/1000,0)</f>
        <v>276777635</v>
      </c>
      <c r="P6" s="1571">
        <f>ROUND(K6/1000,0)</f>
        <v>1776639</v>
      </c>
    </row>
    <row r="7" spans="1:17">
      <c r="A7" s="1069">
        <f t="shared" si="0"/>
        <v>26</v>
      </c>
      <c r="B7" s="1681" t="s">
        <v>10</v>
      </c>
      <c r="C7" s="1675" t="s">
        <v>11</v>
      </c>
      <c r="D7" s="1674">
        <v>1159081934</v>
      </c>
      <c r="E7" s="1674">
        <v>4371178312</v>
      </c>
      <c r="F7" s="1674">
        <v>3607688408</v>
      </c>
      <c r="G7" s="1674">
        <v>1767170933</v>
      </c>
      <c r="H7" s="1674">
        <v>417621755</v>
      </c>
      <c r="I7" s="1674">
        <v>7059484</v>
      </c>
      <c r="J7" s="1674">
        <v>97826880474</v>
      </c>
      <c r="K7" s="1674">
        <v>1638728594</v>
      </c>
      <c r="L7" s="1672">
        <v>0</v>
      </c>
      <c r="M7" s="1674">
        <v>110795409894</v>
      </c>
      <c r="N7" s="1195"/>
      <c r="O7" s="1639">
        <f>ROUND(M7/1000,0)</f>
        <v>110795410</v>
      </c>
      <c r="P7" s="1571">
        <f>ROUND(K7/1000,0)</f>
        <v>1638729</v>
      </c>
    </row>
    <row r="8" spans="1:17" hidden="1">
      <c r="A8" s="1069">
        <f t="shared" si="0"/>
        <v>10</v>
      </c>
      <c r="B8" s="1699">
        <v>1110001341</v>
      </c>
      <c r="C8" s="1675" t="s">
        <v>2053</v>
      </c>
      <c r="D8" s="1671"/>
      <c r="E8" s="1671"/>
      <c r="F8" s="1671"/>
      <c r="G8" s="1671"/>
      <c r="H8" s="1671"/>
      <c r="I8" s="1671"/>
      <c r="J8" s="1674">
        <v>-83482363</v>
      </c>
      <c r="K8" s="1671"/>
      <c r="L8" s="1671"/>
      <c r="M8" s="1674">
        <v>-83482363</v>
      </c>
      <c r="N8" s="1195"/>
      <c r="O8" s="1639"/>
      <c r="P8" s="1571"/>
    </row>
    <row r="9" spans="1:17" hidden="1">
      <c r="A9" s="1069">
        <f t="shared" si="0"/>
        <v>10</v>
      </c>
      <c r="B9" s="1682" t="s">
        <v>12</v>
      </c>
      <c r="C9" s="1675" t="s">
        <v>13</v>
      </c>
      <c r="D9" s="1671"/>
      <c r="E9" s="1674">
        <v>-2820</v>
      </c>
      <c r="F9" s="1671"/>
      <c r="G9" s="1671"/>
      <c r="H9" s="1671"/>
      <c r="I9" s="1671"/>
      <c r="J9" s="1671"/>
      <c r="K9" s="1671"/>
      <c r="L9" s="1671"/>
      <c r="M9" s="1674">
        <v>-2820</v>
      </c>
      <c r="N9" s="1195"/>
      <c r="O9" s="1639"/>
      <c r="P9" s="1571"/>
    </row>
    <row r="10" spans="1:17" hidden="1">
      <c r="A10" s="1069">
        <f t="shared" si="0"/>
        <v>10</v>
      </c>
      <c r="B10" s="1699">
        <v>1110016300</v>
      </c>
      <c r="C10" s="1675" t="s">
        <v>15</v>
      </c>
      <c r="D10" s="1671"/>
      <c r="E10" s="1671"/>
      <c r="F10" s="1671"/>
      <c r="G10" s="1671"/>
      <c r="H10" s="1671"/>
      <c r="I10" s="1671"/>
      <c r="J10" s="1674">
        <v>206926568</v>
      </c>
      <c r="K10" s="1671"/>
      <c r="L10" s="1671"/>
      <c r="M10" s="1674">
        <v>206926568</v>
      </c>
      <c r="N10" s="1195"/>
      <c r="O10" s="1639"/>
      <c r="P10" s="1571"/>
    </row>
    <row r="11" spans="1:17" hidden="1">
      <c r="A11" s="1069">
        <f t="shared" si="0"/>
        <v>10</v>
      </c>
      <c r="B11" s="1682" t="s">
        <v>2467</v>
      </c>
      <c r="C11" s="1675" t="s">
        <v>2468</v>
      </c>
      <c r="D11" s="1671"/>
      <c r="E11" s="1674">
        <v>842880</v>
      </c>
      <c r="F11" s="1671"/>
      <c r="G11" s="1671"/>
      <c r="H11" s="1671"/>
      <c r="I11" s="1671"/>
      <c r="J11" s="1671"/>
      <c r="K11" s="1671"/>
      <c r="L11" s="1671"/>
      <c r="M11" s="1674">
        <v>842880</v>
      </c>
      <c r="N11" s="1195"/>
      <c r="O11" s="1639"/>
      <c r="P11" s="1571"/>
    </row>
    <row r="12" spans="1:17" hidden="1">
      <c r="A12" s="1069">
        <f t="shared" si="0"/>
        <v>10</v>
      </c>
      <c r="B12" s="1699">
        <v>1110016200</v>
      </c>
      <c r="C12" s="1675" t="s">
        <v>17</v>
      </c>
      <c r="D12" s="1671"/>
      <c r="E12" s="1671"/>
      <c r="F12" s="1671"/>
      <c r="G12" s="1671"/>
      <c r="H12" s="1671"/>
      <c r="I12" s="1671"/>
      <c r="J12" s="1674">
        <v>74246146</v>
      </c>
      <c r="K12" s="1671"/>
      <c r="L12" s="1671"/>
      <c r="M12" s="1674">
        <v>74246146</v>
      </c>
      <c r="N12" s="1195"/>
      <c r="O12" s="1639"/>
      <c r="P12" s="1571"/>
    </row>
    <row r="13" spans="1:17" hidden="1">
      <c r="A13" s="1069">
        <f t="shared" si="0"/>
        <v>10</v>
      </c>
      <c r="B13" s="1699">
        <v>1110504641</v>
      </c>
      <c r="C13" s="1675" t="s">
        <v>2433</v>
      </c>
      <c r="D13" s="1671"/>
      <c r="E13" s="1671"/>
      <c r="F13" s="1671"/>
      <c r="G13" s="1671"/>
      <c r="H13" s="1671"/>
      <c r="I13" s="1671"/>
      <c r="J13" s="1674">
        <v>-10000000</v>
      </c>
      <c r="K13" s="1671"/>
      <c r="L13" s="1671"/>
      <c r="M13" s="1674">
        <v>-10000000</v>
      </c>
      <c r="N13" s="1195"/>
      <c r="O13" s="1639"/>
      <c r="P13" s="1571"/>
    </row>
    <row r="14" spans="1:17" hidden="1">
      <c r="A14" s="1069">
        <f t="shared" si="0"/>
        <v>10</v>
      </c>
      <c r="B14" s="1699">
        <v>1110999999</v>
      </c>
      <c r="C14" s="1675" t="s">
        <v>19</v>
      </c>
      <c r="D14" s="1671"/>
      <c r="E14" s="1674">
        <v>2820</v>
      </c>
      <c r="F14" s="1671"/>
      <c r="G14" s="1674">
        <v>-1707590</v>
      </c>
      <c r="H14" s="1671"/>
      <c r="I14" s="1671"/>
      <c r="J14" s="1674">
        <v>-10088070</v>
      </c>
      <c r="K14" s="1671"/>
      <c r="L14" s="1671"/>
      <c r="M14" s="1674">
        <v>-11792840</v>
      </c>
      <c r="N14" s="1195"/>
      <c r="O14" s="1639"/>
      <c r="P14" s="1571"/>
    </row>
    <row r="15" spans="1:17" hidden="1">
      <c r="A15" s="1069">
        <f t="shared" si="0"/>
        <v>10</v>
      </c>
      <c r="B15" s="1682" t="s">
        <v>20</v>
      </c>
      <c r="C15" s="1675" t="s">
        <v>21</v>
      </c>
      <c r="D15" s="1671"/>
      <c r="E15" s="1674">
        <v>153497019</v>
      </c>
      <c r="F15" s="1671"/>
      <c r="G15" s="1671"/>
      <c r="H15" s="1671"/>
      <c r="I15" s="1671"/>
      <c r="J15" s="1671"/>
      <c r="K15" s="1671"/>
      <c r="L15" s="1671"/>
      <c r="M15" s="1674">
        <v>153497019</v>
      </c>
      <c r="N15" s="1195"/>
      <c r="O15" s="1639"/>
      <c r="P15" s="1571"/>
    </row>
    <row r="16" spans="1:17" hidden="1">
      <c r="A16" s="1069">
        <f t="shared" si="0"/>
        <v>10</v>
      </c>
      <c r="B16" s="1682" t="s">
        <v>22</v>
      </c>
      <c r="C16" s="1675" t="s">
        <v>23</v>
      </c>
      <c r="D16" s="1674">
        <v>18163324</v>
      </c>
      <c r="E16" s="1671"/>
      <c r="F16" s="1671"/>
      <c r="G16" s="1671"/>
      <c r="H16" s="1671"/>
      <c r="I16" s="1671"/>
      <c r="J16" s="1671"/>
      <c r="K16" s="1671"/>
      <c r="L16" s="1671"/>
      <c r="M16" s="1674">
        <v>18163324</v>
      </c>
      <c r="N16" s="1195"/>
      <c r="O16" s="1639"/>
      <c r="P16" s="1571"/>
    </row>
    <row r="17" spans="1:16" hidden="1">
      <c r="A17" s="1069">
        <f t="shared" si="0"/>
        <v>10</v>
      </c>
      <c r="B17" s="1699">
        <v>1110039200</v>
      </c>
      <c r="C17" s="1675" t="s">
        <v>25</v>
      </c>
      <c r="D17" s="1671"/>
      <c r="E17" s="1671"/>
      <c r="F17" s="1671"/>
      <c r="G17" s="1671"/>
      <c r="H17" s="1671"/>
      <c r="I17" s="1671"/>
      <c r="J17" s="1674">
        <v>8419170</v>
      </c>
      <c r="K17" s="1671"/>
      <c r="L17" s="1671"/>
      <c r="M17" s="1674">
        <v>8419170</v>
      </c>
      <c r="N17" s="1195"/>
      <c r="O17" s="1639"/>
      <c r="P17" s="1571"/>
    </row>
    <row r="18" spans="1:16" hidden="1">
      <c r="A18" s="1069">
        <f t="shared" si="0"/>
        <v>10</v>
      </c>
      <c r="B18" s="1699">
        <v>1110039241</v>
      </c>
      <c r="C18" s="1675" t="s">
        <v>26</v>
      </c>
      <c r="D18" s="1671"/>
      <c r="E18" s="1671"/>
      <c r="F18" s="1671"/>
      <c r="G18" s="1671"/>
      <c r="H18" s="1671"/>
      <c r="I18" s="1671"/>
      <c r="J18" s="1674">
        <v>-8234977</v>
      </c>
      <c r="K18" s="1671"/>
      <c r="L18" s="1671"/>
      <c r="M18" s="1674">
        <v>-8234977</v>
      </c>
      <c r="N18" s="1195"/>
      <c r="O18" s="1639"/>
      <c r="P18" s="1571"/>
    </row>
    <row r="19" spans="1:16" hidden="1">
      <c r="A19" s="1069">
        <f t="shared" si="0"/>
        <v>10</v>
      </c>
      <c r="B19" s="1682" t="s">
        <v>27</v>
      </c>
      <c r="C19" s="1675" t="s">
        <v>28</v>
      </c>
      <c r="D19" s="1674">
        <v>8519750</v>
      </c>
      <c r="E19" s="1671"/>
      <c r="F19" s="1671"/>
      <c r="G19" s="1671"/>
      <c r="H19" s="1671"/>
      <c r="I19" s="1671"/>
      <c r="J19" s="1671"/>
      <c r="K19" s="1671"/>
      <c r="L19" s="1671"/>
      <c r="M19" s="1674">
        <v>8519750</v>
      </c>
      <c r="N19" s="1195"/>
      <c r="O19" s="1639"/>
      <c r="P19" s="1571"/>
    </row>
    <row r="20" spans="1:16" hidden="1">
      <c r="A20" s="1069">
        <f t="shared" si="0"/>
        <v>10</v>
      </c>
      <c r="B20" s="1682" t="s">
        <v>29</v>
      </c>
      <c r="C20" s="1675" t="s">
        <v>30</v>
      </c>
      <c r="D20" s="1671"/>
      <c r="E20" s="1674">
        <v>2773805</v>
      </c>
      <c r="F20" s="1671"/>
      <c r="G20" s="1671"/>
      <c r="H20" s="1671"/>
      <c r="I20" s="1671"/>
      <c r="J20" s="1671"/>
      <c r="K20" s="1671"/>
      <c r="L20" s="1671"/>
      <c r="M20" s="1674">
        <v>2773805</v>
      </c>
      <c r="N20" s="1195"/>
      <c r="O20" s="1639"/>
      <c r="P20" s="1571"/>
    </row>
    <row r="21" spans="1:16" hidden="1">
      <c r="A21" s="1069">
        <f t="shared" si="0"/>
        <v>10</v>
      </c>
      <c r="B21" s="1682" t="s">
        <v>31</v>
      </c>
      <c r="C21" s="1675" t="s">
        <v>32</v>
      </c>
      <c r="D21" s="1671"/>
      <c r="E21" s="1674">
        <v>-2537263</v>
      </c>
      <c r="F21" s="1671"/>
      <c r="G21" s="1671"/>
      <c r="H21" s="1671"/>
      <c r="I21" s="1671"/>
      <c r="J21" s="1671"/>
      <c r="K21" s="1671"/>
      <c r="L21" s="1671"/>
      <c r="M21" s="1674">
        <v>-2537263</v>
      </c>
      <c r="N21" s="1195"/>
      <c r="O21" s="1639"/>
      <c r="P21" s="1571"/>
    </row>
    <row r="22" spans="1:16" hidden="1">
      <c r="A22" s="1069">
        <f t="shared" si="0"/>
        <v>10</v>
      </c>
      <c r="B22" s="1699">
        <v>1110504600</v>
      </c>
      <c r="C22" s="1675" t="s">
        <v>2434</v>
      </c>
      <c r="D22" s="1671"/>
      <c r="E22" s="1671"/>
      <c r="F22" s="1671"/>
      <c r="G22" s="1671"/>
      <c r="H22" s="1671"/>
      <c r="I22" s="1671"/>
      <c r="J22" s="1674">
        <v>10083057</v>
      </c>
      <c r="K22" s="1671"/>
      <c r="L22" s="1671"/>
      <c r="M22" s="1674">
        <v>10083057</v>
      </c>
      <c r="N22" s="1195"/>
      <c r="O22" s="1639"/>
      <c r="P22" s="1571"/>
    </row>
    <row r="23" spans="1:16" hidden="1">
      <c r="A23" s="1069">
        <f t="shared" si="0"/>
        <v>10</v>
      </c>
      <c r="B23" s="1682" t="s">
        <v>2054</v>
      </c>
      <c r="C23" s="1675" t="s">
        <v>2055</v>
      </c>
      <c r="D23" s="1671"/>
      <c r="E23" s="1671"/>
      <c r="F23" s="1671"/>
      <c r="G23" s="1674">
        <v>4433865</v>
      </c>
      <c r="H23" s="1671"/>
      <c r="I23" s="1671"/>
      <c r="J23" s="1671"/>
      <c r="K23" s="1672">
        <v>0</v>
      </c>
      <c r="L23" s="1671"/>
      <c r="M23" s="1674">
        <v>4433865</v>
      </c>
      <c r="N23" s="1195"/>
      <c r="O23" s="1639"/>
      <c r="P23" s="1571"/>
    </row>
    <row r="24" spans="1:16" hidden="1">
      <c r="A24" s="1069">
        <f t="shared" si="0"/>
        <v>10</v>
      </c>
      <c r="B24" s="1682" t="s">
        <v>33</v>
      </c>
      <c r="C24" s="1675" t="s">
        <v>34</v>
      </c>
      <c r="D24" s="1671"/>
      <c r="E24" s="1671"/>
      <c r="F24" s="1674">
        <v>-92398344</v>
      </c>
      <c r="G24" s="1671"/>
      <c r="H24" s="1671"/>
      <c r="I24" s="1671"/>
      <c r="J24" s="1671"/>
      <c r="K24" s="1671"/>
      <c r="L24" s="1671"/>
      <c r="M24" s="1674">
        <v>-92398344</v>
      </c>
      <c r="N24" s="1195"/>
      <c r="O24" s="1639"/>
      <c r="P24" s="1571"/>
    </row>
    <row r="25" spans="1:16" hidden="1">
      <c r="A25" s="1069">
        <f t="shared" si="0"/>
        <v>10</v>
      </c>
      <c r="B25" s="1682" t="s">
        <v>35</v>
      </c>
      <c r="C25" s="1675" t="s">
        <v>34</v>
      </c>
      <c r="D25" s="1671"/>
      <c r="E25" s="1671"/>
      <c r="F25" s="1671"/>
      <c r="G25" s="1671"/>
      <c r="H25" s="1674">
        <v>-26160174</v>
      </c>
      <c r="I25" s="1671"/>
      <c r="J25" s="1671"/>
      <c r="K25" s="1671"/>
      <c r="L25" s="1671"/>
      <c r="M25" s="1674">
        <v>-26160174</v>
      </c>
      <c r="N25" s="1195"/>
      <c r="O25" s="1639"/>
      <c r="P25" s="1571"/>
    </row>
    <row r="26" spans="1:16" hidden="1">
      <c r="A26" s="1069">
        <f t="shared" si="0"/>
        <v>10</v>
      </c>
      <c r="B26" s="1682" t="s">
        <v>36</v>
      </c>
      <c r="C26" s="1675" t="s">
        <v>37</v>
      </c>
      <c r="D26" s="1671"/>
      <c r="E26" s="1671"/>
      <c r="F26" s="1671"/>
      <c r="G26" s="1674">
        <v>978768</v>
      </c>
      <c r="H26" s="1671"/>
      <c r="I26" s="1671"/>
      <c r="J26" s="1671"/>
      <c r="K26" s="1671"/>
      <c r="L26" s="1671"/>
      <c r="M26" s="1674">
        <v>978768</v>
      </c>
      <c r="N26" s="1195"/>
      <c r="O26" s="1639"/>
      <c r="P26" s="1571"/>
    </row>
    <row r="27" spans="1:16" hidden="1">
      <c r="A27" s="1069">
        <f t="shared" si="0"/>
        <v>10</v>
      </c>
      <c r="B27" s="1682" t="s">
        <v>38</v>
      </c>
      <c r="C27" s="1675" t="s">
        <v>39</v>
      </c>
      <c r="D27" s="1671"/>
      <c r="E27" s="1671"/>
      <c r="F27" s="1674">
        <v>89074759</v>
      </c>
      <c r="G27" s="1671"/>
      <c r="H27" s="1671"/>
      <c r="I27" s="1671"/>
      <c r="J27" s="1671"/>
      <c r="K27" s="1671"/>
      <c r="L27" s="1671"/>
      <c r="M27" s="1674">
        <v>89074759</v>
      </c>
      <c r="N27" s="1195"/>
      <c r="O27" s="1639"/>
      <c r="P27" s="1571"/>
    </row>
    <row r="28" spans="1:16" hidden="1">
      <c r="A28" s="1069">
        <f t="shared" si="0"/>
        <v>10</v>
      </c>
      <c r="B28" s="1699">
        <v>1110049141</v>
      </c>
      <c r="C28" s="1675" t="s">
        <v>2469</v>
      </c>
      <c r="D28" s="1671"/>
      <c r="E28" s="1671"/>
      <c r="F28" s="1671"/>
      <c r="G28" s="1671"/>
      <c r="H28" s="1671"/>
      <c r="I28" s="1671"/>
      <c r="J28" s="1674">
        <v>-98191303</v>
      </c>
      <c r="K28" s="1671"/>
      <c r="L28" s="1671"/>
      <c r="M28" s="1674">
        <v>-98191303</v>
      </c>
      <c r="N28" s="1195"/>
      <c r="O28" s="1639"/>
      <c r="P28" s="1571"/>
    </row>
    <row r="29" spans="1:16" hidden="1">
      <c r="A29" s="1069">
        <f t="shared" si="0"/>
        <v>10</v>
      </c>
      <c r="B29" s="1682" t="s">
        <v>40</v>
      </c>
      <c r="C29" s="1675" t="s">
        <v>39</v>
      </c>
      <c r="D29" s="1671"/>
      <c r="E29" s="1671"/>
      <c r="F29" s="1671"/>
      <c r="G29" s="1671"/>
      <c r="H29" s="1674">
        <v>-2459680</v>
      </c>
      <c r="I29" s="1671"/>
      <c r="J29" s="1671"/>
      <c r="K29" s="1671"/>
      <c r="L29" s="1671"/>
      <c r="M29" s="1674">
        <v>-2459680</v>
      </c>
      <c r="N29" s="1195"/>
      <c r="O29" s="1639"/>
      <c r="P29" s="1571"/>
    </row>
    <row r="30" spans="1:16" hidden="1">
      <c r="A30" s="1069">
        <f t="shared" si="0"/>
        <v>10</v>
      </c>
      <c r="B30" s="1682" t="s">
        <v>41</v>
      </c>
      <c r="C30" s="1675" t="s">
        <v>42</v>
      </c>
      <c r="D30" s="1671"/>
      <c r="E30" s="1671"/>
      <c r="F30" s="1671"/>
      <c r="G30" s="1671"/>
      <c r="H30" s="1674">
        <v>19770</v>
      </c>
      <c r="I30" s="1671"/>
      <c r="J30" s="1671"/>
      <c r="K30" s="1671"/>
      <c r="L30" s="1671"/>
      <c r="M30" s="1674">
        <v>19770</v>
      </c>
      <c r="N30" s="1195"/>
      <c r="O30" s="1639"/>
      <c r="P30" s="1571"/>
    </row>
    <row r="31" spans="1:16" hidden="1">
      <c r="A31" s="1069">
        <f t="shared" si="0"/>
        <v>10</v>
      </c>
      <c r="B31" s="1682" t="s">
        <v>43</v>
      </c>
      <c r="C31" s="1675" t="s">
        <v>44</v>
      </c>
      <c r="D31" s="1671"/>
      <c r="E31" s="1671"/>
      <c r="F31" s="1674">
        <v>102015709</v>
      </c>
      <c r="G31" s="1671"/>
      <c r="H31" s="1671"/>
      <c r="I31" s="1671"/>
      <c r="J31" s="1671"/>
      <c r="K31" s="1671"/>
      <c r="L31" s="1671"/>
      <c r="M31" s="1674">
        <v>102015709</v>
      </c>
      <c r="N31" s="1195"/>
      <c r="O31" s="1639"/>
      <c r="P31" s="1571"/>
    </row>
    <row r="32" spans="1:16" hidden="1">
      <c r="A32" s="1069">
        <f t="shared" si="0"/>
        <v>10</v>
      </c>
      <c r="B32" s="1682" t="s">
        <v>45</v>
      </c>
      <c r="C32" s="1675" t="s">
        <v>44</v>
      </c>
      <c r="D32" s="1671"/>
      <c r="E32" s="1671"/>
      <c r="F32" s="1671"/>
      <c r="G32" s="1671"/>
      <c r="H32" s="1674">
        <v>105463520</v>
      </c>
      <c r="I32" s="1671"/>
      <c r="J32" s="1671"/>
      <c r="K32" s="1671"/>
      <c r="L32" s="1671"/>
      <c r="M32" s="1674">
        <v>105463520</v>
      </c>
      <c r="N32" s="1195"/>
      <c r="O32" s="1639"/>
      <c r="P32" s="1571"/>
    </row>
    <row r="33" spans="1:16" hidden="1">
      <c r="A33" s="1069">
        <f t="shared" si="0"/>
        <v>10</v>
      </c>
      <c r="B33" s="1682" t="s">
        <v>2056</v>
      </c>
      <c r="C33" s="1675" t="s">
        <v>2057</v>
      </c>
      <c r="D33" s="1671"/>
      <c r="E33" s="1671"/>
      <c r="F33" s="1671"/>
      <c r="G33" s="1674">
        <v>-2271215</v>
      </c>
      <c r="H33" s="1671"/>
      <c r="I33" s="1671"/>
      <c r="J33" s="1671"/>
      <c r="K33" s="1671"/>
      <c r="L33" s="1671"/>
      <c r="M33" s="1674">
        <v>-2271215</v>
      </c>
      <c r="N33" s="1195"/>
      <c r="O33" s="1639"/>
      <c r="P33" s="1571"/>
    </row>
    <row r="34" spans="1:16" hidden="1">
      <c r="A34" s="1069">
        <f t="shared" si="0"/>
        <v>10</v>
      </c>
      <c r="B34" s="1682" t="s">
        <v>46</v>
      </c>
      <c r="C34" s="1675" t="s">
        <v>47</v>
      </c>
      <c r="D34" s="1671"/>
      <c r="E34" s="1671"/>
      <c r="F34" s="1671"/>
      <c r="G34" s="1674">
        <v>-8300225</v>
      </c>
      <c r="H34" s="1671"/>
      <c r="I34" s="1671"/>
      <c r="J34" s="1671"/>
      <c r="K34" s="1671"/>
      <c r="L34" s="1671"/>
      <c r="M34" s="1674">
        <v>-8300225</v>
      </c>
      <c r="N34" s="1195"/>
      <c r="O34" s="1639"/>
      <c r="P34" s="1571"/>
    </row>
    <row r="35" spans="1:16" hidden="1">
      <c r="A35" s="1069">
        <f t="shared" si="0"/>
        <v>10</v>
      </c>
      <c r="B35" s="1682" t="s">
        <v>48</v>
      </c>
      <c r="C35" s="1675" t="s">
        <v>49</v>
      </c>
      <c r="D35" s="1671"/>
      <c r="E35" s="1671"/>
      <c r="F35" s="1671"/>
      <c r="G35" s="1671"/>
      <c r="H35" s="1671"/>
      <c r="I35" s="1674">
        <v>7059484</v>
      </c>
      <c r="J35" s="1671"/>
      <c r="K35" s="1671"/>
      <c r="L35" s="1671"/>
      <c r="M35" s="1674">
        <v>7059484</v>
      </c>
      <c r="N35" s="1195"/>
      <c r="O35" s="1639"/>
      <c r="P35" s="1571"/>
    </row>
    <row r="36" spans="1:16" hidden="1">
      <c r="A36" s="1069">
        <f t="shared" si="0"/>
        <v>10</v>
      </c>
      <c r="B36" s="1682" t="s">
        <v>2134</v>
      </c>
      <c r="C36" s="1675" t="s">
        <v>2135</v>
      </c>
      <c r="D36" s="1671"/>
      <c r="E36" s="1671"/>
      <c r="F36" s="1671"/>
      <c r="G36" s="1671"/>
      <c r="H36" s="1671"/>
      <c r="I36" s="1671"/>
      <c r="J36" s="1671"/>
      <c r="K36" s="1674">
        <v>137</v>
      </c>
      <c r="L36" s="1671"/>
      <c r="M36" s="1674">
        <v>137</v>
      </c>
      <c r="N36" s="1195"/>
      <c r="O36" s="1639"/>
      <c r="P36" s="1571"/>
    </row>
    <row r="37" spans="1:16" hidden="1">
      <c r="A37" s="1069">
        <f t="shared" si="0"/>
        <v>10</v>
      </c>
      <c r="B37" s="1682" t="s">
        <v>2197</v>
      </c>
      <c r="C37" s="1675" t="s">
        <v>2198</v>
      </c>
      <c r="D37" s="1671"/>
      <c r="E37" s="1674">
        <v>1594368</v>
      </c>
      <c r="F37" s="1671"/>
      <c r="G37" s="1671"/>
      <c r="H37" s="1671"/>
      <c r="I37" s="1671"/>
      <c r="J37" s="1671"/>
      <c r="K37" s="1671"/>
      <c r="L37" s="1671"/>
      <c r="M37" s="1674">
        <v>1594368</v>
      </c>
      <c r="N37" s="1195"/>
      <c r="O37" s="1639"/>
      <c r="P37" s="1571"/>
    </row>
    <row r="38" spans="1:16" hidden="1">
      <c r="A38" s="1069">
        <f t="shared" si="0"/>
        <v>10</v>
      </c>
      <c r="B38" s="1682" t="s">
        <v>2201</v>
      </c>
      <c r="C38" s="1675" t="s">
        <v>2202</v>
      </c>
      <c r="D38" s="1674">
        <v>-2513515</v>
      </c>
      <c r="E38" s="1671"/>
      <c r="F38" s="1671"/>
      <c r="G38" s="1671"/>
      <c r="H38" s="1671"/>
      <c r="I38" s="1671"/>
      <c r="J38" s="1671"/>
      <c r="K38" s="1671"/>
      <c r="L38" s="1671"/>
      <c r="M38" s="1674">
        <v>-2513515</v>
      </c>
      <c r="N38" s="1195"/>
      <c r="O38" s="1639"/>
      <c r="P38" s="1571"/>
    </row>
    <row r="39" spans="1:16" hidden="1">
      <c r="A39" s="1069">
        <f t="shared" si="0"/>
        <v>10</v>
      </c>
      <c r="B39" s="1682" t="s">
        <v>2470</v>
      </c>
      <c r="C39" s="1675" t="s">
        <v>2471</v>
      </c>
      <c r="D39" s="1671"/>
      <c r="E39" s="1674">
        <v>-52224045</v>
      </c>
      <c r="F39" s="1671"/>
      <c r="G39" s="1671"/>
      <c r="H39" s="1671"/>
      <c r="I39" s="1671"/>
      <c r="J39" s="1671"/>
      <c r="K39" s="1671"/>
      <c r="L39" s="1671"/>
      <c r="M39" s="1674">
        <v>-52224045</v>
      </c>
      <c r="N39" s="1195"/>
      <c r="O39" s="1639"/>
      <c r="P39" s="1571"/>
    </row>
    <row r="40" spans="1:16" hidden="1">
      <c r="A40" s="1069">
        <f t="shared" si="0"/>
        <v>10</v>
      </c>
      <c r="B40" s="1682" t="s">
        <v>50</v>
      </c>
      <c r="C40" s="1675" t="s">
        <v>49</v>
      </c>
      <c r="D40" s="1671"/>
      <c r="E40" s="1671"/>
      <c r="F40" s="1671"/>
      <c r="G40" s="1674">
        <v>52319797</v>
      </c>
      <c r="H40" s="1671"/>
      <c r="I40" s="1671"/>
      <c r="J40" s="1671"/>
      <c r="K40" s="1671"/>
      <c r="L40" s="1671"/>
      <c r="M40" s="1674">
        <v>52319797</v>
      </c>
      <c r="N40" s="1195"/>
      <c r="O40" s="1639"/>
      <c r="P40" s="1571"/>
    </row>
    <row r="41" spans="1:16" hidden="1">
      <c r="A41" s="1069">
        <f t="shared" si="0"/>
        <v>10</v>
      </c>
      <c r="B41" s="1699">
        <v>1110039180</v>
      </c>
      <c r="C41" s="1675" t="s">
        <v>51</v>
      </c>
      <c r="D41" s="1671"/>
      <c r="E41" s="1671"/>
      <c r="F41" s="1671"/>
      <c r="G41" s="1671"/>
      <c r="H41" s="1671"/>
      <c r="I41" s="1671"/>
      <c r="J41" s="1674">
        <v>9531442</v>
      </c>
      <c r="K41" s="1671"/>
      <c r="L41" s="1671"/>
      <c r="M41" s="1674">
        <v>9531442</v>
      </c>
      <c r="N41" s="1195"/>
      <c r="O41" s="1639"/>
      <c r="P41" s="1571"/>
    </row>
    <row r="42" spans="1:16" hidden="1">
      <c r="A42" s="1069">
        <f t="shared" si="0"/>
        <v>10</v>
      </c>
      <c r="B42" s="1699">
        <v>1120003000</v>
      </c>
      <c r="C42" s="1675" t="s">
        <v>53</v>
      </c>
      <c r="D42" s="1671"/>
      <c r="E42" s="1674">
        <v>2177473</v>
      </c>
      <c r="F42" s="1674">
        <v>5200000</v>
      </c>
      <c r="G42" s="1671"/>
      <c r="H42" s="1672">
        <v>0</v>
      </c>
      <c r="I42" s="1671"/>
      <c r="J42" s="1674">
        <v>229353054</v>
      </c>
      <c r="K42" s="1671"/>
      <c r="L42" s="1671"/>
      <c r="M42" s="1674">
        <v>236730527</v>
      </c>
      <c r="N42" s="1195"/>
      <c r="O42" s="1639"/>
      <c r="P42" s="1571"/>
    </row>
    <row r="43" spans="1:16" hidden="1">
      <c r="A43" s="1069">
        <f t="shared" si="0"/>
        <v>10</v>
      </c>
      <c r="B43" s="1699">
        <v>1120001000</v>
      </c>
      <c r="C43" s="1675" t="s">
        <v>55</v>
      </c>
      <c r="D43" s="1674">
        <v>681000000</v>
      </c>
      <c r="E43" s="1674">
        <v>3264000000</v>
      </c>
      <c r="F43" s="1674">
        <v>2000000000</v>
      </c>
      <c r="G43" s="1672">
        <v>0</v>
      </c>
      <c r="H43" s="1672">
        <v>0</v>
      </c>
      <c r="I43" s="1671"/>
      <c r="J43" s="1674">
        <v>88316747840</v>
      </c>
      <c r="K43" s="1674">
        <v>1200000000</v>
      </c>
      <c r="L43" s="1671"/>
      <c r="M43" s="1674">
        <v>95461747840</v>
      </c>
      <c r="N43" s="1195"/>
      <c r="O43" s="1639"/>
      <c r="P43" s="1571"/>
    </row>
    <row r="44" spans="1:16" hidden="1">
      <c r="A44" s="1069">
        <f t="shared" si="0"/>
        <v>10</v>
      </c>
      <c r="B44" s="1699">
        <v>1120004000</v>
      </c>
      <c r="C44" s="1675" t="s">
        <v>57</v>
      </c>
      <c r="D44" s="1674">
        <v>133000000</v>
      </c>
      <c r="E44" s="1674">
        <v>523000000</v>
      </c>
      <c r="F44" s="1674">
        <v>1422000000</v>
      </c>
      <c r="G44" s="1674">
        <v>1700000000</v>
      </c>
      <c r="H44" s="1674">
        <v>340000000</v>
      </c>
      <c r="I44" s="1671"/>
      <c r="J44" s="1674">
        <v>6826000000</v>
      </c>
      <c r="K44" s="1671"/>
      <c r="L44" s="1671"/>
      <c r="M44" s="1674">
        <v>10944000000</v>
      </c>
      <c r="N44" s="1195"/>
      <c r="O44" s="1639"/>
      <c r="P44" s="1571"/>
    </row>
    <row r="45" spans="1:16" hidden="1">
      <c r="A45" s="1069">
        <f t="shared" si="0"/>
        <v>10</v>
      </c>
      <c r="B45" s="1699">
        <v>1120004300</v>
      </c>
      <c r="C45" s="1675" t="s">
        <v>58</v>
      </c>
      <c r="D45" s="1672">
        <v>0</v>
      </c>
      <c r="E45" s="1674">
        <v>237663</v>
      </c>
      <c r="F45" s="1674">
        <v>909745</v>
      </c>
      <c r="G45" s="1674">
        <v>1118260</v>
      </c>
      <c r="H45" s="1674">
        <v>136453</v>
      </c>
      <c r="I45" s="1671"/>
      <c r="J45" s="1674">
        <v>3936079</v>
      </c>
      <c r="K45" s="1671"/>
      <c r="L45" s="1671"/>
      <c r="M45" s="1674">
        <v>6338200</v>
      </c>
      <c r="N45" s="1195"/>
      <c r="O45" s="1639"/>
      <c r="P45" s="1571"/>
    </row>
    <row r="46" spans="1:16" hidden="1">
      <c r="A46" s="1069">
        <f t="shared" si="0"/>
        <v>10</v>
      </c>
      <c r="B46" s="1682" t="s">
        <v>2136</v>
      </c>
      <c r="C46" s="1675" t="s">
        <v>2137</v>
      </c>
      <c r="D46" s="1671"/>
      <c r="E46" s="1671"/>
      <c r="F46" s="1671"/>
      <c r="G46" s="1671"/>
      <c r="H46" s="1671"/>
      <c r="I46" s="1671"/>
      <c r="J46" s="1671"/>
      <c r="K46" s="1674">
        <v>3777933</v>
      </c>
      <c r="L46" s="1671"/>
      <c r="M46" s="1674">
        <v>3777933</v>
      </c>
      <c r="N46" s="1195"/>
      <c r="O46" s="1639"/>
      <c r="P46" s="1571"/>
    </row>
    <row r="47" spans="1:16" hidden="1">
      <c r="A47" s="1069">
        <f t="shared" si="0"/>
        <v>10</v>
      </c>
      <c r="B47" s="1699">
        <v>1110039141</v>
      </c>
      <c r="C47" s="1675" t="s">
        <v>60</v>
      </c>
      <c r="D47" s="1671"/>
      <c r="E47" s="1671"/>
      <c r="F47" s="1671"/>
      <c r="G47" s="1671"/>
      <c r="H47" s="1671"/>
      <c r="I47" s="1671"/>
      <c r="J47" s="1674">
        <v>-67598593</v>
      </c>
      <c r="K47" s="1671"/>
      <c r="L47" s="1671"/>
      <c r="M47" s="1674">
        <v>-67598593</v>
      </c>
      <c r="N47" s="1195"/>
      <c r="O47" s="1639"/>
      <c r="P47" s="1571"/>
    </row>
    <row r="48" spans="1:16" hidden="1">
      <c r="A48" s="1069">
        <f t="shared" si="0"/>
        <v>10</v>
      </c>
      <c r="B48" s="1682" t="s">
        <v>61</v>
      </c>
      <c r="C48" s="1675" t="s">
        <v>62</v>
      </c>
      <c r="D48" s="1671"/>
      <c r="E48" s="1671"/>
      <c r="F48" s="1671"/>
      <c r="G48" s="1674">
        <v>-59953394</v>
      </c>
      <c r="H48" s="1671"/>
      <c r="I48" s="1671"/>
      <c r="J48" s="1671"/>
      <c r="K48" s="1671"/>
      <c r="L48" s="1671"/>
      <c r="M48" s="1674">
        <v>-59953394</v>
      </c>
      <c r="N48" s="1195"/>
      <c r="O48" s="1639"/>
      <c r="P48" s="1571"/>
    </row>
    <row r="49" spans="1:16" hidden="1">
      <c r="A49" s="1069">
        <f t="shared" si="0"/>
        <v>10</v>
      </c>
      <c r="B49" s="1699">
        <v>1110037141</v>
      </c>
      <c r="C49" s="1675" t="s">
        <v>63</v>
      </c>
      <c r="D49" s="1671"/>
      <c r="E49" s="1671"/>
      <c r="F49" s="1671"/>
      <c r="G49" s="1671"/>
      <c r="H49" s="1671"/>
      <c r="I49" s="1671"/>
      <c r="J49" s="1674">
        <v>-562444460</v>
      </c>
      <c r="K49" s="1671"/>
      <c r="L49" s="1671"/>
      <c r="M49" s="1674">
        <v>-562444460</v>
      </c>
      <c r="N49" s="1195"/>
      <c r="O49" s="1639"/>
      <c r="P49" s="1571"/>
    </row>
    <row r="50" spans="1:16" hidden="1">
      <c r="A50" s="1069">
        <f t="shared" si="0"/>
        <v>10</v>
      </c>
      <c r="B50" s="1699">
        <v>1110037160</v>
      </c>
      <c r="C50" s="1675" t="s">
        <v>64</v>
      </c>
      <c r="D50" s="1671"/>
      <c r="E50" s="1671"/>
      <c r="F50" s="1671"/>
      <c r="G50" s="1671"/>
      <c r="H50" s="1671"/>
      <c r="I50" s="1671"/>
      <c r="J50" s="1674">
        <v>-97804871</v>
      </c>
      <c r="K50" s="1671"/>
      <c r="L50" s="1671"/>
      <c r="M50" s="1674">
        <v>-97804871</v>
      </c>
      <c r="N50" s="1195"/>
      <c r="O50" s="1639"/>
      <c r="P50" s="1571"/>
    </row>
    <row r="51" spans="1:16" hidden="1">
      <c r="A51" s="1069">
        <f t="shared" si="0"/>
        <v>10</v>
      </c>
      <c r="B51" s="1682" t="s">
        <v>65</v>
      </c>
      <c r="C51" s="1675" t="s">
        <v>66</v>
      </c>
      <c r="D51" s="1674">
        <v>9374570</v>
      </c>
      <c r="E51" s="1671"/>
      <c r="F51" s="1671"/>
      <c r="G51" s="1671"/>
      <c r="H51" s="1671"/>
      <c r="I51" s="1671"/>
      <c r="J51" s="1671"/>
      <c r="K51" s="1671"/>
      <c r="L51" s="1672">
        <v>0</v>
      </c>
      <c r="M51" s="1674">
        <v>9374570</v>
      </c>
      <c r="N51" s="1195"/>
      <c r="O51" s="1639"/>
      <c r="P51" s="1571"/>
    </row>
    <row r="52" spans="1:16" hidden="1">
      <c r="A52" s="1069">
        <f t="shared" si="0"/>
        <v>10</v>
      </c>
      <c r="B52" s="1682" t="s">
        <v>67</v>
      </c>
      <c r="C52" s="1675" t="s">
        <v>68</v>
      </c>
      <c r="D52" s="1674">
        <v>-26778123</v>
      </c>
      <c r="E52" s="1671"/>
      <c r="F52" s="1671"/>
      <c r="G52" s="1671"/>
      <c r="H52" s="1671"/>
      <c r="I52" s="1671"/>
      <c r="J52" s="1671"/>
      <c r="K52" s="1671"/>
      <c r="L52" s="1672">
        <v>0</v>
      </c>
      <c r="M52" s="1674">
        <v>-26778123</v>
      </c>
      <c r="N52" s="1195"/>
      <c r="O52" s="1639"/>
      <c r="P52" s="1571"/>
    </row>
    <row r="53" spans="1:16" hidden="1">
      <c r="A53" s="1069">
        <f t="shared" si="0"/>
        <v>10</v>
      </c>
      <c r="B53" s="1699">
        <v>1110039100</v>
      </c>
      <c r="C53" s="1675" t="s">
        <v>70</v>
      </c>
      <c r="D53" s="1671"/>
      <c r="E53" s="1671"/>
      <c r="F53" s="1671"/>
      <c r="G53" s="1671"/>
      <c r="H53" s="1671"/>
      <c r="I53" s="1671"/>
      <c r="J53" s="1674">
        <v>56551241</v>
      </c>
      <c r="K53" s="1671"/>
      <c r="L53" s="1671"/>
      <c r="M53" s="1674">
        <v>56551241</v>
      </c>
      <c r="N53" s="1195"/>
      <c r="O53" s="1639"/>
      <c r="P53" s="1571"/>
    </row>
    <row r="54" spans="1:16" hidden="1">
      <c r="A54" s="1069">
        <f t="shared" si="0"/>
        <v>10</v>
      </c>
      <c r="B54" s="1682" t="s">
        <v>71</v>
      </c>
      <c r="C54" s="1675" t="s">
        <v>72</v>
      </c>
      <c r="D54" s="1671"/>
      <c r="E54" s="1674">
        <v>551449</v>
      </c>
      <c r="F54" s="1671"/>
      <c r="G54" s="1671"/>
      <c r="H54" s="1671"/>
      <c r="I54" s="1671"/>
      <c r="J54" s="1671"/>
      <c r="K54" s="1671"/>
      <c r="L54" s="1671"/>
      <c r="M54" s="1674">
        <v>551449</v>
      </c>
      <c r="N54" s="1195"/>
      <c r="O54" s="1639"/>
      <c r="P54" s="1571"/>
    </row>
    <row r="55" spans="1:16" hidden="1">
      <c r="A55" s="1069">
        <f t="shared" si="0"/>
        <v>10</v>
      </c>
      <c r="B55" s="1682" t="s">
        <v>73</v>
      </c>
      <c r="C55" s="1675" t="s">
        <v>74</v>
      </c>
      <c r="D55" s="1674">
        <v>12972391</v>
      </c>
      <c r="E55" s="1671"/>
      <c r="F55" s="1671"/>
      <c r="G55" s="1671"/>
      <c r="H55" s="1671"/>
      <c r="I55" s="1671"/>
      <c r="J55" s="1671"/>
      <c r="K55" s="1671"/>
      <c r="L55" s="1671"/>
      <c r="M55" s="1674">
        <v>12972391</v>
      </c>
      <c r="N55" s="1195"/>
      <c r="O55" s="1639"/>
      <c r="P55" s="1571"/>
    </row>
    <row r="56" spans="1:16" hidden="1">
      <c r="A56" s="1069">
        <f t="shared" si="0"/>
        <v>10</v>
      </c>
      <c r="B56" s="1699">
        <v>1110049100</v>
      </c>
      <c r="C56" s="1675" t="s">
        <v>76</v>
      </c>
      <c r="D56" s="1671"/>
      <c r="E56" s="1671"/>
      <c r="F56" s="1671"/>
      <c r="G56" s="1671"/>
      <c r="H56" s="1671"/>
      <c r="I56" s="1671"/>
      <c r="J56" s="1674">
        <v>5192961</v>
      </c>
      <c r="K56" s="1671"/>
      <c r="L56" s="1671"/>
      <c r="M56" s="1674">
        <v>5192961</v>
      </c>
      <c r="N56" s="1195"/>
      <c r="O56" s="1639"/>
      <c r="P56" s="1571"/>
    </row>
    <row r="57" spans="1:16" hidden="1">
      <c r="A57" s="1069">
        <f t="shared" si="0"/>
        <v>10</v>
      </c>
      <c r="B57" s="1699">
        <v>1110049180</v>
      </c>
      <c r="C57" s="1675" t="s">
        <v>77</v>
      </c>
      <c r="D57" s="1671"/>
      <c r="E57" s="1671"/>
      <c r="F57" s="1671"/>
      <c r="G57" s="1671"/>
      <c r="H57" s="1671"/>
      <c r="I57" s="1671"/>
      <c r="J57" s="1674">
        <v>15149120</v>
      </c>
      <c r="K57" s="1671"/>
      <c r="L57" s="1671"/>
      <c r="M57" s="1674">
        <v>15149120</v>
      </c>
      <c r="N57" s="1195"/>
      <c r="O57" s="1639"/>
      <c r="P57" s="1571"/>
    </row>
    <row r="58" spans="1:16" hidden="1">
      <c r="A58" s="1069">
        <f t="shared" si="0"/>
        <v>10</v>
      </c>
      <c r="B58" s="1682" t="s">
        <v>78</v>
      </c>
      <c r="C58" s="1675" t="s">
        <v>79</v>
      </c>
      <c r="D58" s="1671"/>
      <c r="E58" s="1674">
        <v>890420</v>
      </c>
      <c r="F58" s="1671"/>
      <c r="G58" s="1671"/>
      <c r="H58" s="1671"/>
      <c r="I58" s="1671"/>
      <c r="J58" s="1671"/>
      <c r="K58" s="1671"/>
      <c r="L58" s="1671"/>
      <c r="M58" s="1674">
        <v>890420</v>
      </c>
      <c r="N58" s="1195"/>
      <c r="O58" s="1639"/>
      <c r="P58" s="1571"/>
    </row>
    <row r="59" spans="1:16" hidden="1">
      <c r="A59" s="1069">
        <f t="shared" si="0"/>
        <v>10</v>
      </c>
      <c r="B59" s="1699">
        <v>1110504100</v>
      </c>
      <c r="C59" s="1675" t="s">
        <v>81</v>
      </c>
      <c r="D59" s="1671"/>
      <c r="E59" s="1671"/>
      <c r="F59" s="1671"/>
      <c r="G59" s="1671"/>
      <c r="H59" s="1671"/>
      <c r="I59" s="1671"/>
      <c r="J59" s="1674">
        <v>3997148</v>
      </c>
      <c r="K59" s="1671"/>
      <c r="L59" s="1671"/>
      <c r="M59" s="1674">
        <v>3997148</v>
      </c>
      <c r="N59" s="1195"/>
      <c r="O59" s="1639"/>
      <c r="P59" s="1571"/>
    </row>
    <row r="60" spans="1:16" hidden="1">
      <c r="A60" s="1069">
        <f t="shared" si="0"/>
        <v>10</v>
      </c>
      <c r="B60" s="1699">
        <v>1110504141</v>
      </c>
      <c r="C60" s="1675" t="s">
        <v>2435</v>
      </c>
      <c r="D60" s="1671"/>
      <c r="E60" s="1671"/>
      <c r="F60" s="1671"/>
      <c r="G60" s="1671"/>
      <c r="H60" s="1671"/>
      <c r="I60" s="1671"/>
      <c r="J60" s="1674">
        <v>-19328541</v>
      </c>
      <c r="K60" s="1671"/>
      <c r="L60" s="1671"/>
      <c r="M60" s="1674">
        <v>-19328541</v>
      </c>
      <c r="N60" s="1195"/>
      <c r="O60" s="1639"/>
      <c r="P60" s="1571"/>
    </row>
    <row r="61" spans="1:16" hidden="1">
      <c r="A61" s="1069">
        <f t="shared" si="0"/>
        <v>10</v>
      </c>
      <c r="B61" s="1699">
        <v>1110504160</v>
      </c>
      <c r="C61" s="1675" t="s">
        <v>2436</v>
      </c>
      <c r="D61" s="1671"/>
      <c r="E61" s="1671"/>
      <c r="F61" s="1671"/>
      <c r="G61" s="1671"/>
      <c r="H61" s="1671"/>
      <c r="I61" s="1671"/>
      <c r="J61" s="1674">
        <v>-51309767</v>
      </c>
      <c r="K61" s="1671"/>
      <c r="L61" s="1671"/>
      <c r="M61" s="1674">
        <v>-51309767</v>
      </c>
      <c r="N61" s="1195"/>
      <c r="O61" s="1639"/>
      <c r="P61" s="1571"/>
    </row>
    <row r="62" spans="1:16" hidden="1">
      <c r="A62" s="1069">
        <f t="shared" si="0"/>
        <v>10</v>
      </c>
      <c r="B62" s="1682" t="s">
        <v>82</v>
      </c>
      <c r="C62" s="1675" t="s">
        <v>83</v>
      </c>
      <c r="D62" s="1671"/>
      <c r="E62" s="1674">
        <v>695942</v>
      </c>
      <c r="F62" s="1671"/>
      <c r="G62" s="1671"/>
      <c r="H62" s="1671"/>
      <c r="I62" s="1671"/>
      <c r="J62" s="1671"/>
      <c r="K62" s="1671"/>
      <c r="L62" s="1671"/>
      <c r="M62" s="1674">
        <v>695942</v>
      </c>
      <c r="N62" s="1195"/>
      <c r="O62" s="1639"/>
      <c r="P62" s="1571"/>
    </row>
    <row r="63" spans="1:16" hidden="1">
      <c r="A63" s="1069">
        <f t="shared" si="0"/>
        <v>10</v>
      </c>
      <c r="B63" s="1682" t="s">
        <v>2472</v>
      </c>
      <c r="C63" s="1675" t="s">
        <v>2473</v>
      </c>
      <c r="D63" s="1671"/>
      <c r="E63" s="1674">
        <v>-4646572</v>
      </c>
      <c r="F63" s="1671"/>
      <c r="G63" s="1671"/>
      <c r="H63" s="1671"/>
      <c r="I63" s="1671"/>
      <c r="J63" s="1671"/>
      <c r="K63" s="1671"/>
      <c r="L63" s="1671"/>
      <c r="M63" s="1674">
        <v>-4646572</v>
      </c>
      <c r="N63" s="1195"/>
      <c r="O63" s="1639"/>
      <c r="P63" s="1571"/>
    </row>
    <row r="64" spans="1:16" hidden="1">
      <c r="A64" s="1069">
        <f t="shared" si="0"/>
        <v>10</v>
      </c>
      <c r="B64" s="1682" t="s">
        <v>84</v>
      </c>
      <c r="C64" s="1675" t="s">
        <v>85</v>
      </c>
      <c r="D64" s="1671"/>
      <c r="E64" s="1671"/>
      <c r="F64" s="1674">
        <v>81739062</v>
      </c>
      <c r="G64" s="1671"/>
      <c r="H64" s="1671"/>
      <c r="I64" s="1671"/>
      <c r="J64" s="1671"/>
      <c r="K64" s="1671"/>
      <c r="L64" s="1671"/>
      <c r="M64" s="1674">
        <v>81739062</v>
      </c>
      <c r="N64" s="1195"/>
      <c r="O64" s="1639"/>
      <c r="P64" s="1571"/>
    </row>
    <row r="65" spans="1:16" hidden="1">
      <c r="A65" s="1069">
        <f t="shared" si="0"/>
        <v>10</v>
      </c>
      <c r="B65" s="1682" t="s">
        <v>2031</v>
      </c>
      <c r="C65" s="1675" t="s">
        <v>2032</v>
      </c>
      <c r="D65" s="1671"/>
      <c r="E65" s="1671"/>
      <c r="F65" s="1674">
        <v>-852523</v>
      </c>
      <c r="G65" s="1671"/>
      <c r="H65" s="1671"/>
      <c r="I65" s="1671"/>
      <c r="J65" s="1671"/>
      <c r="K65" s="1671"/>
      <c r="L65" s="1671"/>
      <c r="M65" s="1674">
        <v>-852523</v>
      </c>
      <c r="N65" s="1195"/>
      <c r="O65" s="1639"/>
      <c r="P65" s="1571"/>
    </row>
    <row r="66" spans="1:16" hidden="1">
      <c r="A66" s="1069">
        <f t="shared" si="0"/>
        <v>10</v>
      </c>
      <c r="B66" s="1682" t="s">
        <v>86</v>
      </c>
      <c r="C66" s="1675" t="s">
        <v>87</v>
      </c>
      <c r="D66" s="1671"/>
      <c r="E66" s="1671"/>
      <c r="F66" s="1671"/>
      <c r="G66" s="1671"/>
      <c r="H66" s="1674">
        <v>2251316</v>
      </c>
      <c r="I66" s="1671"/>
      <c r="J66" s="1671"/>
      <c r="K66" s="1671"/>
      <c r="L66" s="1671"/>
      <c r="M66" s="1674">
        <v>2251316</v>
      </c>
      <c r="N66" s="1195"/>
      <c r="O66" s="1639"/>
      <c r="P66" s="1571"/>
    </row>
    <row r="67" spans="1:16" hidden="1">
      <c r="A67" s="1069">
        <f t="shared" ref="A67:A130" si="1">(LEN(B67))</f>
        <v>10</v>
      </c>
      <c r="B67" s="1682" t="s">
        <v>88</v>
      </c>
      <c r="C67" s="1675" t="s">
        <v>89</v>
      </c>
      <c r="D67" s="1671"/>
      <c r="E67" s="1671"/>
      <c r="F67" s="1671"/>
      <c r="G67" s="1671"/>
      <c r="H67" s="1674">
        <v>-1611983</v>
      </c>
      <c r="I67" s="1671"/>
      <c r="J67" s="1671"/>
      <c r="K67" s="1671"/>
      <c r="L67" s="1671"/>
      <c r="M67" s="1674">
        <v>-1611983</v>
      </c>
      <c r="N67" s="1195"/>
      <c r="O67" s="1639"/>
      <c r="P67" s="1571"/>
    </row>
    <row r="68" spans="1:16" hidden="1">
      <c r="A68" s="1069">
        <f t="shared" si="1"/>
        <v>10</v>
      </c>
      <c r="B68" s="1699">
        <v>1110507100</v>
      </c>
      <c r="C68" s="1675" t="s">
        <v>91</v>
      </c>
      <c r="D68" s="1671"/>
      <c r="E68" s="1671"/>
      <c r="F68" s="1671"/>
      <c r="G68" s="1671"/>
      <c r="H68" s="1671"/>
      <c r="I68" s="1671"/>
      <c r="J68" s="1674">
        <v>991528</v>
      </c>
      <c r="K68" s="1671"/>
      <c r="L68" s="1671"/>
      <c r="M68" s="1674">
        <v>991528</v>
      </c>
      <c r="N68" s="1195"/>
      <c r="O68" s="1639"/>
      <c r="P68" s="1571"/>
    </row>
    <row r="69" spans="1:16" hidden="1">
      <c r="A69" s="1069">
        <f t="shared" si="1"/>
        <v>10</v>
      </c>
      <c r="B69" s="1699">
        <v>1110999900</v>
      </c>
      <c r="C69" s="1675" t="s">
        <v>93</v>
      </c>
      <c r="D69" s="1671"/>
      <c r="E69" s="1674">
        <v>-2235884</v>
      </c>
      <c r="F69" s="1672">
        <v>0</v>
      </c>
      <c r="G69" s="1671"/>
      <c r="H69" s="1674">
        <v>-17467</v>
      </c>
      <c r="I69" s="1671"/>
      <c r="J69" s="1674">
        <v>-101200982</v>
      </c>
      <c r="K69" s="1672">
        <v>0</v>
      </c>
      <c r="L69" s="1671"/>
      <c r="M69" s="1674">
        <v>-103454333</v>
      </c>
      <c r="N69" s="1195"/>
      <c r="O69" s="1639"/>
      <c r="P69" s="1571"/>
    </row>
    <row r="70" spans="1:16" hidden="1">
      <c r="A70" s="1069">
        <f t="shared" si="1"/>
        <v>10</v>
      </c>
      <c r="B70" s="1699">
        <v>1110001100</v>
      </c>
      <c r="C70" s="1675" t="s">
        <v>44</v>
      </c>
      <c r="D70" s="1671"/>
      <c r="E70" s="1671"/>
      <c r="F70" s="1671"/>
      <c r="G70" s="1671"/>
      <c r="H70" s="1671"/>
      <c r="I70" s="1671"/>
      <c r="J70" s="1674">
        <v>648865031</v>
      </c>
      <c r="K70" s="1671"/>
      <c r="L70" s="1671"/>
      <c r="M70" s="1674">
        <v>648865031</v>
      </c>
      <c r="N70" s="1195"/>
      <c r="O70" s="1639"/>
      <c r="P70" s="1571"/>
    </row>
    <row r="71" spans="1:16" hidden="1">
      <c r="A71" s="1069">
        <f t="shared" si="1"/>
        <v>10</v>
      </c>
      <c r="B71" s="1699">
        <v>1110001121</v>
      </c>
      <c r="C71" s="1675" t="s">
        <v>96</v>
      </c>
      <c r="D71" s="1671"/>
      <c r="E71" s="1671"/>
      <c r="F71" s="1671"/>
      <c r="G71" s="1671"/>
      <c r="H71" s="1671"/>
      <c r="I71" s="1671"/>
      <c r="J71" s="1674">
        <v>-580726625</v>
      </c>
      <c r="K71" s="1671"/>
      <c r="L71" s="1671"/>
      <c r="M71" s="1674">
        <v>-580726625</v>
      </c>
      <c r="N71" s="1195"/>
      <c r="O71" s="1639"/>
      <c r="P71" s="1571"/>
    </row>
    <row r="72" spans="1:16" hidden="1">
      <c r="A72" s="1069">
        <f t="shared" si="1"/>
        <v>10</v>
      </c>
      <c r="B72" s="1699">
        <v>1110001122</v>
      </c>
      <c r="C72" s="1675" t="s">
        <v>1980</v>
      </c>
      <c r="D72" s="1671"/>
      <c r="E72" s="1671"/>
      <c r="F72" s="1671"/>
      <c r="G72" s="1671"/>
      <c r="H72" s="1671"/>
      <c r="I72" s="1671"/>
      <c r="J72" s="1674">
        <v>-1673223</v>
      </c>
      <c r="K72" s="1671"/>
      <c r="L72" s="1671"/>
      <c r="M72" s="1674">
        <v>-1673223</v>
      </c>
      <c r="N72" s="1195"/>
      <c r="O72" s="1639"/>
      <c r="P72" s="1571"/>
    </row>
    <row r="73" spans="1:16" hidden="1">
      <c r="A73" s="1069">
        <f t="shared" si="1"/>
        <v>10</v>
      </c>
      <c r="B73" s="1699">
        <v>1110001141</v>
      </c>
      <c r="C73" s="1675" t="s">
        <v>39</v>
      </c>
      <c r="D73" s="1671"/>
      <c r="E73" s="1671"/>
      <c r="F73" s="1671"/>
      <c r="G73" s="1671"/>
      <c r="H73" s="1671"/>
      <c r="I73" s="1671"/>
      <c r="J73" s="1674">
        <v>-68527812</v>
      </c>
      <c r="K73" s="1671"/>
      <c r="L73" s="1671"/>
      <c r="M73" s="1674">
        <v>-68527812</v>
      </c>
      <c r="N73" s="1195"/>
      <c r="O73" s="1639"/>
      <c r="P73" s="1571"/>
    </row>
    <row r="74" spans="1:16" hidden="1">
      <c r="A74" s="1069">
        <f t="shared" si="1"/>
        <v>10</v>
      </c>
      <c r="B74" s="1699">
        <v>1110001160</v>
      </c>
      <c r="C74" s="1675" t="s">
        <v>34</v>
      </c>
      <c r="D74" s="1671"/>
      <c r="E74" s="1671"/>
      <c r="F74" s="1671"/>
      <c r="G74" s="1671"/>
      <c r="H74" s="1671"/>
      <c r="I74" s="1671"/>
      <c r="J74" s="1674">
        <v>-214393830</v>
      </c>
      <c r="K74" s="1671"/>
      <c r="L74" s="1671"/>
      <c r="M74" s="1674">
        <v>-214393830</v>
      </c>
      <c r="N74" s="1195"/>
      <c r="O74" s="1639"/>
      <c r="P74" s="1571"/>
    </row>
    <row r="75" spans="1:16" hidden="1">
      <c r="A75" s="1069">
        <f t="shared" si="1"/>
        <v>10</v>
      </c>
      <c r="B75" s="1699">
        <v>1110001165</v>
      </c>
      <c r="C75" s="1675" t="s">
        <v>99</v>
      </c>
      <c r="D75" s="1671"/>
      <c r="E75" s="1671"/>
      <c r="F75" s="1671"/>
      <c r="G75" s="1671"/>
      <c r="H75" s="1671"/>
      <c r="I75" s="1671"/>
      <c r="J75" s="1674">
        <v>-31296470</v>
      </c>
      <c r="K75" s="1671"/>
      <c r="L75" s="1671"/>
      <c r="M75" s="1674">
        <v>-31296470</v>
      </c>
      <c r="N75" s="1195"/>
      <c r="O75" s="1639"/>
      <c r="P75" s="1571"/>
    </row>
    <row r="76" spans="1:16" hidden="1">
      <c r="A76" s="1069">
        <f t="shared" si="1"/>
        <v>10</v>
      </c>
      <c r="B76" s="1699">
        <v>1110001180</v>
      </c>
      <c r="C76" s="1675" t="s">
        <v>42</v>
      </c>
      <c r="D76" s="1671"/>
      <c r="E76" s="1671"/>
      <c r="F76" s="1671"/>
      <c r="G76" s="1671"/>
      <c r="H76" s="1671"/>
      <c r="I76" s="1671"/>
      <c r="J76" s="1674">
        <v>235871643</v>
      </c>
      <c r="K76" s="1671"/>
      <c r="L76" s="1671"/>
      <c r="M76" s="1674">
        <v>235871643</v>
      </c>
      <c r="N76" s="1195"/>
      <c r="O76" s="1639"/>
      <c r="P76" s="1571"/>
    </row>
    <row r="77" spans="1:16" hidden="1">
      <c r="A77" s="1069">
        <f t="shared" si="1"/>
        <v>10</v>
      </c>
      <c r="B77" s="1682" t="s">
        <v>100</v>
      </c>
      <c r="C77" s="1675" t="s">
        <v>101</v>
      </c>
      <c r="D77" s="1671"/>
      <c r="E77" s="1674">
        <v>219557172</v>
      </c>
      <c r="F77" s="1671"/>
      <c r="G77" s="1671"/>
      <c r="H77" s="1671"/>
      <c r="I77" s="1671"/>
      <c r="J77" s="1671"/>
      <c r="K77" s="1671"/>
      <c r="L77" s="1671"/>
      <c r="M77" s="1674">
        <v>219557172</v>
      </c>
      <c r="N77" s="1195"/>
      <c r="O77" s="1639"/>
      <c r="P77" s="1571"/>
    </row>
    <row r="78" spans="1:16" hidden="1">
      <c r="A78" s="1069">
        <f t="shared" si="1"/>
        <v>10</v>
      </c>
      <c r="B78" s="1682" t="s">
        <v>2017</v>
      </c>
      <c r="C78" s="1675" t="s">
        <v>2018</v>
      </c>
      <c r="D78" s="1671"/>
      <c r="E78" s="1674">
        <v>-108124211</v>
      </c>
      <c r="F78" s="1671"/>
      <c r="G78" s="1671"/>
      <c r="H78" s="1671"/>
      <c r="I78" s="1671"/>
      <c r="J78" s="1671"/>
      <c r="K78" s="1671"/>
      <c r="L78" s="1671"/>
      <c r="M78" s="1674">
        <v>-108124211</v>
      </c>
      <c r="N78" s="1195"/>
      <c r="O78" s="1639"/>
      <c r="P78" s="1571"/>
    </row>
    <row r="79" spans="1:16" hidden="1">
      <c r="A79" s="1069">
        <f t="shared" si="1"/>
        <v>10</v>
      </c>
      <c r="B79" s="1682" t="s">
        <v>102</v>
      </c>
      <c r="C79" s="1675" t="s">
        <v>103</v>
      </c>
      <c r="D79" s="1671"/>
      <c r="E79" s="1674">
        <v>-485126</v>
      </c>
      <c r="F79" s="1671"/>
      <c r="G79" s="1671"/>
      <c r="H79" s="1671"/>
      <c r="I79" s="1671"/>
      <c r="J79" s="1671"/>
      <c r="K79" s="1671"/>
      <c r="L79" s="1671"/>
      <c r="M79" s="1674">
        <v>-485126</v>
      </c>
      <c r="N79" s="1195"/>
      <c r="O79" s="1639"/>
      <c r="P79" s="1571"/>
    </row>
    <row r="80" spans="1:16" hidden="1">
      <c r="A80" s="1069">
        <f t="shared" si="1"/>
        <v>10</v>
      </c>
      <c r="B80" s="1682" t="s">
        <v>104</v>
      </c>
      <c r="C80" s="1675" t="s">
        <v>105</v>
      </c>
      <c r="D80" s="1671"/>
      <c r="E80" s="1674">
        <v>-116449497</v>
      </c>
      <c r="F80" s="1671"/>
      <c r="G80" s="1671"/>
      <c r="H80" s="1671"/>
      <c r="I80" s="1671"/>
      <c r="J80" s="1671"/>
      <c r="K80" s="1671"/>
      <c r="L80" s="1671"/>
      <c r="M80" s="1674">
        <v>-116449497</v>
      </c>
      <c r="N80" s="1195"/>
      <c r="O80" s="1639"/>
      <c r="P80" s="1571"/>
    </row>
    <row r="81" spans="1:16" hidden="1">
      <c r="A81" s="1069">
        <f t="shared" si="1"/>
        <v>10</v>
      </c>
      <c r="B81" s="1682" t="s">
        <v>106</v>
      </c>
      <c r="C81" s="1675" t="s">
        <v>107</v>
      </c>
      <c r="D81" s="1671"/>
      <c r="E81" s="1674">
        <v>-20557135</v>
      </c>
      <c r="F81" s="1671"/>
      <c r="G81" s="1671"/>
      <c r="H81" s="1671"/>
      <c r="I81" s="1671"/>
      <c r="J81" s="1671"/>
      <c r="K81" s="1671"/>
      <c r="L81" s="1671"/>
      <c r="M81" s="1674">
        <v>-20557135</v>
      </c>
      <c r="N81" s="1195"/>
      <c r="O81" s="1639"/>
      <c r="P81" s="1571"/>
    </row>
    <row r="82" spans="1:16" hidden="1">
      <c r="A82" s="1069">
        <f t="shared" si="1"/>
        <v>10</v>
      </c>
      <c r="B82" s="1682" t="s">
        <v>2138</v>
      </c>
      <c r="C82" s="1675" t="s">
        <v>2139</v>
      </c>
      <c r="D82" s="1671"/>
      <c r="E82" s="1671"/>
      <c r="F82" s="1671"/>
      <c r="G82" s="1671"/>
      <c r="H82" s="1671"/>
      <c r="I82" s="1671"/>
      <c r="J82" s="1671"/>
      <c r="K82" s="1674">
        <v>434950524</v>
      </c>
      <c r="L82" s="1671"/>
      <c r="M82" s="1674">
        <v>434950524</v>
      </c>
      <c r="N82" s="1195"/>
      <c r="O82" s="1639"/>
      <c r="P82" s="1571"/>
    </row>
    <row r="83" spans="1:16" hidden="1">
      <c r="A83" s="1069">
        <f t="shared" si="1"/>
        <v>10</v>
      </c>
      <c r="B83" s="1682" t="s">
        <v>108</v>
      </c>
      <c r="C83" s="1675" t="s">
        <v>109</v>
      </c>
      <c r="D83" s="1674">
        <v>51276512</v>
      </c>
      <c r="E83" s="1671"/>
      <c r="F83" s="1671"/>
      <c r="G83" s="1671"/>
      <c r="H83" s="1671"/>
      <c r="I83" s="1671"/>
      <c r="J83" s="1671"/>
      <c r="K83" s="1671"/>
      <c r="L83" s="1671"/>
      <c r="M83" s="1674">
        <v>51276512</v>
      </c>
      <c r="N83" s="1195"/>
      <c r="O83" s="1639"/>
      <c r="P83" s="1571"/>
    </row>
    <row r="84" spans="1:16" hidden="1">
      <c r="A84" s="1069">
        <f t="shared" si="1"/>
        <v>10</v>
      </c>
      <c r="B84" s="1682" t="s">
        <v>110</v>
      </c>
      <c r="C84" s="1675" t="s">
        <v>111</v>
      </c>
      <c r="D84" s="1674">
        <v>-10549296</v>
      </c>
      <c r="E84" s="1671"/>
      <c r="F84" s="1671"/>
      <c r="G84" s="1671"/>
      <c r="H84" s="1671"/>
      <c r="I84" s="1671"/>
      <c r="J84" s="1671"/>
      <c r="K84" s="1671"/>
      <c r="L84" s="1671"/>
      <c r="M84" s="1674">
        <v>-10549296</v>
      </c>
      <c r="N84" s="1195"/>
      <c r="O84" s="1639"/>
      <c r="P84" s="1571"/>
    </row>
    <row r="85" spans="1:16" hidden="1">
      <c r="A85" s="1069">
        <f t="shared" si="1"/>
        <v>10</v>
      </c>
      <c r="B85" s="1682" t="s">
        <v>112</v>
      </c>
      <c r="C85" s="1675" t="s">
        <v>113</v>
      </c>
      <c r="D85" s="1674">
        <v>-4128824</v>
      </c>
      <c r="E85" s="1671"/>
      <c r="F85" s="1671"/>
      <c r="G85" s="1671"/>
      <c r="H85" s="1671"/>
      <c r="I85" s="1671"/>
      <c r="J85" s="1671"/>
      <c r="K85" s="1671"/>
      <c r="L85" s="1671"/>
      <c r="M85" s="1674">
        <v>-4128824</v>
      </c>
      <c r="N85" s="1195"/>
      <c r="O85" s="1639"/>
      <c r="P85" s="1571"/>
    </row>
    <row r="86" spans="1:16" hidden="1">
      <c r="A86" s="1069">
        <f t="shared" si="1"/>
        <v>10</v>
      </c>
      <c r="B86" s="1699">
        <v>1110012100</v>
      </c>
      <c r="C86" s="1675" t="s">
        <v>115</v>
      </c>
      <c r="D86" s="1671"/>
      <c r="E86" s="1671"/>
      <c r="F86" s="1671"/>
      <c r="G86" s="1671"/>
      <c r="H86" s="1671"/>
      <c r="I86" s="1671"/>
      <c r="J86" s="1674">
        <v>615814757</v>
      </c>
      <c r="K86" s="1671"/>
      <c r="L86" s="1671"/>
      <c r="M86" s="1674">
        <v>615814757</v>
      </c>
      <c r="N86" s="1195"/>
      <c r="O86" s="1639"/>
      <c r="P86" s="1571"/>
    </row>
    <row r="87" spans="1:16" hidden="1">
      <c r="A87" s="1069">
        <f t="shared" si="1"/>
        <v>10</v>
      </c>
      <c r="B87" s="1699">
        <v>1110012141</v>
      </c>
      <c r="C87" s="1675" t="s">
        <v>117</v>
      </c>
      <c r="D87" s="1671"/>
      <c r="E87" s="1671"/>
      <c r="F87" s="1671"/>
      <c r="G87" s="1671"/>
      <c r="H87" s="1671"/>
      <c r="I87" s="1671"/>
      <c r="J87" s="1674">
        <v>-51089584</v>
      </c>
      <c r="K87" s="1671"/>
      <c r="L87" s="1671"/>
      <c r="M87" s="1674">
        <v>-51089584</v>
      </c>
      <c r="N87" s="1195"/>
      <c r="O87" s="1639"/>
      <c r="P87" s="1571"/>
    </row>
    <row r="88" spans="1:16" hidden="1">
      <c r="A88" s="1069">
        <f t="shared" si="1"/>
        <v>10</v>
      </c>
      <c r="B88" s="1699">
        <v>1110012180</v>
      </c>
      <c r="C88" s="1675" t="s">
        <v>1933</v>
      </c>
      <c r="D88" s="1671"/>
      <c r="E88" s="1671"/>
      <c r="F88" s="1671"/>
      <c r="G88" s="1671"/>
      <c r="H88" s="1671"/>
      <c r="I88" s="1671"/>
      <c r="J88" s="1674">
        <v>5801111</v>
      </c>
      <c r="K88" s="1671"/>
      <c r="L88" s="1671"/>
      <c r="M88" s="1674">
        <v>5801111</v>
      </c>
      <c r="N88" s="1195"/>
      <c r="O88" s="1639"/>
      <c r="P88" s="1571"/>
    </row>
    <row r="89" spans="1:16" hidden="1">
      <c r="A89" s="1069">
        <f t="shared" si="1"/>
        <v>10</v>
      </c>
      <c r="B89" s="1699">
        <v>1110014100</v>
      </c>
      <c r="C89" s="1675" t="s">
        <v>119</v>
      </c>
      <c r="D89" s="1671"/>
      <c r="E89" s="1671"/>
      <c r="F89" s="1671"/>
      <c r="G89" s="1671"/>
      <c r="H89" s="1671"/>
      <c r="I89" s="1671"/>
      <c r="J89" s="1674">
        <v>70985584</v>
      </c>
      <c r="K89" s="1671"/>
      <c r="L89" s="1671"/>
      <c r="M89" s="1674">
        <v>70985584</v>
      </c>
      <c r="N89" s="1195"/>
      <c r="O89" s="1639"/>
      <c r="P89" s="1571"/>
    </row>
    <row r="90" spans="1:16" hidden="1">
      <c r="A90" s="1069">
        <f t="shared" si="1"/>
        <v>10</v>
      </c>
      <c r="B90" s="1699">
        <v>1110014141</v>
      </c>
      <c r="C90" s="1675" t="s">
        <v>121</v>
      </c>
      <c r="D90" s="1671"/>
      <c r="E90" s="1671"/>
      <c r="F90" s="1671"/>
      <c r="G90" s="1671"/>
      <c r="H90" s="1671"/>
      <c r="I90" s="1671"/>
      <c r="J90" s="1674">
        <v>-60192178</v>
      </c>
      <c r="K90" s="1671"/>
      <c r="L90" s="1671"/>
      <c r="M90" s="1674">
        <v>-60192178</v>
      </c>
      <c r="N90" s="1195"/>
      <c r="O90" s="1639"/>
      <c r="P90" s="1571"/>
    </row>
    <row r="91" spans="1:16" hidden="1">
      <c r="A91" s="1069">
        <f t="shared" si="1"/>
        <v>10</v>
      </c>
      <c r="B91" s="1699">
        <v>1110014180</v>
      </c>
      <c r="C91" s="1675" t="s">
        <v>2397</v>
      </c>
      <c r="D91" s="1671"/>
      <c r="E91" s="1671"/>
      <c r="F91" s="1671"/>
      <c r="G91" s="1671"/>
      <c r="H91" s="1671"/>
      <c r="I91" s="1671"/>
      <c r="J91" s="1674">
        <v>43438797</v>
      </c>
      <c r="K91" s="1671"/>
      <c r="L91" s="1671"/>
      <c r="M91" s="1674">
        <v>43438797</v>
      </c>
      <c r="N91" s="1195"/>
      <c r="O91" s="1639"/>
      <c r="P91" s="1571"/>
    </row>
    <row r="92" spans="1:16" hidden="1">
      <c r="A92" s="1069">
        <f t="shared" si="1"/>
        <v>10</v>
      </c>
      <c r="B92" s="1682" t="s">
        <v>122</v>
      </c>
      <c r="C92" s="1675" t="s">
        <v>123</v>
      </c>
      <c r="D92" s="1671"/>
      <c r="E92" s="1674">
        <v>13236517</v>
      </c>
      <c r="F92" s="1671"/>
      <c r="G92" s="1671"/>
      <c r="H92" s="1671"/>
      <c r="I92" s="1671"/>
      <c r="J92" s="1671"/>
      <c r="K92" s="1671"/>
      <c r="L92" s="1671"/>
      <c r="M92" s="1674">
        <v>13236517</v>
      </c>
      <c r="N92" s="1195"/>
      <c r="O92" s="1639"/>
      <c r="P92" s="1571"/>
    </row>
    <row r="93" spans="1:16" hidden="1">
      <c r="A93" s="1069">
        <f t="shared" si="1"/>
        <v>10</v>
      </c>
      <c r="B93" s="1682" t="s">
        <v>124</v>
      </c>
      <c r="C93" s="1675" t="s">
        <v>125</v>
      </c>
      <c r="D93" s="1671"/>
      <c r="E93" s="1674">
        <v>-3762939</v>
      </c>
      <c r="F93" s="1671"/>
      <c r="G93" s="1671"/>
      <c r="H93" s="1671"/>
      <c r="I93" s="1671"/>
      <c r="J93" s="1671"/>
      <c r="K93" s="1671"/>
      <c r="L93" s="1671"/>
      <c r="M93" s="1674">
        <v>-3762939</v>
      </c>
      <c r="N93" s="1195"/>
      <c r="O93" s="1639"/>
      <c r="P93" s="1571"/>
    </row>
    <row r="94" spans="1:16" hidden="1">
      <c r="A94" s="1069">
        <f t="shared" si="1"/>
        <v>10</v>
      </c>
      <c r="B94" s="1699">
        <v>1110016100</v>
      </c>
      <c r="C94" s="1675" t="s">
        <v>127</v>
      </c>
      <c r="D94" s="1671"/>
      <c r="E94" s="1671"/>
      <c r="F94" s="1671"/>
      <c r="G94" s="1671"/>
      <c r="H94" s="1671"/>
      <c r="I94" s="1671"/>
      <c r="J94" s="1674">
        <v>385050573</v>
      </c>
      <c r="K94" s="1671"/>
      <c r="L94" s="1671"/>
      <c r="M94" s="1674">
        <v>385050573</v>
      </c>
      <c r="N94" s="1195"/>
      <c r="O94" s="1639"/>
      <c r="P94" s="1571"/>
    </row>
    <row r="95" spans="1:16" hidden="1">
      <c r="A95" s="1069">
        <f t="shared" si="1"/>
        <v>10</v>
      </c>
      <c r="B95" s="1699">
        <v>1110016141</v>
      </c>
      <c r="C95" s="1675" t="s">
        <v>129</v>
      </c>
      <c r="D95" s="1671"/>
      <c r="E95" s="1671"/>
      <c r="F95" s="1671"/>
      <c r="G95" s="1671"/>
      <c r="H95" s="1671"/>
      <c r="I95" s="1671"/>
      <c r="J95" s="1674">
        <v>1692066271</v>
      </c>
      <c r="K95" s="1671"/>
      <c r="L95" s="1671"/>
      <c r="M95" s="1674">
        <v>1692066271</v>
      </c>
      <c r="N95" s="1195"/>
      <c r="O95" s="1639"/>
      <c r="P95" s="1571"/>
    </row>
    <row r="96" spans="1:16" hidden="1">
      <c r="A96" s="1069">
        <f t="shared" si="1"/>
        <v>10</v>
      </c>
      <c r="B96" s="1699">
        <v>1110016160</v>
      </c>
      <c r="C96" s="1675" t="s">
        <v>2058</v>
      </c>
      <c r="D96" s="1671"/>
      <c r="E96" s="1671"/>
      <c r="F96" s="1671"/>
      <c r="G96" s="1671"/>
      <c r="H96" s="1671"/>
      <c r="I96" s="1671"/>
      <c r="J96" s="1674">
        <v>-141684101</v>
      </c>
      <c r="K96" s="1671"/>
      <c r="L96" s="1671"/>
      <c r="M96" s="1674">
        <v>-141684101</v>
      </c>
      <c r="N96" s="1195"/>
      <c r="O96" s="1639"/>
      <c r="P96" s="1571"/>
    </row>
    <row r="97" spans="1:16" hidden="1">
      <c r="A97" s="1069">
        <f t="shared" si="1"/>
        <v>10</v>
      </c>
      <c r="B97" s="1699">
        <v>1110016165</v>
      </c>
      <c r="C97" s="1675" t="s">
        <v>1935</v>
      </c>
      <c r="D97" s="1671"/>
      <c r="E97" s="1671"/>
      <c r="F97" s="1671"/>
      <c r="G97" s="1671"/>
      <c r="H97" s="1671"/>
      <c r="I97" s="1671"/>
      <c r="J97" s="1674">
        <v>-98665538</v>
      </c>
      <c r="K97" s="1671"/>
      <c r="L97" s="1671"/>
      <c r="M97" s="1674">
        <v>-98665538</v>
      </c>
      <c r="N97" s="1195"/>
      <c r="O97" s="1639"/>
      <c r="P97" s="1571"/>
    </row>
    <row r="98" spans="1:16" hidden="1">
      <c r="A98" s="1069">
        <f t="shared" si="1"/>
        <v>10</v>
      </c>
      <c r="B98" s="1699">
        <v>1110016180</v>
      </c>
      <c r="C98" s="1675" t="s">
        <v>131</v>
      </c>
      <c r="D98" s="1671"/>
      <c r="E98" s="1671"/>
      <c r="F98" s="1671"/>
      <c r="G98" s="1671"/>
      <c r="H98" s="1671"/>
      <c r="I98" s="1671"/>
      <c r="J98" s="1674">
        <v>29877952</v>
      </c>
      <c r="K98" s="1671"/>
      <c r="L98" s="1671"/>
      <c r="M98" s="1674">
        <v>29877952</v>
      </c>
      <c r="N98" s="1195"/>
      <c r="O98" s="1639"/>
      <c r="P98" s="1571"/>
    </row>
    <row r="99" spans="1:16" hidden="1">
      <c r="A99" s="1069">
        <f t="shared" si="1"/>
        <v>10</v>
      </c>
      <c r="B99" s="1699">
        <v>1110016181</v>
      </c>
      <c r="C99" s="1675" t="s">
        <v>1937</v>
      </c>
      <c r="D99" s="1671"/>
      <c r="E99" s="1671"/>
      <c r="F99" s="1671"/>
      <c r="G99" s="1671"/>
      <c r="H99" s="1671"/>
      <c r="I99" s="1671"/>
      <c r="J99" s="1674">
        <v>8584000</v>
      </c>
      <c r="K99" s="1671"/>
      <c r="L99" s="1671"/>
      <c r="M99" s="1674">
        <v>8584000</v>
      </c>
      <c r="N99" s="1195"/>
      <c r="O99" s="1639"/>
      <c r="P99" s="1571"/>
    </row>
    <row r="100" spans="1:16" hidden="1">
      <c r="A100" s="1069">
        <f t="shared" si="1"/>
        <v>10</v>
      </c>
      <c r="B100" s="1682" t="s">
        <v>132</v>
      </c>
      <c r="C100" s="1675" t="s">
        <v>133</v>
      </c>
      <c r="D100" s="1671"/>
      <c r="E100" s="1674">
        <v>47630396</v>
      </c>
      <c r="F100" s="1671"/>
      <c r="G100" s="1671"/>
      <c r="H100" s="1671"/>
      <c r="I100" s="1671"/>
      <c r="J100" s="1671"/>
      <c r="K100" s="1671"/>
      <c r="L100" s="1671"/>
      <c r="M100" s="1674">
        <v>47630396</v>
      </c>
      <c r="N100" s="1195"/>
      <c r="O100" s="1639"/>
      <c r="P100" s="1571"/>
    </row>
    <row r="101" spans="1:16" hidden="1">
      <c r="A101" s="1069">
        <f t="shared" si="1"/>
        <v>10</v>
      </c>
      <c r="B101" s="1682" t="s">
        <v>134</v>
      </c>
      <c r="C101" s="1675" t="s">
        <v>135</v>
      </c>
      <c r="D101" s="1671"/>
      <c r="E101" s="1674">
        <v>406551985</v>
      </c>
      <c r="F101" s="1671"/>
      <c r="G101" s="1671"/>
      <c r="H101" s="1671"/>
      <c r="I101" s="1671"/>
      <c r="J101" s="1671"/>
      <c r="K101" s="1671"/>
      <c r="L101" s="1671"/>
      <c r="M101" s="1674">
        <v>406551985</v>
      </c>
      <c r="N101" s="1195"/>
      <c r="O101" s="1639"/>
      <c r="P101" s="1571"/>
    </row>
    <row r="102" spans="1:16" hidden="1">
      <c r="A102" s="1069">
        <f t="shared" si="1"/>
        <v>10</v>
      </c>
      <c r="B102" s="1682" t="s">
        <v>2474</v>
      </c>
      <c r="C102" s="1675" t="s">
        <v>2475</v>
      </c>
      <c r="D102" s="1671"/>
      <c r="E102" s="1674">
        <v>-1066390</v>
      </c>
      <c r="F102" s="1671"/>
      <c r="G102" s="1671"/>
      <c r="H102" s="1671"/>
      <c r="I102" s="1671"/>
      <c r="J102" s="1671"/>
      <c r="K102" s="1671"/>
      <c r="L102" s="1671"/>
      <c r="M102" s="1674">
        <v>-1066390</v>
      </c>
      <c r="N102" s="1195"/>
      <c r="O102" s="1639"/>
      <c r="P102" s="1571"/>
    </row>
    <row r="103" spans="1:16" hidden="1">
      <c r="A103" s="1069">
        <f t="shared" si="1"/>
        <v>10</v>
      </c>
      <c r="B103" s="1682" t="s">
        <v>2019</v>
      </c>
      <c r="C103" s="1675" t="s">
        <v>2020</v>
      </c>
      <c r="D103" s="1671"/>
      <c r="E103" s="1671"/>
      <c r="F103" s="1671"/>
      <c r="G103" s="1674">
        <v>1745512</v>
      </c>
      <c r="H103" s="1671"/>
      <c r="I103" s="1671"/>
      <c r="J103" s="1671"/>
      <c r="K103" s="1671"/>
      <c r="L103" s="1671"/>
      <c r="M103" s="1674">
        <v>1745512</v>
      </c>
      <c r="N103" s="1195"/>
      <c r="O103" s="1639"/>
      <c r="P103" s="1571"/>
    </row>
    <row r="104" spans="1:16" hidden="1">
      <c r="A104" s="1069">
        <f t="shared" si="1"/>
        <v>10</v>
      </c>
      <c r="B104" s="1682" t="s">
        <v>136</v>
      </c>
      <c r="C104" s="1675" t="s">
        <v>137</v>
      </c>
      <c r="D104" s="1674">
        <v>144640535</v>
      </c>
      <c r="E104" s="1671"/>
      <c r="F104" s="1671"/>
      <c r="G104" s="1671"/>
      <c r="H104" s="1671"/>
      <c r="I104" s="1671"/>
      <c r="J104" s="1671"/>
      <c r="K104" s="1671"/>
      <c r="L104" s="1671"/>
      <c r="M104" s="1674">
        <v>144640535</v>
      </c>
      <c r="N104" s="1195"/>
      <c r="O104" s="1639"/>
      <c r="P104" s="1571"/>
    </row>
    <row r="105" spans="1:16" hidden="1">
      <c r="A105" s="1069">
        <f t="shared" si="1"/>
        <v>10</v>
      </c>
      <c r="B105" s="1682" t="s">
        <v>138</v>
      </c>
      <c r="C105" s="1675" t="s">
        <v>139</v>
      </c>
      <c r="D105" s="1674">
        <v>138318258</v>
      </c>
      <c r="E105" s="1671"/>
      <c r="F105" s="1671"/>
      <c r="G105" s="1671"/>
      <c r="H105" s="1671"/>
      <c r="I105" s="1671"/>
      <c r="J105" s="1671"/>
      <c r="K105" s="1671"/>
      <c r="L105" s="1671"/>
      <c r="M105" s="1674">
        <v>138318258</v>
      </c>
      <c r="N105" s="1195"/>
      <c r="O105" s="1639"/>
      <c r="P105" s="1571"/>
    </row>
    <row r="106" spans="1:16" hidden="1">
      <c r="A106" s="1069">
        <f t="shared" si="1"/>
        <v>10</v>
      </c>
      <c r="B106" s="1699">
        <v>1110028100</v>
      </c>
      <c r="C106" s="1675" t="s">
        <v>141</v>
      </c>
      <c r="D106" s="1671"/>
      <c r="E106" s="1671"/>
      <c r="F106" s="1671"/>
      <c r="G106" s="1671"/>
      <c r="H106" s="1671"/>
      <c r="I106" s="1671"/>
      <c r="J106" s="1674">
        <v>235223455</v>
      </c>
      <c r="K106" s="1671"/>
      <c r="L106" s="1671"/>
      <c r="M106" s="1674">
        <v>235223455</v>
      </c>
      <c r="N106" s="1195"/>
      <c r="O106" s="1639"/>
      <c r="P106" s="1571"/>
    </row>
    <row r="107" spans="1:16" hidden="1">
      <c r="A107" s="1069">
        <f t="shared" si="1"/>
        <v>10</v>
      </c>
      <c r="B107" s="1699">
        <v>1110028120</v>
      </c>
      <c r="C107" s="1675" t="s">
        <v>2476</v>
      </c>
      <c r="D107" s="1671"/>
      <c r="E107" s="1671"/>
      <c r="F107" s="1671"/>
      <c r="G107" s="1671"/>
      <c r="H107" s="1671"/>
      <c r="I107" s="1671"/>
      <c r="J107" s="1674">
        <v>-213500000</v>
      </c>
      <c r="K107" s="1671"/>
      <c r="L107" s="1671"/>
      <c r="M107" s="1674">
        <v>-213500000</v>
      </c>
      <c r="N107" s="1195"/>
      <c r="O107" s="1639"/>
      <c r="P107" s="1571"/>
    </row>
    <row r="108" spans="1:16" hidden="1">
      <c r="A108" s="1069">
        <f t="shared" si="1"/>
        <v>10</v>
      </c>
      <c r="B108" s="1699">
        <v>1110028141</v>
      </c>
      <c r="C108" s="1675" t="s">
        <v>143</v>
      </c>
      <c r="D108" s="1671"/>
      <c r="E108" s="1671"/>
      <c r="F108" s="1671"/>
      <c r="G108" s="1671"/>
      <c r="H108" s="1671"/>
      <c r="I108" s="1671"/>
      <c r="J108" s="1674">
        <v>-3143230</v>
      </c>
      <c r="K108" s="1671"/>
      <c r="L108" s="1671"/>
      <c r="M108" s="1674">
        <v>-3143230</v>
      </c>
      <c r="N108" s="1195"/>
      <c r="O108" s="1639"/>
      <c r="P108" s="1571"/>
    </row>
    <row r="109" spans="1:16" hidden="1">
      <c r="A109" s="1069">
        <f t="shared" si="1"/>
        <v>10</v>
      </c>
      <c r="B109" s="1699">
        <v>1110028180</v>
      </c>
      <c r="C109" s="1675" t="s">
        <v>2199</v>
      </c>
      <c r="D109" s="1671"/>
      <c r="E109" s="1671"/>
      <c r="F109" s="1671"/>
      <c r="G109" s="1671"/>
      <c r="H109" s="1671"/>
      <c r="I109" s="1671"/>
      <c r="J109" s="1674">
        <v>9531442</v>
      </c>
      <c r="K109" s="1671"/>
      <c r="L109" s="1671"/>
      <c r="M109" s="1674">
        <v>9531442</v>
      </c>
      <c r="N109" s="1195"/>
      <c r="O109" s="1639"/>
      <c r="P109" s="1571"/>
    </row>
    <row r="110" spans="1:16" hidden="1">
      <c r="A110" s="1069">
        <f t="shared" si="1"/>
        <v>10</v>
      </c>
      <c r="B110" s="1682" t="s">
        <v>144</v>
      </c>
      <c r="C110" s="1675" t="s">
        <v>145</v>
      </c>
      <c r="D110" s="1671"/>
      <c r="E110" s="1674">
        <v>3962010</v>
      </c>
      <c r="F110" s="1671"/>
      <c r="G110" s="1671"/>
      <c r="H110" s="1671"/>
      <c r="I110" s="1671"/>
      <c r="J110" s="1671"/>
      <c r="K110" s="1671"/>
      <c r="L110" s="1671"/>
      <c r="M110" s="1674">
        <v>3962010</v>
      </c>
      <c r="N110" s="1195"/>
      <c r="O110" s="1639"/>
      <c r="P110" s="1571"/>
    </row>
    <row r="111" spans="1:16" hidden="1">
      <c r="A111" s="1069">
        <f t="shared" si="1"/>
        <v>10</v>
      </c>
      <c r="B111" s="1682" t="s">
        <v>1981</v>
      </c>
      <c r="C111" s="1675" t="s">
        <v>1982</v>
      </c>
      <c r="D111" s="1671"/>
      <c r="E111" s="1674">
        <v>-993635</v>
      </c>
      <c r="F111" s="1671"/>
      <c r="G111" s="1671"/>
      <c r="H111" s="1671"/>
      <c r="I111" s="1671"/>
      <c r="J111" s="1671"/>
      <c r="K111" s="1671"/>
      <c r="L111" s="1671"/>
      <c r="M111" s="1674">
        <v>-993635</v>
      </c>
      <c r="N111" s="1195"/>
      <c r="O111" s="1639"/>
      <c r="P111" s="1571"/>
    </row>
    <row r="112" spans="1:16" hidden="1">
      <c r="A112" s="1069">
        <f t="shared" si="1"/>
        <v>10</v>
      </c>
      <c r="B112" s="1682" t="s">
        <v>146</v>
      </c>
      <c r="C112" s="1675" t="s">
        <v>147</v>
      </c>
      <c r="D112" s="1674">
        <v>5786352</v>
      </c>
      <c r="E112" s="1671"/>
      <c r="F112" s="1671"/>
      <c r="G112" s="1671"/>
      <c r="H112" s="1671"/>
      <c r="I112" s="1671"/>
      <c r="J112" s="1671"/>
      <c r="K112" s="1671"/>
      <c r="L112" s="1671"/>
      <c r="M112" s="1674">
        <v>5786352</v>
      </c>
      <c r="N112" s="1195"/>
      <c r="O112" s="1639"/>
      <c r="P112" s="1571"/>
    </row>
    <row r="113" spans="1:16" hidden="1">
      <c r="A113" s="1069">
        <f t="shared" si="1"/>
        <v>10</v>
      </c>
      <c r="B113" s="1699">
        <v>1110035100</v>
      </c>
      <c r="C113" s="1675" t="s">
        <v>149</v>
      </c>
      <c r="D113" s="1671"/>
      <c r="E113" s="1671"/>
      <c r="F113" s="1671"/>
      <c r="G113" s="1671"/>
      <c r="H113" s="1671"/>
      <c r="I113" s="1671"/>
      <c r="J113" s="1674">
        <v>257378763</v>
      </c>
      <c r="K113" s="1671"/>
      <c r="L113" s="1671"/>
      <c r="M113" s="1674">
        <v>257378763</v>
      </c>
      <c r="N113" s="1195"/>
      <c r="O113" s="1639"/>
      <c r="P113" s="1571"/>
    </row>
    <row r="114" spans="1:16" hidden="1">
      <c r="A114" s="1069">
        <f t="shared" si="1"/>
        <v>10</v>
      </c>
      <c r="B114" s="1699">
        <v>1110035141</v>
      </c>
      <c r="C114" s="1675" t="s">
        <v>151</v>
      </c>
      <c r="D114" s="1671"/>
      <c r="E114" s="1671"/>
      <c r="F114" s="1671"/>
      <c r="G114" s="1671"/>
      <c r="H114" s="1671"/>
      <c r="I114" s="1671"/>
      <c r="J114" s="1674">
        <v>545375009</v>
      </c>
      <c r="K114" s="1671"/>
      <c r="L114" s="1671"/>
      <c r="M114" s="1674">
        <v>545375009</v>
      </c>
      <c r="N114" s="1195"/>
      <c r="O114" s="1639"/>
      <c r="P114" s="1571"/>
    </row>
    <row r="115" spans="1:16" hidden="1">
      <c r="A115" s="1069">
        <f t="shared" si="1"/>
        <v>10</v>
      </c>
      <c r="B115" s="1699">
        <v>1110035160</v>
      </c>
      <c r="C115" s="1675" t="s">
        <v>2059</v>
      </c>
      <c r="D115" s="1671"/>
      <c r="E115" s="1671"/>
      <c r="F115" s="1671"/>
      <c r="G115" s="1671"/>
      <c r="H115" s="1671"/>
      <c r="I115" s="1671"/>
      <c r="J115" s="1674">
        <v>-2529288</v>
      </c>
      <c r="K115" s="1671"/>
      <c r="L115" s="1671"/>
      <c r="M115" s="1674">
        <v>-2529288</v>
      </c>
      <c r="N115" s="1195"/>
      <c r="O115" s="1639"/>
      <c r="P115" s="1571"/>
    </row>
    <row r="116" spans="1:16" hidden="1">
      <c r="A116" s="1069">
        <f t="shared" si="1"/>
        <v>10</v>
      </c>
      <c r="B116" s="1699">
        <v>1110035300</v>
      </c>
      <c r="C116" s="1675" t="s">
        <v>153</v>
      </c>
      <c r="D116" s="1671"/>
      <c r="E116" s="1671"/>
      <c r="F116" s="1671"/>
      <c r="G116" s="1671"/>
      <c r="H116" s="1671"/>
      <c r="I116" s="1671"/>
      <c r="J116" s="1674">
        <v>-147003462</v>
      </c>
      <c r="K116" s="1671"/>
      <c r="L116" s="1671"/>
      <c r="M116" s="1674">
        <v>-147003462</v>
      </c>
      <c r="N116" s="1195"/>
      <c r="O116" s="1639"/>
      <c r="P116" s="1571"/>
    </row>
    <row r="117" spans="1:16" hidden="1">
      <c r="A117" s="1069">
        <f t="shared" si="1"/>
        <v>10</v>
      </c>
      <c r="B117" s="1682" t="s">
        <v>154</v>
      </c>
      <c r="C117" s="1675" t="s">
        <v>155</v>
      </c>
      <c r="D117" s="1671"/>
      <c r="E117" s="1674">
        <v>59391343</v>
      </c>
      <c r="F117" s="1671"/>
      <c r="G117" s="1671"/>
      <c r="H117" s="1671"/>
      <c r="I117" s="1671"/>
      <c r="J117" s="1671"/>
      <c r="K117" s="1671"/>
      <c r="L117" s="1671"/>
      <c r="M117" s="1674">
        <v>59391343</v>
      </c>
      <c r="N117" s="1195"/>
      <c r="O117" s="1639"/>
      <c r="P117" s="1571"/>
    </row>
    <row r="118" spans="1:16" hidden="1">
      <c r="A118" s="1069">
        <f t="shared" si="1"/>
        <v>10</v>
      </c>
      <c r="B118" s="1682" t="s">
        <v>156</v>
      </c>
      <c r="C118" s="1675" t="s">
        <v>157</v>
      </c>
      <c r="D118" s="1671"/>
      <c r="E118" s="1674">
        <v>-12589213</v>
      </c>
      <c r="F118" s="1671"/>
      <c r="G118" s="1671"/>
      <c r="H118" s="1671"/>
      <c r="I118" s="1671"/>
      <c r="J118" s="1671"/>
      <c r="K118" s="1671"/>
      <c r="L118" s="1671"/>
      <c r="M118" s="1674">
        <v>-12589213</v>
      </c>
      <c r="N118" s="1195"/>
      <c r="O118" s="1639"/>
      <c r="P118" s="1571"/>
    </row>
    <row r="119" spans="1:16" hidden="1">
      <c r="A119" s="1069">
        <f t="shared" si="1"/>
        <v>10</v>
      </c>
      <c r="B119" s="1682" t="s">
        <v>1938</v>
      </c>
      <c r="C119" s="1675" t="s">
        <v>1939</v>
      </c>
      <c r="D119" s="1671"/>
      <c r="E119" s="1674">
        <v>-3740220</v>
      </c>
      <c r="F119" s="1671"/>
      <c r="G119" s="1671"/>
      <c r="H119" s="1671"/>
      <c r="I119" s="1671"/>
      <c r="J119" s="1671"/>
      <c r="K119" s="1671"/>
      <c r="L119" s="1671"/>
      <c r="M119" s="1674">
        <v>-3740220</v>
      </c>
      <c r="N119" s="1195"/>
      <c r="O119" s="1639"/>
      <c r="P119" s="1571"/>
    </row>
    <row r="120" spans="1:16" hidden="1">
      <c r="A120" s="1069">
        <f t="shared" si="1"/>
        <v>10</v>
      </c>
      <c r="B120" s="1682" t="s">
        <v>160</v>
      </c>
      <c r="C120" s="1675" t="s">
        <v>161</v>
      </c>
      <c r="D120" s="1671"/>
      <c r="E120" s="1671"/>
      <c r="F120" s="1671"/>
      <c r="G120" s="1674">
        <v>78807155</v>
      </c>
      <c r="H120" s="1671"/>
      <c r="I120" s="1671"/>
      <c r="J120" s="1671"/>
      <c r="K120" s="1671"/>
      <c r="L120" s="1671"/>
      <c r="M120" s="1674">
        <v>78807155</v>
      </c>
      <c r="N120" s="1195"/>
      <c r="O120" s="1639"/>
      <c r="P120" s="1571"/>
    </row>
    <row r="121" spans="1:16">
      <c r="A121" s="1069">
        <f t="shared" si="1"/>
        <v>32</v>
      </c>
      <c r="B121" s="1681" t="s">
        <v>163</v>
      </c>
      <c r="C121" s="1675" t="s">
        <v>164</v>
      </c>
      <c r="D121" s="1674">
        <v>307146747</v>
      </c>
      <c r="E121" s="1674">
        <v>472771696</v>
      </c>
      <c r="F121" s="1674">
        <v>31642820</v>
      </c>
      <c r="G121" s="1674">
        <v>13941654</v>
      </c>
      <c r="H121" s="1674">
        <v>30185954</v>
      </c>
      <c r="I121" s="1674">
        <v>678131137</v>
      </c>
      <c r="J121" s="1674">
        <v>5646735366</v>
      </c>
      <c r="K121" s="1672">
        <v>0</v>
      </c>
      <c r="L121" s="1671"/>
      <c r="M121" s="1674">
        <v>7180555374</v>
      </c>
      <c r="N121" s="1195"/>
      <c r="O121" s="1639">
        <f>ROUND(M121/1000,0)</f>
        <v>7180555</v>
      </c>
      <c r="P121" s="1571">
        <f>ROUND(K121/1000,0)</f>
        <v>0</v>
      </c>
    </row>
    <row r="122" spans="1:16" hidden="1">
      <c r="A122" s="1069">
        <f t="shared" si="1"/>
        <v>10</v>
      </c>
      <c r="B122" s="1699">
        <v>1160002500</v>
      </c>
      <c r="C122" s="1675" t="s">
        <v>166</v>
      </c>
      <c r="D122" s="1674">
        <v>127439221</v>
      </c>
      <c r="E122" s="1672">
        <v>0</v>
      </c>
      <c r="F122" s="1671"/>
      <c r="G122" s="1672">
        <v>0</v>
      </c>
      <c r="H122" s="1671"/>
      <c r="I122" s="1674">
        <v>662020049</v>
      </c>
      <c r="J122" s="1671"/>
      <c r="K122" s="1671"/>
      <c r="L122" s="1671"/>
      <c r="M122" s="1674">
        <v>789459270</v>
      </c>
      <c r="N122" s="1195"/>
      <c r="O122" s="1639"/>
      <c r="P122" s="1571"/>
    </row>
    <row r="123" spans="1:16" hidden="1">
      <c r="A123" s="1069">
        <f t="shared" si="1"/>
        <v>10</v>
      </c>
      <c r="B123" s="1699">
        <v>1185001000</v>
      </c>
      <c r="C123" s="1675" t="s">
        <v>2060</v>
      </c>
      <c r="D123" s="1671"/>
      <c r="E123" s="1671"/>
      <c r="F123" s="1671"/>
      <c r="G123" s="1671"/>
      <c r="H123" s="1671"/>
      <c r="I123" s="1671"/>
      <c r="J123" s="1674">
        <v>14378998</v>
      </c>
      <c r="K123" s="1671"/>
      <c r="L123" s="1671"/>
      <c r="M123" s="1674">
        <v>14378998</v>
      </c>
      <c r="N123" s="1195"/>
      <c r="O123" s="1639"/>
      <c r="P123" s="1571"/>
    </row>
    <row r="124" spans="1:16" hidden="1">
      <c r="A124" s="1069">
        <f t="shared" si="1"/>
        <v>10</v>
      </c>
      <c r="B124" s="1699">
        <v>1170004000</v>
      </c>
      <c r="C124" s="1675" t="s">
        <v>168</v>
      </c>
      <c r="D124" s="1674">
        <v>58225260</v>
      </c>
      <c r="E124" s="1674">
        <v>232238494</v>
      </c>
      <c r="F124" s="1671"/>
      <c r="G124" s="1671"/>
      <c r="H124" s="1672">
        <v>0</v>
      </c>
      <c r="I124" s="1671"/>
      <c r="J124" s="1674">
        <v>2358479636</v>
      </c>
      <c r="K124" s="1671"/>
      <c r="L124" s="1671"/>
      <c r="M124" s="1674">
        <v>2648943390</v>
      </c>
      <c r="N124" s="1195"/>
      <c r="O124" s="1639"/>
      <c r="P124" s="1571"/>
    </row>
    <row r="125" spans="1:16" hidden="1">
      <c r="A125" s="1069">
        <f t="shared" si="1"/>
        <v>10</v>
      </c>
      <c r="B125" s="1699">
        <v>1170001000</v>
      </c>
      <c r="C125" s="1675" t="s">
        <v>170</v>
      </c>
      <c r="D125" s="1674">
        <v>121482266</v>
      </c>
      <c r="E125" s="1674">
        <v>240533202</v>
      </c>
      <c r="F125" s="1674">
        <v>31642820</v>
      </c>
      <c r="G125" s="1674">
        <v>13941654</v>
      </c>
      <c r="H125" s="1674">
        <v>30185954</v>
      </c>
      <c r="I125" s="1674">
        <v>16111088</v>
      </c>
      <c r="J125" s="1674">
        <v>3273876732</v>
      </c>
      <c r="K125" s="1672">
        <v>0</v>
      </c>
      <c r="L125" s="1671"/>
      <c r="M125" s="1674">
        <v>3727773716</v>
      </c>
      <c r="N125" s="1195"/>
      <c r="O125" s="1639"/>
      <c r="P125" s="1571">
        <f>ROUND(K125/1000,0)</f>
        <v>0</v>
      </c>
    </row>
    <row r="126" spans="1:16">
      <c r="A126" s="1069">
        <f t="shared" si="1"/>
        <v>32</v>
      </c>
      <c r="B126" s="1681" t="s">
        <v>171</v>
      </c>
      <c r="C126" s="1675" t="s">
        <v>172</v>
      </c>
      <c r="D126" s="1674">
        <v>4726331459</v>
      </c>
      <c r="E126" s="1674">
        <v>13705674128</v>
      </c>
      <c r="F126" s="1674">
        <v>7342960844</v>
      </c>
      <c r="G126" s="1674">
        <v>1116303410</v>
      </c>
      <c r="H126" s="1674">
        <v>6294733517</v>
      </c>
      <c r="I126" s="1674">
        <v>1040572814</v>
      </c>
      <c r="J126" s="1674">
        <v>97781466570</v>
      </c>
      <c r="K126" s="1674">
        <v>1828886</v>
      </c>
      <c r="L126" s="1671"/>
      <c r="M126" s="1674">
        <v>132009871628</v>
      </c>
      <c r="N126" s="1195"/>
      <c r="O126" s="1639">
        <f>ROUND(M126/1000,0)</f>
        <v>132009872</v>
      </c>
      <c r="P126" s="1571">
        <f>ROUND(K126/1000,0)</f>
        <v>1829</v>
      </c>
    </row>
    <row r="127" spans="1:16" hidden="1">
      <c r="A127" s="1069">
        <f t="shared" si="1"/>
        <v>10</v>
      </c>
      <c r="B127" s="1699">
        <v>1112002000</v>
      </c>
      <c r="C127" s="1675" t="s">
        <v>1940</v>
      </c>
      <c r="D127" s="1671"/>
      <c r="E127" s="1674">
        <v>390266</v>
      </c>
      <c r="F127" s="1674">
        <v>67521</v>
      </c>
      <c r="G127" s="1671"/>
      <c r="H127" s="1672">
        <v>0</v>
      </c>
      <c r="I127" s="1671"/>
      <c r="J127" s="1674">
        <v>3855611</v>
      </c>
      <c r="K127" s="1671"/>
      <c r="L127" s="1671"/>
      <c r="M127" s="1674">
        <v>4313398</v>
      </c>
      <c r="N127" s="1195"/>
      <c r="O127" s="1639"/>
      <c r="P127" s="1571">
        <f>ROUND(K127/1000,0)</f>
        <v>0</v>
      </c>
    </row>
    <row r="128" spans="1:16" hidden="1">
      <c r="A128" s="1069">
        <f t="shared" si="1"/>
        <v>10</v>
      </c>
      <c r="B128" s="1699">
        <v>1140003200</v>
      </c>
      <c r="C128" s="1675" t="s">
        <v>1942</v>
      </c>
      <c r="D128" s="1671"/>
      <c r="E128" s="1671"/>
      <c r="F128" s="1671"/>
      <c r="G128" s="1671"/>
      <c r="H128" s="1671"/>
      <c r="I128" s="1671"/>
      <c r="J128" s="1674">
        <v>39226</v>
      </c>
      <c r="K128" s="1671"/>
      <c r="L128" s="1671"/>
      <c r="M128" s="1674">
        <v>39226</v>
      </c>
      <c r="N128" s="1195"/>
      <c r="O128" s="1639"/>
      <c r="P128" s="1571"/>
    </row>
    <row r="129" spans="1:16" hidden="1">
      <c r="A129" s="1069">
        <f t="shared" si="1"/>
        <v>10</v>
      </c>
      <c r="B129" s="1699">
        <v>1142005700</v>
      </c>
      <c r="C129" s="1675" t="s">
        <v>174</v>
      </c>
      <c r="D129" s="1674">
        <v>11148423</v>
      </c>
      <c r="E129" s="1674">
        <v>105947679</v>
      </c>
      <c r="F129" s="1674">
        <v>93018299</v>
      </c>
      <c r="G129" s="1674">
        <v>2806486</v>
      </c>
      <c r="H129" s="1674">
        <v>105513148</v>
      </c>
      <c r="I129" s="1671"/>
      <c r="J129" s="1674">
        <v>2472623464</v>
      </c>
      <c r="K129" s="1671"/>
      <c r="L129" s="1671"/>
      <c r="M129" s="1674">
        <v>2791057499</v>
      </c>
      <c r="N129" s="1195"/>
      <c r="O129" s="1639"/>
      <c r="P129" s="1571"/>
    </row>
    <row r="130" spans="1:16" hidden="1">
      <c r="A130" s="1069">
        <f t="shared" si="1"/>
        <v>10</v>
      </c>
      <c r="B130" s="1699">
        <v>1142004000</v>
      </c>
      <c r="C130" s="1675" t="s">
        <v>176</v>
      </c>
      <c r="D130" s="1671"/>
      <c r="E130" s="1674">
        <v>-1289382</v>
      </c>
      <c r="F130" s="1671"/>
      <c r="G130" s="1671"/>
      <c r="H130" s="1671"/>
      <c r="I130" s="1671"/>
      <c r="J130" s="1674">
        <v>600847259</v>
      </c>
      <c r="K130" s="1671"/>
      <c r="L130" s="1671"/>
      <c r="M130" s="1674">
        <v>599557877</v>
      </c>
      <c r="N130" s="1195"/>
      <c r="O130" s="1639"/>
      <c r="P130" s="1571"/>
    </row>
    <row r="131" spans="1:16" hidden="1">
      <c r="A131" s="1069">
        <f t="shared" ref="A131:A194" si="2">(LEN(B131))</f>
        <v>10</v>
      </c>
      <c r="B131" s="1699">
        <v>1131002500</v>
      </c>
      <c r="C131" s="1675" t="s">
        <v>178</v>
      </c>
      <c r="D131" s="1674">
        <v>324590</v>
      </c>
      <c r="E131" s="1674">
        <v>19017858</v>
      </c>
      <c r="F131" s="1671"/>
      <c r="G131" s="1671"/>
      <c r="H131" s="1671"/>
      <c r="I131" s="1671"/>
      <c r="J131" s="1674">
        <v>166148056</v>
      </c>
      <c r="K131" s="1671"/>
      <c r="L131" s="1671"/>
      <c r="M131" s="1674">
        <v>185490504</v>
      </c>
      <c r="N131" s="1195"/>
      <c r="O131" s="1639"/>
      <c r="P131" s="1571"/>
    </row>
    <row r="132" spans="1:16" hidden="1">
      <c r="A132" s="1069">
        <f t="shared" si="2"/>
        <v>10</v>
      </c>
      <c r="B132" s="1699">
        <v>1140004000</v>
      </c>
      <c r="C132" s="1675" t="s">
        <v>180</v>
      </c>
      <c r="D132" s="1674">
        <v>2602860</v>
      </c>
      <c r="E132" s="1674">
        <v>1717791</v>
      </c>
      <c r="F132" s="1674">
        <v>1040000</v>
      </c>
      <c r="G132" s="1674">
        <v>10267416</v>
      </c>
      <c r="H132" s="1674">
        <v>4151638</v>
      </c>
      <c r="I132" s="1671"/>
      <c r="J132" s="1674">
        <v>74935051</v>
      </c>
      <c r="K132" s="1671"/>
      <c r="L132" s="1671"/>
      <c r="M132" s="1674">
        <v>94714756</v>
      </c>
      <c r="N132" s="1195"/>
      <c r="O132" s="1639"/>
      <c r="P132" s="1571">
        <f>ROUND(K132/1000,0)</f>
        <v>0</v>
      </c>
    </row>
    <row r="133" spans="1:16" hidden="1">
      <c r="A133" s="1069">
        <f t="shared" si="2"/>
        <v>10</v>
      </c>
      <c r="B133" s="1699">
        <v>1140099999</v>
      </c>
      <c r="C133" s="1675" t="s">
        <v>182</v>
      </c>
      <c r="D133" s="1674">
        <v>1504290</v>
      </c>
      <c r="E133" s="1674">
        <v>1041411</v>
      </c>
      <c r="F133" s="1671"/>
      <c r="G133" s="1671"/>
      <c r="H133" s="1671"/>
      <c r="I133" s="1671"/>
      <c r="J133" s="1674">
        <v>42758625</v>
      </c>
      <c r="K133" s="1671"/>
      <c r="L133" s="1671"/>
      <c r="M133" s="1674">
        <v>45304326</v>
      </c>
      <c r="N133" s="1195"/>
      <c r="O133" s="1639"/>
      <c r="P133" s="1571"/>
    </row>
    <row r="134" spans="1:16" hidden="1">
      <c r="A134" s="1069">
        <f t="shared" si="2"/>
        <v>10</v>
      </c>
      <c r="B134" s="1699">
        <v>1185003000</v>
      </c>
      <c r="C134" s="1675" t="s">
        <v>184</v>
      </c>
      <c r="D134" s="1671"/>
      <c r="E134" s="1674">
        <v>26973000</v>
      </c>
      <c r="F134" s="1671"/>
      <c r="G134" s="1671"/>
      <c r="H134" s="1671"/>
      <c r="I134" s="1671"/>
      <c r="J134" s="1671"/>
      <c r="K134" s="1671"/>
      <c r="L134" s="1671"/>
      <c r="M134" s="1674">
        <v>26973000</v>
      </c>
      <c r="N134" s="1195"/>
      <c r="O134" s="1639"/>
      <c r="P134" s="1571"/>
    </row>
    <row r="135" spans="1:16" hidden="1">
      <c r="A135" s="1069">
        <f t="shared" si="2"/>
        <v>10</v>
      </c>
      <c r="B135" s="1699">
        <v>1142003300</v>
      </c>
      <c r="C135" s="1675" t="s">
        <v>186</v>
      </c>
      <c r="D135" s="1674">
        <v>-119018</v>
      </c>
      <c r="E135" s="1674">
        <v>-692887</v>
      </c>
      <c r="F135" s="1674">
        <v>-451378</v>
      </c>
      <c r="G135" s="1674">
        <v>18266203</v>
      </c>
      <c r="H135" s="1674">
        <v>-620540</v>
      </c>
      <c r="I135" s="1671"/>
      <c r="J135" s="1674">
        <v>-2544155</v>
      </c>
      <c r="K135" s="1671"/>
      <c r="L135" s="1671"/>
      <c r="M135" s="1674">
        <v>13838225</v>
      </c>
      <c r="N135" s="1195"/>
      <c r="O135" s="1639"/>
      <c r="P135" s="1571"/>
    </row>
    <row r="136" spans="1:16" hidden="1">
      <c r="A136" s="1069">
        <f t="shared" si="2"/>
        <v>10</v>
      </c>
      <c r="B136" s="1699">
        <v>1142002500</v>
      </c>
      <c r="C136" s="1675" t="s">
        <v>188</v>
      </c>
      <c r="D136" s="1674">
        <v>32442</v>
      </c>
      <c r="E136" s="1674">
        <v>-72253</v>
      </c>
      <c r="F136" s="1674">
        <v>4941274</v>
      </c>
      <c r="G136" s="1674">
        <v>-1246406</v>
      </c>
      <c r="H136" s="1674">
        <v>69990</v>
      </c>
      <c r="I136" s="1671"/>
      <c r="J136" s="1674">
        <v>-11564457</v>
      </c>
      <c r="K136" s="1671"/>
      <c r="L136" s="1671"/>
      <c r="M136" s="1674">
        <v>-7839410</v>
      </c>
      <c r="N136" s="1195"/>
      <c r="O136" s="1639"/>
      <c r="P136" s="1571"/>
    </row>
    <row r="137" spans="1:16" hidden="1">
      <c r="A137" s="1069">
        <f t="shared" si="2"/>
        <v>10</v>
      </c>
      <c r="B137" s="1699">
        <v>1142005500</v>
      </c>
      <c r="C137" s="1675" t="s">
        <v>190</v>
      </c>
      <c r="D137" s="1674">
        <v>-5371263</v>
      </c>
      <c r="E137" s="1674">
        <v>-18907493</v>
      </c>
      <c r="F137" s="1674">
        <v>38959301</v>
      </c>
      <c r="G137" s="1674">
        <v>13823696</v>
      </c>
      <c r="H137" s="1674">
        <v>13161641</v>
      </c>
      <c r="I137" s="1671"/>
      <c r="J137" s="1674">
        <v>1704610489</v>
      </c>
      <c r="K137" s="1671"/>
      <c r="L137" s="1671"/>
      <c r="M137" s="1674">
        <v>1746276371</v>
      </c>
      <c r="N137" s="1195"/>
      <c r="O137" s="1639"/>
      <c r="P137" s="1571"/>
    </row>
    <row r="138" spans="1:16" hidden="1">
      <c r="A138" s="1069">
        <f t="shared" si="2"/>
        <v>10</v>
      </c>
      <c r="B138" s="1699">
        <v>1112001000</v>
      </c>
      <c r="C138" s="1675" t="s">
        <v>192</v>
      </c>
      <c r="D138" s="1671"/>
      <c r="E138" s="1674">
        <v>1300000</v>
      </c>
      <c r="F138" s="1674">
        <v>18300000</v>
      </c>
      <c r="G138" s="1674">
        <v>3700000</v>
      </c>
      <c r="H138" s="1674">
        <v>15400000</v>
      </c>
      <c r="I138" s="1671"/>
      <c r="J138" s="1674">
        <v>16391668</v>
      </c>
      <c r="K138" s="1671"/>
      <c r="L138" s="1671"/>
      <c r="M138" s="1674">
        <v>55091668</v>
      </c>
      <c r="N138" s="1195"/>
      <c r="O138" s="1639"/>
      <c r="P138" s="1571"/>
    </row>
    <row r="139" spans="1:16" hidden="1">
      <c r="A139" s="1069">
        <f t="shared" si="2"/>
        <v>10</v>
      </c>
      <c r="B139" s="1699">
        <v>1112003000</v>
      </c>
      <c r="C139" s="1675" t="s">
        <v>194</v>
      </c>
      <c r="D139" s="1674">
        <v>16176577</v>
      </c>
      <c r="E139" s="1674">
        <v>83229746</v>
      </c>
      <c r="F139" s="1674">
        <v>7593425</v>
      </c>
      <c r="G139" s="1674">
        <v>17523208</v>
      </c>
      <c r="H139" s="1674">
        <v>54814185</v>
      </c>
      <c r="I139" s="1672">
        <v>0</v>
      </c>
      <c r="J139" s="1674">
        <v>939575856</v>
      </c>
      <c r="K139" s="1671"/>
      <c r="L139" s="1671"/>
      <c r="M139" s="1674">
        <v>1118912997</v>
      </c>
      <c r="N139" s="1195"/>
      <c r="O139" s="1639"/>
      <c r="P139" s="1571"/>
    </row>
    <row r="140" spans="1:16" hidden="1">
      <c r="A140" s="1069">
        <f t="shared" si="2"/>
        <v>10</v>
      </c>
      <c r="B140" s="1699">
        <v>1140002000</v>
      </c>
      <c r="C140" s="1675" t="s">
        <v>196</v>
      </c>
      <c r="D140" s="1671"/>
      <c r="E140" s="1671"/>
      <c r="F140" s="1672">
        <v>0</v>
      </c>
      <c r="G140" s="1674">
        <v>247995367</v>
      </c>
      <c r="H140" s="1674">
        <v>154600961</v>
      </c>
      <c r="I140" s="1672">
        <v>0</v>
      </c>
      <c r="J140" s="1674">
        <v>426524669</v>
      </c>
      <c r="K140" s="1674">
        <v>1828886</v>
      </c>
      <c r="L140" s="1671"/>
      <c r="M140" s="1674">
        <v>830949883</v>
      </c>
      <c r="N140" s="1195"/>
      <c r="O140" s="1639"/>
      <c r="P140" s="1571"/>
    </row>
    <row r="141" spans="1:16" hidden="1">
      <c r="A141" s="1069">
        <f t="shared" si="2"/>
        <v>10</v>
      </c>
      <c r="B141" s="1699">
        <v>1142002000</v>
      </c>
      <c r="C141" s="1675" t="s">
        <v>198</v>
      </c>
      <c r="D141" s="1674">
        <v>4356058</v>
      </c>
      <c r="E141" s="1674">
        <v>-736175</v>
      </c>
      <c r="F141" s="1674">
        <v>-2208765</v>
      </c>
      <c r="G141" s="1674">
        <v>5848119</v>
      </c>
      <c r="H141" s="1674">
        <v>16752807</v>
      </c>
      <c r="I141" s="1671"/>
      <c r="J141" s="1674">
        <v>166211921</v>
      </c>
      <c r="K141" s="1671"/>
      <c r="L141" s="1671"/>
      <c r="M141" s="1674">
        <v>190223965</v>
      </c>
      <c r="N141" s="1195"/>
      <c r="O141" s="1639"/>
      <c r="P141" s="1571"/>
    </row>
    <row r="142" spans="1:16" hidden="1">
      <c r="A142" s="1069">
        <f t="shared" si="2"/>
        <v>10</v>
      </c>
      <c r="B142" s="1699">
        <v>1142003000</v>
      </c>
      <c r="C142" s="1675" t="s">
        <v>200</v>
      </c>
      <c r="D142" s="1674">
        <v>60097</v>
      </c>
      <c r="E142" s="1674">
        <v>38008</v>
      </c>
      <c r="F142" s="1674">
        <v>1099231</v>
      </c>
      <c r="G142" s="1674">
        <v>7492</v>
      </c>
      <c r="H142" s="1674">
        <v>2140068</v>
      </c>
      <c r="I142" s="1671"/>
      <c r="J142" s="1674">
        <v>1590963</v>
      </c>
      <c r="K142" s="1671"/>
      <c r="L142" s="1671"/>
      <c r="M142" s="1674">
        <v>4935859</v>
      </c>
      <c r="N142" s="1195"/>
      <c r="O142" s="1639"/>
      <c r="P142" s="1571"/>
    </row>
    <row r="143" spans="1:16" hidden="1">
      <c r="A143" s="1069">
        <f t="shared" si="2"/>
        <v>10</v>
      </c>
      <c r="B143" s="1699">
        <v>1142003500</v>
      </c>
      <c r="C143" s="1675" t="s">
        <v>202</v>
      </c>
      <c r="D143" s="1671"/>
      <c r="E143" s="1672">
        <v>0</v>
      </c>
      <c r="F143" s="1671"/>
      <c r="G143" s="1671"/>
      <c r="H143" s="1671"/>
      <c r="I143" s="1671"/>
      <c r="J143" s="1674">
        <v>13011385</v>
      </c>
      <c r="K143" s="1671"/>
      <c r="L143" s="1671"/>
      <c r="M143" s="1674">
        <v>13011385</v>
      </c>
      <c r="N143" s="1195"/>
      <c r="O143" s="1639"/>
      <c r="P143" s="1571"/>
    </row>
    <row r="144" spans="1:16" hidden="1">
      <c r="A144" s="1069">
        <f t="shared" si="2"/>
        <v>10</v>
      </c>
      <c r="B144" s="1699">
        <v>1142005000</v>
      </c>
      <c r="C144" s="1675" t="s">
        <v>204</v>
      </c>
      <c r="D144" s="1674">
        <v>2287341</v>
      </c>
      <c r="E144" s="1674">
        <v>13126082</v>
      </c>
      <c r="F144" s="1674">
        <v>-15749406</v>
      </c>
      <c r="G144" s="1674">
        <v>-1189209</v>
      </c>
      <c r="H144" s="1674">
        <v>3647835</v>
      </c>
      <c r="I144" s="1671"/>
      <c r="J144" s="1674">
        <v>6004317</v>
      </c>
      <c r="K144" s="1672">
        <v>0</v>
      </c>
      <c r="L144" s="1671"/>
      <c r="M144" s="1674">
        <v>8126960</v>
      </c>
      <c r="N144" s="1195"/>
      <c r="O144" s="1639"/>
      <c r="P144" s="1571"/>
    </row>
    <row r="145" spans="1:16" hidden="1">
      <c r="A145" s="1069">
        <f t="shared" si="2"/>
        <v>10</v>
      </c>
      <c r="B145" s="1699">
        <v>1112004000</v>
      </c>
      <c r="C145" s="1675" t="s">
        <v>205</v>
      </c>
      <c r="D145" s="1671"/>
      <c r="E145" s="1671"/>
      <c r="F145" s="1671"/>
      <c r="G145" s="1671"/>
      <c r="H145" s="1671"/>
      <c r="I145" s="1671"/>
      <c r="J145" s="1674">
        <v>11097706</v>
      </c>
      <c r="K145" s="1671"/>
      <c r="L145" s="1671"/>
      <c r="M145" s="1674">
        <v>11097706</v>
      </c>
      <c r="N145" s="1195"/>
      <c r="O145" s="1639"/>
      <c r="P145" s="1571"/>
    </row>
    <row r="146" spans="1:16" hidden="1">
      <c r="A146" s="1069">
        <f t="shared" si="2"/>
        <v>10</v>
      </c>
      <c r="B146" s="1699">
        <v>1130001000</v>
      </c>
      <c r="C146" s="1675" t="s">
        <v>207</v>
      </c>
      <c r="D146" s="1674">
        <v>97096176</v>
      </c>
      <c r="E146" s="1674">
        <v>281426858</v>
      </c>
      <c r="F146" s="1674">
        <v>3922251817</v>
      </c>
      <c r="G146" s="1674">
        <v>658061263</v>
      </c>
      <c r="H146" s="1674">
        <v>1647417916</v>
      </c>
      <c r="I146" s="1674">
        <v>676912437</v>
      </c>
      <c r="J146" s="1674">
        <v>2025933566</v>
      </c>
      <c r="K146" s="1671"/>
      <c r="L146" s="1671"/>
      <c r="M146" s="1674">
        <v>9309100033</v>
      </c>
      <c r="N146" s="1195"/>
      <c r="O146" s="1639"/>
      <c r="P146" s="1571"/>
    </row>
    <row r="147" spans="1:16" hidden="1">
      <c r="A147" s="1069">
        <f t="shared" si="2"/>
        <v>10</v>
      </c>
      <c r="B147" s="1699">
        <v>1130005000</v>
      </c>
      <c r="C147" s="1675" t="s">
        <v>209</v>
      </c>
      <c r="D147" s="1672">
        <v>0</v>
      </c>
      <c r="E147" s="1674">
        <v>149896522</v>
      </c>
      <c r="F147" s="1674">
        <v>-4527282</v>
      </c>
      <c r="G147" s="1674">
        <v>-608074</v>
      </c>
      <c r="H147" s="1674">
        <v>-20349552</v>
      </c>
      <c r="I147" s="1671"/>
      <c r="J147" s="1674">
        <v>522720801</v>
      </c>
      <c r="K147" s="1671"/>
      <c r="L147" s="1671"/>
      <c r="M147" s="1674">
        <v>647132415</v>
      </c>
      <c r="N147" s="1195"/>
      <c r="O147" s="1639"/>
      <c r="P147" s="1571"/>
    </row>
    <row r="148" spans="1:16" hidden="1">
      <c r="A148" s="1069">
        <f t="shared" si="2"/>
        <v>10</v>
      </c>
      <c r="B148" s="1699">
        <v>1130009900</v>
      </c>
      <c r="C148" s="1675" t="s">
        <v>211</v>
      </c>
      <c r="D148" s="1671"/>
      <c r="E148" s="1671"/>
      <c r="F148" s="1671"/>
      <c r="G148" s="1674">
        <v>-11838648</v>
      </c>
      <c r="H148" s="1674">
        <v>-27760671</v>
      </c>
      <c r="I148" s="1674">
        <v>-14730451</v>
      </c>
      <c r="J148" s="1674">
        <v>-8512380</v>
      </c>
      <c r="K148" s="1671"/>
      <c r="L148" s="1671"/>
      <c r="M148" s="1674">
        <v>-62842150</v>
      </c>
      <c r="N148" s="1195"/>
      <c r="O148" s="1639"/>
      <c r="P148" s="1571"/>
    </row>
    <row r="149" spans="1:16" hidden="1">
      <c r="A149" s="1069">
        <f t="shared" si="2"/>
        <v>10</v>
      </c>
      <c r="B149" s="1699">
        <v>1131000500</v>
      </c>
      <c r="C149" s="1675" t="s">
        <v>213</v>
      </c>
      <c r="D149" s="1674">
        <v>3447038054</v>
      </c>
      <c r="E149" s="1674">
        <v>9337068824</v>
      </c>
      <c r="F149" s="1671"/>
      <c r="G149" s="1671"/>
      <c r="H149" s="1671"/>
      <c r="I149" s="1671"/>
      <c r="J149" s="1674">
        <v>91813233598</v>
      </c>
      <c r="K149" s="1671"/>
      <c r="L149" s="1671"/>
      <c r="M149" s="1674">
        <v>104597340476</v>
      </c>
      <c r="N149" s="1195"/>
      <c r="O149" s="1639"/>
      <c r="P149" s="1571"/>
    </row>
    <row r="150" spans="1:16" hidden="1">
      <c r="A150" s="1069">
        <f t="shared" si="2"/>
        <v>10</v>
      </c>
      <c r="B150" s="1699">
        <v>1131000600</v>
      </c>
      <c r="C150" s="1675" t="s">
        <v>214</v>
      </c>
      <c r="D150" s="1674">
        <v>155918</v>
      </c>
      <c r="E150" s="1674">
        <v>1684982</v>
      </c>
      <c r="F150" s="1671"/>
      <c r="G150" s="1671"/>
      <c r="H150" s="1671"/>
      <c r="I150" s="1671"/>
      <c r="J150" s="1674">
        <v>-4677362</v>
      </c>
      <c r="K150" s="1671"/>
      <c r="L150" s="1671"/>
      <c r="M150" s="1674">
        <v>-2836462</v>
      </c>
      <c r="N150" s="1195"/>
      <c r="O150" s="1639"/>
      <c r="P150" s="1571"/>
    </row>
    <row r="151" spans="1:16" hidden="1">
      <c r="A151" s="1069">
        <f t="shared" si="2"/>
        <v>10</v>
      </c>
      <c r="B151" s="1699">
        <v>1131001500</v>
      </c>
      <c r="C151" s="1675" t="s">
        <v>216</v>
      </c>
      <c r="D151" s="1674">
        <v>1260820030</v>
      </c>
      <c r="E151" s="1674">
        <v>4654343805</v>
      </c>
      <c r="F151" s="1674">
        <v>3298593393</v>
      </c>
      <c r="G151" s="1674">
        <v>122091647</v>
      </c>
      <c r="H151" s="1674">
        <v>4275930536</v>
      </c>
      <c r="I151" s="1674">
        <v>378390828</v>
      </c>
      <c r="J151" s="1674">
        <v>39503161564</v>
      </c>
      <c r="K151" s="1671"/>
      <c r="L151" s="1671"/>
      <c r="M151" s="1674">
        <v>53493331803</v>
      </c>
      <c r="N151" s="1195"/>
      <c r="O151" s="1639"/>
      <c r="P151" s="1571"/>
    </row>
    <row r="152" spans="1:16" hidden="1">
      <c r="A152" s="1069">
        <f t="shared" si="2"/>
        <v>10</v>
      </c>
      <c r="B152" s="1699">
        <v>1131006500</v>
      </c>
      <c r="C152" s="1675" t="s">
        <v>218</v>
      </c>
      <c r="D152" s="1671"/>
      <c r="E152" s="1671"/>
      <c r="F152" s="1671"/>
      <c r="G152" s="1671"/>
      <c r="H152" s="1671"/>
      <c r="I152" s="1671"/>
      <c r="J152" s="1674">
        <v>420318</v>
      </c>
      <c r="K152" s="1671"/>
      <c r="L152" s="1671"/>
      <c r="M152" s="1674">
        <v>420318</v>
      </c>
      <c r="N152" s="1195"/>
      <c r="O152" s="1639"/>
      <c r="P152" s="1571"/>
    </row>
    <row r="153" spans="1:16" hidden="1">
      <c r="A153" s="1069">
        <f t="shared" si="2"/>
        <v>10</v>
      </c>
      <c r="B153" s="1699">
        <v>1131009900</v>
      </c>
      <c r="C153" s="1675" t="s">
        <v>220</v>
      </c>
      <c r="D153" s="1674">
        <v>-341046447</v>
      </c>
      <c r="E153" s="1674">
        <v>-995578204</v>
      </c>
      <c r="F153" s="1674">
        <v>-24879427</v>
      </c>
      <c r="G153" s="1671"/>
      <c r="H153" s="1671"/>
      <c r="I153" s="1671"/>
      <c r="J153" s="1674">
        <v>-43713063932</v>
      </c>
      <c r="K153" s="1671"/>
      <c r="L153" s="1671"/>
      <c r="M153" s="1674">
        <v>-45074568010</v>
      </c>
      <c r="N153" s="1195"/>
      <c r="O153" s="1639"/>
      <c r="P153" s="1571"/>
    </row>
    <row r="154" spans="1:16" hidden="1">
      <c r="A154" s="1069">
        <f t="shared" si="2"/>
        <v>10</v>
      </c>
      <c r="B154" s="1699">
        <v>1132000000</v>
      </c>
      <c r="C154" s="1675" t="s">
        <v>222</v>
      </c>
      <c r="D154" s="1674">
        <v>-3732477</v>
      </c>
      <c r="E154" s="1674">
        <v>-24055221</v>
      </c>
      <c r="F154" s="1671"/>
      <c r="G154" s="1671"/>
      <c r="H154" s="1671"/>
      <c r="I154" s="1671"/>
      <c r="J154" s="1674">
        <v>-138174043</v>
      </c>
      <c r="K154" s="1671"/>
      <c r="L154" s="1671"/>
      <c r="M154" s="1674">
        <v>-165961741</v>
      </c>
      <c r="N154" s="1195"/>
      <c r="O154" s="1639"/>
      <c r="P154" s="1571"/>
    </row>
    <row r="155" spans="1:16" hidden="1">
      <c r="A155" s="1069">
        <f t="shared" si="2"/>
        <v>10</v>
      </c>
      <c r="B155" s="1699">
        <v>1132000500</v>
      </c>
      <c r="C155" s="1675" t="s">
        <v>224</v>
      </c>
      <c r="D155" s="1674">
        <v>144234736</v>
      </c>
      <c r="E155" s="1674">
        <v>61880479</v>
      </c>
      <c r="F155" s="1671"/>
      <c r="G155" s="1671"/>
      <c r="H155" s="1671"/>
      <c r="I155" s="1671"/>
      <c r="J155" s="1674">
        <v>907342474</v>
      </c>
      <c r="K155" s="1671"/>
      <c r="L155" s="1671"/>
      <c r="M155" s="1674">
        <v>1113457689</v>
      </c>
      <c r="N155" s="1195"/>
      <c r="O155" s="1639"/>
      <c r="P155" s="1571"/>
    </row>
    <row r="156" spans="1:16" hidden="1">
      <c r="A156" s="1069">
        <f t="shared" si="2"/>
        <v>10</v>
      </c>
      <c r="B156" s="1699">
        <v>1132000999</v>
      </c>
      <c r="C156" s="1675" t="s">
        <v>226</v>
      </c>
      <c r="D156" s="1674">
        <v>73501620</v>
      </c>
      <c r="E156" s="1671"/>
      <c r="F156" s="1671"/>
      <c r="G156" s="1671"/>
      <c r="H156" s="1671"/>
      <c r="I156" s="1671"/>
      <c r="J156" s="1674">
        <v>80866861</v>
      </c>
      <c r="K156" s="1671"/>
      <c r="L156" s="1671"/>
      <c r="M156" s="1674">
        <v>154368481</v>
      </c>
      <c r="N156" s="1195"/>
      <c r="O156" s="1639"/>
      <c r="P156" s="1571"/>
    </row>
    <row r="157" spans="1:16" hidden="1">
      <c r="A157" s="1069">
        <f t="shared" si="2"/>
        <v>10</v>
      </c>
      <c r="B157" s="1699">
        <v>1132001000</v>
      </c>
      <c r="C157" s="1675" t="s">
        <v>228</v>
      </c>
      <c r="D157" s="1674">
        <v>6018392</v>
      </c>
      <c r="E157" s="1674">
        <v>27214135</v>
      </c>
      <c r="F157" s="1674">
        <v>17534826</v>
      </c>
      <c r="G157" s="1674">
        <v>47513072</v>
      </c>
      <c r="H157" s="1674">
        <v>6954113</v>
      </c>
      <c r="I157" s="1671"/>
      <c r="J157" s="1674">
        <v>256605737</v>
      </c>
      <c r="K157" s="1671"/>
      <c r="L157" s="1671"/>
      <c r="M157" s="1674">
        <v>361840275</v>
      </c>
      <c r="N157" s="1195"/>
      <c r="O157" s="1639"/>
      <c r="P157" s="1571"/>
    </row>
    <row r="158" spans="1:16" hidden="1">
      <c r="A158" s="1069">
        <f t="shared" si="2"/>
        <v>10</v>
      </c>
      <c r="B158" s="1699">
        <v>1132003000</v>
      </c>
      <c r="C158" s="1675" t="s">
        <v>230</v>
      </c>
      <c r="D158" s="1671"/>
      <c r="E158" s="1674">
        <v>121175</v>
      </c>
      <c r="F158" s="1674">
        <v>1307841</v>
      </c>
      <c r="G158" s="1674">
        <v>30794850</v>
      </c>
      <c r="H158" s="1672">
        <v>0</v>
      </c>
      <c r="I158" s="1671"/>
      <c r="J158" s="1674">
        <v>2375945</v>
      </c>
      <c r="K158" s="1671"/>
      <c r="L158" s="1671"/>
      <c r="M158" s="1674">
        <v>34599811</v>
      </c>
      <c r="N158" s="1195"/>
      <c r="O158" s="1639"/>
      <c r="P158" s="1571"/>
    </row>
    <row r="159" spans="1:16" hidden="1">
      <c r="A159" s="1069">
        <f t="shared" si="2"/>
        <v>10</v>
      </c>
      <c r="B159" s="1699">
        <v>1132009900</v>
      </c>
      <c r="C159" s="1675" t="s">
        <v>232</v>
      </c>
      <c r="D159" s="1674">
        <v>-6018392</v>
      </c>
      <c r="E159" s="1674">
        <v>-27214135</v>
      </c>
      <c r="F159" s="1674">
        <v>-17534826</v>
      </c>
      <c r="G159" s="1674">
        <v>-47513072</v>
      </c>
      <c r="H159" s="1674">
        <v>-6954113</v>
      </c>
      <c r="I159" s="1671"/>
      <c r="J159" s="1674">
        <v>-256605737</v>
      </c>
      <c r="K159" s="1671"/>
      <c r="L159" s="1671"/>
      <c r="M159" s="1674">
        <v>-361840275</v>
      </c>
      <c r="N159" s="1195"/>
      <c r="O159" s="1639"/>
      <c r="P159" s="1571"/>
    </row>
    <row r="160" spans="1:16" hidden="1">
      <c r="A160" s="1069">
        <f t="shared" si="2"/>
        <v>10</v>
      </c>
      <c r="B160" s="1699">
        <v>1140001700</v>
      </c>
      <c r="C160" s="1675" t="s">
        <v>234</v>
      </c>
      <c r="D160" s="1671"/>
      <c r="E160" s="1671"/>
      <c r="F160" s="1674">
        <v>3605000</v>
      </c>
      <c r="G160" s="1672">
        <v>0</v>
      </c>
      <c r="H160" s="1674">
        <v>49863555</v>
      </c>
      <c r="I160" s="1671"/>
      <c r="J160" s="1671"/>
      <c r="K160" s="1671"/>
      <c r="L160" s="1671"/>
      <c r="M160" s="1674">
        <v>53468555</v>
      </c>
      <c r="N160" s="1195"/>
      <c r="O160" s="1639"/>
      <c r="P160" s="1571"/>
    </row>
    <row r="161" spans="1:16" hidden="1">
      <c r="A161" s="1069">
        <f t="shared" si="2"/>
        <v>10</v>
      </c>
      <c r="B161" s="1699">
        <v>1140005000</v>
      </c>
      <c r="C161" s="1675" t="s">
        <v>236</v>
      </c>
      <c r="D161" s="1674">
        <v>20319030</v>
      </c>
      <c r="E161" s="1674">
        <v>24607837</v>
      </c>
      <c r="F161" s="1671"/>
      <c r="G161" s="1671"/>
      <c r="H161" s="1671"/>
      <c r="I161" s="1671"/>
      <c r="J161" s="1674">
        <v>574060374</v>
      </c>
      <c r="K161" s="1671"/>
      <c r="L161" s="1671"/>
      <c r="M161" s="1674">
        <v>618987241</v>
      </c>
      <c r="N161" s="1195"/>
      <c r="O161" s="1639"/>
      <c r="P161" s="1571"/>
    </row>
    <row r="162" spans="1:16" hidden="1">
      <c r="A162" s="1069">
        <f t="shared" si="2"/>
        <v>10</v>
      </c>
      <c r="B162" s="1699">
        <v>2110002000</v>
      </c>
      <c r="C162" s="1675" t="s">
        <v>238</v>
      </c>
      <c r="D162" s="1674">
        <v>-5057578</v>
      </c>
      <c r="E162" s="1674">
        <v>-16806580</v>
      </c>
      <c r="F162" s="1671"/>
      <c r="G162" s="1671"/>
      <c r="H162" s="1671"/>
      <c r="I162" s="1671"/>
      <c r="J162" s="1674">
        <v>-416338868</v>
      </c>
      <c r="K162" s="1671"/>
      <c r="L162" s="1671"/>
      <c r="M162" s="1674">
        <v>-438203026</v>
      </c>
      <c r="N162" s="1195"/>
      <c r="O162" s="1639"/>
      <c r="P162" s="1571"/>
    </row>
    <row r="163" spans="1:16">
      <c r="A163" s="1069">
        <f t="shared" si="2"/>
        <v>32</v>
      </c>
      <c r="B163" s="1681" t="s">
        <v>239</v>
      </c>
      <c r="C163" s="1675" t="s">
        <v>240</v>
      </c>
      <c r="D163" s="1674">
        <v>2722398</v>
      </c>
      <c r="E163" s="1674">
        <v>1622841126</v>
      </c>
      <c r="F163" s="1674">
        <v>98961344</v>
      </c>
      <c r="G163" s="1674">
        <v>1510599776</v>
      </c>
      <c r="H163" s="1674">
        <v>820397578</v>
      </c>
      <c r="I163" s="1674">
        <v>882945</v>
      </c>
      <c r="J163" s="1674">
        <v>49551568323</v>
      </c>
      <c r="K163" s="1671"/>
      <c r="L163" s="1674">
        <v>-53594167860</v>
      </c>
      <c r="M163" s="1674">
        <v>13805630</v>
      </c>
      <c r="N163" s="1195"/>
      <c r="O163" s="1639">
        <f>ROUND(M163/1000,0)</f>
        <v>13806</v>
      </c>
      <c r="P163" s="1571">
        <f>ROUND(K163/1000,0)</f>
        <v>0</v>
      </c>
    </row>
    <row r="164" spans="1:16" hidden="1">
      <c r="A164" s="1069">
        <f t="shared" si="2"/>
        <v>10</v>
      </c>
      <c r="B164" s="1699">
        <v>1145001000</v>
      </c>
      <c r="C164" s="1675" t="s">
        <v>242</v>
      </c>
      <c r="D164" s="1671"/>
      <c r="E164" s="1671"/>
      <c r="F164" s="1671"/>
      <c r="G164" s="1671"/>
      <c r="H164" s="1671"/>
      <c r="I164" s="1671"/>
      <c r="J164" s="1674">
        <v>27705422833</v>
      </c>
      <c r="K164" s="1671"/>
      <c r="L164" s="1674">
        <v>-27705422833</v>
      </c>
      <c r="M164" s="1672">
        <v>0</v>
      </c>
      <c r="N164" s="1195"/>
      <c r="O164" s="1639"/>
      <c r="P164" s="1571"/>
    </row>
    <row r="165" spans="1:16" hidden="1">
      <c r="A165" s="1069">
        <f t="shared" si="2"/>
        <v>10</v>
      </c>
      <c r="B165" s="1699">
        <v>1145002000</v>
      </c>
      <c r="C165" s="1675" t="s">
        <v>244</v>
      </c>
      <c r="D165" s="1672">
        <v>0</v>
      </c>
      <c r="E165" s="1674">
        <v>73844481</v>
      </c>
      <c r="F165" s="1674">
        <v>6552141</v>
      </c>
      <c r="G165" s="1674">
        <v>1016463337</v>
      </c>
      <c r="H165" s="1674">
        <v>83898734</v>
      </c>
      <c r="I165" s="1671"/>
      <c r="J165" s="1674">
        <v>2018954387</v>
      </c>
      <c r="K165" s="1671"/>
      <c r="L165" s="1674">
        <v>-3185907450</v>
      </c>
      <c r="M165" s="1674">
        <v>13805630</v>
      </c>
      <c r="N165" s="1195"/>
      <c r="O165" s="1639"/>
      <c r="P165" s="1571"/>
    </row>
    <row r="166" spans="1:16" hidden="1">
      <c r="A166" s="1069">
        <f t="shared" si="2"/>
        <v>10</v>
      </c>
      <c r="B166" s="1699">
        <v>1145003000</v>
      </c>
      <c r="C166" s="1675" t="s">
        <v>246</v>
      </c>
      <c r="D166" s="1674">
        <v>308877</v>
      </c>
      <c r="E166" s="1674">
        <v>237512761</v>
      </c>
      <c r="F166" s="1674">
        <v>1610000</v>
      </c>
      <c r="G166" s="1671"/>
      <c r="H166" s="1671"/>
      <c r="I166" s="1671"/>
      <c r="J166" s="1674">
        <v>176153015</v>
      </c>
      <c r="K166" s="1671"/>
      <c r="L166" s="1674">
        <v>-415584653</v>
      </c>
      <c r="M166" s="1672">
        <v>0</v>
      </c>
      <c r="N166" s="1195"/>
      <c r="O166" s="1639"/>
      <c r="P166" s="1571"/>
    </row>
    <row r="167" spans="1:16" hidden="1">
      <c r="A167" s="1069">
        <f t="shared" si="2"/>
        <v>10</v>
      </c>
      <c r="B167" s="1699">
        <v>1145003500</v>
      </c>
      <c r="C167" s="1675" t="s">
        <v>1943</v>
      </c>
      <c r="D167" s="1671"/>
      <c r="E167" s="1674">
        <v>1233874123</v>
      </c>
      <c r="F167" s="1671"/>
      <c r="G167" s="1671"/>
      <c r="H167" s="1671"/>
      <c r="I167" s="1671"/>
      <c r="J167" s="1674">
        <v>7174886353</v>
      </c>
      <c r="K167" s="1671"/>
      <c r="L167" s="1674">
        <v>-8408760476</v>
      </c>
      <c r="M167" s="1672">
        <v>0</v>
      </c>
      <c r="N167" s="1195"/>
      <c r="O167" s="1639"/>
      <c r="P167" s="1571"/>
    </row>
    <row r="168" spans="1:16" hidden="1">
      <c r="A168" s="1069">
        <f t="shared" si="2"/>
        <v>10</v>
      </c>
      <c r="B168" s="1699">
        <v>1145004000</v>
      </c>
      <c r="C168" s="1675" t="s">
        <v>248</v>
      </c>
      <c r="D168" s="1674">
        <v>2092350</v>
      </c>
      <c r="E168" s="1674">
        <v>10059382</v>
      </c>
      <c r="F168" s="1671"/>
      <c r="G168" s="1671"/>
      <c r="H168" s="1671"/>
      <c r="I168" s="1671"/>
      <c r="J168" s="1674">
        <v>-525749</v>
      </c>
      <c r="K168" s="1671"/>
      <c r="L168" s="1674">
        <v>-11625983</v>
      </c>
      <c r="M168" s="1672">
        <v>0</v>
      </c>
      <c r="N168" s="1195"/>
      <c r="O168" s="1639"/>
      <c r="P168" s="1571"/>
    </row>
    <row r="169" spans="1:16" hidden="1">
      <c r="A169" s="1069">
        <f t="shared" si="2"/>
        <v>10</v>
      </c>
      <c r="B169" s="1699">
        <v>1145005000</v>
      </c>
      <c r="C169" s="1675" t="s">
        <v>250</v>
      </c>
      <c r="D169" s="1674">
        <v>321171</v>
      </c>
      <c r="E169" s="1674">
        <v>67550379</v>
      </c>
      <c r="F169" s="1674">
        <v>90799203</v>
      </c>
      <c r="G169" s="1674">
        <v>494136439</v>
      </c>
      <c r="H169" s="1674">
        <v>736498844</v>
      </c>
      <c r="I169" s="1674">
        <v>882945</v>
      </c>
      <c r="J169" s="1674">
        <v>4136936159</v>
      </c>
      <c r="K169" s="1671"/>
      <c r="L169" s="1674">
        <v>-5527125140</v>
      </c>
      <c r="M169" s="1672">
        <v>0</v>
      </c>
      <c r="N169" s="1195"/>
      <c r="O169" s="1639"/>
      <c r="P169" s="1571"/>
    </row>
    <row r="170" spans="1:16" hidden="1">
      <c r="A170" s="1069">
        <f t="shared" si="2"/>
        <v>10</v>
      </c>
      <c r="B170" s="1699">
        <v>1145005300</v>
      </c>
      <c r="C170" s="1675" t="s">
        <v>252</v>
      </c>
      <c r="D170" s="1671"/>
      <c r="E170" s="1671"/>
      <c r="F170" s="1671"/>
      <c r="G170" s="1671"/>
      <c r="H170" s="1671"/>
      <c r="I170" s="1671"/>
      <c r="J170" s="1674">
        <v>8339741325</v>
      </c>
      <c r="K170" s="1671"/>
      <c r="L170" s="1674">
        <v>-8339741325</v>
      </c>
      <c r="M170" s="1672">
        <v>0</v>
      </c>
      <c r="N170" s="1195"/>
      <c r="O170" s="1639"/>
      <c r="P170" s="1571">
        <f>ROUND(K170/1000,0)</f>
        <v>0</v>
      </c>
    </row>
    <row r="171" spans="1:16">
      <c r="A171" s="1069">
        <f t="shared" si="2"/>
        <v>11</v>
      </c>
      <c r="B171" s="1681" t="s">
        <v>253</v>
      </c>
      <c r="C171" s="1675" t="s">
        <v>254</v>
      </c>
      <c r="D171" s="1674">
        <v>121142809</v>
      </c>
      <c r="E171" s="1674">
        <v>378749704</v>
      </c>
      <c r="F171" s="1674">
        <v>621650208</v>
      </c>
      <c r="G171" s="1674">
        <v>2974165302</v>
      </c>
      <c r="H171" s="1674">
        <v>131186331</v>
      </c>
      <c r="I171" s="1671"/>
      <c r="J171" s="1674">
        <v>8585588206</v>
      </c>
      <c r="K171" s="1671"/>
      <c r="L171" s="1671"/>
      <c r="M171" s="1674">
        <v>12812482560</v>
      </c>
      <c r="N171" s="1195"/>
      <c r="O171" s="1639">
        <f>ROUND(M171/1000,0)</f>
        <v>12812483</v>
      </c>
      <c r="P171" s="1571">
        <f>ROUND(K171/1000,0)</f>
        <v>0</v>
      </c>
    </row>
    <row r="172" spans="1:16" hidden="1">
      <c r="A172" s="1069">
        <f t="shared" si="2"/>
        <v>10</v>
      </c>
      <c r="B172" s="1699">
        <v>1150000900</v>
      </c>
      <c r="C172" s="1675" t="s">
        <v>2033</v>
      </c>
      <c r="D172" s="1671"/>
      <c r="E172" s="1671"/>
      <c r="F172" s="1671"/>
      <c r="G172" s="1671"/>
      <c r="H172" s="1671"/>
      <c r="I172" s="1671"/>
      <c r="J172" s="1674">
        <v>6229660</v>
      </c>
      <c r="K172" s="1671"/>
      <c r="L172" s="1671"/>
      <c r="M172" s="1674">
        <v>6229660</v>
      </c>
      <c r="N172" s="1195"/>
      <c r="O172" s="1639"/>
      <c r="P172" s="1571"/>
    </row>
    <row r="173" spans="1:16" hidden="1">
      <c r="A173" s="1069">
        <f t="shared" si="2"/>
        <v>10</v>
      </c>
      <c r="B173" s="1699">
        <v>1150006000</v>
      </c>
      <c r="C173" s="1675" t="s">
        <v>256</v>
      </c>
      <c r="D173" s="1671"/>
      <c r="E173" s="1671"/>
      <c r="F173" s="1674">
        <v>3305573</v>
      </c>
      <c r="G173" s="1671"/>
      <c r="H173" s="1671"/>
      <c r="I173" s="1671"/>
      <c r="J173" s="1674">
        <v>59088648</v>
      </c>
      <c r="K173" s="1671"/>
      <c r="L173" s="1671"/>
      <c r="M173" s="1674">
        <v>62394221</v>
      </c>
      <c r="N173" s="1195"/>
      <c r="O173" s="1639"/>
      <c r="P173" s="1570"/>
    </row>
    <row r="174" spans="1:16" hidden="1">
      <c r="A174" s="1069">
        <f t="shared" si="2"/>
        <v>10</v>
      </c>
      <c r="B174" s="1699">
        <v>1150000610</v>
      </c>
      <c r="C174" s="1675" t="s">
        <v>258</v>
      </c>
      <c r="D174" s="1671"/>
      <c r="E174" s="1671"/>
      <c r="F174" s="1674">
        <v>23303070</v>
      </c>
      <c r="G174" s="1671"/>
      <c r="H174" s="1671"/>
      <c r="I174" s="1671"/>
      <c r="J174" s="1674">
        <v>16606176</v>
      </c>
      <c r="K174" s="1671"/>
      <c r="L174" s="1671"/>
      <c r="M174" s="1674">
        <v>39909246</v>
      </c>
      <c r="N174" s="1195"/>
      <c r="O174" s="1639"/>
      <c r="P174" s="1570"/>
    </row>
    <row r="175" spans="1:16" hidden="1">
      <c r="A175" s="1069">
        <f t="shared" si="2"/>
        <v>10</v>
      </c>
      <c r="B175" s="1699">
        <v>1150003600</v>
      </c>
      <c r="C175" s="1675" t="s">
        <v>260</v>
      </c>
      <c r="D175" s="1671"/>
      <c r="E175" s="1674">
        <v>2410</v>
      </c>
      <c r="F175" s="1671"/>
      <c r="G175" s="1671"/>
      <c r="H175" s="1671"/>
      <c r="I175" s="1671"/>
      <c r="J175" s="1674">
        <v>61601538</v>
      </c>
      <c r="K175" s="1671"/>
      <c r="L175" s="1671"/>
      <c r="M175" s="1674">
        <v>61603948</v>
      </c>
      <c r="N175" s="1195"/>
      <c r="O175" s="1639"/>
      <c r="P175" s="1570"/>
    </row>
    <row r="176" spans="1:16" hidden="1">
      <c r="A176" s="1069">
        <f t="shared" si="2"/>
        <v>10</v>
      </c>
      <c r="B176" s="1699">
        <v>1150001700</v>
      </c>
      <c r="C176" s="1675" t="s">
        <v>262</v>
      </c>
      <c r="D176" s="1671"/>
      <c r="E176" s="1671"/>
      <c r="F176" s="1671"/>
      <c r="G176" s="1672">
        <v>0</v>
      </c>
      <c r="H176" s="1674">
        <v>71223148</v>
      </c>
      <c r="I176" s="1671"/>
      <c r="J176" s="1674">
        <v>8839058</v>
      </c>
      <c r="K176" s="1671"/>
      <c r="L176" s="1671"/>
      <c r="M176" s="1674">
        <v>80062206</v>
      </c>
      <c r="N176" s="1195"/>
      <c r="O176" s="1639"/>
      <c r="P176" s="1570"/>
    </row>
    <row r="177" spans="1:16" hidden="1">
      <c r="A177" s="1069">
        <f t="shared" si="2"/>
        <v>10</v>
      </c>
      <c r="B177" s="1699">
        <v>1150003000</v>
      </c>
      <c r="C177" s="1675" t="s">
        <v>264</v>
      </c>
      <c r="D177" s="1671"/>
      <c r="E177" s="1674">
        <v>10950000</v>
      </c>
      <c r="F177" s="1671"/>
      <c r="G177" s="1672">
        <v>0</v>
      </c>
      <c r="H177" s="1671"/>
      <c r="I177" s="1671"/>
      <c r="J177" s="1674">
        <v>131534357</v>
      </c>
      <c r="K177" s="1671"/>
      <c r="L177" s="1671"/>
      <c r="M177" s="1674">
        <v>142484357</v>
      </c>
      <c r="N177" s="1195"/>
      <c r="O177" s="1639"/>
      <c r="P177" s="1571">
        <f>ROUND(K177/1000,0)</f>
        <v>0</v>
      </c>
    </row>
    <row r="178" spans="1:16" hidden="1">
      <c r="A178" s="1069">
        <f t="shared" si="2"/>
        <v>10</v>
      </c>
      <c r="B178" s="1699">
        <v>1150001510</v>
      </c>
      <c r="C178" s="1675" t="s">
        <v>266</v>
      </c>
      <c r="D178" s="1671"/>
      <c r="E178" s="1671"/>
      <c r="F178" s="1671"/>
      <c r="G178" s="1674">
        <v>-383908</v>
      </c>
      <c r="H178" s="1671"/>
      <c r="I178" s="1671"/>
      <c r="J178" s="1671"/>
      <c r="K178" s="1671"/>
      <c r="L178" s="1671"/>
      <c r="M178" s="1674">
        <v>-383908</v>
      </c>
      <c r="N178" s="1195"/>
      <c r="O178" s="1639"/>
      <c r="P178" s="1571"/>
    </row>
    <row r="179" spans="1:16" hidden="1">
      <c r="A179" s="1069">
        <f t="shared" si="2"/>
        <v>10</v>
      </c>
      <c r="B179" s="1699">
        <v>1150000100</v>
      </c>
      <c r="C179" s="1675" t="s">
        <v>268</v>
      </c>
      <c r="D179" s="1674">
        <v>74</v>
      </c>
      <c r="E179" s="1674">
        <v>23619358</v>
      </c>
      <c r="F179" s="1674">
        <v>3928130</v>
      </c>
      <c r="G179" s="1671"/>
      <c r="H179" s="1671"/>
      <c r="I179" s="1671"/>
      <c r="J179" s="1674">
        <v>116992888</v>
      </c>
      <c r="K179" s="1671"/>
      <c r="L179" s="1671"/>
      <c r="M179" s="1674">
        <v>144540450</v>
      </c>
      <c r="N179" s="1195"/>
      <c r="O179" s="1639"/>
      <c r="P179" s="1571"/>
    </row>
    <row r="180" spans="1:16" hidden="1">
      <c r="A180" s="1069">
        <f t="shared" si="2"/>
        <v>10</v>
      </c>
      <c r="B180" s="1699">
        <v>1150000200</v>
      </c>
      <c r="C180" s="1675" t="s">
        <v>270</v>
      </c>
      <c r="D180" s="1671"/>
      <c r="E180" s="1674">
        <v>2906822</v>
      </c>
      <c r="F180" s="1674">
        <v>1073489</v>
      </c>
      <c r="G180" s="1671"/>
      <c r="H180" s="1671"/>
      <c r="I180" s="1671"/>
      <c r="J180" s="1674">
        <v>10239907</v>
      </c>
      <c r="K180" s="1671"/>
      <c r="L180" s="1671"/>
      <c r="M180" s="1674">
        <v>14220218</v>
      </c>
      <c r="N180" s="1195"/>
      <c r="O180" s="1639"/>
      <c r="P180" s="1571"/>
    </row>
    <row r="181" spans="1:16" hidden="1">
      <c r="A181" s="1069">
        <f t="shared" si="2"/>
        <v>10</v>
      </c>
      <c r="B181" s="1699">
        <v>1150000300</v>
      </c>
      <c r="C181" s="1675" t="s">
        <v>272</v>
      </c>
      <c r="D181" s="1674">
        <v>48135220</v>
      </c>
      <c r="E181" s="1674">
        <v>88500017</v>
      </c>
      <c r="F181" s="1674">
        <v>11140434</v>
      </c>
      <c r="G181" s="1671"/>
      <c r="H181" s="1671"/>
      <c r="I181" s="1671"/>
      <c r="J181" s="1674">
        <v>488460331</v>
      </c>
      <c r="K181" s="1671"/>
      <c r="L181" s="1671"/>
      <c r="M181" s="1674">
        <v>636236002</v>
      </c>
      <c r="N181" s="1195"/>
      <c r="O181" s="1639"/>
      <c r="P181" s="1571"/>
    </row>
    <row r="182" spans="1:16" hidden="1">
      <c r="A182" s="1069">
        <f t="shared" si="2"/>
        <v>10</v>
      </c>
      <c r="B182" s="1699">
        <v>1150000400</v>
      </c>
      <c r="C182" s="1675" t="s">
        <v>274</v>
      </c>
      <c r="D182" s="1674">
        <v>9047692</v>
      </c>
      <c r="E182" s="1674">
        <v>59749485</v>
      </c>
      <c r="F182" s="1674">
        <v>48529447</v>
      </c>
      <c r="G182" s="1672">
        <v>0</v>
      </c>
      <c r="H182" s="1671"/>
      <c r="I182" s="1671"/>
      <c r="J182" s="1674">
        <v>90891726</v>
      </c>
      <c r="K182" s="1671"/>
      <c r="L182" s="1671"/>
      <c r="M182" s="1674">
        <v>208218350</v>
      </c>
      <c r="N182" s="1195"/>
      <c r="O182" s="1639"/>
      <c r="P182" s="1571"/>
    </row>
    <row r="183" spans="1:16" hidden="1">
      <c r="A183" s="1069">
        <f t="shared" si="2"/>
        <v>10</v>
      </c>
      <c r="B183" s="1699">
        <v>1150000500</v>
      </c>
      <c r="C183" s="1675" t="s">
        <v>276</v>
      </c>
      <c r="D183" s="1674">
        <v>42962920</v>
      </c>
      <c r="E183" s="1674">
        <v>160570174</v>
      </c>
      <c r="F183" s="1674">
        <v>318663439</v>
      </c>
      <c r="G183" s="1672">
        <v>0</v>
      </c>
      <c r="H183" s="1671"/>
      <c r="I183" s="1671"/>
      <c r="J183" s="1674">
        <v>2543145474</v>
      </c>
      <c r="K183" s="1671"/>
      <c r="L183" s="1671"/>
      <c r="M183" s="1674">
        <v>3065342007</v>
      </c>
      <c r="N183" s="1195"/>
      <c r="O183" s="1639"/>
      <c r="P183" s="1571"/>
    </row>
    <row r="184" spans="1:16" hidden="1">
      <c r="A184" s="1069">
        <f t="shared" si="2"/>
        <v>10</v>
      </c>
      <c r="B184" s="1699">
        <v>1150000700</v>
      </c>
      <c r="C184" s="1675" t="s">
        <v>278</v>
      </c>
      <c r="D184" s="1674">
        <v>18168429</v>
      </c>
      <c r="E184" s="1674">
        <v>23601493</v>
      </c>
      <c r="F184" s="1671"/>
      <c r="G184" s="1671"/>
      <c r="H184" s="1671"/>
      <c r="I184" s="1671"/>
      <c r="J184" s="1674">
        <v>170553847</v>
      </c>
      <c r="K184" s="1671"/>
      <c r="L184" s="1671"/>
      <c r="M184" s="1674">
        <v>212323769</v>
      </c>
      <c r="N184" s="1195"/>
      <c r="O184" s="1639"/>
      <c r="P184" s="1571"/>
    </row>
    <row r="185" spans="1:16" hidden="1">
      <c r="A185" s="1069">
        <f t="shared" si="2"/>
        <v>10</v>
      </c>
      <c r="B185" s="1699">
        <v>1150001000</v>
      </c>
      <c r="C185" s="1675" t="s">
        <v>280</v>
      </c>
      <c r="D185" s="1671"/>
      <c r="E185" s="1671"/>
      <c r="F185" s="1671"/>
      <c r="G185" s="1671"/>
      <c r="H185" s="1671"/>
      <c r="I185" s="1671"/>
      <c r="J185" s="1674">
        <v>234851127</v>
      </c>
      <c r="K185" s="1671"/>
      <c r="L185" s="1671"/>
      <c r="M185" s="1674">
        <v>234851127</v>
      </c>
      <c r="N185" s="1195"/>
      <c r="O185" s="1639"/>
      <c r="P185" s="1571"/>
    </row>
    <row r="186" spans="1:16" hidden="1">
      <c r="A186" s="1069">
        <f t="shared" si="2"/>
        <v>10</v>
      </c>
      <c r="B186" s="1699">
        <v>1150001400</v>
      </c>
      <c r="C186" s="1675" t="s">
        <v>282</v>
      </c>
      <c r="D186" s="1671"/>
      <c r="E186" s="1674">
        <v>18552996</v>
      </c>
      <c r="F186" s="1671"/>
      <c r="G186" s="1674">
        <v>95503</v>
      </c>
      <c r="H186" s="1671"/>
      <c r="I186" s="1671"/>
      <c r="J186" s="1674">
        <v>4601704714</v>
      </c>
      <c r="K186" s="1671"/>
      <c r="L186" s="1671"/>
      <c r="M186" s="1674">
        <v>4620353213</v>
      </c>
      <c r="N186" s="1195"/>
      <c r="O186" s="1639"/>
      <c r="P186" s="1571"/>
    </row>
    <row r="187" spans="1:16" hidden="1">
      <c r="A187" s="1069">
        <f t="shared" si="2"/>
        <v>10</v>
      </c>
      <c r="B187" s="1699">
        <v>1150001500</v>
      </c>
      <c r="C187" s="1675" t="s">
        <v>284</v>
      </c>
      <c r="D187" s="1674">
        <v>123988969</v>
      </c>
      <c r="E187" s="1674">
        <v>291616432</v>
      </c>
      <c r="F187" s="1674">
        <v>182460559</v>
      </c>
      <c r="G187" s="1674">
        <v>2571078401</v>
      </c>
      <c r="H187" s="1674">
        <v>59963183</v>
      </c>
      <c r="I187" s="1671"/>
      <c r="J187" s="1674">
        <v>5932743359</v>
      </c>
      <c r="K187" s="1671"/>
      <c r="L187" s="1671"/>
      <c r="M187" s="1674">
        <v>9161850903</v>
      </c>
      <c r="N187" s="1195"/>
      <c r="O187" s="1639"/>
      <c r="P187" s="1571"/>
    </row>
    <row r="188" spans="1:16" hidden="1">
      <c r="A188" s="1069">
        <f t="shared" si="2"/>
        <v>10</v>
      </c>
      <c r="B188" s="1699">
        <v>1150001600</v>
      </c>
      <c r="C188" s="1675" t="s">
        <v>286</v>
      </c>
      <c r="D188" s="1674">
        <v>57606465</v>
      </c>
      <c r="E188" s="1674">
        <v>81898491</v>
      </c>
      <c r="F188" s="1671"/>
      <c r="G188" s="1674">
        <v>494921595</v>
      </c>
      <c r="H188" s="1671"/>
      <c r="I188" s="1671"/>
      <c r="J188" s="1674">
        <v>693047910</v>
      </c>
      <c r="K188" s="1671"/>
      <c r="L188" s="1671"/>
      <c r="M188" s="1674">
        <v>1327474461</v>
      </c>
      <c r="N188" s="1195"/>
      <c r="O188" s="1639"/>
      <c r="P188" s="1571"/>
    </row>
    <row r="189" spans="1:16" hidden="1">
      <c r="A189" s="1069">
        <f t="shared" si="2"/>
        <v>10</v>
      </c>
      <c r="B189" s="1699">
        <v>1150004000</v>
      </c>
      <c r="C189" s="1675" t="s">
        <v>288</v>
      </c>
      <c r="D189" s="1671"/>
      <c r="E189" s="1671"/>
      <c r="F189" s="1671"/>
      <c r="G189" s="1672">
        <v>0</v>
      </c>
      <c r="H189" s="1671"/>
      <c r="I189" s="1671"/>
      <c r="J189" s="1674">
        <v>37088130</v>
      </c>
      <c r="K189" s="1671"/>
      <c r="L189" s="1671"/>
      <c r="M189" s="1674">
        <v>37088130</v>
      </c>
      <c r="N189" s="1195"/>
      <c r="O189" s="1639"/>
      <c r="P189" s="1571"/>
    </row>
    <row r="190" spans="1:16" hidden="1">
      <c r="A190" s="1069">
        <f t="shared" si="2"/>
        <v>10</v>
      </c>
      <c r="B190" s="1699">
        <v>1150005300</v>
      </c>
      <c r="C190" s="1675" t="s">
        <v>290</v>
      </c>
      <c r="D190" s="1671"/>
      <c r="E190" s="1671"/>
      <c r="F190" s="1674">
        <v>41990</v>
      </c>
      <c r="G190" s="1672">
        <v>0</v>
      </c>
      <c r="H190" s="1671"/>
      <c r="I190" s="1671"/>
      <c r="J190" s="1674">
        <v>44819641</v>
      </c>
      <c r="K190" s="1671"/>
      <c r="L190" s="1671"/>
      <c r="M190" s="1674">
        <v>44861631</v>
      </c>
      <c r="N190" s="1195"/>
      <c r="O190" s="1639"/>
      <c r="P190" s="1571"/>
    </row>
    <row r="191" spans="1:16" hidden="1">
      <c r="A191" s="1069">
        <f t="shared" si="2"/>
        <v>10</v>
      </c>
      <c r="B191" s="1699">
        <v>1150007000</v>
      </c>
      <c r="C191" s="1675" t="s">
        <v>292</v>
      </c>
      <c r="D191" s="1674">
        <v>-175465493</v>
      </c>
      <c r="E191" s="1674">
        <v>-380756907</v>
      </c>
      <c r="F191" s="1674">
        <v>29204077</v>
      </c>
      <c r="G191" s="1671"/>
      <c r="H191" s="1671"/>
      <c r="I191" s="1671"/>
      <c r="J191" s="1674">
        <v>-6507361746</v>
      </c>
      <c r="K191" s="1671"/>
      <c r="L191" s="1671"/>
      <c r="M191" s="1674">
        <v>-7034380069</v>
      </c>
      <c r="N191" s="1195"/>
      <c r="O191" s="1639"/>
      <c r="P191" s="1571"/>
    </row>
    <row r="192" spans="1:16" hidden="1">
      <c r="A192" s="1069">
        <f t="shared" si="2"/>
        <v>10</v>
      </c>
      <c r="B192" s="1699">
        <v>1150008500</v>
      </c>
      <c r="C192" s="1675" t="s">
        <v>294</v>
      </c>
      <c r="D192" s="1674">
        <v>-3301467</v>
      </c>
      <c r="E192" s="1674">
        <v>-2461067</v>
      </c>
      <c r="F192" s="1671"/>
      <c r="G192" s="1674">
        <v>-91546289</v>
      </c>
      <c r="H192" s="1671"/>
      <c r="I192" s="1671"/>
      <c r="J192" s="1674">
        <v>-155488539</v>
      </c>
      <c r="K192" s="1671"/>
      <c r="L192" s="1671"/>
      <c r="M192" s="1674">
        <v>-252797362</v>
      </c>
      <c r="N192" s="1195"/>
      <c r="O192" s="1639"/>
      <c r="P192" s="1571"/>
    </row>
    <row r="193" spans="1:16">
      <c r="A193" s="1069">
        <f t="shared" si="2"/>
        <v>32</v>
      </c>
      <c r="B193" s="1681" t="s">
        <v>295</v>
      </c>
      <c r="C193" s="1675" t="s">
        <v>296</v>
      </c>
      <c r="D193" s="1674">
        <v>1238723993</v>
      </c>
      <c r="E193" s="1674">
        <v>1354293789</v>
      </c>
      <c r="F193" s="1674">
        <v>33178079</v>
      </c>
      <c r="G193" s="1672">
        <v>0</v>
      </c>
      <c r="H193" s="1674">
        <v>122795716</v>
      </c>
      <c r="I193" s="1674">
        <v>56255675</v>
      </c>
      <c r="J193" s="1674">
        <v>10848834846</v>
      </c>
      <c r="K193" s="1674">
        <v>136081395</v>
      </c>
      <c r="L193" s="1674">
        <v>175346523</v>
      </c>
      <c r="M193" s="1674">
        <v>13965510016</v>
      </c>
      <c r="N193" s="1195"/>
      <c r="O193" s="1639">
        <f>ROUND(M193/1000,0)</f>
        <v>13965510</v>
      </c>
      <c r="P193" s="1571">
        <f>ROUND(K193/1000,0)</f>
        <v>136081</v>
      </c>
    </row>
    <row r="194" spans="1:16" hidden="1">
      <c r="A194" s="1069">
        <f t="shared" si="2"/>
        <v>10</v>
      </c>
      <c r="B194" s="1682" t="s">
        <v>297</v>
      </c>
      <c r="C194" s="1675" t="s">
        <v>298</v>
      </c>
      <c r="D194" s="1674">
        <v>697248642</v>
      </c>
      <c r="E194" s="1674">
        <v>653663451</v>
      </c>
      <c r="F194" s="1674">
        <v>17404993</v>
      </c>
      <c r="G194" s="1674">
        <v>-3789552</v>
      </c>
      <c r="H194" s="1674">
        <v>102082709</v>
      </c>
      <c r="I194" s="1674">
        <v>25816743</v>
      </c>
      <c r="J194" s="1674">
        <v>10552670085</v>
      </c>
      <c r="K194" s="1671"/>
      <c r="L194" s="1674">
        <v>175346523</v>
      </c>
      <c r="M194" s="1674">
        <v>12220443594</v>
      </c>
      <c r="N194" s="1195"/>
      <c r="O194" s="1639"/>
      <c r="P194" s="1571"/>
    </row>
    <row r="195" spans="1:16" hidden="1">
      <c r="A195" s="1069">
        <f t="shared" ref="A195:A258" si="3">(LEN(B195))</f>
        <v>10</v>
      </c>
      <c r="B195" s="1699">
        <v>1160002000</v>
      </c>
      <c r="C195" s="1675" t="s">
        <v>300</v>
      </c>
      <c r="D195" s="1674">
        <v>495410954</v>
      </c>
      <c r="E195" s="1674">
        <v>700630338</v>
      </c>
      <c r="F195" s="1674">
        <v>15773086</v>
      </c>
      <c r="G195" s="1674">
        <v>3789552</v>
      </c>
      <c r="H195" s="1674">
        <v>20713007</v>
      </c>
      <c r="I195" s="1674">
        <v>30438932</v>
      </c>
      <c r="J195" s="1674">
        <v>272074361</v>
      </c>
      <c r="K195" s="1671"/>
      <c r="L195" s="1671"/>
      <c r="M195" s="1674">
        <v>1538830230</v>
      </c>
      <c r="N195" s="1195"/>
      <c r="O195" s="1639"/>
      <c r="P195" s="1571"/>
    </row>
    <row r="196" spans="1:16" hidden="1">
      <c r="A196" s="1069">
        <f t="shared" si="3"/>
        <v>10</v>
      </c>
      <c r="B196" s="1699">
        <v>1160007500</v>
      </c>
      <c r="C196" s="1675" t="s">
        <v>302</v>
      </c>
      <c r="D196" s="1674">
        <v>46064397</v>
      </c>
      <c r="E196" s="1671"/>
      <c r="F196" s="1671"/>
      <c r="G196" s="1671"/>
      <c r="H196" s="1671"/>
      <c r="I196" s="1671"/>
      <c r="J196" s="1674">
        <v>24090400</v>
      </c>
      <c r="K196" s="1671"/>
      <c r="L196" s="1671"/>
      <c r="M196" s="1674">
        <v>70154797</v>
      </c>
      <c r="N196" s="1195"/>
      <c r="O196" s="1639"/>
      <c r="P196" s="1571"/>
    </row>
    <row r="197" spans="1:16" hidden="1">
      <c r="A197" s="1069">
        <f t="shared" si="3"/>
        <v>10</v>
      </c>
      <c r="B197" s="1699">
        <v>1160001200</v>
      </c>
      <c r="C197" s="1675" t="s">
        <v>2140</v>
      </c>
      <c r="D197" s="1671"/>
      <c r="E197" s="1671"/>
      <c r="F197" s="1671"/>
      <c r="G197" s="1671"/>
      <c r="H197" s="1671"/>
      <c r="I197" s="1671"/>
      <c r="J197" s="1671"/>
      <c r="K197" s="1674">
        <v>136081395</v>
      </c>
      <c r="L197" s="1671"/>
      <c r="M197" s="1674">
        <v>136081395</v>
      </c>
      <c r="N197" s="1195"/>
      <c r="O197" s="1639"/>
      <c r="P197" s="1571"/>
    </row>
    <row r="198" spans="1:16">
      <c r="A198" s="1069">
        <f t="shared" si="3"/>
        <v>32</v>
      </c>
      <c r="B198" s="1680" t="s">
        <v>303</v>
      </c>
      <c r="C198" s="1675" t="s">
        <v>304</v>
      </c>
      <c r="D198" s="1671"/>
      <c r="E198" s="1671"/>
      <c r="F198" s="1671"/>
      <c r="G198" s="1671"/>
      <c r="H198" s="1671"/>
      <c r="I198" s="1671"/>
      <c r="J198" s="1674">
        <v>3413918</v>
      </c>
      <c r="K198" s="1671"/>
      <c r="L198" s="1671"/>
      <c r="M198" s="1674">
        <v>3413918</v>
      </c>
      <c r="N198" s="1195"/>
      <c r="O198" s="1639">
        <f>ROUND(M198/1000,0)</f>
        <v>3414</v>
      </c>
      <c r="P198" s="1571">
        <f>ROUND(K198/1000,0)</f>
        <v>0</v>
      </c>
    </row>
    <row r="199" spans="1:16" hidden="1">
      <c r="A199" s="1069">
        <f t="shared" si="3"/>
        <v>10</v>
      </c>
      <c r="B199" s="1700">
        <v>1190002000</v>
      </c>
      <c r="C199" s="1675" t="s">
        <v>305</v>
      </c>
      <c r="D199" s="1671"/>
      <c r="E199" s="1671"/>
      <c r="F199" s="1671"/>
      <c r="G199" s="1671"/>
      <c r="H199" s="1671"/>
      <c r="I199" s="1671"/>
      <c r="J199" s="1674">
        <v>3413918</v>
      </c>
      <c r="K199" s="1671"/>
      <c r="L199" s="1671"/>
      <c r="M199" s="1674">
        <v>3413918</v>
      </c>
      <c r="N199" s="1195"/>
      <c r="O199" s="1639"/>
      <c r="P199" s="1571">
        <f>ROUND(K199/1000,0)</f>
        <v>0</v>
      </c>
    </row>
    <row r="200" spans="1:16">
      <c r="A200" s="1069">
        <f t="shared" si="3"/>
        <v>22</v>
      </c>
      <c r="B200" s="1679" t="s">
        <v>306</v>
      </c>
      <c r="C200" s="1669" t="s">
        <v>307</v>
      </c>
      <c r="D200" s="1674">
        <v>99888202632</v>
      </c>
      <c r="E200" s="1674">
        <v>415895233381</v>
      </c>
      <c r="F200" s="1674">
        <v>1344331281</v>
      </c>
      <c r="G200" s="1674">
        <v>3998185362</v>
      </c>
      <c r="H200" s="1674">
        <v>6383878760</v>
      </c>
      <c r="I200" s="1674">
        <v>11341463160</v>
      </c>
      <c r="J200" s="1674">
        <v>2029337734129</v>
      </c>
      <c r="K200" s="1674">
        <v>715312431853</v>
      </c>
      <c r="L200" s="1674">
        <v>-863806438717</v>
      </c>
      <c r="M200" s="1674">
        <v>2419695021841</v>
      </c>
      <c r="N200" s="1195"/>
      <c r="O200" s="1639">
        <f>ROUND(M200/1000,0)</f>
        <v>2419695022</v>
      </c>
      <c r="P200" s="1571">
        <f>ROUND(K200/1000,0)</f>
        <v>715312432</v>
      </c>
    </row>
    <row r="201" spans="1:16">
      <c r="A201" s="1069">
        <f t="shared" si="3"/>
        <v>32</v>
      </c>
      <c r="B201" s="1680" t="s">
        <v>308</v>
      </c>
      <c r="C201" s="1675" t="s">
        <v>309</v>
      </c>
      <c r="D201" s="1674">
        <v>468182950</v>
      </c>
      <c r="E201" s="1671"/>
      <c r="F201" s="1671"/>
      <c r="G201" s="1671"/>
      <c r="H201" s="1671"/>
      <c r="I201" s="1674">
        <v>7349718522</v>
      </c>
      <c r="J201" s="1674">
        <v>77961487</v>
      </c>
      <c r="K201" s="1671"/>
      <c r="L201" s="1671"/>
      <c r="M201" s="1674">
        <v>7895862959</v>
      </c>
      <c r="N201" s="1195"/>
      <c r="O201" s="1639">
        <f>ROUND(M201/1000,0)</f>
        <v>7895863</v>
      </c>
      <c r="P201" s="1571">
        <f>ROUND(K201/1000,0)</f>
        <v>0</v>
      </c>
    </row>
    <row r="202" spans="1:16" hidden="1">
      <c r="A202" s="1069">
        <f t="shared" si="3"/>
        <v>10</v>
      </c>
      <c r="B202" s="1700">
        <v>1320004000</v>
      </c>
      <c r="C202" s="1675" t="s">
        <v>311</v>
      </c>
      <c r="D202" s="1674">
        <v>468182950</v>
      </c>
      <c r="E202" s="1671"/>
      <c r="F202" s="1671"/>
      <c r="G202" s="1671"/>
      <c r="H202" s="1671"/>
      <c r="I202" s="1674">
        <v>7349718522</v>
      </c>
      <c r="J202" s="1674">
        <v>77961487</v>
      </c>
      <c r="K202" s="1671"/>
      <c r="L202" s="1671"/>
      <c r="M202" s="1674">
        <v>7895862959</v>
      </c>
      <c r="N202" s="1195"/>
      <c r="O202" s="1639"/>
      <c r="P202" s="1571"/>
    </row>
    <row r="203" spans="1:16">
      <c r="A203" s="1069">
        <f t="shared" si="3"/>
        <v>31</v>
      </c>
      <c r="B203" s="1680" t="s">
        <v>312</v>
      </c>
      <c r="C203" s="1675" t="s">
        <v>313</v>
      </c>
      <c r="D203" s="1674">
        <v>191601308</v>
      </c>
      <c r="E203" s="1674">
        <v>132963863</v>
      </c>
      <c r="F203" s="1671"/>
      <c r="G203" s="1671"/>
      <c r="H203" s="1671"/>
      <c r="I203" s="1671"/>
      <c r="J203" s="1674">
        <v>1157331686</v>
      </c>
      <c r="K203" s="1671"/>
      <c r="L203" s="1671"/>
      <c r="M203" s="1674">
        <v>1481896857</v>
      </c>
      <c r="N203" s="1195"/>
      <c r="O203" s="1639">
        <f>ROUND(M203/1000,0)</f>
        <v>1481897</v>
      </c>
      <c r="P203" s="1571">
        <f>ROUND(K203/1000,0)</f>
        <v>0</v>
      </c>
    </row>
    <row r="204" spans="1:16" hidden="1">
      <c r="A204" s="1069">
        <f t="shared" si="3"/>
        <v>10</v>
      </c>
      <c r="B204" s="1700">
        <v>1370003000</v>
      </c>
      <c r="C204" s="1675" t="s">
        <v>315</v>
      </c>
      <c r="D204" s="1672">
        <v>0</v>
      </c>
      <c r="E204" s="1672">
        <v>0</v>
      </c>
      <c r="F204" s="1671"/>
      <c r="G204" s="1671"/>
      <c r="H204" s="1671"/>
      <c r="I204" s="1671"/>
      <c r="J204" s="1674">
        <v>4657670</v>
      </c>
      <c r="K204" s="1671"/>
      <c r="L204" s="1671"/>
      <c r="M204" s="1674">
        <v>4657670</v>
      </c>
      <c r="N204" s="1195"/>
      <c r="O204" s="1639"/>
      <c r="P204" s="1571">
        <f>ROUND(K204/1000,0)</f>
        <v>0</v>
      </c>
    </row>
    <row r="205" spans="1:16" hidden="1">
      <c r="A205" s="1069">
        <f t="shared" si="3"/>
        <v>10</v>
      </c>
      <c r="B205" s="1700">
        <v>1370005000</v>
      </c>
      <c r="C205" s="1675" t="s">
        <v>317</v>
      </c>
      <c r="D205" s="1674">
        <v>92703527</v>
      </c>
      <c r="E205" s="1674">
        <v>108392997</v>
      </c>
      <c r="F205" s="1671"/>
      <c r="G205" s="1671"/>
      <c r="H205" s="1671"/>
      <c r="I205" s="1671"/>
      <c r="J205" s="1674">
        <v>665013546</v>
      </c>
      <c r="K205" s="1671"/>
      <c r="L205" s="1671"/>
      <c r="M205" s="1674">
        <v>866110070</v>
      </c>
      <c r="N205" s="1195"/>
      <c r="O205" s="1639"/>
      <c r="P205" s="1571"/>
    </row>
    <row r="206" spans="1:16" hidden="1">
      <c r="A206" s="1069">
        <f t="shared" si="3"/>
        <v>10</v>
      </c>
      <c r="B206" s="1700">
        <v>1370005500</v>
      </c>
      <c r="C206" s="1675" t="s">
        <v>319</v>
      </c>
      <c r="D206" s="1674">
        <v>-65163661</v>
      </c>
      <c r="E206" s="1674">
        <v>-68317877</v>
      </c>
      <c r="F206" s="1671"/>
      <c r="G206" s="1671"/>
      <c r="H206" s="1671"/>
      <c r="I206" s="1671"/>
      <c r="J206" s="1674">
        <v>-396952397</v>
      </c>
      <c r="K206" s="1671"/>
      <c r="L206" s="1671"/>
      <c r="M206" s="1674">
        <v>-530433935</v>
      </c>
      <c r="N206" s="1195"/>
      <c r="O206" s="1639"/>
      <c r="P206" s="1571">
        <f>ROUND(K206/1000,0)</f>
        <v>0</v>
      </c>
    </row>
    <row r="207" spans="1:16" hidden="1">
      <c r="A207" s="1069">
        <f t="shared" si="3"/>
        <v>10</v>
      </c>
      <c r="B207" s="1700">
        <v>1324004000</v>
      </c>
      <c r="C207" s="1675" t="s">
        <v>321</v>
      </c>
      <c r="D207" s="1674">
        <v>164061442</v>
      </c>
      <c r="E207" s="1674">
        <v>92888743</v>
      </c>
      <c r="F207" s="1671"/>
      <c r="G207" s="1671"/>
      <c r="H207" s="1671"/>
      <c r="I207" s="1671"/>
      <c r="J207" s="1674">
        <v>884612867</v>
      </c>
      <c r="K207" s="1671"/>
      <c r="L207" s="1671"/>
      <c r="M207" s="1674">
        <v>1141563052</v>
      </c>
      <c r="N207" s="1195"/>
      <c r="O207" s="1639"/>
      <c r="P207" s="1571">
        <f>ROUND(K207/1000,0)</f>
        <v>0</v>
      </c>
    </row>
    <row r="208" spans="1:16">
      <c r="A208" s="1069">
        <f t="shared" si="3"/>
        <v>32</v>
      </c>
      <c r="B208" s="1680" t="s">
        <v>322</v>
      </c>
      <c r="C208" s="1675" t="s">
        <v>323</v>
      </c>
      <c r="D208" s="1674">
        <v>9646291</v>
      </c>
      <c r="E208" s="1674">
        <v>2396550770</v>
      </c>
      <c r="F208" s="1671"/>
      <c r="G208" s="1674">
        <v>7916988</v>
      </c>
      <c r="H208" s="1672">
        <v>0</v>
      </c>
      <c r="I208" s="1671"/>
      <c r="J208" s="1674">
        <v>1364610030</v>
      </c>
      <c r="K208" s="1671"/>
      <c r="L208" s="1671"/>
      <c r="M208" s="1674">
        <v>3778724079</v>
      </c>
      <c r="N208" s="1195"/>
      <c r="O208" s="1639">
        <f>ROUND(M208/1000,0)</f>
        <v>3778724</v>
      </c>
      <c r="P208" s="1571">
        <f>ROUND(K208/1000,0)</f>
        <v>0</v>
      </c>
    </row>
    <row r="209" spans="1:16" hidden="1">
      <c r="A209" s="1069">
        <f t="shared" si="3"/>
        <v>10</v>
      </c>
      <c r="B209" s="1700">
        <v>1350003000</v>
      </c>
      <c r="C209" s="1675" t="s">
        <v>325</v>
      </c>
      <c r="D209" s="1671"/>
      <c r="E209" s="1671"/>
      <c r="F209" s="1671"/>
      <c r="G209" s="1671"/>
      <c r="H209" s="1671"/>
      <c r="I209" s="1671"/>
      <c r="J209" s="1674">
        <v>49090483</v>
      </c>
      <c r="K209" s="1671"/>
      <c r="L209" s="1671"/>
      <c r="M209" s="1674">
        <v>49090483</v>
      </c>
      <c r="N209" s="1195"/>
      <c r="O209" s="1639"/>
      <c r="P209" s="1571">
        <f>ROUND(K209/1000,0)</f>
        <v>0</v>
      </c>
    </row>
    <row r="210" spans="1:16" hidden="1">
      <c r="A210" s="1069">
        <f t="shared" si="3"/>
        <v>10</v>
      </c>
      <c r="B210" s="1700">
        <v>1321009900</v>
      </c>
      <c r="C210" s="1675" t="s">
        <v>327</v>
      </c>
      <c r="D210" s="1674">
        <v>-6609430</v>
      </c>
      <c r="E210" s="1674">
        <v>-31263433</v>
      </c>
      <c r="F210" s="1671"/>
      <c r="G210" s="1671"/>
      <c r="H210" s="1671"/>
      <c r="I210" s="1671"/>
      <c r="J210" s="1674">
        <v>-424657076</v>
      </c>
      <c r="K210" s="1671"/>
      <c r="L210" s="1671"/>
      <c r="M210" s="1674">
        <v>-462529939</v>
      </c>
      <c r="N210" s="1195"/>
      <c r="O210" s="1639"/>
      <c r="P210" s="1571"/>
    </row>
    <row r="211" spans="1:16" hidden="1">
      <c r="A211" s="1069">
        <f t="shared" si="3"/>
        <v>10</v>
      </c>
      <c r="B211" s="1700">
        <v>1321002500</v>
      </c>
      <c r="C211" s="1675" t="s">
        <v>329</v>
      </c>
      <c r="D211" s="1674">
        <v>6609430</v>
      </c>
      <c r="E211" s="1674">
        <v>31263433</v>
      </c>
      <c r="F211" s="1671"/>
      <c r="G211" s="1671"/>
      <c r="H211" s="1671"/>
      <c r="I211" s="1671"/>
      <c r="J211" s="1674">
        <v>424657076</v>
      </c>
      <c r="K211" s="1671"/>
      <c r="L211" s="1671"/>
      <c r="M211" s="1674">
        <v>462529939</v>
      </c>
      <c r="N211" s="1195"/>
      <c r="O211" s="1639"/>
      <c r="P211" s="1571"/>
    </row>
    <row r="212" spans="1:16" hidden="1">
      <c r="A212" s="1069">
        <f t="shared" si="3"/>
        <v>10</v>
      </c>
      <c r="B212" s="1700">
        <v>1324005000</v>
      </c>
      <c r="C212" s="1675" t="s">
        <v>331</v>
      </c>
      <c r="D212" s="1671"/>
      <c r="E212" s="1671"/>
      <c r="F212" s="1671"/>
      <c r="G212" s="1674">
        <v>7916988</v>
      </c>
      <c r="H212" s="1672">
        <v>0</v>
      </c>
      <c r="I212" s="1671"/>
      <c r="J212" s="1674">
        <v>1303555251</v>
      </c>
      <c r="K212" s="1671"/>
      <c r="L212" s="1671"/>
      <c r="M212" s="1674">
        <v>1311472239</v>
      </c>
      <c r="N212" s="1195"/>
      <c r="O212" s="1639"/>
      <c r="P212" s="1571"/>
    </row>
    <row r="213" spans="1:16" hidden="1">
      <c r="A213" s="1069">
        <f t="shared" si="3"/>
        <v>10</v>
      </c>
      <c r="B213" s="1700">
        <v>1324009999</v>
      </c>
      <c r="C213" s="1675" t="s">
        <v>333</v>
      </c>
      <c r="D213" s="1671"/>
      <c r="E213" s="1674">
        <v>1114375804</v>
      </c>
      <c r="F213" s="1671"/>
      <c r="G213" s="1671"/>
      <c r="H213" s="1671"/>
      <c r="I213" s="1671"/>
      <c r="J213" s="1671"/>
      <c r="K213" s="1671"/>
      <c r="L213" s="1671"/>
      <c r="M213" s="1674">
        <v>1114375804</v>
      </c>
      <c r="N213" s="1195"/>
      <c r="O213" s="1639"/>
      <c r="P213" s="1571"/>
    </row>
    <row r="214" spans="1:16" hidden="1">
      <c r="A214" s="1069">
        <f t="shared" si="3"/>
        <v>10</v>
      </c>
      <c r="B214" s="1700">
        <v>1324001000</v>
      </c>
      <c r="C214" s="1675" t="s">
        <v>335</v>
      </c>
      <c r="D214" s="1671"/>
      <c r="E214" s="1674">
        <v>1184317871</v>
      </c>
      <c r="F214" s="1671"/>
      <c r="G214" s="1671"/>
      <c r="H214" s="1671"/>
      <c r="I214" s="1671"/>
      <c r="J214" s="1671"/>
      <c r="K214" s="1671"/>
      <c r="L214" s="1671"/>
      <c r="M214" s="1674">
        <v>1184317871</v>
      </c>
      <c r="N214" s="1195"/>
      <c r="O214" s="1639"/>
      <c r="P214" s="1571">
        <f>ROUND(K214/1000,0)</f>
        <v>0</v>
      </c>
    </row>
    <row r="215" spans="1:16" hidden="1">
      <c r="A215" s="1069">
        <f t="shared" si="3"/>
        <v>10</v>
      </c>
      <c r="B215" s="1700">
        <v>1324001500</v>
      </c>
      <c r="C215" s="1675" t="s">
        <v>336</v>
      </c>
      <c r="D215" s="1674">
        <v>9646291</v>
      </c>
      <c r="E215" s="1674">
        <v>97857095</v>
      </c>
      <c r="F215" s="1671"/>
      <c r="G215" s="1671"/>
      <c r="H215" s="1671"/>
      <c r="I215" s="1671"/>
      <c r="J215" s="1674">
        <v>11964296</v>
      </c>
      <c r="K215" s="1671"/>
      <c r="L215" s="1671"/>
      <c r="M215" s="1674">
        <v>119467682</v>
      </c>
      <c r="N215" s="1195"/>
      <c r="O215" s="1639"/>
      <c r="P215" s="1571"/>
    </row>
    <row r="216" spans="1:16">
      <c r="A216" s="1069">
        <f t="shared" si="3"/>
        <v>32</v>
      </c>
      <c r="B216" s="1680" t="s">
        <v>337</v>
      </c>
      <c r="C216" s="1675" t="s">
        <v>338</v>
      </c>
      <c r="D216" s="1674">
        <v>642017425</v>
      </c>
      <c r="E216" s="1674">
        <v>71596672546</v>
      </c>
      <c r="F216" s="1671"/>
      <c r="G216" s="1671"/>
      <c r="H216" s="1671"/>
      <c r="I216" s="1671"/>
      <c r="J216" s="1674">
        <v>346368533312</v>
      </c>
      <c r="K216" s="1674">
        <v>443960729250</v>
      </c>
      <c r="L216" s="1674">
        <v>-862567952533</v>
      </c>
      <c r="M216" s="1672">
        <v>0</v>
      </c>
      <c r="N216" s="1195"/>
      <c r="O216" s="1639">
        <f>ROUND(M216/1000,0)</f>
        <v>0</v>
      </c>
      <c r="P216" s="1571">
        <f>ROUND(K216/1000,0)</f>
        <v>443960729</v>
      </c>
    </row>
    <row r="217" spans="1:16" hidden="1">
      <c r="A217" s="1069">
        <f t="shared" si="3"/>
        <v>10</v>
      </c>
      <c r="B217" s="1700">
        <v>1320000500</v>
      </c>
      <c r="C217" s="1675" t="s">
        <v>340</v>
      </c>
      <c r="D217" s="1674">
        <v>642017425</v>
      </c>
      <c r="E217" s="1674">
        <v>71596672546</v>
      </c>
      <c r="F217" s="1671"/>
      <c r="G217" s="1671"/>
      <c r="H217" s="1671"/>
      <c r="I217" s="1671"/>
      <c r="J217" s="1674">
        <v>346368533312</v>
      </c>
      <c r="K217" s="1674">
        <v>443960729250</v>
      </c>
      <c r="L217" s="1674">
        <v>-862567952533</v>
      </c>
      <c r="M217" s="1672">
        <v>0</v>
      </c>
      <c r="N217" s="1195"/>
      <c r="O217" s="1639"/>
      <c r="P217" s="1571"/>
    </row>
    <row r="218" spans="1:16">
      <c r="A218" s="1069">
        <f t="shared" si="3"/>
        <v>32</v>
      </c>
      <c r="B218" s="1680" t="s">
        <v>341</v>
      </c>
      <c r="C218" s="1675" t="s">
        <v>342</v>
      </c>
      <c r="D218" s="1674">
        <v>22810958014</v>
      </c>
      <c r="E218" s="1674">
        <v>101661008419</v>
      </c>
      <c r="F218" s="1674">
        <v>48281994</v>
      </c>
      <c r="G218" s="1674">
        <v>18977732</v>
      </c>
      <c r="H218" s="1674">
        <v>200089578</v>
      </c>
      <c r="I218" s="1674">
        <v>13700000</v>
      </c>
      <c r="J218" s="1674">
        <v>107335973180</v>
      </c>
      <c r="K218" s="1674">
        <v>4</v>
      </c>
      <c r="L218" s="1674">
        <v>-341275943</v>
      </c>
      <c r="M218" s="1674">
        <v>231747712978</v>
      </c>
      <c r="N218" s="1195"/>
      <c r="O218" s="1639">
        <f>ROUND(M218/1000,0)</f>
        <v>231747713</v>
      </c>
      <c r="P218" s="1571">
        <f>ROUND(K218/1000,0)</f>
        <v>0</v>
      </c>
    </row>
    <row r="219" spans="1:16" hidden="1">
      <c r="A219" s="1069">
        <f t="shared" si="3"/>
        <v>10</v>
      </c>
      <c r="B219" s="1700">
        <v>1350002050</v>
      </c>
      <c r="C219" s="1675" t="s">
        <v>344</v>
      </c>
      <c r="D219" s="1672">
        <v>0</v>
      </c>
      <c r="E219" s="1674">
        <v>798198</v>
      </c>
      <c r="F219" s="1671"/>
      <c r="G219" s="1672">
        <v>0</v>
      </c>
      <c r="H219" s="1671"/>
      <c r="I219" s="1671"/>
      <c r="J219" s="1674">
        <v>799433735</v>
      </c>
      <c r="K219" s="1671"/>
      <c r="L219" s="1671"/>
      <c r="M219" s="1674">
        <v>800231933</v>
      </c>
      <c r="N219" s="1195"/>
      <c r="O219" s="1639"/>
      <c r="P219" s="1571"/>
    </row>
    <row r="220" spans="1:16" hidden="1">
      <c r="A220" s="1069">
        <f t="shared" si="3"/>
        <v>10</v>
      </c>
      <c r="B220" s="1700">
        <v>1320003000</v>
      </c>
      <c r="C220" s="1675" t="s">
        <v>346</v>
      </c>
      <c r="D220" s="1671"/>
      <c r="E220" s="1671"/>
      <c r="F220" s="1671"/>
      <c r="G220" s="1671"/>
      <c r="H220" s="1671"/>
      <c r="I220" s="1671"/>
      <c r="J220" s="1674">
        <v>31238043</v>
      </c>
      <c r="K220" s="1671"/>
      <c r="L220" s="1671"/>
      <c r="M220" s="1674">
        <v>31238043</v>
      </c>
      <c r="N220" s="1195"/>
      <c r="O220" s="1639"/>
      <c r="P220" s="1571"/>
    </row>
    <row r="221" spans="1:16" hidden="1">
      <c r="A221" s="1069">
        <f t="shared" si="3"/>
        <v>10</v>
      </c>
      <c r="B221" s="1700">
        <v>1315009900</v>
      </c>
      <c r="C221" s="1675" t="s">
        <v>348</v>
      </c>
      <c r="D221" s="1671"/>
      <c r="E221" s="1671"/>
      <c r="F221" s="1671"/>
      <c r="G221" s="1671"/>
      <c r="H221" s="1671"/>
      <c r="I221" s="1671"/>
      <c r="J221" s="1674">
        <v>-3975135292</v>
      </c>
      <c r="K221" s="1671"/>
      <c r="L221" s="1671"/>
      <c r="M221" s="1674">
        <v>-3975135292</v>
      </c>
      <c r="N221" s="1195"/>
      <c r="O221" s="1639"/>
      <c r="P221" s="1571"/>
    </row>
    <row r="222" spans="1:16" hidden="1">
      <c r="A222" s="1069">
        <f t="shared" si="3"/>
        <v>10</v>
      </c>
      <c r="B222" s="1700">
        <v>1315001100</v>
      </c>
      <c r="C222" s="1675" t="s">
        <v>350</v>
      </c>
      <c r="D222" s="1671"/>
      <c r="E222" s="1671"/>
      <c r="F222" s="1671"/>
      <c r="G222" s="1671"/>
      <c r="H222" s="1671"/>
      <c r="I222" s="1671"/>
      <c r="J222" s="1674">
        <v>7395600667</v>
      </c>
      <c r="K222" s="1671"/>
      <c r="L222" s="1671"/>
      <c r="M222" s="1674">
        <v>7395600667</v>
      </c>
      <c r="N222" s="1195"/>
      <c r="O222" s="1639"/>
      <c r="P222" s="1571">
        <f>ROUND(K222/1000,0)</f>
        <v>0</v>
      </c>
    </row>
    <row r="223" spans="1:16" hidden="1">
      <c r="A223" s="1069">
        <f t="shared" si="3"/>
        <v>10</v>
      </c>
      <c r="B223" s="1700">
        <v>1312009900</v>
      </c>
      <c r="C223" s="1675" t="s">
        <v>352</v>
      </c>
      <c r="D223" s="1674">
        <v>-3161834</v>
      </c>
      <c r="E223" s="1674">
        <v>-2512401584</v>
      </c>
      <c r="F223" s="1671"/>
      <c r="G223" s="1671"/>
      <c r="H223" s="1671"/>
      <c r="I223" s="1671"/>
      <c r="J223" s="1674">
        <v>-1735992565</v>
      </c>
      <c r="K223" s="1671"/>
      <c r="L223" s="1671"/>
      <c r="M223" s="1674">
        <v>-4251555983</v>
      </c>
      <c r="N223" s="1195"/>
      <c r="O223" s="1639"/>
      <c r="P223" s="1571"/>
    </row>
    <row r="224" spans="1:16" hidden="1">
      <c r="A224" s="1069">
        <f t="shared" si="3"/>
        <v>10</v>
      </c>
      <c r="B224" s="1700">
        <v>1312005000</v>
      </c>
      <c r="C224" s="1675" t="s">
        <v>354</v>
      </c>
      <c r="D224" s="1671"/>
      <c r="E224" s="1671"/>
      <c r="F224" s="1671"/>
      <c r="G224" s="1671"/>
      <c r="H224" s="1671"/>
      <c r="I224" s="1671"/>
      <c r="J224" s="1674">
        <v>15933450</v>
      </c>
      <c r="K224" s="1671"/>
      <c r="L224" s="1671"/>
      <c r="M224" s="1674">
        <v>15933450</v>
      </c>
      <c r="N224" s="1195"/>
      <c r="O224" s="1639"/>
      <c r="P224" s="1571">
        <f>ROUND(K224/1000,0)</f>
        <v>0</v>
      </c>
    </row>
    <row r="225" spans="1:16" hidden="1">
      <c r="A225" s="1069">
        <f t="shared" si="3"/>
        <v>10</v>
      </c>
      <c r="B225" s="1700">
        <v>1312001000</v>
      </c>
      <c r="C225" s="1675" t="s">
        <v>356</v>
      </c>
      <c r="D225" s="1674">
        <v>869834484</v>
      </c>
      <c r="E225" s="1674">
        <v>10274333606</v>
      </c>
      <c r="F225" s="1671"/>
      <c r="G225" s="1671"/>
      <c r="H225" s="1671"/>
      <c r="I225" s="1671"/>
      <c r="J225" s="1674">
        <v>12290303789</v>
      </c>
      <c r="K225" s="1671"/>
      <c r="L225" s="1674">
        <v>-113794722</v>
      </c>
      <c r="M225" s="1674">
        <v>23320677157</v>
      </c>
      <c r="N225" s="1195"/>
      <c r="O225" s="1639"/>
      <c r="P225" s="1571"/>
    </row>
    <row r="226" spans="1:16" hidden="1">
      <c r="A226" s="1069">
        <f t="shared" si="3"/>
        <v>10</v>
      </c>
      <c r="B226" s="1700">
        <v>1310009900</v>
      </c>
      <c r="C226" s="1675" t="s">
        <v>358</v>
      </c>
      <c r="D226" s="1674">
        <v>-1807700010</v>
      </c>
      <c r="E226" s="1674">
        <v>-2483922398</v>
      </c>
      <c r="F226" s="1671"/>
      <c r="G226" s="1671"/>
      <c r="H226" s="1671"/>
      <c r="I226" s="1671"/>
      <c r="J226" s="1674">
        <v>-1115204166</v>
      </c>
      <c r="K226" s="1671"/>
      <c r="L226" s="1671"/>
      <c r="M226" s="1674">
        <v>-5406826574</v>
      </c>
      <c r="N226" s="1195"/>
      <c r="O226" s="1639"/>
      <c r="P226" s="1571"/>
    </row>
    <row r="227" spans="1:16" hidden="1">
      <c r="A227" s="1069">
        <f t="shared" si="3"/>
        <v>10</v>
      </c>
      <c r="B227" s="1700">
        <v>1310001000</v>
      </c>
      <c r="C227" s="1675" t="s">
        <v>360</v>
      </c>
      <c r="D227" s="1674">
        <v>23742350235</v>
      </c>
      <c r="E227" s="1674">
        <v>96264787559</v>
      </c>
      <c r="F227" s="1674">
        <v>13700000</v>
      </c>
      <c r="G227" s="1674">
        <v>13700000</v>
      </c>
      <c r="H227" s="1674">
        <v>13700000</v>
      </c>
      <c r="I227" s="1674">
        <v>13700000</v>
      </c>
      <c r="J227" s="1674">
        <v>80905145882</v>
      </c>
      <c r="K227" s="1671"/>
      <c r="L227" s="1674">
        <v>-227481221</v>
      </c>
      <c r="M227" s="1674">
        <v>200739602455</v>
      </c>
      <c r="N227" s="1195"/>
      <c r="O227" s="1639"/>
      <c r="P227" s="1571"/>
    </row>
    <row r="228" spans="1:16" hidden="1">
      <c r="A228" s="1069">
        <f t="shared" si="3"/>
        <v>10</v>
      </c>
      <c r="B228" s="1700">
        <v>1270003000</v>
      </c>
      <c r="C228" s="1675" t="s">
        <v>362</v>
      </c>
      <c r="D228" s="1674">
        <v>-209455826</v>
      </c>
      <c r="E228" s="1674">
        <v>-1667125881</v>
      </c>
      <c r="F228" s="1674">
        <v>-75683343</v>
      </c>
      <c r="G228" s="1674">
        <v>-42307979</v>
      </c>
      <c r="H228" s="1674">
        <v>-446756054</v>
      </c>
      <c r="I228" s="1674">
        <v>-873950682</v>
      </c>
      <c r="J228" s="1674">
        <v>-57064740534</v>
      </c>
      <c r="K228" s="1671"/>
      <c r="L228" s="1671"/>
      <c r="M228" s="1674">
        <v>-60380020299</v>
      </c>
      <c r="N228" s="1195"/>
      <c r="O228" s="1639"/>
      <c r="P228" s="1571"/>
    </row>
    <row r="229" spans="1:16" hidden="1">
      <c r="A229" s="1069">
        <f t="shared" si="3"/>
        <v>10</v>
      </c>
      <c r="B229" s="1700">
        <v>1220003000</v>
      </c>
      <c r="C229" s="1675" t="s">
        <v>364</v>
      </c>
      <c r="D229" s="1674">
        <v>215774391</v>
      </c>
      <c r="E229" s="1674">
        <v>1769960799</v>
      </c>
      <c r="F229" s="1674">
        <v>110265337</v>
      </c>
      <c r="G229" s="1674">
        <v>47585711</v>
      </c>
      <c r="H229" s="1674">
        <v>633145632</v>
      </c>
      <c r="I229" s="1674">
        <v>873950682</v>
      </c>
      <c r="J229" s="1674">
        <v>69132307047</v>
      </c>
      <c r="K229" s="1671"/>
      <c r="L229" s="1671"/>
      <c r="M229" s="1674">
        <v>72782989599</v>
      </c>
      <c r="N229" s="1195"/>
      <c r="O229" s="1639"/>
      <c r="P229" s="1571"/>
    </row>
    <row r="230" spans="1:16" hidden="1">
      <c r="A230" s="1069">
        <f t="shared" si="3"/>
        <v>10</v>
      </c>
      <c r="B230" s="1700">
        <v>1270003100</v>
      </c>
      <c r="C230" s="1675" t="s">
        <v>2141</v>
      </c>
      <c r="D230" s="1671"/>
      <c r="E230" s="1671"/>
      <c r="F230" s="1671"/>
      <c r="G230" s="1671"/>
      <c r="H230" s="1671"/>
      <c r="I230" s="1671"/>
      <c r="J230" s="1671"/>
      <c r="K230" s="1674">
        <v>-8221613</v>
      </c>
      <c r="L230" s="1671"/>
      <c r="M230" s="1674">
        <v>-8221613</v>
      </c>
      <c r="N230" s="1195"/>
      <c r="O230" s="1639"/>
      <c r="P230" s="1571"/>
    </row>
    <row r="231" spans="1:16" hidden="1">
      <c r="A231" s="1069">
        <f t="shared" si="3"/>
        <v>10</v>
      </c>
      <c r="B231" s="1700">
        <v>1220003100</v>
      </c>
      <c r="C231" s="1675" t="s">
        <v>364</v>
      </c>
      <c r="D231" s="1671"/>
      <c r="E231" s="1671"/>
      <c r="F231" s="1671"/>
      <c r="G231" s="1671"/>
      <c r="H231" s="1671"/>
      <c r="I231" s="1671"/>
      <c r="J231" s="1671"/>
      <c r="K231" s="1674">
        <v>8221617</v>
      </c>
      <c r="L231" s="1671"/>
      <c r="M231" s="1674">
        <v>8221617</v>
      </c>
      <c r="N231" s="1195"/>
      <c r="O231" s="1639"/>
      <c r="P231" s="1571"/>
    </row>
    <row r="232" spans="1:16" hidden="1">
      <c r="A232" s="1069">
        <f t="shared" si="3"/>
        <v>10</v>
      </c>
      <c r="B232" s="1700">
        <v>1350002200</v>
      </c>
      <c r="C232" s="1675" t="s">
        <v>366</v>
      </c>
      <c r="D232" s="1674">
        <v>3316574</v>
      </c>
      <c r="E232" s="1674">
        <v>14578120</v>
      </c>
      <c r="F232" s="1671"/>
      <c r="G232" s="1671"/>
      <c r="H232" s="1671"/>
      <c r="I232" s="1671"/>
      <c r="J232" s="1674">
        <v>459825371</v>
      </c>
      <c r="K232" s="1671"/>
      <c r="L232" s="1671"/>
      <c r="M232" s="1674">
        <v>477720065</v>
      </c>
      <c r="N232" s="1195"/>
      <c r="O232" s="1639"/>
      <c r="P232" s="1571"/>
    </row>
    <row r="233" spans="1:16" hidden="1">
      <c r="A233" s="1069">
        <f t="shared" si="3"/>
        <v>10</v>
      </c>
      <c r="B233" s="1700">
        <v>1350005000</v>
      </c>
      <c r="C233" s="1675" t="s">
        <v>368</v>
      </c>
      <c r="D233" s="1671"/>
      <c r="E233" s="1671"/>
      <c r="F233" s="1671"/>
      <c r="G233" s="1671"/>
      <c r="H233" s="1671"/>
      <c r="I233" s="1671"/>
      <c r="J233" s="1674">
        <v>230198639</v>
      </c>
      <c r="K233" s="1671"/>
      <c r="L233" s="1671"/>
      <c r="M233" s="1674">
        <v>230198639</v>
      </c>
      <c r="N233" s="1195"/>
      <c r="O233" s="1639"/>
      <c r="P233" s="1571"/>
    </row>
    <row r="234" spans="1:16" hidden="1">
      <c r="A234" s="1069">
        <f t="shared" si="3"/>
        <v>10</v>
      </c>
      <c r="B234" s="1700">
        <v>1350005500</v>
      </c>
      <c r="C234" s="1675" t="s">
        <v>370</v>
      </c>
      <c r="D234" s="1671"/>
      <c r="E234" s="1671"/>
      <c r="F234" s="1671"/>
      <c r="G234" s="1671"/>
      <c r="H234" s="1671"/>
      <c r="I234" s="1671"/>
      <c r="J234" s="1674">
        <v>-32940886</v>
      </c>
      <c r="K234" s="1671"/>
      <c r="L234" s="1671"/>
      <c r="M234" s="1674">
        <v>-32940886</v>
      </c>
      <c r="N234" s="1195"/>
      <c r="O234" s="1639"/>
      <c r="P234" s="1571"/>
    </row>
    <row r="235" spans="1:16">
      <c r="A235" s="1069">
        <f t="shared" si="3"/>
        <v>9</v>
      </c>
      <c r="B235" s="1680" t="s">
        <v>371</v>
      </c>
      <c r="C235" s="1675" t="s">
        <v>372</v>
      </c>
      <c r="D235" s="1671"/>
      <c r="E235" s="1671"/>
      <c r="F235" s="1671"/>
      <c r="G235" s="1671"/>
      <c r="H235" s="1671"/>
      <c r="I235" s="1671"/>
      <c r="J235" s="1674">
        <v>33823049472</v>
      </c>
      <c r="K235" s="1674">
        <v>271348419004</v>
      </c>
      <c r="L235" s="1671"/>
      <c r="M235" s="1674">
        <v>305171468476</v>
      </c>
      <c r="N235" s="1195"/>
      <c r="O235" s="1639">
        <f>ROUND(M235/1000,0)</f>
        <v>305171468</v>
      </c>
      <c r="P235" s="1571">
        <f>ROUND(K235/1000,0)</f>
        <v>271348419</v>
      </c>
    </row>
    <row r="236" spans="1:16" hidden="1">
      <c r="A236" s="1069">
        <f t="shared" si="3"/>
        <v>10</v>
      </c>
      <c r="B236" s="1700">
        <v>1320001000</v>
      </c>
      <c r="C236" s="1675" t="s">
        <v>374</v>
      </c>
      <c r="D236" s="1671"/>
      <c r="E236" s="1671"/>
      <c r="F236" s="1671"/>
      <c r="G236" s="1671"/>
      <c r="H236" s="1671"/>
      <c r="I236" s="1671"/>
      <c r="J236" s="1674">
        <v>33823049472</v>
      </c>
      <c r="K236" s="1674">
        <v>271348419004</v>
      </c>
      <c r="L236" s="1671"/>
      <c r="M236" s="1674">
        <v>305171468476</v>
      </c>
      <c r="N236" s="1195"/>
      <c r="O236" s="1639"/>
      <c r="P236" s="1571"/>
    </row>
    <row r="237" spans="1:16">
      <c r="A237" s="1069">
        <f t="shared" si="3"/>
        <v>31</v>
      </c>
      <c r="B237" s="1680" t="s">
        <v>375</v>
      </c>
      <c r="C237" s="1675" t="s">
        <v>376</v>
      </c>
      <c r="D237" s="1674">
        <v>75759250683</v>
      </c>
      <c r="E237" s="1674">
        <v>239870444199</v>
      </c>
      <c r="F237" s="1674">
        <v>824511181</v>
      </c>
      <c r="G237" s="1674">
        <v>2042923442</v>
      </c>
      <c r="H237" s="1674">
        <v>5098521951</v>
      </c>
      <c r="I237" s="1674">
        <v>3178427113</v>
      </c>
      <c r="J237" s="1674">
        <v>1479286717045</v>
      </c>
      <c r="K237" s="1672">
        <v>0</v>
      </c>
      <c r="L237" s="1674">
        <v>-689863718</v>
      </c>
      <c r="M237" s="1674">
        <v>1805370931896</v>
      </c>
      <c r="N237" s="1195"/>
      <c r="O237" s="1639">
        <f>ROUND(M237/1000,0)</f>
        <v>1805370932</v>
      </c>
      <c r="P237" s="1571">
        <f>ROUND(K237/1000,0)</f>
        <v>0</v>
      </c>
    </row>
    <row r="238" spans="1:16" hidden="1">
      <c r="A238" s="1069">
        <f t="shared" si="3"/>
        <v>10</v>
      </c>
      <c r="B238" s="1700">
        <v>1314001000</v>
      </c>
      <c r="C238" s="1675" t="s">
        <v>378</v>
      </c>
      <c r="D238" s="1674">
        <v>30422611</v>
      </c>
      <c r="E238" s="1674">
        <v>37031954</v>
      </c>
      <c r="F238" s="1674">
        <v>41424474</v>
      </c>
      <c r="G238" s="1674">
        <v>604362912</v>
      </c>
      <c r="H238" s="1674">
        <v>683641618</v>
      </c>
      <c r="I238" s="1671"/>
      <c r="J238" s="1674">
        <v>571163459</v>
      </c>
      <c r="K238" s="1671"/>
      <c r="L238" s="1671"/>
      <c r="M238" s="1674">
        <v>1968047028</v>
      </c>
      <c r="N238" s="1195"/>
      <c r="O238" s="1639"/>
      <c r="P238" s="1571"/>
    </row>
    <row r="239" spans="1:16" hidden="1">
      <c r="A239" s="1069">
        <f t="shared" si="3"/>
        <v>10</v>
      </c>
      <c r="B239" s="1700">
        <v>1314009900</v>
      </c>
      <c r="C239" s="1675" t="s">
        <v>380</v>
      </c>
      <c r="D239" s="1674">
        <v>-30422608</v>
      </c>
      <c r="E239" s="1674">
        <v>-37031951</v>
      </c>
      <c r="F239" s="1674">
        <v>-41122985</v>
      </c>
      <c r="G239" s="1674">
        <v>-202005815</v>
      </c>
      <c r="H239" s="1674">
        <v>-321255250</v>
      </c>
      <c r="I239" s="1671"/>
      <c r="J239" s="1674">
        <v>-549277131</v>
      </c>
      <c r="K239" s="1671"/>
      <c r="L239" s="1671"/>
      <c r="M239" s="1674">
        <v>-1181115740</v>
      </c>
      <c r="N239" s="1195"/>
      <c r="O239" s="1639"/>
      <c r="P239" s="1571"/>
    </row>
    <row r="240" spans="1:16" hidden="1">
      <c r="A240" s="1069">
        <f t="shared" si="3"/>
        <v>10</v>
      </c>
      <c r="B240" s="1700">
        <v>1220002100</v>
      </c>
      <c r="C240" s="1675" t="s">
        <v>400</v>
      </c>
      <c r="D240" s="1671"/>
      <c r="E240" s="1671"/>
      <c r="F240" s="1671"/>
      <c r="G240" s="1671"/>
      <c r="H240" s="1671"/>
      <c r="I240" s="1671"/>
      <c r="J240" s="1671"/>
      <c r="K240" s="1674">
        <v>9948046</v>
      </c>
      <c r="L240" s="1671"/>
      <c r="M240" s="1674">
        <v>9948046</v>
      </c>
      <c r="N240" s="1195"/>
      <c r="O240" s="1639"/>
      <c r="P240" s="1571"/>
    </row>
    <row r="241" spans="1:16" hidden="1">
      <c r="A241" s="1069">
        <f t="shared" si="3"/>
        <v>10</v>
      </c>
      <c r="B241" s="1700">
        <v>1224001100</v>
      </c>
      <c r="C241" s="1675" t="s">
        <v>406</v>
      </c>
      <c r="D241" s="1671"/>
      <c r="E241" s="1671"/>
      <c r="F241" s="1671"/>
      <c r="G241" s="1671"/>
      <c r="H241" s="1671"/>
      <c r="I241" s="1671"/>
      <c r="J241" s="1671"/>
      <c r="K241" s="1674">
        <v>33666829</v>
      </c>
      <c r="L241" s="1671"/>
      <c r="M241" s="1674">
        <v>33666829</v>
      </c>
      <c r="N241" s="1195"/>
      <c r="O241" s="1639"/>
      <c r="P241" s="1571">
        <f>ROUND(K241/1000,0)</f>
        <v>33667</v>
      </c>
    </row>
    <row r="242" spans="1:16" hidden="1">
      <c r="A242" s="1069">
        <f t="shared" si="3"/>
        <v>10</v>
      </c>
      <c r="B242" s="1700">
        <v>1270002100</v>
      </c>
      <c r="C242" s="1675" t="s">
        <v>2142</v>
      </c>
      <c r="D242" s="1671"/>
      <c r="E242" s="1671"/>
      <c r="F242" s="1671"/>
      <c r="G242" s="1671"/>
      <c r="H242" s="1671"/>
      <c r="I242" s="1671"/>
      <c r="J242" s="1671"/>
      <c r="K242" s="1674">
        <v>-9948046</v>
      </c>
      <c r="L242" s="1671"/>
      <c r="M242" s="1674">
        <v>-9948046</v>
      </c>
      <c r="N242" s="1195"/>
      <c r="O242" s="1639"/>
      <c r="P242" s="1571"/>
    </row>
    <row r="243" spans="1:16" hidden="1">
      <c r="A243" s="1069">
        <f t="shared" si="3"/>
        <v>10</v>
      </c>
      <c r="B243" s="1700">
        <v>1274001100</v>
      </c>
      <c r="C243" s="1675" t="s">
        <v>438</v>
      </c>
      <c r="D243" s="1671"/>
      <c r="E243" s="1671"/>
      <c r="F243" s="1671"/>
      <c r="G243" s="1671"/>
      <c r="H243" s="1671"/>
      <c r="I243" s="1671"/>
      <c r="J243" s="1671"/>
      <c r="K243" s="1674">
        <v>-33666827</v>
      </c>
      <c r="L243" s="1671"/>
      <c r="M243" s="1674">
        <v>-33666827</v>
      </c>
      <c r="N243" s="1195"/>
      <c r="O243" s="1639"/>
      <c r="P243" s="1571">
        <f>ROUND(K243/1000,0)</f>
        <v>-33667</v>
      </c>
    </row>
    <row r="244" spans="1:16" hidden="1">
      <c r="A244" s="1069">
        <f t="shared" si="3"/>
        <v>10</v>
      </c>
      <c r="B244" s="1700">
        <v>1202001000</v>
      </c>
      <c r="C244" s="1675" t="s">
        <v>382</v>
      </c>
      <c r="D244" s="1674">
        <v>8508785247</v>
      </c>
      <c r="E244" s="1674">
        <v>87509018722</v>
      </c>
      <c r="F244" s="1671"/>
      <c r="G244" s="1671"/>
      <c r="H244" s="1674">
        <v>587024145</v>
      </c>
      <c r="I244" s="1671"/>
      <c r="J244" s="1674">
        <v>262177717439</v>
      </c>
      <c r="K244" s="1671"/>
      <c r="L244" s="1674">
        <v>-239838666</v>
      </c>
      <c r="M244" s="1674">
        <v>358542706887</v>
      </c>
      <c r="N244" s="1195"/>
      <c r="O244" s="1639"/>
      <c r="P244" s="1571"/>
    </row>
    <row r="245" spans="1:16" hidden="1">
      <c r="A245" s="1069">
        <f t="shared" si="3"/>
        <v>10</v>
      </c>
      <c r="B245" s="1700">
        <v>1210001000</v>
      </c>
      <c r="C245" s="1675" t="s">
        <v>384</v>
      </c>
      <c r="D245" s="1674">
        <v>3947844753</v>
      </c>
      <c r="E245" s="1674">
        <v>8627802956</v>
      </c>
      <c r="F245" s="1674">
        <v>77861594</v>
      </c>
      <c r="G245" s="1674">
        <v>4142235</v>
      </c>
      <c r="H245" s="1674">
        <v>2172766395</v>
      </c>
      <c r="I245" s="1674">
        <v>1728000</v>
      </c>
      <c r="J245" s="1674">
        <v>79420571288</v>
      </c>
      <c r="K245" s="1671"/>
      <c r="L245" s="1674">
        <v>-382711450</v>
      </c>
      <c r="M245" s="1674">
        <v>93870005771</v>
      </c>
      <c r="N245" s="1195"/>
      <c r="O245" s="1639"/>
      <c r="P245" s="1571"/>
    </row>
    <row r="246" spans="1:16" hidden="1">
      <c r="A246" s="1069">
        <f t="shared" si="3"/>
        <v>10</v>
      </c>
      <c r="B246" s="1700">
        <v>1210002000</v>
      </c>
      <c r="C246" s="1675" t="s">
        <v>386</v>
      </c>
      <c r="D246" s="1674">
        <v>2112396779</v>
      </c>
      <c r="E246" s="1674">
        <v>4871644411</v>
      </c>
      <c r="F246" s="1674">
        <v>958595</v>
      </c>
      <c r="G246" s="1671"/>
      <c r="H246" s="1674">
        <v>206657681</v>
      </c>
      <c r="I246" s="1671"/>
      <c r="J246" s="1674">
        <v>44791411403</v>
      </c>
      <c r="K246" s="1671"/>
      <c r="L246" s="1674">
        <v>-36966681</v>
      </c>
      <c r="M246" s="1674">
        <v>51946102188</v>
      </c>
      <c r="N246" s="1195"/>
      <c r="O246" s="1639"/>
      <c r="P246" s="1571"/>
    </row>
    <row r="247" spans="1:16" hidden="1">
      <c r="A247" s="1069">
        <f t="shared" si="3"/>
        <v>10</v>
      </c>
      <c r="B247" s="1700">
        <v>1212001000</v>
      </c>
      <c r="C247" s="1675" t="s">
        <v>388</v>
      </c>
      <c r="D247" s="1674">
        <v>42001146713</v>
      </c>
      <c r="E247" s="1674">
        <v>69549448293</v>
      </c>
      <c r="F247" s="1671"/>
      <c r="G247" s="1671"/>
      <c r="H247" s="1671"/>
      <c r="I247" s="1671"/>
      <c r="J247" s="1674">
        <v>355198582995</v>
      </c>
      <c r="K247" s="1671"/>
      <c r="L247" s="1671"/>
      <c r="M247" s="1674">
        <v>466749178001</v>
      </c>
      <c r="N247" s="1195"/>
      <c r="O247" s="1639"/>
      <c r="P247" s="1571"/>
    </row>
    <row r="248" spans="1:16" hidden="1">
      <c r="A248" s="1069">
        <f t="shared" si="3"/>
        <v>10</v>
      </c>
      <c r="B248" s="1700">
        <v>1214001000</v>
      </c>
      <c r="C248" s="1675" t="s">
        <v>390</v>
      </c>
      <c r="D248" s="1674">
        <v>9136680076</v>
      </c>
      <c r="E248" s="1674">
        <v>67679979356</v>
      </c>
      <c r="F248" s="1671"/>
      <c r="G248" s="1671"/>
      <c r="H248" s="1671"/>
      <c r="I248" s="1671"/>
      <c r="J248" s="1674">
        <v>486218924156</v>
      </c>
      <c r="K248" s="1671"/>
      <c r="L248" s="1671"/>
      <c r="M248" s="1674">
        <v>563035583588</v>
      </c>
      <c r="N248" s="1195"/>
      <c r="O248" s="1639"/>
      <c r="P248" s="1571"/>
    </row>
    <row r="249" spans="1:16" hidden="1">
      <c r="A249" s="1069">
        <f t="shared" si="3"/>
        <v>10</v>
      </c>
      <c r="B249" s="1700">
        <v>1216001000</v>
      </c>
      <c r="C249" s="1675" t="s">
        <v>392</v>
      </c>
      <c r="D249" s="1674">
        <v>13379623319</v>
      </c>
      <c r="E249" s="1674">
        <v>13652860065</v>
      </c>
      <c r="F249" s="1671"/>
      <c r="G249" s="1671"/>
      <c r="H249" s="1671"/>
      <c r="I249" s="1671"/>
      <c r="J249" s="1674">
        <v>518249693868</v>
      </c>
      <c r="K249" s="1671"/>
      <c r="L249" s="1671"/>
      <c r="M249" s="1674">
        <v>545282177252</v>
      </c>
      <c r="N249" s="1195"/>
      <c r="O249" s="1639"/>
      <c r="P249" s="1571"/>
    </row>
    <row r="250" spans="1:16" hidden="1">
      <c r="A250" s="1069">
        <f t="shared" si="3"/>
        <v>10</v>
      </c>
      <c r="B250" s="1700">
        <v>1217001000</v>
      </c>
      <c r="C250" s="1675" t="s">
        <v>394</v>
      </c>
      <c r="D250" s="1674">
        <v>679423519</v>
      </c>
      <c r="E250" s="1674">
        <v>1</v>
      </c>
      <c r="F250" s="1674">
        <v>32109667</v>
      </c>
      <c r="G250" s="1671"/>
      <c r="H250" s="1671"/>
      <c r="I250" s="1674">
        <v>2332475979</v>
      </c>
      <c r="J250" s="1674">
        <v>235491878314</v>
      </c>
      <c r="K250" s="1671"/>
      <c r="L250" s="1671"/>
      <c r="M250" s="1674">
        <v>238535887480</v>
      </c>
      <c r="N250" s="1195"/>
      <c r="O250" s="1639"/>
      <c r="P250" s="1571"/>
    </row>
    <row r="251" spans="1:16" hidden="1">
      <c r="A251" s="1069">
        <f t="shared" si="3"/>
        <v>10</v>
      </c>
      <c r="B251" s="1700">
        <v>1218001000</v>
      </c>
      <c r="C251" s="1675" t="s">
        <v>396</v>
      </c>
      <c r="D251" s="1674">
        <v>10963520993</v>
      </c>
      <c r="E251" s="1674">
        <v>20371336567</v>
      </c>
      <c r="F251" s="1674">
        <v>49674568</v>
      </c>
      <c r="G251" s="1674">
        <v>39605866</v>
      </c>
      <c r="H251" s="1674">
        <v>242669811</v>
      </c>
      <c r="I251" s="1674">
        <v>2436615285</v>
      </c>
      <c r="J251" s="1674">
        <v>160700226174</v>
      </c>
      <c r="K251" s="1671"/>
      <c r="L251" s="1674">
        <v>-17942840</v>
      </c>
      <c r="M251" s="1674">
        <v>194785706424</v>
      </c>
      <c r="N251" s="1195"/>
      <c r="O251" s="1639"/>
      <c r="P251" s="1571"/>
    </row>
    <row r="252" spans="1:16" hidden="1">
      <c r="A252" s="1069">
        <f t="shared" si="3"/>
        <v>10</v>
      </c>
      <c r="B252" s="1700">
        <v>1220001000</v>
      </c>
      <c r="C252" s="1675" t="s">
        <v>398</v>
      </c>
      <c r="D252" s="1674">
        <v>16542587255</v>
      </c>
      <c r="E252" s="1674">
        <v>40984668231</v>
      </c>
      <c r="F252" s="1674">
        <v>1115731582</v>
      </c>
      <c r="G252" s="1674">
        <v>1266835721</v>
      </c>
      <c r="H252" s="1674">
        <v>5636856946</v>
      </c>
      <c r="I252" s="1674">
        <v>2057887613</v>
      </c>
      <c r="J252" s="1674">
        <v>388943351629</v>
      </c>
      <c r="K252" s="1674">
        <v>45737587</v>
      </c>
      <c r="L252" s="1674">
        <v>-248058119</v>
      </c>
      <c r="M252" s="1674">
        <v>456345598445</v>
      </c>
      <c r="N252" s="1195"/>
      <c r="O252" s="1639"/>
      <c r="P252" s="1571"/>
    </row>
    <row r="253" spans="1:16" hidden="1">
      <c r="A253" s="1069">
        <f t="shared" si="3"/>
        <v>10</v>
      </c>
      <c r="B253" s="1700">
        <v>1220002000</v>
      </c>
      <c r="C253" s="1675" t="s">
        <v>400</v>
      </c>
      <c r="D253" s="1674">
        <v>23507368</v>
      </c>
      <c r="E253" s="1674">
        <v>152345818</v>
      </c>
      <c r="F253" s="1674">
        <v>177943618</v>
      </c>
      <c r="G253" s="1674">
        <v>63077528</v>
      </c>
      <c r="H253" s="1674">
        <v>223208930</v>
      </c>
      <c r="I253" s="1671"/>
      <c r="J253" s="1674">
        <v>14500834425</v>
      </c>
      <c r="K253" s="1671"/>
      <c r="L253" s="1674">
        <v>-118549</v>
      </c>
      <c r="M253" s="1674">
        <v>15140799138</v>
      </c>
      <c r="N253" s="1195"/>
      <c r="O253" s="1639"/>
      <c r="P253" s="1571"/>
    </row>
    <row r="254" spans="1:16" hidden="1">
      <c r="A254" s="1069">
        <f t="shared" si="3"/>
        <v>10</v>
      </c>
      <c r="B254" s="1700">
        <v>1221001000</v>
      </c>
      <c r="C254" s="1675" t="s">
        <v>402</v>
      </c>
      <c r="D254" s="1671"/>
      <c r="E254" s="1672">
        <v>0</v>
      </c>
      <c r="F254" s="1674">
        <v>70227166</v>
      </c>
      <c r="G254" s="1671"/>
      <c r="H254" s="1671"/>
      <c r="I254" s="1671"/>
      <c r="J254" s="1672">
        <v>0</v>
      </c>
      <c r="K254" s="1671"/>
      <c r="L254" s="1671"/>
      <c r="M254" s="1674">
        <v>70227166</v>
      </c>
      <c r="N254" s="1195"/>
      <c r="O254" s="1639"/>
      <c r="P254" s="1571"/>
    </row>
    <row r="255" spans="1:16" hidden="1">
      <c r="A255" s="1069">
        <f t="shared" si="3"/>
        <v>10</v>
      </c>
      <c r="B255" s="1700">
        <v>1222001000</v>
      </c>
      <c r="C255" s="1675" t="s">
        <v>404</v>
      </c>
      <c r="D255" s="1674">
        <v>8088270</v>
      </c>
      <c r="E255" s="1674">
        <v>7170006</v>
      </c>
      <c r="F255" s="1674">
        <v>77735350</v>
      </c>
      <c r="G255" s="1674">
        <v>28689411</v>
      </c>
      <c r="H255" s="1671"/>
      <c r="I255" s="1671"/>
      <c r="J255" s="1674">
        <v>5552615916</v>
      </c>
      <c r="K255" s="1671"/>
      <c r="L255" s="1671"/>
      <c r="M255" s="1674">
        <v>5674298953</v>
      </c>
      <c r="N255" s="1195"/>
      <c r="O255" s="1639"/>
      <c r="P255" s="1571"/>
    </row>
    <row r="256" spans="1:16" hidden="1">
      <c r="A256" s="1069">
        <f t="shared" si="3"/>
        <v>10</v>
      </c>
      <c r="B256" s="1700">
        <v>1224001000</v>
      </c>
      <c r="C256" s="1675" t="s">
        <v>406</v>
      </c>
      <c r="D256" s="1674">
        <v>45735952</v>
      </c>
      <c r="E256" s="1674">
        <v>372247884</v>
      </c>
      <c r="F256" s="1674">
        <v>24270560</v>
      </c>
      <c r="G256" s="1674">
        <v>143260772</v>
      </c>
      <c r="H256" s="1674">
        <v>443302978</v>
      </c>
      <c r="I256" s="1671"/>
      <c r="J256" s="1674">
        <v>5634757631</v>
      </c>
      <c r="K256" s="1671"/>
      <c r="L256" s="1674">
        <v>-42121355</v>
      </c>
      <c r="M256" s="1674">
        <v>6621454422</v>
      </c>
      <c r="N256" s="1195"/>
      <c r="O256" s="1639"/>
      <c r="P256" s="1571"/>
    </row>
    <row r="257" spans="1:16" hidden="1">
      <c r="A257" s="1069">
        <f t="shared" si="3"/>
        <v>10</v>
      </c>
      <c r="B257" s="1700">
        <v>1230001000</v>
      </c>
      <c r="C257" s="1675" t="s">
        <v>408</v>
      </c>
      <c r="D257" s="1674">
        <v>3970304369</v>
      </c>
      <c r="E257" s="1674">
        <v>15161083896</v>
      </c>
      <c r="F257" s="1674">
        <v>35543608</v>
      </c>
      <c r="G257" s="1674">
        <v>65488095</v>
      </c>
      <c r="H257" s="1674">
        <v>149400034</v>
      </c>
      <c r="I257" s="1674">
        <v>370787268</v>
      </c>
      <c r="J257" s="1674">
        <v>180120501106</v>
      </c>
      <c r="K257" s="1671"/>
      <c r="L257" s="1671"/>
      <c r="M257" s="1674">
        <v>199873108376</v>
      </c>
      <c r="N257" s="1195"/>
      <c r="O257" s="1639"/>
      <c r="P257" s="1571"/>
    </row>
    <row r="258" spans="1:16" hidden="1">
      <c r="A258" s="1069">
        <f t="shared" si="3"/>
        <v>10</v>
      </c>
      <c r="B258" s="1700">
        <v>1230005000</v>
      </c>
      <c r="C258" s="1675" t="s">
        <v>410</v>
      </c>
      <c r="D258" s="1672">
        <v>0</v>
      </c>
      <c r="E258" s="1674">
        <v>313054159</v>
      </c>
      <c r="F258" s="1671"/>
      <c r="G258" s="1672">
        <v>0</v>
      </c>
      <c r="H258" s="1671"/>
      <c r="I258" s="1671"/>
      <c r="J258" s="1674">
        <v>-802847653</v>
      </c>
      <c r="K258" s="1671"/>
      <c r="L258" s="1671"/>
      <c r="M258" s="1674">
        <v>-489793494</v>
      </c>
      <c r="N258" s="1195"/>
      <c r="O258" s="1639"/>
      <c r="P258" s="1571"/>
    </row>
    <row r="259" spans="1:16" hidden="1">
      <c r="A259" s="1069">
        <f t="shared" ref="A259:A322" si="4">(LEN(B259))</f>
        <v>10</v>
      </c>
      <c r="B259" s="1700">
        <v>1230006000</v>
      </c>
      <c r="C259" s="1675" t="s">
        <v>412</v>
      </c>
      <c r="D259" s="1674">
        <v>1883147329</v>
      </c>
      <c r="E259" s="1674">
        <v>7895714782</v>
      </c>
      <c r="F259" s="1674">
        <v>108725095</v>
      </c>
      <c r="G259" s="1674">
        <v>507238342</v>
      </c>
      <c r="H259" s="1674">
        <v>140491760</v>
      </c>
      <c r="I259" s="1674">
        <v>298302864</v>
      </c>
      <c r="J259" s="1674">
        <v>26369940444</v>
      </c>
      <c r="K259" s="1671"/>
      <c r="L259" s="1671"/>
      <c r="M259" s="1674">
        <v>37203560616</v>
      </c>
      <c r="N259" s="1195"/>
      <c r="O259" s="1639"/>
      <c r="P259" s="1571"/>
    </row>
    <row r="260" spans="1:16" hidden="1">
      <c r="A260" s="1069">
        <f t="shared" si="4"/>
        <v>10</v>
      </c>
      <c r="B260" s="1700">
        <v>1230006500</v>
      </c>
      <c r="C260" s="1675" t="s">
        <v>414</v>
      </c>
      <c r="D260" s="1674">
        <v>175465493</v>
      </c>
      <c r="E260" s="1674">
        <v>380756907</v>
      </c>
      <c r="F260" s="1671"/>
      <c r="G260" s="1671"/>
      <c r="H260" s="1671"/>
      <c r="I260" s="1671"/>
      <c r="J260" s="1674">
        <v>6507361746</v>
      </c>
      <c r="K260" s="1671"/>
      <c r="L260" s="1671"/>
      <c r="M260" s="1674">
        <v>7063584146</v>
      </c>
      <c r="N260" s="1195"/>
      <c r="O260" s="1639"/>
      <c r="P260" s="1571"/>
    </row>
    <row r="261" spans="1:16" hidden="1">
      <c r="A261" s="1069">
        <f t="shared" si="4"/>
        <v>10</v>
      </c>
      <c r="B261" s="1700">
        <v>1260001000</v>
      </c>
      <c r="C261" s="1675" t="s">
        <v>416</v>
      </c>
      <c r="D261" s="1674">
        <v>-693875833</v>
      </c>
      <c r="E261" s="1674">
        <v>-2008433806</v>
      </c>
      <c r="F261" s="1674">
        <v>-17320300</v>
      </c>
      <c r="G261" s="1674">
        <v>-489941</v>
      </c>
      <c r="H261" s="1674">
        <v>-234088922</v>
      </c>
      <c r="I261" s="1674">
        <v>-829440</v>
      </c>
      <c r="J261" s="1674">
        <v>-22931243862</v>
      </c>
      <c r="K261" s="1671"/>
      <c r="L261" s="1674">
        <v>40983822</v>
      </c>
      <c r="M261" s="1674">
        <v>-25845298282</v>
      </c>
      <c r="N261" s="1195"/>
      <c r="O261" s="1639"/>
      <c r="P261" s="1571"/>
    </row>
    <row r="262" spans="1:16" hidden="1">
      <c r="A262" s="1069">
        <f t="shared" si="4"/>
        <v>10</v>
      </c>
      <c r="B262" s="1700">
        <v>1260002000</v>
      </c>
      <c r="C262" s="1675" t="s">
        <v>418</v>
      </c>
      <c r="D262" s="1674">
        <v>-768861307</v>
      </c>
      <c r="E262" s="1674">
        <v>-2131740618</v>
      </c>
      <c r="F262" s="1674">
        <v>-274077</v>
      </c>
      <c r="G262" s="1671"/>
      <c r="H262" s="1674">
        <v>-63060897</v>
      </c>
      <c r="I262" s="1671"/>
      <c r="J262" s="1674">
        <v>-22101327714</v>
      </c>
      <c r="K262" s="1671"/>
      <c r="L262" s="1674">
        <v>8747145</v>
      </c>
      <c r="M262" s="1674">
        <v>-25056517468</v>
      </c>
      <c r="N262" s="1195"/>
      <c r="O262" s="1639"/>
      <c r="P262" s="1571"/>
    </row>
    <row r="263" spans="1:16" hidden="1">
      <c r="A263" s="1069">
        <f t="shared" si="4"/>
        <v>10</v>
      </c>
      <c r="B263" s="1700">
        <v>1262001000</v>
      </c>
      <c r="C263" s="1675" t="s">
        <v>420</v>
      </c>
      <c r="D263" s="1674">
        <v>-10757317881</v>
      </c>
      <c r="E263" s="1674">
        <v>-24442339859</v>
      </c>
      <c r="F263" s="1671"/>
      <c r="G263" s="1671"/>
      <c r="H263" s="1671"/>
      <c r="I263" s="1671"/>
      <c r="J263" s="1674">
        <v>-139614571305</v>
      </c>
      <c r="K263" s="1671"/>
      <c r="L263" s="1671"/>
      <c r="M263" s="1674">
        <v>-174814229045</v>
      </c>
      <c r="N263" s="1195"/>
      <c r="O263" s="1639"/>
      <c r="P263" s="1571"/>
    </row>
    <row r="264" spans="1:16" hidden="1">
      <c r="A264" s="1069">
        <f t="shared" si="4"/>
        <v>10</v>
      </c>
      <c r="B264" s="1700">
        <v>1264001000</v>
      </c>
      <c r="C264" s="1675" t="s">
        <v>422</v>
      </c>
      <c r="D264" s="1674">
        <v>-2622569666</v>
      </c>
      <c r="E264" s="1674">
        <v>-29319280315</v>
      </c>
      <c r="F264" s="1671"/>
      <c r="G264" s="1671"/>
      <c r="H264" s="1671"/>
      <c r="I264" s="1671"/>
      <c r="J264" s="1674">
        <v>-302520782667</v>
      </c>
      <c r="K264" s="1671"/>
      <c r="L264" s="1671"/>
      <c r="M264" s="1674">
        <v>-334462632648</v>
      </c>
      <c r="N264" s="1195"/>
      <c r="O264" s="1639"/>
      <c r="P264" s="1571"/>
    </row>
    <row r="265" spans="1:16" hidden="1">
      <c r="A265" s="1069">
        <f t="shared" si="4"/>
        <v>10</v>
      </c>
      <c r="B265" s="1700">
        <v>1266001000</v>
      </c>
      <c r="C265" s="1675" t="s">
        <v>424</v>
      </c>
      <c r="D265" s="1674">
        <v>-4630738145</v>
      </c>
      <c r="E265" s="1674">
        <v>-5681474631</v>
      </c>
      <c r="F265" s="1671"/>
      <c r="G265" s="1671"/>
      <c r="H265" s="1671"/>
      <c r="I265" s="1671"/>
      <c r="J265" s="1674">
        <v>-286349291373</v>
      </c>
      <c r="K265" s="1671"/>
      <c r="L265" s="1671"/>
      <c r="M265" s="1674">
        <v>-296661504149</v>
      </c>
      <c r="N265" s="1195"/>
      <c r="O265" s="1639"/>
      <c r="P265" s="1571"/>
    </row>
    <row r="266" spans="1:16" hidden="1">
      <c r="A266" s="1069">
        <f t="shared" si="4"/>
        <v>10</v>
      </c>
      <c r="B266" s="1700">
        <v>1267001000</v>
      </c>
      <c r="C266" s="1675" t="s">
        <v>426</v>
      </c>
      <c r="D266" s="1674">
        <v>-267916848</v>
      </c>
      <c r="E266" s="1671"/>
      <c r="F266" s="1674">
        <v>-9097740</v>
      </c>
      <c r="G266" s="1671"/>
      <c r="H266" s="1671"/>
      <c r="I266" s="1674">
        <v>-1133896272</v>
      </c>
      <c r="J266" s="1674">
        <v>-80178307001</v>
      </c>
      <c r="K266" s="1671"/>
      <c r="L266" s="1671"/>
      <c r="M266" s="1674">
        <v>-81589217861</v>
      </c>
      <c r="N266" s="1195"/>
      <c r="O266" s="1639"/>
      <c r="P266" s="1571"/>
    </row>
    <row r="267" spans="1:16" hidden="1">
      <c r="A267" s="1069">
        <f t="shared" si="4"/>
        <v>10</v>
      </c>
      <c r="B267" s="1700">
        <v>1268001000</v>
      </c>
      <c r="C267" s="1675" t="s">
        <v>428</v>
      </c>
      <c r="D267" s="1674">
        <v>-6891134023</v>
      </c>
      <c r="E267" s="1674">
        <v>-11497640321</v>
      </c>
      <c r="F267" s="1674">
        <v>-19925489</v>
      </c>
      <c r="G267" s="1674">
        <v>-21328886</v>
      </c>
      <c r="H267" s="1674">
        <v>-139456294</v>
      </c>
      <c r="I267" s="1674">
        <v>-1737036963</v>
      </c>
      <c r="J267" s="1674">
        <v>-114201222771</v>
      </c>
      <c r="K267" s="1671"/>
      <c r="L267" s="1674">
        <v>14802975</v>
      </c>
      <c r="M267" s="1674">
        <v>-134492941772</v>
      </c>
      <c r="N267" s="1195"/>
      <c r="O267" s="1639"/>
      <c r="P267" s="1571"/>
    </row>
    <row r="268" spans="1:16" hidden="1">
      <c r="A268" s="1069">
        <f t="shared" si="4"/>
        <v>10</v>
      </c>
      <c r="B268" s="1700">
        <v>1270001000</v>
      </c>
      <c r="C268" s="1675" t="s">
        <v>430</v>
      </c>
      <c r="D268" s="1674">
        <v>-10926043881</v>
      </c>
      <c r="E268" s="1674">
        <v>-22262281424</v>
      </c>
      <c r="F268" s="1674">
        <v>-588966407</v>
      </c>
      <c r="G268" s="1674">
        <v>-330640163</v>
      </c>
      <c r="H268" s="1674">
        <v>-4081479721</v>
      </c>
      <c r="I268" s="1674">
        <v>-1447607221</v>
      </c>
      <c r="J268" s="1674">
        <v>-298734629301</v>
      </c>
      <c r="K268" s="1674">
        <v>-45737589</v>
      </c>
      <c r="L268" s="1674">
        <v>178491362</v>
      </c>
      <c r="M268" s="1674">
        <v>-338238894345</v>
      </c>
      <c r="N268" s="1195"/>
      <c r="O268" s="1639"/>
      <c r="P268" s="1571"/>
    </row>
    <row r="269" spans="1:16" hidden="1">
      <c r="A269" s="1069">
        <f t="shared" si="4"/>
        <v>10</v>
      </c>
      <c r="B269" s="1700">
        <v>1270002000</v>
      </c>
      <c r="C269" s="1675" t="s">
        <v>432</v>
      </c>
      <c r="D269" s="1674">
        <v>-17641215</v>
      </c>
      <c r="E269" s="1674">
        <v>-120189032</v>
      </c>
      <c r="F269" s="1674">
        <v>-147133539</v>
      </c>
      <c r="G269" s="1674">
        <v>-49941577</v>
      </c>
      <c r="H269" s="1674">
        <v>-185006087</v>
      </c>
      <c r="I269" s="1671"/>
      <c r="J269" s="1674">
        <v>-13597986248</v>
      </c>
      <c r="K269" s="1671"/>
      <c r="L269" s="1674">
        <v>118549</v>
      </c>
      <c r="M269" s="1674">
        <v>-14117779149</v>
      </c>
      <c r="N269" s="1195"/>
      <c r="O269" s="1639"/>
      <c r="P269" s="1571"/>
    </row>
    <row r="270" spans="1:16" hidden="1">
      <c r="A270" s="1069">
        <f t="shared" si="4"/>
        <v>10</v>
      </c>
      <c r="B270" s="1700">
        <v>1271001000</v>
      </c>
      <c r="C270" s="1675" t="s">
        <v>434</v>
      </c>
      <c r="D270" s="1671"/>
      <c r="E270" s="1672">
        <v>0</v>
      </c>
      <c r="F270" s="1674">
        <v>-70227166</v>
      </c>
      <c r="G270" s="1671"/>
      <c r="H270" s="1671"/>
      <c r="I270" s="1671"/>
      <c r="J270" s="1672">
        <v>0</v>
      </c>
      <c r="K270" s="1671"/>
      <c r="L270" s="1671"/>
      <c r="M270" s="1674">
        <v>-70227166</v>
      </c>
      <c r="N270" s="1195"/>
      <c r="O270" s="1639"/>
      <c r="P270" s="1571"/>
    </row>
    <row r="271" spans="1:16" hidden="1">
      <c r="A271" s="1069">
        <f t="shared" si="4"/>
        <v>10</v>
      </c>
      <c r="B271" s="1700">
        <v>1272001000</v>
      </c>
      <c r="C271" s="1675" t="s">
        <v>436</v>
      </c>
      <c r="D271" s="1674">
        <v>-8088268</v>
      </c>
      <c r="E271" s="1674">
        <v>-1536435</v>
      </c>
      <c r="F271" s="1674">
        <v>-77735350</v>
      </c>
      <c r="G271" s="1674">
        <v>-17421985</v>
      </c>
      <c r="H271" s="1671"/>
      <c r="I271" s="1671"/>
      <c r="J271" s="1674">
        <v>-4415410271</v>
      </c>
      <c r="K271" s="1671"/>
      <c r="L271" s="1671"/>
      <c r="M271" s="1674">
        <v>-4520192309</v>
      </c>
      <c r="N271" s="1195"/>
      <c r="O271" s="1639"/>
      <c r="P271" s="1571"/>
    </row>
    <row r="272" spans="1:16" hidden="1">
      <c r="A272" s="1069">
        <f t="shared" si="4"/>
        <v>10</v>
      </c>
      <c r="B272" s="1700">
        <v>1274001000</v>
      </c>
      <c r="C272" s="1675" t="s">
        <v>438</v>
      </c>
      <c r="D272" s="1674">
        <v>-34819688</v>
      </c>
      <c r="E272" s="1674">
        <v>-342578195</v>
      </c>
      <c r="F272" s="1674">
        <v>-15891643</v>
      </c>
      <c r="G272" s="1674">
        <v>-57949073</v>
      </c>
      <c r="H272" s="1674">
        <v>-363151176</v>
      </c>
      <c r="I272" s="1671"/>
      <c r="J272" s="1674">
        <v>-4840673201</v>
      </c>
      <c r="K272" s="1671"/>
      <c r="L272" s="1674">
        <v>34750089</v>
      </c>
      <c r="M272" s="1674">
        <v>-5620312887</v>
      </c>
      <c r="N272" s="1195"/>
      <c r="O272" s="1639"/>
      <c r="P272" s="1571"/>
    </row>
    <row r="273" spans="1:16" hidden="1">
      <c r="A273" s="1069">
        <f t="shared" si="4"/>
        <v>10</v>
      </c>
      <c r="B273" s="1700">
        <v>1275001000</v>
      </c>
      <c r="C273" s="1675" t="s">
        <v>440</v>
      </c>
      <c r="D273" s="1671"/>
      <c r="E273" s="1674">
        <v>-929230</v>
      </c>
      <c r="F273" s="1671"/>
      <c r="G273" s="1671"/>
      <c r="H273" s="1671"/>
      <c r="I273" s="1671"/>
      <c r="J273" s="1674">
        <v>-367817072</v>
      </c>
      <c r="K273" s="1671"/>
      <c r="L273" s="1671"/>
      <c r="M273" s="1674">
        <v>-368746302</v>
      </c>
      <c r="N273" s="1195"/>
      <c r="O273" s="1639"/>
      <c r="P273" s="1571"/>
    </row>
    <row r="274" spans="1:16" hidden="1">
      <c r="A274" s="1069">
        <f t="shared" si="4"/>
        <v>10</v>
      </c>
      <c r="B274" s="1700">
        <v>1340001000</v>
      </c>
      <c r="C274" s="1675" t="s">
        <v>442</v>
      </c>
      <c r="D274" s="1671"/>
      <c r="E274" s="1674">
        <v>279517254</v>
      </c>
      <c r="F274" s="1671"/>
      <c r="G274" s="1671"/>
      <c r="H274" s="1671"/>
      <c r="I274" s="1671"/>
      <c r="J274" s="1674">
        <v>1577332810</v>
      </c>
      <c r="K274" s="1671"/>
      <c r="L274" s="1671"/>
      <c r="M274" s="1674">
        <v>1856850064</v>
      </c>
      <c r="N274" s="1195"/>
      <c r="O274" s="1639"/>
      <c r="P274" s="1571"/>
    </row>
    <row r="275" spans="1:16" hidden="1">
      <c r="A275" s="1069">
        <f t="shared" si="4"/>
        <v>10</v>
      </c>
      <c r="B275" s="1700">
        <v>1340009900</v>
      </c>
      <c r="C275" s="1675" t="s">
        <v>444</v>
      </c>
      <c r="D275" s="1671"/>
      <c r="E275" s="1674">
        <v>-129781246</v>
      </c>
      <c r="F275" s="1671"/>
      <c r="G275" s="1671"/>
      <c r="H275" s="1671"/>
      <c r="I275" s="1671"/>
      <c r="J275" s="1674">
        <v>-1534760188</v>
      </c>
      <c r="K275" s="1671"/>
      <c r="L275" s="1671"/>
      <c r="M275" s="1674">
        <v>-1664541434</v>
      </c>
      <c r="N275" s="1195"/>
      <c r="O275" s="1639"/>
      <c r="P275" s="1571"/>
    </row>
    <row r="276" spans="1:16">
      <c r="A276" s="1069">
        <f t="shared" si="4"/>
        <v>26</v>
      </c>
      <c r="B276" s="1680" t="s">
        <v>445</v>
      </c>
      <c r="C276" s="1675" t="s">
        <v>446</v>
      </c>
      <c r="D276" s="1674">
        <v>6545961</v>
      </c>
      <c r="E276" s="1674">
        <v>237593584</v>
      </c>
      <c r="F276" s="1674">
        <v>218487962</v>
      </c>
      <c r="G276" s="1674">
        <v>1157706344</v>
      </c>
      <c r="H276" s="1674">
        <v>482504965</v>
      </c>
      <c r="I276" s="1672">
        <v>0</v>
      </c>
      <c r="J276" s="1674">
        <v>2204233035</v>
      </c>
      <c r="K276" s="1674">
        <v>3283381</v>
      </c>
      <c r="L276" s="1672">
        <v>0</v>
      </c>
      <c r="M276" s="1674">
        <v>4310355232</v>
      </c>
      <c r="N276" s="1195"/>
      <c r="O276" s="1639">
        <f>ROUND(M276/1000,0)</f>
        <v>4310355</v>
      </c>
      <c r="P276" s="1571">
        <f>ROUND(K276/1000,0)</f>
        <v>3283</v>
      </c>
    </row>
    <row r="277" spans="1:16" hidden="1">
      <c r="A277" s="1069">
        <f t="shared" si="4"/>
        <v>10</v>
      </c>
      <c r="B277" s="1700">
        <v>1271003000</v>
      </c>
      <c r="C277" s="1675" t="s">
        <v>448</v>
      </c>
      <c r="D277" s="1674">
        <v>-4735526</v>
      </c>
      <c r="E277" s="1674">
        <v>-46447303</v>
      </c>
      <c r="F277" s="1674">
        <v>-172081128</v>
      </c>
      <c r="G277" s="1674">
        <v>-143007968</v>
      </c>
      <c r="H277" s="1674">
        <v>-326984567</v>
      </c>
      <c r="I277" s="1672">
        <v>0</v>
      </c>
      <c r="J277" s="1674">
        <v>-1044343241</v>
      </c>
      <c r="K277" s="1674">
        <v>-15674597</v>
      </c>
      <c r="L277" s="1671"/>
      <c r="M277" s="1674">
        <v>-1753274330</v>
      </c>
      <c r="N277" s="1195"/>
      <c r="O277" s="1639"/>
      <c r="P277" s="1571"/>
    </row>
    <row r="278" spans="1:16" hidden="1">
      <c r="A278" s="1069">
        <f t="shared" si="4"/>
        <v>10</v>
      </c>
      <c r="B278" s="1700">
        <v>1271002000</v>
      </c>
      <c r="C278" s="1675" t="s">
        <v>450</v>
      </c>
      <c r="D278" s="1674">
        <v>-1071</v>
      </c>
      <c r="E278" s="1674">
        <v>-148590994</v>
      </c>
      <c r="F278" s="1671"/>
      <c r="G278" s="1674">
        <v>-317925555</v>
      </c>
      <c r="H278" s="1674">
        <v>-63596295</v>
      </c>
      <c r="I278" s="1671"/>
      <c r="J278" s="1674">
        <v>-199421875</v>
      </c>
      <c r="K278" s="1671"/>
      <c r="L278" s="1672">
        <v>0</v>
      </c>
      <c r="M278" s="1674">
        <v>-729535790</v>
      </c>
      <c r="N278" s="1195"/>
      <c r="O278" s="1639"/>
      <c r="P278" s="1571"/>
    </row>
    <row r="279" spans="1:16" hidden="1">
      <c r="A279" s="1069">
        <f t="shared" si="4"/>
        <v>10</v>
      </c>
      <c r="B279" s="1700">
        <v>1221003000</v>
      </c>
      <c r="C279" s="1675" t="s">
        <v>452</v>
      </c>
      <c r="D279" s="1674">
        <v>11282561</v>
      </c>
      <c r="E279" s="1674">
        <v>98747793</v>
      </c>
      <c r="F279" s="1674">
        <v>390569090</v>
      </c>
      <c r="G279" s="1674">
        <v>519401014</v>
      </c>
      <c r="H279" s="1674">
        <v>783007079</v>
      </c>
      <c r="I279" s="1672">
        <v>0</v>
      </c>
      <c r="J279" s="1674">
        <v>3043984757</v>
      </c>
      <c r="K279" s="1674">
        <v>18957978</v>
      </c>
      <c r="L279" s="1671"/>
      <c r="M279" s="1674">
        <v>4865950272</v>
      </c>
      <c r="N279" s="1195"/>
      <c r="O279" s="1639"/>
      <c r="P279" s="1571"/>
    </row>
    <row r="280" spans="1:16" hidden="1">
      <c r="A280" s="1069">
        <f t="shared" si="4"/>
        <v>10</v>
      </c>
      <c r="B280" s="1700">
        <v>1221002000</v>
      </c>
      <c r="C280" s="1675" t="s">
        <v>454</v>
      </c>
      <c r="D280" s="1674">
        <v>-3</v>
      </c>
      <c r="E280" s="1674">
        <v>333884088</v>
      </c>
      <c r="F280" s="1672">
        <v>0</v>
      </c>
      <c r="G280" s="1674">
        <v>1099238853</v>
      </c>
      <c r="H280" s="1674">
        <v>90078748</v>
      </c>
      <c r="I280" s="1671"/>
      <c r="J280" s="1674">
        <v>404013394</v>
      </c>
      <c r="K280" s="1671"/>
      <c r="L280" s="1672">
        <v>0</v>
      </c>
      <c r="M280" s="1674">
        <v>1927215080</v>
      </c>
      <c r="N280" s="1195"/>
      <c r="O280" s="1639"/>
      <c r="P280" s="1571"/>
    </row>
    <row r="281" spans="1:16">
      <c r="A281" s="1069">
        <f t="shared" si="4"/>
        <v>31</v>
      </c>
      <c r="B281" s="1680" t="s">
        <v>455</v>
      </c>
      <c r="C281" s="1675" t="s">
        <v>456</v>
      </c>
      <c r="D281" s="1672">
        <v>0</v>
      </c>
      <c r="E281" s="1672">
        <v>0</v>
      </c>
      <c r="F281" s="1674">
        <v>253050144</v>
      </c>
      <c r="G281" s="1674">
        <v>770660856</v>
      </c>
      <c r="H281" s="1674">
        <v>602762266</v>
      </c>
      <c r="I281" s="1674">
        <v>799617525</v>
      </c>
      <c r="J281" s="1674">
        <v>57687324882</v>
      </c>
      <c r="K281" s="1674">
        <v>214</v>
      </c>
      <c r="L281" s="1674">
        <v>-175346523</v>
      </c>
      <c r="M281" s="1674">
        <v>59938069364</v>
      </c>
      <c r="N281" s="1195"/>
      <c r="O281" s="1639">
        <f>ROUND(M281/1000,0)</f>
        <v>59938069</v>
      </c>
      <c r="P281" s="1571">
        <f>ROUND(K281/1000,0)</f>
        <v>0</v>
      </c>
    </row>
    <row r="282" spans="1:16" hidden="1">
      <c r="A282" s="1069">
        <f t="shared" si="4"/>
        <v>10</v>
      </c>
      <c r="B282" s="1700">
        <v>1360000700</v>
      </c>
      <c r="C282" s="1675" t="s">
        <v>2204</v>
      </c>
      <c r="D282" s="1671"/>
      <c r="E282" s="1671"/>
      <c r="F282" s="1671"/>
      <c r="G282" s="1671"/>
      <c r="H282" s="1671"/>
      <c r="I282" s="1671"/>
      <c r="J282" s="1671"/>
      <c r="K282" s="1674">
        <v>-177065000</v>
      </c>
      <c r="L282" s="1671"/>
      <c r="M282" s="1674">
        <v>-177065000</v>
      </c>
      <c r="N282" s="1195"/>
      <c r="O282" s="1639"/>
      <c r="P282" s="1571">
        <f>ROUND(K282/1000,0)</f>
        <v>-177065</v>
      </c>
    </row>
    <row r="283" spans="1:16" hidden="1">
      <c r="A283" s="1069">
        <f t="shared" si="4"/>
        <v>10</v>
      </c>
      <c r="B283" s="1681" t="s">
        <v>457</v>
      </c>
      <c r="C283" s="1675" t="s">
        <v>2452</v>
      </c>
      <c r="D283" s="1674">
        <v>-450153287</v>
      </c>
      <c r="E283" s="1674">
        <v>-11820180731</v>
      </c>
      <c r="F283" s="1674">
        <v>-58114502</v>
      </c>
      <c r="G283" s="1674">
        <v>-314005701</v>
      </c>
      <c r="H283" s="1674">
        <v>-180601527</v>
      </c>
      <c r="I283" s="1672">
        <v>0</v>
      </c>
      <c r="J283" s="1674">
        <v>-41530643310</v>
      </c>
      <c r="K283" s="1671"/>
      <c r="L283" s="1672">
        <v>0</v>
      </c>
      <c r="M283" s="1674">
        <v>-54353699058</v>
      </c>
      <c r="N283" s="1195"/>
      <c r="O283" s="1639"/>
      <c r="P283" s="1571"/>
    </row>
    <row r="284" spans="1:16" hidden="1">
      <c r="A284" s="1069">
        <f t="shared" si="4"/>
        <v>10</v>
      </c>
      <c r="B284" s="1700">
        <v>1360000600</v>
      </c>
      <c r="C284" s="1675" t="s">
        <v>459</v>
      </c>
      <c r="D284" s="1674">
        <v>-1539055</v>
      </c>
      <c r="E284" s="1674">
        <v>172012513</v>
      </c>
      <c r="F284" s="1674">
        <v>61875337</v>
      </c>
      <c r="G284" s="1674">
        <v>331106591</v>
      </c>
      <c r="H284" s="1674">
        <v>137346442</v>
      </c>
      <c r="I284" s="1672">
        <v>0</v>
      </c>
      <c r="J284" s="1674">
        <v>620837237</v>
      </c>
      <c r="K284" s="1674">
        <v>76309</v>
      </c>
      <c r="L284" s="1672">
        <v>0</v>
      </c>
      <c r="M284" s="1674">
        <v>1321715374</v>
      </c>
      <c r="N284" s="1195"/>
      <c r="O284" s="1639"/>
      <c r="P284" s="1571"/>
    </row>
    <row r="285" spans="1:16" hidden="1">
      <c r="A285" s="1069">
        <f t="shared" si="4"/>
        <v>10</v>
      </c>
      <c r="B285" s="1700">
        <v>1360000500</v>
      </c>
      <c r="C285" s="1675" t="s">
        <v>461</v>
      </c>
      <c r="D285" s="1674">
        <v>451692342</v>
      </c>
      <c r="E285" s="1674">
        <v>11648168218</v>
      </c>
      <c r="F285" s="1674">
        <v>249289309</v>
      </c>
      <c r="G285" s="1674">
        <v>753559966</v>
      </c>
      <c r="H285" s="1674">
        <v>646017351</v>
      </c>
      <c r="I285" s="1674">
        <v>799617525</v>
      </c>
      <c r="J285" s="1674">
        <v>98597130955</v>
      </c>
      <c r="K285" s="1674">
        <v>176988905</v>
      </c>
      <c r="L285" s="1674">
        <v>-175346523</v>
      </c>
      <c r="M285" s="1674">
        <v>113147118048</v>
      </c>
      <c r="N285" s="1195"/>
      <c r="O285" s="1639"/>
      <c r="P285" s="1571"/>
    </row>
    <row r="286" spans="1:16">
      <c r="A286" s="1069">
        <f t="shared" si="4"/>
        <v>30</v>
      </c>
      <c r="B286" s="1680" t="s">
        <v>462</v>
      </c>
      <c r="C286" s="1675" t="s">
        <v>463</v>
      </c>
      <c r="D286" s="1671"/>
      <c r="E286" s="1671"/>
      <c r="F286" s="1671"/>
      <c r="G286" s="1671"/>
      <c r="H286" s="1671"/>
      <c r="I286" s="1671"/>
      <c r="J286" s="1674">
        <v>32000000</v>
      </c>
      <c r="K286" s="1671"/>
      <c r="L286" s="1674">
        <v>-32000000</v>
      </c>
      <c r="M286" s="1672">
        <v>0</v>
      </c>
      <c r="N286" s="1195"/>
      <c r="O286" s="1639">
        <f>ROUND(M286/1000,0)</f>
        <v>0</v>
      </c>
      <c r="P286" s="1571">
        <f t="shared" ref="P286:P292" si="5">ROUND(K286/1000,0)</f>
        <v>0</v>
      </c>
    </row>
    <row r="287" spans="1:16" hidden="1">
      <c r="A287" s="1069">
        <f t="shared" si="4"/>
        <v>10</v>
      </c>
      <c r="B287" s="1700">
        <v>1322004000</v>
      </c>
      <c r="C287" s="1675" t="s">
        <v>464</v>
      </c>
      <c r="D287" s="1671"/>
      <c r="E287" s="1671"/>
      <c r="F287" s="1671"/>
      <c r="G287" s="1671"/>
      <c r="H287" s="1671"/>
      <c r="I287" s="1671"/>
      <c r="J287" s="1674">
        <v>32000000</v>
      </c>
      <c r="K287" s="1671"/>
      <c r="L287" s="1674">
        <v>-32000000</v>
      </c>
      <c r="M287" s="1672">
        <v>0</v>
      </c>
      <c r="N287" s="1195"/>
      <c r="O287" s="1639"/>
      <c r="P287" s="1571">
        <f t="shared" si="5"/>
        <v>0</v>
      </c>
    </row>
    <row r="288" spans="1:16">
      <c r="A288" s="1069">
        <f t="shared" si="4"/>
        <v>25</v>
      </c>
      <c r="B288" s="1678" t="s">
        <v>465</v>
      </c>
      <c r="C288" s="1673" t="s">
        <v>466</v>
      </c>
      <c r="D288" s="1674">
        <v>-107443351972</v>
      </c>
      <c r="E288" s="1674">
        <v>-437800742136</v>
      </c>
      <c r="F288" s="1674">
        <v>-13080412984</v>
      </c>
      <c r="G288" s="1674">
        <v>-11380366437</v>
      </c>
      <c r="H288" s="1674">
        <v>-14200799611</v>
      </c>
      <c r="I288" s="1674">
        <v>-13124365215</v>
      </c>
      <c r="J288" s="1674">
        <v>-2299582221832</v>
      </c>
      <c r="K288" s="1674">
        <v>-717089070728</v>
      </c>
      <c r="L288" s="1674">
        <v>917225260054</v>
      </c>
      <c r="M288" s="1674">
        <v>-2696476070861</v>
      </c>
      <c r="N288" s="1195"/>
      <c r="O288" s="1639">
        <f>ROUND(M288/1000,0)</f>
        <v>-2696476071</v>
      </c>
      <c r="P288" s="1571">
        <f t="shared" si="5"/>
        <v>-717089071</v>
      </c>
    </row>
    <row r="289" spans="1:17">
      <c r="A289" s="1069">
        <f t="shared" si="4"/>
        <v>18</v>
      </c>
      <c r="B289" s="1679" t="s">
        <v>467</v>
      </c>
      <c r="C289" s="1669" t="s">
        <v>468</v>
      </c>
      <c r="D289" s="1674">
        <v>-18308085445</v>
      </c>
      <c r="E289" s="1674">
        <v>-63680911804</v>
      </c>
      <c r="F289" s="1674">
        <v>-4040545840</v>
      </c>
      <c r="G289" s="1674">
        <v>-5857967493</v>
      </c>
      <c r="H289" s="1674">
        <v>-3096340810</v>
      </c>
      <c r="I289" s="1674">
        <v>-5967778127</v>
      </c>
      <c r="J289" s="1674">
        <v>-315341804404</v>
      </c>
      <c r="K289" s="1674">
        <v>-966217741</v>
      </c>
      <c r="L289" s="1674">
        <v>54625307521</v>
      </c>
      <c r="M289" s="1674">
        <v>-362634344143</v>
      </c>
      <c r="N289" s="1195"/>
      <c r="O289" s="1639">
        <f>ROUND(M289/1000,0)</f>
        <v>-362634344</v>
      </c>
      <c r="P289" s="1571">
        <f t="shared" si="5"/>
        <v>-966218</v>
      </c>
    </row>
    <row r="290" spans="1:17">
      <c r="A290" s="1069">
        <f t="shared" si="4"/>
        <v>31</v>
      </c>
      <c r="B290" s="1680" t="s">
        <v>469</v>
      </c>
      <c r="C290" s="1675" t="s">
        <v>470</v>
      </c>
      <c r="D290" s="1674">
        <v>-18308085445</v>
      </c>
      <c r="E290" s="1674">
        <v>-63680911804</v>
      </c>
      <c r="F290" s="1674">
        <v>-4040545840</v>
      </c>
      <c r="G290" s="1674">
        <v>-5857967493</v>
      </c>
      <c r="H290" s="1674">
        <v>-3096340810</v>
      </c>
      <c r="I290" s="1674">
        <v>-5967778127</v>
      </c>
      <c r="J290" s="1674">
        <v>-315341804404</v>
      </c>
      <c r="K290" s="1674">
        <v>-966217741</v>
      </c>
      <c r="L290" s="1674">
        <v>54625307521</v>
      </c>
      <c r="M290" s="1674">
        <v>-362634344143</v>
      </c>
      <c r="N290" s="1195"/>
      <c r="O290" s="1639">
        <f>ROUND(M290/1000,0)</f>
        <v>-362634344</v>
      </c>
      <c r="P290" s="1571">
        <f t="shared" si="5"/>
        <v>-966218</v>
      </c>
      <c r="Q290" s="1270"/>
    </row>
    <row r="291" spans="1:17">
      <c r="A291" s="1069">
        <f t="shared" si="4"/>
        <v>32</v>
      </c>
      <c r="B291" s="1681" t="s">
        <v>471</v>
      </c>
      <c r="C291" s="1675" t="s">
        <v>472</v>
      </c>
      <c r="D291" s="1674">
        <v>-3066093707</v>
      </c>
      <c r="E291" s="1674">
        <v>-4027875185</v>
      </c>
      <c r="F291" s="1671"/>
      <c r="G291" s="1672">
        <v>0</v>
      </c>
      <c r="H291" s="1671"/>
      <c r="I291" s="1671"/>
      <c r="J291" s="1674">
        <v>-148322831725</v>
      </c>
      <c r="K291" s="1671"/>
      <c r="L291" s="1672">
        <v>0</v>
      </c>
      <c r="M291" s="1674">
        <v>-155416800617</v>
      </c>
      <c r="N291" s="1195"/>
      <c r="O291" s="1639">
        <f>ROUND(M291/1000,0)</f>
        <v>-155416801</v>
      </c>
      <c r="P291" s="1571">
        <f t="shared" si="5"/>
        <v>0</v>
      </c>
    </row>
    <row r="292" spans="1:17" hidden="1">
      <c r="A292" s="1069">
        <f t="shared" si="4"/>
        <v>10</v>
      </c>
      <c r="B292" s="1699">
        <v>2114003000</v>
      </c>
      <c r="C292" s="1675" t="s">
        <v>473</v>
      </c>
      <c r="D292" s="1671"/>
      <c r="E292" s="1671"/>
      <c r="F292" s="1671"/>
      <c r="G292" s="1671"/>
      <c r="H292" s="1671"/>
      <c r="I292" s="1671"/>
      <c r="J292" s="1674">
        <v>-260660682</v>
      </c>
      <c r="K292" s="1671"/>
      <c r="L292" s="1671"/>
      <c r="M292" s="1674">
        <v>-260660682</v>
      </c>
      <c r="N292" s="1195"/>
      <c r="O292" s="1639"/>
      <c r="P292" s="1571">
        <f t="shared" si="5"/>
        <v>0</v>
      </c>
    </row>
    <row r="293" spans="1:17" hidden="1">
      <c r="A293" s="1069">
        <f t="shared" si="4"/>
        <v>10</v>
      </c>
      <c r="B293" s="1699">
        <v>2115005000</v>
      </c>
      <c r="C293" s="1675" t="s">
        <v>474</v>
      </c>
      <c r="D293" s="1674">
        <v>-3034635934</v>
      </c>
      <c r="E293" s="1674">
        <v>-3880002745</v>
      </c>
      <c r="F293" s="1671"/>
      <c r="G293" s="1671"/>
      <c r="H293" s="1671"/>
      <c r="I293" s="1671"/>
      <c r="J293" s="1674">
        <v>-20412926804</v>
      </c>
      <c r="K293" s="1671"/>
      <c r="L293" s="1671"/>
      <c r="M293" s="1674">
        <v>-27327565483</v>
      </c>
      <c r="N293" s="1195"/>
      <c r="O293" s="1639"/>
      <c r="P293" s="1570"/>
    </row>
    <row r="294" spans="1:17" hidden="1">
      <c r="A294" s="1069">
        <f t="shared" si="4"/>
        <v>10</v>
      </c>
      <c r="B294" s="1699">
        <v>2114002000</v>
      </c>
      <c r="C294" s="1675" t="s">
        <v>475</v>
      </c>
      <c r="D294" s="1671"/>
      <c r="E294" s="1671"/>
      <c r="F294" s="1671"/>
      <c r="G294" s="1671"/>
      <c r="H294" s="1671"/>
      <c r="I294" s="1671"/>
      <c r="J294" s="1674">
        <v>-6907407807</v>
      </c>
      <c r="K294" s="1671"/>
      <c r="L294" s="1671"/>
      <c r="M294" s="1674">
        <v>-6907407807</v>
      </c>
      <c r="N294" s="1195"/>
      <c r="O294" s="1639"/>
      <c r="P294" s="1571">
        <f>ROUND(K294/1000,0)</f>
        <v>0</v>
      </c>
    </row>
    <row r="295" spans="1:17" hidden="1">
      <c r="A295" s="1069">
        <f t="shared" si="4"/>
        <v>10</v>
      </c>
      <c r="B295" s="1699">
        <v>2114001000</v>
      </c>
      <c r="C295" s="1675" t="s">
        <v>476</v>
      </c>
      <c r="D295" s="1671"/>
      <c r="E295" s="1671"/>
      <c r="F295" s="1671"/>
      <c r="G295" s="1671"/>
      <c r="H295" s="1671"/>
      <c r="I295" s="1671"/>
      <c r="J295" s="1674">
        <v>-13796010000</v>
      </c>
      <c r="K295" s="1671"/>
      <c r="L295" s="1671"/>
      <c r="M295" s="1674">
        <v>-13796010000</v>
      </c>
      <c r="N295" s="1195"/>
      <c r="O295" s="1639"/>
      <c r="P295" s="1571">
        <f>ROUND(K295/1000,0)</f>
        <v>0</v>
      </c>
    </row>
    <row r="296" spans="1:17" hidden="1">
      <c r="A296" s="1069">
        <f t="shared" si="4"/>
        <v>10</v>
      </c>
      <c r="B296" s="1699">
        <v>1185002000</v>
      </c>
      <c r="C296" s="1675" t="s">
        <v>477</v>
      </c>
      <c r="D296" s="1671"/>
      <c r="E296" s="1671"/>
      <c r="F296" s="1671"/>
      <c r="G296" s="1671"/>
      <c r="H296" s="1671"/>
      <c r="I296" s="1671"/>
      <c r="J296" s="1674">
        <v>205113686</v>
      </c>
      <c r="K296" s="1671"/>
      <c r="L296" s="1671"/>
      <c r="M296" s="1674">
        <v>205113686</v>
      </c>
      <c r="N296" s="1195"/>
      <c r="O296" s="1639"/>
      <c r="P296" s="1571">
        <f>ROUND(K296/1000,0)</f>
        <v>0</v>
      </c>
    </row>
    <row r="297" spans="1:17" hidden="1">
      <c r="A297" s="1069">
        <f t="shared" si="4"/>
        <v>10</v>
      </c>
      <c r="B297" s="1699">
        <v>2115003700</v>
      </c>
      <c r="C297" s="1675" t="s">
        <v>478</v>
      </c>
      <c r="D297" s="1674">
        <v>-31457773</v>
      </c>
      <c r="E297" s="1674">
        <v>-38872440</v>
      </c>
      <c r="F297" s="1671"/>
      <c r="G297" s="1671"/>
      <c r="H297" s="1671"/>
      <c r="I297" s="1671"/>
      <c r="J297" s="1674">
        <v>-176083148</v>
      </c>
      <c r="K297" s="1671"/>
      <c r="L297" s="1671"/>
      <c r="M297" s="1674">
        <v>-246413361</v>
      </c>
      <c r="N297" s="1195"/>
      <c r="O297" s="1639"/>
      <c r="P297" s="1571">
        <f>ROUND(K297/1000,0)</f>
        <v>0</v>
      </c>
    </row>
    <row r="298" spans="1:17" hidden="1">
      <c r="A298" s="1069">
        <f t="shared" si="4"/>
        <v>10</v>
      </c>
      <c r="B298" s="1699">
        <v>2110001300</v>
      </c>
      <c r="C298" s="1675" t="s">
        <v>479</v>
      </c>
      <c r="D298" s="1671"/>
      <c r="E298" s="1674">
        <v>-109000000</v>
      </c>
      <c r="F298" s="1671"/>
      <c r="G298" s="1671"/>
      <c r="H298" s="1671"/>
      <c r="I298" s="1671"/>
      <c r="J298" s="1674">
        <v>-3439828634</v>
      </c>
      <c r="K298" s="1671"/>
      <c r="L298" s="1671"/>
      <c r="M298" s="1674">
        <v>-3548828634</v>
      </c>
      <c r="N298" s="1195"/>
      <c r="O298" s="1639"/>
      <c r="P298" s="1571"/>
    </row>
    <row r="299" spans="1:17" hidden="1">
      <c r="A299" s="1069">
        <f t="shared" si="4"/>
        <v>10</v>
      </c>
      <c r="B299" s="1699">
        <v>2110001000</v>
      </c>
      <c r="C299" s="1675" t="s">
        <v>480</v>
      </c>
      <c r="D299" s="1671"/>
      <c r="E299" s="1671"/>
      <c r="F299" s="1671"/>
      <c r="G299" s="1671"/>
      <c r="H299" s="1671"/>
      <c r="I299" s="1671"/>
      <c r="J299" s="1674">
        <v>-103849781000</v>
      </c>
      <c r="K299" s="1671"/>
      <c r="L299" s="1671"/>
      <c r="M299" s="1674">
        <v>-103849781000</v>
      </c>
      <c r="N299" s="1195"/>
      <c r="O299" s="1639"/>
      <c r="P299" s="1571"/>
    </row>
    <row r="300" spans="1:17" hidden="1">
      <c r="A300" s="1069">
        <f t="shared" si="4"/>
        <v>10</v>
      </c>
      <c r="B300" s="1699">
        <v>1185002500</v>
      </c>
      <c r="C300" s="1675" t="s">
        <v>481</v>
      </c>
      <c r="D300" s="1671"/>
      <c r="E300" s="1671"/>
      <c r="F300" s="1671"/>
      <c r="G300" s="1671"/>
      <c r="H300" s="1671"/>
      <c r="I300" s="1671"/>
      <c r="J300" s="1674">
        <v>314752664</v>
      </c>
      <c r="K300" s="1671"/>
      <c r="L300" s="1671"/>
      <c r="M300" s="1674">
        <v>314752664</v>
      </c>
      <c r="N300" s="1195"/>
      <c r="O300" s="1639"/>
      <c r="P300" s="1571"/>
    </row>
    <row r="301" spans="1:17">
      <c r="A301" s="1069">
        <f t="shared" si="4"/>
        <v>32</v>
      </c>
      <c r="B301" s="1681" t="s">
        <v>482</v>
      </c>
      <c r="C301" s="1675" t="s">
        <v>483</v>
      </c>
      <c r="D301" s="1674">
        <v>-3191846</v>
      </c>
      <c r="E301" s="1674">
        <v>-100953787</v>
      </c>
      <c r="F301" s="1674">
        <v>-107501453</v>
      </c>
      <c r="G301" s="1674">
        <v>-276348428</v>
      </c>
      <c r="H301" s="1674">
        <v>-307405270</v>
      </c>
      <c r="I301" s="1672">
        <v>0</v>
      </c>
      <c r="J301" s="1674">
        <v>-957510786</v>
      </c>
      <c r="K301" s="1674">
        <v>-3566007</v>
      </c>
      <c r="L301" s="1672">
        <v>0</v>
      </c>
      <c r="M301" s="1674">
        <v>-1756477577</v>
      </c>
      <c r="N301" s="1195"/>
      <c r="O301" s="1639">
        <f>ROUND(M301/1000,0)</f>
        <v>-1756478</v>
      </c>
      <c r="P301" s="1571">
        <f>ROUND(K301/1000,0)</f>
        <v>-3566</v>
      </c>
    </row>
    <row r="302" spans="1:17" hidden="1">
      <c r="A302" s="1069">
        <f t="shared" si="4"/>
        <v>10</v>
      </c>
      <c r="B302" s="1699">
        <v>2115006000</v>
      </c>
      <c r="C302" s="1675" t="s">
        <v>484</v>
      </c>
      <c r="D302" s="1674">
        <v>-3191846</v>
      </c>
      <c r="E302" s="1674">
        <v>-100953787</v>
      </c>
      <c r="F302" s="1674">
        <v>-107501453</v>
      </c>
      <c r="G302" s="1674">
        <v>-276348428</v>
      </c>
      <c r="H302" s="1674">
        <v>-307405270</v>
      </c>
      <c r="I302" s="1672">
        <v>0</v>
      </c>
      <c r="J302" s="1674">
        <v>-957510786</v>
      </c>
      <c r="K302" s="1674">
        <v>-3566007</v>
      </c>
      <c r="L302" s="1672">
        <v>0</v>
      </c>
      <c r="M302" s="1674">
        <v>-1756477577</v>
      </c>
      <c r="N302" s="1195"/>
      <c r="O302" s="1639"/>
      <c r="P302" s="1571"/>
    </row>
    <row r="303" spans="1:17">
      <c r="A303" s="1069">
        <f t="shared" si="4"/>
        <v>31</v>
      </c>
      <c r="B303" s="1681" t="s">
        <v>485</v>
      </c>
      <c r="C303" s="1675" t="s">
        <v>486</v>
      </c>
      <c r="D303" s="1674">
        <v>-7704489941</v>
      </c>
      <c r="E303" s="1674">
        <v>-19792756407</v>
      </c>
      <c r="F303" s="1674">
        <v>-2131164200</v>
      </c>
      <c r="G303" s="1674">
        <v>-4520256309</v>
      </c>
      <c r="H303" s="1674">
        <v>-1505045690</v>
      </c>
      <c r="I303" s="1674">
        <v>-713498671</v>
      </c>
      <c r="J303" s="1674">
        <v>-141187913111</v>
      </c>
      <c r="K303" s="1674">
        <v>-581685272</v>
      </c>
      <c r="L303" s="1671"/>
      <c r="M303" s="1674">
        <v>-178136809601</v>
      </c>
      <c r="N303" s="1195"/>
      <c r="O303" s="1639">
        <f>ROUND(M303/1000,0)</f>
        <v>-178136810</v>
      </c>
      <c r="P303" s="1571">
        <f>ROUND(K303/1000,0)</f>
        <v>-581685</v>
      </c>
    </row>
    <row r="304" spans="1:17" hidden="1">
      <c r="A304" s="1069">
        <f t="shared" si="4"/>
        <v>10</v>
      </c>
      <c r="B304" s="1699">
        <v>2164003100</v>
      </c>
      <c r="C304" s="1675" t="s">
        <v>2437</v>
      </c>
      <c r="D304" s="1671"/>
      <c r="E304" s="1671"/>
      <c r="F304" s="1671"/>
      <c r="G304" s="1671"/>
      <c r="H304" s="1671"/>
      <c r="I304" s="1671"/>
      <c r="J304" s="1671"/>
      <c r="K304" s="1674">
        <v>1724</v>
      </c>
      <c r="L304" s="1671"/>
      <c r="M304" s="1674">
        <v>1724</v>
      </c>
      <c r="N304" s="1195"/>
      <c r="O304" s="1639"/>
      <c r="P304" s="1571"/>
    </row>
    <row r="305" spans="1:16" hidden="1">
      <c r="A305" s="1069">
        <f t="shared" si="4"/>
        <v>10</v>
      </c>
      <c r="B305" s="1699">
        <v>2150007600</v>
      </c>
      <c r="C305" s="1675" t="s">
        <v>488</v>
      </c>
      <c r="D305" s="1671"/>
      <c r="E305" s="1674">
        <v>-171000000</v>
      </c>
      <c r="F305" s="1671"/>
      <c r="G305" s="1674">
        <v>-2009774041</v>
      </c>
      <c r="H305" s="1671"/>
      <c r="I305" s="1671"/>
      <c r="J305" s="1674">
        <v>-829593437</v>
      </c>
      <c r="K305" s="1671"/>
      <c r="L305" s="1671"/>
      <c r="M305" s="1674">
        <v>-3010367478</v>
      </c>
      <c r="N305" s="1195"/>
      <c r="O305" s="1639"/>
      <c r="P305" s="1571"/>
    </row>
    <row r="306" spans="1:16" hidden="1">
      <c r="A306" s="1069">
        <f t="shared" si="4"/>
        <v>10</v>
      </c>
      <c r="B306" s="1699">
        <v>2140004300</v>
      </c>
      <c r="C306" s="1675" t="s">
        <v>490</v>
      </c>
      <c r="D306" s="1674">
        <v>-3471535</v>
      </c>
      <c r="E306" s="1674">
        <v>-4452765</v>
      </c>
      <c r="F306" s="1674">
        <v>-35014245</v>
      </c>
      <c r="G306" s="1674">
        <v>-15050301</v>
      </c>
      <c r="H306" s="1674">
        <v>-27525375</v>
      </c>
      <c r="I306" s="1674">
        <v>-11590965</v>
      </c>
      <c r="J306" s="1674">
        <v>-12361566</v>
      </c>
      <c r="K306" s="1671"/>
      <c r="L306" s="1671"/>
      <c r="M306" s="1674">
        <v>-109466752</v>
      </c>
      <c r="N306" s="1195"/>
      <c r="O306" s="1639"/>
      <c r="P306" s="1571"/>
    </row>
    <row r="307" spans="1:16" hidden="1">
      <c r="A307" s="1069">
        <f t="shared" si="4"/>
        <v>10</v>
      </c>
      <c r="B307" s="1699">
        <v>2150005000</v>
      </c>
      <c r="C307" s="1675" t="s">
        <v>492</v>
      </c>
      <c r="D307" s="1674">
        <v>-24808</v>
      </c>
      <c r="E307" s="1674">
        <v>153034624</v>
      </c>
      <c r="F307" s="1674">
        <v>-4829834</v>
      </c>
      <c r="G307" s="1674">
        <v>1033058</v>
      </c>
      <c r="H307" s="1674">
        <v>49001007</v>
      </c>
      <c r="I307" s="1674">
        <v>199307</v>
      </c>
      <c r="J307" s="1674">
        <v>124262545</v>
      </c>
      <c r="K307" s="1671"/>
      <c r="L307" s="1671"/>
      <c r="M307" s="1674">
        <v>322675899</v>
      </c>
      <c r="N307" s="1195"/>
      <c r="O307" s="1639"/>
      <c r="P307" s="1571">
        <f>ROUND(K307/1000,0)</f>
        <v>0</v>
      </c>
    </row>
    <row r="308" spans="1:16" hidden="1">
      <c r="A308" s="1069">
        <f t="shared" si="4"/>
        <v>10</v>
      </c>
      <c r="B308" s="1699">
        <v>2140007500</v>
      </c>
      <c r="C308" s="1675" t="s">
        <v>494</v>
      </c>
      <c r="D308" s="1674">
        <v>-138012750</v>
      </c>
      <c r="E308" s="1674">
        <v>3999051</v>
      </c>
      <c r="F308" s="1671"/>
      <c r="G308" s="1671"/>
      <c r="H308" s="1671"/>
      <c r="I308" s="1671"/>
      <c r="J308" s="1671"/>
      <c r="K308" s="1671"/>
      <c r="L308" s="1671"/>
      <c r="M308" s="1674">
        <v>-134013699</v>
      </c>
      <c r="N308" s="1195"/>
      <c r="O308" s="1639"/>
      <c r="P308" s="1571"/>
    </row>
    <row r="309" spans="1:16" hidden="1">
      <c r="A309" s="1069">
        <f t="shared" si="4"/>
        <v>10</v>
      </c>
      <c r="B309" s="1699">
        <v>2115001000</v>
      </c>
      <c r="C309" s="1675" t="s">
        <v>496</v>
      </c>
      <c r="D309" s="1674">
        <v>-17296345</v>
      </c>
      <c r="E309" s="1674">
        <v>-4838707</v>
      </c>
      <c r="F309" s="1671"/>
      <c r="G309" s="1671"/>
      <c r="H309" s="1671"/>
      <c r="I309" s="1671"/>
      <c r="J309" s="1674">
        <v>-78138110</v>
      </c>
      <c r="K309" s="1671"/>
      <c r="L309" s="1671"/>
      <c r="M309" s="1674">
        <v>-100273162</v>
      </c>
      <c r="N309" s="1195"/>
      <c r="O309" s="1639"/>
      <c r="P309" s="1571">
        <f>ROUND(K309/1000,0)</f>
        <v>0</v>
      </c>
    </row>
    <row r="310" spans="1:16" hidden="1">
      <c r="A310" s="1069">
        <f t="shared" si="4"/>
        <v>10</v>
      </c>
      <c r="B310" s="1699">
        <v>2115003000</v>
      </c>
      <c r="C310" s="1675" t="s">
        <v>498</v>
      </c>
      <c r="D310" s="1674">
        <v>-242423184</v>
      </c>
      <c r="E310" s="1674">
        <v>-1880514791</v>
      </c>
      <c r="F310" s="1671"/>
      <c r="G310" s="1671"/>
      <c r="H310" s="1671"/>
      <c r="I310" s="1671"/>
      <c r="J310" s="1674">
        <v>-7158849047</v>
      </c>
      <c r="K310" s="1671"/>
      <c r="L310" s="1671"/>
      <c r="M310" s="1674">
        <v>-9281787022</v>
      </c>
      <c r="N310" s="1195"/>
      <c r="O310" s="1639"/>
      <c r="P310" s="1571"/>
    </row>
    <row r="311" spans="1:16" hidden="1">
      <c r="A311" s="1069">
        <f t="shared" si="4"/>
        <v>10</v>
      </c>
      <c r="B311" s="1699">
        <v>2120000600</v>
      </c>
      <c r="C311" s="1675" t="s">
        <v>500</v>
      </c>
      <c r="D311" s="1671"/>
      <c r="E311" s="1671"/>
      <c r="F311" s="1671"/>
      <c r="G311" s="1671"/>
      <c r="H311" s="1671"/>
      <c r="I311" s="1671"/>
      <c r="J311" s="1674">
        <v>-279310</v>
      </c>
      <c r="K311" s="1671"/>
      <c r="L311" s="1671"/>
      <c r="M311" s="1674">
        <v>-279310</v>
      </c>
      <c r="N311" s="1195"/>
      <c r="O311" s="1639"/>
      <c r="P311" s="1571"/>
    </row>
    <row r="312" spans="1:16" hidden="1">
      <c r="A312" s="1069">
        <f t="shared" si="4"/>
        <v>10</v>
      </c>
      <c r="B312" s="1699">
        <v>2150004000</v>
      </c>
      <c r="C312" s="1675" t="s">
        <v>502</v>
      </c>
      <c r="D312" s="1671"/>
      <c r="E312" s="1671"/>
      <c r="F312" s="1674">
        <v>297264</v>
      </c>
      <c r="G312" s="1674">
        <v>-107184</v>
      </c>
      <c r="H312" s="1674">
        <v>-2439103</v>
      </c>
      <c r="I312" s="1671"/>
      <c r="J312" s="1674">
        <v>2378344</v>
      </c>
      <c r="K312" s="1674">
        <v>-266801663</v>
      </c>
      <c r="L312" s="1671"/>
      <c r="M312" s="1674">
        <v>-266672342</v>
      </c>
      <c r="N312" s="1195"/>
      <c r="O312" s="1639"/>
      <c r="P312" s="1571"/>
    </row>
    <row r="313" spans="1:16" hidden="1">
      <c r="A313" s="1069">
        <f t="shared" si="4"/>
        <v>10</v>
      </c>
      <c r="B313" s="1699">
        <v>2145002000</v>
      </c>
      <c r="C313" s="1675" t="s">
        <v>504</v>
      </c>
      <c r="D313" s="1674">
        <v>-110698000</v>
      </c>
      <c r="E313" s="1671"/>
      <c r="F313" s="1671"/>
      <c r="G313" s="1671"/>
      <c r="H313" s="1671"/>
      <c r="I313" s="1671"/>
      <c r="J313" s="1674">
        <v>-60121432</v>
      </c>
      <c r="K313" s="1671"/>
      <c r="L313" s="1671"/>
      <c r="M313" s="1674">
        <v>-170819432</v>
      </c>
      <c r="N313" s="1195"/>
      <c r="O313" s="1639"/>
      <c r="P313" s="1571"/>
    </row>
    <row r="314" spans="1:16" hidden="1">
      <c r="A314" s="1069">
        <f t="shared" si="4"/>
        <v>10</v>
      </c>
      <c r="B314" s="1699">
        <v>2145001000</v>
      </c>
      <c r="C314" s="1675" t="s">
        <v>506</v>
      </c>
      <c r="D314" s="1674">
        <v>-3689153</v>
      </c>
      <c r="E314" s="1674">
        <v>-16190164</v>
      </c>
      <c r="F314" s="1674">
        <v>-17607617</v>
      </c>
      <c r="G314" s="1674">
        <v>-8587531</v>
      </c>
      <c r="H314" s="1674">
        <v>-3415356</v>
      </c>
      <c r="I314" s="1674">
        <v>-8913055</v>
      </c>
      <c r="J314" s="1674">
        <v>-227560143</v>
      </c>
      <c r="K314" s="1671"/>
      <c r="L314" s="1671"/>
      <c r="M314" s="1674">
        <v>-285963019</v>
      </c>
      <c r="N314" s="1195"/>
      <c r="O314" s="1639"/>
      <c r="P314" s="1571"/>
    </row>
    <row r="315" spans="1:16" hidden="1">
      <c r="A315" s="1069">
        <f t="shared" si="4"/>
        <v>10</v>
      </c>
      <c r="B315" s="1699">
        <v>2140007000</v>
      </c>
      <c r="C315" s="1675" t="s">
        <v>508</v>
      </c>
      <c r="D315" s="1671"/>
      <c r="E315" s="1674">
        <v>-13176109</v>
      </c>
      <c r="F315" s="1671"/>
      <c r="G315" s="1671"/>
      <c r="H315" s="1671"/>
      <c r="I315" s="1671"/>
      <c r="J315" s="1674">
        <v>-284502710</v>
      </c>
      <c r="K315" s="1671"/>
      <c r="L315" s="1671"/>
      <c r="M315" s="1674">
        <v>-297678819</v>
      </c>
      <c r="N315" s="1195"/>
      <c r="O315" s="1639"/>
      <c r="P315" s="1571"/>
    </row>
    <row r="316" spans="1:16" hidden="1">
      <c r="A316" s="1069">
        <f t="shared" si="4"/>
        <v>10</v>
      </c>
      <c r="B316" s="1699">
        <v>2140005000</v>
      </c>
      <c r="C316" s="1675" t="s">
        <v>510</v>
      </c>
      <c r="D316" s="1674">
        <v>-119950005</v>
      </c>
      <c r="E316" s="1674">
        <v>-1054524249</v>
      </c>
      <c r="F316" s="1671"/>
      <c r="G316" s="1674">
        <v>-782899</v>
      </c>
      <c r="H316" s="1671"/>
      <c r="I316" s="1671"/>
      <c r="J316" s="1674">
        <v>-5805900479</v>
      </c>
      <c r="K316" s="1671"/>
      <c r="L316" s="1671"/>
      <c r="M316" s="1674">
        <v>-6981157632</v>
      </c>
      <c r="N316" s="1195"/>
      <c r="O316" s="1639"/>
      <c r="P316" s="1571"/>
    </row>
    <row r="317" spans="1:16" hidden="1">
      <c r="A317" s="1069">
        <f t="shared" si="4"/>
        <v>10</v>
      </c>
      <c r="B317" s="1699">
        <v>2140004600</v>
      </c>
      <c r="C317" s="1675" t="s">
        <v>512</v>
      </c>
      <c r="D317" s="1674">
        <v>-57631693</v>
      </c>
      <c r="E317" s="1674">
        <v>-196776395</v>
      </c>
      <c r="F317" s="1671"/>
      <c r="G317" s="1671"/>
      <c r="H317" s="1671"/>
      <c r="I317" s="1671"/>
      <c r="J317" s="1674">
        <v>-5461456903</v>
      </c>
      <c r="K317" s="1671"/>
      <c r="L317" s="1671"/>
      <c r="M317" s="1674">
        <v>-5715864991</v>
      </c>
      <c r="N317" s="1195"/>
      <c r="O317" s="1639"/>
      <c r="P317" s="1571"/>
    </row>
    <row r="318" spans="1:16" hidden="1">
      <c r="A318" s="1069">
        <f t="shared" si="4"/>
        <v>10</v>
      </c>
      <c r="B318" s="1699">
        <v>2140004550</v>
      </c>
      <c r="C318" s="1675" t="s">
        <v>514</v>
      </c>
      <c r="D318" s="1674">
        <v>-1883147329</v>
      </c>
      <c r="E318" s="1674">
        <v>-7514867962</v>
      </c>
      <c r="F318" s="1674">
        <v>-108725095</v>
      </c>
      <c r="G318" s="1674">
        <v>-507238342</v>
      </c>
      <c r="H318" s="1674">
        <v>-140491760</v>
      </c>
      <c r="I318" s="1674">
        <v>-298302864</v>
      </c>
      <c r="J318" s="1674">
        <v>-26085428276</v>
      </c>
      <c r="K318" s="1671"/>
      <c r="L318" s="1671"/>
      <c r="M318" s="1674">
        <v>-36538201628</v>
      </c>
      <c r="N318" s="1195"/>
      <c r="O318" s="1639"/>
      <c r="P318" s="1571"/>
    </row>
    <row r="319" spans="1:16" hidden="1">
      <c r="A319" s="1069">
        <f t="shared" si="4"/>
        <v>10</v>
      </c>
      <c r="B319" s="1699">
        <v>2140004200</v>
      </c>
      <c r="C319" s="1675" t="s">
        <v>516</v>
      </c>
      <c r="D319" s="1671"/>
      <c r="E319" s="1671"/>
      <c r="F319" s="1671"/>
      <c r="G319" s="1674">
        <v>-6</v>
      </c>
      <c r="H319" s="1672">
        <v>0</v>
      </c>
      <c r="I319" s="1671"/>
      <c r="J319" s="1674">
        <v>189143863</v>
      </c>
      <c r="K319" s="1672">
        <v>0</v>
      </c>
      <c r="L319" s="1671"/>
      <c r="M319" s="1674">
        <v>189143857</v>
      </c>
      <c r="N319" s="1195"/>
      <c r="O319" s="1639"/>
      <c r="P319" s="1571"/>
    </row>
    <row r="320" spans="1:16" hidden="1">
      <c r="A320" s="1069">
        <f t="shared" si="4"/>
        <v>10</v>
      </c>
      <c r="B320" s="1699">
        <v>2140004100</v>
      </c>
      <c r="C320" s="1675" t="s">
        <v>518</v>
      </c>
      <c r="D320" s="1674">
        <v>-117586738</v>
      </c>
      <c r="E320" s="1674">
        <v>-339170440</v>
      </c>
      <c r="F320" s="1674">
        <v>-96015434</v>
      </c>
      <c r="G320" s="1674">
        <v>-73376580</v>
      </c>
      <c r="H320" s="1674">
        <v>-96508945</v>
      </c>
      <c r="I320" s="1674">
        <v>-14947613</v>
      </c>
      <c r="J320" s="1674">
        <v>-3933974307</v>
      </c>
      <c r="K320" s="1674">
        <v>-482462</v>
      </c>
      <c r="L320" s="1671"/>
      <c r="M320" s="1674">
        <v>-4672062519</v>
      </c>
      <c r="N320" s="1195"/>
      <c r="O320" s="1639"/>
      <c r="P320" s="1571"/>
    </row>
    <row r="321" spans="1:16" hidden="1">
      <c r="A321" s="1069">
        <f t="shared" si="4"/>
        <v>10</v>
      </c>
      <c r="B321" s="1699">
        <v>2140004000</v>
      </c>
      <c r="C321" s="1675" t="s">
        <v>520</v>
      </c>
      <c r="D321" s="1674">
        <v>-163520401</v>
      </c>
      <c r="E321" s="1674">
        <v>-148915227</v>
      </c>
      <c r="F321" s="1674">
        <v>-128482040</v>
      </c>
      <c r="G321" s="1674">
        <v>-837477953</v>
      </c>
      <c r="H321" s="1674">
        <v>-14104080</v>
      </c>
      <c r="I321" s="1674">
        <v>-8865795</v>
      </c>
      <c r="J321" s="1674">
        <v>-1179055096</v>
      </c>
      <c r="K321" s="1674">
        <v>33281</v>
      </c>
      <c r="L321" s="1671"/>
      <c r="M321" s="1674">
        <v>-2480387311</v>
      </c>
      <c r="N321" s="1195"/>
      <c r="O321" s="1639"/>
      <c r="P321" s="1571"/>
    </row>
    <row r="322" spans="1:16" hidden="1">
      <c r="A322" s="1069">
        <f t="shared" si="4"/>
        <v>10</v>
      </c>
      <c r="B322" s="1699">
        <v>2140002050</v>
      </c>
      <c r="C322" s="1675" t="s">
        <v>522</v>
      </c>
      <c r="D322" s="1674">
        <v>-4670593</v>
      </c>
      <c r="E322" s="1674">
        <v>-6728237</v>
      </c>
      <c r="F322" s="1671"/>
      <c r="G322" s="1671"/>
      <c r="H322" s="1671"/>
      <c r="I322" s="1671"/>
      <c r="J322" s="1674">
        <v>-133613539</v>
      </c>
      <c r="K322" s="1671"/>
      <c r="L322" s="1671"/>
      <c r="M322" s="1674">
        <v>-145012369</v>
      </c>
      <c r="N322" s="1195"/>
      <c r="O322" s="1639"/>
      <c r="P322" s="1571"/>
    </row>
    <row r="323" spans="1:16" hidden="1">
      <c r="A323" s="1069">
        <f t="shared" ref="A323:A386" si="6">(LEN(B323))</f>
        <v>10</v>
      </c>
      <c r="B323" s="1699">
        <v>2140002000</v>
      </c>
      <c r="C323" s="1675" t="s">
        <v>524</v>
      </c>
      <c r="D323" s="1674">
        <v>-1358612011</v>
      </c>
      <c r="E323" s="1674">
        <v>-3517741622</v>
      </c>
      <c r="F323" s="1674">
        <v>-1156070586</v>
      </c>
      <c r="G323" s="1674">
        <v>-672158929</v>
      </c>
      <c r="H323" s="1674">
        <v>-399793977</v>
      </c>
      <c r="I323" s="1674">
        <v>-275116177</v>
      </c>
      <c r="J323" s="1674">
        <v>-48709544405</v>
      </c>
      <c r="K323" s="1674">
        <v>51848415</v>
      </c>
      <c r="L323" s="1671"/>
      <c r="M323" s="1674">
        <v>-56037189292</v>
      </c>
      <c r="N323" s="1195"/>
      <c r="O323" s="1639"/>
      <c r="P323" s="1571"/>
    </row>
    <row r="324" spans="1:16" hidden="1">
      <c r="A324" s="1069">
        <f t="shared" si="6"/>
        <v>10</v>
      </c>
      <c r="B324" s="1699">
        <v>2150004500</v>
      </c>
      <c r="C324" s="1675" t="s">
        <v>526</v>
      </c>
      <c r="D324" s="1674">
        <v>-3435818423</v>
      </c>
      <c r="E324" s="1674">
        <v>-4378407679</v>
      </c>
      <c r="F324" s="1674">
        <v>-283961363</v>
      </c>
      <c r="G324" s="1674">
        <v>-304493965</v>
      </c>
      <c r="H324" s="1674">
        <v>-494993520</v>
      </c>
      <c r="I324" s="1674">
        <v>-88261099</v>
      </c>
      <c r="J324" s="1674">
        <v>-35459445414</v>
      </c>
      <c r="K324" s="1674">
        <v>-228360691</v>
      </c>
      <c r="L324" s="1671"/>
      <c r="M324" s="1674">
        <v>-44673742154</v>
      </c>
      <c r="N324" s="1195"/>
      <c r="O324" s="1639"/>
      <c r="P324" s="1571"/>
    </row>
    <row r="325" spans="1:16" hidden="1">
      <c r="A325" s="1069">
        <f t="shared" si="6"/>
        <v>10</v>
      </c>
      <c r="B325" s="1699">
        <v>2180003000</v>
      </c>
      <c r="C325" s="1675" t="s">
        <v>528</v>
      </c>
      <c r="D325" s="1671"/>
      <c r="E325" s="1671"/>
      <c r="F325" s="1671"/>
      <c r="G325" s="1671"/>
      <c r="H325" s="1671"/>
      <c r="I325" s="1671"/>
      <c r="J325" s="1674">
        <v>-195102226</v>
      </c>
      <c r="K325" s="1671"/>
      <c r="L325" s="1671"/>
      <c r="M325" s="1674">
        <v>-195102226</v>
      </c>
      <c r="N325" s="1195"/>
      <c r="O325" s="1639"/>
      <c r="P325" s="1571"/>
    </row>
    <row r="326" spans="1:16" hidden="1">
      <c r="A326" s="1069">
        <f t="shared" si="6"/>
        <v>10</v>
      </c>
      <c r="B326" s="1699">
        <v>2170001000</v>
      </c>
      <c r="C326" s="1675" t="s">
        <v>1954</v>
      </c>
      <c r="D326" s="1671"/>
      <c r="E326" s="1674">
        <v>-573261</v>
      </c>
      <c r="F326" s="1671"/>
      <c r="G326" s="1671"/>
      <c r="H326" s="1671"/>
      <c r="I326" s="1671"/>
      <c r="J326" s="1672">
        <v>0</v>
      </c>
      <c r="K326" s="1672">
        <v>0</v>
      </c>
      <c r="L326" s="1671"/>
      <c r="M326" s="1674">
        <v>-573261</v>
      </c>
      <c r="N326" s="1195"/>
      <c r="O326" s="1639"/>
      <c r="P326" s="1571"/>
    </row>
    <row r="327" spans="1:16" hidden="1">
      <c r="A327" s="1069">
        <f t="shared" si="6"/>
        <v>10</v>
      </c>
      <c r="B327" s="1699">
        <v>2160009900</v>
      </c>
      <c r="C327" s="1675" t="s">
        <v>530</v>
      </c>
      <c r="D327" s="1674">
        <v>-9778230</v>
      </c>
      <c r="E327" s="1674">
        <v>-75072916</v>
      </c>
      <c r="F327" s="1674">
        <v>-96155980</v>
      </c>
      <c r="G327" s="1674">
        <v>-27949622</v>
      </c>
      <c r="H327" s="1674">
        <v>-118173621</v>
      </c>
      <c r="I327" s="1674">
        <v>-1473561</v>
      </c>
      <c r="J327" s="1674">
        <v>-881479348</v>
      </c>
      <c r="K327" s="1671"/>
      <c r="L327" s="1671"/>
      <c r="M327" s="1674">
        <v>-1210083278</v>
      </c>
      <c r="N327" s="1195"/>
      <c r="O327" s="1639"/>
      <c r="P327" s="1571"/>
    </row>
    <row r="328" spans="1:16" hidden="1">
      <c r="A328" s="1069">
        <f t="shared" si="6"/>
        <v>10</v>
      </c>
      <c r="B328" s="1699">
        <v>2160009000</v>
      </c>
      <c r="C328" s="1675" t="s">
        <v>532</v>
      </c>
      <c r="D328" s="1671"/>
      <c r="E328" s="1672">
        <v>0</v>
      </c>
      <c r="F328" s="1674">
        <v>-1029277</v>
      </c>
      <c r="G328" s="1674">
        <v>-564943</v>
      </c>
      <c r="H328" s="1674">
        <v>217221</v>
      </c>
      <c r="I328" s="1671"/>
      <c r="J328" s="1672">
        <v>0</v>
      </c>
      <c r="K328" s="1671"/>
      <c r="L328" s="1671"/>
      <c r="M328" s="1674">
        <v>-1376999</v>
      </c>
      <c r="N328" s="1195"/>
      <c r="O328" s="1639"/>
      <c r="P328" s="1571"/>
    </row>
    <row r="329" spans="1:16" hidden="1">
      <c r="A329" s="1069">
        <f t="shared" si="6"/>
        <v>10</v>
      </c>
      <c r="B329" s="1699">
        <v>2160008000</v>
      </c>
      <c r="C329" s="1675" t="s">
        <v>534</v>
      </c>
      <c r="D329" s="1674">
        <v>186131</v>
      </c>
      <c r="E329" s="1674">
        <v>1090995</v>
      </c>
      <c r="F329" s="1674">
        <v>2062246</v>
      </c>
      <c r="G329" s="1672">
        <v>0</v>
      </c>
      <c r="H329" s="1674">
        <v>418407</v>
      </c>
      <c r="I329" s="1671"/>
      <c r="J329" s="1674">
        <v>348555</v>
      </c>
      <c r="K329" s="1671"/>
      <c r="L329" s="1671"/>
      <c r="M329" s="1674">
        <v>4106334</v>
      </c>
      <c r="N329" s="1195"/>
      <c r="O329" s="1639"/>
      <c r="P329" s="1571"/>
    </row>
    <row r="330" spans="1:16" hidden="1">
      <c r="A330" s="1069">
        <f t="shared" si="6"/>
        <v>10</v>
      </c>
      <c r="B330" s="1699">
        <v>2160006000</v>
      </c>
      <c r="C330" s="1675" t="s">
        <v>536</v>
      </c>
      <c r="D330" s="1674">
        <v>-420982</v>
      </c>
      <c r="E330" s="1674">
        <v>-4036216</v>
      </c>
      <c r="F330" s="1674">
        <v>-12000</v>
      </c>
      <c r="G330" s="1674">
        <v>-58600</v>
      </c>
      <c r="H330" s="1674">
        <v>-163400</v>
      </c>
      <c r="I330" s="1671"/>
      <c r="J330" s="1674">
        <v>-27023503</v>
      </c>
      <c r="K330" s="1671"/>
      <c r="L330" s="1671"/>
      <c r="M330" s="1674">
        <v>-31714701</v>
      </c>
      <c r="N330" s="1195"/>
      <c r="O330" s="1639"/>
      <c r="P330" s="1571"/>
    </row>
    <row r="331" spans="1:16" hidden="1">
      <c r="A331" s="1069">
        <f t="shared" si="6"/>
        <v>10</v>
      </c>
      <c r="B331" s="1699">
        <v>2160004500</v>
      </c>
      <c r="C331" s="1675" t="s">
        <v>538</v>
      </c>
      <c r="D331" s="1674">
        <v>-149262</v>
      </c>
      <c r="E331" s="1674">
        <v>-1840845</v>
      </c>
      <c r="F331" s="1671"/>
      <c r="G331" s="1674">
        <v>-785286</v>
      </c>
      <c r="H331" s="1671"/>
      <c r="I331" s="1671"/>
      <c r="J331" s="1674">
        <v>-1694995</v>
      </c>
      <c r="K331" s="1671"/>
      <c r="L331" s="1671"/>
      <c r="M331" s="1674">
        <v>-4470388</v>
      </c>
      <c r="N331" s="1195"/>
      <c r="O331" s="1639"/>
      <c r="P331" s="1571"/>
    </row>
    <row r="332" spans="1:16" hidden="1">
      <c r="A332" s="1069">
        <f t="shared" si="6"/>
        <v>10</v>
      </c>
      <c r="B332" s="1699">
        <v>2160003500</v>
      </c>
      <c r="C332" s="1675" t="s">
        <v>540</v>
      </c>
      <c r="D332" s="1671"/>
      <c r="E332" s="1671"/>
      <c r="F332" s="1674">
        <v>715733</v>
      </c>
      <c r="G332" s="1671"/>
      <c r="H332" s="1674">
        <v>227225</v>
      </c>
      <c r="I332" s="1671"/>
      <c r="J332" s="1674">
        <v>97944</v>
      </c>
      <c r="K332" s="1671"/>
      <c r="L332" s="1671"/>
      <c r="M332" s="1674">
        <v>1040902</v>
      </c>
      <c r="N332" s="1195"/>
      <c r="O332" s="1639"/>
      <c r="P332" s="1571"/>
    </row>
    <row r="333" spans="1:16" hidden="1">
      <c r="A333" s="1069">
        <f t="shared" si="6"/>
        <v>10</v>
      </c>
      <c r="B333" s="1699">
        <v>2160002500</v>
      </c>
      <c r="C333" s="1675" t="s">
        <v>542</v>
      </c>
      <c r="D333" s="1671"/>
      <c r="E333" s="1674">
        <v>-2911319</v>
      </c>
      <c r="F333" s="1674">
        <v>-6064381</v>
      </c>
      <c r="G333" s="1671"/>
      <c r="H333" s="1674">
        <v>-626763</v>
      </c>
      <c r="I333" s="1671"/>
      <c r="J333" s="1674">
        <v>-3562536</v>
      </c>
      <c r="K333" s="1671"/>
      <c r="L333" s="1671"/>
      <c r="M333" s="1674">
        <v>-13164999</v>
      </c>
      <c r="N333" s="1195"/>
      <c r="O333" s="1639"/>
      <c r="P333" s="1571"/>
    </row>
    <row r="334" spans="1:16" hidden="1">
      <c r="A334" s="1069">
        <f t="shared" si="6"/>
        <v>10</v>
      </c>
      <c r="B334" s="1699">
        <v>2160001000</v>
      </c>
      <c r="C334" s="1675" t="s">
        <v>544</v>
      </c>
      <c r="D334" s="1674">
        <v>-14288</v>
      </c>
      <c r="E334" s="1674">
        <v>-1553614</v>
      </c>
      <c r="F334" s="1674">
        <v>-3573005</v>
      </c>
      <c r="G334" s="1674">
        <v>-284772</v>
      </c>
      <c r="H334" s="1674">
        <v>-7251293</v>
      </c>
      <c r="I334" s="1671"/>
      <c r="J334" s="1674">
        <v>-7194671</v>
      </c>
      <c r="K334" s="1674">
        <v>-40290994</v>
      </c>
      <c r="L334" s="1671"/>
      <c r="M334" s="1674">
        <v>-60162637</v>
      </c>
      <c r="N334" s="1195"/>
      <c r="O334" s="1639"/>
      <c r="P334" s="1571"/>
    </row>
    <row r="335" spans="1:16" hidden="1">
      <c r="A335" s="1069">
        <f t="shared" si="6"/>
        <v>10</v>
      </c>
      <c r="B335" s="1699">
        <v>2160000500</v>
      </c>
      <c r="C335" s="1675" t="s">
        <v>546</v>
      </c>
      <c r="D335" s="1674">
        <v>3429480</v>
      </c>
      <c r="E335" s="1674">
        <v>43367617</v>
      </c>
      <c r="F335" s="1674">
        <v>166937331</v>
      </c>
      <c r="G335" s="1674">
        <v>17234834</v>
      </c>
      <c r="H335" s="1674">
        <v>54938262</v>
      </c>
      <c r="I335" s="1674">
        <v>31122</v>
      </c>
      <c r="J335" s="1674">
        <v>10437337</v>
      </c>
      <c r="K335" s="1674">
        <v>23216505</v>
      </c>
      <c r="L335" s="1671"/>
      <c r="M335" s="1674">
        <v>319592488</v>
      </c>
      <c r="N335" s="1195"/>
      <c r="O335" s="1639"/>
      <c r="P335" s="1571"/>
    </row>
    <row r="336" spans="1:16" hidden="1">
      <c r="A336" s="1069">
        <f t="shared" si="6"/>
        <v>10</v>
      </c>
      <c r="B336" s="1699">
        <v>2150006000</v>
      </c>
      <c r="C336" s="1675" t="s">
        <v>548</v>
      </c>
      <c r="D336" s="1671"/>
      <c r="E336" s="1671"/>
      <c r="F336" s="1674">
        <v>-56225480</v>
      </c>
      <c r="G336" s="1671"/>
      <c r="H336" s="1671"/>
      <c r="I336" s="1671"/>
      <c r="J336" s="1671"/>
      <c r="K336" s="1671"/>
      <c r="L336" s="1671"/>
      <c r="M336" s="1674">
        <v>-56225480</v>
      </c>
      <c r="N336" s="1195"/>
      <c r="O336" s="1639"/>
      <c r="P336" s="1571"/>
    </row>
    <row r="337" spans="1:16" hidden="1">
      <c r="A337" s="1069">
        <f t="shared" si="6"/>
        <v>10</v>
      </c>
      <c r="B337" s="1699">
        <v>2150001500</v>
      </c>
      <c r="C337" s="1675" t="s">
        <v>550</v>
      </c>
      <c r="D337" s="1674">
        <v>-41189822</v>
      </c>
      <c r="E337" s="1674">
        <v>-375959677</v>
      </c>
      <c r="F337" s="1674">
        <v>-307410437</v>
      </c>
      <c r="G337" s="1674">
        <v>-79833247</v>
      </c>
      <c r="H337" s="1674">
        <v>-304360619</v>
      </c>
      <c r="I337" s="1674">
        <v>-6257971</v>
      </c>
      <c r="J337" s="1674">
        <v>-4597919769</v>
      </c>
      <c r="K337" s="1674">
        <v>-41868459</v>
      </c>
      <c r="L337" s="1671"/>
      <c r="M337" s="1674">
        <v>-5754800001</v>
      </c>
      <c r="N337" s="1195"/>
      <c r="O337" s="1639"/>
      <c r="P337" s="1571"/>
    </row>
    <row r="338" spans="1:16" hidden="1">
      <c r="A338" s="1069">
        <f t="shared" si="6"/>
        <v>10</v>
      </c>
      <c r="B338" s="1699">
        <v>2145004000</v>
      </c>
      <c r="C338" s="1675" t="s">
        <v>552</v>
      </c>
      <c r="D338" s="1671"/>
      <c r="E338" s="1674">
        <v>-61226237</v>
      </c>
      <c r="F338" s="1671"/>
      <c r="G338" s="1671"/>
      <c r="H338" s="1671"/>
      <c r="I338" s="1671"/>
      <c r="J338" s="1671"/>
      <c r="K338" s="1671"/>
      <c r="L338" s="1671"/>
      <c r="M338" s="1674">
        <v>-61226237</v>
      </c>
      <c r="N338" s="1195"/>
      <c r="O338" s="1639"/>
      <c r="P338" s="1571"/>
    </row>
    <row r="339" spans="1:16" hidden="1">
      <c r="A339" s="1069">
        <f t="shared" si="6"/>
        <v>10</v>
      </c>
      <c r="B339" s="1699">
        <v>2145001500</v>
      </c>
      <c r="C339" s="1675" t="s">
        <v>554</v>
      </c>
      <c r="D339" s="1671"/>
      <c r="E339" s="1671"/>
      <c r="F339" s="1671"/>
      <c r="G339" s="1671"/>
      <c r="H339" s="1671"/>
      <c r="I339" s="1671"/>
      <c r="J339" s="1674">
        <v>-124794007</v>
      </c>
      <c r="K339" s="1674">
        <v>-78980928</v>
      </c>
      <c r="L339" s="1671"/>
      <c r="M339" s="1674">
        <v>-203774935</v>
      </c>
      <c r="N339" s="1195"/>
      <c r="O339" s="1639"/>
      <c r="P339" s="1571"/>
    </row>
    <row r="340" spans="1:16" hidden="1">
      <c r="A340" s="1069">
        <f t="shared" si="6"/>
        <v>10</v>
      </c>
      <c r="B340" s="1699">
        <v>2115003500</v>
      </c>
      <c r="C340" s="1675" t="s">
        <v>556</v>
      </c>
      <c r="D340" s="1671"/>
      <c r="E340" s="1674">
        <v>-223770262</v>
      </c>
      <c r="F340" s="1671"/>
      <c r="G340" s="1671"/>
      <c r="H340" s="1671"/>
      <c r="I340" s="1671"/>
      <c r="J340" s="1671"/>
      <c r="K340" s="1671"/>
      <c r="L340" s="1671"/>
      <c r="M340" s="1674">
        <v>-223770262</v>
      </c>
      <c r="N340" s="1195"/>
      <c r="O340" s="1639"/>
      <c r="P340" s="1571"/>
    </row>
    <row r="341" spans="1:16" hidden="1">
      <c r="A341" s="1069">
        <f t="shared" si="6"/>
        <v>10</v>
      </c>
      <c r="B341" s="1699">
        <v>2150007500</v>
      </c>
      <c r="C341" s="1675" t="s">
        <v>558</v>
      </c>
      <c r="D341" s="1672">
        <v>0</v>
      </c>
      <c r="E341" s="1671"/>
      <c r="F341" s="1671"/>
      <c r="G341" s="1671"/>
      <c r="H341" s="1671"/>
      <c r="I341" s="1671"/>
      <c r="J341" s="1674">
        <v>-250772763</v>
      </c>
      <c r="K341" s="1671"/>
      <c r="L341" s="1671"/>
      <c r="M341" s="1674">
        <v>-250772763</v>
      </c>
      <c r="N341" s="1195"/>
      <c r="O341" s="1639"/>
      <c r="P341" s="1571"/>
    </row>
    <row r="342" spans="1:16" hidden="1">
      <c r="A342" s="1069">
        <f t="shared" si="6"/>
        <v>10</v>
      </c>
      <c r="B342" s="1699">
        <v>2115003100</v>
      </c>
      <c r="C342" s="1675" t="s">
        <v>1956</v>
      </c>
      <c r="D342" s="1671"/>
      <c r="E342" s="1671"/>
      <c r="F342" s="1671"/>
      <c r="G342" s="1671"/>
      <c r="H342" s="1671"/>
      <c r="I342" s="1671"/>
      <c r="J342" s="1674">
        <v>-5213707</v>
      </c>
      <c r="K342" s="1671"/>
      <c r="L342" s="1671"/>
      <c r="M342" s="1674">
        <v>-5213707</v>
      </c>
      <c r="N342" s="1195"/>
      <c r="O342" s="1639"/>
      <c r="P342" s="1571"/>
    </row>
    <row r="343" spans="1:16">
      <c r="A343" s="1069">
        <f t="shared" si="6"/>
        <v>32</v>
      </c>
      <c r="B343" s="1681" t="s">
        <v>559</v>
      </c>
      <c r="C343" s="1675" t="s">
        <v>560</v>
      </c>
      <c r="D343" s="1674">
        <v>-6974791634</v>
      </c>
      <c r="E343" s="1674">
        <v>-37454745121</v>
      </c>
      <c r="F343" s="1674">
        <v>-1074101892</v>
      </c>
      <c r="G343" s="1674">
        <v>-773572270</v>
      </c>
      <c r="H343" s="1674">
        <v>-954333680</v>
      </c>
      <c r="I343" s="1674">
        <v>-5239395756</v>
      </c>
      <c r="J343" s="1674">
        <v>-3465847668</v>
      </c>
      <c r="K343" s="1674">
        <v>-4947065</v>
      </c>
      <c r="L343" s="1674">
        <v>54625307521</v>
      </c>
      <c r="M343" s="1674">
        <v>-1316427565</v>
      </c>
      <c r="N343" s="1195"/>
      <c r="O343" s="1639">
        <f>ROUND(M343/1000,0)</f>
        <v>-1316428</v>
      </c>
      <c r="P343" s="1571">
        <f>ROUND(K343/1000,0)</f>
        <v>-4947</v>
      </c>
    </row>
    <row r="344" spans="1:16" hidden="1">
      <c r="A344" s="1069">
        <f t="shared" si="6"/>
        <v>10</v>
      </c>
      <c r="B344" s="1699">
        <v>2155006000</v>
      </c>
      <c r="C344" s="1675" t="s">
        <v>1957</v>
      </c>
      <c r="D344" s="1674">
        <v>-1216023866</v>
      </c>
      <c r="E344" s="1674">
        <v>-5749286293</v>
      </c>
      <c r="F344" s="1674">
        <v>-758631034</v>
      </c>
      <c r="G344" s="1674">
        <v>-322239931</v>
      </c>
      <c r="H344" s="1674">
        <v>-362579352</v>
      </c>
      <c r="I344" s="1671"/>
      <c r="J344" s="1672">
        <v>0</v>
      </c>
      <c r="K344" s="1671"/>
      <c r="L344" s="1674">
        <v>8408760476</v>
      </c>
      <c r="M344" s="1672">
        <v>0</v>
      </c>
      <c r="N344" s="1195"/>
      <c r="O344" s="1639"/>
      <c r="P344" s="1571"/>
    </row>
    <row r="345" spans="1:16" hidden="1">
      <c r="A345" s="1069">
        <f t="shared" si="6"/>
        <v>10</v>
      </c>
      <c r="B345" s="1699">
        <v>2155001000</v>
      </c>
      <c r="C345" s="1675" t="s">
        <v>562</v>
      </c>
      <c r="D345" s="1674">
        <v>-4038322833</v>
      </c>
      <c r="E345" s="1674">
        <v>-20592200000</v>
      </c>
      <c r="F345" s="1671"/>
      <c r="G345" s="1672">
        <v>0</v>
      </c>
      <c r="H345" s="1671"/>
      <c r="I345" s="1674">
        <v>-3074900000</v>
      </c>
      <c r="J345" s="1672">
        <v>0</v>
      </c>
      <c r="K345" s="1671"/>
      <c r="L345" s="1674">
        <v>27705422833</v>
      </c>
      <c r="M345" s="1672">
        <v>0</v>
      </c>
      <c r="N345" s="1195"/>
      <c r="O345" s="1639"/>
      <c r="P345" s="1571"/>
    </row>
    <row r="346" spans="1:16" hidden="1">
      <c r="A346" s="1069">
        <f t="shared" si="6"/>
        <v>10</v>
      </c>
      <c r="B346" s="1699">
        <v>2155002000</v>
      </c>
      <c r="C346" s="1675" t="s">
        <v>564</v>
      </c>
      <c r="D346" s="1674">
        <v>-1143653252</v>
      </c>
      <c r="E346" s="1674">
        <v>-5334358720</v>
      </c>
      <c r="F346" s="1671"/>
      <c r="G346" s="1672">
        <v>0</v>
      </c>
      <c r="H346" s="1674">
        <v>-591331827</v>
      </c>
      <c r="I346" s="1674">
        <v>-1270397526</v>
      </c>
      <c r="J346" s="1671"/>
      <c r="K346" s="1671"/>
      <c r="L346" s="1674">
        <v>8339741325</v>
      </c>
      <c r="M346" s="1672">
        <v>0</v>
      </c>
      <c r="N346" s="1195"/>
      <c r="O346" s="1639"/>
      <c r="P346" s="1571"/>
    </row>
    <row r="347" spans="1:16" hidden="1">
      <c r="A347" s="1069">
        <f t="shared" si="6"/>
        <v>10</v>
      </c>
      <c r="B347" s="1699">
        <v>2155003000</v>
      </c>
      <c r="C347" s="1675" t="s">
        <v>566</v>
      </c>
      <c r="D347" s="1674">
        <v>-318524962</v>
      </c>
      <c r="E347" s="1674">
        <v>-1801814737</v>
      </c>
      <c r="F347" s="1674">
        <v>-87508495</v>
      </c>
      <c r="G347" s="1674">
        <v>-237928539</v>
      </c>
      <c r="H347" s="1674">
        <v>-422501</v>
      </c>
      <c r="I347" s="1672">
        <v>0</v>
      </c>
      <c r="J347" s="1674">
        <v>-1504226730</v>
      </c>
      <c r="K347" s="1672">
        <v>0</v>
      </c>
      <c r="L347" s="1674">
        <v>3182467014</v>
      </c>
      <c r="M347" s="1674">
        <v>-767958950</v>
      </c>
      <c r="N347" s="1195"/>
      <c r="O347" s="1639"/>
      <c r="P347" s="1571"/>
    </row>
    <row r="348" spans="1:16" hidden="1">
      <c r="A348" s="1069">
        <f t="shared" si="6"/>
        <v>10</v>
      </c>
      <c r="B348" s="1699">
        <v>2155003500</v>
      </c>
      <c r="C348" s="1675" t="s">
        <v>568</v>
      </c>
      <c r="D348" s="1674">
        <v>-238589220</v>
      </c>
      <c r="E348" s="1674">
        <v>-3441859513</v>
      </c>
      <c r="F348" s="1674">
        <v>-227962363</v>
      </c>
      <c r="G348" s="1674">
        <v>-213403800</v>
      </c>
      <c r="H348" s="1671"/>
      <c r="I348" s="1674">
        <v>-894098230</v>
      </c>
      <c r="J348" s="1674">
        <v>-1058174000</v>
      </c>
      <c r="K348" s="1674">
        <v>-4947065</v>
      </c>
      <c r="L348" s="1674">
        <v>5530565576</v>
      </c>
      <c r="M348" s="1674">
        <v>-548468615</v>
      </c>
      <c r="N348" s="1195"/>
      <c r="O348" s="1639"/>
      <c r="P348" s="1571"/>
    </row>
    <row r="349" spans="1:16" hidden="1">
      <c r="A349" s="1069">
        <f t="shared" si="6"/>
        <v>10</v>
      </c>
      <c r="B349" s="1699">
        <v>2155004500</v>
      </c>
      <c r="C349" s="1675" t="s">
        <v>570</v>
      </c>
      <c r="D349" s="1672">
        <v>0</v>
      </c>
      <c r="E349" s="1674">
        <v>-124426706</v>
      </c>
      <c r="F349" s="1671"/>
      <c r="G349" s="1671"/>
      <c r="H349" s="1671"/>
      <c r="I349" s="1671"/>
      <c r="J349" s="1674">
        <v>112800723</v>
      </c>
      <c r="K349" s="1671"/>
      <c r="L349" s="1674">
        <v>11625983</v>
      </c>
      <c r="M349" s="1672">
        <v>0</v>
      </c>
      <c r="N349" s="1195"/>
      <c r="O349" s="1639"/>
      <c r="P349" s="1571"/>
    </row>
    <row r="350" spans="1:16" hidden="1">
      <c r="A350" s="1069">
        <f t="shared" si="6"/>
        <v>10</v>
      </c>
      <c r="B350" s="1699">
        <v>2155005000</v>
      </c>
      <c r="C350" s="1675" t="s">
        <v>572</v>
      </c>
      <c r="D350" s="1674">
        <v>-19677501</v>
      </c>
      <c r="E350" s="1674">
        <v>-159627755</v>
      </c>
      <c r="F350" s="1671"/>
      <c r="G350" s="1672">
        <v>0</v>
      </c>
      <c r="H350" s="1671"/>
      <c r="I350" s="1671"/>
      <c r="J350" s="1674">
        <v>-236279397</v>
      </c>
      <c r="K350" s="1671"/>
      <c r="L350" s="1674">
        <v>415584653</v>
      </c>
      <c r="M350" s="1672">
        <v>0</v>
      </c>
      <c r="N350" s="1195"/>
      <c r="O350" s="1639"/>
      <c r="P350" s="1571">
        <f>ROUND(K350/1000,0)</f>
        <v>0</v>
      </c>
    </row>
    <row r="351" spans="1:16" hidden="1">
      <c r="A351" s="1069">
        <f t="shared" si="6"/>
        <v>10</v>
      </c>
      <c r="B351" s="1699">
        <v>2155006500</v>
      </c>
      <c r="C351" s="1675" t="s">
        <v>574</v>
      </c>
      <c r="D351" s="1671"/>
      <c r="E351" s="1674">
        <v>-251171397</v>
      </c>
      <c r="F351" s="1671"/>
      <c r="G351" s="1671"/>
      <c r="H351" s="1671"/>
      <c r="I351" s="1671"/>
      <c r="J351" s="1674">
        <v>-779968264</v>
      </c>
      <c r="K351" s="1671"/>
      <c r="L351" s="1674">
        <v>1031139661</v>
      </c>
      <c r="M351" s="1672">
        <v>0</v>
      </c>
      <c r="N351" s="1195"/>
      <c r="O351" s="1639"/>
      <c r="P351" s="1570"/>
    </row>
    <row r="352" spans="1:16">
      <c r="A352" s="1069">
        <f t="shared" si="6"/>
        <v>31</v>
      </c>
      <c r="B352" s="1681" t="s">
        <v>575</v>
      </c>
      <c r="C352" s="1675" t="s">
        <v>576</v>
      </c>
      <c r="D352" s="1672">
        <v>0</v>
      </c>
      <c r="E352" s="1674">
        <v>-36354262</v>
      </c>
      <c r="F352" s="1671"/>
      <c r="G352" s="1671"/>
      <c r="H352" s="1671"/>
      <c r="I352" s="1671"/>
      <c r="J352" s="1674">
        <v>-699425588</v>
      </c>
      <c r="K352" s="1671"/>
      <c r="L352" s="1671"/>
      <c r="M352" s="1674">
        <v>-735779850</v>
      </c>
      <c r="N352" s="1195"/>
      <c r="O352" s="1639">
        <f>ROUND(M352/1000,0)</f>
        <v>-735780</v>
      </c>
      <c r="P352" s="1571">
        <f>ROUND(K352/1000,0)</f>
        <v>0</v>
      </c>
    </row>
    <row r="353" spans="1:16" hidden="1">
      <c r="A353" s="1069">
        <f t="shared" si="6"/>
        <v>10</v>
      </c>
      <c r="B353" s="1699">
        <v>2150007000</v>
      </c>
      <c r="C353" s="1675" t="s">
        <v>578</v>
      </c>
      <c r="D353" s="1672">
        <v>0</v>
      </c>
      <c r="E353" s="1674">
        <v>-36354262</v>
      </c>
      <c r="F353" s="1671"/>
      <c r="G353" s="1671"/>
      <c r="H353" s="1671"/>
      <c r="I353" s="1671"/>
      <c r="J353" s="1674">
        <v>-699425588</v>
      </c>
      <c r="K353" s="1671"/>
      <c r="L353" s="1671"/>
      <c r="M353" s="1674">
        <v>-735779850</v>
      </c>
      <c r="N353" s="1195"/>
      <c r="O353" s="1639"/>
      <c r="P353" s="1571"/>
    </row>
    <row r="354" spans="1:16">
      <c r="A354" s="1069">
        <f t="shared" si="6"/>
        <v>32</v>
      </c>
      <c r="B354" s="1681" t="s">
        <v>579</v>
      </c>
      <c r="C354" s="1675" t="s">
        <v>580</v>
      </c>
      <c r="D354" s="1672">
        <v>0</v>
      </c>
      <c r="E354" s="1674">
        <v>-31699</v>
      </c>
      <c r="F354" s="1674">
        <v>-1429527</v>
      </c>
      <c r="G354" s="1674">
        <v>-124106843</v>
      </c>
      <c r="H354" s="1674">
        <v>-3135877</v>
      </c>
      <c r="I354" s="1672">
        <v>0</v>
      </c>
      <c r="J354" s="1674">
        <v>-112043751</v>
      </c>
      <c r="K354" s="1674">
        <v>-4252636</v>
      </c>
      <c r="L354" s="1672">
        <v>0</v>
      </c>
      <c r="M354" s="1674">
        <v>-245000333</v>
      </c>
      <c r="N354" s="1195"/>
      <c r="O354" s="1639">
        <f>ROUND(M354/1000,0)</f>
        <v>-245000</v>
      </c>
      <c r="P354" s="1571">
        <f>ROUND(K354/1000,0)</f>
        <v>-4253</v>
      </c>
    </row>
    <row r="355" spans="1:16" hidden="1">
      <c r="A355" s="1069">
        <f t="shared" si="6"/>
        <v>10</v>
      </c>
      <c r="B355" s="1699">
        <v>1160004500</v>
      </c>
      <c r="C355" s="1675" t="s">
        <v>582</v>
      </c>
      <c r="D355" s="1671"/>
      <c r="E355" s="1671"/>
      <c r="F355" s="1671"/>
      <c r="G355" s="1671"/>
      <c r="H355" s="1671"/>
      <c r="I355" s="1671"/>
      <c r="J355" s="1674">
        <v>103954179</v>
      </c>
      <c r="K355" s="1671"/>
      <c r="L355" s="1671"/>
      <c r="M355" s="1674">
        <v>103954179</v>
      </c>
      <c r="N355" s="1195"/>
      <c r="O355" s="1639"/>
      <c r="P355" s="1570"/>
    </row>
    <row r="356" spans="1:16" hidden="1">
      <c r="A356" s="1069">
        <f t="shared" si="6"/>
        <v>10</v>
      </c>
      <c r="B356" s="1682" t="s">
        <v>583</v>
      </c>
      <c r="C356" s="1675" t="s">
        <v>2453</v>
      </c>
      <c r="D356" s="1674">
        <v>-697248642</v>
      </c>
      <c r="E356" s="1674">
        <v>-653663451</v>
      </c>
      <c r="F356" s="1674">
        <v>-17404993</v>
      </c>
      <c r="G356" s="1674">
        <v>3789552</v>
      </c>
      <c r="H356" s="1674">
        <v>-102082709</v>
      </c>
      <c r="I356" s="1674">
        <v>-25816743</v>
      </c>
      <c r="J356" s="1674">
        <v>-10552670085</v>
      </c>
      <c r="K356" s="1671"/>
      <c r="L356" s="1674">
        <v>-175346523</v>
      </c>
      <c r="M356" s="1674">
        <v>-12220443594</v>
      </c>
      <c r="N356" s="1195"/>
      <c r="O356" s="1639"/>
      <c r="P356" s="1570"/>
    </row>
    <row r="357" spans="1:16" hidden="1">
      <c r="A357" s="1069">
        <f t="shared" si="6"/>
        <v>10</v>
      </c>
      <c r="B357" s="1699">
        <v>2150003500</v>
      </c>
      <c r="C357" s="1675" t="s">
        <v>585</v>
      </c>
      <c r="D357" s="1671"/>
      <c r="E357" s="1674">
        <v>-31699</v>
      </c>
      <c r="F357" s="1674">
        <v>-1429527</v>
      </c>
      <c r="G357" s="1674">
        <v>-3630921</v>
      </c>
      <c r="H357" s="1674">
        <v>-3135877</v>
      </c>
      <c r="I357" s="1671"/>
      <c r="J357" s="1674">
        <v>-112043751</v>
      </c>
      <c r="K357" s="1674">
        <v>-4252636</v>
      </c>
      <c r="L357" s="1671"/>
      <c r="M357" s="1674">
        <v>-124524411</v>
      </c>
      <c r="N357" s="1195"/>
      <c r="O357" s="1639"/>
      <c r="P357" s="1570"/>
    </row>
    <row r="358" spans="1:16" hidden="1">
      <c r="A358" s="1069">
        <f t="shared" si="6"/>
        <v>10</v>
      </c>
      <c r="B358" s="1699">
        <v>2150003000</v>
      </c>
      <c r="C358" s="1675" t="s">
        <v>587</v>
      </c>
      <c r="D358" s="1674">
        <v>-985559134</v>
      </c>
      <c r="E358" s="1674">
        <v>-2648523437</v>
      </c>
      <c r="F358" s="1674">
        <v>-879765127</v>
      </c>
      <c r="G358" s="1674">
        <v>-254913816</v>
      </c>
      <c r="H358" s="1674">
        <v>-302360305</v>
      </c>
      <c r="I358" s="1671"/>
      <c r="J358" s="1674">
        <v>-33355310363</v>
      </c>
      <c r="K358" s="1671"/>
      <c r="L358" s="1674">
        <v>175346523</v>
      </c>
      <c r="M358" s="1674">
        <v>-38251085659</v>
      </c>
      <c r="N358" s="1195"/>
      <c r="O358" s="1639"/>
      <c r="P358" s="1571">
        <f>ROUND(K358/1000,0)</f>
        <v>0</v>
      </c>
    </row>
    <row r="359" spans="1:16" hidden="1">
      <c r="A359" s="1069">
        <f t="shared" si="6"/>
        <v>10</v>
      </c>
      <c r="B359" s="1699">
        <v>1160004000</v>
      </c>
      <c r="C359" s="1675" t="s">
        <v>589</v>
      </c>
      <c r="D359" s="1674">
        <v>2930868</v>
      </c>
      <c r="E359" s="1674">
        <v>27411932</v>
      </c>
      <c r="F359" s="1674">
        <v>39991398</v>
      </c>
      <c r="G359" s="1674">
        <v>7725540</v>
      </c>
      <c r="H359" s="1674">
        <v>40937993</v>
      </c>
      <c r="I359" s="1671"/>
      <c r="J359" s="1674">
        <v>314861844</v>
      </c>
      <c r="K359" s="1671"/>
      <c r="L359" s="1671"/>
      <c r="M359" s="1674">
        <v>433859575</v>
      </c>
      <c r="N359" s="1195"/>
      <c r="O359" s="1639"/>
      <c r="P359" s="1571"/>
    </row>
    <row r="360" spans="1:16" hidden="1">
      <c r="A360" s="1069">
        <f t="shared" si="6"/>
        <v>10</v>
      </c>
      <c r="B360" s="1699">
        <v>1160001500</v>
      </c>
      <c r="C360" s="1675" t="s">
        <v>1959</v>
      </c>
      <c r="D360" s="1671"/>
      <c r="E360" s="1671"/>
      <c r="F360" s="1671"/>
      <c r="G360" s="1671"/>
      <c r="H360" s="1671"/>
      <c r="I360" s="1671"/>
      <c r="J360" s="1674">
        <v>107690899</v>
      </c>
      <c r="K360" s="1671"/>
      <c r="L360" s="1671"/>
      <c r="M360" s="1674">
        <v>107690899</v>
      </c>
      <c r="N360" s="1195"/>
      <c r="O360" s="1639"/>
      <c r="P360" s="1571">
        <f>ROUND(K360/1000,0)</f>
        <v>0</v>
      </c>
    </row>
    <row r="361" spans="1:16" hidden="1">
      <c r="A361" s="1069">
        <f t="shared" si="6"/>
        <v>10</v>
      </c>
      <c r="B361" s="1699">
        <v>1160001000</v>
      </c>
      <c r="C361" s="1675" t="s">
        <v>591</v>
      </c>
      <c r="D361" s="1674">
        <v>1679876908</v>
      </c>
      <c r="E361" s="1674">
        <v>3274774956</v>
      </c>
      <c r="F361" s="1674">
        <v>857178722</v>
      </c>
      <c r="G361" s="1674">
        <v>122922802</v>
      </c>
      <c r="H361" s="1674">
        <v>363505021</v>
      </c>
      <c r="I361" s="1674">
        <v>25816743</v>
      </c>
      <c r="J361" s="1674">
        <v>43381473526</v>
      </c>
      <c r="K361" s="1672">
        <v>0</v>
      </c>
      <c r="L361" s="1671"/>
      <c r="M361" s="1674">
        <v>49705548678</v>
      </c>
      <c r="N361" s="1195"/>
      <c r="O361" s="1639"/>
      <c r="P361" s="1571"/>
    </row>
    <row r="362" spans="1:16">
      <c r="A362" s="1069">
        <f t="shared" si="6"/>
        <v>32</v>
      </c>
      <c r="B362" s="1681" t="s">
        <v>592</v>
      </c>
      <c r="C362" s="1675" t="s">
        <v>593</v>
      </c>
      <c r="D362" s="1674">
        <v>-96214540</v>
      </c>
      <c r="E362" s="1674">
        <v>-523692535</v>
      </c>
      <c r="F362" s="1674">
        <v>-112308661</v>
      </c>
      <c r="G362" s="1674">
        <v>-57857614</v>
      </c>
      <c r="H362" s="1674">
        <v>-160991142</v>
      </c>
      <c r="I362" s="1674">
        <v>-9466652</v>
      </c>
      <c r="J362" s="1674">
        <v>-4995189287</v>
      </c>
      <c r="K362" s="1674">
        <v>-30103426</v>
      </c>
      <c r="L362" s="1671"/>
      <c r="M362" s="1674">
        <v>-5985823857</v>
      </c>
      <c r="N362" s="1195"/>
      <c r="O362" s="1639">
        <f>ROUND(M362/1000,0)</f>
        <v>-5985824</v>
      </c>
      <c r="P362" s="1571">
        <f>ROUND(K362/1000,0)</f>
        <v>-30103</v>
      </c>
    </row>
    <row r="363" spans="1:16" hidden="1">
      <c r="A363" s="1069">
        <f t="shared" si="6"/>
        <v>10</v>
      </c>
      <c r="B363" s="1699">
        <v>2150002000</v>
      </c>
      <c r="C363" s="1675" t="s">
        <v>595</v>
      </c>
      <c r="D363" s="1674">
        <v>-36924276</v>
      </c>
      <c r="E363" s="1674">
        <v>-427897488</v>
      </c>
      <c r="F363" s="1674">
        <v>-110308661</v>
      </c>
      <c r="G363" s="1674">
        <v>-57857614</v>
      </c>
      <c r="H363" s="1674">
        <v>-158188022</v>
      </c>
      <c r="I363" s="1674">
        <v>-9466652</v>
      </c>
      <c r="J363" s="1674">
        <v>-4906576608</v>
      </c>
      <c r="K363" s="1674">
        <v>-30103426</v>
      </c>
      <c r="L363" s="1671"/>
      <c r="M363" s="1674">
        <v>-5737322747</v>
      </c>
      <c r="N363" s="1195"/>
      <c r="O363" s="1639"/>
      <c r="P363" s="1571"/>
    </row>
    <row r="364" spans="1:16" hidden="1">
      <c r="A364" s="1069">
        <f t="shared" si="6"/>
        <v>10</v>
      </c>
      <c r="B364" s="1699">
        <v>2150001000</v>
      </c>
      <c r="C364" s="1675" t="s">
        <v>597</v>
      </c>
      <c r="D364" s="1674">
        <v>2000000</v>
      </c>
      <c r="E364" s="1674">
        <v>-77539840</v>
      </c>
      <c r="F364" s="1674">
        <v>-2000000</v>
      </c>
      <c r="G364" s="1671"/>
      <c r="H364" s="1674">
        <v>-2803120</v>
      </c>
      <c r="I364" s="1671"/>
      <c r="J364" s="1674">
        <v>-232924525</v>
      </c>
      <c r="K364" s="1671"/>
      <c r="L364" s="1671"/>
      <c r="M364" s="1674">
        <v>-313267485</v>
      </c>
      <c r="N364" s="1195"/>
      <c r="O364" s="1639"/>
      <c r="P364" s="1571"/>
    </row>
    <row r="365" spans="1:16" hidden="1">
      <c r="A365" s="1069">
        <f t="shared" si="6"/>
        <v>10</v>
      </c>
      <c r="B365" s="1699">
        <v>2150001100</v>
      </c>
      <c r="C365" s="1675" t="s">
        <v>599</v>
      </c>
      <c r="D365" s="1674">
        <v>-61290264</v>
      </c>
      <c r="E365" s="1674">
        <v>-18255207</v>
      </c>
      <c r="F365" s="1671"/>
      <c r="G365" s="1671"/>
      <c r="H365" s="1671"/>
      <c r="I365" s="1671"/>
      <c r="J365" s="1674">
        <v>144311846</v>
      </c>
      <c r="K365" s="1671"/>
      <c r="L365" s="1671"/>
      <c r="M365" s="1674">
        <v>64766375</v>
      </c>
      <c r="N365" s="1195"/>
      <c r="O365" s="1639"/>
      <c r="P365" s="1571"/>
    </row>
    <row r="366" spans="1:16">
      <c r="A366" s="1069">
        <f t="shared" si="6"/>
        <v>32</v>
      </c>
      <c r="B366" s="1681" t="s">
        <v>600</v>
      </c>
      <c r="C366" s="1675" t="s">
        <v>601</v>
      </c>
      <c r="D366" s="1674">
        <v>-463303777</v>
      </c>
      <c r="E366" s="1674">
        <v>-1744502808</v>
      </c>
      <c r="F366" s="1674">
        <v>-614040107</v>
      </c>
      <c r="G366" s="1674">
        <v>-105826029</v>
      </c>
      <c r="H366" s="1674">
        <v>-165429151</v>
      </c>
      <c r="I366" s="1674">
        <v>-5417048</v>
      </c>
      <c r="J366" s="1674">
        <v>-15601042488</v>
      </c>
      <c r="K366" s="1674">
        <v>-341663335</v>
      </c>
      <c r="L366" s="1671"/>
      <c r="M366" s="1674">
        <v>-19041224743</v>
      </c>
      <c r="N366" s="1195"/>
      <c r="O366" s="1639">
        <f>ROUND(M366/1000,0)</f>
        <v>-19041225</v>
      </c>
      <c r="P366" s="1571">
        <f>ROUND(K366/1000,0)</f>
        <v>-341663</v>
      </c>
    </row>
    <row r="367" spans="1:16" hidden="1">
      <c r="A367" s="1069">
        <f t="shared" si="6"/>
        <v>10</v>
      </c>
      <c r="B367" s="1699">
        <v>2164002500</v>
      </c>
      <c r="C367" s="1675" t="s">
        <v>1961</v>
      </c>
      <c r="D367" s="1671"/>
      <c r="E367" s="1671"/>
      <c r="F367" s="1672">
        <v>0</v>
      </c>
      <c r="G367" s="1672">
        <v>0</v>
      </c>
      <c r="H367" s="1674">
        <v>-296443</v>
      </c>
      <c r="I367" s="1671"/>
      <c r="J367" s="1674">
        <v>-1596897086</v>
      </c>
      <c r="K367" s="1674">
        <v>-341165597</v>
      </c>
      <c r="L367" s="1671"/>
      <c r="M367" s="1674">
        <v>-1938359126</v>
      </c>
      <c r="N367" s="1195"/>
      <c r="O367" s="1639"/>
      <c r="P367" s="1571"/>
    </row>
    <row r="368" spans="1:16" hidden="1">
      <c r="A368" s="1069">
        <f t="shared" si="6"/>
        <v>10</v>
      </c>
      <c r="B368" s="1699">
        <v>2164003000</v>
      </c>
      <c r="C368" s="1675" t="s">
        <v>603</v>
      </c>
      <c r="D368" s="1674">
        <v>-633544</v>
      </c>
      <c r="E368" s="1674">
        <v>-10411912</v>
      </c>
      <c r="F368" s="1674">
        <v>-6460491</v>
      </c>
      <c r="G368" s="1674">
        <v>-2626119</v>
      </c>
      <c r="H368" s="1674">
        <v>-8598244</v>
      </c>
      <c r="I368" s="1674">
        <v>-241403</v>
      </c>
      <c r="J368" s="1674">
        <v>-264423443</v>
      </c>
      <c r="K368" s="1672">
        <v>0</v>
      </c>
      <c r="L368" s="1671"/>
      <c r="M368" s="1674">
        <v>-293395156</v>
      </c>
      <c r="N368" s="1195"/>
      <c r="O368" s="1639"/>
      <c r="P368" s="1571">
        <f>ROUND(K368/1000,0)</f>
        <v>0</v>
      </c>
    </row>
    <row r="369" spans="1:16" hidden="1">
      <c r="A369" s="1069">
        <f t="shared" si="6"/>
        <v>10</v>
      </c>
      <c r="B369" s="1699">
        <v>1160008000</v>
      </c>
      <c r="C369" s="1675" t="s">
        <v>605</v>
      </c>
      <c r="D369" s="1674">
        <v>110207</v>
      </c>
      <c r="E369" s="1674">
        <v>257148</v>
      </c>
      <c r="F369" s="1671"/>
      <c r="G369" s="1672">
        <v>0</v>
      </c>
      <c r="H369" s="1671"/>
      <c r="I369" s="1671"/>
      <c r="J369" s="1674">
        <v>2961002</v>
      </c>
      <c r="K369" s="1671"/>
      <c r="L369" s="1671"/>
      <c r="M369" s="1674">
        <v>3328357</v>
      </c>
      <c r="N369" s="1195"/>
      <c r="O369" s="1639"/>
      <c r="P369" s="1571"/>
    </row>
    <row r="370" spans="1:16" hidden="1">
      <c r="A370" s="1069">
        <f t="shared" si="6"/>
        <v>10</v>
      </c>
      <c r="B370" s="1699">
        <v>2164001000</v>
      </c>
      <c r="C370" s="1675" t="s">
        <v>607</v>
      </c>
      <c r="D370" s="1674">
        <v>-298973943</v>
      </c>
      <c r="E370" s="1674">
        <v>-1043903312</v>
      </c>
      <c r="F370" s="1671"/>
      <c r="G370" s="1671"/>
      <c r="H370" s="1671"/>
      <c r="I370" s="1671"/>
      <c r="J370" s="1674">
        <v>-14663031423</v>
      </c>
      <c r="K370" s="1671"/>
      <c r="L370" s="1671"/>
      <c r="M370" s="1674">
        <v>-16005908678</v>
      </c>
      <c r="N370" s="1195"/>
      <c r="O370" s="1639"/>
      <c r="P370" s="1571"/>
    </row>
    <row r="371" spans="1:16" hidden="1">
      <c r="A371" s="1069">
        <f t="shared" si="6"/>
        <v>10</v>
      </c>
      <c r="B371" s="1699">
        <v>2164001500</v>
      </c>
      <c r="C371" s="1675" t="s">
        <v>609</v>
      </c>
      <c r="D371" s="1674">
        <v>-12545373</v>
      </c>
      <c r="E371" s="1674">
        <v>-268582825</v>
      </c>
      <c r="F371" s="1674">
        <v>-316845155</v>
      </c>
      <c r="G371" s="1674">
        <v>-92292348</v>
      </c>
      <c r="H371" s="1674">
        <v>-129955294</v>
      </c>
      <c r="I371" s="1671"/>
      <c r="J371" s="1674">
        <v>5827584097</v>
      </c>
      <c r="K371" s="1671"/>
      <c r="L371" s="1671"/>
      <c r="M371" s="1674">
        <v>5007363102</v>
      </c>
      <c r="N371" s="1195"/>
      <c r="O371" s="1639"/>
      <c r="P371" s="1571"/>
    </row>
    <row r="372" spans="1:16" hidden="1">
      <c r="A372" s="1069">
        <f t="shared" si="6"/>
        <v>10</v>
      </c>
      <c r="B372" s="1699">
        <v>2164004000</v>
      </c>
      <c r="C372" s="1675" t="s">
        <v>611</v>
      </c>
      <c r="D372" s="1671"/>
      <c r="E372" s="1672">
        <v>0</v>
      </c>
      <c r="F372" s="1674">
        <v>-566749</v>
      </c>
      <c r="G372" s="1674">
        <v>-387281</v>
      </c>
      <c r="H372" s="1674">
        <v>-211142</v>
      </c>
      <c r="I372" s="1671"/>
      <c r="J372" s="1672">
        <v>0</v>
      </c>
      <c r="K372" s="1674">
        <v>-497738</v>
      </c>
      <c r="L372" s="1671"/>
      <c r="M372" s="1674">
        <v>-1662910</v>
      </c>
      <c r="N372" s="1195"/>
      <c r="O372" s="1639"/>
      <c r="P372" s="1571">
        <f>ROUND(K372/1000,0)</f>
        <v>-498</v>
      </c>
    </row>
    <row r="373" spans="1:16" hidden="1">
      <c r="A373" s="1069">
        <f t="shared" si="6"/>
        <v>10</v>
      </c>
      <c r="B373" s="1699">
        <v>2164005500</v>
      </c>
      <c r="C373" s="1675" t="s">
        <v>613</v>
      </c>
      <c r="D373" s="1674">
        <v>-121198153</v>
      </c>
      <c r="E373" s="1674">
        <v>-284682562</v>
      </c>
      <c r="F373" s="1674">
        <v>-105675512</v>
      </c>
      <c r="G373" s="1674">
        <v>-10520281</v>
      </c>
      <c r="H373" s="1674">
        <v>-26368028</v>
      </c>
      <c r="I373" s="1674">
        <v>-5175645</v>
      </c>
      <c r="J373" s="1674">
        <v>-3130899796</v>
      </c>
      <c r="K373" s="1671"/>
      <c r="L373" s="1671"/>
      <c r="M373" s="1674">
        <v>-3684519977</v>
      </c>
      <c r="N373" s="1195"/>
      <c r="O373" s="1639"/>
      <c r="P373" s="1571"/>
    </row>
    <row r="374" spans="1:16" hidden="1">
      <c r="A374" s="1069">
        <f t="shared" si="6"/>
        <v>10</v>
      </c>
      <c r="B374" s="1699">
        <v>2180002500</v>
      </c>
      <c r="C374" s="1675" t="s">
        <v>615</v>
      </c>
      <c r="D374" s="1674">
        <v>-26170780</v>
      </c>
      <c r="E374" s="1674">
        <v>-137179345</v>
      </c>
      <c r="F374" s="1671"/>
      <c r="G374" s="1671"/>
      <c r="H374" s="1671"/>
      <c r="I374" s="1671"/>
      <c r="J374" s="1674">
        <v>-1140211015</v>
      </c>
      <c r="K374" s="1671"/>
      <c r="L374" s="1671"/>
      <c r="M374" s="1674">
        <v>-1303561140</v>
      </c>
      <c r="N374" s="1195"/>
      <c r="O374" s="1639"/>
      <c r="P374" s="1571"/>
    </row>
    <row r="375" spans="1:16" hidden="1">
      <c r="A375" s="1069">
        <f t="shared" si="6"/>
        <v>10</v>
      </c>
      <c r="B375" s="1699">
        <v>2180002000</v>
      </c>
      <c r="C375" s="1675" t="s">
        <v>617</v>
      </c>
      <c r="D375" s="1672">
        <v>0</v>
      </c>
      <c r="E375" s="1671"/>
      <c r="F375" s="1674">
        <v>-184492200</v>
      </c>
      <c r="G375" s="1671"/>
      <c r="H375" s="1671"/>
      <c r="I375" s="1671"/>
      <c r="J375" s="1674">
        <v>-514821025</v>
      </c>
      <c r="K375" s="1671"/>
      <c r="L375" s="1671"/>
      <c r="M375" s="1674">
        <v>-699313225</v>
      </c>
      <c r="N375" s="1195"/>
      <c r="O375" s="1639"/>
      <c r="P375" s="1571"/>
    </row>
    <row r="376" spans="1:16" hidden="1">
      <c r="A376" s="1069">
        <f t="shared" si="6"/>
        <v>10</v>
      </c>
      <c r="B376" s="1699">
        <v>2180009999</v>
      </c>
      <c r="C376" s="1675" t="s">
        <v>619</v>
      </c>
      <c r="D376" s="1674">
        <v>-3892191</v>
      </c>
      <c r="E376" s="1671"/>
      <c r="F376" s="1671"/>
      <c r="G376" s="1671"/>
      <c r="H376" s="1671"/>
      <c r="I376" s="1671"/>
      <c r="J376" s="1674">
        <v>-121303799</v>
      </c>
      <c r="K376" s="1671"/>
      <c r="L376" s="1671"/>
      <c r="M376" s="1674">
        <v>-125195990</v>
      </c>
      <c r="N376" s="1195"/>
      <c r="O376" s="1639"/>
      <c r="P376" s="1571"/>
    </row>
    <row r="377" spans="1:16">
      <c r="A377" s="1069">
        <f t="shared" si="6"/>
        <v>22</v>
      </c>
      <c r="B377" s="1679" t="s">
        <v>620</v>
      </c>
      <c r="C377" s="1669" t="s">
        <v>621</v>
      </c>
      <c r="D377" s="1674">
        <v>-18430829310</v>
      </c>
      <c r="E377" s="1674">
        <v>-57703901404</v>
      </c>
      <c r="F377" s="1674">
        <v>-121666460</v>
      </c>
      <c r="G377" s="1674">
        <v>-949972279</v>
      </c>
      <c r="H377" s="1674">
        <v>-233285257</v>
      </c>
      <c r="I377" s="1672">
        <v>0</v>
      </c>
      <c r="J377" s="1674">
        <v>-1098132650429</v>
      </c>
      <c r="K377" s="1674">
        <v>-273164679</v>
      </c>
      <c r="L377" s="1674">
        <v>32000000</v>
      </c>
      <c r="M377" s="1674">
        <v>-1175813469818</v>
      </c>
      <c r="N377" s="1195"/>
      <c r="O377" s="1639">
        <f>ROUND(M377/1000,0)</f>
        <v>-1175813470</v>
      </c>
      <c r="P377" s="1571">
        <f>ROUND(K377/1000,0)</f>
        <v>-273165</v>
      </c>
    </row>
    <row r="378" spans="1:16">
      <c r="A378" s="1069">
        <f t="shared" si="6"/>
        <v>32</v>
      </c>
      <c r="B378" s="1680" t="s">
        <v>622</v>
      </c>
      <c r="C378" s="1675" t="s">
        <v>623</v>
      </c>
      <c r="D378" s="1674">
        <v>-14410757385</v>
      </c>
      <c r="E378" s="1674">
        <v>-40229845198</v>
      </c>
      <c r="F378" s="1671"/>
      <c r="G378" s="1671"/>
      <c r="H378" s="1671"/>
      <c r="I378" s="1671"/>
      <c r="J378" s="1674">
        <v>-1070420294661</v>
      </c>
      <c r="K378" s="1671"/>
      <c r="L378" s="1672">
        <v>0</v>
      </c>
      <c r="M378" s="1674">
        <v>-1125060897244</v>
      </c>
      <c r="N378" s="1195"/>
      <c r="O378" s="1639">
        <f>ROUND(M378/1000,0)</f>
        <v>-1125060897</v>
      </c>
      <c r="P378" s="1571">
        <f>ROUND(K378/1000,0)</f>
        <v>0</v>
      </c>
    </row>
    <row r="379" spans="1:16" hidden="1">
      <c r="A379" s="1069">
        <f t="shared" si="6"/>
        <v>10</v>
      </c>
      <c r="B379" s="1700">
        <v>2226001000</v>
      </c>
      <c r="C379" s="1675" t="s">
        <v>2398</v>
      </c>
      <c r="D379" s="1671"/>
      <c r="E379" s="1671"/>
      <c r="F379" s="1671"/>
      <c r="G379" s="1671"/>
      <c r="H379" s="1671"/>
      <c r="I379" s="1671"/>
      <c r="J379" s="1674">
        <v>-5742826452</v>
      </c>
      <c r="K379" s="1671"/>
      <c r="L379" s="1671"/>
      <c r="M379" s="1674">
        <v>-5742826452</v>
      </c>
      <c r="N379" s="1195"/>
      <c r="O379" s="1639"/>
      <c r="P379" s="1571"/>
    </row>
    <row r="380" spans="1:16" hidden="1">
      <c r="A380" s="1069">
        <f t="shared" si="6"/>
        <v>10</v>
      </c>
      <c r="B380" s="1700">
        <v>2222001000</v>
      </c>
      <c r="C380" s="1675" t="s">
        <v>624</v>
      </c>
      <c r="D380" s="1671"/>
      <c r="E380" s="1674">
        <v>-20000000000</v>
      </c>
      <c r="F380" s="1671"/>
      <c r="G380" s="1671"/>
      <c r="H380" s="1671"/>
      <c r="I380" s="1671"/>
      <c r="J380" s="1674">
        <v>-116495194500</v>
      </c>
      <c r="K380" s="1671"/>
      <c r="L380" s="1671"/>
      <c r="M380" s="1674">
        <v>-136495194500</v>
      </c>
      <c r="N380" s="1195"/>
      <c r="O380" s="1639"/>
      <c r="P380" s="1571"/>
    </row>
    <row r="381" spans="1:16" hidden="1">
      <c r="A381" s="1069">
        <f t="shared" si="6"/>
        <v>10</v>
      </c>
      <c r="B381" s="1700">
        <v>1370001500</v>
      </c>
      <c r="C381" s="1675" t="s">
        <v>625</v>
      </c>
      <c r="D381" s="1671"/>
      <c r="E381" s="1671"/>
      <c r="F381" s="1671"/>
      <c r="G381" s="1671"/>
      <c r="H381" s="1671"/>
      <c r="I381" s="1671"/>
      <c r="J381" s="1674">
        <v>254754282</v>
      </c>
      <c r="K381" s="1671"/>
      <c r="L381" s="1671"/>
      <c r="M381" s="1674">
        <v>254754282</v>
      </c>
      <c r="N381" s="1195"/>
      <c r="O381" s="1639"/>
      <c r="P381" s="1571"/>
    </row>
    <row r="382" spans="1:16" hidden="1">
      <c r="A382" s="1069">
        <f t="shared" si="6"/>
        <v>10</v>
      </c>
      <c r="B382" s="1700">
        <v>2224003700</v>
      </c>
      <c r="C382" s="1675" t="s">
        <v>626</v>
      </c>
      <c r="D382" s="1674">
        <v>-88887756</v>
      </c>
      <c r="E382" s="1674">
        <v>-124167586</v>
      </c>
      <c r="F382" s="1671"/>
      <c r="G382" s="1671"/>
      <c r="H382" s="1671"/>
      <c r="I382" s="1671"/>
      <c r="J382" s="1674">
        <v>-724235835</v>
      </c>
      <c r="K382" s="1671"/>
      <c r="L382" s="1671"/>
      <c r="M382" s="1674">
        <v>-937291177</v>
      </c>
      <c r="N382" s="1195"/>
      <c r="O382" s="1639"/>
      <c r="P382" s="1571">
        <f>ROUND(K382/1000,0)</f>
        <v>0</v>
      </c>
    </row>
    <row r="383" spans="1:16" hidden="1">
      <c r="A383" s="1069">
        <f t="shared" si="6"/>
        <v>10</v>
      </c>
      <c r="B383" s="1700">
        <v>2220002000</v>
      </c>
      <c r="C383" s="1675" t="s">
        <v>627</v>
      </c>
      <c r="D383" s="1671"/>
      <c r="E383" s="1671"/>
      <c r="F383" s="1671"/>
      <c r="G383" s="1671"/>
      <c r="H383" s="1671"/>
      <c r="I383" s="1671"/>
      <c r="J383" s="1674">
        <v>-826287701000</v>
      </c>
      <c r="K383" s="1671"/>
      <c r="L383" s="1671"/>
      <c r="M383" s="1674">
        <v>-826287701000</v>
      </c>
      <c r="N383" s="1195"/>
      <c r="O383" s="1639"/>
      <c r="P383" s="1571">
        <f>ROUND(K383/1000,0)</f>
        <v>0</v>
      </c>
    </row>
    <row r="384" spans="1:16" hidden="1">
      <c r="A384" s="1069">
        <f t="shared" si="6"/>
        <v>10</v>
      </c>
      <c r="B384" s="1700">
        <v>2220003000</v>
      </c>
      <c r="C384" s="1675" t="s">
        <v>628</v>
      </c>
      <c r="D384" s="1671"/>
      <c r="E384" s="1671"/>
      <c r="F384" s="1671"/>
      <c r="G384" s="1671"/>
      <c r="H384" s="1671"/>
      <c r="I384" s="1671"/>
      <c r="J384" s="1674">
        <v>-4893552988</v>
      </c>
      <c r="K384" s="1671"/>
      <c r="L384" s="1671"/>
      <c r="M384" s="1674">
        <v>-4893552988</v>
      </c>
      <c r="N384" s="1195"/>
      <c r="O384" s="1639"/>
      <c r="P384" s="1571"/>
    </row>
    <row r="385" spans="1:16" hidden="1">
      <c r="A385" s="1069">
        <f t="shared" si="6"/>
        <v>10</v>
      </c>
      <c r="B385" s="1700">
        <v>1370001000</v>
      </c>
      <c r="C385" s="1675" t="s">
        <v>629</v>
      </c>
      <c r="D385" s="1671"/>
      <c r="E385" s="1671"/>
      <c r="F385" s="1671"/>
      <c r="G385" s="1671"/>
      <c r="H385" s="1671"/>
      <c r="I385" s="1671"/>
      <c r="J385" s="1674">
        <v>3133511784</v>
      </c>
      <c r="K385" s="1671"/>
      <c r="L385" s="1671"/>
      <c r="M385" s="1674">
        <v>3133511784</v>
      </c>
      <c r="N385" s="1195"/>
      <c r="O385" s="1639"/>
      <c r="P385" s="1571"/>
    </row>
    <row r="386" spans="1:16" hidden="1">
      <c r="A386" s="1069">
        <f t="shared" si="6"/>
        <v>10</v>
      </c>
      <c r="B386" s="1700">
        <v>2224003200</v>
      </c>
      <c r="C386" s="1675" t="s">
        <v>630</v>
      </c>
      <c r="D386" s="1674">
        <v>-5524568966</v>
      </c>
      <c r="E386" s="1674">
        <v>-6088714117</v>
      </c>
      <c r="F386" s="1671"/>
      <c r="G386" s="1671"/>
      <c r="H386" s="1671"/>
      <c r="I386" s="1671"/>
      <c r="J386" s="1674">
        <v>-48713829102</v>
      </c>
      <c r="K386" s="1671"/>
      <c r="L386" s="1671"/>
      <c r="M386" s="1674">
        <v>-60327112185</v>
      </c>
      <c r="N386" s="1195"/>
      <c r="O386" s="1639"/>
      <c r="P386" s="1571"/>
    </row>
    <row r="387" spans="1:16" hidden="1">
      <c r="A387" s="1069">
        <f t="shared" ref="A387:A433" si="7">(LEN(B387))</f>
        <v>10</v>
      </c>
      <c r="B387" s="1700">
        <v>2224009900</v>
      </c>
      <c r="C387" s="1675" t="s">
        <v>631</v>
      </c>
      <c r="D387" s="1674">
        <v>-8797300663</v>
      </c>
      <c r="E387" s="1674">
        <v>-14016963495</v>
      </c>
      <c r="F387" s="1671"/>
      <c r="G387" s="1671"/>
      <c r="H387" s="1671"/>
      <c r="I387" s="1671"/>
      <c r="J387" s="1674">
        <v>-70951220850</v>
      </c>
      <c r="K387" s="1671"/>
      <c r="L387" s="1671"/>
      <c r="M387" s="1674">
        <v>-93765485008</v>
      </c>
      <c r="N387" s="1195"/>
      <c r="O387" s="1639"/>
      <c r="P387" s="1571"/>
    </row>
    <row r="388" spans="1:16">
      <c r="A388" s="1069">
        <f t="shared" si="7"/>
        <v>32</v>
      </c>
      <c r="B388" s="1680" t="s">
        <v>632</v>
      </c>
      <c r="C388" s="1675" t="s">
        <v>633</v>
      </c>
      <c r="D388" s="1674">
        <v>-3762447</v>
      </c>
      <c r="E388" s="1674">
        <v>-143605811</v>
      </c>
      <c r="F388" s="1674">
        <v>-121666460</v>
      </c>
      <c r="G388" s="1674">
        <v>-949972279</v>
      </c>
      <c r="H388" s="1674">
        <v>-201285257</v>
      </c>
      <c r="I388" s="1672">
        <v>0</v>
      </c>
      <c r="J388" s="1674">
        <v>-1341886386</v>
      </c>
      <c r="K388" s="1672">
        <v>0</v>
      </c>
      <c r="L388" s="1672">
        <v>0</v>
      </c>
      <c r="M388" s="1674">
        <v>-2762178640</v>
      </c>
      <c r="N388" s="1195"/>
      <c r="O388" s="1639">
        <f>ROUND(M388/1000,0)</f>
        <v>-2762179</v>
      </c>
      <c r="P388" s="1571">
        <f>ROUND(K388/1000,0)</f>
        <v>0</v>
      </c>
    </row>
    <row r="389" spans="1:16" hidden="1">
      <c r="A389" s="1069">
        <f t="shared" si="7"/>
        <v>10</v>
      </c>
      <c r="B389" s="1700">
        <v>2224006000</v>
      </c>
      <c r="C389" s="1675" t="s">
        <v>634</v>
      </c>
      <c r="D389" s="1674">
        <v>-3762447</v>
      </c>
      <c r="E389" s="1674">
        <v>-143605811</v>
      </c>
      <c r="F389" s="1674">
        <v>-121666460</v>
      </c>
      <c r="G389" s="1674">
        <v>-949972279</v>
      </c>
      <c r="H389" s="1674">
        <v>-201285257</v>
      </c>
      <c r="I389" s="1672">
        <v>0</v>
      </c>
      <c r="J389" s="1674">
        <v>-1341886386</v>
      </c>
      <c r="K389" s="1672">
        <v>0</v>
      </c>
      <c r="L389" s="1672">
        <v>0</v>
      </c>
      <c r="M389" s="1674">
        <v>-2762178640</v>
      </c>
      <c r="N389" s="1195"/>
      <c r="O389" s="1639"/>
      <c r="P389" s="1571"/>
    </row>
    <row r="390" spans="1:16">
      <c r="A390" s="1069">
        <f t="shared" si="7"/>
        <v>32</v>
      </c>
      <c r="B390" s="1680" t="s">
        <v>635</v>
      </c>
      <c r="C390" s="1675" t="s">
        <v>636</v>
      </c>
      <c r="D390" s="1674">
        <v>-286612837</v>
      </c>
      <c r="E390" s="1674">
        <v>-37878980</v>
      </c>
      <c r="F390" s="1671"/>
      <c r="G390" s="1671"/>
      <c r="H390" s="1671"/>
      <c r="I390" s="1671"/>
      <c r="J390" s="1674">
        <v>-857379349</v>
      </c>
      <c r="K390" s="1671"/>
      <c r="L390" s="1671"/>
      <c r="M390" s="1674">
        <v>-1181871166</v>
      </c>
      <c r="N390" s="1195"/>
      <c r="O390" s="1639">
        <f>ROUND(M390/1000,0)</f>
        <v>-1181871</v>
      </c>
      <c r="P390" s="1571">
        <f>ROUND(K390/1000,0)</f>
        <v>0</v>
      </c>
    </row>
    <row r="391" spans="1:16" hidden="1">
      <c r="A391" s="1069">
        <f t="shared" si="7"/>
        <v>10</v>
      </c>
      <c r="B391" s="1700">
        <v>2224001000</v>
      </c>
      <c r="C391" s="1675" t="s">
        <v>637</v>
      </c>
      <c r="D391" s="1674">
        <v>-178186499</v>
      </c>
      <c r="E391" s="1674">
        <v>-30819783</v>
      </c>
      <c r="F391" s="1671"/>
      <c r="G391" s="1671"/>
      <c r="H391" s="1671"/>
      <c r="I391" s="1671"/>
      <c r="J391" s="1674">
        <v>-737526774</v>
      </c>
      <c r="K391" s="1671"/>
      <c r="L391" s="1671"/>
      <c r="M391" s="1674">
        <v>-946533056</v>
      </c>
      <c r="N391" s="1195"/>
      <c r="O391" s="1639"/>
      <c r="P391" s="1571"/>
    </row>
    <row r="392" spans="1:16" hidden="1">
      <c r="A392" s="1069">
        <f t="shared" si="7"/>
        <v>10</v>
      </c>
      <c r="B392" s="1700">
        <v>2225009900</v>
      </c>
      <c r="C392" s="1675" t="s">
        <v>638</v>
      </c>
      <c r="D392" s="1674">
        <v>-45090168</v>
      </c>
      <c r="E392" s="1671"/>
      <c r="F392" s="1671"/>
      <c r="G392" s="1671"/>
      <c r="H392" s="1671"/>
      <c r="I392" s="1671"/>
      <c r="J392" s="1674">
        <v>-70902188</v>
      </c>
      <c r="K392" s="1671"/>
      <c r="L392" s="1671"/>
      <c r="M392" s="1674">
        <v>-115992356</v>
      </c>
      <c r="N392" s="1195"/>
      <c r="O392" s="1639"/>
      <c r="P392" s="1571"/>
    </row>
    <row r="393" spans="1:16" hidden="1">
      <c r="A393" s="1069">
        <f t="shared" si="7"/>
        <v>10</v>
      </c>
      <c r="B393" s="1700">
        <v>2225003000</v>
      </c>
      <c r="C393" s="1675" t="s">
        <v>639</v>
      </c>
      <c r="D393" s="1671"/>
      <c r="E393" s="1671"/>
      <c r="F393" s="1671"/>
      <c r="G393" s="1671"/>
      <c r="H393" s="1671"/>
      <c r="I393" s="1671"/>
      <c r="J393" s="1674">
        <v>-48950387</v>
      </c>
      <c r="K393" s="1671"/>
      <c r="L393" s="1671"/>
      <c r="M393" s="1674">
        <v>-48950387</v>
      </c>
      <c r="N393" s="1195"/>
      <c r="O393" s="1639"/>
      <c r="P393" s="1571">
        <f>ROUND(K393/1000,0)</f>
        <v>0</v>
      </c>
    </row>
    <row r="394" spans="1:16" hidden="1">
      <c r="A394" s="1069">
        <f t="shared" si="7"/>
        <v>10</v>
      </c>
      <c r="B394" s="1700">
        <v>2225002000</v>
      </c>
      <c r="C394" s="1675" t="s">
        <v>640</v>
      </c>
      <c r="D394" s="1674">
        <v>-63336170</v>
      </c>
      <c r="E394" s="1674">
        <v>-7059197</v>
      </c>
      <c r="F394" s="1671"/>
      <c r="G394" s="1671"/>
      <c r="H394" s="1671"/>
      <c r="I394" s="1671"/>
      <c r="J394" s="1671"/>
      <c r="K394" s="1671"/>
      <c r="L394" s="1671"/>
      <c r="M394" s="1674">
        <v>-70395367</v>
      </c>
      <c r="N394" s="1195"/>
      <c r="O394" s="1639"/>
      <c r="P394" s="1571"/>
    </row>
    <row r="395" spans="1:16">
      <c r="A395" s="1069">
        <f t="shared" si="7"/>
        <v>32</v>
      </c>
      <c r="B395" s="1680" t="s">
        <v>641</v>
      </c>
      <c r="C395" s="1675" t="s">
        <v>642</v>
      </c>
      <c r="D395" s="1671"/>
      <c r="E395" s="1671"/>
      <c r="F395" s="1671"/>
      <c r="G395" s="1671"/>
      <c r="H395" s="1674">
        <v>-32000000</v>
      </c>
      <c r="I395" s="1671"/>
      <c r="J395" s="1671"/>
      <c r="K395" s="1671"/>
      <c r="L395" s="1674">
        <v>32000000</v>
      </c>
      <c r="M395" s="1672">
        <v>0</v>
      </c>
      <c r="N395" s="1195"/>
      <c r="O395" s="1639">
        <f>ROUND(M395/1000,0)</f>
        <v>0</v>
      </c>
      <c r="P395" s="1571">
        <f>ROUND(K395/1000,0)</f>
        <v>0</v>
      </c>
    </row>
    <row r="396" spans="1:16" hidden="1">
      <c r="A396" s="1069">
        <f t="shared" si="7"/>
        <v>10</v>
      </c>
      <c r="B396" s="1700">
        <v>2223002000</v>
      </c>
      <c r="C396" s="1675" t="s">
        <v>643</v>
      </c>
      <c r="D396" s="1671"/>
      <c r="E396" s="1671"/>
      <c r="F396" s="1671"/>
      <c r="G396" s="1671"/>
      <c r="H396" s="1674">
        <v>-32000000</v>
      </c>
      <c r="I396" s="1671"/>
      <c r="J396" s="1671"/>
      <c r="K396" s="1671"/>
      <c r="L396" s="1674">
        <v>32000000</v>
      </c>
      <c r="M396" s="1672">
        <v>0</v>
      </c>
      <c r="N396" s="1195"/>
      <c r="O396" s="1639"/>
      <c r="P396" s="1571"/>
    </row>
    <row r="397" spans="1:16">
      <c r="A397" s="1069">
        <f t="shared" si="7"/>
        <v>31</v>
      </c>
      <c r="B397" s="1680" t="s">
        <v>644</v>
      </c>
      <c r="C397" s="1675" t="s">
        <v>645</v>
      </c>
      <c r="D397" s="1671"/>
      <c r="E397" s="1674">
        <v>-1823379128</v>
      </c>
      <c r="F397" s="1671"/>
      <c r="G397" s="1671"/>
      <c r="H397" s="1671"/>
      <c r="I397" s="1671"/>
      <c r="J397" s="1671"/>
      <c r="K397" s="1671"/>
      <c r="L397" s="1671"/>
      <c r="M397" s="1674">
        <v>-1823379128</v>
      </c>
      <c r="N397" s="1195"/>
      <c r="O397" s="1639">
        <f>ROUND(M397/1000,0)</f>
        <v>-1823379</v>
      </c>
      <c r="P397" s="1571">
        <f>ROUND(K397/1000,0)</f>
        <v>0</v>
      </c>
    </row>
    <row r="398" spans="1:16" hidden="1">
      <c r="A398" s="1069">
        <f t="shared" si="7"/>
        <v>10</v>
      </c>
      <c r="B398" s="1700">
        <v>2230009900</v>
      </c>
      <c r="C398" s="1675" t="s">
        <v>647</v>
      </c>
      <c r="D398" s="1671"/>
      <c r="E398" s="1674">
        <v>-904060375</v>
      </c>
      <c r="F398" s="1671"/>
      <c r="G398" s="1671"/>
      <c r="H398" s="1671"/>
      <c r="I398" s="1671"/>
      <c r="J398" s="1671"/>
      <c r="K398" s="1671"/>
      <c r="L398" s="1671"/>
      <c r="M398" s="1674">
        <v>-904060375</v>
      </c>
      <c r="N398" s="1195"/>
      <c r="O398" s="1639"/>
      <c r="P398" s="1571"/>
    </row>
    <row r="399" spans="1:16" hidden="1">
      <c r="A399" s="1069">
        <f t="shared" si="7"/>
        <v>10</v>
      </c>
      <c r="B399" s="1700">
        <v>2230001500</v>
      </c>
      <c r="C399" s="1675" t="s">
        <v>649</v>
      </c>
      <c r="D399" s="1671"/>
      <c r="E399" s="1674">
        <v>-919318753</v>
      </c>
      <c r="F399" s="1671"/>
      <c r="G399" s="1671"/>
      <c r="H399" s="1671"/>
      <c r="I399" s="1671"/>
      <c r="J399" s="1671"/>
      <c r="K399" s="1671"/>
      <c r="L399" s="1671"/>
      <c r="M399" s="1674">
        <v>-919318753</v>
      </c>
      <c r="N399" s="1195"/>
      <c r="O399" s="1639"/>
      <c r="P399" s="1571"/>
    </row>
    <row r="400" spans="1:16">
      <c r="A400" s="1069">
        <f t="shared" si="7"/>
        <v>30</v>
      </c>
      <c r="B400" s="1680" t="s">
        <v>650</v>
      </c>
      <c r="C400" s="1675" t="s">
        <v>651</v>
      </c>
      <c r="D400" s="1674">
        <v>-2455026630</v>
      </c>
      <c r="E400" s="1674">
        <v>-12479752873</v>
      </c>
      <c r="F400" s="1672">
        <v>0</v>
      </c>
      <c r="G400" s="1672">
        <v>0</v>
      </c>
      <c r="H400" s="1672">
        <v>0</v>
      </c>
      <c r="I400" s="1672">
        <v>0</v>
      </c>
      <c r="J400" s="1672">
        <v>0</v>
      </c>
      <c r="K400" s="1674">
        <v>-273164679</v>
      </c>
      <c r="L400" s="1672">
        <v>0</v>
      </c>
      <c r="M400" s="1674">
        <v>-15207944182</v>
      </c>
      <c r="N400" s="1195"/>
      <c r="O400" s="1639">
        <f>ROUND(M400/1000,0)</f>
        <v>-15207944</v>
      </c>
      <c r="P400" s="1571">
        <f>ROUND(K400/1000,0)</f>
        <v>-273165</v>
      </c>
    </row>
    <row r="401" spans="1:16" hidden="1">
      <c r="A401" s="1069">
        <f t="shared" si="7"/>
        <v>10</v>
      </c>
      <c r="B401" s="1681" t="s">
        <v>652</v>
      </c>
      <c r="C401" s="1675" t="s">
        <v>2454</v>
      </c>
      <c r="D401" s="1674">
        <v>450153287</v>
      </c>
      <c r="E401" s="1674">
        <v>11820180731</v>
      </c>
      <c r="F401" s="1674">
        <v>58114502</v>
      </c>
      <c r="G401" s="1674">
        <v>314005701</v>
      </c>
      <c r="H401" s="1674">
        <v>180601527</v>
      </c>
      <c r="I401" s="1672">
        <v>0</v>
      </c>
      <c r="J401" s="1674">
        <v>41530643310</v>
      </c>
      <c r="K401" s="1671"/>
      <c r="L401" s="1672">
        <v>0</v>
      </c>
      <c r="M401" s="1674">
        <v>54353699058</v>
      </c>
      <c r="N401" s="1195"/>
      <c r="O401" s="1639"/>
      <c r="P401" s="1570"/>
    </row>
    <row r="402" spans="1:16" hidden="1">
      <c r="A402" s="1069">
        <f t="shared" si="7"/>
        <v>10</v>
      </c>
      <c r="B402" s="1700">
        <v>2240003000</v>
      </c>
      <c r="C402" s="1675" t="s">
        <v>654</v>
      </c>
      <c r="D402" s="1674">
        <v>1975964</v>
      </c>
      <c r="E402" s="1674">
        <v>-151499631</v>
      </c>
      <c r="F402" s="1674">
        <v>-58991750</v>
      </c>
      <c r="G402" s="1674">
        <v>-312580713</v>
      </c>
      <c r="H402" s="1674">
        <v>-130276341</v>
      </c>
      <c r="I402" s="1672">
        <v>0</v>
      </c>
      <c r="J402" s="1674">
        <v>-595142919</v>
      </c>
      <c r="K402" s="1671"/>
      <c r="L402" s="1672">
        <v>0</v>
      </c>
      <c r="M402" s="1674">
        <v>-1246515390</v>
      </c>
      <c r="N402" s="1195"/>
      <c r="O402" s="1639"/>
      <c r="P402" s="1571">
        <f>ROUND(K402/1000,0)</f>
        <v>0</v>
      </c>
    </row>
    <row r="403" spans="1:16" hidden="1">
      <c r="A403" s="1069">
        <f t="shared" si="7"/>
        <v>10</v>
      </c>
      <c r="B403" s="1700">
        <v>2240001000</v>
      </c>
      <c r="C403" s="1675" t="s">
        <v>656</v>
      </c>
      <c r="D403" s="1674">
        <v>-2907155881</v>
      </c>
      <c r="E403" s="1674">
        <v>-24148433973</v>
      </c>
      <c r="F403" s="1674">
        <v>877248</v>
      </c>
      <c r="G403" s="1674">
        <v>-1424988</v>
      </c>
      <c r="H403" s="1674">
        <v>-50325186</v>
      </c>
      <c r="I403" s="1671"/>
      <c r="J403" s="1674">
        <v>-40935500391</v>
      </c>
      <c r="K403" s="1674">
        <v>-273164679</v>
      </c>
      <c r="L403" s="1671"/>
      <c r="M403" s="1674">
        <v>-68315127850</v>
      </c>
      <c r="N403" s="1195"/>
      <c r="O403" s="1639"/>
      <c r="P403" s="1571"/>
    </row>
    <row r="404" spans="1:16">
      <c r="A404" s="1069">
        <f t="shared" si="7"/>
        <v>32</v>
      </c>
      <c r="B404" s="1680" t="s">
        <v>657</v>
      </c>
      <c r="C404" s="1675" t="s">
        <v>658</v>
      </c>
      <c r="D404" s="1674">
        <v>-403167731</v>
      </c>
      <c r="E404" s="1674">
        <v>-2268467057</v>
      </c>
      <c r="F404" s="1672">
        <v>0</v>
      </c>
      <c r="G404" s="1671"/>
      <c r="H404" s="1672">
        <v>0</v>
      </c>
      <c r="I404" s="1671"/>
      <c r="J404" s="1674">
        <v>-19650920166</v>
      </c>
      <c r="K404" s="1671"/>
      <c r="L404" s="1671"/>
      <c r="M404" s="1674">
        <v>-22322554954</v>
      </c>
      <c r="N404" s="1195"/>
      <c r="O404" s="1639">
        <f>ROUND(M404/1000,0)</f>
        <v>-22322555</v>
      </c>
      <c r="P404" s="1571">
        <f>ROUND(K404/1000,0)</f>
        <v>0</v>
      </c>
    </row>
    <row r="405" spans="1:16" hidden="1">
      <c r="A405" s="1069">
        <f t="shared" si="7"/>
        <v>10</v>
      </c>
      <c r="B405" s="1700">
        <v>2230001100</v>
      </c>
      <c r="C405" s="1675" t="s">
        <v>660</v>
      </c>
      <c r="D405" s="1674">
        <v>-414451885</v>
      </c>
      <c r="E405" s="1674">
        <v>-2132669860</v>
      </c>
      <c r="F405" s="1671"/>
      <c r="G405" s="1671"/>
      <c r="H405" s="1671"/>
      <c r="I405" s="1671"/>
      <c r="J405" s="1674">
        <v>-17119035170</v>
      </c>
      <c r="K405" s="1671"/>
      <c r="L405" s="1671"/>
      <c r="M405" s="1674">
        <v>-19666156915</v>
      </c>
      <c r="N405" s="1195"/>
      <c r="O405" s="1639"/>
      <c r="P405" s="1571">
        <f>ROUND(K405/1000,0)</f>
        <v>0</v>
      </c>
    </row>
    <row r="406" spans="1:16" hidden="1">
      <c r="A406" s="1069">
        <f t="shared" si="7"/>
        <v>10</v>
      </c>
      <c r="B406" s="1700">
        <v>2230001000</v>
      </c>
      <c r="C406" s="1675" t="s">
        <v>662</v>
      </c>
      <c r="D406" s="1674">
        <v>-11000000</v>
      </c>
      <c r="E406" s="1674">
        <v>-571860008</v>
      </c>
      <c r="F406" s="1674">
        <v>-79679460</v>
      </c>
      <c r="G406" s="1671"/>
      <c r="H406" s="1674">
        <v>-62937780</v>
      </c>
      <c r="I406" s="1671"/>
      <c r="J406" s="1674">
        <v>-5142206515</v>
      </c>
      <c r="K406" s="1671"/>
      <c r="L406" s="1671"/>
      <c r="M406" s="1674">
        <v>-5867683763</v>
      </c>
      <c r="N406" s="1195"/>
      <c r="O406" s="1639"/>
      <c r="P406" s="1571"/>
    </row>
    <row r="407" spans="1:16" hidden="1">
      <c r="A407" s="1069">
        <f t="shared" si="7"/>
        <v>10</v>
      </c>
      <c r="B407" s="1700">
        <v>1324002000</v>
      </c>
      <c r="C407" s="1675" t="s">
        <v>664</v>
      </c>
      <c r="D407" s="1674">
        <v>22284154</v>
      </c>
      <c r="E407" s="1674">
        <v>436062811</v>
      </c>
      <c r="F407" s="1674">
        <v>79679460</v>
      </c>
      <c r="G407" s="1671"/>
      <c r="H407" s="1674">
        <v>62937780</v>
      </c>
      <c r="I407" s="1671"/>
      <c r="J407" s="1674">
        <v>2610321519</v>
      </c>
      <c r="K407" s="1671"/>
      <c r="L407" s="1671"/>
      <c r="M407" s="1674">
        <v>3211285724</v>
      </c>
      <c r="N407" s="1195"/>
      <c r="O407" s="1639"/>
      <c r="P407" s="1571"/>
    </row>
    <row r="408" spans="1:16">
      <c r="A408" s="1069">
        <f t="shared" si="7"/>
        <v>31</v>
      </c>
      <c r="B408" s="1680" t="s">
        <v>665</v>
      </c>
      <c r="C408" s="1675" t="s">
        <v>666</v>
      </c>
      <c r="D408" s="1674">
        <v>-871502280</v>
      </c>
      <c r="E408" s="1674">
        <v>-720972357</v>
      </c>
      <c r="F408" s="1671"/>
      <c r="G408" s="1671"/>
      <c r="H408" s="1671"/>
      <c r="I408" s="1671"/>
      <c r="J408" s="1674">
        <v>-5862169867</v>
      </c>
      <c r="K408" s="1671"/>
      <c r="L408" s="1671"/>
      <c r="M408" s="1674">
        <v>-7454644504</v>
      </c>
      <c r="N408" s="1195"/>
      <c r="O408" s="1639">
        <f>ROUND(M408/1000,0)</f>
        <v>-7454645</v>
      </c>
      <c r="P408" s="1571">
        <f>ROUND(K408/1000,0)</f>
        <v>0</v>
      </c>
    </row>
    <row r="409" spans="1:16" hidden="1">
      <c r="A409" s="1069">
        <f t="shared" si="7"/>
        <v>10</v>
      </c>
      <c r="B409" s="1700">
        <v>2280001500</v>
      </c>
      <c r="C409" s="1675" t="s">
        <v>668</v>
      </c>
      <c r="D409" s="1674">
        <v>-871502280</v>
      </c>
      <c r="E409" s="1674">
        <v>-720972357</v>
      </c>
      <c r="F409" s="1671"/>
      <c r="G409" s="1671"/>
      <c r="H409" s="1671"/>
      <c r="I409" s="1671"/>
      <c r="J409" s="1674">
        <v>-5762702152</v>
      </c>
      <c r="K409" s="1671"/>
      <c r="L409" s="1671"/>
      <c r="M409" s="1674">
        <v>-7355176789</v>
      </c>
      <c r="N409" s="1195"/>
      <c r="O409" s="1639"/>
      <c r="P409" s="1571">
        <f>ROUND(K409/1000,0)</f>
        <v>0</v>
      </c>
    </row>
    <row r="410" spans="1:16" hidden="1">
      <c r="A410" s="1069">
        <f t="shared" si="7"/>
        <v>10</v>
      </c>
      <c r="B410" s="1700">
        <v>2280002000</v>
      </c>
      <c r="C410" s="1675" t="s">
        <v>670</v>
      </c>
      <c r="D410" s="1671"/>
      <c r="E410" s="1671"/>
      <c r="F410" s="1671"/>
      <c r="G410" s="1671"/>
      <c r="H410" s="1671"/>
      <c r="I410" s="1671"/>
      <c r="J410" s="1674">
        <v>-99467715</v>
      </c>
      <c r="K410" s="1671"/>
      <c r="L410" s="1671"/>
      <c r="M410" s="1674">
        <v>-99467715</v>
      </c>
      <c r="N410" s="1195"/>
      <c r="O410" s="1639"/>
      <c r="P410" s="1571"/>
    </row>
    <row r="411" spans="1:16">
      <c r="A411" s="1069">
        <f t="shared" si="7"/>
        <v>15</v>
      </c>
      <c r="B411" s="1679" t="s">
        <v>671</v>
      </c>
      <c r="C411" s="1669" t="s">
        <v>672</v>
      </c>
      <c r="D411" s="1674">
        <v>-70704437217</v>
      </c>
      <c r="E411" s="1674">
        <v>-316415928928</v>
      </c>
      <c r="F411" s="1674">
        <v>-8918200684</v>
      </c>
      <c r="G411" s="1674">
        <v>-4572426665</v>
      </c>
      <c r="H411" s="1674">
        <v>-10871173544</v>
      </c>
      <c r="I411" s="1674">
        <v>-7156587088</v>
      </c>
      <c r="J411" s="1674">
        <v>-886107766999</v>
      </c>
      <c r="K411" s="1674">
        <v>-715849688308</v>
      </c>
      <c r="L411" s="1674">
        <v>862567952533</v>
      </c>
      <c r="M411" s="1674">
        <v>-1158028256900</v>
      </c>
      <c r="N411" s="1195"/>
      <c r="O411" s="1639">
        <f>ROUND(M411/1000,0)</f>
        <v>-1158028257</v>
      </c>
      <c r="P411" s="1571">
        <f>ROUND(K411/1000,0)</f>
        <v>-715849688</v>
      </c>
    </row>
    <row r="412" spans="1:16">
      <c r="A412" s="1069">
        <f t="shared" si="7"/>
        <v>32</v>
      </c>
      <c r="B412" s="1680" t="s">
        <v>673</v>
      </c>
      <c r="C412" s="1675" t="s">
        <v>674</v>
      </c>
      <c r="D412" s="1674">
        <v>-70704437217</v>
      </c>
      <c r="E412" s="1674">
        <v>-316415928928</v>
      </c>
      <c r="F412" s="1674">
        <v>-8918200684</v>
      </c>
      <c r="G412" s="1674">
        <v>-4572426665</v>
      </c>
      <c r="H412" s="1674">
        <v>-10871173544</v>
      </c>
      <c r="I412" s="1674">
        <v>-7156587088</v>
      </c>
      <c r="J412" s="1674">
        <v>-886107766999</v>
      </c>
      <c r="K412" s="1674">
        <v>-715849688308</v>
      </c>
      <c r="L412" s="1674">
        <v>1304746521125</v>
      </c>
      <c r="M412" s="1674">
        <v>-715849688308</v>
      </c>
      <c r="N412" s="1195"/>
      <c r="O412" s="1639">
        <f>ROUND(M412/1000,0)</f>
        <v>-715849688</v>
      </c>
      <c r="P412" s="1571">
        <f>ROUND(K412/1000,0)</f>
        <v>-715849688</v>
      </c>
    </row>
    <row r="413" spans="1:16">
      <c r="A413" s="1069">
        <f t="shared" si="7"/>
        <v>15</v>
      </c>
      <c r="B413" s="1681" t="s">
        <v>675</v>
      </c>
      <c r="C413" s="1675" t="s">
        <v>676</v>
      </c>
      <c r="D413" s="1674">
        <v>-9025832104</v>
      </c>
      <c r="E413" s="1674">
        <v>-153608183051</v>
      </c>
      <c r="F413" s="1674">
        <v>-333787041</v>
      </c>
      <c r="G413" s="1674">
        <v>-506908174</v>
      </c>
      <c r="H413" s="1674">
        <v>-262455762</v>
      </c>
      <c r="I413" s="1674">
        <v>-7971221208</v>
      </c>
      <c r="J413" s="1674">
        <v>-155567353596</v>
      </c>
      <c r="K413" s="1674">
        <v>-468358401796</v>
      </c>
      <c r="L413" s="1674">
        <v>327275740936</v>
      </c>
      <c r="M413" s="1674">
        <v>-468358401796</v>
      </c>
      <c r="N413" s="1195"/>
      <c r="O413" s="1639">
        <f>ROUND(M413/1000,0)</f>
        <v>-468358402</v>
      </c>
      <c r="P413" s="1571">
        <f>ROUND(K413/1000,0)</f>
        <v>-468358402</v>
      </c>
    </row>
    <row r="414" spans="1:16" hidden="1">
      <c r="A414" s="1069">
        <f t="shared" si="7"/>
        <v>10</v>
      </c>
      <c r="B414" s="1699">
        <v>2310001000</v>
      </c>
      <c r="C414" s="1675" t="s">
        <v>678</v>
      </c>
      <c r="D414" s="1674">
        <v>-9025832104</v>
      </c>
      <c r="E414" s="1674">
        <v>-153608183051</v>
      </c>
      <c r="F414" s="1674">
        <v>-333787041</v>
      </c>
      <c r="G414" s="1674">
        <v>-506908174</v>
      </c>
      <c r="H414" s="1674">
        <v>-262455762</v>
      </c>
      <c r="I414" s="1674">
        <v>-7971221208</v>
      </c>
      <c r="J414" s="1674">
        <v>-155567353596</v>
      </c>
      <c r="K414" s="1674">
        <v>-468358401796</v>
      </c>
      <c r="L414" s="1674">
        <v>327275740936</v>
      </c>
      <c r="M414" s="1674">
        <v>-468358401796</v>
      </c>
      <c r="N414" s="1195"/>
      <c r="O414" s="1639"/>
      <c r="P414" s="1571"/>
    </row>
    <row r="415" spans="1:16">
      <c r="A415" s="1069">
        <f t="shared" si="7"/>
        <v>31</v>
      </c>
      <c r="B415" s="1681" t="s">
        <v>679</v>
      </c>
      <c r="C415" s="1675" t="s">
        <v>680</v>
      </c>
      <c r="D415" s="1674">
        <v>-62432874246</v>
      </c>
      <c r="E415" s="1674">
        <v>-223868171740</v>
      </c>
      <c r="F415" s="1674">
        <v>-8611692841</v>
      </c>
      <c r="G415" s="1674">
        <v>-4106576037</v>
      </c>
      <c r="H415" s="1674">
        <v>-10630167335</v>
      </c>
      <c r="I415" s="1674">
        <v>403918187</v>
      </c>
      <c r="J415" s="1674">
        <v>-573591011868</v>
      </c>
      <c r="K415" s="1674">
        <v>-284759701826</v>
      </c>
      <c r="L415" s="1674">
        <v>882836575880</v>
      </c>
      <c r="M415" s="1674">
        <v>-284759701826</v>
      </c>
      <c r="N415" s="1195"/>
      <c r="O415" s="1639">
        <f>ROUND(M415/1000,0)</f>
        <v>-284759702</v>
      </c>
      <c r="P415" s="1571">
        <f>ROUND(K415/1000,0)</f>
        <v>-284759702</v>
      </c>
    </row>
    <row r="416" spans="1:16" hidden="1">
      <c r="A416" s="1069">
        <f t="shared" si="7"/>
        <v>10</v>
      </c>
      <c r="B416" s="1699">
        <v>2320006000</v>
      </c>
      <c r="C416" s="1675" t="s">
        <v>682</v>
      </c>
      <c r="D416" s="1671"/>
      <c r="E416" s="1674">
        <v>-4267843417</v>
      </c>
      <c r="F416" s="1671"/>
      <c r="G416" s="1671"/>
      <c r="H416" s="1671"/>
      <c r="I416" s="1671"/>
      <c r="J416" s="1674">
        <v>-53758354008</v>
      </c>
      <c r="K416" s="1674">
        <v>-27240598194</v>
      </c>
      <c r="L416" s="1674">
        <v>58026197425</v>
      </c>
      <c r="M416" s="1674">
        <v>-27240598194</v>
      </c>
      <c r="N416" s="1195"/>
      <c r="O416" s="1639"/>
      <c r="P416" s="1571">
        <f>ROUND(K416/1000,0)</f>
        <v>-27240598</v>
      </c>
    </row>
    <row r="417" spans="1:18" hidden="1">
      <c r="A417" s="1069">
        <f t="shared" si="7"/>
        <v>10</v>
      </c>
      <c r="B417" s="1699">
        <v>2330001000</v>
      </c>
      <c r="C417" s="1675" t="s">
        <v>2144</v>
      </c>
      <c r="D417" s="1671"/>
      <c r="E417" s="1671"/>
      <c r="F417" s="1671"/>
      <c r="G417" s="1671"/>
      <c r="H417" s="1671"/>
      <c r="I417" s="1671"/>
      <c r="J417" s="1671"/>
      <c r="K417" s="1674">
        <v>3411592470</v>
      </c>
      <c r="L417" s="1671"/>
      <c r="M417" s="1674">
        <v>3411592470</v>
      </c>
      <c r="N417" s="1270">
        <f>(+M416+M417+M418+M421)/1000</f>
        <v>-75989997.759000003</v>
      </c>
      <c r="O417" s="1639"/>
      <c r="P417" s="1571">
        <f>ROUND(K417/1000,0)</f>
        <v>3411592</v>
      </c>
    </row>
    <row r="418" spans="1:18" hidden="1">
      <c r="A418" s="1069">
        <f t="shared" si="7"/>
        <v>10</v>
      </c>
      <c r="B418" s="1699">
        <v>2320004900</v>
      </c>
      <c r="C418" s="1675" t="s">
        <v>684</v>
      </c>
      <c r="D418" s="1674">
        <v>1899200057</v>
      </c>
      <c r="E418" s="1674">
        <v>-3364978157</v>
      </c>
      <c r="F418" s="1671"/>
      <c r="G418" s="1671"/>
      <c r="H418" s="1671"/>
      <c r="I418" s="1671"/>
      <c r="J418" s="1674">
        <v>-86961797529</v>
      </c>
      <c r="K418" s="1674">
        <v>1473227898</v>
      </c>
      <c r="L418" s="1674">
        <v>88427575629</v>
      </c>
      <c r="M418" s="1674">
        <v>1473227898</v>
      </c>
      <c r="N418" s="1195" t="e">
        <f>-'Balance Septiembre 2024'!#REF!</f>
        <v>#REF!</v>
      </c>
      <c r="O418" s="1639"/>
      <c r="P418" s="1571">
        <f>ROUND(K418/1000,0)</f>
        <v>1473228</v>
      </c>
    </row>
    <row r="419" spans="1:18" hidden="1">
      <c r="A419" s="1069">
        <f t="shared" si="7"/>
        <v>10</v>
      </c>
      <c r="B419" s="1699">
        <v>2320004700</v>
      </c>
      <c r="C419" s="1675" t="s">
        <v>686</v>
      </c>
      <c r="D419" s="1674">
        <v>-16099877507</v>
      </c>
      <c r="E419" s="1674">
        <v>-89398569226</v>
      </c>
      <c r="F419" s="1671"/>
      <c r="G419" s="1672">
        <v>0</v>
      </c>
      <c r="H419" s="1672">
        <v>0</v>
      </c>
      <c r="I419" s="1671"/>
      <c r="J419" s="1674">
        <v>-146708461975</v>
      </c>
      <c r="K419" s="1671"/>
      <c r="L419" s="1674">
        <v>252206908708</v>
      </c>
      <c r="M419" s="1672">
        <v>0</v>
      </c>
      <c r="N419" s="1195" t="e">
        <f>+N418+N417</f>
        <v>#REF!</v>
      </c>
      <c r="O419" s="1639"/>
      <c r="P419" s="1571"/>
    </row>
    <row r="420" spans="1:18" hidden="1">
      <c r="A420" s="1069">
        <f t="shared" si="7"/>
        <v>10</v>
      </c>
      <c r="B420" s="1699">
        <v>2320005000</v>
      </c>
      <c r="C420" s="1675" t="s">
        <v>688</v>
      </c>
      <c r="D420" s="1674">
        <v>-77371150</v>
      </c>
      <c r="E420" s="1671"/>
      <c r="F420" s="1671"/>
      <c r="G420" s="1671"/>
      <c r="H420" s="1671"/>
      <c r="I420" s="1671"/>
      <c r="J420" s="1671"/>
      <c r="K420" s="1671"/>
      <c r="L420" s="1674">
        <v>77371150</v>
      </c>
      <c r="M420" s="1672">
        <v>0</v>
      </c>
      <c r="N420" s="1195"/>
      <c r="O420" s="1639"/>
      <c r="P420" s="1571">
        <f>ROUND(K420/1000,0)</f>
        <v>0</v>
      </c>
    </row>
    <row r="421" spans="1:18" hidden="1">
      <c r="A421" s="1069">
        <f t="shared" si="7"/>
        <v>10</v>
      </c>
      <c r="B421" s="1699">
        <v>2320005500</v>
      </c>
      <c r="C421" s="1675" t="s">
        <v>690</v>
      </c>
      <c r="D421" s="1674">
        <v>-4699826968</v>
      </c>
      <c r="E421" s="1674">
        <v>-56251065894</v>
      </c>
      <c r="F421" s="1672">
        <v>0</v>
      </c>
      <c r="G421" s="1672">
        <v>0</v>
      </c>
      <c r="H421" s="1674">
        <v>-229912412</v>
      </c>
      <c r="I421" s="1671"/>
      <c r="J421" s="1674">
        <v>-108113622413</v>
      </c>
      <c r="K421" s="1674">
        <v>-53634219933</v>
      </c>
      <c r="L421" s="1674">
        <v>169294427687</v>
      </c>
      <c r="M421" s="1674">
        <v>-53634219933</v>
      </c>
      <c r="N421" s="1195"/>
      <c r="O421" s="1639"/>
      <c r="P421" s="1571"/>
    </row>
    <row r="422" spans="1:18" hidden="1">
      <c r="A422" s="1069">
        <f t="shared" si="7"/>
        <v>10</v>
      </c>
      <c r="B422" s="1699">
        <v>2350001000</v>
      </c>
      <c r="C422" s="1675" t="s">
        <v>692</v>
      </c>
      <c r="D422" s="1674">
        <v>-40617609658</v>
      </c>
      <c r="E422" s="1674">
        <v>-57169376086</v>
      </c>
      <c r="F422" s="1674">
        <v>-6841553763</v>
      </c>
      <c r="G422" s="1674">
        <v>-3354682864</v>
      </c>
      <c r="H422" s="1674">
        <v>-9554236436</v>
      </c>
      <c r="I422" s="1674">
        <v>165324209</v>
      </c>
      <c r="J422" s="1674">
        <v>-84658336596</v>
      </c>
      <c r="K422" s="1674">
        <v>-163533346019</v>
      </c>
      <c r="L422" s="1674">
        <v>202030471194</v>
      </c>
      <c r="M422" s="1674">
        <v>-163533346019</v>
      </c>
      <c r="N422" s="1195">
        <f>+M422-J422</f>
        <v>-78875009423</v>
      </c>
      <c r="O422" s="1639"/>
      <c r="P422" s="1571"/>
    </row>
    <row r="423" spans="1:18" hidden="1">
      <c r="A423" s="1069">
        <f t="shared" si="7"/>
        <v>10</v>
      </c>
      <c r="B423" s="1699">
        <v>2350002000</v>
      </c>
      <c r="C423" s="1675" t="s">
        <v>694</v>
      </c>
      <c r="D423" s="1674">
        <v>-4053412886</v>
      </c>
      <c r="E423" s="1674">
        <v>-19166198514</v>
      </c>
      <c r="F423" s="1674">
        <v>-2528770112</v>
      </c>
      <c r="G423" s="1674">
        <v>-1074133104</v>
      </c>
      <c r="H423" s="1674">
        <v>-1208597839</v>
      </c>
      <c r="I423" s="1674">
        <v>238593978</v>
      </c>
      <c r="J423" s="1674">
        <v>-133390420546</v>
      </c>
      <c r="K423" s="1674">
        <v>-65277258048</v>
      </c>
      <c r="L423" s="1674">
        <v>161182939023</v>
      </c>
      <c r="M423" s="1674">
        <v>-65277258048</v>
      </c>
      <c r="N423" s="1195"/>
      <c r="O423" s="1639"/>
      <c r="P423" s="1571"/>
    </row>
    <row r="424" spans="1:18" hidden="1">
      <c r="A424" s="1069">
        <f t="shared" si="7"/>
        <v>10</v>
      </c>
      <c r="B424" s="1699">
        <v>2360001000</v>
      </c>
      <c r="C424" s="1675" t="s">
        <v>1976</v>
      </c>
      <c r="D424" s="1674">
        <v>1216023866</v>
      </c>
      <c r="E424" s="1674">
        <v>5749859554</v>
      </c>
      <c r="F424" s="1674">
        <v>758631034</v>
      </c>
      <c r="G424" s="1674">
        <v>322239931</v>
      </c>
      <c r="H424" s="1674">
        <v>362579352</v>
      </c>
      <c r="I424" s="1671"/>
      <c r="J424" s="1674">
        <v>39999981199</v>
      </c>
      <c r="K424" s="1674">
        <v>20040900000</v>
      </c>
      <c r="L424" s="1674">
        <v>-48409314936</v>
      </c>
      <c r="M424" s="1674">
        <v>20040900000</v>
      </c>
      <c r="N424" s="1195"/>
      <c r="O424" s="1639"/>
      <c r="P424" s="1570"/>
    </row>
    <row r="425" spans="1:18">
      <c r="A425" s="1069">
        <f t="shared" si="7"/>
        <v>17</v>
      </c>
      <c r="B425" s="1681" t="s">
        <v>695</v>
      </c>
      <c r="C425" s="1675" t="s">
        <v>696</v>
      </c>
      <c r="D425" s="1671"/>
      <c r="E425" s="1671"/>
      <c r="F425" s="1671"/>
      <c r="G425" s="1671"/>
      <c r="H425" s="1671"/>
      <c r="I425" s="1671"/>
      <c r="J425" s="1674">
        <v>-164064038163</v>
      </c>
      <c r="K425" s="1671"/>
      <c r="L425" s="1674">
        <v>164064038163</v>
      </c>
      <c r="M425" s="1672">
        <v>0</v>
      </c>
      <c r="N425" s="1195"/>
      <c r="O425" s="1639">
        <f>ROUND(M425/1000,0)</f>
        <v>0</v>
      </c>
      <c r="P425" s="1571">
        <f>ROUND(K425/1000,0)</f>
        <v>0</v>
      </c>
    </row>
    <row r="426" spans="1:18" hidden="1">
      <c r="A426" s="1069">
        <f t="shared" si="7"/>
        <v>10</v>
      </c>
      <c r="B426" s="1699">
        <v>2310002000</v>
      </c>
      <c r="C426" s="1675" t="s">
        <v>698</v>
      </c>
      <c r="D426" s="1671"/>
      <c r="E426" s="1671"/>
      <c r="F426" s="1671"/>
      <c r="G426" s="1671"/>
      <c r="H426" s="1671"/>
      <c r="I426" s="1671"/>
      <c r="J426" s="1674">
        <v>-164064038163</v>
      </c>
      <c r="K426" s="1671"/>
      <c r="L426" s="1674">
        <v>164064038163</v>
      </c>
      <c r="M426" s="1672">
        <v>0</v>
      </c>
      <c r="N426" s="1195"/>
      <c r="O426" s="1639"/>
      <c r="P426" s="1571"/>
    </row>
    <row r="427" spans="1:18">
      <c r="A427" s="1069">
        <f t="shared" si="7"/>
        <v>32</v>
      </c>
      <c r="B427" s="1681" t="s">
        <v>699</v>
      </c>
      <c r="C427" s="1675" t="s">
        <v>700</v>
      </c>
      <c r="D427" s="1674">
        <v>754269133</v>
      </c>
      <c r="E427" s="1674">
        <v>61060425863</v>
      </c>
      <c r="F427" s="1674">
        <v>27279198</v>
      </c>
      <c r="G427" s="1674">
        <v>41057546</v>
      </c>
      <c r="H427" s="1674">
        <v>21449553</v>
      </c>
      <c r="I427" s="1674">
        <v>410715933</v>
      </c>
      <c r="J427" s="1674">
        <v>5965550209</v>
      </c>
      <c r="K427" s="1674">
        <v>37268415314</v>
      </c>
      <c r="L427" s="1674">
        <v>-68280747435</v>
      </c>
      <c r="M427" s="1674">
        <v>37268415314</v>
      </c>
      <c r="N427" s="1195"/>
      <c r="O427" s="1639">
        <f>ROUND(M427/1000,0)</f>
        <v>37268415</v>
      </c>
      <c r="P427" s="1571">
        <f>ROUND(K427/1000,0)</f>
        <v>37268415</v>
      </c>
    </row>
    <row r="428" spans="1:18" hidden="1">
      <c r="A428" s="1069">
        <f t="shared" si="7"/>
        <v>10</v>
      </c>
      <c r="B428" s="1699">
        <v>2320004500</v>
      </c>
      <c r="C428" s="1675" t="s">
        <v>702</v>
      </c>
      <c r="D428" s="1674">
        <v>16620779</v>
      </c>
      <c r="E428" s="1674">
        <v>48506589048</v>
      </c>
      <c r="F428" s="1671"/>
      <c r="G428" s="1674">
        <v>-370210</v>
      </c>
      <c r="H428" s="1671"/>
      <c r="I428" s="1674">
        <v>410715933</v>
      </c>
      <c r="J428" s="1674">
        <v>-6748402472</v>
      </c>
      <c r="K428" s="1674">
        <v>-3372540686</v>
      </c>
      <c r="L428" s="1674">
        <v>-42185153078</v>
      </c>
      <c r="M428" s="1674">
        <v>-3372540686</v>
      </c>
      <c r="N428" s="1195"/>
      <c r="O428" s="1639"/>
      <c r="P428" s="1571"/>
      <c r="Q428" t="e">
        <f>+'Resultado Septiembre 2023'!#REF!</f>
        <v>#REF!</v>
      </c>
      <c r="R428" s="1270" t="e">
        <f>+Q428-M428</f>
        <v>#REF!</v>
      </c>
    </row>
    <row r="429" spans="1:18" hidden="1">
      <c r="A429" s="1069">
        <f t="shared" si="7"/>
        <v>10</v>
      </c>
      <c r="B429" s="1699">
        <v>2320002000</v>
      </c>
      <c r="C429" s="1675" t="s">
        <v>704</v>
      </c>
      <c r="D429" s="1674">
        <v>737648354</v>
      </c>
      <c r="E429" s="1674">
        <v>12553836815</v>
      </c>
      <c r="F429" s="1674">
        <v>27279198</v>
      </c>
      <c r="G429" s="1674">
        <v>41427756</v>
      </c>
      <c r="H429" s="1674">
        <v>21449553</v>
      </c>
      <c r="I429" s="1671"/>
      <c r="J429" s="1674">
        <v>12713952681</v>
      </c>
      <c r="K429" s="1674">
        <v>40640956000</v>
      </c>
      <c r="L429" s="1674">
        <v>-26095594357</v>
      </c>
      <c r="M429" s="1674">
        <v>40640956000</v>
      </c>
      <c r="N429" s="1195"/>
      <c r="O429" s="1639"/>
      <c r="P429" s="1571"/>
    </row>
    <row r="430" spans="1:18">
      <c r="A430" s="1069">
        <f t="shared" si="7"/>
        <v>14</v>
      </c>
      <c r="B430" s="1681" t="s">
        <v>2114</v>
      </c>
      <c r="C430" s="1675" t="s">
        <v>690</v>
      </c>
      <c r="D430" s="1671"/>
      <c r="E430" s="1671"/>
      <c r="F430" s="1671"/>
      <c r="G430" s="1671"/>
      <c r="H430" s="1671"/>
      <c r="I430" s="1671"/>
      <c r="J430" s="1674">
        <v>1149086419</v>
      </c>
      <c r="K430" s="1671"/>
      <c r="L430" s="1674">
        <v>-1149086419</v>
      </c>
      <c r="M430" s="1672">
        <v>0</v>
      </c>
      <c r="N430" s="1195"/>
      <c r="O430" s="1639">
        <f>ROUND(M430/1000,0)</f>
        <v>0</v>
      </c>
      <c r="P430" s="1571">
        <f>ROUND(K430/1000,0)</f>
        <v>0</v>
      </c>
    </row>
    <row r="431" spans="1:18" hidden="1">
      <c r="A431" s="1069">
        <f t="shared" si="7"/>
        <v>10</v>
      </c>
      <c r="B431" s="1699">
        <v>2320007000</v>
      </c>
      <c r="C431" s="1675" t="s">
        <v>2115</v>
      </c>
      <c r="D431" s="1671"/>
      <c r="E431" s="1671"/>
      <c r="F431" s="1671"/>
      <c r="G431" s="1671"/>
      <c r="H431" s="1671"/>
      <c r="I431" s="1671"/>
      <c r="J431" s="1674">
        <v>1149086419</v>
      </c>
      <c r="K431" s="1671"/>
      <c r="L431" s="1674">
        <v>-1149086419</v>
      </c>
      <c r="M431" s="1672">
        <v>0</v>
      </c>
      <c r="N431" s="1195"/>
      <c r="O431" s="1639"/>
      <c r="P431" s="1570"/>
    </row>
    <row r="432" spans="1:18">
      <c r="A432" s="1069">
        <f t="shared" si="7"/>
        <v>32</v>
      </c>
      <c r="B432" s="1680" t="s">
        <v>705</v>
      </c>
      <c r="C432" s="1675" t="s">
        <v>706</v>
      </c>
      <c r="D432" s="1671"/>
      <c r="E432" s="1671"/>
      <c r="F432" s="1671"/>
      <c r="G432" s="1671"/>
      <c r="H432" s="1671"/>
      <c r="I432" s="1671"/>
      <c r="J432" s="1671"/>
      <c r="K432" s="1671"/>
      <c r="L432" s="1674">
        <v>-442178568592</v>
      </c>
      <c r="M432" s="1674">
        <v>-442178568592</v>
      </c>
      <c r="N432" s="1195"/>
      <c r="O432" s="1639">
        <f>ROUND(M432/1000,0)</f>
        <v>-442178569</v>
      </c>
      <c r="P432" s="1571">
        <f>ROUND(K432/1000,0)</f>
        <v>0</v>
      </c>
    </row>
    <row r="433" spans="1:16" hidden="1">
      <c r="A433" s="1069">
        <f t="shared" si="7"/>
        <v>10</v>
      </c>
      <c r="B433" s="1700">
        <v>2290001000</v>
      </c>
      <c r="C433" s="1675" t="s">
        <v>708</v>
      </c>
      <c r="D433" s="1671"/>
      <c r="E433" s="1671"/>
      <c r="F433" s="1671"/>
      <c r="G433" s="1671"/>
      <c r="H433" s="1671"/>
      <c r="I433" s="1671"/>
      <c r="J433" s="1671"/>
      <c r="K433" s="1671"/>
      <c r="L433" s="1674">
        <v>-442178568592</v>
      </c>
      <c r="M433" s="1674">
        <v>-442178568592</v>
      </c>
      <c r="N433" s="1195"/>
      <c r="O433" s="1639"/>
      <c r="P433" s="1571"/>
    </row>
    <row r="434" spans="1:16" hidden="1"/>
    <row r="436" spans="1:16">
      <c r="K436" t="s">
        <v>2426</v>
      </c>
      <c r="L436" s="1544">
        <v>0.49897659999999999</v>
      </c>
      <c r="M436" t="s">
        <v>2427</v>
      </c>
      <c r="N436" t="s">
        <v>2425</v>
      </c>
    </row>
    <row r="437" spans="1:16">
      <c r="K437" t="s">
        <v>2428</v>
      </c>
      <c r="L437" s="1539">
        <f>+J411</f>
        <v>-886107766999</v>
      </c>
      <c r="M437" s="1195">
        <f>+L437*L436</f>
        <v>-442147040810.75323</v>
      </c>
      <c r="N437" s="1195">
        <v>-31468385</v>
      </c>
      <c r="O437" s="1362">
        <f>+N437+M437</f>
        <v>-442178509195.75323</v>
      </c>
      <c r="P437" s="1362">
        <f>+O437-M432</f>
        <v>59396.246765136719</v>
      </c>
    </row>
    <row r="438" spans="1:16">
      <c r="K438" t="s">
        <v>2429</v>
      </c>
      <c r="L438" s="1539">
        <v>133390420546</v>
      </c>
      <c r="M438" s="1195">
        <v>66558698516.61322</v>
      </c>
      <c r="N438" s="1560">
        <v>1895042</v>
      </c>
      <c r="O438" s="1362">
        <v>66560593558.61322</v>
      </c>
      <c r="P438" s="1362">
        <v>-209.38677978515625</v>
      </c>
    </row>
    <row r="441" spans="1:16">
      <c r="L441" s="1542">
        <v>0.50102340000000001</v>
      </c>
    </row>
    <row r="442" spans="1:16">
      <c r="L442" s="1541">
        <f>+L436</f>
        <v>0.49897659999999999</v>
      </c>
    </row>
    <row r="443" spans="1:16">
      <c r="L443" s="1543">
        <f>+L442+L441</f>
        <v>1</v>
      </c>
    </row>
  </sheetData>
  <autoFilter ref="A2:R433" xr:uid="{00000000-0001-0000-0200-000000000000}">
    <filterColumn colId="0">
      <filters>
        <filter val="11"/>
        <filter val="14"/>
        <filter val="15"/>
        <filter val="17"/>
        <filter val="18"/>
        <filter val="22"/>
        <filter val="25"/>
        <filter val="26"/>
        <filter val="30"/>
        <filter val="31"/>
        <filter val="32"/>
        <filter val="7"/>
        <filter val="9"/>
      </filters>
    </filterColumn>
  </autoFilter>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67ED03"/>
  </sheetPr>
  <dimension ref="B3:P26"/>
  <sheetViews>
    <sheetView showGridLines="0" topLeftCell="A18" workbookViewId="0">
      <selection activeCell="L20" sqref="L20"/>
    </sheetView>
  </sheetViews>
  <sheetFormatPr baseColWidth="10" defaultColWidth="11.42578125" defaultRowHeight="12"/>
  <cols>
    <col min="1" max="1" width="11.42578125" style="157"/>
    <col min="2" max="2" width="21.28515625" style="157" bestFit="1" customWidth="1"/>
    <col min="3" max="3" width="21.5703125" style="157" customWidth="1"/>
    <col min="4" max="5" width="13.28515625" style="157" customWidth="1"/>
    <col min="6" max="6" width="10.7109375" style="157" customWidth="1"/>
    <col min="7" max="7" width="10.85546875" style="157" customWidth="1"/>
    <col min="8" max="8" width="10.28515625" style="157" customWidth="1"/>
    <col min="9" max="9" width="10.140625" style="157" bestFit="1" customWidth="1"/>
    <col min="10" max="16384" width="11.42578125" style="157"/>
  </cols>
  <sheetData>
    <row r="3" spans="2:16">
      <c r="B3" s="2590" t="s">
        <v>2002</v>
      </c>
      <c r="C3" s="2591" t="s">
        <v>2003</v>
      </c>
      <c r="D3" s="1459" t="s">
        <v>2004</v>
      </c>
      <c r="E3" s="1459" t="s">
        <v>2006</v>
      </c>
      <c r="F3" s="1459" t="s">
        <v>1413</v>
      </c>
      <c r="G3" s="1459" t="s">
        <v>2004</v>
      </c>
      <c r="H3" s="1459" t="s">
        <v>2006</v>
      </c>
      <c r="I3" s="1459" t="s">
        <v>1413</v>
      </c>
    </row>
    <row r="4" spans="2:16">
      <c r="B4" s="2590"/>
      <c r="C4" s="2591"/>
      <c r="D4" s="1460" t="s">
        <v>2005</v>
      </c>
      <c r="E4" s="1460" t="s">
        <v>1206</v>
      </c>
      <c r="F4" s="1461">
        <v>45473</v>
      </c>
      <c r="G4" s="1460" t="s">
        <v>2005</v>
      </c>
      <c r="H4" s="1460" t="s">
        <v>1206</v>
      </c>
      <c r="I4" s="1498">
        <f>[18]Activo!$D$2</f>
        <v>45107</v>
      </c>
    </row>
    <row r="5" spans="2:16">
      <c r="B5" s="2590"/>
      <c r="C5" s="2591"/>
      <c r="D5" s="1462"/>
      <c r="E5" s="1462"/>
      <c r="F5" s="1463" t="s">
        <v>1206</v>
      </c>
      <c r="G5" s="1462"/>
      <c r="H5" s="1462"/>
      <c r="I5" s="1463" t="s">
        <v>1206</v>
      </c>
    </row>
    <row r="6" spans="2:16" ht="17.25" customHeight="1">
      <c r="B6" s="1457" t="str">
        <f>+'[20]N2.2 Filiales'!E9</f>
        <v>61.808.000-5</v>
      </c>
      <c r="C6" s="1458" t="s">
        <v>1259</v>
      </c>
      <c r="D6" s="2338">
        <v>50.102339999999998</v>
      </c>
      <c r="E6" s="2338">
        <v>0</v>
      </c>
      <c r="F6" s="2338">
        <f>+E6+D6</f>
        <v>50.102339999999998</v>
      </c>
      <c r="G6" s="2338">
        <f>+D6</f>
        <v>50.102339999999998</v>
      </c>
      <c r="H6" s="2338">
        <f>+E6</f>
        <v>0</v>
      </c>
      <c r="I6" s="2338">
        <f>+H6+G6</f>
        <v>50.102339999999998</v>
      </c>
      <c r="K6" s="1512">
        <v>0.50102340000000001</v>
      </c>
      <c r="L6" s="1512">
        <v>0</v>
      </c>
      <c r="M6" s="1512">
        <v>0.50102340000000001</v>
      </c>
      <c r="N6" s="1512">
        <v>0.50102340000000001</v>
      </c>
      <c r="O6" s="1512">
        <v>0</v>
      </c>
      <c r="P6" s="1512">
        <v>0.50102340000000001</v>
      </c>
    </row>
    <row r="7" spans="2:16" ht="17.25" customHeight="1">
      <c r="B7" s="1457" t="s">
        <v>1315</v>
      </c>
      <c r="C7" s="1458" t="s">
        <v>1260</v>
      </c>
      <c r="D7" s="2339">
        <v>0</v>
      </c>
      <c r="E7" s="2339">
        <v>99.990030000000004</v>
      </c>
      <c r="F7" s="2338">
        <f t="shared" ref="F7:F12" si="0">+E7+D7</f>
        <v>99.990030000000004</v>
      </c>
      <c r="G7" s="2338">
        <f t="shared" ref="G7:H12" si="1">+D7</f>
        <v>0</v>
      </c>
      <c r="H7" s="2338">
        <f t="shared" si="1"/>
        <v>99.990030000000004</v>
      </c>
      <c r="I7" s="2338">
        <f t="shared" ref="I7:I12" si="2">+H7+G7</f>
        <v>99.990030000000004</v>
      </c>
    </row>
    <row r="8" spans="2:16" ht="17.25" customHeight="1">
      <c r="B8" s="1457" t="s">
        <v>1805</v>
      </c>
      <c r="C8" s="1458" t="s">
        <v>1261</v>
      </c>
      <c r="D8" s="2339">
        <v>0</v>
      </c>
      <c r="E8" s="2339">
        <v>100</v>
      </c>
      <c r="F8" s="2338">
        <f t="shared" si="0"/>
        <v>100</v>
      </c>
      <c r="G8" s="2338">
        <f t="shared" si="1"/>
        <v>0</v>
      </c>
      <c r="H8" s="2338">
        <f t="shared" si="1"/>
        <v>100</v>
      </c>
      <c r="I8" s="2338">
        <f t="shared" si="2"/>
        <v>100</v>
      </c>
    </row>
    <row r="9" spans="2:16" ht="17.25" customHeight="1">
      <c r="B9" s="1457" t="s">
        <v>2007</v>
      </c>
      <c r="C9" s="1458" t="s">
        <v>1357</v>
      </c>
      <c r="D9" s="2339">
        <v>0</v>
      </c>
      <c r="E9" s="2339">
        <v>100</v>
      </c>
      <c r="F9" s="2338">
        <f t="shared" si="0"/>
        <v>100</v>
      </c>
      <c r="G9" s="2338">
        <f t="shared" si="1"/>
        <v>0</v>
      </c>
      <c r="H9" s="2338">
        <f t="shared" si="1"/>
        <v>100</v>
      </c>
      <c r="I9" s="2338">
        <f t="shared" si="2"/>
        <v>100</v>
      </c>
      <c r="K9" s="157">
        <v>0.50102340000000001</v>
      </c>
      <c r="L9" s="157">
        <v>0</v>
      </c>
      <c r="M9" s="157">
        <v>0.50102340000000001</v>
      </c>
      <c r="N9" s="157">
        <v>0.50102340000000001</v>
      </c>
      <c r="O9" s="157">
        <v>0</v>
      </c>
      <c r="P9" s="157">
        <v>0.50102340000000001</v>
      </c>
    </row>
    <row r="10" spans="2:16" ht="17.25" customHeight="1">
      <c r="B10" s="1457" t="s">
        <v>2008</v>
      </c>
      <c r="C10" s="1458" t="s">
        <v>2050</v>
      </c>
      <c r="D10" s="2339">
        <v>0</v>
      </c>
      <c r="E10" s="2339">
        <v>100</v>
      </c>
      <c r="F10" s="2338">
        <f t="shared" si="0"/>
        <v>100</v>
      </c>
      <c r="G10" s="2338">
        <f t="shared" si="1"/>
        <v>0</v>
      </c>
      <c r="H10" s="2338">
        <f t="shared" si="1"/>
        <v>100</v>
      </c>
      <c r="I10" s="2338">
        <f t="shared" si="2"/>
        <v>100</v>
      </c>
    </row>
    <row r="11" spans="2:16" ht="17.25" customHeight="1">
      <c r="B11" s="1457" t="s">
        <v>2009</v>
      </c>
      <c r="C11" s="1458" t="s">
        <v>1264</v>
      </c>
      <c r="D11" s="2339">
        <v>0</v>
      </c>
      <c r="E11" s="2339">
        <v>100</v>
      </c>
      <c r="F11" s="2338">
        <f t="shared" si="0"/>
        <v>100</v>
      </c>
      <c r="G11" s="2338">
        <f t="shared" si="1"/>
        <v>0</v>
      </c>
      <c r="H11" s="2338">
        <f t="shared" si="1"/>
        <v>100</v>
      </c>
      <c r="I11" s="2338">
        <f t="shared" si="2"/>
        <v>100</v>
      </c>
    </row>
    <row r="12" spans="2:16" ht="17.25" customHeight="1">
      <c r="B12" s="1457" t="s">
        <v>2010</v>
      </c>
      <c r="C12" s="1458" t="s">
        <v>2675</v>
      </c>
      <c r="D12" s="2339">
        <v>0</v>
      </c>
      <c r="E12" s="2339">
        <v>100</v>
      </c>
      <c r="F12" s="2338">
        <f t="shared" si="0"/>
        <v>100</v>
      </c>
      <c r="G12" s="2338">
        <f t="shared" si="1"/>
        <v>0</v>
      </c>
      <c r="H12" s="2338">
        <f t="shared" si="1"/>
        <v>100</v>
      </c>
      <c r="I12" s="2338">
        <f t="shared" si="2"/>
        <v>100</v>
      </c>
    </row>
    <row r="17" spans="2:8" ht="18.75" customHeight="1" thickBot="1">
      <c r="B17" s="2592" t="s">
        <v>1593</v>
      </c>
      <c r="C17" s="2592" t="s">
        <v>2572</v>
      </c>
      <c r="D17" s="2585" t="s">
        <v>2573</v>
      </c>
      <c r="E17" s="2585" t="s">
        <v>2574</v>
      </c>
      <c r="F17" s="2588" t="s">
        <v>2575</v>
      </c>
      <c r="G17" s="2589"/>
    </row>
    <row r="18" spans="2:8" ht="19.5" customHeight="1" thickBot="1">
      <c r="B18" s="2593"/>
      <c r="C18" s="2593"/>
      <c r="D18" s="2586"/>
      <c r="E18" s="2586"/>
      <c r="F18" s="1900">
        <v>45382</v>
      </c>
      <c r="G18" s="1901">
        <v>45291</v>
      </c>
    </row>
    <row r="19" spans="2:8" ht="21.75" customHeight="1" thickBot="1">
      <c r="B19" s="2594"/>
      <c r="C19" s="2594"/>
      <c r="D19" s="2587"/>
      <c r="E19" s="2587"/>
      <c r="F19" s="1902" t="s">
        <v>2004</v>
      </c>
      <c r="G19" s="1902" t="s">
        <v>1265</v>
      </c>
    </row>
    <row r="20" spans="2:8" ht="12.75" thickBot="1">
      <c r="B20" s="1903" t="s">
        <v>1259</v>
      </c>
      <c r="C20" s="1904" t="s">
        <v>1765</v>
      </c>
      <c r="D20" s="1904" t="s">
        <v>1595</v>
      </c>
      <c r="E20" s="1904" t="s">
        <v>1341</v>
      </c>
      <c r="F20" s="1905">
        <v>0.501</v>
      </c>
      <c r="G20" s="1905">
        <v>0.501</v>
      </c>
      <c r="H20" s="1905">
        <f>-F20+100%</f>
        <v>0.499</v>
      </c>
    </row>
    <row r="21" spans="2:8" ht="12.75" thickBot="1">
      <c r="B21" s="1903" t="s">
        <v>1260</v>
      </c>
      <c r="C21" s="1904" t="s">
        <v>1315</v>
      </c>
      <c r="D21" s="1904" t="s">
        <v>1595</v>
      </c>
      <c r="E21" s="1904" t="s">
        <v>1341</v>
      </c>
      <c r="F21" s="1905">
        <v>0</v>
      </c>
      <c r="G21" s="1905">
        <v>0.99990000000000001</v>
      </c>
      <c r="H21" s="1905">
        <f t="shared" ref="H21:H26" si="3">-F21+100%</f>
        <v>1</v>
      </c>
    </row>
    <row r="22" spans="2:8" ht="12.75" thickBot="1">
      <c r="B22" s="1903" t="s">
        <v>1261</v>
      </c>
      <c r="C22" s="1904" t="s">
        <v>1805</v>
      </c>
      <c r="D22" s="1904" t="s">
        <v>1595</v>
      </c>
      <c r="E22" s="1904" t="s">
        <v>1341</v>
      </c>
      <c r="F22" s="1905">
        <v>0</v>
      </c>
      <c r="G22" s="1905">
        <v>1</v>
      </c>
      <c r="H22" s="1905">
        <f t="shared" si="3"/>
        <v>1</v>
      </c>
    </row>
    <row r="23" spans="2:8" ht="12.75" thickBot="1">
      <c r="B23" s="1903" t="s">
        <v>1357</v>
      </c>
      <c r="C23" s="1904" t="s">
        <v>2007</v>
      </c>
      <c r="D23" s="1904" t="s">
        <v>1595</v>
      </c>
      <c r="E23" s="1904" t="s">
        <v>1341</v>
      </c>
      <c r="F23" s="1905">
        <v>0</v>
      </c>
      <c r="G23" s="1905">
        <v>1</v>
      </c>
      <c r="H23" s="1905">
        <f t="shared" si="3"/>
        <v>1</v>
      </c>
    </row>
    <row r="24" spans="2:8" ht="12.75" thickBot="1">
      <c r="B24" s="1903" t="s">
        <v>2050</v>
      </c>
      <c r="C24" s="1904" t="s">
        <v>2008</v>
      </c>
      <c r="D24" s="1904" t="s">
        <v>1595</v>
      </c>
      <c r="E24" s="1904" t="s">
        <v>1341</v>
      </c>
      <c r="F24" s="1905">
        <v>0</v>
      </c>
      <c r="G24" s="1905">
        <v>1</v>
      </c>
      <c r="H24" s="1905">
        <f t="shared" si="3"/>
        <v>1</v>
      </c>
    </row>
    <row r="25" spans="2:8" ht="12.75" thickBot="1">
      <c r="B25" s="1903" t="s">
        <v>1264</v>
      </c>
      <c r="C25" s="1904" t="s">
        <v>2009</v>
      </c>
      <c r="D25" s="1904" t="s">
        <v>1595</v>
      </c>
      <c r="E25" s="1904" t="s">
        <v>1341</v>
      </c>
      <c r="F25" s="1905">
        <v>0</v>
      </c>
      <c r="G25" s="1905">
        <v>1</v>
      </c>
      <c r="H25" s="1905">
        <f t="shared" si="3"/>
        <v>1</v>
      </c>
    </row>
    <row r="26" spans="2:8" ht="12.75" thickBot="1">
      <c r="B26" s="1903" t="s">
        <v>2675</v>
      </c>
      <c r="C26" s="1904" t="s">
        <v>2010</v>
      </c>
      <c r="D26" s="1904" t="s">
        <v>1595</v>
      </c>
      <c r="E26" s="1904" t="s">
        <v>1341</v>
      </c>
      <c r="F26" s="1905">
        <v>0</v>
      </c>
      <c r="G26" s="1905">
        <v>1</v>
      </c>
      <c r="H26" s="1905">
        <f t="shared" si="3"/>
        <v>1</v>
      </c>
    </row>
  </sheetData>
  <mergeCells count="7">
    <mergeCell ref="E17:E19"/>
    <mergeCell ref="F17:G17"/>
    <mergeCell ref="B3:B5"/>
    <mergeCell ref="C3:C5"/>
    <mergeCell ref="B17:B19"/>
    <mergeCell ref="C17:C19"/>
    <mergeCell ref="D17:D19"/>
  </mergeCells>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67ED03"/>
  </sheetPr>
  <dimension ref="B4:Q60"/>
  <sheetViews>
    <sheetView showGridLines="0" topLeftCell="E30" workbookViewId="0">
      <selection activeCell="G54" sqref="G54:G55"/>
    </sheetView>
  </sheetViews>
  <sheetFormatPr baseColWidth="10" defaultColWidth="8.85546875" defaultRowHeight="12"/>
  <cols>
    <col min="1" max="1" width="8.85546875" style="156"/>
    <col min="2" max="2" width="21.5703125" style="156" customWidth="1"/>
    <col min="3" max="3" width="13.140625" style="156" customWidth="1"/>
    <col min="4" max="4" width="13.28515625" style="156" customWidth="1"/>
    <col min="5" max="5" width="16.7109375" style="156" customWidth="1"/>
    <col min="6" max="6" width="40" style="156" bestFit="1" customWidth="1"/>
    <col min="7" max="7" width="14.85546875" style="156" customWidth="1"/>
    <col min="8" max="8" width="15.28515625" style="156" hidden="1" customWidth="1"/>
    <col min="9" max="9" width="14.85546875" style="156" customWidth="1"/>
    <col min="10" max="10" width="11.7109375" style="156" customWidth="1"/>
    <col min="11" max="11" width="12.7109375" style="156" bestFit="1" customWidth="1"/>
    <col min="12" max="12" width="8.85546875" style="156" customWidth="1"/>
    <col min="13" max="13" width="12.7109375" style="156" bestFit="1" customWidth="1"/>
    <col min="14" max="14" width="12.7109375" style="156" customWidth="1"/>
    <col min="15" max="16" width="11.7109375" style="156" customWidth="1"/>
    <col min="17" max="17" width="12.7109375" style="156" bestFit="1" customWidth="1"/>
    <col min="18" max="16384" width="8.85546875" style="156"/>
  </cols>
  <sheetData>
    <row r="4" spans="2:17">
      <c r="B4" s="2597" t="s">
        <v>1337</v>
      </c>
      <c r="C4" s="2473">
        <f>[19]Activo!$D$2</f>
        <v>45565</v>
      </c>
      <c r="D4" s="2473">
        <f>[19]Activo!$E$2</f>
        <v>45291</v>
      </c>
      <c r="E4" s="335"/>
    </row>
    <row r="5" spans="2:17" ht="19.5" customHeight="1">
      <c r="B5" s="2597"/>
      <c r="C5" s="2474" t="s">
        <v>1160</v>
      </c>
      <c r="D5" s="2474" t="s">
        <v>1160</v>
      </c>
    </row>
    <row r="6" spans="2:17">
      <c r="B6" s="2475" t="s">
        <v>1338</v>
      </c>
      <c r="C6" s="2476">
        <v>897.68</v>
      </c>
      <c r="D6" s="2476">
        <v>877.12</v>
      </c>
    </row>
    <row r="7" spans="2:17">
      <c r="B7" s="2475" t="s">
        <v>1339</v>
      </c>
      <c r="C7" s="2476">
        <v>1001.43</v>
      </c>
      <c r="D7" s="2476">
        <v>970.05</v>
      </c>
      <c r="F7" s="233" t="s">
        <v>1340</v>
      </c>
    </row>
    <row r="8" spans="2:17" ht="12" customHeight="1">
      <c r="B8" s="2475" t="s">
        <v>2715</v>
      </c>
      <c r="C8" s="2476">
        <v>1063.5999999999999</v>
      </c>
      <c r="D8" s="2476">
        <v>1044.56</v>
      </c>
      <c r="F8" s="233"/>
    </row>
    <row r="9" spans="2:17" ht="12.75" thickBot="1">
      <c r="B9" s="2475" t="s">
        <v>2123</v>
      </c>
      <c r="C9" s="2476">
        <v>6.28</v>
      </c>
      <c r="D9" s="2476">
        <v>6.23</v>
      </c>
    </row>
    <row r="10" spans="2:17">
      <c r="B10" s="2475" t="s">
        <v>2125</v>
      </c>
      <c r="C10" s="2476">
        <v>622.78</v>
      </c>
      <c r="D10" s="2476">
        <v>599.21</v>
      </c>
      <c r="F10" s="2595" t="s">
        <v>1337</v>
      </c>
      <c r="G10" s="336">
        <f>+C4</f>
        <v>45565</v>
      </c>
      <c r="H10" s="336">
        <f>+G10</f>
        <v>45565</v>
      </c>
      <c r="I10" s="336">
        <v>45565</v>
      </c>
      <c r="J10" s="336">
        <v>45565</v>
      </c>
      <c r="K10" s="337">
        <f>+J10</f>
        <v>45565</v>
      </c>
      <c r="L10" s="28"/>
      <c r="M10" s="338">
        <v>45291</v>
      </c>
      <c r="N10" s="1072"/>
      <c r="O10" s="336">
        <f>+M10</f>
        <v>45291</v>
      </c>
      <c r="P10" s="336">
        <f>+O10</f>
        <v>45291</v>
      </c>
      <c r="Q10" s="337">
        <f>+P10</f>
        <v>45291</v>
      </c>
    </row>
    <row r="11" spans="2:17">
      <c r="F11" s="2596"/>
      <c r="G11" s="339" t="s">
        <v>1341</v>
      </c>
      <c r="H11" s="339" t="s">
        <v>2067</v>
      </c>
      <c r="I11" s="339" t="s">
        <v>1342</v>
      </c>
      <c r="J11" s="339" t="s">
        <v>1343</v>
      </c>
      <c r="K11" s="340" t="s">
        <v>1265</v>
      </c>
      <c r="L11" s="28"/>
      <c r="M11" s="341" t="s">
        <v>1341</v>
      </c>
      <c r="N11" s="1073"/>
      <c r="O11" s="339" t="s">
        <v>1342</v>
      </c>
      <c r="P11" s="339" t="s">
        <v>1343</v>
      </c>
      <c r="Q11" s="340" t="s">
        <v>1265</v>
      </c>
    </row>
    <row r="12" spans="2:17">
      <c r="F12" s="342"/>
      <c r="G12" s="343"/>
      <c r="H12" s="344"/>
      <c r="I12" s="343"/>
      <c r="J12" s="343"/>
      <c r="K12" s="345"/>
      <c r="L12" s="331"/>
      <c r="M12" s="346"/>
      <c r="N12" s="344"/>
      <c r="O12" s="343"/>
      <c r="P12" s="343"/>
      <c r="Q12" s="345"/>
    </row>
    <row r="13" spans="2:17">
      <c r="F13" s="346" t="s">
        <v>976</v>
      </c>
      <c r="G13" s="347">
        <f>VLOOKUP(F13,Activo!B2:E29,3,0)</f>
        <v>76497474</v>
      </c>
      <c r="H13" s="348">
        <v>0</v>
      </c>
      <c r="I13" s="348">
        <v>0</v>
      </c>
      <c r="J13" s="348">
        <v>0</v>
      </c>
      <c r="K13" s="349">
        <f>+SUM(G13:J13)</f>
        <v>76497474</v>
      </c>
      <c r="L13" s="350"/>
      <c r="M13" s="351">
        <v>110795410</v>
      </c>
      <c r="N13" s="351">
        <v>0</v>
      </c>
      <c r="O13" s="351">
        <v>0</v>
      </c>
      <c r="P13" s="351">
        <v>0</v>
      </c>
      <c r="Q13" s="349">
        <f>+SUM(M13:P13)</f>
        <v>110795410</v>
      </c>
    </row>
    <row r="14" spans="2:17">
      <c r="F14" s="346" t="s">
        <v>977</v>
      </c>
      <c r="G14" s="347">
        <f>VLOOKUP(F14,Activo!B3:E30,3,0)</f>
        <v>6893234</v>
      </c>
      <c r="H14" s="348">
        <v>0</v>
      </c>
      <c r="I14" s="348">
        <v>0</v>
      </c>
      <c r="J14" s="348">
        <v>0</v>
      </c>
      <c r="K14" s="349">
        <f t="shared" ref="K14:K19" si="0">+SUM(G14:J14)</f>
        <v>6893234</v>
      </c>
      <c r="L14" s="350"/>
      <c r="M14" s="351">
        <v>0</v>
      </c>
      <c r="N14" s="351">
        <v>0</v>
      </c>
      <c r="O14" s="351">
        <v>0</v>
      </c>
      <c r="P14" s="351">
        <v>0</v>
      </c>
      <c r="Q14" s="349">
        <f t="shared" ref="Q14:Q19" si="1">+SUM(M14:P14)</f>
        <v>0</v>
      </c>
    </row>
    <row r="15" spans="2:17">
      <c r="F15" s="346" t="s">
        <v>978</v>
      </c>
      <c r="G15" s="347">
        <f>VLOOKUP(F15,Activo!B4:E31,3,0)</f>
        <v>4537051</v>
      </c>
      <c r="H15" s="348">
        <v>0</v>
      </c>
      <c r="I15" s="348">
        <v>0</v>
      </c>
      <c r="J15" s="348">
        <v>0</v>
      </c>
      <c r="K15" s="349">
        <f t="shared" si="0"/>
        <v>4537051</v>
      </c>
      <c r="L15" s="350"/>
      <c r="M15" s="351">
        <v>7180555</v>
      </c>
      <c r="N15" s="351">
        <v>0</v>
      </c>
      <c r="O15" s="351">
        <v>0</v>
      </c>
      <c r="P15" s="351">
        <v>0</v>
      </c>
      <c r="Q15" s="349">
        <f t="shared" si="1"/>
        <v>7180555</v>
      </c>
    </row>
    <row r="16" spans="2:17">
      <c r="F16" s="346" t="s">
        <v>979</v>
      </c>
      <c r="G16" s="347">
        <f>110906250+1198</f>
        <v>110907448</v>
      </c>
      <c r="H16" s="348">
        <v>0</v>
      </c>
      <c r="I16" s="347">
        <f>4735224-86473</f>
        <v>4648751</v>
      </c>
      <c r="J16" s="347">
        <v>961249</v>
      </c>
      <c r="K16" s="349">
        <f t="shared" si="0"/>
        <v>116517448</v>
      </c>
      <c r="L16" s="350"/>
      <c r="M16" s="351">
        <v>131897042</v>
      </c>
      <c r="N16" s="351">
        <v>0</v>
      </c>
      <c r="O16" s="351">
        <v>3550</v>
      </c>
      <c r="P16" s="351">
        <v>108705</v>
      </c>
      <c r="Q16" s="349">
        <f>+SUM(M16:P16)</f>
        <v>132009297</v>
      </c>
    </row>
    <row r="17" spans="2:17">
      <c r="F17" s="346" t="s">
        <v>980</v>
      </c>
      <c r="G17" s="347">
        <f>VLOOKUP(F17,Activo!B6:E33,3,0)</f>
        <v>15152</v>
      </c>
      <c r="H17" s="348">
        <v>0</v>
      </c>
      <c r="I17" s="348">
        <v>0</v>
      </c>
      <c r="J17" s="348">
        <v>0</v>
      </c>
      <c r="K17" s="349">
        <f t="shared" si="0"/>
        <v>15152</v>
      </c>
      <c r="L17" s="350"/>
      <c r="M17" s="351">
        <v>14381</v>
      </c>
      <c r="N17" s="351">
        <v>0</v>
      </c>
      <c r="O17" s="351">
        <v>0</v>
      </c>
      <c r="P17" s="351">
        <v>0</v>
      </c>
      <c r="Q17" s="349">
        <f t="shared" si="1"/>
        <v>14381</v>
      </c>
    </row>
    <row r="18" spans="2:17" ht="14.25">
      <c r="C18" s="2243"/>
      <c r="F18" s="346" t="s">
        <v>254</v>
      </c>
      <c r="G18" s="347">
        <f>VLOOKUP(F18,Activo!B7:E34,3,0)</f>
        <v>12004728</v>
      </c>
      <c r="H18" s="348">
        <v>0</v>
      </c>
      <c r="I18" s="348">
        <v>0</v>
      </c>
      <c r="J18" s="348">
        <v>0</v>
      </c>
      <c r="K18" s="349">
        <f t="shared" si="0"/>
        <v>12004728</v>
      </c>
      <c r="L18" s="350"/>
      <c r="M18" s="351">
        <v>12812483</v>
      </c>
      <c r="N18" s="351">
        <v>0</v>
      </c>
      <c r="O18" s="351">
        <v>0</v>
      </c>
      <c r="P18" s="351">
        <v>0</v>
      </c>
      <c r="Q18" s="349">
        <f t="shared" si="1"/>
        <v>12812483</v>
      </c>
    </row>
    <row r="19" spans="2:17" ht="14.25">
      <c r="C19" s="2243"/>
      <c r="F19" s="346" t="s">
        <v>296</v>
      </c>
      <c r="G19" s="347">
        <f>VLOOKUP(F19,Activo!B8:E35,3,0)</f>
        <v>9671759</v>
      </c>
      <c r="H19" s="348">
        <v>0</v>
      </c>
      <c r="I19" s="348">
        <v>0</v>
      </c>
      <c r="J19" s="348">
        <v>0</v>
      </c>
      <c r="K19" s="349">
        <f t="shared" si="0"/>
        <v>9671759</v>
      </c>
      <c r="L19" s="350"/>
      <c r="M19" s="351">
        <v>13965510</v>
      </c>
      <c r="N19" s="351">
        <v>0</v>
      </c>
      <c r="O19" s="351">
        <v>0</v>
      </c>
      <c r="P19" s="351">
        <v>0</v>
      </c>
      <c r="Q19" s="349">
        <f t="shared" si="1"/>
        <v>13965510</v>
      </c>
    </row>
    <row r="20" spans="2:17" ht="33.75">
      <c r="B20" s="2406"/>
      <c r="F20" s="352" t="s">
        <v>1344</v>
      </c>
      <c r="G20" s="353">
        <f>+SUM(G13:G19)</f>
        <v>220526846</v>
      </c>
      <c r="H20" s="353">
        <f>+SUM(H13:H19)</f>
        <v>0</v>
      </c>
      <c r="I20" s="353">
        <f>+SUM(I13:I19)</f>
        <v>4648751</v>
      </c>
      <c r="J20" s="353">
        <f>+SUM(J13:J19)</f>
        <v>961249</v>
      </c>
      <c r="K20" s="353">
        <f>+SUM(K13:K19)</f>
        <v>226136846</v>
      </c>
      <c r="L20" s="350">
        <f>+K20-Activo!D12</f>
        <v>0</v>
      </c>
      <c r="M20" s="356">
        <f>+SUM(M13:M19)</f>
        <v>276665381</v>
      </c>
      <c r="N20" s="1074"/>
      <c r="O20" s="353">
        <f>+SUM(O13:O19)</f>
        <v>3550</v>
      </c>
      <c r="P20" s="356">
        <f>+SUM(P13:P19)</f>
        <v>108705</v>
      </c>
      <c r="Q20" s="355">
        <f>+SUM(M20:P20)</f>
        <v>276777636</v>
      </c>
    </row>
    <row r="21" spans="2:17">
      <c r="F21" s="346" t="s">
        <v>304</v>
      </c>
      <c r="G21" s="347">
        <f>VLOOKUP(F21,Activo!B10:E37,3,0)</f>
        <v>0</v>
      </c>
      <c r="H21" s="348">
        <v>0</v>
      </c>
      <c r="I21" s="347">
        <v>0</v>
      </c>
      <c r="J21" s="347">
        <v>0</v>
      </c>
      <c r="K21" s="349">
        <f>+SUM(G21:J21)</f>
        <v>0</v>
      </c>
      <c r="L21" s="350"/>
      <c r="M21" s="351">
        <v>3414</v>
      </c>
      <c r="N21" s="1075">
        <v>0</v>
      </c>
      <c r="O21" s="347">
        <v>0</v>
      </c>
      <c r="P21" s="347">
        <v>0</v>
      </c>
      <c r="Q21" s="349">
        <v>3414</v>
      </c>
    </row>
    <row r="22" spans="2:17">
      <c r="F22" s="357" t="s">
        <v>1345</v>
      </c>
      <c r="G22" s="353">
        <f>+G20+G21</f>
        <v>220526846</v>
      </c>
      <c r="H22" s="354"/>
      <c r="I22" s="353">
        <f>+I20+I21</f>
        <v>4648751</v>
      </c>
      <c r="J22" s="353">
        <f>+J20+J21</f>
        <v>961249</v>
      </c>
      <c r="K22" s="355">
        <f>+K20+K21</f>
        <v>226136846</v>
      </c>
      <c r="L22" s="350">
        <f>+K22-Activo!D14</f>
        <v>0</v>
      </c>
      <c r="M22" s="356">
        <f>+M20+M21</f>
        <v>276668795</v>
      </c>
      <c r="N22" s="1074"/>
      <c r="O22" s="353">
        <f>+O20+O21</f>
        <v>3550</v>
      </c>
      <c r="P22" s="356">
        <f>+P20+P21</f>
        <v>108705</v>
      </c>
      <c r="Q22" s="355">
        <f>+Q20+Q21</f>
        <v>276781050</v>
      </c>
    </row>
    <row r="23" spans="2:17">
      <c r="F23" s="346"/>
      <c r="G23" s="358"/>
      <c r="H23" s="359"/>
      <c r="I23" s="358"/>
      <c r="J23" s="358"/>
      <c r="K23" s="360"/>
      <c r="L23" s="350"/>
      <c r="M23" s="361"/>
      <c r="N23" s="359"/>
      <c r="O23" s="358"/>
      <c r="P23" s="358"/>
      <c r="Q23" s="360"/>
    </row>
    <row r="24" spans="2:17">
      <c r="F24" s="346" t="s">
        <v>977</v>
      </c>
      <c r="G24" s="347">
        <f>VLOOKUP(F24,Activo!B13:E40,3,0)</f>
        <v>8254287</v>
      </c>
      <c r="H24" s="348">
        <v>0</v>
      </c>
      <c r="I24" s="347">
        <v>0</v>
      </c>
      <c r="J24" s="347">
        <v>0</v>
      </c>
      <c r="K24" s="349">
        <f t="shared" ref="K24:K32" si="2">+SUM(G24:J24)</f>
        <v>8254287</v>
      </c>
      <c r="L24" s="350"/>
      <c r="M24" s="351">
        <v>7895863</v>
      </c>
      <c r="N24" s="351">
        <v>0</v>
      </c>
      <c r="O24" s="351">
        <v>0</v>
      </c>
      <c r="P24" s="351">
        <v>0</v>
      </c>
      <c r="Q24" s="349">
        <f t="shared" ref="Q24:Q32" si="3">+SUM(M24:P24)</f>
        <v>7895863</v>
      </c>
    </row>
    <row r="25" spans="2:17">
      <c r="F25" s="346" t="s">
        <v>978</v>
      </c>
      <c r="G25" s="347">
        <f>VLOOKUP(F25,Activo!B14:E41,3,0)</f>
        <v>3598840</v>
      </c>
      <c r="H25" s="348">
        <v>0</v>
      </c>
      <c r="I25" s="347">
        <v>0</v>
      </c>
      <c r="J25" s="347">
        <v>0</v>
      </c>
      <c r="K25" s="349">
        <f t="shared" si="2"/>
        <v>3598840</v>
      </c>
      <c r="L25" s="350"/>
      <c r="M25" s="351">
        <v>1481897</v>
      </c>
      <c r="N25" s="351">
        <v>0</v>
      </c>
      <c r="O25" s="351">
        <v>0</v>
      </c>
      <c r="P25" s="351">
        <v>0</v>
      </c>
      <c r="Q25" s="349">
        <f t="shared" si="3"/>
        <v>1481897</v>
      </c>
    </row>
    <row r="26" spans="2:17">
      <c r="F26" s="346" t="s">
        <v>984</v>
      </c>
      <c r="G26" s="347">
        <f>VLOOKUP(F26,Activo!B15:E42,3,0)</f>
        <v>3766684</v>
      </c>
      <c r="H26" s="348">
        <v>0</v>
      </c>
      <c r="I26" s="347">
        <v>0</v>
      </c>
      <c r="J26" s="347">
        <v>0</v>
      </c>
      <c r="K26" s="349">
        <f t="shared" si="2"/>
        <v>3766684</v>
      </c>
      <c r="L26" s="350"/>
      <c r="M26" s="351">
        <v>3778724</v>
      </c>
      <c r="N26" s="351">
        <v>0</v>
      </c>
      <c r="O26" s="351">
        <v>0</v>
      </c>
      <c r="P26" s="351">
        <v>0</v>
      </c>
      <c r="Q26" s="349">
        <f t="shared" si="3"/>
        <v>3778724</v>
      </c>
    </row>
    <row r="27" spans="2:17" ht="24">
      <c r="F27" s="362" t="s">
        <v>338</v>
      </c>
      <c r="G27" s="347">
        <v>0</v>
      </c>
      <c r="H27" s="348">
        <v>0</v>
      </c>
      <c r="I27" s="347">
        <v>0</v>
      </c>
      <c r="J27" s="347">
        <v>0</v>
      </c>
      <c r="K27" s="349">
        <f t="shared" si="2"/>
        <v>0</v>
      </c>
      <c r="L27" s="350"/>
      <c r="M27" s="351">
        <v>0</v>
      </c>
      <c r="N27" s="351">
        <v>0</v>
      </c>
      <c r="O27" s="351">
        <v>0</v>
      </c>
      <c r="P27" s="351">
        <v>0</v>
      </c>
      <c r="Q27" s="349">
        <f t="shared" si="3"/>
        <v>0</v>
      </c>
    </row>
    <row r="28" spans="2:17">
      <c r="F28" s="346" t="s">
        <v>342</v>
      </c>
      <c r="G28" s="347">
        <f>VLOOKUP(F28,Activo!B17:E44,3,0)</f>
        <v>619883123</v>
      </c>
      <c r="H28" s="348">
        <v>0</v>
      </c>
      <c r="I28" s="347">
        <v>0</v>
      </c>
      <c r="J28" s="347">
        <v>0</v>
      </c>
      <c r="K28" s="349">
        <f t="shared" si="2"/>
        <v>619883123</v>
      </c>
      <c r="L28" s="350"/>
      <c r="M28" s="351">
        <v>231747713</v>
      </c>
      <c r="N28" s="351">
        <v>0</v>
      </c>
      <c r="O28" s="351">
        <v>0</v>
      </c>
      <c r="P28" s="351">
        <v>0</v>
      </c>
      <c r="Q28" s="349">
        <f t="shared" si="3"/>
        <v>231747713</v>
      </c>
    </row>
    <row r="29" spans="2:17">
      <c r="F29" s="346" t="s">
        <v>372</v>
      </c>
      <c r="G29" s="347">
        <f>VLOOKUP(F29,Activo!B18:E45,3,0)</f>
        <v>305171468</v>
      </c>
      <c r="H29" s="348">
        <v>0</v>
      </c>
      <c r="I29" s="347">
        <v>0</v>
      </c>
      <c r="J29" s="347">
        <v>0</v>
      </c>
      <c r="K29" s="349">
        <f t="shared" si="2"/>
        <v>305171468</v>
      </c>
      <c r="L29" s="350"/>
      <c r="M29" s="351">
        <v>305171468</v>
      </c>
      <c r="N29" s="351">
        <v>0</v>
      </c>
      <c r="O29" s="351">
        <v>0</v>
      </c>
      <c r="P29" s="351">
        <v>0</v>
      </c>
      <c r="Q29" s="349">
        <f t="shared" si="3"/>
        <v>305171468</v>
      </c>
    </row>
    <row r="30" spans="2:17">
      <c r="F30" s="346" t="s">
        <v>985</v>
      </c>
      <c r="G30" s="347">
        <f>VLOOKUP(F30,Activo!B19:E46,3,0)</f>
        <v>1845573943</v>
      </c>
      <c r="H30" s="348">
        <v>0</v>
      </c>
      <c r="I30" s="347">
        <v>0</v>
      </c>
      <c r="J30" s="347">
        <v>0</v>
      </c>
      <c r="K30" s="349">
        <f t="shared" si="2"/>
        <v>1845573943</v>
      </c>
      <c r="L30" s="350"/>
      <c r="M30" s="351">
        <v>1805370932</v>
      </c>
      <c r="N30" s="351">
        <v>0</v>
      </c>
      <c r="O30" s="351">
        <v>0</v>
      </c>
      <c r="P30" s="351">
        <v>0</v>
      </c>
      <c r="Q30" s="349">
        <f t="shared" si="3"/>
        <v>1805370932</v>
      </c>
    </row>
    <row r="31" spans="2:17">
      <c r="F31" s="346" t="s">
        <v>446</v>
      </c>
      <c r="G31" s="347">
        <f>VLOOKUP(F31,Activo!B20:E47,3,0)</f>
        <v>3805891</v>
      </c>
      <c r="H31" s="348">
        <v>0</v>
      </c>
      <c r="I31" s="347">
        <v>0</v>
      </c>
      <c r="J31" s="347">
        <v>0</v>
      </c>
      <c r="K31" s="349">
        <f t="shared" si="2"/>
        <v>3805891</v>
      </c>
      <c r="L31" s="350"/>
      <c r="M31" s="351">
        <v>4310355</v>
      </c>
      <c r="N31" s="351">
        <v>0</v>
      </c>
      <c r="O31" s="351">
        <v>0</v>
      </c>
      <c r="P31" s="351">
        <v>0</v>
      </c>
      <c r="Q31" s="349">
        <f t="shared" si="3"/>
        <v>4310355</v>
      </c>
    </row>
    <row r="32" spans="2:17">
      <c r="F32" s="346" t="s">
        <v>986</v>
      </c>
      <c r="G32" s="347">
        <f>VLOOKUP(F32,Activo!B21:E48,3,0)</f>
        <v>2373571</v>
      </c>
      <c r="H32" s="348">
        <v>0</v>
      </c>
      <c r="I32" s="347">
        <v>0</v>
      </c>
      <c r="J32" s="347">
        <v>0</v>
      </c>
      <c r="K32" s="349">
        <f t="shared" si="2"/>
        <v>2373571</v>
      </c>
      <c r="L32" s="350"/>
      <c r="M32" s="351">
        <v>59938069</v>
      </c>
      <c r="N32" s="351">
        <v>0</v>
      </c>
      <c r="O32" s="351">
        <v>0</v>
      </c>
      <c r="P32" s="351">
        <v>0</v>
      </c>
      <c r="Q32" s="349">
        <f t="shared" si="3"/>
        <v>59938069</v>
      </c>
    </row>
    <row r="33" spans="6:17">
      <c r="F33" s="357" t="s">
        <v>1346</v>
      </c>
      <c r="G33" s="353">
        <f>+SUM(G24:G32)</f>
        <v>2792427807</v>
      </c>
      <c r="H33" s="354"/>
      <c r="I33" s="353">
        <f>+SUM(I24:I32)</f>
        <v>0</v>
      </c>
      <c r="J33" s="353">
        <f>+SUM(J24:J32)</f>
        <v>0</v>
      </c>
      <c r="K33" s="355">
        <f>+SUM(K24:K32)</f>
        <v>2792427807</v>
      </c>
      <c r="L33" s="350"/>
      <c r="M33" s="356">
        <f>+SUM(M24:M32)</f>
        <v>2419695021</v>
      </c>
      <c r="N33" s="1074"/>
      <c r="O33" s="353">
        <f>+SUM(O24:O32)</f>
        <v>0</v>
      </c>
      <c r="P33" s="353">
        <f>+SUM(P24:P32)</f>
        <v>0</v>
      </c>
      <c r="Q33" s="355">
        <f>+SUM(Q24:Q32)</f>
        <v>2419695021</v>
      </c>
    </row>
    <row r="34" spans="6:17">
      <c r="F34" s="363" t="s">
        <v>1347</v>
      </c>
      <c r="G34" s="353">
        <f>G33+G22</f>
        <v>3012954653</v>
      </c>
      <c r="H34" s="353">
        <f>H33+H22</f>
        <v>0</v>
      </c>
      <c r="I34" s="353">
        <f>I33+I22</f>
        <v>4648751</v>
      </c>
      <c r="J34" s="353">
        <f>J33+J22</f>
        <v>961249</v>
      </c>
      <c r="K34" s="355">
        <f>K33+K22</f>
        <v>3018564653</v>
      </c>
      <c r="L34" s="350">
        <f>+K34-Activo!D28</f>
        <v>0</v>
      </c>
      <c r="M34" s="356">
        <f>M33+M22</f>
        <v>2696363816</v>
      </c>
      <c r="N34" s="1074"/>
      <c r="O34" s="353">
        <f>O33+O22</f>
        <v>3550</v>
      </c>
      <c r="P34" s="353">
        <f>P33+P22</f>
        <v>108705</v>
      </c>
      <c r="Q34" s="355">
        <f>Q33+Q22</f>
        <v>2696476071</v>
      </c>
    </row>
    <row r="35" spans="6:17">
      <c r="F35" s="364"/>
      <c r="G35" s="365"/>
      <c r="H35" s="366"/>
      <c r="I35" s="365"/>
      <c r="J35" s="365"/>
      <c r="K35" s="367"/>
      <c r="L35" s="350"/>
      <c r="M35" s="368"/>
      <c r="N35" s="366"/>
      <c r="O35" s="365"/>
      <c r="P35" s="365"/>
      <c r="Q35" s="367"/>
    </row>
    <row r="36" spans="6:17">
      <c r="F36" s="346" t="s">
        <v>991</v>
      </c>
      <c r="G36" s="347">
        <f>VLOOKUP(F36,Pasivo!B2:E38,3,0)</f>
        <v>89431188</v>
      </c>
      <c r="H36" s="348">
        <v>0</v>
      </c>
      <c r="I36" s="348">
        <v>0</v>
      </c>
      <c r="J36" s="348">
        <v>0</v>
      </c>
      <c r="K36" s="349">
        <f t="shared" ref="K36:K45" si="4">+SUM(G36:J36)</f>
        <v>89431188</v>
      </c>
      <c r="L36" s="350"/>
      <c r="M36" s="351">
        <v>155416801</v>
      </c>
      <c r="N36" s="351">
        <v>0</v>
      </c>
      <c r="O36" s="351">
        <v>0</v>
      </c>
      <c r="P36" s="351">
        <v>0</v>
      </c>
      <c r="Q36" s="349">
        <f t="shared" ref="Q36:Q45" si="5">+SUM(M36:P36)</f>
        <v>155416801</v>
      </c>
    </row>
    <row r="37" spans="6:17">
      <c r="F37" s="346" t="s">
        <v>992</v>
      </c>
      <c r="G37" s="347">
        <f>VLOOKUP(F37,Pasivo!B3:E39,3,0)</f>
        <v>1755467</v>
      </c>
      <c r="H37" s="348">
        <v>0</v>
      </c>
      <c r="I37" s="348">
        <v>0</v>
      </c>
      <c r="J37" s="348">
        <v>0</v>
      </c>
      <c r="K37" s="349">
        <f t="shared" si="4"/>
        <v>1755467</v>
      </c>
      <c r="L37" s="350"/>
      <c r="M37" s="351">
        <v>1756478</v>
      </c>
      <c r="N37" s="351">
        <v>0</v>
      </c>
      <c r="O37" s="351">
        <v>0</v>
      </c>
      <c r="P37" s="351">
        <v>0</v>
      </c>
      <c r="Q37" s="349">
        <f t="shared" si="5"/>
        <v>1756478</v>
      </c>
    </row>
    <row r="38" spans="6:17" ht="24">
      <c r="F38" s="362" t="s">
        <v>486</v>
      </c>
      <c r="G38" s="347">
        <f>VLOOKUP(F38,Pasivo!B4:E40,3,0)-140514</f>
        <v>138001413</v>
      </c>
      <c r="H38" s="348"/>
      <c r="I38" s="347">
        <v>49656</v>
      </c>
      <c r="J38" s="347">
        <v>90858</v>
      </c>
      <c r="K38" s="349">
        <f>+SUM(G38:J38)</f>
        <v>138141927</v>
      </c>
      <c r="L38" s="350"/>
      <c r="M38" s="351">
        <v>177512326</v>
      </c>
      <c r="N38" s="351">
        <v>18195</v>
      </c>
      <c r="O38" s="351">
        <v>318633</v>
      </c>
      <c r="P38" s="351">
        <v>20584</v>
      </c>
      <c r="Q38" s="349">
        <f>+SUM(M38:P38)</f>
        <v>177869738</v>
      </c>
    </row>
    <row r="39" spans="6:17">
      <c r="F39" s="346" t="s">
        <v>993</v>
      </c>
      <c r="G39" s="347">
        <f>VLOOKUP(F39,Pasivo!B5:E41,3,0)</f>
        <v>1217734</v>
      </c>
      <c r="H39" s="348">
        <v>0</v>
      </c>
      <c r="I39" s="348">
        <v>0</v>
      </c>
      <c r="J39" s="348">
        <v>0</v>
      </c>
      <c r="K39" s="349">
        <f t="shared" si="4"/>
        <v>1217734</v>
      </c>
      <c r="L39" s="350"/>
      <c r="M39" s="351">
        <v>1583500</v>
      </c>
      <c r="N39" s="351">
        <v>0</v>
      </c>
      <c r="O39" s="351">
        <v>0</v>
      </c>
      <c r="P39" s="351">
        <v>0</v>
      </c>
      <c r="Q39" s="349">
        <f t="shared" si="5"/>
        <v>1583500</v>
      </c>
    </row>
    <row r="40" spans="6:17">
      <c r="F40" s="346" t="s">
        <v>994</v>
      </c>
      <c r="G40" s="347">
        <f>VLOOKUP(F40,Pasivo!B6:E42,3,0)</f>
        <v>790902</v>
      </c>
      <c r="H40" s="348">
        <v>0</v>
      </c>
      <c r="I40" s="348">
        <v>0</v>
      </c>
      <c r="J40" s="348">
        <v>0</v>
      </c>
      <c r="K40" s="349">
        <f t="shared" si="4"/>
        <v>790902</v>
      </c>
      <c r="L40" s="350"/>
      <c r="M40" s="351">
        <v>735780</v>
      </c>
      <c r="N40" s="351">
        <v>0</v>
      </c>
      <c r="O40" s="351">
        <v>0</v>
      </c>
      <c r="P40" s="351">
        <v>0</v>
      </c>
      <c r="Q40" s="349">
        <f t="shared" si="5"/>
        <v>735780</v>
      </c>
    </row>
    <row r="41" spans="6:17">
      <c r="F41" s="346" t="s">
        <v>995</v>
      </c>
      <c r="G41" s="347">
        <f>VLOOKUP(F41,Pasivo!B7:E43,3,0)</f>
        <v>422762</v>
      </c>
      <c r="H41" s="348">
        <v>0</v>
      </c>
      <c r="I41" s="348">
        <v>0</v>
      </c>
      <c r="J41" s="348">
        <v>0</v>
      </c>
      <c r="K41" s="349">
        <f t="shared" si="4"/>
        <v>422762</v>
      </c>
      <c r="L41" s="350"/>
      <c r="M41" s="351">
        <v>245000</v>
      </c>
      <c r="N41" s="351">
        <v>0</v>
      </c>
      <c r="O41" s="351">
        <v>0</v>
      </c>
      <c r="P41" s="351">
        <v>0</v>
      </c>
      <c r="Q41" s="349">
        <f t="shared" si="5"/>
        <v>245000</v>
      </c>
    </row>
    <row r="42" spans="6:17" ht="24">
      <c r="F42" s="362" t="s">
        <v>593</v>
      </c>
      <c r="G42" s="347">
        <f>VLOOKUP(F42,Pasivo!B8:E44,3,0)</f>
        <v>5414499</v>
      </c>
      <c r="H42" s="348">
        <v>0</v>
      </c>
      <c r="I42" s="348">
        <v>0</v>
      </c>
      <c r="J42" s="348">
        <v>0</v>
      </c>
      <c r="K42" s="349">
        <f t="shared" si="4"/>
        <v>5414499</v>
      </c>
      <c r="L42" s="350"/>
      <c r="M42" s="351">
        <v>5985824</v>
      </c>
      <c r="N42" s="351">
        <v>0</v>
      </c>
      <c r="O42" s="351">
        <v>0</v>
      </c>
      <c r="P42" s="351">
        <v>0</v>
      </c>
      <c r="Q42" s="349">
        <f t="shared" si="5"/>
        <v>5985824</v>
      </c>
    </row>
    <row r="43" spans="6:17">
      <c r="F43" s="346" t="s">
        <v>996</v>
      </c>
      <c r="G43" s="347">
        <f>VLOOKUP(F43,Pasivo!B9:E45,3,0)</f>
        <v>13524733</v>
      </c>
      <c r="H43" s="348">
        <v>0</v>
      </c>
      <c r="I43" s="348">
        <v>0</v>
      </c>
      <c r="J43" s="348">
        <v>0</v>
      </c>
      <c r="K43" s="349">
        <f t="shared" si="4"/>
        <v>13524733</v>
      </c>
      <c r="L43" s="350"/>
      <c r="M43" s="351">
        <v>19041225</v>
      </c>
      <c r="N43" s="351">
        <v>0</v>
      </c>
      <c r="O43" s="351">
        <v>0</v>
      </c>
      <c r="P43" s="351">
        <v>0</v>
      </c>
      <c r="Q43" s="349">
        <f t="shared" si="5"/>
        <v>19041225</v>
      </c>
    </row>
    <row r="44" spans="6:17" s="233" customFormat="1" ht="24">
      <c r="F44" s="352" t="s">
        <v>1348</v>
      </c>
      <c r="G44" s="353">
        <f>+SUM(G36:G43)</f>
        <v>250558698</v>
      </c>
      <c r="H44" s="353">
        <f>+SUM(H36:H43)</f>
        <v>0</v>
      </c>
      <c r="I44" s="353">
        <f>+SUM(I36:I43)</f>
        <v>49656</v>
      </c>
      <c r="J44" s="353">
        <f>+SUM(J36:J43)</f>
        <v>90858</v>
      </c>
      <c r="K44" s="355">
        <f>+SUM(G44:J44)</f>
        <v>250699212</v>
      </c>
      <c r="L44" s="369"/>
      <c r="M44" s="356">
        <f>+SUM(M36:M43)</f>
        <v>362276934</v>
      </c>
      <c r="N44" s="353">
        <f>+SUM(N36:N43)</f>
        <v>18195</v>
      </c>
      <c r="O44" s="353">
        <f>+SUM(O36:O43)</f>
        <v>318633</v>
      </c>
      <c r="P44" s="353">
        <f>+SUM(P36:P43)</f>
        <v>20584</v>
      </c>
      <c r="Q44" s="355">
        <f>+SUM(M44:P44)</f>
        <v>362634346</v>
      </c>
    </row>
    <row r="45" spans="6:17" ht="36">
      <c r="F45" s="362" t="s">
        <v>999</v>
      </c>
      <c r="G45" s="347">
        <f>+IFERROR(VLOOKUP($F$36:$F$45,Pasivo!$B$5:$D$14,3,0),0)</f>
        <v>0</v>
      </c>
      <c r="H45" s="348"/>
      <c r="I45" s="347"/>
      <c r="J45" s="347"/>
      <c r="K45" s="349">
        <f t="shared" si="4"/>
        <v>0</v>
      </c>
      <c r="L45" s="350"/>
      <c r="M45" s="351">
        <v>0</v>
      </c>
      <c r="N45" s="1075"/>
      <c r="O45" s="347">
        <v>0</v>
      </c>
      <c r="P45" s="347">
        <v>0</v>
      </c>
      <c r="Q45" s="349">
        <f t="shared" si="5"/>
        <v>0</v>
      </c>
    </row>
    <row r="46" spans="6:17">
      <c r="F46" s="357" t="s">
        <v>1349</v>
      </c>
      <c r="G46" s="353">
        <f>+SUM(G44:G45)</f>
        <v>250558698</v>
      </c>
      <c r="H46" s="353">
        <f>+SUM(H44:H45)</f>
        <v>0</v>
      </c>
      <c r="I46" s="353">
        <f>+SUM(I44:I45)</f>
        <v>49656</v>
      </c>
      <c r="J46" s="353">
        <f>+SUM(J44:J45)</f>
        <v>90858</v>
      </c>
      <c r="K46" s="355">
        <f>+SUM(K44:K45)</f>
        <v>250699212</v>
      </c>
      <c r="L46" s="350"/>
      <c r="M46" s="356">
        <f>+SUM(M44:M45)</f>
        <v>362276934</v>
      </c>
      <c r="N46" s="1074"/>
      <c r="O46" s="353">
        <f>+SUM(O44:O45)</f>
        <v>318633</v>
      </c>
      <c r="P46" s="353">
        <f>+SUM(P44:P45)</f>
        <v>20584</v>
      </c>
      <c r="Q46" s="355">
        <f>+SUM(Q44:Q45)</f>
        <v>362634346</v>
      </c>
    </row>
    <row r="47" spans="6:17">
      <c r="F47" s="346"/>
      <c r="G47" s="358"/>
      <c r="H47" s="359"/>
      <c r="I47" s="358"/>
      <c r="J47" s="358"/>
      <c r="K47" s="360"/>
      <c r="L47" s="350"/>
      <c r="M47" s="361"/>
      <c r="N47" s="359"/>
      <c r="O47" s="358"/>
      <c r="P47" s="358"/>
      <c r="Q47" s="360"/>
    </row>
    <row r="48" spans="6:17">
      <c r="F48" s="346" t="s">
        <v>1002</v>
      </c>
      <c r="G48" s="347">
        <f>VLOOKUP(F48,Pasivo!B14:E50,3,0)</f>
        <v>1230124282</v>
      </c>
      <c r="H48" s="348"/>
      <c r="I48" s="347"/>
      <c r="J48" s="347"/>
      <c r="K48" s="349">
        <f t="shared" ref="K48:K55" si="6">+SUM(G48:J48)</f>
        <v>1230124282</v>
      </c>
      <c r="L48" s="350"/>
      <c r="M48" s="351">
        <v>1125060897</v>
      </c>
      <c r="N48" s="351">
        <v>0</v>
      </c>
      <c r="O48" s="351">
        <v>0</v>
      </c>
      <c r="P48" s="351">
        <v>0</v>
      </c>
      <c r="Q48" s="349">
        <f t="shared" ref="Q48:Q55" si="7">+SUM(M48:P48)</f>
        <v>1125060897</v>
      </c>
    </row>
    <row r="49" spans="6:17">
      <c r="F49" s="346" t="s">
        <v>992</v>
      </c>
      <c r="G49" s="347">
        <f>VLOOKUP(F49,Pasivo!B15:E51,3,0)</f>
        <v>2291022</v>
      </c>
      <c r="H49" s="348"/>
      <c r="I49" s="347"/>
      <c r="J49" s="347"/>
      <c r="K49" s="349">
        <f t="shared" si="6"/>
        <v>2291022</v>
      </c>
      <c r="L49" s="350"/>
      <c r="M49" s="351">
        <v>2762179</v>
      </c>
      <c r="N49" s="351">
        <v>0</v>
      </c>
      <c r="O49" s="351">
        <v>0</v>
      </c>
      <c r="P49" s="351">
        <v>0</v>
      </c>
      <c r="Q49" s="349">
        <f t="shared" si="7"/>
        <v>2762179</v>
      </c>
    </row>
    <row r="50" spans="6:17">
      <c r="F50" s="346" t="s">
        <v>1003</v>
      </c>
      <c r="G50" s="347">
        <f>VLOOKUP(F50,Pasivo!B16:E52,3,0)</f>
        <v>1386972</v>
      </c>
      <c r="H50" s="348"/>
      <c r="I50" s="347"/>
      <c r="J50" s="347"/>
      <c r="K50" s="349">
        <f t="shared" si="6"/>
        <v>1386972</v>
      </c>
      <c r="L50" s="350"/>
      <c r="M50" s="351">
        <v>1181871</v>
      </c>
      <c r="N50" s="351">
        <v>0</v>
      </c>
      <c r="O50" s="351">
        <v>0</v>
      </c>
      <c r="P50" s="351">
        <v>0</v>
      </c>
      <c r="Q50" s="349">
        <f t="shared" si="7"/>
        <v>1181871</v>
      </c>
    </row>
    <row r="51" spans="6:17">
      <c r="F51" s="346" t="s">
        <v>993</v>
      </c>
      <c r="G51" s="347">
        <f>VLOOKUP(F51,Pasivo!B17:E53,3,0)</f>
        <v>0</v>
      </c>
      <c r="H51" s="348"/>
      <c r="I51" s="347"/>
      <c r="J51" s="347"/>
      <c r="K51" s="349">
        <f t="shared" si="6"/>
        <v>0</v>
      </c>
      <c r="L51" s="350"/>
      <c r="M51" s="351">
        <v>0</v>
      </c>
      <c r="N51" s="351">
        <v>0</v>
      </c>
      <c r="O51" s="351">
        <v>0</v>
      </c>
      <c r="P51" s="351">
        <v>0</v>
      </c>
      <c r="Q51" s="349">
        <f t="shared" si="7"/>
        <v>0</v>
      </c>
    </row>
    <row r="52" spans="6:17">
      <c r="F52" s="346" t="s">
        <v>994</v>
      </c>
      <c r="G52" s="347">
        <f>VLOOKUP(F52,Pasivo!B18:E54,3,0)</f>
        <v>1881981</v>
      </c>
      <c r="H52" s="348"/>
      <c r="I52" s="347"/>
      <c r="J52" s="347"/>
      <c r="K52" s="349">
        <f t="shared" si="6"/>
        <v>1881981</v>
      </c>
      <c r="L52" s="350"/>
      <c r="M52" s="351">
        <v>1823379</v>
      </c>
      <c r="N52" s="351">
        <v>0</v>
      </c>
      <c r="O52" s="351">
        <v>0</v>
      </c>
      <c r="P52" s="351">
        <v>0</v>
      </c>
      <c r="Q52" s="349">
        <f t="shared" si="7"/>
        <v>1823379</v>
      </c>
    </row>
    <row r="53" spans="6:17">
      <c r="F53" s="346" t="s">
        <v>651</v>
      </c>
      <c r="G53" s="347">
        <f>VLOOKUP(F53,Pasivo!B19:E55,3,0)</f>
        <v>58746266</v>
      </c>
      <c r="H53" s="348"/>
      <c r="I53" s="347"/>
      <c r="J53" s="347"/>
      <c r="K53" s="349">
        <f t="shared" si="6"/>
        <v>58746266</v>
      </c>
      <c r="L53" s="350"/>
      <c r="M53" s="351">
        <v>15207944</v>
      </c>
      <c r="N53" s="351">
        <v>0</v>
      </c>
      <c r="O53" s="351">
        <v>0</v>
      </c>
      <c r="P53" s="351">
        <v>0</v>
      </c>
      <c r="Q53" s="349">
        <f t="shared" si="7"/>
        <v>15207944</v>
      </c>
    </row>
    <row r="54" spans="6:17" ht="24">
      <c r="F54" s="370" t="s">
        <v>658</v>
      </c>
      <c r="G54" s="347">
        <f>VLOOKUP(F54,Pasivo!B20:E56,3,0)</f>
        <v>22906413</v>
      </c>
      <c r="H54" s="371"/>
      <c r="I54" s="372"/>
      <c r="J54" s="372"/>
      <c r="K54" s="349">
        <f t="shared" si="6"/>
        <v>22906413</v>
      </c>
      <c r="L54" s="350"/>
      <c r="M54" s="351">
        <v>22322555</v>
      </c>
      <c r="N54" s="351">
        <v>0</v>
      </c>
      <c r="O54" s="351">
        <v>0</v>
      </c>
      <c r="P54" s="351">
        <v>0</v>
      </c>
      <c r="Q54" s="349">
        <f t="shared" si="7"/>
        <v>22322555</v>
      </c>
    </row>
    <row r="55" spans="6:17">
      <c r="F55" s="373" t="s">
        <v>996</v>
      </c>
      <c r="G55" s="347">
        <f>VLOOKUP(F55,Pasivo!B21:E57,3,0)</f>
        <v>7923297</v>
      </c>
      <c r="H55" s="374"/>
      <c r="I55" s="375"/>
      <c r="J55" s="375"/>
      <c r="K55" s="376">
        <f t="shared" si="6"/>
        <v>7923297</v>
      </c>
      <c r="L55" s="350"/>
      <c r="M55" s="351">
        <v>7454642</v>
      </c>
      <c r="N55" s="351">
        <v>0</v>
      </c>
      <c r="O55" s="351">
        <v>0</v>
      </c>
      <c r="P55" s="351">
        <v>0</v>
      </c>
      <c r="Q55" s="376">
        <f t="shared" si="7"/>
        <v>7454642</v>
      </c>
    </row>
    <row r="56" spans="6:17">
      <c r="F56" s="377" t="s">
        <v>1350</v>
      </c>
      <c r="G56" s="378">
        <f>+SUM(G48:G55)</f>
        <v>1325260233</v>
      </c>
      <c r="H56" s="378">
        <f>+SUM(H48:H55)</f>
        <v>0</v>
      </c>
      <c r="I56" s="378">
        <f>+SUM(I48:I55)</f>
        <v>0</v>
      </c>
      <c r="J56" s="378">
        <f>+SUM(J48:J55)</f>
        <v>0</v>
      </c>
      <c r="K56" s="379">
        <f>+SUM(K48:K55)</f>
        <v>1325260233</v>
      </c>
      <c r="L56" s="350"/>
      <c r="M56" s="380">
        <f>+SUM(M48:M55)</f>
        <v>1175813467</v>
      </c>
      <c r="N56" s="805"/>
      <c r="O56" s="378">
        <f>+SUM(O48:O55)</f>
        <v>0</v>
      </c>
      <c r="P56" s="378">
        <f>+SUM(P48:P55)</f>
        <v>0</v>
      </c>
      <c r="Q56" s="379">
        <f>+SUM(Q48:Q55)</f>
        <v>1175813467</v>
      </c>
    </row>
    <row r="57" spans="6:17" ht="12.75" thickBot="1">
      <c r="F57" s="381" t="s">
        <v>1351</v>
      </c>
      <c r="G57" s="382">
        <f>G56+G46</f>
        <v>1575818931</v>
      </c>
      <c r="H57" s="382">
        <f>H56+H46</f>
        <v>0</v>
      </c>
      <c r="I57" s="382">
        <f>I56+I46</f>
        <v>49656</v>
      </c>
      <c r="J57" s="382">
        <f>J56+J46</f>
        <v>90858</v>
      </c>
      <c r="K57" s="383">
        <f>K56+K46</f>
        <v>1575959445</v>
      </c>
      <c r="L57" s="384"/>
      <c r="M57" s="385">
        <f>M56+M46</f>
        <v>1538090401</v>
      </c>
      <c r="N57" s="1076"/>
      <c r="O57" s="382">
        <f>O56+O46</f>
        <v>318633</v>
      </c>
      <c r="P57" s="382">
        <f>P56+P46</f>
        <v>20584</v>
      </c>
      <c r="Q57" s="383">
        <f>Q56+Q46</f>
        <v>1538447813</v>
      </c>
    </row>
    <row r="59" spans="6:17">
      <c r="F59" s="31" t="s">
        <v>1352</v>
      </c>
      <c r="G59" s="31"/>
      <c r="H59" s="31"/>
      <c r="I59" s="31"/>
      <c r="J59" s="31"/>
      <c r="K59" s="386">
        <f>+K34-Activo!D28</f>
        <v>0</v>
      </c>
      <c r="L59" s="31"/>
      <c r="O59" s="31"/>
      <c r="P59" s="31"/>
      <c r="Q59" s="386">
        <f>+Q34-Activo!E28</f>
        <v>0</v>
      </c>
    </row>
    <row r="60" spans="6:17">
      <c r="F60" s="333" t="s">
        <v>1353</v>
      </c>
      <c r="G60" s="333"/>
      <c r="H60" s="333"/>
      <c r="I60" s="333"/>
      <c r="J60" s="333"/>
      <c r="K60" s="387">
        <f>+K57-Pasivo!D27</f>
        <v>0</v>
      </c>
      <c r="L60" s="333"/>
      <c r="M60" s="333"/>
      <c r="N60" s="333"/>
      <c r="O60" s="333"/>
      <c r="P60" s="333"/>
      <c r="Q60" s="388">
        <f>+Q57-Pasivo!E27</f>
        <v>0</v>
      </c>
    </row>
  </sheetData>
  <mergeCells count="2">
    <mergeCell ref="F10:F11"/>
    <mergeCell ref="B4:B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67ED03"/>
  </sheetPr>
  <dimension ref="B2:F25"/>
  <sheetViews>
    <sheetView showGridLines="0" workbookViewId="0">
      <selection activeCell="G7" sqref="G7"/>
    </sheetView>
  </sheetViews>
  <sheetFormatPr baseColWidth="10" defaultColWidth="11.42578125" defaultRowHeight="15"/>
  <cols>
    <col min="2" max="2" width="75" customWidth="1"/>
    <col min="3" max="3" width="13" customWidth="1"/>
  </cols>
  <sheetData>
    <row r="2" spans="2:6" ht="42" customHeight="1">
      <c r="B2" s="2598"/>
      <c r="C2" s="2598"/>
    </row>
    <row r="3" spans="2:6">
      <c r="B3" s="1077"/>
      <c r="C3" s="1078"/>
    </row>
    <row r="4" spans="2:6" ht="36">
      <c r="B4" s="2448" t="s">
        <v>2061</v>
      </c>
      <c r="C4" s="2449" t="s">
        <v>3040</v>
      </c>
    </row>
    <row r="5" spans="2:6">
      <c r="B5" s="2450" t="s">
        <v>3041</v>
      </c>
      <c r="C5" s="2451"/>
    </row>
    <row r="6" spans="2:6">
      <c r="B6" s="2452" t="s">
        <v>1048</v>
      </c>
      <c r="C6" s="2451">
        <v>8167810</v>
      </c>
      <c r="D6" t="s">
        <v>3042</v>
      </c>
    </row>
    <row r="7" spans="2:6">
      <c r="B7" s="2452" t="s">
        <v>1045</v>
      </c>
      <c r="C7" s="2451">
        <v>2158626</v>
      </c>
      <c r="D7" t="s">
        <v>3043</v>
      </c>
    </row>
    <row r="8" spans="2:6">
      <c r="B8" s="2452" t="s">
        <v>1054</v>
      </c>
      <c r="C8" s="2451">
        <v>6581562</v>
      </c>
      <c r="D8" t="s">
        <v>3044</v>
      </c>
    </row>
    <row r="9" spans="2:6">
      <c r="B9" s="2453" t="s">
        <v>1049</v>
      </c>
      <c r="C9" s="2451">
        <f>-8167810-134783</f>
        <v>-8302593</v>
      </c>
    </row>
    <row r="10" spans="2:6">
      <c r="B10" s="2453" t="s">
        <v>1057</v>
      </c>
      <c r="C10" s="2451">
        <f>-2023843-6581562</f>
        <v>-8605405</v>
      </c>
      <c r="F10" s="1310"/>
    </row>
    <row r="11" spans="2:6">
      <c r="B11" s="2454" t="s">
        <v>3041</v>
      </c>
      <c r="C11" s="2455"/>
    </row>
    <row r="12" spans="2:6">
      <c r="B12" s="2456" t="s">
        <v>1057</v>
      </c>
      <c r="C12" s="2451">
        <f>-C14</f>
        <v>3333682</v>
      </c>
    </row>
    <row r="13" spans="2:6">
      <c r="B13" s="2450" t="s">
        <v>3045</v>
      </c>
      <c r="C13" s="2451"/>
    </row>
    <row r="14" spans="2:6">
      <c r="B14" s="2457" t="s">
        <v>1089</v>
      </c>
      <c r="C14" s="2458">
        <f>+E24</f>
        <v>-3333682</v>
      </c>
      <c r="D14" t="s">
        <v>3046</v>
      </c>
    </row>
    <row r="15" spans="2:6">
      <c r="B15" s="1310"/>
    </row>
    <row r="16" spans="2:6">
      <c r="C16" s="1195"/>
    </row>
    <row r="17" spans="2:5">
      <c r="C17" s="1195"/>
    </row>
    <row r="21" spans="2:5">
      <c r="C21" t="s">
        <v>3047</v>
      </c>
      <c r="D21" t="s">
        <v>3048</v>
      </c>
    </row>
    <row r="22" spans="2:5">
      <c r="B22" s="2459" t="s">
        <v>3049</v>
      </c>
      <c r="C22" s="2460">
        <v>14924891</v>
      </c>
      <c r="D22">
        <v>14924891</v>
      </c>
      <c r="E22" s="1195">
        <f t="shared" ref="E22:E23" si="0">+C22-D22</f>
        <v>0</v>
      </c>
    </row>
    <row r="23" spans="2:5">
      <c r="B23" s="2461" t="s">
        <v>3050</v>
      </c>
      <c r="C23" s="2460">
        <v>17862043</v>
      </c>
      <c r="D23">
        <v>17862043</v>
      </c>
      <c r="E23" s="1195">
        <f t="shared" si="0"/>
        <v>0</v>
      </c>
    </row>
    <row r="24" spans="2:5">
      <c r="B24" s="2462" t="s">
        <v>3051</v>
      </c>
      <c r="C24" s="2463">
        <v>25714381</v>
      </c>
      <c r="D24">
        <v>29048063</v>
      </c>
      <c r="E24" s="1195">
        <f>+C24-D24</f>
        <v>-3333682</v>
      </c>
    </row>
    <row r="25" spans="2:5">
      <c r="C25" s="1195">
        <f>+SUM(C22:C24)</f>
        <v>58501315</v>
      </c>
      <c r="D25" s="1195">
        <f>+SUM(D22:D24)</f>
        <v>61834997</v>
      </c>
      <c r="E25" s="1195">
        <f>+C25-D25</f>
        <v>-3333682</v>
      </c>
    </row>
  </sheetData>
  <mergeCells count="1">
    <mergeCell ref="B2:C2"/>
  </mergeCells>
  <pageMargins left="0.7" right="0.7" top="0.75" bottom="0.75" header="0.3" footer="0.3"/>
  <pageSetup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7ED03"/>
  </sheetPr>
  <dimension ref="B3:R42"/>
  <sheetViews>
    <sheetView showGridLines="0" zoomScaleNormal="100" workbookViewId="0">
      <selection activeCell="G24" sqref="G24"/>
    </sheetView>
  </sheetViews>
  <sheetFormatPr baseColWidth="10" defaultColWidth="11.5703125" defaultRowHeight="11.25"/>
  <cols>
    <col min="1" max="1" width="6" style="389" customWidth="1"/>
    <col min="2" max="2" width="33.42578125" style="389" customWidth="1"/>
    <col min="3" max="3" width="11.140625" style="389" bestFit="1" customWidth="1"/>
    <col min="4" max="4" width="17.7109375" style="389" customWidth="1"/>
    <col min="5" max="5" width="16.7109375" style="389" customWidth="1"/>
    <col min="6" max="6" width="15.140625" style="389" customWidth="1"/>
    <col min="7" max="7" width="14.85546875" style="389" customWidth="1"/>
    <col min="8" max="8" width="15.28515625" style="389" customWidth="1"/>
    <col min="9" max="9" width="14.85546875" style="389" customWidth="1"/>
    <col min="10" max="10" width="10.5703125" style="389" customWidth="1"/>
    <col min="11" max="11" width="12.7109375" style="389" bestFit="1" customWidth="1"/>
    <col min="12" max="12" width="10.7109375" style="389" customWidth="1"/>
    <col min="13" max="16384" width="11.5703125" style="389"/>
  </cols>
  <sheetData>
    <row r="3" spans="2:18" ht="11.25" customHeight="1">
      <c r="B3" s="2602" t="s">
        <v>1807</v>
      </c>
      <c r="C3" s="2600" t="s">
        <v>1461</v>
      </c>
      <c r="D3" s="2601"/>
      <c r="E3" s="2600" t="s">
        <v>1808</v>
      </c>
      <c r="F3" s="2601"/>
      <c r="G3" s="2600" t="s">
        <v>1809</v>
      </c>
      <c r="H3" s="2601"/>
      <c r="I3" s="2600" t="s">
        <v>1810</v>
      </c>
      <c r="J3" s="2601"/>
      <c r="K3" s="2600" t="s">
        <v>1775</v>
      </c>
      <c r="L3" s="2601"/>
    </row>
    <row r="4" spans="2:18" ht="36">
      <c r="B4" s="2603"/>
      <c r="C4" s="1406" t="s">
        <v>967</v>
      </c>
      <c r="D4" s="1407" t="s">
        <v>1811</v>
      </c>
      <c r="E4" s="1407" t="s">
        <v>967</v>
      </c>
      <c r="F4" s="1407" t="s">
        <v>1811</v>
      </c>
      <c r="G4" s="1407" t="s">
        <v>967</v>
      </c>
      <c r="H4" s="1407" t="s">
        <v>1811</v>
      </c>
      <c r="I4" s="1407" t="s">
        <v>967</v>
      </c>
      <c r="J4" s="1407" t="s">
        <v>1811</v>
      </c>
      <c r="K4" s="1407" t="s">
        <v>967</v>
      </c>
      <c r="L4" s="1407" t="s">
        <v>1811</v>
      </c>
    </row>
    <row r="5" spans="2:18" ht="15" customHeight="1">
      <c r="B5" s="1464" t="s">
        <v>1801</v>
      </c>
      <c r="C5" s="1465">
        <f>+'[19]N3 Perfil Vencimiento'!C5</f>
        <v>5114438</v>
      </c>
      <c r="D5" s="1466">
        <f>+'[19]N3 Perfil Vencimiento'!D5</f>
        <v>2.9528635487743503E-2</v>
      </c>
      <c r="E5" s="1465">
        <f>+'[19]N3 Perfil Vencimiento'!E5</f>
        <v>16230127</v>
      </c>
      <c r="F5" s="1466">
        <f>+'[19]N3 Perfil Vencimiento'!F5</f>
        <v>2.2708130278972626E-2</v>
      </c>
      <c r="G5" s="1465">
        <f>+'[19]N3 Perfil Vencimiento'!G5</f>
        <v>41997429</v>
      </c>
      <c r="H5" s="1466">
        <f>+'[19]N3 Perfil Vencimiento'!H5</f>
        <v>2.6895043330303299E-2</v>
      </c>
      <c r="I5" s="1465">
        <f>+'[19]N3 Perfil Vencimiento'!I5</f>
        <v>43988107</v>
      </c>
      <c r="J5" s="1466">
        <f>+'[19]N3 Perfil Vencimiento'!J5</f>
        <v>3.1188212782564603E-2</v>
      </c>
      <c r="K5" s="1465">
        <f>+'[19]N3 Perfil Vencimiento'!K5</f>
        <v>82662336</v>
      </c>
      <c r="L5" s="1466">
        <f>+'[19]N3 Perfil Vencimiento'!L5</f>
        <v>2.0162749513345121E-2</v>
      </c>
      <c r="M5" s="390"/>
      <c r="N5" s="390">
        <v>8779037</v>
      </c>
      <c r="O5" s="390">
        <v>21576215</v>
      </c>
      <c r="P5" s="390">
        <v>42393540</v>
      </c>
      <c r="Q5" s="390">
        <v>42404914</v>
      </c>
      <c r="R5" s="390">
        <v>96011703</v>
      </c>
    </row>
    <row r="6" spans="2:18" ht="15" customHeight="1">
      <c r="B6" s="1464" t="s">
        <v>1129</v>
      </c>
      <c r="C6" s="1465">
        <f>+'[19]N3 Perfil Vencimiento'!C6</f>
        <v>8373531</v>
      </c>
      <c r="D6" s="1466">
        <f>+'[19]N3 Perfil Vencimiento'!D6</f>
        <v>6.3502202471319255E-2</v>
      </c>
      <c r="E6" s="1465">
        <f>+'[19]N3 Perfil Vencimiento'!E6</f>
        <v>50401171</v>
      </c>
      <c r="F6" s="1466">
        <f>+'[19]N3 Perfil Vencimiento'!F6</f>
        <v>6.2286650138712839E-2</v>
      </c>
      <c r="G6" s="1465">
        <f>+'[19]N3 Perfil Vencimiento'!G6</f>
        <v>107055307</v>
      </c>
      <c r="H6" s="1466">
        <f>+'[19]N3 Perfil Vencimiento'!H6</f>
        <v>7.6743208740850083E-2</v>
      </c>
      <c r="I6" s="1465">
        <f>+'[19]N3 Perfil Vencimiento'!I6</f>
        <v>34453000</v>
      </c>
      <c r="J6" s="1466">
        <f>+'[19]N3 Perfil Vencimiento'!J6</f>
        <v>7.3199999999999987E-2</v>
      </c>
      <c r="K6" s="1465">
        <f>+'[19]N3 Perfil Vencimiento'!K6</f>
        <v>0</v>
      </c>
      <c r="L6" s="1466">
        <f>+'[19]N3 Perfil Vencimiento'!L6</f>
        <v>0</v>
      </c>
      <c r="M6" s="390"/>
      <c r="N6" s="390">
        <v>3935553</v>
      </c>
      <c r="O6" s="390">
        <v>80083550</v>
      </c>
      <c r="P6" s="390">
        <v>178521235</v>
      </c>
      <c r="Q6" s="390">
        <v>39319167</v>
      </c>
      <c r="R6" s="390">
        <v>0</v>
      </c>
    </row>
    <row r="7" spans="2:18" ht="15" customHeight="1">
      <c r="B7" s="1464" t="s">
        <v>1812</v>
      </c>
      <c r="C7" s="1465">
        <f>+'[19]N3 Perfil Vencimiento'!C7</f>
        <v>10322203</v>
      </c>
      <c r="D7" s="1466">
        <f>+'[19]N3 Perfil Vencimiento'!D7</f>
        <v>1.7999999999999999E-2</v>
      </c>
      <c r="E7" s="1465">
        <f>+'[19]N3 Perfil Vencimiento'!E7</f>
        <v>27930509</v>
      </c>
      <c r="F7" s="1466">
        <f>+'[19]N3 Perfil Vencimiento'!F7</f>
        <v>1.7999999999999999E-2</v>
      </c>
      <c r="G7" s="1465">
        <f>+'[19]N3 Perfil Vencimiento'!G7</f>
        <v>62161639</v>
      </c>
      <c r="H7" s="1466">
        <f>+'[19]N3 Perfil Vencimiento'!H7</f>
        <v>2.0975000000000001E-2</v>
      </c>
      <c r="I7" s="1465">
        <f>+'[19]N3 Perfil Vencimiento'!I7</f>
        <v>168860759</v>
      </c>
      <c r="J7" s="1466">
        <f>+'[19]N3 Perfil Vencimiento'!J7</f>
        <v>2.0975000000000001E-2</v>
      </c>
      <c r="K7" s="1465">
        <f>+'[19]N3 Perfil Vencimiento'!K7</f>
        <v>1048728070</v>
      </c>
      <c r="L7" s="1466">
        <f>+'[19]N3 Perfil Vencimiento'!L7</f>
        <v>3.447473091758288E-2</v>
      </c>
      <c r="M7" s="390"/>
      <c r="N7" s="390">
        <v>10914985</v>
      </c>
      <c r="O7" s="390">
        <v>30375822</v>
      </c>
      <c r="P7" s="390">
        <v>68381136</v>
      </c>
      <c r="Q7" s="390">
        <v>54665693</v>
      </c>
      <c r="R7" s="390">
        <v>1025376207</v>
      </c>
    </row>
    <row r="8" spans="2:18" ht="16.5" customHeight="1">
      <c r="B8" s="1464" t="s">
        <v>1813</v>
      </c>
      <c r="C8" s="1465">
        <f>+'[19]N3 Perfil Vencimiento'!C8</f>
        <v>14284</v>
      </c>
      <c r="D8" s="1466">
        <f>+'[19]N3 Perfil Vencimiento'!D8</f>
        <v>3.381559787174461E-2</v>
      </c>
      <c r="E8" s="1465">
        <f>+'[19]N3 Perfil Vencimiento'!E8+6199</f>
        <v>1741183</v>
      </c>
      <c r="F8" s="1466">
        <f>+'[19]N3 Perfil Vencimiento'!F8</f>
        <v>4.4596497143489511E-2</v>
      </c>
      <c r="G8" s="1465">
        <f>+'[19]N3 Perfil Vencimiento'!G8+18609</f>
        <v>1486853</v>
      </c>
      <c r="H8" s="1466">
        <f>+'[19]N3 Perfil Vencimiento'!H8</f>
        <v>4.7142041104884486E-2</v>
      </c>
      <c r="I8" s="1465">
        <f>+'[19]N3 Perfil Vencimiento'!I8</f>
        <v>804169</v>
      </c>
      <c r="J8" s="1466">
        <f>+'[19]N3 Perfil Vencimiento'!J8</f>
        <v>2.6456254841954862E-2</v>
      </c>
      <c r="K8" s="1465">
        <f>+'[19]N3 Perfil Vencimiento'!K8</f>
        <v>0</v>
      </c>
      <c r="L8" s="1466">
        <f>+'[19]N3 Perfil Vencimiento'!L8</f>
        <v>0</v>
      </c>
      <c r="M8" s="390">
        <f>+C8+E8+G8+I8+K8</f>
        <v>4046489</v>
      </c>
      <c r="N8" s="390">
        <v>401159</v>
      </c>
      <c r="O8" s="390">
        <v>1211010</v>
      </c>
      <c r="P8" s="390">
        <v>1809492</v>
      </c>
      <c r="Q8" s="390">
        <v>1044658</v>
      </c>
      <c r="R8" s="390">
        <v>149941</v>
      </c>
    </row>
    <row r="9" spans="2:18" ht="18.75" customHeight="1">
      <c r="B9" s="1464" t="s">
        <v>1814</v>
      </c>
      <c r="C9" s="1465">
        <f>+'[19]N3 Perfil Vencimiento'!C9</f>
        <v>129134470</v>
      </c>
      <c r="D9" s="1466">
        <f>+'[19]N3 Perfil Vencimiento'!D9</f>
        <v>0</v>
      </c>
      <c r="E9" s="1465">
        <f>+'[19]N3 Perfil Vencimiento'!E9+710472</f>
        <v>9007457</v>
      </c>
      <c r="F9" s="1466">
        <f>+'[19]N3 Perfil Vencimiento'!F9</f>
        <v>0</v>
      </c>
      <c r="G9" s="1465">
        <f>+'[19]N3 Perfil Vencimiento'!G9</f>
        <v>814876</v>
      </c>
      <c r="H9" s="1466">
        <f>+'[19]N3 Perfil Vencimiento'!H9</f>
        <v>0</v>
      </c>
      <c r="I9" s="1465">
        <f>+'[19]N3 Perfil Vencimiento'!I9</f>
        <v>289141</v>
      </c>
      <c r="J9" s="1466">
        <f>+'[19]N3 Perfil Vencimiento'!J9</f>
        <v>0</v>
      </c>
      <c r="K9" s="1465">
        <f>+'[19]N3 Perfil Vencimiento'!K9</f>
        <v>282955</v>
      </c>
      <c r="L9" s="1466">
        <f>+'[19]N3 Perfil Vencimiento'!L9</f>
        <v>0</v>
      </c>
      <c r="M9" s="390">
        <f>+C9+E9+G9+I9+K9</f>
        <v>139528899</v>
      </c>
      <c r="N9" s="390">
        <v>128947384</v>
      </c>
      <c r="O9" s="390">
        <v>8266854</v>
      </c>
      <c r="P9" s="390">
        <v>478892</v>
      </c>
      <c r="Q9" s="390">
        <v>243052</v>
      </c>
      <c r="R9" s="390">
        <v>468897</v>
      </c>
    </row>
    <row r="10" spans="2:18" ht="15" customHeight="1">
      <c r="B10" s="1408" t="s">
        <v>1507</v>
      </c>
      <c r="C10" s="1409">
        <f>+SUM(C5:C9)</f>
        <v>152958926</v>
      </c>
      <c r="D10" s="1410"/>
      <c r="E10" s="1409">
        <f>+SUM(E5:E9)</f>
        <v>105310447</v>
      </c>
      <c r="F10" s="1410"/>
      <c r="G10" s="1409">
        <f>SUM(G5:G9)</f>
        <v>213516104</v>
      </c>
      <c r="H10" s="1410"/>
      <c r="I10" s="1409">
        <f>+SUM(I5:I9)</f>
        <v>248395176</v>
      </c>
      <c r="J10" s="1410"/>
      <c r="K10" s="1409">
        <f>+SUM(K5:K9)</f>
        <v>1131673361</v>
      </c>
      <c r="L10" s="1411"/>
    </row>
    <row r="12" spans="2:18">
      <c r="B12" s="391" t="s">
        <v>1896</v>
      </c>
      <c r="C12" s="392"/>
      <c r="D12" s="391"/>
      <c r="E12" s="392">
        <f>+C8+E8-Pasivo!D6</f>
        <v>0</v>
      </c>
      <c r="F12" s="392"/>
      <c r="G12" s="392"/>
      <c r="H12" s="392"/>
      <c r="I12" s="392"/>
      <c r="K12" s="392">
        <f>+G8+I8+K8-Pasivo!D18</f>
        <v>0</v>
      </c>
      <c r="L12" s="392"/>
      <c r="M12" s="393"/>
    </row>
    <row r="13" spans="2:18">
      <c r="B13" s="394" t="s">
        <v>1896</v>
      </c>
      <c r="C13" s="395"/>
      <c r="D13" s="396"/>
      <c r="E13" s="397">
        <f>+C9+E9-Pasivo!D7</f>
        <v>0</v>
      </c>
      <c r="F13" s="395"/>
      <c r="G13" s="395"/>
      <c r="H13" s="395"/>
      <c r="I13" s="395"/>
      <c r="J13" s="395"/>
      <c r="K13" s="395">
        <f>+G9+I9+K9-Pasivo!D19</f>
        <v>0</v>
      </c>
      <c r="L13" s="395"/>
    </row>
    <row r="14" spans="2:18">
      <c r="C14" s="390"/>
      <c r="E14" s="390"/>
      <c r="G14" s="390"/>
      <c r="I14" s="390"/>
      <c r="K14" s="390"/>
    </row>
    <row r="15" spans="2:18">
      <c r="C15" s="390">
        <f>+ROUND(C5,0)</f>
        <v>5114438</v>
      </c>
      <c r="E15" s="390">
        <f>+ROUND(E5,0)</f>
        <v>16230127</v>
      </c>
      <c r="G15" s="390">
        <f>+ROUND(G5,0)</f>
        <v>41997429</v>
      </c>
      <c r="I15" s="390">
        <f>+ROUND(I5,0)</f>
        <v>43988107</v>
      </c>
      <c r="K15" s="390">
        <f>+ROUND(K5,0)</f>
        <v>82662336</v>
      </c>
    </row>
    <row r="16" spans="2:18">
      <c r="C16" s="390">
        <f>+ROUND(C6,0)</f>
        <v>8373531</v>
      </c>
      <c r="E16" s="390">
        <f t="shared" ref="E16:E17" si="0">+ROUND(E6,0)</f>
        <v>50401171</v>
      </c>
      <c r="G16" s="390">
        <f>+ROUND(G6,0)</f>
        <v>107055307</v>
      </c>
      <c r="I16" s="390">
        <f>+ROUND(I6,0)</f>
        <v>34453000</v>
      </c>
      <c r="K16" s="390">
        <f>+ROUND(K6,0)</f>
        <v>0</v>
      </c>
    </row>
    <row r="17" spans="2:12">
      <c r="C17" s="390">
        <f>+ROUND(C7,0)</f>
        <v>10322203</v>
      </c>
      <c r="E17" s="390">
        <f t="shared" si="0"/>
        <v>27930509</v>
      </c>
      <c r="G17" s="390">
        <f>+ROUND(G7,0)</f>
        <v>62161639</v>
      </c>
      <c r="I17" s="390">
        <f>+ROUND(I7,0)</f>
        <v>168860759</v>
      </c>
      <c r="K17" s="390">
        <f>+ROUND(K7,0)</f>
        <v>1048728070</v>
      </c>
    </row>
    <row r="19" spans="2:12" ht="11.25" customHeight="1">
      <c r="B19" s="1412" t="s">
        <v>2040</v>
      </c>
      <c r="C19" s="2599" t="s">
        <v>1461</v>
      </c>
      <c r="D19" s="2599"/>
      <c r="E19" s="2599" t="s">
        <v>1808</v>
      </c>
      <c r="F19" s="2599"/>
      <c r="G19" s="2599" t="s">
        <v>1809</v>
      </c>
      <c r="H19" s="2599"/>
      <c r="I19" s="2599" t="s">
        <v>1810</v>
      </c>
      <c r="J19" s="2599"/>
      <c r="K19" s="2599" t="s">
        <v>1775</v>
      </c>
      <c r="L19" s="2599"/>
    </row>
    <row r="20" spans="2:12" ht="12">
      <c r="B20" s="21"/>
      <c r="C20" s="1413">
        <f>+'[19]N3 Perfil Vencimiento'!C20</f>
        <v>0</v>
      </c>
      <c r="D20" s="1414">
        <f>+'[19]N3 Perfil Vencimiento'!D20</f>
        <v>2.6000000000000002E-2</v>
      </c>
      <c r="E20" s="1413">
        <f>+'[19]N3 Perfil Vencimiento'!E20</f>
        <v>74328</v>
      </c>
      <c r="F20" s="1414">
        <f>+'[19]N3 Perfil Vencimiento'!F20</f>
        <v>2.6000000000000002E-2</v>
      </c>
      <c r="G20" s="1413">
        <f>+'[19]N3 Perfil Vencimiento'!G20</f>
        <v>88045</v>
      </c>
      <c r="H20" s="1414">
        <f>+'[19]N3 Perfil Vencimiento'!H20</f>
        <v>2.6000000000000002E-2</v>
      </c>
      <c r="I20" s="1413">
        <f>+'[19]N3 Perfil Vencimiento'!I20</f>
        <v>0</v>
      </c>
      <c r="J20" s="1414">
        <f>+'[19]N3 Perfil Vencimiento'!J20</f>
        <v>2.6000000000000002E-2</v>
      </c>
      <c r="K20" s="1413">
        <f>+'[19]N3 Perfil Vencimiento'!K20</f>
        <v>0</v>
      </c>
      <c r="L20" s="1414">
        <f>+'[19]N3 Perfil Vencimiento'!L20</f>
        <v>2.6000000000000002E-2</v>
      </c>
    </row>
    <row r="21" spans="2:12" ht="12">
      <c r="B21" s="21"/>
      <c r="C21" s="1413">
        <f>+'[19]N3 Perfil Vencimiento'!C21</f>
        <v>6372</v>
      </c>
      <c r="D21" s="1414">
        <f>+'[19]N3 Perfil Vencimiento'!D21</f>
        <v>4.9000000000000002E-2</v>
      </c>
      <c r="E21" s="1413">
        <f>+'[19]N3 Perfil Vencimiento'!E21</f>
        <v>850089</v>
      </c>
      <c r="F21" s="1414">
        <f>+'[19]N3 Perfil Vencimiento'!F21</f>
        <v>4.9000000000000002E-2</v>
      </c>
      <c r="G21" s="1413">
        <f>+'[19]N3 Perfil Vencimiento'!G21</f>
        <v>824714</v>
      </c>
      <c r="H21" s="1414">
        <f>+'[19]N3 Perfil Vencimiento'!H21</f>
        <v>4.9000000000000002E-2</v>
      </c>
      <c r="I21" s="1413">
        <f>+'[19]N3 Perfil Vencimiento'!I21</f>
        <v>175778</v>
      </c>
      <c r="J21" s="1414">
        <f>+'[19]N3 Perfil Vencimiento'!J21</f>
        <v>4.9000000000000002E-2</v>
      </c>
      <c r="K21" s="1413">
        <f>+'[19]N3 Perfil Vencimiento'!K21</f>
        <v>0</v>
      </c>
      <c r="L21" s="1414">
        <f>+'[19]N3 Perfil Vencimiento'!L21</f>
        <v>4.9000000000000002E-2</v>
      </c>
    </row>
    <row r="22" spans="2:12" ht="12">
      <c r="B22" s="21"/>
      <c r="C22" s="1413">
        <f>+'[19]N3 Perfil Vencimiento'!C22</f>
        <v>0</v>
      </c>
      <c r="D22" s="1414">
        <f>+'[19]N3 Perfil Vencimiento'!D22</f>
        <v>2.4E-2</v>
      </c>
      <c r="E22" s="1413">
        <f>+'[19]N3 Perfil Vencimiento'!E22</f>
        <v>72839</v>
      </c>
      <c r="F22" s="1414">
        <f>+'[19]N3 Perfil Vencimiento'!F22</f>
        <v>2.4E-2</v>
      </c>
      <c r="G22" s="1413">
        <f>+'[19]N3 Perfil Vencimiento'!G22</f>
        <v>64743</v>
      </c>
      <c r="H22" s="1414">
        <f>+'[19]N3 Perfil Vencimiento'!H22</f>
        <v>2.4E-2</v>
      </c>
      <c r="I22" s="1413">
        <f>+'[19]N3 Perfil Vencimiento'!I22</f>
        <v>0</v>
      </c>
      <c r="J22" s="1414">
        <f>+'[19]N3 Perfil Vencimiento'!J22</f>
        <v>2.4E-2</v>
      </c>
      <c r="K22" s="1413">
        <f>+'[19]N3 Perfil Vencimiento'!K22</f>
        <v>0</v>
      </c>
      <c r="L22" s="1414">
        <f>+'[19]N3 Perfil Vencimiento'!L22</f>
        <v>2.4E-2</v>
      </c>
    </row>
    <row r="23" spans="2:12" ht="12">
      <c r="B23" s="21"/>
      <c r="C23" s="1413">
        <f>+'[19]N3 Perfil Vencimiento'!C23</f>
        <v>0</v>
      </c>
      <c r="D23" s="1414">
        <f>+'[19]N3 Perfil Vencimiento'!D23</f>
        <v>4.4999999999999998E-2</v>
      </c>
      <c r="E23" s="1413">
        <f>+'[19]N3 Perfil Vencimiento'!E23</f>
        <v>25300</v>
      </c>
      <c r="F23" s="1414">
        <f>+'[19]N3 Perfil Vencimiento'!F23</f>
        <v>4.4999999999999998E-2</v>
      </c>
      <c r="G23" s="1413">
        <f>+'[19]N3 Perfil Vencimiento'!G23</f>
        <v>7643</v>
      </c>
      <c r="H23" s="1414">
        <f>+'[19]N3 Perfil Vencimiento'!H23</f>
        <v>4.4999999999999998E-2</v>
      </c>
      <c r="I23" s="1413">
        <f>+'[19]N3 Perfil Vencimiento'!I23</f>
        <v>0</v>
      </c>
      <c r="J23" s="1414">
        <f>+'[19]N3 Perfil Vencimiento'!J23</f>
        <v>4.4999999999999998E-2</v>
      </c>
      <c r="K23" s="1413">
        <f>+'[19]N3 Perfil Vencimiento'!K23</f>
        <v>0</v>
      </c>
      <c r="L23" s="1414">
        <f>+'[19]N3 Perfil Vencimiento'!L23</f>
        <v>4.4999999999999998E-2</v>
      </c>
    </row>
    <row r="24" spans="2:12" ht="12">
      <c r="B24" s="21"/>
      <c r="C24" s="1413">
        <f>+'[19]N3 Perfil Vencimiento'!C24</f>
        <v>0</v>
      </c>
      <c r="D24" s="1414">
        <f>+'[19]N3 Perfil Vencimiento'!D24</f>
        <v>0.04</v>
      </c>
      <c r="E24" s="1413">
        <f>+'[19]N3 Perfil Vencimiento'!E24</f>
        <v>3495</v>
      </c>
      <c r="F24" s="1414">
        <f>+'[19]N3 Perfil Vencimiento'!F24</f>
        <v>0.04</v>
      </c>
      <c r="G24" s="1413">
        <f>+'[19]N3 Perfil Vencimiento'!G24</f>
        <v>1229</v>
      </c>
      <c r="H24" s="1414">
        <f>+'[19]N3 Perfil Vencimiento'!H24</f>
        <v>0.04</v>
      </c>
      <c r="I24" s="1413">
        <f>+'[19]N3 Perfil Vencimiento'!I24</f>
        <v>0</v>
      </c>
      <c r="J24" s="1414">
        <f>+'[19]N3 Perfil Vencimiento'!J24</f>
        <v>0.04</v>
      </c>
      <c r="K24" s="1413">
        <f>+'[19]N3 Perfil Vencimiento'!K24</f>
        <v>0</v>
      </c>
      <c r="L24" s="1414">
        <f>+'[19]N3 Perfil Vencimiento'!L24</f>
        <v>0.04</v>
      </c>
    </row>
    <row r="25" spans="2:12" ht="12">
      <c r="B25" s="21"/>
      <c r="C25" s="1413">
        <f>+'[19]N3 Perfil Vencimiento'!C25</f>
        <v>0</v>
      </c>
      <c r="D25" s="1414">
        <f>+'[19]N3 Perfil Vencimiento'!D25</f>
        <v>4.5999999999999999E-2</v>
      </c>
      <c r="E25" s="1413">
        <f>+'[19]N3 Perfil Vencimiento'!E25</f>
        <v>101031</v>
      </c>
      <c r="F25" s="1414">
        <f>+'[19]N3 Perfil Vencimiento'!F25</f>
        <v>4.5999999999999999E-2</v>
      </c>
      <c r="G25" s="1413">
        <f>+'[19]N3 Perfil Vencimiento'!G25</f>
        <v>108151</v>
      </c>
      <c r="H25" s="1414">
        <f>+'[19]N3 Perfil Vencimiento'!H25</f>
        <v>4.5999999999999999E-2</v>
      </c>
      <c r="I25" s="1413">
        <f>+'[19]N3 Perfil Vencimiento'!I25</f>
        <v>0</v>
      </c>
      <c r="J25" s="1414">
        <f>+'[19]N3 Perfil Vencimiento'!J25</f>
        <v>4.5999999999999999E-2</v>
      </c>
      <c r="K25" s="1413">
        <f>+'[19]N3 Perfil Vencimiento'!K25</f>
        <v>0</v>
      </c>
      <c r="L25" s="1414">
        <f>+'[19]N3 Perfil Vencimiento'!L25</f>
        <v>4.5999999999999999E-2</v>
      </c>
    </row>
    <row r="26" spans="2:12" ht="12">
      <c r="B26" s="21"/>
      <c r="C26" s="1413">
        <f>+'[19]N3 Perfil Vencimiento'!C26</f>
        <v>0</v>
      </c>
      <c r="D26" s="1414">
        <f>+'[19]N3 Perfil Vencimiento'!D26</f>
        <v>1.7999999999999999E-2</v>
      </c>
      <c r="E26" s="1413">
        <f>+'[19]N3 Perfil Vencimiento'!E26</f>
        <v>159626</v>
      </c>
      <c r="F26" s="1414">
        <f>+'[19]N3 Perfil Vencimiento'!F26</f>
        <v>1.7999999999999999E-2</v>
      </c>
      <c r="G26" s="1413">
        <f>+'[19]N3 Perfil Vencimiento'!G26</f>
        <v>0</v>
      </c>
      <c r="H26" s="1414">
        <f>+'[19]N3 Perfil Vencimiento'!H26</f>
        <v>1.7999999999999999E-2</v>
      </c>
      <c r="I26" s="1413">
        <f>+'[19]N3 Perfil Vencimiento'!I26</f>
        <v>589787</v>
      </c>
      <c r="J26" s="1414">
        <f>+'[19]N3 Perfil Vencimiento'!J26</f>
        <v>1.7999999999999999E-2</v>
      </c>
      <c r="K26" s="1413">
        <f>+'[19]N3 Perfil Vencimiento'!K26</f>
        <v>0</v>
      </c>
      <c r="L26" s="1414">
        <f>+'[19]N3 Perfil Vencimiento'!L26</f>
        <v>1.7999999999999999E-2</v>
      </c>
    </row>
    <row r="27" spans="2:12" ht="12">
      <c r="B27" s="21"/>
      <c r="C27" s="1413">
        <f>+'[19]N3 Perfil Vencimiento'!C27</f>
        <v>1850</v>
      </c>
      <c r="D27" s="1414">
        <f>+'[19]N3 Perfil Vencimiento'!D27</f>
        <v>5.3000000000000005E-2</v>
      </c>
      <c r="E27" s="1413">
        <f>+'[19]N3 Perfil Vencimiento'!E27</f>
        <v>189057</v>
      </c>
      <c r="F27" s="1414">
        <f>+'[19]N3 Perfil Vencimiento'!F27</f>
        <v>5.3000000000000005E-2</v>
      </c>
      <c r="G27" s="1413">
        <f>+'[19]N3 Perfil Vencimiento'!G27</f>
        <v>277593</v>
      </c>
      <c r="H27" s="1414">
        <f>+'[19]N3 Perfil Vencimiento'!H27</f>
        <v>5.3000000000000005E-2</v>
      </c>
      <c r="I27" s="1413">
        <f>+'[19]N3 Perfil Vencimiento'!I27</f>
        <v>38604</v>
      </c>
      <c r="J27" s="1414">
        <f>+'[19]N3 Perfil Vencimiento'!J27</f>
        <v>5.3000000000000005E-2</v>
      </c>
      <c r="K27" s="1413">
        <f>+'[19]N3 Perfil Vencimiento'!K27</f>
        <v>0</v>
      </c>
      <c r="L27" s="1414">
        <f>+'[19]N3 Perfil Vencimiento'!L27</f>
        <v>5.3000000000000005E-2</v>
      </c>
    </row>
    <row r="28" spans="2:12" ht="12">
      <c r="B28" s="21"/>
      <c r="C28" s="1413">
        <f>+'[19]N3 Perfil Vencimiento'!C28</f>
        <v>6062</v>
      </c>
      <c r="D28" s="1414">
        <f>+'[19]N3 Perfil Vencimiento'!D28</f>
        <v>1.2E-2</v>
      </c>
      <c r="E28" s="1413">
        <f>+'[19]N3 Perfil Vencimiento'!E28</f>
        <v>0</v>
      </c>
      <c r="F28" s="1414">
        <f>+'[19]N3 Perfil Vencimiento'!F28</f>
        <v>1.2E-2</v>
      </c>
      <c r="G28" s="1413">
        <f>+'[19]N3 Perfil Vencimiento'!G28</f>
        <v>535</v>
      </c>
      <c r="H28" s="1414">
        <f>+'[19]N3 Perfil Vencimiento'!H28</f>
        <v>1.2E-2</v>
      </c>
      <c r="I28" s="1413">
        <f>+'[19]N3 Perfil Vencimiento'!I28</f>
        <v>0</v>
      </c>
      <c r="J28" s="1414">
        <f>+'[19]N3 Perfil Vencimiento'!J28</f>
        <v>1.2E-2</v>
      </c>
      <c r="K28" s="1413">
        <f>+'[19]N3 Perfil Vencimiento'!K28</f>
        <v>0</v>
      </c>
      <c r="L28" s="1414">
        <f>+'[19]N3 Perfil Vencimiento'!L28</f>
        <v>1.2E-2</v>
      </c>
    </row>
    <row r="29" spans="2:12" ht="12">
      <c r="B29" s="21"/>
      <c r="C29" s="1413">
        <f>+'[19]N3 Perfil Vencimiento'!C29</f>
        <v>0</v>
      </c>
      <c r="D29" s="1414">
        <f>+'[19]N3 Perfil Vencimiento'!D29</f>
        <v>5.1000000000000004E-2</v>
      </c>
      <c r="E29" s="1413">
        <f>+'[19]N3 Perfil Vencimiento'!E29</f>
        <v>259219</v>
      </c>
      <c r="F29" s="1414">
        <f>+'[19]N3 Perfil Vencimiento'!F29</f>
        <v>5.1000000000000004E-2</v>
      </c>
      <c r="G29" s="1413">
        <f>+'[19]N3 Perfil Vencimiento'!G29</f>
        <v>95591</v>
      </c>
      <c r="H29" s="1414">
        <f>+'[19]N3 Perfil Vencimiento'!H29</f>
        <v>5.1000000000000004E-2</v>
      </c>
      <c r="I29" s="1413">
        <f>+'[19]N3 Perfil Vencimiento'!I29</f>
        <v>0</v>
      </c>
      <c r="J29" s="1414">
        <f>+'[19]N3 Perfil Vencimiento'!J29</f>
        <v>5.1000000000000004E-2</v>
      </c>
      <c r="K29" s="1413">
        <f>+'[19]N3 Perfil Vencimiento'!K29</f>
        <v>0</v>
      </c>
      <c r="L29" s="1414">
        <f>+'[19]N3 Perfil Vencimiento'!L29</f>
        <v>5.1000000000000004E-2</v>
      </c>
    </row>
    <row r="30" spans="2:12" ht="12">
      <c r="B30" s="21"/>
      <c r="C30" s="1413"/>
      <c r="D30" s="1414"/>
      <c r="E30" s="1413">
        <v>0</v>
      </c>
      <c r="F30" s="1414">
        <v>1.6E-2</v>
      </c>
      <c r="G30" s="1413">
        <v>127727</v>
      </c>
      <c r="H30" s="1414">
        <v>1.6E-2</v>
      </c>
      <c r="I30" s="1413">
        <v>16294</v>
      </c>
      <c r="J30" s="1415"/>
      <c r="K30" s="1413"/>
      <c r="L30" s="1414">
        <v>1.6E-2</v>
      </c>
    </row>
    <row r="31" spans="2:12" ht="12">
      <c r="C31" s="1413">
        <v>0</v>
      </c>
      <c r="G31" s="1413">
        <f>+'IFRS 16'!G38</f>
        <v>0</v>
      </c>
      <c r="H31" s="1415"/>
      <c r="I31" s="1413">
        <f>+'IFRS 16'!H38</f>
        <v>0</v>
      </c>
      <c r="J31" s="1415"/>
      <c r="K31" s="1413">
        <f>+'IFRS 16'!I38</f>
        <v>0</v>
      </c>
      <c r="L31" s="1415"/>
    </row>
    <row r="32" spans="2:12" ht="12">
      <c r="C32" s="398"/>
      <c r="D32" s="399"/>
      <c r="E32" s="398"/>
      <c r="F32" s="399"/>
      <c r="G32" s="398"/>
      <c r="H32" s="400"/>
      <c r="I32" s="1413">
        <f>+'IFRS 16'!H39</f>
        <v>0</v>
      </c>
      <c r="J32" s="400"/>
      <c r="K32" s="1413">
        <f>+'IFRS 16'!I39</f>
        <v>0</v>
      </c>
      <c r="L32" s="400"/>
    </row>
    <row r="36" spans="2:12">
      <c r="B36" s="401" t="s">
        <v>2041</v>
      </c>
      <c r="C36" s="402">
        <f>SUM(C20:C35)</f>
        <v>14284</v>
      </c>
      <c r="D36" s="402">
        <f t="shared" ref="D36:L36" si="1">SUM(D20:D35)</f>
        <v>0.36400000000000005</v>
      </c>
      <c r="E36" s="402">
        <f t="shared" si="1"/>
        <v>1734984</v>
      </c>
      <c r="F36" s="402">
        <f t="shared" si="1"/>
        <v>0.38000000000000006</v>
      </c>
      <c r="G36" s="402">
        <f t="shared" si="1"/>
        <v>1595971</v>
      </c>
      <c r="H36" s="402">
        <f t="shared" si="1"/>
        <v>0.38000000000000006</v>
      </c>
      <c r="I36" s="402">
        <f t="shared" si="1"/>
        <v>820463</v>
      </c>
      <c r="J36" s="402">
        <f t="shared" si="1"/>
        <v>0.36400000000000005</v>
      </c>
      <c r="K36" s="402">
        <f t="shared" si="1"/>
        <v>0</v>
      </c>
      <c r="L36" s="402">
        <f t="shared" si="1"/>
        <v>0.38000000000000006</v>
      </c>
    </row>
    <row r="37" spans="2:12">
      <c r="B37" s="403" t="s">
        <v>1896</v>
      </c>
      <c r="C37" s="404">
        <f>+C36-C8</f>
        <v>0</v>
      </c>
      <c r="D37" s="398"/>
      <c r="E37" s="404">
        <f>+E36-E8</f>
        <v>-6199</v>
      </c>
      <c r="F37" s="398"/>
      <c r="G37" s="404">
        <f>+G36-G8</f>
        <v>109118</v>
      </c>
      <c r="H37" s="398"/>
      <c r="I37" s="404">
        <f>+I36-I8</f>
        <v>16294</v>
      </c>
      <c r="J37" s="398"/>
      <c r="K37" s="404">
        <f>+K36-K8</f>
        <v>0</v>
      </c>
      <c r="L37" s="398"/>
    </row>
    <row r="42" spans="2:12">
      <c r="F42" s="389">
        <v>1911752.289611663</v>
      </c>
      <c r="G42" s="389">
        <v>1074425.192308211</v>
      </c>
      <c r="H42" s="389">
        <v>157290.33608012655</v>
      </c>
    </row>
  </sheetData>
  <mergeCells count="11">
    <mergeCell ref="K3:L3"/>
    <mergeCell ref="B3:B4"/>
    <mergeCell ref="C3:D3"/>
    <mergeCell ref="E3:F3"/>
    <mergeCell ref="G3:H3"/>
    <mergeCell ref="I3:J3"/>
    <mergeCell ref="C19:D19"/>
    <mergeCell ref="E19:F19"/>
    <mergeCell ref="G19:H19"/>
    <mergeCell ref="I19:J19"/>
    <mergeCell ref="K19:L19"/>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7ED03"/>
  </sheetPr>
  <dimension ref="A3:I30"/>
  <sheetViews>
    <sheetView showGridLines="0" topLeftCell="A3" workbookViewId="0">
      <selection activeCell="G21" sqref="G21"/>
    </sheetView>
  </sheetViews>
  <sheetFormatPr baseColWidth="10" defaultColWidth="0" defaultRowHeight="12" zeroHeight="1"/>
  <cols>
    <col min="1" max="1" width="11.5703125" style="157" customWidth="1"/>
    <col min="2" max="2" width="35.7109375" style="157" customWidth="1"/>
    <col min="3" max="3" width="15.5703125" style="157" customWidth="1"/>
    <col min="4" max="4" width="17.7109375" style="157" customWidth="1"/>
    <col min="5" max="5" width="16.7109375" style="157" customWidth="1"/>
    <col min="6" max="6" width="15.140625" style="157" customWidth="1"/>
    <col min="7" max="7" width="14.85546875" style="157" customWidth="1"/>
    <col min="8" max="8" width="15.28515625" style="157" customWidth="1"/>
    <col min="9" max="9" width="14.85546875" style="157" customWidth="1"/>
    <col min="10" max="16384" width="11.5703125" style="157" hidden="1"/>
  </cols>
  <sheetData>
    <row r="3" spans="2:5" ht="15" customHeight="1">
      <c r="B3" s="1228" t="s">
        <v>1815</v>
      </c>
      <c r="C3" s="1229" t="s">
        <v>1816</v>
      </c>
      <c r="D3" s="1229" t="s">
        <v>1206</v>
      </c>
    </row>
    <row r="4" spans="2:5" ht="15" customHeight="1">
      <c r="B4" s="1232" t="s">
        <v>1129</v>
      </c>
      <c r="C4" s="1233" t="s">
        <v>1817</v>
      </c>
      <c r="D4" s="1234">
        <f t="shared" ref="D4:D9" si="0">+D12</f>
        <v>0.1086</v>
      </c>
    </row>
    <row r="5" spans="2:5" ht="15" customHeight="1">
      <c r="B5" s="1232" t="s">
        <v>1129</v>
      </c>
      <c r="C5" s="1233" t="s">
        <v>1818</v>
      </c>
      <c r="D5" s="1234">
        <f t="shared" si="0"/>
        <v>2.2800000000000001E-2</v>
      </c>
    </row>
    <row r="6" spans="2:5" ht="15" customHeight="1">
      <c r="B6" s="1232" t="s">
        <v>1812</v>
      </c>
      <c r="C6" s="1233" t="s">
        <v>1818</v>
      </c>
      <c r="D6" s="1234">
        <f t="shared" si="0"/>
        <v>0.73180000000000001</v>
      </c>
    </row>
    <row r="7" spans="2:5" ht="15" customHeight="1">
      <c r="B7" s="1232" t="s">
        <v>1801</v>
      </c>
      <c r="C7" s="1233" t="s">
        <v>1818</v>
      </c>
      <c r="D7" s="1234">
        <f t="shared" si="0"/>
        <v>0.12740000000000001</v>
      </c>
    </row>
    <row r="8" spans="2:5" ht="15" customHeight="1">
      <c r="B8" s="1232" t="s">
        <v>2128</v>
      </c>
      <c r="C8" s="1233" t="s">
        <v>1818</v>
      </c>
      <c r="D8" s="1234">
        <f t="shared" si="0"/>
        <v>6.4000000000000003E-3</v>
      </c>
    </row>
    <row r="9" spans="2:5" ht="15" customHeight="1">
      <c r="B9" s="1232" t="s">
        <v>1813</v>
      </c>
      <c r="C9" s="1233" t="s">
        <v>1818</v>
      </c>
      <c r="D9" s="1234">
        <f t="shared" si="0"/>
        <v>3.0000000000000001E-3</v>
      </c>
    </row>
    <row r="10" spans="2:5" ht="15" customHeight="1">
      <c r="B10" s="1230" t="s">
        <v>1265</v>
      </c>
      <c r="C10" s="1231"/>
      <c r="D10" s="2289">
        <f>+SUM(D4:D9)</f>
        <v>0.99999999999999989</v>
      </c>
      <c r="E10" s="245" t="s">
        <v>2100</v>
      </c>
    </row>
    <row r="11" spans="2:5">
      <c r="B11" s="188"/>
      <c r="C11" s="188"/>
      <c r="D11" s="188"/>
    </row>
    <row r="12" spans="2:5">
      <c r="B12" s="188" t="s">
        <v>1819</v>
      </c>
      <c r="C12" s="246">
        <f>+'[19]N3 Tasa de interes'!C12</f>
        <v>143681174</v>
      </c>
      <c r="D12" s="247">
        <f>+ROUND(C12/$C$18,4)</f>
        <v>0.1086</v>
      </c>
    </row>
    <row r="13" spans="2:5">
      <c r="B13" s="188" t="s">
        <v>1820</v>
      </c>
      <c r="C13" s="246">
        <f>+'[19]N3 Tasa de interes'!C13</f>
        <v>30175334</v>
      </c>
      <c r="D13" s="247">
        <f>+ROUND(C13/$C$18,4)</f>
        <v>2.2800000000000001E-2</v>
      </c>
    </row>
    <row r="14" spans="2:5">
      <c r="B14" s="188" t="s">
        <v>1812</v>
      </c>
      <c r="C14" s="246">
        <f>+'[19]N3 Tasa de interes'!C14</f>
        <v>968661127</v>
      </c>
      <c r="D14" s="247">
        <f>+ROUND(C14/$C$18,4)-0.0001</f>
        <v>0.73180000000000001</v>
      </c>
    </row>
    <row r="15" spans="2:5">
      <c r="B15" s="188" t="s">
        <v>1821</v>
      </c>
      <c r="C15" s="246">
        <f>+'[19]N3 Tasa de interes'!C15</f>
        <v>168579944</v>
      </c>
      <c r="D15" s="247">
        <f>+ROUND(C15/$C$18,4)</f>
        <v>0.12740000000000001</v>
      </c>
    </row>
    <row r="16" spans="2:5">
      <c r="B16" s="188" t="s">
        <v>2128</v>
      </c>
      <c r="C16" s="246">
        <f>+'[19]N3 Tasa de interes'!C16</f>
        <v>8457891</v>
      </c>
      <c r="D16" s="247">
        <f>+ROUND(C16/$C$18,4)</f>
        <v>6.4000000000000003E-3</v>
      </c>
    </row>
    <row r="17" spans="2:4">
      <c r="B17" s="188" t="s">
        <v>1813</v>
      </c>
      <c r="C17" s="246">
        <f>+'[19]N3 Tasa de interes'!C17</f>
        <v>4021681</v>
      </c>
      <c r="D17" s="247">
        <f>+ROUND(C17/$C$18,4)</f>
        <v>3.0000000000000001E-3</v>
      </c>
    </row>
    <row r="18" spans="2:4">
      <c r="B18" s="248" t="s">
        <v>1413</v>
      </c>
      <c r="C18" s="249">
        <f>+SUM(C12:C17)</f>
        <v>1323577151</v>
      </c>
      <c r="D18" s="250">
        <f>+SUM(D12:D17)</f>
        <v>0.99999999999999989</v>
      </c>
    </row>
    <row r="19" spans="2:4">
      <c r="B19" s="188"/>
      <c r="C19" s="246"/>
      <c r="D19" s="188"/>
    </row>
    <row r="20" spans="2:4">
      <c r="B20" s="251" t="s">
        <v>2051</v>
      </c>
      <c r="C20" s="251"/>
      <c r="D20" s="251"/>
    </row>
    <row r="21" spans="2:4">
      <c r="B21" s="188" t="s">
        <v>1818</v>
      </c>
      <c r="C21" s="188"/>
      <c r="D21" s="252">
        <f>+D5+D6+D7+D9+D8</f>
        <v>0.89140000000000008</v>
      </c>
    </row>
    <row r="22" spans="2:4">
      <c r="B22" s="188" t="s">
        <v>1817</v>
      </c>
      <c r="C22" s="188"/>
      <c r="D22" s="252">
        <f>+D4</f>
        <v>0.1086</v>
      </c>
    </row>
    <row r="23" spans="2:4">
      <c r="B23" s="253" t="s">
        <v>1265</v>
      </c>
      <c r="C23" s="253"/>
      <c r="D23" s="254">
        <f>+SUM(D21:D22)</f>
        <v>1</v>
      </c>
    </row>
    <row r="24" spans="2:4">
      <c r="B24" s="188" t="s">
        <v>1822</v>
      </c>
      <c r="C24" s="248"/>
      <c r="D24" s="2412">
        <f>+ROUND((D5/(D6+D7+D9+D5)),3)</f>
        <v>2.5999999999999999E-2</v>
      </c>
    </row>
    <row r="25" spans="2:4">
      <c r="B25" s="188" t="s">
        <v>1823</v>
      </c>
      <c r="C25" s="188"/>
      <c r="D25" s="2412">
        <f>+ROUND((D6/(D6+D7+D9+D5)),3)</f>
        <v>0.82699999999999996</v>
      </c>
    </row>
    <row r="26" spans="2:4">
      <c r="B26" s="188" t="s">
        <v>1801</v>
      </c>
      <c r="C26" s="188"/>
      <c r="D26" s="2412">
        <f>+ROUND((D7/(D7+D6+D9+D5)),3)</f>
        <v>0.14399999999999999</v>
      </c>
    </row>
    <row r="27" spans="2:4">
      <c r="B27" s="188" t="s">
        <v>1813</v>
      </c>
      <c r="C27" s="188"/>
      <c r="D27" s="255">
        <f>+ROUND((D9/(D9+D7+D6+D5+D8)),3)</f>
        <v>3.0000000000000001E-3</v>
      </c>
    </row>
    <row r="28" spans="2:4">
      <c r="B28" s="253" t="s">
        <v>1265</v>
      </c>
      <c r="C28" s="253"/>
      <c r="D28" s="254">
        <f>+SUM(D24:D27)</f>
        <v>1</v>
      </c>
    </row>
    <row r="29" spans="2:4"/>
    <row r="30" spans="2:4"/>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67ED03"/>
  </sheetPr>
  <dimension ref="A2:I29"/>
  <sheetViews>
    <sheetView showGridLines="0" topLeftCell="A2" workbookViewId="0">
      <selection activeCell="B4" sqref="B4:F5"/>
    </sheetView>
  </sheetViews>
  <sheetFormatPr baseColWidth="10" defaultColWidth="0" defaultRowHeight="12" customHeight="1" zeroHeight="1"/>
  <cols>
    <col min="1" max="1" width="11.5703125" style="21" customWidth="1"/>
    <col min="2" max="2" width="42.7109375" style="21" bestFit="1" customWidth="1"/>
    <col min="3" max="3" width="15" style="21" customWidth="1"/>
    <col min="4" max="4" width="17.7109375" style="21" customWidth="1"/>
    <col min="5" max="5" width="16.7109375" style="21" customWidth="1"/>
    <col min="6" max="6" width="15.140625" style="21" customWidth="1"/>
    <col min="7" max="7" width="14.85546875" style="21" customWidth="1"/>
    <col min="8" max="8" width="15.28515625" style="21" customWidth="1"/>
    <col min="9" max="9" width="14.85546875" style="21" customWidth="1"/>
    <col min="10" max="16384" width="11.5703125" style="21" hidden="1"/>
  </cols>
  <sheetData>
    <row r="2" spans="2:6">
      <c r="B2" s="1080" t="s">
        <v>3033</v>
      </c>
    </row>
    <row r="3" spans="2:6">
      <c r="B3" s="1080"/>
    </row>
    <row r="4" spans="2:6" ht="36">
      <c r="B4" s="1417" t="s">
        <v>1258</v>
      </c>
      <c r="C4" s="1417" t="s">
        <v>1824</v>
      </c>
      <c r="D4" s="1417" t="s">
        <v>1825</v>
      </c>
      <c r="E4" s="1417" t="s">
        <v>1826</v>
      </c>
      <c r="F4" s="1417" t="s">
        <v>1827</v>
      </c>
    </row>
    <row r="5" spans="2:6" ht="15" customHeight="1">
      <c r="B5" s="1418" t="s">
        <v>2480</v>
      </c>
      <c r="C5" s="1419">
        <f>+'[19]N3 Análisis de Sensibilización'!C5</f>
        <v>144212201</v>
      </c>
      <c r="D5" s="1420" t="s">
        <v>1828</v>
      </c>
      <c r="E5" s="1420">
        <f>+'[19]N3 Análisis de Sensibilización'!E5</f>
        <v>229</v>
      </c>
      <c r="F5" s="1419">
        <f>+'[19]N3 Análisis de Sensibilización'!F5</f>
        <v>3306348</v>
      </c>
    </row>
    <row r="6" spans="2:6"/>
    <row r="7" spans="2:6">
      <c r="C7" s="1081">
        <f>+'N16.4 Préstamos CP'!I30+'N16.4 Préstamos LP'!J26-C5</f>
        <v>30315333</v>
      </c>
    </row>
    <row r="8" spans="2:6"/>
    <row r="9" spans="2:6"/>
    <row r="10" spans="2:6"/>
    <row r="12" spans="2:6" ht="12" hidden="1" customHeight="1">
      <c r="C12" s="1066">
        <f>+'[18]N3 Tasa de interes'!C13</f>
        <v>122061269</v>
      </c>
      <c r="D12" s="21" t="e">
        <f>+ROUND(C12/$C$19,4)</f>
        <v>#DIV/0!</v>
      </c>
    </row>
    <row r="13" spans="2:6" ht="12" hidden="1" customHeight="1">
      <c r="C13" s="1066">
        <f>+'[18]N3 Tasa de interes'!C14</f>
        <v>136475069</v>
      </c>
    </row>
    <row r="14" spans="2:6" ht="12" hidden="1" customHeight="1">
      <c r="C14" s="1066">
        <f>+'[18]N3 Tasa de interes'!C15</f>
        <v>835406442</v>
      </c>
    </row>
    <row r="15" spans="2:6" ht="12" hidden="1" customHeight="1">
      <c r="C15" s="1066">
        <f>+'[18]N3 Tasa de interes'!C16</f>
        <v>188886041</v>
      </c>
    </row>
    <row r="29" spans="4:4" ht="12" hidden="1" customHeight="1">
      <c r="D29" s="21" t="e">
        <f>+ROUND((D9/(D9+D7+D6+D5)),3)</f>
        <v>#VALUE!</v>
      </c>
    </row>
  </sheetData>
  <conditionalFormatting sqref="C7">
    <cfRule type="cellIs" dxfId="5" priority="1" operator="notEqual">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7ED03"/>
  </sheetPr>
  <dimension ref="A3:I29"/>
  <sheetViews>
    <sheetView showGridLines="0" topLeftCell="A3" workbookViewId="0">
      <selection activeCell="C6" sqref="C6"/>
    </sheetView>
  </sheetViews>
  <sheetFormatPr baseColWidth="10" defaultColWidth="0" defaultRowHeight="13.9" customHeight="1" zeroHeight="1"/>
  <cols>
    <col min="1" max="1" width="11.5703125" style="157" customWidth="1"/>
    <col min="2" max="2" width="33" style="157" customWidth="1"/>
    <col min="3" max="3" width="14.5703125" style="157" customWidth="1"/>
    <col min="4" max="4" width="17.7109375" style="157" customWidth="1"/>
    <col min="5" max="5" width="16.7109375" style="157" customWidth="1"/>
    <col min="6" max="6" width="15.140625" style="157" customWidth="1"/>
    <col min="7" max="7" width="14.85546875" style="157" customWidth="1"/>
    <col min="8" max="8" width="15.28515625" style="157" customWidth="1"/>
    <col min="9" max="9" width="14.85546875" style="157" customWidth="1"/>
    <col min="10" max="16384" width="11.5703125" style="157" hidden="1"/>
  </cols>
  <sheetData>
    <row r="3" spans="2:6" ht="15" customHeight="1">
      <c r="B3" s="2604" t="s">
        <v>976</v>
      </c>
      <c r="C3" s="239">
        <f>+Activo!D2</f>
        <v>45565</v>
      </c>
      <c r="D3" s="239">
        <f>+Activo!E2</f>
        <v>45291</v>
      </c>
      <c r="F3" s="157" t="s">
        <v>2191</v>
      </c>
    </row>
    <row r="4" spans="2:6" ht="15" customHeight="1">
      <c r="B4" s="2605"/>
      <c r="C4" s="1235" t="s">
        <v>967</v>
      </c>
      <c r="D4" s="1235" t="s">
        <v>967</v>
      </c>
    </row>
    <row r="5" spans="2:6" ht="15" customHeight="1">
      <c r="B5" s="1238" t="s">
        <v>1327</v>
      </c>
      <c r="C5" s="1239">
        <f>6407456+215741</f>
        <v>6623197</v>
      </c>
      <c r="D5" s="1239">
        <v>5346594</v>
      </c>
      <c r="F5" s="308">
        <f>(+'Balance Septiembre 2024'!K42+'Balance Septiembre 2024'!K43+'Balance Septiembre 2024'!K73)/1000</f>
        <v>215740.61900000001</v>
      </c>
    </row>
    <row r="6" spans="2:6" ht="15" customHeight="1">
      <c r="B6" s="1238" t="s">
        <v>1328</v>
      </c>
      <c r="C6" s="1239">
        <f>58604557+1406720</f>
        <v>60011277</v>
      </c>
      <c r="D6" s="1239">
        <v>94498478</v>
      </c>
      <c r="F6" s="308">
        <f>(+'Balance Septiembre 2024'!K39+'Balance Septiembre 2024'!K40)/1000</f>
        <v>1406720</v>
      </c>
    </row>
    <row r="7" spans="2:6" ht="15" customHeight="1">
      <c r="B7" s="1238" t="s">
        <v>1329</v>
      </c>
      <c r="C7" s="1240">
        <v>9863000</v>
      </c>
      <c r="D7" s="1239">
        <v>10950338</v>
      </c>
      <c r="F7" s="308"/>
    </row>
    <row r="8" spans="2:6" ht="15" customHeight="1">
      <c r="B8" s="1236" t="s">
        <v>1109</v>
      </c>
      <c r="C8" s="1237">
        <f>+SUM(C5:C7)</f>
        <v>76497474</v>
      </c>
      <c r="D8" s="1237">
        <f>+SUM(D5:D7)</f>
        <v>110795410</v>
      </c>
      <c r="F8" s="308">
        <f>SUM(F5:F7)</f>
        <v>1622460.6189999999</v>
      </c>
    </row>
    <row r="9" spans="2:6" ht="12">
      <c r="B9" s="188"/>
      <c r="C9" s="188"/>
      <c r="D9" s="188"/>
    </row>
    <row r="10" spans="2:6" ht="12">
      <c r="B10" s="242" t="s">
        <v>1330</v>
      </c>
      <c r="C10" s="243">
        <f>+C8-Activo!D5</f>
        <v>0</v>
      </c>
      <c r="D10" s="243">
        <f>+D8-Activo!E5</f>
        <v>0</v>
      </c>
    </row>
    <row r="29" spans="4:4" ht="13.9" hidden="1" customHeight="1">
      <c r="D29" s="157">
        <f>+ROUND((D9/(D9+D7+D6+D5)),3)</f>
        <v>0</v>
      </c>
    </row>
  </sheetData>
  <mergeCells count="1">
    <mergeCell ref="B3:B4"/>
  </mergeCells>
  <pageMargins left="0.7" right="0.7" top="0.75" bottom="0.75" header="0.3" footer="0.3"/>
  <pageSetup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67ED03"/>
  </sheetPr>
  <dimension ref="A3:I28"/>
  <sheetViews>
    <sheetView showGridLines="0" topLeftCell="A3" workbookViewId="0">
      <selection activeCell="E16" sqref="E16"/>
    </sheetView>
  </sheetViews>
  <sheetFormatPr baseColWidth="10" defaultColWidth="0" defaultRowHeight="0" customHeight="1" zeroHeight="1"/>
  <cols>
    <col min="1" max="1" width="11.5703125" style="157" customWidth="1"/>
    <col min="2" max="2" width="31" style="157" customWidth="1"/>
    <col min="3" max="3" width="20.28515625" style="157" customWidth="1"/>
    <col min="4" max="4" width="17.7109375" style="157" customWidth="1"/>
    <col min="5" max="5" width="16.7109375" style="157" customWidth="1"/>
    <col min="6" max="6" width="15.140625" style="157" customWidth="1"/>
    <col min="7" max="7" width="11.5703125" style="157" hidden="1" customWidth="1"/>
    <col min="8" max="9" width="0" style="157" hidden="1" customWidth="1"/>
    <col min="10" max="16384" width="11.5703125" style="157" hidden="1"/>
  </cols>
  <sheetData>
    <row r="3" spans="2:7" ht="15" customHeight="1" thickBot="1">
      <c r="B3" s="2606" t="s">
        <v>1258</v>
      </c>
      <c r="C3" s="2606" t="s">
        <v>1331</v>
      </c>
      <c r="D3" s="405">
        <f>+'N4 Efectivo y Eq.'!C3</f>
        <v>45565</v>
      </c>
      <c r="E3" s="405">
        <f>+'N4 Efectivo y Eq.'!D3</f>
        <v>45291</v>
      </c>
    </row>
    <row r="4" spans="2:7" ht="15" customHeight="1">
      <c r="B4" s="2607"/>
      <c r="C4" s="2607"/>
      <c r="D4" s="406" t="s">
        <v>967</v>
      </c>
      <c r="E4" s="406" t="s">
        <v>967</v>
      </c>
      <c r="G4" s="1864">
        <v>44926</v>
      </c>
    </row>
    <row r="5" spans="2:7" ht="15" hidden="1" customHeight="1">
      <c r="B5" s="240" t="s">
        <v>2151</v>
      </c>
      <c r="C5" s="240" t="s">
        <v>1328</v>
      </c>
      <c r="D5" s="241">
        <v>0</v>
      </c>
      <c r="E5" s="241">
        <v>0</v>
      </c>
      <c r="G5" s="1865" t="s">
        <v>967</v>
      </c>
    </row>
    <row r="6" spans="2:7" ht="15" customHeight="1">
      <c r="B6" s="1238" t="s">
        <v>1259</v>
      </c>
      <c r="C6" s="1238" t="s">
        <v>1328</v>
      </c>
      <c r="D6" s="1416">
        <v>58604557</v>
      </c>
      <c r="E6" s="1240">
        <v>88546101</v>
      </c>
      <c r="G6" s="1558">
        <v>169655218</v>
      </c>
    </row>
    <row r="7" spans="2:7" ht="15" customHeight="1">
      <c r="B7" s="1238" t="s">
        <v>1260</v>
      </c>
      <c r="C7" s="1238" t="s">
        <v>1328</v>
      </c>
      <c r="D7" s="1240">
        <v>0</v>
      </c>
      <c r="E7" s="1240">
        <v>3266177</v>
      </c>
      <c r="F7" s="209"/>
      <c r="G7" s="1557" t="s">
        <v>1983</v>
      </c>
    </row>
    <row r="8" spans="2:7" ht="15" customHeight="1">
      <c r="B8" s="1238" t="s">
        <v>1261</v>
      </c>
      <c r="C8" s="1238" t="s">
        <v>1328</v>
      </c>
      <c r="D8" s="1240">
        <v>0</v>
      </c>
      <c r="E8" s="1240">
        <v>681000</v>
      </c>
      <c r="G8" s="1557" t="s">
        <v>1983</v>
      </c>
    </row>
    <row r="9" spans="2:7" ht="15" customHeight="1">
      <c r="B9" s="1238" t="s">
        <v>1262</v>
      </c>
      <c r="C9" s="1238" t="s">
        <v>1328</v>
      </c>
      <c r="D9" s="1240">
        <v>0</v>
      </c>
      <c r="E9" s="1240">
        <v>2005200</v>
      </c>
      <c r="G9" s="1558">
        <v>1688395</v>
      </c>
    </row>
    <row r="10" spans="2:7" ht="15" hidden="1" customHeight="1">
      <c r="B10" s="1238" t="s">
        <v>1264</v>
      </c>
      <c r="C10" s="1238" t="s">
        <v>1328</v>
      </c>
      <c r="D10" s="1416">
        <v>0</v>
      </c>
      <c r="E10" s="1240">
        <v>0</v>
      </c>
      <c r="G10" s="1558">
        <v>80076</v>
      </c>
    </row>
    <row r="11" spans="2:7" ht="15" hidden="1" customHeight="1">
      <c r="B11" s="1909" t="s">
        <v>2547</v>
      </c>
      <c r="C11" s="1238" t="s">
        <v>1328</v>
      </c>
      <c r="D11" s="1910"/>
      <c r="E11" s="1910">
        <v>0</v>
      </c>
      <c r="G11" s="1558"/>
    </row>
    <row r="12" spans="2:7" ht="15" customHeight="1">
      <c r="B12" s="1238" t="s">
        <v>1259</v>
      </c>
      <c r="C12" s="1238" t="s">
        <v>2546</v>
      </c>
      <c r="D12" s="1416">
        <v>2592000</v>
      </c>
      <c r="E12" s="1416">
        <v>6829936</v>
      </c>
      <c r="G12" s="1558">
        <v>3151717</v>
      </c>
    </row>
    <row r="13" spans="2:7" ht="15" customHeight="1">
      <c r="B13" s="1238" t="s">
        <v>1260</v>
      </c>
      <c r="C13" s="1238" t="s">
        <v>2546</v>
      </c>
      <c r="D13" s="1416">
        <v>2331000</v>
      </c>
      <c r="E13" s="1416">
        <v>523238</v>
      </c>
      <c r="G13" s="1558">
        <v>1623449</v>
      </c>
    </row>
    <row r="14" spans="2:7" ht="15" customHeight="1">
      <c r="B14" s="1238" t="s">
        <v>1261</v>
      </c>
      <c r="C14" s="1238" t="s">
        <v>2546</v>
      </c>
      <c r="D14" s="1240">
        <v>0</v>
      </c>
      <c r="E14" s="1416">
        <v>133000</v>
      </c>
      <c r="G14" s="1558">
        <v>1241343</v>
      </c>
    </row>
    <row r="15" spans="2:7" ht="15" customHeight="1">
      <c r="B15" s="1238" t="s">
        <v>1262</v>
      </c>
      <c r="C15" s="1238" t="s">
        <v>2546</v>
      </c>
      <c r="D15" s="1240">
        <v>2870000</v>
      </c>
      <c r="E15" s="1416">
        <v>1422910</v>
      </c>
      <c r="G15" s="1558">
        <v>367102</v>
      </c>
    </row>
    <row r="16" spans="2:7" ht="15" customHeight="1">
      <c r="B16" s="1238" t="s">
        <v>1264</v>
      </c>
      <c r="C16" s="1238" t="s">
        <v>2546</v>
      </c>
      <c r="D16" s="1416">
        <v>870000</v>
      </c>
      <c r="E16" s="1416">
        <v>340136</v>
      </c>
      <c r="G16" s="1558">
        <v>459127</v>
      </c>
    </row>
    <row r="17" spans="2:7" ht="15" customHeight="1">
      <c r="B17" s="1238" t="s">
        <v>2547</v>
      </c>
      <c r="C17" s="1238" t="s">
        <v>2546</v>
      </c>
      <c r="D17" s="1240">
        <v>1200000</v>
      </c>
      <c r="E17" s="1416">
        <v>1701118</v>
      </c>
      <c r="G17" s="1558">
        <v>162045</v>
      </c>
    </row>
    <row r="18" spans="2:7" ht="15" customHeight="1">
      <c r="B18" s="1238" t="s">
        <v>2360</v>
      </c>
      <c r="C18" s="1238" t="s">
        <v>1328</v>
      </c>
      <c r="D18" s="1240">
        <f>+'N4 Efectivo y Eq.'!F6</f>
        <v>1406720</v>
      </c>
      <c r="E18" s="1910">
        <v>0</v>
      </c>
      <c r="G18" s="1558"/>
    </row>
    <row r="19" spans="2:7" ht="15" customHeight="1">
      <c r="B19" s="1241" t="s">
        <v>1109</v>
      </c>
      <c r="C19" s="1241"/>
      <c r="D19" s="1242">
        <f>+SUM(D5:D18)</f>
        <v>69874277</v>
      </c>
      <c r="E19" s="1242">
        <f>+SUM(E5:E17)</f>
        <v>105448816</v>
      </c>
      <c r="G19" s="1558"/>
    </row>
    <row r="20" spans="2:7" ht="15" customHeight="1" thickBot="1">
      <c r="B20" s="1906"/>
      <c r="C20" s="1906"/>
      <c r="D20" s="1907"/>
      <c r="E20" s="1908"/>
      <c r="G20" s="1558"/>
    </row>
    <row r="21" spans="2:7" ht="15" customHeight="1" thickBot="1">
      <c r="D21" s="244">
        <f>+D19-'N4 Efectivo y Eq.'!C6-'N4 Efectivo y Eq.'!C7</f>
        <v>0</v>
      </c>
      <c r="E21" s="244">
        <f>+E19-'N4 Efectivo y Eq.'!D6-'N4 Efectivo y Eq.'!D7</f>
        <v>0</v>
      </c>
      <c r="G21" s="1866">
        <v>178428472</v>
      </c>
    </row>
    <row r="22" spans="2:7" ht="12" hidden="1"/>
    <row r="23" spans="2:7" ht="12" hidden="1">
      <c r="B23" s="242" t="s">
        <v>1330</v>
      </c>
      <c r="C23" s="242"/>
      <c r="D23" s="407">
        <f>+D19-'N4 Efectivo y Eq.'!C6-'N4 Efectivo y Eq.'!C7</f>
        <v>0</v>
      </c>
      <c r="E23" s="407">
        <f>+E19-'N4 Efectivo y Eq.'!D6-'N4 Efectivo y Eq.'!D7</f>
        <v>0</v>
      </c>
    </row>
    <row r="24" spans="2:7" ht="12" hidden="1"/>
    <row r="25" spans="2:7" ht="12" hidden="1">
      <c r="D25" s="244"/>
    </row>
    <row r="26" spans="2:7" ht="12" hidden="1"/>
    <row r="27" spans="2:7" ht="13.9" customHeight="1"/>
    <row r="28" spans="2:7" ht="13.9" customHeight="1"/>
  </sheetData>
  <mergeCells count="2">
    <mergeCell ref="B3:B4"/>
    <mergeCell ref="C3:C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7ED03"/>
  </sheetPr>
  <dimension ref="A2:W54"/>
  <sheetViews>
    <sheetView showGridLines="0" zoomScaleNormal="100" workbookViewId="0">
      <selection activeCell="C9" sqref="C9"/>
    </sheetView>
  </sheetViews>
  <sheetFormatPr baseColWidth="10" defaultColWidth="11.5703125" defaultRowHeight="12"/>
  <cols>
    <col min="1" max="1" width="11.5703125" style="21"/>
    <col min="2" max="2" width="59.42578125" style="21" bestFit="1" customWidth="1"/>
    <col min="3" max="4" width="14.140625" style="21" customWidth="1"/>
    <col min="5" max="6" width="11.5703125" style="21"/>
    <col min="7" max="7" width="15.28515625" style="1878" customWidth="1"/>
    <col min="8" max="10" width="14.42578125" style="21" customWidth="1"/>
    <col min="11" max="11" width="11" style="21" customWidth="1"/>
    <col min="12" max="14" width="14.42578125" style="21" customWidth="1"/>
    <col min="15" max="15" width="11.5703125" style="21" hidden="1" customWidth="1"/>
    <col min="16" max="25" width="0" style="21" hidden="1" customWidth="1"/>
    <col min="26" max="16384" width="11.5703125" style="21"/>
  </cols>
  <sheetData>
    <row r="2" spans="2:23">
      <c r="B2" s="2631" t="s">
        <v>1488</v>
      </c>
      <c r="C2" s="1766">
        <f>+'N4.1 Equivalente Efe.'!D3</f>
        <v>45565</v>
      </c>
      <c r="D2" s="1766">
        <f>[27]Activo!$E$2</f>
        <v>45291</v>
      </c>
      <c r="O2" s="2074"/>
      <c r="P2" s="2621" t="s">
        <v>1508</v>
      </c>
      <c r="Q2" s="2621" t="s">
        <v>1509</v>
      </c>
      <c r="R2" s="2624" t="s">
        <v>1510</v>
      </c>
      <c r="T2" s="2627" t="s">
        <v>1508</v>
      </c>
      <c r="U2" s="2629" t="s">
        <v>1509</v>
      </c>
      <c r="V2" s="2618" t="s">
        <v>1510</v>
      </c>
    </row>
    <row r="3" spans="2:23">
      <c r="B3" s="2631"/>
      <c r="C3" s="1767" t="s">
        <v>967</v>
      </c>
      <c r="D3" s="1767" t="s">
        <v>967</v>
      </c>
      <c r="O3" s="2075"/>
      <c r="P3" s="2622"/>
      <c r="Q3" s="2622"/>
      <c r="R3" s="2625"/>
      <c r="T3" s="2628"/>
      <c r="U3" s="2630"/>
      <c r="V3" s="2619"/>
    </row>
    <row r="4" spans="2:23">
      <c r="B4" s="2445" t="s">
        <v>1489</v>
      </c>
      <c r="C4" s="2442">
        <f>+'[19]N5 Deudores y Riesgo de Crédito'!C4</f>
        <v>159581554</v>
      </c>
      <c r="D4" s="2442">
        <f>168410343-575</f>
        <v>168409768</v>
      </c>
      <c r="E4" s="2077">
        <f>+C4-D4</f>
        <v>-8828214</v>
      </c>
      <c r="F4" s="21" t="s">
        <v>2576</v>
      </c>
      <c r="G4" s="2182">
        <f>+C4+C5+C6</f>
        <v>168372336</v>
      </c>
      <c r="O4" s="2078"/>
      <c r="P4" s="2623"/>
      <c r="Q4" s="2623"/>
      <c r="R4" s="2626"/>
      <c r="T4" s="2628"/>
      <c r="U4" s="2630"/>
      <c r="V4" s="2619"/>
    </row>
    <row r="5" spans="2:23">
      <c r="B5" s="2445" t="s">
        <v>1490</v>
      </c>
      <c r="C5" s="2442">
        <f>+'[19]N5 Deudores y Riesgo de Crédito'!C5</f>
        <v>760649</v>
      </c>
      <c r="D5" s="2442">
        <f>1509402</f>
        <v>1509402</v>
      </c>
      <c r="E5" s="1066"/>
      <c r="G5" s="1878">
        <f>+D4+D5</f>
        <v>169919170</v>
      </c>
      <c r="H5" s="1081">
        <f>+C4+C5</f>
        <v>160342203</v>
      </c>
      <c r="O5" s="2080" t="s">
        <v>1511</v>
      </c>
      <c r="P5" s="2081" t="e">
        <f>+P6+P9+#REF!+P10+P11+P12</f>
        <v>#REF!</v>
      </c>
      <c r="Q5" s="2081" t="e">
        <f>+Q6+Q9+#REF!+Q10+Q11+Q12</f>
        <v>#REF!</v>
      </c>
      <c r="R5" s="2082" t="e">
        <f>+P5+Q5</f>
        <v>#REF!</v>
      </c>
      <c r="S5" s="1081" t="e">
        <f>+R5-[27]Activo!D8</f>
        <v>#REF!</v>
      </c>
      <c r="T5" s="2083" t="e">
        <f>+T6+T9+#REF!+T10+T11+T12</f>
        <v>#REF!</v>
      </c>
      <c r="U5" s="2081" t="e">
        <f>+U6+U9+#REF!+U10+U11+U12</f>
        <v>#REF!</v>
      </c>
      <c r="V5" s="2082" t="e">
        <f>+T5+U5</f>
        <v>#REF!</v>
      </c>
      <c r="W5" s="1066" t="e">
        <f>+V5-[27]Activo!E8</f>
        <v>#REF!</v>
      </c>
    </row>
    <row r="6" spans="2:23">
      <c r="B6" s="2445" t="s">
        <v>1491</v>
      </c>
      <c r="C6" s="2442">
        <f>+'[19]N5 Deudores y Riesgo de Crédito'!C6+10949</f>
        <v>8030133</v>
      </c>
      <c r="D6" s="2442">
        <f>7587548+1829</f>
        <v>7589377</v>
      </c>
      <c r="E6" s="2077">
        <f>+C6-D6</f>
        <v>440756</v>
      </c>
      <c r="F6" s="21" t="s">
        <v>2576</v>
      </c>
      <c r="G6" s="1878">
        <f>+G5-G4</f>
        <v>1546834</v>
      </c>
      <c r="O6" s="2080" t="s">
        <v>1512</v>
      </c>
      <c r="P6" s="2081" t="e">
        <f>+#REF!+P7+P8+#REF!</f>
        <v>#REF!</v>
      </c>
      <c r="Q6" s="2081" t="e">
        <f>+#REF!+Q7+Q8+#REF!</f>
        <v>#REF!</v>
      </c>
      <c r="R6" s="2082" t="e">
        <f>+P6+Q6</f>
        <v>#REF!</v>
      </c>
      <c r="S6" s="1081" t="e">
        <f>R6-C4</f>
        <v>#REF!</v>
      </c>
      <c r="T6" s="2083" t="e">
        <f>+#REF!+T7+T8+#REF!</f>
        <v>#REF!</v>
      </c>
      <c r="U6" s="2081" t="e">
        <f>+#REF!+U7+U8+#REF!</f>
        <v>#REF!</v>
      </c>
      <c r="V6" s="2082" t="e">
        <f>+T6+U6</f>
        <v>#REF!</v>
      </c>
      <c r="W6" s="1066" t="e">
        <f>+V6-D4</f>
        <v>#REF!</v>
      </c>
    </row>
    <row r="7" spans="2:23">
      <c r="B7" s="2445" t="s">
        <v>1492</v>
      </c>
      <c r="C7" s="2442">
        <f>+'[19]N5 Deudores y Riesgo de Crédito'!C7</f>
        <v>-51854888</v>
      </c>
      <c r="D7" s="2442">
        <v>-45499250</v>
      </c>
      <c r="E7" s="1066"/>
      <c r="O7" s="2084" t="s">
        <v>1513</v>
      </c>
      <c r="P7" s="2062"/>
      <c r="Q7" s="2062"/>
      <c r="R7" s="2085"/>
      <c r="T7" s="2086"/>
      <c r="U7" s="2087"/>
      <c r="V7" s="2088"/>
    </row>
    <row r="8" spans="2:23">
      <c r="B8" s="1768" t="s">
        <v>1493</v>
      </c>
      <c r="C8" s="1765">
        <f>+SUM(C4:C7)</f>
        <v>116517448</v>
      </c>
      <c r="D8" s="1765">
        <f>+SUM(D4:D7)</f>
        <v>132009297</v>
      </c>
      <c r="E8" s="1081">
        <f>+C8-D8</f>
        <v>-15491849</v>
      </c>
      <c r="G8" s="2182">
        <v>37909873</v>
      </c>
      <c r="O8" s="2084" t="s">
        <v>1514</v>
      </c>
      <c r="P8" s="2062"/>
      <c r="Q8" s="2062"/>
      <c r="R8" s="2085"/>
      <c r="T8" s="2086"/>
      <c r="U8" s="2087"/>
      <c r="V8" s="2088"/>
    </row>
    <row r="9" spans="2:23">
      <c r="B9" s="2062" t="s">
        <v>1491</v>
      </c>
      <c r="C9" s="2442">
        <f>+'[19]N5 Deudores y Riesgo de Crédito'!C9</f>
        <v>4420258</v>
      </c>
      <c r="D9" s="2442">
        <v>4241254</v>
      </c>
      <c r="E9" s="1066"/>
      <c r="G9" s="1878">
        <f>+D6+D7</f>
        <v>-37909873</v>
      </c>
      <c r="H9" s="1081">
        <f>+C6+C7</f>
        <v>-43824755</v>
      </c>
      <c r="O9" s="2089" t="s">
        <v>1515</v>
      </c>
      <c r="P9" s="2087"/>
      <c r="Q9" s="2087"/>
      <c r="R9" s="2088">
        <f t="shared" ref="R9:R22" si="0">+P9+Q9</f>
        <v>0</v>
      </c>
      <c r="T9" s="2086"/>
      <c r="U9" s="2087"/>
      <c r="V9" s="2088">
        <f t="shared" ref="V9:V23" si="1">+T9+U9</f>
        <v>0</v>
      </c>
    </row>
    <row r="10" spans="2:23">
      <c r="B10" s="2062" t="s">
        <v>1492</v>
      </c>
      <c r="C10" s="2442">
        <f>+'[19]N5 Deudores y Riesgo de Crédito'!C10</f>
        <v>-653574</v>
      </c>
      <c r="D10" s="2442">
        <v>-462530</v>
      </c>
      <c r="E10" s="1066"/>
      <c r="O10" s="2089" t="s">
        <v>1516</v>
      </c>
      <c r="P10" s="2087"/>
      <c r="Q10" s="2087"/>
      <c r="R10" s="2088">
        <f t="shared" si="0"/>
        <v>0</v>
      </c>
      <c r="T10" s="2086"/>
      <c r="U10" s="2087"/>
      <c r="V10" s="2088">
        <f>+T10+U10</f>
        <v>0</v>
      </c>
    </row>
    <row r="11" spans="2:23">
      <c r="B11" s="1768" t="s">
        <v>1494</v>
      </c>
      <c r="C11" s="1769">
        <f>+SUM(C9:C10)</f>
        <v>3766684</v>
      </c>
      <c r="D11" s="1769">
        <f>+SUM(D9:D10)</f>
        <v>3778724</v>
      </c>
      <c r="G11" s="1878">
        <f>+G9+G5</f>
        <v>132009297</v>
      </c>
      <c r="H11" s="1081">
        <f>+H9+H5</f>
        <v>116517448</v>
      </c>
      <c r="O11" s="2089" t="s">
        <v>1517</v>
      </c>
      <c r="P11" s="2087"/>
      <c r="Q11" s="2087"/>
      <c r="R11" s="2088">
        <f t="shared" si="0"/>
        <v>0</v>
      </c>
      <c r="T11" s="2086"/>
      <c r="U11" s="2087"/>
      <c r="V11" s="2088">
        <f>+T11+U11</f>
        <v>0</v>
      </c>
    </row>
    <row r="12" spans="2:23">
      <c r="B12" s="2090" t="s">
        <v>1495</v>
      </c>
      <c r="C12" s="2091">
        <f>+C8+C11</f>
        <v>120284132</v>
      </c>
      <c r="D12" s="2091">
        <f>+D8+D11</f>
        <v>135788021</v>
      </c>
      <c r="O12" s="2089" t="s">
        <v>1518</v>
      </c>
      <c r="P12" s="2087">
        <f>+C5+C6</f>
        <v>8790782</v>
      </c>
      <c r="Q12" s="2087"/>
      <c r="R12" s="2088">
        <f t="shared" si="0"/>
        <v>8790782</v>
      </c>
      <c r="T12" s="2086">
        <f>+D5+D6</f>
        <v>9098779</v>
      </c>
      <c r="U12" s="2087"/>
      <c r="V12" s="2088">
        <f t="shared" si="1"/>
        <v>9098779</v>
      </c>
    </row>
    <row r="13" spans="2:23">
      <c r="O13" s="2092" t="s">
        <v>1519</v>
      </c>
      <c r="P13" s="2093" t="e">
        <f>+P14+P18+P19+P20+P21+P22</f>
        <v>#REF!</v>
      </c>
      <c r="Q13" s="2093" t="e">
        <f>+Q14+Q18+Q19+Q20+Q21+Q22</f>
        <v>#REF!</v>
      </c>
      <c r="R13" s="2094" t="e">
        <f t="shared" si="0"/>
        <v>#REF!</v>
      </c>
      <c r="S13" s="1081"/>
      <c r="T13" s="2095" t="e">
        <f>+T14+T18+T19+T20+T21+T22</f>
        <v>#REF!</v>
      </c>
      <c r="U13" s="2093" t="e">
        <f>+U14+U18+U19+U20+U21+U22</f>
        <v>#REF!</v>
      </c>
      <c r="V13" s="2094" t="e">
        <f t="shared" si="1"/>
        <v>#REF!</v>
      </c>
    </row>
    <row r="14" spans="2:23">
      <c r="B14" s="2096" t="s">
        <v>1496</v>
      </c>
      <c r="C14" s="2097">
        <f>+C4+C5+C6+C9</f>
        <v>172792594</v>
      </c>
      <c r="D14" s="2097">
        <f>+D4+D5+D6+D9</f>
        <v>181749801</v>
      </c>
      <c r="O14" s="2098" t="s">
        <v>1520</v>
      </c>
      <c r="P14" s="2093" t="e">
        <f>+P15+P16+P17+#REF!</f>
        <v>#REF!</v>
      </c>
      <c r="Q14" s="2093" t="e">
        <f>+Q15+Q16+Q17+#REF!</f>
        <v>#REF!</v>
      </c>
      <c r="R14" s="2094" t="e">
        <f t="shared" si="0"/>
        <v>#REF!</v>
      </c>
      <c r="T14" s="2095" t="e">
        <f>+T15+T16+T17+#REF!</f>
        <v>#REF!</v>
      </c>
      <c r="U14" s="2093" t="e">
        <f>+U15+U16+U17+#REF!</f>
        <v>#REF!</v>
      </c>
      <c r="V14" s="2094" t="e">
        <f t="shared" si="1"/>
        <v>#REF!</v>
      </c>
    </row>
    <row r="15" spans="2:23">
      <c r="F15" s="1081">
        <f>+C7+C10</f>
        <v>-52508462</v>
      </c>
      <c r="G15" s="1878">
        <f>+C4+C5+C6</f>
        <v>168372336</v>
      </c>
      <c r="H15" s="1081">
        <f>+D4+D5+D6</f>
        <v>177508547</v>
      </c>
      <c r="O15" s="2099" t="s">
        <v>1521</v>
      </c>
      <c r="P15" s="2087"/>
      <c r="Q15" s="2087"/>
      <c r="R15" s="2088">
        <f t="shared" si="0"/>
        <v>0</v>
      </c>
      <c r="T15" s="2086"/>
      <c r="U15" s="2087"/>
      <c r="V15" s="2088">
        <f t="shared" si="1"/>
        <v>0</v>
      </c>
    </row>
    <row r="16" spans="2:23">
      <c r="B16" s="22" t="s">
        <v>1497</v>
      </c>
      <c r="C16" s="1081">
        <f>+C8-Activo!D8</f>
        <v>0</v>
      </c>
      <c r="D16" s="1081">
        <f>+D8-Activo!E8</f>
        <v>0</v>
      </c>
      <c r="O16" s="2099" t="s">
        <v>1522</v>
      </c>
      <c r="P16" s="2087"/>
      <c r="Q16" s="2087"/>
      <c r="R16" s="2088">
        <f t="shared" si="0"/>
        <v>0</v>
      </c>
      <c r="T16" s="2086"/>
      <c r="U16" s="2087"/>
      <c r="V16" s="2088">
        <f t="shared" si="1"/>
        <v>0</v>
      </c>
    </row>
    <row r="17" spans="2:22">
      <c r="B17" s="22" t="s">
        <v>1498</v>
      </c>
      <c r="C17" s="1081">
        <f>+C11-Activo!D18</f>
        <v>0</v>
      </c>
      <c r="D17" s="1081">
        <f>+D11-Activo!E18</f>
        <v>0</v>
      </c>
      <c r="G17" s="1878">
        <f>+C4+C5+C6+C9</f>
        <v>172792594</v>
      </c>
      <c r="O17" s="2099" t="s">
        <v>1523</v>
      </c>
      <c r="P17" s="2087"/>
      <c r="Q17" s="2087"/>
      <c r="R17" s="2088">
        <f t="shared" si="0"/>
        <v>0</v>
      </c>
      <c r="T17" s="2086"/>
      <c r="U17" s="2087"/>
      <c r="V17" s="2088">
        <f t="shared" si="1"/>
        <v>0</v>
      </c>
    </row>
    <row r="18" spans="2:22">
      <c r="B18" s="2100"/>
      <c r="C18" s="1079"/>
      <c r="D18" s="1079"/>
      <c r="G18" s="1878">
        <f>+C7+C10</f>
        <v>-52508462</v>
      </c>
      <c r="O18" s="2084" t="s">
        <v>1524</v>
      </c>
      <c r="P18" s="2087"/>
      <c r="Q18" s="2087"/>
      <c r="R18" s="2088">
        <f t="shared" si="0"/>
        <v>0</v>
      </c>
      <c r="T18" s="2086"/>
      <c r="U18" s="2087"/>
      <c r="V18" s="2088">
        <f t="shared" si="1"/>
        <v>0</v>
      </c>
    </row>
    <row r="19" spans="2:22" ht="12" customHeight="1">
      <c r="B19" s="2620" t="s">
        <v>1499</v>
      </c>
      <c r="C19" s="1766">
        <f>+C2</f>
        <v>45565</v>
      </c>
      <c r="D19" s="1766">
        <f>+D2</f>
        <v>45291</v>
      </c>
      <c r="O19" s="2101" t="s">
        <v>1525</v>
      </c>
      <c r="P19" s="2087"/>
      <c r="Q19" s="2087"/>
      <c r="R19" s="2088">
        <f t="shared" si="0"/>
        <v>0</v>
      </c>
      <c r="T19" s="2086"/>
      <c r="U19" s="2087"/>
      <c r="V19" s="2088">
        <f t="shared" si="1"/>
        <v>0</v>
      </c>
    </row>
    <row r="20" spans="2:22" ht="12" customHeight="1">
      <c r="B20" s="2620"/>
      <c r="C20" s="1767" t="s">
        <v>967</v>
      </c>
      <c r="D20" s="1767" t="s">
        <v>967</v>
      </c>
      <c r="O20" s="2084" t="s">
        <v>1526</v>
      </c>
      <c r="P20" s="2087"/>
      <c r="Q20" s="2087"/>
      <c r="R20" s="2088">
        <f t="shared" si="0"/>
        <v>0</v>
      </c>
      <c r="T20" s="2086"/>
      <c r="U20" s="2087"/>
      <c r="V20" s="2088">
        <f t="shared" si="1"/>
        <v>0</v>
      </c>
    </row>
    <row r="21" spans="2:22">
      <c r="B21" s="2439" t="s">
        <v>2577</v>
      </c>
      <c r="C21" s="2440">
        <f>+D25</f>
        <v>-45961780</v>
      </c>
      <c r="D21" s="2440">
        <v>-45399651</v>
      </c>
      <c r="O21" s="2084" t="s">
        <v>1527</v>
      </c>
      <c r="P21" s="2087"/>
      <c r="Q21" s="2087"/>
      <c r="R21" s="2088">
        <f t="shared" si="0"/>
        <v>0</v>
      </c>
      <c r="T21" s="2086"/>
      <c r="U21" s="2087"/>
      <c r="V21" s="2088">
        <f t="shared" si="1"/>
        <v>0</v>
      </c>
    </row>
    <row r="22" spans="2:22">
      <c r="B22" s="2441" t="s">
        <v>1500</v>
      </c>
      <c r="C22" s="2442">
        <f>+'[28]Nota (3)'!C18</f>
        <v>-6550791</v>
      </c>
      <c r="D22" s="2442">
        <v>-12316346</v>
      </c>
      <c r="O22" s="2084" t="s">
        <v>1528</v>
      </c>
      <c r="P22" s="2087"/>
      <c r="Q22" s="2087"/>
      <c r="R22" s="2088">
        <f t="shared" si="0"/>
        <v>0</v>
      </c>
      <c r="T22" s="2086"/>
      <c r="U22" s="2087"/>
      <c r="V22" s="2088">
        <f t="shared" si="1"/>
        <v>0</v>
      </c>
    </row>
    <row r="23" spans="2:22" ht="12.75" thickBot="1">
      <c r="B23" s="2441" t="s">
        <v>1121</v>
      </c>
      <c r="C23" s="2442">
        <f>+'[28]Nota (3)'!C19</f>
        <v>4109</v>
      </c>
      <c r="D23" s="2443">
        <v>11754217</v>
      </c>
      <c r="O23" s="2102" t="s">
        <v>1529</v>
      </c>
      <c r="P23" s="2103" t="e">
        <f>+P5+P13</f>
        <v>#REF!</v>
      </c>
      <c r="Q23" s="2103" t="e">
        <f>+Q5+Q13</f>
        <v>#REF!</v>
      </c>
      <c r="R23" s="2104" t="e">
        <f>+P23+Q23</f>
        <v>#REF!</v>
      </c>
      <c r="T23" s="2105" t="e">
        <f>+T5+T13</f>
        <v>#REF!</v>
      </c>
      <c r="U23" s="2103" t="e">
        <f>+U5+U13</f>
        <v>#REF!</v>
      </c>
      <c r="V23" s="2104" t="e">
        <f t="shared" si="1"/>
        <v>#REF!</v>
      </c>
    </row>
    <row r="24" spans="2:22">
      <c r="B24" s="2439" t="s">
        <v>1501</v>
      </c>
      <c r="C24" s="2440">
        <f>+C22+C23</f>
        <v>-6546682</v>
      </c>
      <c r="D24" s="2444">
        <f>+D22+D23</f>
        <v>-562129</v>
      </c>
    </row>
    <row r="25" spans="2:22">
      <c r="B25" s="2090" t="s">
        <v>1502</v>
      </c>
      <c r="C25" s="2093">
        <f>+C21+C24</f>
        <v>-52508462</v>
      </c>
      <c r="D25" s="2093">
        <f>+D21+D24</f>
        <v>-45961780</v>
      </c>
    </row>
    <row r="26" spans="2:22">
      <c r="C26" s="1081">
        <f>+C25-C7-C10</f>
        <v>0</v>
      </c>
      <c r="D26" s="1081">
        <f>+D25-D7-D10</f>
        <v>0</v>
      </c>
    </row>
    <row r="27" spans="2:22">
      <c r="C27" s="2106"/>
      <c r="D27" s="2106"/>
    </row>
    <row r="28" spans="2:22" s="2107" customFormat="1">
      <c r="B28" s="2615" t="s">
        <v>2578</v>
      </c>
      <c r="C28" s="2608" t="s">
        <v>3034</v>
      </c>
      <c r="D28" s="2609"/>
      <c r="E28" s="2609"/>
      <c r="F28" s="2610"/>
      <c r="G28" s="2611" t="s">
        <v>1265</v>
      </c>
      <c r="H28" s="2613" t="s">
        <v>1463</v>
      </c>
      <c r="I28" s="2613" t="s">
        <v>1464</v>
      </c>
    </row>
    <row r="29" spans="2:22" s="2107" customFormat="1" ht="24">
      <c r="B29" s="2616"/>
      <c r="C29" s="2108" t="s">
        <v>1503</v>
      </c>
      <c r="D29" s="2109" t="s">
        <v>1504</v>
      </c>
      <c r="E29" s="2108" t="s">
        <v>1505</v>
      </c>
      <c r="F29" s="2108" t="s">
        <v>1506</v>
      </c>
      <c r="G29" s="2612"/>
      <c r="H29" s="2614"/>
      <c r="I29" s="2614"/>
    </row>
    <row r="30" spans="2:22" s="2107" customFormat="1">
      <c r="B30" s="2617"/>
      <c r="C30" s="2110" t="s">
        <v>967</v>
      </c>
      <c r="D30" s="2110" t="s">
        <v>967</v>
      </c>
      <c r="E30" s="2110" t="s">
        <v>967</v>
      </c>
      <c r="F30" s="2110" t="s">
        <v>967</v>
      </c>
      <c r="G30" s="2183" t="s">
        <v>967</v>
      </c>
      <c r="H30" s="2110" t="s">
        <v>967</v>
      </c>
      <c r="I30" s="2110" t="s">
        <v>967</v>
      </c>
    </row>
    <row r="31" spans="2:22" s="2107" customFormat="1">
      <c r="B31" s="2445" t="s">
        <v>1489</v>
      </c>
      <c r="C31" s="2442">
        <f>+'[28]Nota (3)'!C26+2</f>
        <v>105444818</v>
      </c>
      <c r="D31" s="2442">
        <f>+'[28]Nota (3)'!D26</f>
        <v>5124914</v>
      </c>
      <c r="E31" s="2442">
        <f>+'[28]Nota (3)'!E26</f>
        <v>3124684</v>
      </c>
      <c r="F31" s="2442">
        <f>+'[28]Nota (3)'!F26-1</f>
        <v>45887138</v>
      </c>
      <c r="G31" s="2446">
        <f>+SUM(C31:F31)</f>
        <v>159581554</v>
      </c>
      <c r="H31" s="2442">
        <f>C31+D31+E31+F31</f>
        <v>159581554</v>
      </c>
      <c r="I31" s="2442">
        <v>0</v>
      </c>
      <c r="J31" s="2111">
        <f>+C4-G31</f>
        <v>0</v>
      </c>
      <c r="K31" s="1065"/>
    </row>
    <row r="32" spans="2:22" s="2107" customFormat="1">
      <c r="B32" s="2445" t="s">
        <v>1490</v>
      </c>
      <c r="C32" s="2442">
        <f>+'[28]Nota (3)'!C27</f>
        <v>309738</v>
      </c>
      <c r="D32" s="2442">
        <v>0</v>
      </c>
      <c r="E32" s="2442">
        <v>0</v>
      </c>
      <c r="F32" s="2442">
        <f>+'[28]Nota (3)'!F27</f>
        <v>450911</v>
      </c>
      <c r="G32" s="2446">
        <f>+SUM(C32:F32)</f>
        <v>760649</v>
      </c>
      <c r="H32" s="2442">
        <f>C32+D32+E32+F32</f>
        <v>760649</v>
      </c>
      <c r="I32" s="2442">
        <v>0</v>
      </c>
      <c r="J32" s="2111">
        <f>+C5-G32</f>
        <v>0</v>
      </c>
      <c r="K32" s="1065"/>
    </row>
    <row r="33" spans="2:10" s="2107" customFormat="1">
      <c r="B33" s="2445" t="s">
        <v>1491</v>
      </c>
      <c r="C33" s="2442">
        <f>+'[28]Nota (3)'!C28+10949</f>
        <v>8030133</v>
      </c>
      <c r="D33" s="2442">
        <v>0</v>
      </c>
      <c r="E33" s="2442">
        <v>0</v>
      </c>
      <c r="F33" s="2442">
        <f>+'[28]Nota (3)'!F28</f>
        <v>4420258</v>
      </c>
      <c r="G33" s="2446">
        <f>+SUM(C33:F33)</f>
        <v>12450391</v>
      </c>
      <c r="H33" s="2442">
        <f>C33+D33+E33+F33</f>
        <v>12450391</v>
      </c>
      <c r="I33" s="2442">
        <f>+F33</f>
        <v>4420258</v>
      </c>
      <c r="J33" s="2111">
        <f>+C6+C9-G33</f>
        <v>0</v>
      </c>
    </row>
    <row r="34" spans="2:10" s="2107" customFormat="1">
      <c r="B34" s="2112" t="s">
        <v>2579</v>
      </c>
      <c r="C34" s="2113">
        <f t="shared" ref="C34:I34" si="2">+SUM(C31:C33)</f>
        <v>113784689</v>
      </c>
      <c r="D34" s="2113">
        <f t="shared" si="2"/>
        <v>5124914</v>
      </c>
      <c r="E34" s="2113">
        <f t="shared" si="2"/>
        <v>3124684</v>
      </c>
      <c r="F34" s="2113">
        <f t="shared" si="2"/>
        <v>50758307</v>
      </c>
      <c r="G34" s="2185">
        <f t="shared" si="2"/>
        <v>172792594</v>
      </c>
      <c r="H34" s="2113">
        <f t="shared" si="2"/>
        <v>172792594</v>
      </c>
      <c r="I34" s="2113">
        <f t="shared" si="2"/>
        <v>4420258</v>
      </c>
      <c r="J34" s="2111">
        <f>+C4+C5+C6+C9-G34</f>
        <v>0</v>
      </c>
    </row>
    <row r="35" spans="2:10" s="2107" customFormat="1">
      <c r="B35" s="2079" t="s">
        <v>1492</v>
      </c>
      <c r="C35" s="2076">
        <f>+'[28]Nota (3)'!C30</f>
        <v>-1930475</v>
      </c>
      <c r="D35" s="2076">
        <f>+'[28]Nota (3)'!D30</f>
        <v>-2023052</v>
      </c>
      <c r="E35" s="2076">
        <f>+'[28]Nota (3)'!E30</f>
        <v>-1563312</v>
      </c>
      <c r="F35" s="2076">
        <f>+'[28]Nota (3)'!F30</f>
        <v>-46991623</v>
      </c>
      <c r="G35" s="2184">
        <f>+SUM(C35:F35)</f>
        <v>-52508462</v>
      </c>
      <c r="H35" s="2076">
        <f>+C7</f>
        <v>-51854888</v>
      </c>
      <c r="I35" s="2076">
        <f>+C10</f>
        <v>-653574</v>
      </c>
      <c r="J35" s="2111">
        <f>+G35-SUM(H35:I35)</f>
        <v>0</v>
      </c>
    </row>
    <row r="36" spans="2:10" s="2107" customFormat="1">
      <c r="B36" s="2112" t="s">
        <v>1109</v>
      </c>
      <c r="C36" s="2113">
        <f>+SUM(C34:C35)</f>
        <v>111854214</v>
      </c>
      <c r="D36" s="2113">
        <f t="shared" ref="D36:I36" si="3">+SUM(D34:D35)</f>
        <v>3101862</v>
      </c>
      <c r="E36" s="2113">
        <f t="shared" si="3"/>
        <v>1561372</v>
      </c>
      <c r="F36" s="2113">
        <f t="shared" si="3"/>
        <v>3766684</v>
      </c>
      <c r="G36" s="2185">
        <f t="shared" si="3"/>
        <v>120284132</v>
      </c>
      <c r="H36" s="2113">
        <f t="shared" si="3"/>
        <v>120937706</v>
      </c>
      <c r="I36" s="2113">
        <f t="shared" si="3"/>
        <v>3766684</v>
      </c>
      <c r="J36" s="2111"/>
    </row>
    <row r="37" spans="2:10" s="2107" customFormat="1">
      <c r="G37" s="1878"/>
      <c r="H37" s="2114"/>
      <c r="I37" s="2114"/>
    </row>
    <row r="38" spans="2:10" s="2107" customFormat="1">
      <c r="G38" s="2186"/>
    </row>
    <row r="39" spans="2:10" s="2107" customFormat="1">
      <c r="B39" s="2615" t="s">
        <v>2578</v>
      </c>
      <c r="C39" s="2608" t="s">
        <v>2580</v>
      </c>
      <c r="D39" s="2609"/>
      <c r="E39" s="2609"/>
      <c r="F39" s="2610"/>
      <c r="G39" s="2611" t="s">
        <v>1265</v>
      </c>
      <c r="H39" s="2613" t="s">
        <v>1463</v>
      </c>
      <c r="I39" s="2613" t="s">
        <v>1464</v>
      </c>
    </row>
    <row r="40" spans="2:10" s="2107" customFormat="1" ht="24">
      <c r="B40" s="2616"/>
      <c r="C40" s="2108" t="s">
        <v>1503</v>
      </c>
      <c r="D40" s="2109" t="s">
        <v>1504</v>
      </c>
      <c r="E40" s="2108" t="s">
        <v>1505</v>
      </c>
      <c r="F40" s="2108" t="s">
        <v>1506</v>
      </c>
      <c r="G40" s="2612"/>
      <c r="H40" s="2614"/>
      <c r="I40" s="2614"/>
    </row>
    <row r="41" spans="2:10" s="2107" customFormat="1">
      <c r="B41" s="2617"/>
      <c r="C41" s="2110" t="s">
        <v>967</v>
      </c>
      <c r="D41" s="2110" t="s">
        <v>967</v>
      </c>
      <c r="E41" s="2110" t="s">
        <v>967</v>
      </c>
      <c r="F41" s="2110" t="s">
        <v>967</v>
      </c>
      <c r="G41" s="2183" t="s">
        <v>967</v>
      </c>
      <c r="H41" s="2110" t="s">
        <v>967</v>
      </c>
      <c r="I41" s="2110" t="s">
        <v>967</v>
      </c>
    </row>
    <row r="42" spans="2:10" s="2107" customFormat="1">
      <c r="B42" s="2445" t="s">
        <v>1489</v>
      </c>
      <c r="C42" s="2442">
        <f>+'[28]Nota (3)'!C37</f>
        <v>118315635</v>
      </c>
      <c r="D42" s="2442">
        <f>+'[28]Nota (3)'!D37</f>
        <v>6102480</v>
      </c>
      <c r="E42" s="2442">
        <f>+'[28]Nota (3)'!E37</f>
        <v>3763339</v>
      </c>
      <c r="F42" s="2442">
        <f>+'[28]Nota (3)'!F37</f>
        <v>40228314</v>
      </c>
      <c r="G42" s="2446">
        <f>+SUM(C42:F42)</f>
        <v>168409768</v>
      </c>
      <c r="H42" s="2442">
        <f>C42+D42+E42+F42</f>
        <v>168409768</v>
      </c>
      <c r="I42" s="2442">
        <v>0</v>
      </c>
      <c r="J42" s="2111">
        <f>+D4-G42</f>
        <v>0</v>
      </c>
    </row>
    <row r="43" spans="2:10" s="2107" customFormat="1">
      <c r="B43" s="2445" t="s">
        <v>1490</v>
      </c>
      <c r="C43" s="2442">
        <f>+'[28]Nota (3)'!C38</f>
        <v>1147562</v>
      </c>
      <c r="D43" s="2442" t="str">
        <f>+'[28]Nota (3)'!D38</f>
        <v>-</v>
      </c>
      <c r="E43" s="2442" t="str">
        <f>+'[28]Nota (3)'!E38</f>
        <v>-</v>
      </c>
      <c r="F43" s="2442">
        <f>+'[28]Nota (3)'!F38</f>
        <v>361840</v>
      </c>
      <c r="G43" s="2446">
        <f>+SUM(C43:F43)</f>
        <v>1509402</v>
      </c>
      <c r="H43" s="2442">
        <f>C43+F43</f>
        <v>1509402</v>
      </c>
      <c r="I43" s="2442">
        <v>0</v>
      </c>
      <c r="J43" s="2111">
        <f>+D5-G43</f>
        <v>0</v>
      </c>
    </row>
    <row r="44" spans="2:10" s="2107" customFormat="1">
      <c r="B44" s="2445" t="s">
        <v>1491</v>
      </c>
      <c r="C44" s="2442">
        <f>+'[28]Nota (3)'!C39+1829</f>
        <v>7589377</v>
      </c>
      <c r="D44" s="2442" t="str">
        <f>+'[28]Nota (3)'!D39</f>
        <v>-</v>
      </c>
      <c r="E44" s="2442" t="str">
        <f>+'[28]Nota (3)'!E39</f>
        <v>-</v>
      </c>
      <c r="F44" s="2442">
        <f>+'[28]Nota (3)'!F39</f>
        <v>4241254</v>
      </c>
      <c r="G44" s="2446">
        <f>+SUM(C44:F44)</f>
        <v>11830631</v>
      </c>
      <c r="H44" s="2442">
        <f>C44</f>
        <v>7589377</v>
      </c>
      <c r="I44" s="2442">
        <f>+F44</f>
        <v>4241254</v>
      </c>
      <c r="J44" s="2111">
        <f>+D6+D9-G44</f>
        <v>0</v>
      </c>
    </row>
    <row r="45" spans="2:10" s="2107" customFormat="1">
      <c r="B45" s="2112" t="s">
        <v>2579</v>
      </c>
      <c r="C45" s="2113">
        <f t="shared" ref="C45:I45" si="4">+SUM(C42:C44)</f>
        <v>127052574</v>
      </c>
      <c r="D45" s="2113">
        <f t="shared" si="4"/>
        <v>6102480</v>
      </c>
      <c r="E45" s="2113">
        <f t="shared" si="4"/>
        <v>3763339</v>
      </c>
      <c r="F45" s="2113">
        <f t="shared" si="4"/>
        <v>44831408</v>
      </c>
      <c r="G45" s="2185">
        <f t="shared" si="4"/>
        <v>181749801</v>
      </c>
      <c r="H45" s="2113">
        <f t="shared" si="4"/>
        <v>177508547</v>
      </c>
      <c r="I45" s="2113">
        <f t="shared" si="4"/>
        <v>4241254</v>
      </c>
      <c r="J45" s="2111">
        <f>+D4+D5+D6+D9-G45</f>
        <v>0</v>
      </c>
    </row>
    <row r="46" spans="2:10" s="2107" customFormat="1">
      <c r="B46" s="2079" t="s">
        <v>1492</v>
      </c>
      <c r="C46" s="2076">
        <v>-1717506</v>
      </c>
      <c r="D46" s="2076">
        <v>-1736326</v>
      </c>
      <c r="E46" s="2076">
        <v>-1455264</v>
      </c>
      <c r="F46" s="2076">
        <v>-41052684</v>
      </c>
      <c r="G46" s="2184">
        <f>+SUM(C46:F46)</f>
        <v>-45961780</v>
      </c>
      <c r="H46" s="2076">
        <f>+D7</f>
        <v>-45499250</v>
      </c>
      <c r="I46" s="2076">
        <f>+D10</f>
        <v>-462530</v>
      </c>
      <c r="J46" s="2111">
        <f>+G46-SUM(H46:I46)</f>
        <v>0</v>
      </c>
    </row>
    <row r="47" spans="2:10" s="2107" customFormat="1">
      <c r="B47" s="2112" t="s">
        <v>1109</v>
      </c>
      <c r="C47" s="2113">
        <f t="shared" ref="C47:I47" si="5">+SUM(C45:C46)</f>
        <v>125335068</v>
      </c>
      <c r="D47" s="2113">
        <f t="shared" si="5"/>
        <v>4366154</v>
      </c>
      <c r="E47" s="2113">
        <f t="shared" si="5"/>
        <v>2308075</v>
      </c>
      <c r="F47" s="2113">
        <f t="shared" si="5"/>
        <v>3778724</v>
      </c>
      <c r="G47" s="2185">
        <f t="shared" si="5"/>
        <v>135788021</v>
      </c>
      <c r="H47" s="2113">
        <f t="shared" si="5"/>
        <v>132009297</v>
      </c>
      <c r="I47" s="2113">
        <f t="shared" si="5"/>
        <v>3778724</v>
      </c>
      <c r="J47" s="1065"/>
    </row>
    <row r="48" spans="2:10" s="2107" customFormat="1">
      <c r="G48" s="1878">
        <f>+SUM(D4:D6,D9:D9)-SUM(G42:G44)</f>
        <v>0</v>
      </c>
      <c r="H48" s="2114">
        <f>+SUM(D4:D6)-H45</f>
        <v>0</v>
      </c>
      <c r="I48" s="2114">
        <f>+D9-I45</f>
        <v>0</v>
      </c>
    </row>
    <row r="49" spans="1:9" s="2107" customFormat="1">
      <c r="G49" s="1878">
        <f>+D12-G47</f>
        <v>0</v>
      </c>
      <c r="H49" s="2114"/>
      <c r="I49" s="2114"/>
    </row>
    <row r="50" spans="1:9">
      <c r="B50" s="2115" t="s">
        <v>3035</v>
      </c>
    </row>
    <row r="51" spans="1:9">
      <c r="A51" s="2116">
        <v>45261</v>
      </c>
      <c r="B51" s="21" t="s">
        <v>2481</v>
      </c>
      <c r="C51" s="2244">
        <f>+'[19]N5 Deudores y Riesgo de Crédito'!C51</f>
        <v>55156302575</v>
      </c>
      <c r="D51" s="2190"/>
      <c r="E51" s="2190"/>
    </row>
    <row r="52" spans="1:9">
      <c r="A52" s="2116">
        <v>45565</v>
      </c>
      <c r="B52" s="21" t="s">
        <v>2481</v>
      </c>
      <c r="C52" s="2244">
        <f>+'[19]N5 Deudores y Riesgo de Crédito'!C52</f>
        <v>45840776317</v>
      </c>
      <c r="D52" s="2190"/>
      <c r="E52" s="2190"/>
    </row>
    <row r="53" spans="1:9">
      <c r="B53" s="21" t="s">
        <v>2482</v>
      </c>
      <c r="C53" s="2245">
        <f>(C52-C51)/1000</f>
        <v>-9315526.2579999994</v>
      </c>
      <c r="D53" s="2190" t="s">
        <v>2483</v>
      </c>
      <c r="E53" s="2190" t="s">
        <v>2581</v>
      </c>
    </row>
    <row r="54" spans="1:9">
      <c r="B54" s="2117"/>
    </row>
  </sheetData>
  <mergeCells count="18">
    <mergeCell ref="V2:V4"/>
    <mergeCell ref="B19:B20"/>
    <mergeCell ref="B28:B30"/>
    <mergeCell ref="C28:F28"/>
    <mergeCell ref="G28:G29"/>
    <mergeCell ref="H28:H29"/>
    <mergeCell ref="I28:I29"/>
    <mergeCell ref="P2:P4"/>
    <mergeCell ref="Q2:Q4"/>
    <mergeCell ref="R2:R4"/>
    <mergeCell ref="T2:T4"/>
    <mergeCell ref="U2:U4"/>
    <mergeCell ref="B2:B3"/>
    <mergeCell ref="C39:F39"/>
    <mergeCell ref="G39:G40"/>
    <mergeCell ref="H39:H40"/>
    <mergeCell ref="I39:I40"/>
    <mergeCell ref="B39:B41"/>
  </mergeCells>
  <conditionalFormatting sqref="C16:D17 G48:G49">
    <cfRule type="cellIs" dxfId="4" priority="3" operator="notEqual">
      <formula>0</formula>
    </cfRule>
  </conditionalFormatting>
  <conditionalFormatting sqref="C26:D26">
    <cfRule type="cellIs" dxfId="3" priority="2" operator="notEqual">
      <formula>0</formula>
    </cfRule>
  </conditionalFormatting>
  <conditionalFormatting sqref="G37">
    <cfRule type="cellIs" dxfId="2" priority="1" operator="notEqual">
      <formula>0</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67ED03"/>
  </sheetPr>
  <dimension ref="B2:T74"/>
  <sheetViews>
    <sheetView showGridLines="0" workbookViewId="0">
      <selection activeCell="D6" sqref="D6"/>
    </sheetView>
  </sheetViews>
  <sheetFormatPr baseColWidth="10" defaultColWidth="11.42578125" defaultRowHeight="12"/>
  <cols>
    <col min="1" max="1" width="11.42578125" style="157"/>
    <col min="2" max="2" width="24.140625" style="157" bestFit="1" customWidth="1"/>
    <col min="3" max="3" width="13.5703125" style="157" bestFit="1" customWidth="1"/>
    <col min="4" max="4" width="17.7109375" style="157" customWidth="1"/>
    <col min="5" max="5" width="16.7109375" style="157" customWidth="1"/>
    <col min="6" max="6" width="15.140625" style="157" customWidth="1"/>
    <col min="7" max="7" width="14.85546875" style="157" customWidth="1"/>
    <col min="8" max="8" width="15.28515625" style="157" customWidth="1"/>
    <col min="9" max="11" width="14.85546875" style="157" customWidth="1"/>
    <col min="12" max="12" width="19.42578125" style="157" bestFit="1" customWidth="1"/>
    <col min="13" max="13" width="16.7109375" style="157" bestFit="1" customWidth="1"/>
    <col min="14" max="14" width="15.85546875" style="157" customWidth="1"/>
    <col min="15" max="15" width="14.85546875" style="157" customWidth="1"/>
    <col min="16" max="16" width="16.140625" style="157" customWidth="1"/>
    <col min="17" max="17" width="16.7109375" style="157" customWidth="1"/>
    <col min="18" max="18" width="19.5703125" style="157" bestFit="1" customWidth="1"/>
    <col min="19" max="19" width="16.7109375" style="157" bestFit="1" customWidth="1"/>
    <col min="20" max="20" width="14.28515625" style="157" bestFit="1" customWidth="1"/>
    <col min="21" max="16384" width="11.42578125" style="157"/>
  </cols>
  <sheetData>
    <row r="2" spans="2:20" ht="15" customHeight="1">
      <c r="B2" s="2632" t="s">
        <v>3039</v>
      </c>
      <c r="C2" s="2633"/>
      <c r="D2" s="2633"/>
      <c r="E2" s="2633"/>
      <c r="F2" s="2633"/>
      <c r="G2" s="2633"/>
      <c r="H2" s="2634"/>
      <c r="I2" s="428"/>
      <c r="J2" s="428"/>
      <c r="K2" s="428"/>
    </row>
    <row r="3" spans="2:20" ht="15" customHeight="1">
      <c r="B3" s="2635" t="s">
        <v>1530</v>
      </c>
      <c r="C3" s="2632" t="s">
        <v>1531</v>
      </c>
      <c r="D3" s="2634"/>
      <c r="E3" s="2632" t="s">
        <v>1532</v>
      </c>
      <c r="F3" s="2634"/>
      <c r="G3" s="2632" t="s">
        <v>1533</v>
      </c>
      <c r="H3" s="2634"/>
      <c r="I3" s="428"/>
      <c r="J3" s="428"/>
      <c r="K3" s="428"/>
      <c r="L3" s="2657" t="s">
        <v>1546</v>
      </c>
      <c r="M3" s="2657"/>
      <c r="N3" s="2640" t="s">
        <v>1547</v>
      </c>
      <c r="O3" s="2640"/>
      <c r="P3" s="2640"/>
      <c r="Q3" s="2640"/>
    </row>
    <row r="4" spans="2:20" ht="15" customHeight="1">
      <c r="B4" s="2636"/>
      <c r="C4" s="2635" t="s">
        <v>1537</v>
      </c>
      <c r="D4" s="415" t="s">
        <v>1538</v>
      </c>
      <c r="E4" s="2635" t="s">
        <v>1537</v>
      </c>
      <c r="F4" s="415" t="s">
        <v>1538</v>
      </c>
      <c r="G4" s="2638" t="s">
        <v>1537</v>
      </c>
      <c r="H4" s="415" t="s">
        <v>1538</v>
      </c>
      <c r="I4" s="428"/>
      <c r="J4" s="428"/>
      <c r="K4" s="428"/>
      <c r="L4" s="2657"/>
      <c r="M4" s="2657"/>
      <c r="N4" s="2641" t="s">
        <v>3031</v>
      </c>
      <c r="O4" s="2641"/>
      <c r="P4" s="2641" t="s">
        <v>2525</v>
      </c>
      <c r="Q4" s="2641"/>
    </row>
    <row r="5" spans="2:20">
      <c r="B5" s="2637"/>
      <c r="C5" s="2637"/>
      <c r="D5" s="416" t="s">
        <v>967</v>
      </c>
      <c r="E5" s="2637"/>
      <c r="F5" s="417" t="s">
        <v>967</v>
      </c>
      <c r="G5" s="2639"/>
      <c r="H5" s="417" t="s">
        <v>967</v>
      </c>
      <c r="I5" s="428"/>
      <c r="J5" s="428"/>
      <c r="K5" s="428"/>
      <c r="L5" s="2657"/>
      <c r="M5" s="2657"/>
      <c r="N5" s="1482" t="s">
        <v>1550</v>
      </c>
      <c r="O5" s="1483" t="s">
        <v>1551</v>
      </c>
      <c r="P5" s="1482" t="s">
        <v>1550</v>
      </c>
      <c r="Q5" s="1483" t="s">
        <v>1551</v>
      </c>
    </row>
    <row r="6" spans="2:20" ht="12" customHeight="1">
      <c r="B6" s="412" t="s">
        <v>1540</v>
      </c>
      <c r="C6" s="1763">
        <f>+'[28]Nota (3)'!C50</f>
        <v>634314</v>
      </c>
      <c r="D6" s="1763">
        <f>+'[28]Nota (3)'!D50+10950</f>
        <v>56724384</v>
      </c>
      <c r="E6" s="2076">
        <v>0</v>
      </c>
      <c r="F6" s="2076">
        <v>0</v>
      </c>
      <c r="G6" s="1763">
        <f>+'[28]Nota (3)'!G50</f>
        <v>634314</v>
      </c>
      <c r="H6" s="1764">
        <f>+F6+D6</f>
        <v>56724384</v>
      </c>
      <c r="I6" s="1049">
        <f>+D6+F6-H6</f>
        <v>0</v>
      </c>
      <c r="J6" s="1049"/>
      <c r="K6" s="1049"/>
      <c r="L6" s="2657"/>
      <c r="M6" s="2657"/>
      <c r="N6" s="1484" t="s">
        <v>1553</v>
      </c>
      <c r="O6" s="1485" t="s">
        <v>967</v>
      </c>
      <c r="P6" s="1484" t="s">
        <v>1553</v>
      </c>
      <c r="Q6" s="1485" t="s">
        <v>967</v>
      </c>
      <c r="R6" s="209"/>
      <c r="S6" s="209"/>
      <c r="T6" s="209"/>
    </row>
    <row r="7" spans="2:20" ht="12" customHeight="1">
      <c r="B7" s="412" t="s">
        <v>1541</v>
      </c>
      <c r="C7" s="1763">
        <f>+'[28]Nota (3)'!C51</f>
        <v>1003424</v>
      </c>
      <c r="D7" s="1763">
        <f>+'[28]Nota (3)'!D51</f>
        <v>40664627</v>
      </c>
      <c r="E7" s="1763">
        <f>+'[28]Nota (3)'!E51</f>
        <v>7256</v>
      </c>
      <c r="F7" s="1763">
        <f>+'[28]Nota (3)'!F51</f>
        <v>241439</v>
      </c>
      <c r="G7" s="1763">
        <f>+'[28]Nota (3)'!G51</f>
        <v>1010680</v>
      </c>
      <c r="H7" s="1764">
        <f t="shared" ref="H7:H14" si="0">+F7+D7</f>
        <v>40906066</v>
      </c>
      <c r="I7" s="1049">
        <f t="shared" ref="I7:I14" si="1">+D7+F7-H7</f>
        <v>0</v>
      </c>
      <c r="J7" s="1049"/>
      <c r="K7" s="1049"/>
      <c r="L7" s="1486" t="s">
        <v>1555</v>
      </c>
      <c r="M7" s="1487"/>
      <c r="N7" s="1770">
        <f>+'[28]Nota (3)'!$C$91</f>
        <v>1200</v>
      </c>
      <c r="O7" s="1771">
        <f>+'[28]Nota (3)'!D91</f>
        <v>450910.80999999994</v>
      </c>
      <c r="P7" s="1770">
        <v>785</v>
      </c>
      <c r="Q7" s="1772">
        <v>361840</v>
      </c>
      <c r="R7" s="429"/>
      <c r="S7" s="429"/>
      <c r="T7" s="431"/>
    </row>
    <row r="8" spans="2:20" ht="15" customHeight="1">
      <c r="B8" s="412" t="s">
        <v>1542</v>
      </c>
      <c r="C8" s="1763">
        <f>+'[28]Nota (3)'!C52</f>
        <v>200215</v>
      </c>
      <c r="D8" s="1763">
        <f>+'[28]Nota (3)'!D52</f>
        <v>10927856</v>
      </c>
      <c r="E8" s="1763">
        <f>+'[28]Nota (3)'!E52</f>
        <v>14429</v>
      </c>
      <c r="F8" s="1763">
        <f>+'[28]Nota (3)'!F52</f>
        <v>665860</v>
      </c>
      <c r="G8" s="1763">
        <f>+'[28]Nota (3)'!G52</f>
        <v>214644</v>
      </c>
      <c r="H8" s="1764">
        <f t="shared" si="0"/>
        <v>11593716</v>
      </c>
      <c r="I8" s="1049">
        <f t="shared" si="1"/>
        <v>0</v>
      </c>
      <c r="J8" s="1049"/>
      <c r="K8" s="1049"/>
      <c r="L8" s="1486" t="s">
        <v>1556</v>
      </c>
      <c r="M8" s="1487"/>
      <c r="N8" s="1770">
        <f>+'[28]Nota (3)'!$C$92</f>
        <v>5</v>
      </c>
      <c r="O8" s="1771">
        <f>+'[28]Nota (3)'!D92</f>
        <v>464160</v>
      </c>
      <c r="P8" s="1770">
        <v>5</v>
      </c>
      <c r="Q8" s="1772">
        <v>435546</v>
      </c>
      <c r="R8" s="429"/>
      <c r="S8" s="429"/>
      <c r="T8" s="431"/>
    </row>
    <row r="9" spans="2:20" ht="15" customHeight="1">
      <c r="B9" s="412" t="s">
        <v>1543</v>
      </c>
      <c r="C9" s="1763">
        <f>+'[28]Nota (3)'!C53</f>
        <v>55714</v>
      </c>
      <c r="D9" s="1763">
        <f>+'[28]Nota (3)'!D53</f>
        <v>3537347</v>
      </c>
      <c r="E9" s="1763">
        <f>+'[28]Nota (3)'!E53</f>
        <v>17329</v>
      </c>
      <c r="F9" s="1763">
        <f>+'[28]Nota (3)'!F53+1</f>
        <v>1023176</v>
      </c>
      <c r="G9" s="1763">
        <f>+'[28]Nota (3)'!G53</f>
        <v>73043</v>
      </c>
      <c r="H9" s="1764">
        <f t="shared" si="0"/>
        <v>4560523</v>
      </c>
      <c r="I9" s="1049">
        <f t="shared" si="1"/>
        <v>0</v>
      </c>
      <c r="J9" s="1049"/>
      <c r="K9" s="1049"/>
      <c r="L9" s="1488" t="s">
        <v>1109</v>
      </c>
      <c r="M9" s="1489"/>
      <c r="N9" s="1490">
        <f>+SUM(N7:N8)</f>
        <v>1205</v>
      </c>
      <c r="O9" s="1491">
        <f>+SUM(O7:O8)</f>
        <v>915070.80999999994</v>
      </c>
      <c r="P9" s="1490">
        <f>+SUM(P7:P8)</f>
        <v>790</v>
      </c>
      <c r="Q9" s="1492">
        <f>+SUM(Q7:Q8)</f>
        <v>797386</v>
      </c>
      <c r="R9" s="429"/>
      <c r="S9" s="429"/>
      <c r="T9" s="431"/>
    </row>
    <row r="10" spans="2:20" ht="15" customHeight="1">
      <c r="B10" s="412" t="s">
        <v>1544</v>
      </c>
      <c r="C10" s="1763">
        <f>+'[28]Nota (3)'!C54</f>
        <v>22897</v>
      </c>
      <c r="D10" s="1763">
        <f>+'[28]Nota (3)'!D54</f>
        <v>1217413</v>
      </c>
      <c r="E10" s="1763">
        <f>+'[28]Nota (3)'!E54</f>
        <v>8538</v>
      </c>
      <c r="F10" s="1763">
        <f>+'[28]Nota (3)'!F54</f>
        <v>638901</v>
      </c>
      <c r="G10" s="1763">
        <f>+'[28]Nota (3)'!G54</f>
        <v>31435</v>
      </c>
      <c r="H10" s="1764">
        <f t="shared" si="0"/>
        <v>1856314</v>
      </c>
      <c r="I10" s="1049">
        <f t="shared" si="1"/>
        <v>0</v>
      </c>
      <c r="J10" s="1049"/>
      <c r="K10" s="1049"/>
      <c r="R10" s="429"/>
      <c r="S10" s="429"/>
      <c r="T10" s="431"/>
    </row>
    <row r="11" spans="2:20" ht="15" customHeight="1">
      <c r="B11" s="412" t="s">
        <v>1545</v>
      </c>
      <c r="C11" s="1763">
        <f>+'[28]Nota (3)'!C55</f>
        <v>15294</v>
      </c>
      <c r="D11" s="1763">
        <f>+'[28]Nota (3)'!D55</f>
        <v>892209</v>
      </c>
      <c r="E11" s="1763">
        <f>+'[28]Nota (3)'!E55</f>
        <v>7255</v>
      </c>
      <c r="F11" s="1763">
        <f>+'[28]Nota (3)'!F55</f>
        <v>668113</v>
      </c>
      <c r="G11" s="1763">
        <f>+'[28]Nota (3)'!G55</f>
        <v>22549</v>
      </c>
      <c r="H11" s="1764">
        <f t="shared" si="0"/>
        <v>1560322</v>
      </c>
      <c r="I11" s="1049">
        <f t="shared" si="1"/>
        <v>0</v>
      </c>
      <c r="J11" s="1049"/>
      <c r="K11" s="1049"/>
      <c r="Q11" s="430"/>
      <c r="S11" s="429"/>
      <c r="T11" s="429"/>
    </row>
    <row r="12" spans="2:20" ht="15" customHeight="1">
      <c r="B12" s="412" t="s">
        <v>1548</v>
      </c>
      <c r="C12" s="1763">
        <f>+'[28]Nota (3)'!C56</f>
        <v>10617</v>
      </c>
      <c r="D12" s="1763">
        <f>+'[28]Nota (3)'!D56</f>
        <v>992240</v>
      </c>
      <c r="E12" s="1763">
        <f>+'[28]Nota (3)'!E56</f>
        <v>6327</v>
      </c>
      <c r="F12" s="1763">
        <f>+'[28]Nota (3)'!F56</f>
        <v>716038</v>
      </c>
      <c r="G12" s="1763">
        <f>+'[28]Nota (3)'!G56</f>
        <v>16944</v>
      </c>
      <c r="H12" s="1764">
        <f t="shared" si="0"/>
        <v>1708278</v>
      </c>
      <c r="I12" s="1049">
        <f t="shared" si="1"/>
        <v>0</v>
      </c>
      <c r="J12" s="1049"/>
      <c r="K12" s="1049"/>
    </row>
    <row r="13" spans="2:20" ht="15" customHeight="1">
      <c r="B13" s="412" t="s">
        <v>1549</v>
      </c>
      <c r="C13" s="1763">
        <f>+'[28]Nota (3)'!C57</f>
        <v>8104</v>
      </c>
      <c r="D13" s="1763">
        <f>+'[28]Nota (3)'!D57</f>
        <v>781370</v>
      </c>
      <c r="E13" s="1763">
        <f>+'[28]Nota (3)'!E57</f>
        <v>5472</v>
      </c>
      <c r="F13" s="1763">
        <f>+'[28]Nota (3)'!F57</f>
        <v>684119</v>
      </c>
      <c r="G13" s="1763">
        <f>+'[28]Nota (3)'!G57</f>
        <v>13576</v>
      </c>
      <c r="H13" s="1764">
        <f t="shared" si="0"/>
        <v>1465489</v>
      </c>
      <c r="I13" s="1049">
        <f t="shared" si="1"/>
        <v>0</v>
      </c>
      <c r="J13" s="1049"/>
      <c r="K13" s="1049"/>
      <c r="L13" s="197"/>
      <c r="M13" s="197"/>
      <c r="N13" s="243">
        <f>+D61-'N5 Deudores y Riesgo de Crédito'!D25</f>
        <v>0</v>
      </c>
    </row>
    <row r="14" spans="2:20" ht="15" customHeight="1">
      <c r="B14" s="412" t="s">
        <v>1552</v>
      </c>
      <c r="C14" s="1763">
        <f>+'[28]Nota (3)'!C58</f>
        <v>6468</v>
      </c>
      <c r="D14" s="1763">
        <f>+'[28]Nota (3)'!D58</f>
        <v>780002</v>
      </c>
      <c r="E14" s="1763">
        <f>+'[28]Nota (3)'!E58</f>
        <v>5552</v>
      </c>
      <c r="F14" s="1763">
        <f>+'[28]Nota (3)'!F58</f>
        <v>879193</v>
      </c>
      <c r="G14" s="1763">
        <f>+'[28]Nota (3)'!G58</f>
        <v>12020</v>
      </c>
      <c r="H14" s="1764">
        <f t="shared" si="0"/>
        <v>1659195</v>
      </c>
      <c r="I14" s="1049">
        <f t="shared" si="1"/>
        <v>0</v>
      </c>
      <c r="J14" s="1049"/>
      <c r="K14" s="1049"/>
      <c r="M14" s="197"/>
    </row>
    <row r="15" spans="2:20" ht="15" customHeight="1">
      <c r="B15" s="412" t="s">
        <v>1554</v>
      </c>
      <c r="C15" s="1763">
        <f>+'[28]Nota (3)'!C59</f>
        <v>100740</v>
      </c>
      <c r="D15" s="1763">
        <f>+'[28]Nota (3)'!D59-1</f>
        <v>11305156</v>
      </c>
      <c r="E15" s="1763">
        <f>+'[28]Nota (3)'!E59</f>
        <v>88206</v>
      </c>
      <c r="F15" s="1763">
        <f>+'[28]Nota (3)'!F59</f>
        <v>39453151</v>
      </c>
      <c r="G15" s="1763">
        <f>+'[28]Nota (3)'!G59</f>
        <v>188946</v>
      </c>
      <c r="H15" s="1764">
        <f>+F15+D15</f>
        <v>50758307</v>
      </c>
      <c r="I15" s="2340">
        <f>+D15+F15-H15</f>
        <v>0</v>
      </c>
      <c r="J15" s="1049"/>
      <c r="K15" s="1049"/>
      <c r="L15" s="438"/>
      <c r="M15" s="197"/>
      <c r="N15" s="438"/>
    </row>
    <row r="16" spans="2:20" ht="12" customHeight="1">
      <c r="B16" s="419" t="s">
        <v>1109</v>
      </c>
      <c r="C16" s="420">
        <f t="shared" ref="C16:H16" si="2">+SUM(C6:C15)</f>
        <v>2057787</v>
      </c>
      <c r="D16" s="420">
        <f t="shared" si="2"/>
        <v>127822604</v>
      </c>
      <c r="E16" s="420">
        <f t="shared" si="2"/>
        <v>160364</v>
      </c>
      <c r="F16" s="420">
        <f t="shared" si="2"/>
        <v>44969990</v>
      </c>
      <c r="G16" s="420">
        <f t="shared" si="2"/>
        <v>2218151</v>
      </c>
      <c r="H16" s="420">
        <f t="shared" si="2"/>
        <v>172792594</v>
      </c>
      <c r="I16" s="428"/>
      <c r="J16" s="428"/>
      <c r="K16" s="428"/>
    </row>
    <row r="17" spans="2:11">
      <c r="D17" s="244"/>
      <c r="H17" s="244"/>
      <c r="I17" s="428"/>
      <c r="J17" s="428"/>
      <c r="K17" s="428"/>
    </row>
    <row r="18" spans="2:11">
      <c r="D18" s="209"/>
      <c r="H18" s="244">
        <f>+H16-'N5 Deudores y Riesgo de Crédito'!G31-'N5 Deudores y Riesgo de Crédito'!G32-'N5 Deudores y Riesgo de Crédito'!G33</f>
        <v>0</v>
      </c>
      <c r="I18" s="428"/>
      <c r="J18" s="428"/>
      <c r="K18" s="428"/>
    </row>
    <row r="19" spans="2:11">
      <c r="I19" s="428"/>
      <c r="J19" s="428"/>
      <c r="K19" s="428"/>
    </row>
    <row r="20" spans="2:11">
      <c r="I20" s="428"/>
      <c r="J20" s="428"/>
      <c r="K20" s="428"/>
    </row>
    <row r="21" spans="2:11">
      <c r="I21" s="428"/>
      <c r="J21" s="428"/>
      <c r="K21" s="428"/>
    </row>
    <row r="22" spans="2:11">
      <c r="B22" s="197"/>
      <c r="C22" s="197"/>
      <c r="D22" s="197"/>
      <c r="E22" s="197"/>
      <c r="F22" s="197"/>
      <c r="G22" s="197"/>
      <c r="H22" s="197"/>
      <c r="I22" s="428"/>
      <c r="J22" s="428"/>
      <c r="K22" s="428"/>
    </row>
    <row r="23" spans="2:11">
      <c r="B23" s="439" t="s">
        <v>1110</v>
      </c>
      <c r="C23" s="439"/>
      <c r="D23" s="439"/>
      <c r="E23" s="439"/>
      <c r="F23" s="439"/>
      <c r="G23" s="439"/>
      <c r="H23" s="439">
        <f>+H16-'N5 Deudores y Riesgo de Crédito'!G34</f>
        <v>0</v>
      </c>
      <c r="I23" s="428"/>
      <c r="J23" s="428"/>
      <c r="K23" s="428"/>
    </row>
    <row r="24" spans="2:11">
      <c r="B24" s="197"/>
      <c r="C24" s="197"/>
      <c r="D24" s="197"/>
      <c r="E24" s="197"/>
      <c r="F24" s="197"/>
      <c r="G24" s="197"/>
      <c r="H24" s="197"/>
      <c r="I24" s="428"/>
      <c r="J24" s="428"/>
      <c r="K24" s="428"/>
    </row>
    <row r="25" spans="2:11">
      <c r="B25" s="197"/>
      <c r="C25" s="197"/>
      <c r="D25" s="197"/>
      <c r="E25" s="197"/>
      <c r="F25" s="197"/>
      <c r="G25" s="197"/>
      <c r="H25" s="197"/>
      <c r="I25" s="428"/>
      <c r="J25" s="428"/>
      <c r="K25" s="428"/>
    </row>
    <row r="26" spans="2:11" ht="15" customHeight="1">
      <c r="B26" s="2632" t="s">
        <v>2524</v>
      </c>
      <c r="C26" s="2633"/>
      <c r="D26" s="2633"/>
      <c r="E26" s="2633"/>
      <c r="F26" s="2633"/>
      <c r="G26" s="2633"/>
      <c r="H26" s="2634"/>
      <c r="I26" s="428"/>
      <c r="J26" s="428"/>
      <c r="K26" s="428"/>
    </row>
    <row r="27" spans="2:11" ht="15" customHeight="1">
      <c r="B27" s="2652" t="s">
        <v>1530</v>
      </c>
      <c r="C27" s="2655" t="s">
        <v>1531</v>
      </c>
      <c r="D27" s="2655"/>
      <c r="E27" s="2655" t="s">
        <v>1532</v>
      </c>
      <c r="F27" s="2655"/>
      <c r="G27" s="2655" t="s">
        <v>1533</v>
      </c>
      <c r="H27" s="2656"/>
      <c r="I27" s="428"/>
      <c r="J27" s="428"/>
      <c r="K27" s="428"/>
    </row>
    <row r="28" spans="2:11" ht="15" customHeight="1">
      <c r="B28" s="2653"/>
      <c r="C28" s="2635" t="s">
        <v>1537</v>
      </c>
      <c r="D28" s="415" t="s">
        <v>1538</v>
      </c>
      <c r="E28" s="2635" t="s">
        <v>1537</v>
      </c>
      <c r="F28" s="415" t="s">
        <v>1538</v>
      </c>
      <c r="G28" s="2635" t="s">
        <v>1537</v>
      </c>
      <c r="H28" s="421" t="s">
        <v>1538</v>
      </c>
      <c r="I28" s="428"/>
      <c r="J28" s="428"/>
      <c r="K28" s="428"/>
    </row>
    <row r="29" spans="2:11">
      <c r="B29" s="2654"/>
      <c r="C29" s="2637"/>
      <c r="D29" s="417" t="s">
        <v>967</v>
      </c>
      <c r="E29" s="2637"/>
      <c r="F29" s="417" t="s">
        <v>967</v>
      </c>
      <c r="G29" s="2637"/>
      <c r="H29" s="422" t="s">
        <v>967</v>
      </c>
      <c r="I29" s="428"/>
      <c r="J29" s="428"/>
      <c r="K29" s="428"/>
    </row>
    <row r="30" spans="2:11">
      <c r="B30" s="423" t="s">
        <v>1540</v>
      </c>
      <c r="C30" s="418">
        <v>495763</v>
      </c>
      <c r="D30" s="418">
        <f>63343857+1829</f>
        <v>63345686</v>
      </c>
      <c r="E30" s="2076">
        <v>0</v>
      </c>
      <c r="F30" s="2076">
        <v>0</v>
      </c>
      <c r="G30" s="418">
        <f>+E30+C30</f>
        <v>495763</v>
      </c>
      <c r="H30" s="418">
        <f>+F30+D30</f>
        <v>63345686</v>
      </c>
      <c r="I30" s="428"/>
      <c r="J30" s="428"/>
      <c r="K30" s="428"/>
    </row>
    <row r="31" spans="2:11">
      <c r="B31" s="424" t="s">
        <v>1541</v>
      </c>
      <c r="C31" s="418">
        <v>1044769</v>
      </c>
      <c r="D31" s="418">
        <v>45019234</v>
      </c>
      <c r="E31" s="418">
        <v>6626</v>
      </c>
      <c r="F31" s="418">
        <v>181884</v>
      </c>
      <c r="G31" s="418">
        <f t="shared" ref="G31:G39" si="3">+E31+C31</f>
        <v>1051395</v>
      </c>
      <c r="H31" s="418">
        <f t="shared" ref="H31:H38" si="4">+F31+D31</f>
        <v>45201118</v>
      </c>
      <c r="I31" s="428"/>
      <c r="J31" s="428"/>
      <c r="K31" s="428"/>
    </row>
    <row r="32" spans="2:11">
      <c r="B32" s="424" t="s">
        <v>1542</v>
      </c>
      <c r="C32" s="418">
        <v>231829</v>
      </c>
      <c r="D32" s="418">
        <v>12943141</v>
      </c>
      <c r="E32" s="418">
        <v>13124</v>
      </c>
      <c r="F32" s="418">
        <v>620807</v>
      </c>
      <c r="G32" s="418">
        <f t="shared" si="3"/>
        <v>244953</v>
      </c>
      <c r="H32" s="418">
        <f t="shared" si="4"/>
        <v>13563948</v>
      </c>
      <c r="I32" s="428"/>
      <c r="J32" s="428"/>
      <c r="K32" s="428"/>
    </row>
    <row r="33" spans="2:8">
      <c r="B33" s="424" t="s">
        <v>1543</v>
      </c>
      <c r="C33" s="418">
        <v>66069</v>
      </c>
      <c r="D33" s="418">
        <v>4027008</v>
      </c>
      <c r="E33" s="418">
        <v>16711</v>
      </c>
      <c r="F33" s="418">
        <v>914814</v>
      </c>
      <c r="G33" s="418">
        <f t="shared" si="3"/>
        <v>82780</v>
      </c>
      <c r="H33" s="418">
        <f t="shared" si="4"/>
        <v>4941822</v>
      </c>
    </row>
    <row r="34" spans="2:8">
      <c r="B34" s="424" t="s">
        <v>1544</v>
      </c>
      <c r="C34" s="418">
        <v>31251</v>
      </c>
      <c r="D34" s="418">
        <v>1888170</v>
      </c>
      <c r="E34" s="418">
        <v>7871</v>
      </c>
      <c r="F34" s="418">
        <v>534664</v>
      </c>
      <c r="G34" s="418">
        <f t="shared" si="3"/>
        <v>39122</v>
      </c>
      <c r="H34" s="418">
        <f t="shared" si="4"/>
        <v>2422834</v>
      </c>
    </row>
    <row r="35" spans="2:8">
      <c r="B35" s="424" t="s">
        <v>1545</v>
      </c>
      <c r="C35" s="418">
        <v>19522</v>
      </c>
      <c r="D35" s="418">
        <v>1311242</v>
      </c>
      <c r="E35" s="418">
        <v>6746</v>
      </c>
      <c r="F35" s="418">
        <v>579341</v>
      </c>
      <c r="G35" s="418">
        <f t="shared" si="3"/>
        <v>26268</v>
      </c>
      <c r="H35" s="418">
        <f t="shared" si="4"/>
        <v>1890583</v>
      </c>
    </row>
    <row r="36" spans="2:8">
      <c r="B36" s="424" t="s">
        <v>1548</v>
      </c>
      <c r="C36" s="418">
        <v>12175</v>
      </c>
      <c r="D36" s="418">
        <v>1166741</v>
      </c>
      <c r="E36" s="418">
        <v>6097</v>
      </c>
      <c r="F36" s="418">
        <v>622322</v>
      </c>
      <c r="G36" s="418">
        <f t="shared" si="3"/>
        <v>18272</v>
      </c>
      <c r="H36" s="418">
        <f t="shared" si="4"/>
        <v>1789063</v>
      </c>
    </row>
    <row r="37" spans="2:8">
      <c r="B37" s="424" t="s">
        <v>1549</v>
      </c>
      <c r="C37" s="418">
        <v>12964</v>
      </c>
      <c r="D37" s="418">
        <v>1340686</v>
      </c>
      <c r="E37" s="418">
        <v>5313</v>
      </c>
      <c r="F37" s="418">
        <v>606960</v>
      </c>
      <c r="G37" s="418">
        <f t="shared" si="3"/>
        <v>18277</v>
      </c>
      <c r="H37" s="418">
        <f t="shared" si="4"/>
        <v>1947646</v>
      </c>
    </row>
    <row r="38" spans="2:8">
      <c r="B38" s="424" t="s">
        <v>1552</v>
      </c>
      <c r="C38" s="418">
        <v>7715</v>
      </c>
      <c r="D38" s="418">
        <v>967389</v>
      </c>
      <c r="E38" s="418">
        <v>5612</v>
      </c>
      <c r="F38" s="418">
        <v>848304</v>
      </c>
      <c r="G38" s="418">
        <f t="shared" si="3"/>
        <v>13327</v>
      </c>
      <c r="H38" s="418">
        <f t="shared" si="4"/>
        <v>1815693</v>
      </c>
    </row>
    <row r="39" spans="2:8">
      <c r="B39" s="425" t="s">
        <v>1554</v>
      </c>
      <c r="C39" s="418">
        <v>99804</v>
      </c>
      <c r="D39" s="418">
        <v>7930416</v>
      </c>
      <c r="E39" s="418">
        <v>95174</v>
      </c>
      <c r="F39" s="418">
        <v>36900992</v>
      </c>
      <c r="G39" s="418">
        <f t="shared" si="3"/>
        <v>194978</v>
      </c>
      <c r="H39" s="418">
        <f>+F39+D39</f>
        <v>44831408</v>
      </c>
    </row>
    <row r="40" spans="2:8" ht="12.75" thickBot="1">
      <c r="B40" s="413" t="s">
        <v>1109</v>
      </c>
      <c r="C40" s="426">
        <f t="shared" ref="C40:H40" si="5">+SUM(C30:C39)</f>
        <v>2021861</v>
      </c>
      <c r="D40" s="426">
        <f t="shared" si="5"/>
        <v>139939713</v>
      </c>
      <c r="E40" s="427">
        <f t="shared" si="5"/>
        <v>163274</v>
      </c>
      <c r="F40" s="426">
        <f t="shared" si="5"/>
        <v>41810088</v>
      </c>
      <c r="G40" s="426">
        <f t="shared" si="5"/>
        <v>2185135</v>
      </c>
      <c r="H40" s="426">
        <f t="shared" si="5"/>
        <v>181749801</v>
      </c>
    </row>
    <row r="41" spans="2:8">
      <c r="C41" s="197"/>
      <c r="D41" s="197"/>
      <c r="E41" s="197"/>
      <c r="F41" s="197"/>
      <c r="G41" s="197"/>
      <c r="H41" s="197"/>
    </row>
    <row r="42" spans="2:8">
      <c r="B42" s="439" t="s">
        <v>1110</v>
      </c>
      <c r="C42" s="439"/>
      <c r="D42" s="439"/>
      <c r="E42" s="439"/>
      <c r="F42" s="439"/>
      <c r="G42" s="439"/>
      <c r="H42" s="439">
        <f>+H40-'N5 Deudores y Riesgo de Crédito'!G42-'N5 Deudores y Riesgo de Crédito'!G43-'N5 Deudores y Riesgo de Crédito'!G44</f>
        <v>0</v>
      </c>
    </row>
    <row r="51" spans="2:6">
      <c r="B51" s="2646" t="str">
        <f>+B2</f>
        <v>30 de septiembre 2024</v>
      </c>
      <c r="C51" s="2647"/>
      <c r="D51" s="2647"/>
      <c r="E51" s="2648"/>
      <c r="F51" s="2409"/>
    </row>
    <row r="52" spans="2:6">
      <c r="B52" s="2643" t="s">
        <v>1534</v>
      </c>
      <c r="C52" s="2643"/>
      <c r="D52" s="2643"/>
      <c r="E52" s="2644" t="s">
        <v>1535</v>
      </c>
      <c r="F52" s="2644" t="s">
        <v>1536</v>
      </c>
    </row>
    <row r="53" spans="2:6">
      <c r="B53" s="415" t="s">
        <v>1531</v>
      </c>
      <c r="C53" s="415" t="s">
        <v>1532</v>
      </c>
      <c r="D53" s="415" t="s">
        <v>1539</v>
      </c>
      <c r="E53" s="2644"/>
      <c r="F53" s="2644"/>
    </row>
    <row r="54" spans="2:6" ht="12.75" thickBot="1">
      <c r="B54" s="417" t="s">
        <v>967</v>
      </c>
      <c r="C54" s="417" t="s">
        <v>967</v>
      </c>
      <c r="D54" s="417" t="s">
        <v>967</v>
      </c>
      <c r="E54" s="2644"/>
      <c r="F54" s="2644"/>
    </row>
    <row r="55" spans="2:6" ht="12.75" thickBot="1">
      <c r="B55" s="434">
        <f>+'[19]N5 Estratificación Deudores'!$C$47</f>
        <v>-7538472</v>
      </c>
      <c r="C55" s="435">
        <f>+'[19]N5 Estratificación Deudores'!$C$48</f>
        <v>-44969990</v>
      </c>
      <c r="D55" s="2246">
        <f>+C55+B55</f>
        <v>-52508462</v>
      </c>
      <c r="E55" s="436">
        <f>+'[19]N5 Estratificación Deudores'!$C$50</f>
        <v>4109</v>
      </c>
      <c r="F55" s="437">
        <v>0</v>
      </c>
    </row>
    <row r="56" spans="2:6" ht="12.75" thickBot="1">
      <c r="B56" s="429"/>
      <c r="C56" s="1773">
        <f>+C55+F16</f>
        <v>0</v>
      </c>
      <c r="D56" s="243"/>
      <c r="E56" s="429"/>
      <c r="F56" s="430"/>
    </row>
    <row r="57" spans="2:6" ht="15" customHeight="1">
      <c r="B57" s="2649" t="str">
        <f>+B26</f>
        <v>31 de diciembre 2023</v>
      </c>
      <c r="C57" s="2650"/>
      <c r="D57" s="2650"/>
      <c r="E57" s="2651"/>
      <c r="F57" s="2410"/>
    </row>
    <row r="58" spans="2:6">
      <c r="B58" s="2642" t="s">
        <v>1534</v>
      </c>
      <c r="C58" s="2643"/>
      <c r="D58" s="2643"/>
      <c r="E58" s="2644" t="s">
        <v>1535</v>
      </c>
      <c r="F58" s="2645" t="s">
        <v>1536</v>
      </c>
    </row>
    <row r="59" spans="2:6">
      <c r="B59" s="432" t="s">
        <v>1531</v>
      </c>
      <c r="C59" s="415" t="s">
        <v>1532</v>
      </c>
      <c r="D59" s="415" t="s">
        <v>1539</v>
      </c>
      <c r="E59" s="2644"/>
      <c r="F59" s="2645"/>
    </row>
    <row r="60" spans="2:6" ht="12.75" thickBot="1">
      <c r="B60" s="433" t="s">
        <v>967</v>
      </c>
      <c r="C60" s="417" t="s">
        <v>967</v>
      </c>
      <c r="D60" s="417" t="s">
        <v>967</v>
      </c>
      <c r="E60" s="2644"/>
      <c r="F60" s="2645"/>
    </row>
    <row r="61" spans="2:6" ht="12.75" thickBot="1">
      <c r="B61" s="434">
        <f>+'[29]N5 Estratificación Deudores'!$L$4</f>
        <v>-4151692</v>
      </c>
      <c r="C61" s="435">
        <f>+'[29]N5 Estratificación Deudores'!$L$5</f>
        <v>-41810088</v>
      </c>
      <c r="D61" s="2246">
        <f>+C61+B61</f>
        <v>-45961780</v>
      </c>
      <c r="E61" s="436">
        <f>+'[29]N5 Estratificación Deudores'!$L$7</f>
        <v>11754217</v>
      </c>
      <c r="F61" s="437">
        <v>0</v>
      </c>
    </row>
    <row r="66" spans="2:4">
      <c r="B66" s="2658" t="s">
        <v>3054</v>
      </c>
      <c r="C66" s="2477">
        <f>[19]Activo!$D$2</f>
        <v>45565</v>
      </c>
      <c r="D66" s="2477">
        <f>[19]Activo!$E$2</f>
        <v>45291</v>
      </c>
    </row>
    <row r="67" spans="2:4">
      <c r="B67" s="2659"/>
      <c r="C67" s="2110" t="s">
        <v>967</v>
      </c>
      <c r="D67" s="2110" t="s">
        <v>967</v>
      </c>
    </row>
    <row r="68" spans="2:4">
      <c r="B68" s="2478" t="s">
        <v>3055</v>
      </c>
      <c r="C68" s="2479">
        <v>-7538472</v>
      </c>
      <c r="D68" s="2479">
        <v>-4151692</v>
      </c>
    </row>
    <row r="69" spans="2:4">
      <c r="B69" s="2079" t="s">
        <v>3056</v>
      </c>
      <c r="C69" s="2480">
        <v>-44969990</v>
      </c>
      <c r="D69" s="2480">
        <v>-41810088</v>
      </c>
    </row>
    <row r="70" spans="2:4">
      <c r="B70" s="1226" t="s">
        <v>3057</v>
      </c>
      <c r="C70" s="2093">
        <f>+SUM(C68:C69)</f>
        <v>-52508462</v>
      </c>
      <c r="D70" s="2093">
        <f>+SUM(D68:D69)</f>
        <v>-45961780</v>
      </c>
    </row>
    <row r="71" spans="2:4">
      <c r="B71" s="2445" t="s">
        <v>3058</v>
      </c>
      <c r="C71" s="2481">
        <v>4109</v>
      </c>
      <c r="D71" s="2481">
        <v>11754217</v>
      </c>
    </row>
    <row r="72" spans="2:4">
      <c r="B72" s="2107"/>
      <c r="C72" s="2114">
        <f>+C70-'[19]N5 Deudores y Riesgo de Crédito'!C25</f>
        <v>0</v>
      </c>
      <c r="D72" s="2114">
        <f>+D70-'[19]N5 Deudores y Riesgo de Crédito'!D25</f>
        <v>0</v>
      </c>
    </row>
    <row r="73" spans="2:4">
      <c r="B73" s="2482"/>
      <c r="C73" s="2114">
        <f>+C69+F16</f>
        <v>0</v>
      </c>
      <c r="D73" s="2114"/>
    </row>
    <row r="74" spans="2:4">
      <c r="B74" s="2482"/>
      <c r="C74" s="2114">
        <f>+D15+C68-'[19]N5 Deudores y Riesgo de Crédito'!C11</f>
        <v>0</v>
      </c>
      <c r="D74" s="2114">
        <f>+F39+D68-'[19]N5 Deudores y Riesgo de Crédito'!D11</f>
        <v>28970576</v>
      </c>
    </row>
  </sheetData>
  <mergeCells count="29">
    <mergeCell ref="C28:C29"/>
    <mergeCell ref="E28:E29"/>
    <mergeCell ref="G28:G29"/>
    <mergeCell ref="L3:M6"/>
    <mergeCell ref="B66:B67"/>
    <mergeCell ref="N3:Q3"/>
    <mergeCell ref="N4:O4"/>
    <mergeCell ref="P4:Q4"/>
    <mergeCell ref="B58:D58"/>
    <mergeCell ref="E58:E60"/>
    <mergeCell ref="F58:F60"/>
    <mergeCell ref="B51:E51"/>
    <mergeCell ref="B57:E57"/>
    <mergeCell ref="B52:D52"/>
    <mergeCell ref="E52:E54"/>
    <mergeCell ref="F52:F54"/>
    <mergeCell ref="B26:H26"/>
    <mergeCell ref="B27:B29"/>
    <mergeCell ref="C27:D27"/>
    <mergeCell ref="E27:F27"/>
    <mergeCell ref="G27:H27"/>
    <mergeCell ref="B2:H2"/>
    <mergeCell ref="B3:B5"/>
    <mergeCell ref="C3:D3"/>
    <mergeCell ref="E3:F3"/>
    <mergeCell ref="G3:H3"/>
    <mergeCell ref="C4:C5"/>
    <mergeCell ref="E4:E5"/>
    <mergeCell ref="G4: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67ED03"/>
  </sheetPr>
  <dimension ref="A1:Q255"/>
  <sheetViews>
    <sheetView showGridLines="0" topLeftCell="F128" workbookViewId="0">
      <selection activeCell="O207" sqref="O207"/>
    </sheetView>
  </sheetViews>
  <sheetFormatPr baseColWidth="10" defaultRowHeight="15" customHeight="1"/>
  <cols>
    <col min="1" max="1" width="11.42578125" style="1376"/>
    <col min="2" max="2" width="35" bestFit="1" customWidth="1"/>
    <col min="3" max="3" width="45.5703125" bestFit="1" customWidth="1"/>
    <col min="4" max="4" width="17.7109375" customWidth="1"/>
    <col min="5" max="5" width="16.7109375" customWidth="1"/>
    <col min="6" max="6" width="15.140625" customWidth="1"/>
    <col min="7" max="7" width="15.42578125" customWidth="1"/>
    <col min="8" max="8" width="15.28515625" customWidth="1"/>
    <col min="9" max="9" width="14.85546875" customWidth="1"/>
    <col min="10" max="10" width="16.42578125" customWidth="1"/>
    <col min="11" max="12" width="15.42578125" bestFit="1" customWidth="1"/>
    <col min="13" max="13" width="16.42578125" bestFit="1" customWidth="1"/>
    <col min="15" max="15" width="16" customWidth="1"/>
    <col min="17" max="17" width="14.85546875" bestFit="1" customWidth="1"/>
  </cols>
  <sheetData>
    <row r="1" spans="1:15" ht="33.75">
      <c r="B1" s="2349" t="s">
        <v>0</v>
      </c>
      <c r="C1" s="2349" t="s">
        <v>1</v>
      </c>
      <c r="D1" s="2350" t="s">
        <v>2729</v>
      </c>
      <c r="E1" s="2350" t="s">
        <v>2730</v>
      </c>
      <c r="F1" s="2350" t="s">
        <v>2731</v>
      </c>
      <c r="G1" s="2350" t="s">
        <v>2732</v>
      </c>
      <c r="H1" s="2350" t="s">
        <v>2733</v>
      </c>
      <c r="I1" s="2350" t="s">
        <v>2734</v>
      </c>
      <c r="J1" s="2350" t="s">
        <v>2735</v>
      </c>
      <c r="K1" s="2350" t="s">
        <v>2736</v>
      </c>
      <c r="L1" s="2350" t="s">
        <v>2737</v>
      </c>
      <c r="M1" s="2350" t="s">
        <v>2738</v>
      </c>
      <c r="O1" s="2350" t="s">
        <v>2738</v>
      </c>
    </row>
    <row r="2" spans="1:15" hidden="1">
      <c r="A2" s="1376">
        <f>(LEN(B2))</f>
        <v>10</v>
      </c>
      <c r="B2" s="2351">
        <v>6230002000</v>
      </c>
      <c r="C2" s="2352" t="s">
        <v>922</v>
      </c>
      <c r="D2" s="2353">
        <v>-6823302</v>
      </c>
      <c r="E2" s="2353">
        <v>-28280887</v>
      </c>
      <c r="F2" s="2354"/>
      <c r="G2" s="2354"/>
      <c r="H2" s="2354"/>
      <c r="I2" s="2354"/>
      <c r="J2" s="2353">
        <v>-101110302</v>
      </c>
      <c r="K2" s="2354"/>
      <c r="L2" s="2354"/>
      <c r="M2" s="2353">
        <v>-136214491</v>
      </c>
      <c r="O2" s="1798"/>
    </row>
    <row r="3" spans="1:15" hidden="1">
      <c r="A3" s="1376">
        <f t="shared" ref="A3:A33" si="0">(LEN(B3))</f>
        <v>10</v>
      </c>
      <c r="B3" s="2351">
        <v>6230000100</v>
      </c>
      <c r="C3" s="2352" t="s">
        <v>923</v>
      </c>
      <c r="D3" s="2353">
        <v>-229460036</v>
      </c>
      <c r="E3" s="2353">
        <v>-538643538</v>
      </c>
      <c r="F3" s="2354"/>
      <c r="G3" s="2354"/>
      <c r="H3" s="2354"/>
      <c r="I3" s="2354"/>
      <c r="J3" s="2353">
        <v>-4534753859</v>
      </c>
      <c r="K3" s="2354"/>
      <c r="L3" s="2354"/>
      <c r="M3" s="2353">
        <v>-5302857433</v>
      </c>
      <c r="O3" s="1798"/>
    </row>
    <row r="4" spans="1:15" hidden="1">
      <c r="A4" s="1376">
        <f t="shared" si="0"/>
        <v>10</v>
      </c>
      <c r="B4" s="2351">
        <v>6160000401</v>
      </c>
      <c r="C4" s="2352" t="s">
        <v>1977</v>
      </c>
      <c r="D4" s="2354"/>
      <c r="E4" s="2354"/>
      <c r="F4" s="2354"/>
      <c r="G4" s="2353">
        <v>-383928138</v>
      </c>
      <c r="H4" s="2354"/>
      <c r="I4" s="2354"/>
      <c r="J4" s="2354"/>
      <c r="K4" s="2354"/>
      <c r="L4" s="2353">
        <v>383928138</v>
      </c>
      <c r="M4" s="2355">
        <v>0</v>
      </c>
      <c r="O4" s="1798"/>
    </row>
    <row r="5" spans="1:15" hidden="1">
      <c r="A5" s="1376">
        <f t="shared" si="0"/>
        <v>10</v>
      </c>
      <c r="B5" s="2351">
        <v>6160000800</v>
      </c>
      <c r="C5" s="2352" t="s">
        <v>709</v>
      </c>
      <c r="D5" s="2354"/>
      <c r="E5" s="2354"/>
      <c r="F5" s="2353">
        <v>-2290520518</v>
      </c>
      <c r="G5" s="2354"/>
      <c r="H5" s="2354"/>
      <c r="I5" s="2354"/>
      <c r="J5" s="2354"/>
      <c r="K5" s="2354"/>
      <c r="L5" s="2354"/>
      <c r="M5" s="2353">
        <v>-2290520518</v>
      </c>
      <c r="O5" s="1798"/>
    </row>
    <row r="6" spans="1:15" hidden="1">
      <c r="A6" s="1376">
        <f t="shared" si="0"/>
        <v>10</v>
      </c>
      <c r="B6" s="2351">
        <v>6220001000</v>
      </c>
      <c r="C6" s="2352" t="s">
        <v>2200</v>
      </c>
      <c r="D6" s="2354"/>
      <c r="E6" s="2354"/>
      <c r="F6" s="2354"/>
      <c r="G6" s="2354"/>
      <c r="H6" s="2353">
        <v>-13226396</v>
      </c>
      <c r="I6" s="2354"/>
      <c r="J6" s="2354"/>
      <c r="K6" s="2354"/>
      <c r="L6" s="2354"/>
      <c r="M6" s="2353">
        <v>-13226396</v>
      </c>
      <c r="O6" s="1798"/>
    </row>
    <row r="7" spans="1:15" hidden="1">
      <c r="A7" s="1376">
        <f t="shared" si="0"/>
        <v>10</v>
      </c>
      <c r="B7" s="2351">
        <v>6150009600</v>
      </c>
      <c r="C7" s="2352" t="s">
        <v>710</v>
      </c>
      <c r="D7" s="2353">
        <v>206015594</v>
      </c>
      <c r="E7" s="2354"/>
      <c r="F7" s="2354"/>
      <c r="G7" s="2354"/>
      <c r="H7" s="2354"/>
      <c r="I7" s="2354"/>
      <c r="J7" s="2353">
        <v>1147326947</v>
      </c>
      <c r="K7" s="2354"/>
      <c r="L7" s="2354"/>
      <c r="M7" s="2353">
        <v>1353342541</v>
      </c>
      <c r="O7" s="1798"/>
    </row>
    <row r="8" spans="1:15" hidden="1">
      <c r="A8" s="1376">
        <f t="shared" si="0"/>
        <v>10</v>
      </c>
      <c r="B8" s="2351">
        <v>6150009400</v>
      </c>
      <c r="C8" s="2352" t="s">
        <v>711</v>
      </c>
      <c r="D8" s="2353">
        <v>56659179</v>
      </c>
      <c r="E8" s="2353">
        <v>158893814</v>
      </c>
      <c r="F8" s="2354"/>
      <c r="G8" s="2354"/>
      <c r="H8" s="2354"/>
      <c r="I8" s="2354"/>
      <c r="J8" s="2353">
        <v>1212480495</v>
      </c>
      <c r="K8" s="2354"/>
      <c r="L8" s="2354"/>
      <c r="M8" s="2353">
        <v>1428033488</v>
      </c>
      <c r="O8" s="1798"/>
    </row>
    <row r="9" spans="1:15" hidden="1">
      <c r="A9" s="1376">
        <f t="shared" si="0"/>
        <v>10</v>
      </c>
      <c r="B9" s="2351">
        <v>6160003500</v>
      </c>
      <c r="C9" s="2352" t="s">
        <v>712</v>
      </c>
      <c r="D9" s="2354"/>
      <c r="E9" s="2354"/>
      <c r="F9" s="2354"/>
      <c r="G9" s="2353">
        <v>-4970948231</v>
      </c>
      <c r="H9" s="2354"/>
      <c r="I9" s="2354"/>
      <c r="J9" s="2354"/>
      <c r="K9" s="2354"/>
      <c r="L9" s="2353">
        <v>4970948231</v>
      </c>
      <c r="M9" s="2355">
        <v>0</v>
      </c>
      <c r="O9" s="1798"/>
    </row>
    <row r="10" spans="1:15" hidden="1">
      <c r="A10" s="1376">
        <f t="shared" si="0"/>
        <v>10</v>
      </c>
      <c r="B10" s="2351">
        <v>6240004000</v>
      </c>
      <c r="C10" s="2352" t="s">
        <v>713</v>
      </c>
      <c r="D10" s="2353">
        <v>-3317120</v>
      </c>
      <c r="E10" s="2353">
        <v>-15265489</v>
      </c>
      <c r="F10" s="2353">
        <v>-4405791</v>
      </c>
      <c r="G10" s="2353">
        <v>-26936229</v>
      </c>
      <c r="H10" s="2353">
        <v>-3613725</v>
      </c>
      <c r="I10" s="2353">
        <v>-141728932</v>
      </c>
      <c r="J10" s="2353">
        <v>-197251938</v>
      </c>
      <c r="K10" s="2354"/>
      <c r="L10" s="2354"/>
      <c r="M10" s="2353">
        <v>-392519224</v>
      </c>
      <c r="O10" s="1798"/>
    </row>
    <row r="11" spans="1:15" hidden="1">
      <c r="A11" s="1376">
        <f t="shared" si="0"/>
        <v>10</v>
      </c>
      <c r="B11" s="2351">
        <v>6240003500</v>
      </c>
      <c r="C11" s="2352" t="s">
        <v>714</v>
      </c>
      <c r="D11" s="2353">
        <v>-2687021</v>
      </c>
      <c r="E11" s="2354"/>
      <c r="F11" s="2354"/>
      <c r="G11" s="2354"/>
      <c r="H11" s="2354"/>
      <c r="I11" s="2354"/>
      <c r="J11" s="2353">
        <v>-661427448</v>
      </c>
      <c r="K11" s="2354"/>
      <c r="L11" s="2354"/>
      <c r="M11" s="2353">
        <v>-664114469</v>
      </c>
      <c r="O11" s="1798"/>
    </row>
    <row r="12" spans="1:15" hidden="1">
      <c r="A12" s="1376">
        <f t="shared" si="0"/>
        <v>10</v>
      </c>
      <c r="B12" s="2351">
        <v>6240002500</v>
      </c>
      <c r="C12" s="2352" t="s">
        <v>715</v>
      </c>
      <c r="D12" s="2353">
        <v>-260032</v>
      </c>
      <c r="E12" s="2353">
        <v>-1337205</v>
      </c>
      <c r="F12" s="2354"/>
      <c r="G12" s="2354"/>
      <c r="H12" s="2354"/>
      <c r="I12" s="2354"/>
      <c r="J12" s="2353">
        <v>-16072498</v>
      </c>
      <c r="K12" s="2354"/>
      <c r="L12" s="2354"/>
      <c r="M12" s="2353">
        <v>-17669735</v>
      </c>
      <c r="O12" s="1798"/>
    </row>
    <row r="13" spans="1:15" hidden="1">
      <c r="A13" s="1376">
        <f t="shared" si="0"/>
        <v>10</v>
      </c>
      <c r="B13" s="2351">
        <v>6240001300</v>
      </c>
      <c r="C13" s="2352" t="s">
        <v>716</v>
      </c>
      <c r="D13" s="2354"/>
      <c r="E13" s="2354"/>
      <c r="F13" s="2354"/>
      <c r="G13" s="2354"/>
      <c r="H13" s="2354"/>
      <c r="I13" s="2354"/>
      <c r="J13" s="2353">
        <v>-390010447</v>
      </c>
      <c r="K13" s="2354"/>
      <c r="L13" s="2353">
        <v>390010447</v>
      </c>
      <c r="M13" s="2355">
        <v>0</v>
      </c>
      <c r="O13" s="1798"/>
    </row>
    <row r="14" spans="1:15" hidden="1">
      <c r="A14" s="1376">
        <f t="shared" si="0"/>
        <v>10</v>
      </c>
      <c r="B14" s="2351">
        <v>6240001000</v>
      </c>
      <c r="C14" s="2352" t="s">
        <v>717</v>
      </c>
      <c r="D14" s="2353">
        <v>2</v>
      </c>
      <c r="E14" s="2353">
        <v>-12696911</v>
      </c>
      <c r="F14" s="2354"/>
      <c r="G14" s="2354"/>
      <c r="H14" s="2354"/>
      <c r="I14" s="2354"/>
      <c r="J14" s="2353">
        <v>-269631463</v>
      </c>
      <c r="K14" s="2354"/>
      <c r="L14" s="2354"/>
      <c r="M14" s="2353">
        <v>-282328372</v>
      </c>
      <c r="O14" s="1798"/>
    </row>
    <row r="15" spans="1:15" hidden="1">
      <c r="A15" s="1376">
        <f t="shared" si="0"/>
        <v>10</v>
      </c>
      <c r="B15" s="2351">
        <v>6240000500</v>
      </c>
      <c r="C15" s="2352" t="s">
        <v>718</v>
      </c>
      <c r="D15" s="2353">
        <v>-61274507</v>
      </c>
      <c r="E15" s="2353">
        <v>-54274270</v>
      </c>
      <c r="F15" s="2354"/>
      <c r="G15" s="2354"/>
      <c r="H15" s="2354"/>
      <c r="I15" s="2354"/>
      <c r="J15" s="2353">
        <v>-6041736502</v>
      </c>
      <c r="K15" s="2354"/>
      <c r="L15" s="2354"/>
      <c r="M15" s="2353">
        <v>-6157285279</v>
      </c>
      <c r="O15" s="1798"/>
    </row>
    <row r="16" spans="1:15" hidden="1">
      <c r="A16" s="1376">
        <f t="shared" si="0"/>
        <v>10</v>
      </c>
      <c r="B16" s="2351">
        <v>6230000600</v>
      </c>
      <c r="C16" s="2352" t="s">
        <v>719</v>
      </c>
      <c r="D16" s="2353">
        <v>-5692349</v>
      </c>
      <c r="E16" s="2353">
        <v>-43542626</v>
      </c>
      <c r="F16" s="2354"/>
      <c r="G16" s="2354"/>
      <c r="H16" s="2354"/>
      <c r="I16" s="2354"/>
      <c r="J16" s="2353">
        <v>-800154135</v>
      </c>
      <c r="K16" s="2354"/>
      <c r="L16" s="2354"/>
      <c r="M16" s="2353">
        <v>-849389110</v>
      </c>
      <c r="O16" s="1798"/>
    </row>
    <row r="17" spans="1:15" hidden="1">
      <c r="A17" s="1376">
        <f t="shared" si="0"/>
        <v>10</v>
      </c>
      <c r="B17" s="2351">
        <v>6220000500</v>
      </c>
      <c r="C17" s="2352" t="s">
        <v>1978</v>
      </c>
      <c r="D17" s="2353">
        <v>-261008154</v>
      </c>
      <c r="E17" s="2353">
        <v>-888247226</v>
      </c>
      <c r="F17" s="2354"/>
      <c r="G17" s="2354"/>
      <c r="H17" s="2354"/>
      <c r="I17" s="2354"/>
      <c r="J17" s="2353">
        <v>-4034746764</v>
      </c>
      <c r="K17" s="2354"/>
      <c r="L17" s="2354"/>
      <c r="M17" s="2353">
        <v>-5184002144</v>
      </c>
      <c r="O17" s="1798"/>
    </row>
    <row r="18" spans="1:15" hidden="1">
      <c r="A18" s="1376">
        <f t="shared" si="0"/>
        <v>10</v>
      </c>
      <c r="B18" s="2351">
        <v>6210001100</v>
      </c>
      <c r="C18" s="2352" t="s">
        <v>720</v>
      </c>
      <c r="D18" s="2354"/>
      <c r="E18" s="2353">
        <v>-9101743</v>
      </c>
      <c r="F18" s="2354"/>
      <c r="G18" s="2354"/>
      <c r="H18" s="2354"/>
      <c r="I18" s="2354"/>
      <c r="J18" s="2353">
        <v>-190990408</v>
      </c>
      <c r="K18" s="2354"/>
      <c r="L18" s="2353">
        <v>190990408</v>
      </c>
      <c r="M18" s="2353">
        <v>-9101743</v>
      </c>
      <c r="O18" s="1798"/>
    </row>
    <row r="19" spans="1:15" hidden="1">
      <c r="A19" s="1376">
        <f t="shared" si="0"/>
        <v>10</v>
      </c>
      <c r="B19" s="2351">
        <v>6210001000</v>
      </c>
      <c r="C19" s="2352" t="s">
        <v>721</v>
      </c>
      <c r="D19" s="2354"/>
      <c r="E19" s="2353">
        <v>-203095870</v>
      </c>
      <c r="F19" s="2354"/>
      <c r="G19" s="2354"/>
      <c r="H19" s="2354"/>
      <c r="I19" s="2354"/>
      <c r="J19" s="2353">
        <v>-88105195</v>
      </c>
      <c r="K19" s="2354"/>
      <c r="L19" s="2354"/>
      <c r="M19" s="2353">
        <v>-291201065</v>
      </c>
      <c r="O19" s="1798"/>
    </row>
    <row r="20" spans="1:15" hidden="1">
      <c r="A20" s="1376">
        <f t="shared" si="0"/>
        <v>10</v>
      </c>
      <c r="B20" s="2351">
        <v>6165001000</v>
      </c>
      <c r="C20" s="2352" t="s">
        <v>722</v>
      </c>
      <c r="D20" s="2354"/>
      <c r="E20" s="2354"/>
      <c r="F20" s="2354"/>
      <c r="G20" s="2354"/>
      <c r="H20" s="2353">
        <v>-5075755222</v>
      </c>
      <c r="I20" s="2354"/>
      <c r="J20" s="2354"/>
      <c r="K20" s="2354"/>
      <c r="L20" s="2354"/>
      <c r="M20" s="2353">
        <v>-5075755222</v>
      </c>
      <c r="O20" s="1798"/>
    </row>
    <row r="21" spans="1:15" hidden="1">
      <c r="A21" s="1376">
        <f t="shared" si="0"/>
        <v>10</v>
      </c>
      <c r="B21" s="2351">
        <v>6165000900</v>
      </c>
      <c r="C21" s="2352" t="s">
        <v>723</v>
      </c>
      <c r="D21" s="2354"/>
      <c r="E21" s="2354"/>
      <c r="F21" s="2354"/>
      <c r="G21" s="2354"/>
      <c r="H21" s="2353">
        <v>-1627336559</v>
      </c>
      <c r="I21" s="2354"/>
      <c r="J21" s="2354"/>
      <c r="K21" s="2354"/>
      <c r="L21" s="2353">
        <v>1616832523</v>
      </c>
      <c r="M21" s="2353">
        <v>-10504036</v>
      </c>
      <c r="O21" s="1798"/>
    </row>
    <row r="22" spans="1:15" hidden="1">
      <c r="A22" s="1376">
        <f t="shared" si="0"/>
        <v>10</v>
      </c>
      <c r="B22" s="2351">
        <v>6165000800</v>
      </c>
      <c r="C22" s="2352" t="s">
        <v>724</v>
      </c>
      <c r="D22" s="2354"/>
      <c r="E22" s="2354"/>
      <c r="F22" s="2354"/>
      <c r="G22" s="2354"/>
      <c r="H22" s="2353">
        <v>-127528530</v>
      </c>
      <c r="I22" s="2354"/>
      <c r="J22" s="2354"/>
      <c r="K22" s="2354"/>
      <c r="L22" s="2354"/>
      <c r="M22" s="2353">
        <v>-127528530</v>
      </c>
      <c r="O22" s="1798"/>
    </row>
    <row r="23" spans="1:15" hidden="1">
      <c r="A23" s="1376">
        <f t="shared" si="0"/>
        <v>10</v>
      </c>
      <c r="B23" s="2351">
        <v>6165000700</v>
      </c>
      <c r="C23" s="2352" t="s">
        <v>725</v>
      </c>
      <c r="D23" s="2354"/>
      <c r="E23" s="2354"/>
      <c r="F23" s="2354"/>
      <c r="G23" s="2354"/>
      <c r="H23" s="2353">
        <v>-209175904</v>
      </c>
      <c r="I23" s="2354"/>
      <c r="J23" s="2354"/>
      <c r="K23" s="2354"/>
      <c r="L23" s="2353">
        <v>209175904</v>
      </c>
      <c r="M23" s="2355">
        <v>0</v>
      </c>
      <c r="O23" s="1798"/>
    </row>
    <row r="24" spans="1:15" hidden="1">
      <c r="A24" s="1376">
        <f t="shared" si="0"/>
        <v>10</v>
      </c>
      <c r="B24" s="2351">
        <v>6165000200</v>
      </c>
      <c r="C24" s="2352" t="s">
        <v>727</v>
      </c>
      <c r="D24" s="2354"/>
      <c r="E24" s="2354"/>
      <c r="F24" s="2354"/>
      <c r="G24" s="2354"/>
      <c r="H24" s="2353">
        <v>-1129258001</v>
      </c>
      <c r="I24" s="2354"/>
      <c r="J24" s="2354"/>
      <c r="K24" s="2354"/>
      <c r="L24" s="2354"/>
      <c r="M24" s="2353">
        <v>-1129258001</v>
      </c>
      <c r="O24" s="1798"/>
    </row>
    <row r="25" spans="1:15" hidden="1">
      <c r="A25" s="1376">
        <f t="shared" si="0"/>
        <v>10</v>
      </c>
      <c r="B25" s="2351">
        <v>6165000100</v>
      </c>
      <c r="C25" s="2352" t="s">
        <v>728</v>
      </c>
      <c r="D25" s="2354"/>
      <c r="E25" s="2354"/>
      <c r="F25" s="2354"/>
      <c r="G25" s="2354"/>
      <c r="H25" s="2353">
        <v>-1489033742</v>
      </c>
      <c r="I25" s="2354"/>
      <c r="J25" s="2354"/>
      <c r="K25" s="2354"/>
      <c r="L25" s="2353">
        <v>1483574306</v>
      </c>
      <c r="M25" s="2353">
        <v>-5459436</v>
      </c>
      <c r="O25" s="1798"/>
    </row>
    <row r="26" spans="1:15" hidden="1">
      <c r="A26" s="1376">
        <f t="shared" si="0"/>
        <v>10</v>
      </c>
      <c r="B26" s="2351">
        <v>6160003000</v>
      </c>
      <c r="C26" s="2352" t="s">
        <v>729</v>
      </c>
      <c r="D26" s="2354"/>
      <c r="E26" s="2354"/>
      <c r="F26" s="2354"/>
      <c r="G26" s="2353">
        <v>20188167</v>
      </c>
      <c r="H26" s="2354"/>
      <c r="I26" s="2354"/>
      <c r="J26" s="2354"/>
      <c r="K26" s="2354"/>
      <c r="L26" s="2354"/>
      <c r="M26" s="2353">
        <v>20188167</v>
      </c>
      <c r="O26" s="1798"/>
    </row>
    <row r="27" spans="1:15" hidden="1">
      <c r="A27" s="1376">
        <f t="shared" si="0"/>
        <v>10</v>
      </c>
      <c r="B27" s="2351">
        <v>6160001100</v>
      </c>
      <c r="C27" s="2352" t="s">
        <v>730</v>
      </c>
      <c r="D27" s="2354"/>
      <c r="E27" s="2353">
        <v>71860037</v>
      </c>
      <c r="F27" s="2354"/>
      <c r="G27" s="2353">
        <v>-27362751</v>
      </c>
      <c r="H27" s="2353">
        <v>-240</v>
      </c>
      <c r="I27" s="2354"/>
      <c r="J27" s="2353">
        <v>2689804174</v>
      </c>
      <c r="K27" s="2354"/>
      <c r="L27" s="2353">
        <v>27362751</v>
      </c>
      <c r="M27" s="2353">
        <v>2761663971</v>
      </c>
      <c r="O27" s="1798"/>
    </row>
    <row r="28" spans="1:15" hidden="1">
      <c r="A28" s="1376">
        <f t="shared" si="0"/>
        <v>10</v>
      </c>
      <c r="B28" s="2351">
        <v>6160000700</v>
      </c>
      <c r="C28" s="2352" t="s">
        <v>731</v>
      </c>
      <c r="D28" s="2354"/>
      <c r="E28" s="2354"/>
      <c r="F28" s="2353">
        <v>-11260627017</v>
      </c>
      <c r="G28" s="2354"/>
      <c r="H28" s="2354"/>
      <c r="I28" s="2353">
        <v>-1780509088</v>
      </c>
      <c r="J28" s="2354"/>
      <c r="K28" s="2354"/>
      <c r="L28" s="2354"/>
      <c r="M28" s="2353">
        <v>-13041136105</v>
      </c>
      <c r="O28" s="1798"/>
    </row>
    <row r="29" spans="1:15" hidden="1">
      <c r="A29" s="1376">
        <f t="shared" si="0"/>
        <v>10</v>
      </c>
      <c r="B29" s="2351">
        <v>6160000600</v>
      </c>
      <c r="C29" s="2352" t="s">
        <v>732</v>
      </c>
      <c r="D29" s="2354"/>
      <c r="E29" s="2354"/>
      <c r="F29" s="2354"/>
      <c r="G29" s="2354"/>
      <c r="H29" s="2353">
        <v>-339422</v>
      </c>
      <c r="I29" s="2354"/>
      <c r="J29" s="2354"/>
      <c r="K29" s="2354"/>
      <c r="L29" s="2354"/>
      <c r="M29" s="2353">
        <v>-339422</v>
      </c>
      <c r="O29" s="1798"/>
    </row>
    <row r="30" spans="1:15" hidden="1">
      <c r="A30" s="1376">
        <f t="shared" si="0"/>
        <v>10</v>
      </c>
      <c r="B30" s="2351">
        <v>6160000500</v>
      </c>
      <c r="C30" s="2352" t="s">
        <v>733</v>
      </c>
      <c r="D30" s="2354"/>
      <c r="E30" s="2354"/>
      <c r="F30" s="2353">
        <v>-2840008030</v>
      </c>
      <c r="G30" s="2354"/>
      <c r="H30" s="2354"/>
      <c r="I30" s="2354"/>
      <c r="J30" s="2354"/>
      <c r="K30" s="2354"/>
      <c r="L30" s="2354"/>
      <c r="M30" s="2353">
        <v>-2840008030</v>
      </c>
      <c r="O30" s="1798"/>
    </row>
    <row r="31" spans="1:15" hidden="1">
      <c r="A31" s="1376">
        <f t="shared" si="0"/>
        <v>10</v>
      </c>
      <c r="B31" s="2351">
        <v>6160000200</v>
      </c>
      <c r="C31" s="2352" t="s">
        <v>734</v>
      </c>
      <c r="D31" s="2354"/>
      <c r="E31" s="2354"/>
      <c r="F31" s="2354"/>
      <c r="G31" s="2353">
        <v>-2620302296</v>
      </c>
      <c r="H31" s="2354"/>
      <c r="I31" s="2354"/>
      <c r="J31" s="2354"/>
      <c r="K31" s="2354"/>
      <c r="L31" s="2354"/>
      <c r="M31" s="2353">
        <v>-2620302296</v>
      </c>
      <c r="O31" s="1798"/>
    </row>
    <row r="32" spans="1:15" hidden="1">
      <c r="A32" s="1376">
        <f t="shared" si="0"/>
        <v>10</v>
      </c>
      <c r="B32" s="2351">
        <v>6160000100</v>
      </c>
      <c r="C32" s="2352" t="s">
        <v>735</v>
      </c>
      <c r="D32" s="2354"/>
      <c r="E32" s="2354"/>
      <c r="F32" s="2354"/>
      <c r="G32" s="2353">
        <v>-1132869454</v>
      </c>
      <c r="H32" s="2354"/>
      <c r="I32" s="2354"/>
      <c r="J32" s="2354"/>
      <c r="K32" s="2354"/>
      <c r="L32" s="2353">
        <v>1132869454</v>
      </c>
      <c r="M32" s="2355">
        <v>0</v>
      </c>
      <c r="O32" s="1798"/>
    </row>
    <row r="33" spans="1:15" hidden="1">
      <c r="A33" s="1376">
        <f t="shared" si="0"/>
        <v>10</v>
      </c>
      <c r="B33" s="2351">
        <v>6150009900</v>
      </c>
      <c r="C33" s="2352" t="s">
        <v>736</v>
      </c>
      <c r="D33" s="2354"/>
      <c r="E33" s="2354"/>
      <c r="F33" s="2354"/>
      <c r="G33" s="2354"/>
      <c r="H33" s="2353">
        <v>-504343431</v>
      </c>
      <c r="I33" s="2354"/>
      <c r="J33" s="2354"/>
      <c r="K33" s="2354"/>
      <c r="L33" s="2354"/>
      <c r="M33" s="2353">
        <v>-504343431</v>
      </c>
      <c r="O33" s="1798"/>
    </row>
    <row r="34" spans="1:15" hidden="1">
      <c r="A34" s="1376">
        <f t="shared" ref="A34:A65" si="1">(LEN(B34))</f>
        <v>10</v>
      </c>
      <c r="B34" s="2351">
        <v>6150009800</v>
      </c>
      <c r="C34" s="2352" t="s">
        <v>737</v>
      </c>
      <c r="D34" s="2354"/>
      <c r="E34" s="2354"/>
      <c r="F34" s="2354"/>
      <c r="G34" s="2354"/>
      <c r="H34" s="2353">
        <v>-46313037</v>
      </c>
      <c r="I34" s="2354"/>
      <c r="J34" s="2353">
        <v>286059236</v>
      </c>
      <c r="K34" s="2354"/>
      <c r="L34" s="2353">
        <v>-239746199</v>
      </c>
      <c r="M34" s="2355">
        <v>0</v>
      </c>
      <c r="O34" s="1798"/>
    </row>
    <row r="35" spans="1:15" hidden="1">
      <c r="A35" s="1376">
        <f t="shared" si="1"/>
        <v>10</v>
      </c>
      <c r="B35" s="2351">
        <v>6150009701</v>
      </c>
      <c r="C35" s="2352" t="s">
        <v>738</v>
      </c>
      <c r="D35" s="2354"/>
      <c r="E35" s="2353">
        <v>368025037</v>
      </c>
      <c r="F35" s="2354"/>
      <c r="G35" s="2354"/>
      <c r="H35" s="2354"/>
      <c r="I35" s="2354"/>
      <c r="J35" s="2353">
        <v>-164802221</v>
      </c>
      <c r="K35" s="2354"/>
      <c r="L35" s="2354"/>
      <c r="M35" s="2353">
        <v>203222816</v>
      </c>
      <c r="O35" s="1798"/>
    </row>
    <row r="36" spans="1:15" hidden="1">
      <c r="A36" s="1376">
        <f t="shared" si="1"/>
        <v>10</v>
      </c>
      <c r="B36" s="2351">
        <v>6150009601</v>
      </c>
      <c r="C36" s="2352" t="s">
        <v>739</v>
      </c>
      <c r="D36" s="2354"/>
      <c r="E36" s="2353">
        <v>16693213</v>
      </c>
      <c r="F36" s="2354"/>
      <c r="G36" s="2354"/>
      <c r="H36" s="2354"/>
      <c r="I36" s="2354"/>
      <c r="J36" s="2353">
        <v>308604194</v>
      </c>
      <c r="K36" s="2354"/>
      <c r="L36" s="2353">
        <v>-325297407</v>
      </c>
      <c r="M36" s="2355">
        <v>0</v>
      </c>
      <c r="O36" s="1798"/>
    </row>
    <row r="37" spans="1:15" hidden="1">
      <c r="A37" s="1376">
        <f t="shared" si="1"/>
        <v>10</v>
      </c>
      <c r="B37" s="2351">
        <v>6150009500</v>
      </c>
      <c r="C37" s="2352" t="s">
        <v>740</v>
      </c>
      <c r="D37" s="2353">
        <v>369761112</v>
      </c>
      <c r="E37" s="2353">
        <v>710961520</v>
      </c>
      <c r="F37" s="2354"/>
      <c r="G37" s="2354"/>
      <c r="H37" s="2354"/>
      <c r="I37" s="2354"/>
      <c r="J37" s="2353">
        <v>504568868</v>
      </c>
      <c r="K37" s="2354"/>
      <c r="L37" s="2354"/>
      <c r="M37" s="2353">
        <v>1585291500</v>
      </c>
      <c r="O37" s="1798"/>
    </row>
    <row r="38" spans="1:15" hidden="1">
      <c r="A38" s="1376">
        <f t="shared" si="1"/>
        <v>10</v>
      </c>
      <c r="B38" s="2351">
        <v>6150009401</v>
      </c>
      <c r="C38" s="2352" t="s">
        <v>741</v>
      </c>
      <c r="D38" s="2353">
        <v>224478703</v>
      </c>
      <c r="E38" s="2353">
        <v>261287441</v>
      </c>
      <c r="F38" s="2354"/>
      <c r="G38" s="2354"/>
      <c r="H38" s="2354"/>
      <c r="I38" s="2354"/>
      <c r="J38" s="2353">
        <v>1890793709</v>
      </c>
      <c r="K38" s="2354"/>
      <c r="L38" s="2354"/>
      <c r="M38" s="2353">
        <v>2376559853</v>
      </c>
      <c r="O38" s="1798"/>
    </row>
    <row r="39" spans="1:15" hidden="1">
      <c r="A39" s="1376">
        <f t="shared" si="1"/>
        <v>10</v>
      </c>
      <c r="B39" s="2351">
        <v>6150000300</v>
      </c>
      <c r="C39" s="2352" t="s">
        <v>742</v>
      </c>
      <c r="D39" s="2353">
        <v>-1681468781</v>
      </c>
      <c r="E39" s="2353">
        <v>-264777134</v>
      </c>
      <c r="F39" s="2354"/>
      <c r="G39" s="2354"/>
      <c r="H39" s="2354"/>
      <c r="I39" s="2354"/>
      <c r="J39" s="2353">
        <v>-3253656514</v>
      </c>
      <c r="K39" s="2354"/>
      <c r="L39" s="2354"/>
      <c r="M39" s="2353">
        <v>-5199902429</v>
      </c>
      <c r="O39" s="1798"/>
    </row>
    <row r="40" spans="1:15" hidden="1">
      <c r="A40" s="1376">
        <f t="shared" si="1"/>
        <v>10</v>
      </c>
      <c r="B40" s="2351">
        <v>6150000100</v>
      </c>
      <c r="C40" s="2352" t="s">
        <v>743</v>
      </c>
      <c r="D40" s="2354"/>
      <c r="E40" s="2354"/>
      <c r="F40" s="2354"/>
      <c r="G40" s="2354"/>
      <c r="H40" s="2354"/>
      <c r="I40" s="2354"/>
      <c r="J40" s="2353">
        <v>-710592285</v>
      </c>
      <c r="K40" s="2354"/>
      <c r="L40" s="2354"/>
      <c r="M40" s="2353">
        <v>-710592285</v>
      </c>
      <c r="O40" s="1798"/>
    </row>
    <row r="41" spans="1:15" hidden="1">
      <c r="A41" s="1376">
        <f t="shared" si="1"/>
        <v>10</v>
      </c>
      <c r="B41" s="2351">
        <v>6140000700</v>
      </c>
      <c r="C41" s="2352" t="s">
        <v>744</v>
      </c>
      <c r="D41" s="2354"/>
      <c r="E41" s="2354"/>
      <c r="F41" s="2354"/>
      <c r="G41" s="2354"/>
      <c r="H41" s="2354"/>
      <c r="I41" s="2354"/>
      <c r="J41" s="2353">
        <v>-1088995693</v>
      </c>
      <c r="K41" s="2354"/>
      <c r="L41" s="2354"/>
      <c r="M41" s="2353">
        <v>-1088995693</v>
      </c>
      <c r="O41" s="1798"/>
    </row>
    <row r="42" spans="1:15" hidden="1">
      <c r="A42" s="1376">
        <f t="shared" si="1"/>
        <v>10</v>
      </c>
      <c r="B42" s="2351">
        <v>6140000600</v>
      </c>
      <c r="C42" s="2352" t="s">
        <v>745</v>
      </c>
      <c r="D42" s="2354"/>
      <c r="E42" s="2354"/>
      <c r="F42" s="2354"/>
      <c r="G42" s="2354"/>
      <c r="H42" s="2354"/>
      <c r="I42" s="2354"/>
      <c r="J42" s="2353">
        <v>-3732450662</v>
      </c>
      <c r="K42" s="2354"/>
      <c r="L42" s="2353">
        <v>3732450662</v>
      </c>
      <c r="M42" s="2355">
        <v>0</v>
      </c>
      <c r="O42" s="1798"/>
    </row>
    <row r="43" spans="1:15" hidden="1">
      <c r="A43" s="1376">
        <f t="shared" si="1"/>
        <v>10</v>
      </c>
      <c r="B43" s="2351">
        <v>6140000500</v>
      </c>
      <c r="C43" s="2352" t="s">
        <v>746</v>
      </c>
      <c r="D43" s="2354"/>
      <c r="E43" s="2354"/>
      <c r="F43" s="2354"/>
      <c r="G43" s="2354"/>
      <c r="H43" s="2354"/>
      <c r="I43" s="2354"/>
      <c r="J43" s="2353">
        <v>-8026636674</v>
      </c>
      <c r="K43" s="2354"/>
      <c r="L43" s="2354"/>
      <c r="M43" s="2353">
        <v>-8026636674</v>
      </c>
      <c r="O43" s="1798"/>
    </row>
    <row r="44" spans="1:15" hidden="1">
      <c r="A44" s="1376">
        <f t="shared" si="1"/>
        <v>10</v>
      </c>
      <c r="B44" s="2351">
        <v>6140000400</v>
      </c>
      <c r="C44" s="2352" t="s">
        <v>747</v>
      </c>
      <c r="D44" s="2354"/>
      <c r="E44" s="2354"/>
      <c r="F44" s="2354"/>
      <c r="G44" s="2354"/>
      <c r="H44" s="2354"/>
      <c r="I44" s="2354"/>
      <c r="J44" s="2353">
        <v>-10733845218</v>
      </c>
      <c r="K44" s="2354"/>
      <c r="L44" s="2353">
        <v>10733845218</v>
      </c>
      <c r="M44" s="2355">
        <v>0</v>
      </c>
      <c r="O44" s="1798"/>
    </row>
    <row r="45" spans="1:15" hidden="1">
      <c r="A45" s="1376">
        <f t="shared" si="1"/>
        <v>10</v>
      </c>
      <c r="B45" s="2351">
        <v>6140000301</v>
      </c>
      <c r="C45" s="2352" t="s">
        <v>748</v>
      </c>
      <c r="D45" s="2354"/>
      <c r="E45" s="2354"/>
      <c r="F45" s="2354"/>
      <c r="G45" s="2354"/>
      <c r="H45" s="2354"/>
      <c r="I45" s="2354"/>
      <c r="J45" s="2353">
        <v>-924256662</v>
      </c>
      <c r="K45" s="2354"/>
      <c r="L45" s="2353">
        <v>924256662</v>
      </c>
      <c r="M45" s="2355">
        <v>0</v>
      </c>
      <c r="O45" s="1798"/>
    </row>
    <row r="46" spans="1:15" hidden="1">
      <c r="A46" s="1376">
        <f t="shared" si="1"/>
        <v>10</v>
      </c>
      <c r="B46" s="2351">
        <v>6140000200</v>
      </c>
      <c r="C46" s="2352" t="s">
        <v>749</v>
      </c>
      <c r="D46" s="2353">
        <v>-1136405508</v>
      </c>
      <c r="E46" s="2354"/>
      <c r="F46" s="2354"/>
      <c r="G46" s="2354"/>
      <c r="H46" s="2354"/>
      <c r="I46" s="2354"/>
      <c r="J46" s="2353">
        <v>-15760337798</v>
      </c>
      <c r="K46" s="2354"/>
      <c r="L46" s="2354"/>
      <c r="M46" s="2353">
        <v>-16896743306</v>
      </c>
      <c r="O46" s="1798"/>
    </row>
    <row r="47" spans="1:15" hidden="1">
      <c r="A47" s="1376">
        <f t="shared" si="1"/>
        <v>10</v>
      </c>
      <c r="B47" s="2351">
        <v>6140000100</v>
      </c>
      <c r="C47" s="2352" t="s">
        <v>750</v>
      </c>
      <c r="D47" s="2353">
        <v>-1122565618</v>
      </c>
      <c r="E47" s="2354"/>
      <c r="F47" s="2354"/>
      <c r="G47" s="2354"/>
      <c r="H47" s="2354"/>
      <c r="I47" s="2354"/>
      <c r="J47" s="2353">
        <v>-71636292551</v>
      </c>
      <c r="K47" s="2354"/>
      <c r="L47" s="2354"/>
      <c r="M47" s="2353">
        <v>-72758858169</v>
      </c>
      <c r="O47" s="1798"/>
    </row>
    <row r="48" spans="1:15" hidden="1">
      <c r="A48" s="1376">
        <f t="shared" si="1"/>
        <v>10</v>
      </c>
      <c r="B48" s="2351">
        <v>6130000700</v>
      </c>
      <c r="C48" s="2352" t="s">
        <v>751</v>
      </c>
      <c r="D48" s="2353">
        <v>-159828</v>
      </c>
      <c r="E48" s="2353">
        <v>-1430304</v>
      </c>
      <c r="F48" s="2354"/>
      <c r="G48" s="2354"/>
      <c r="H48" s="2354"/>
      <c r="I48" s="2354"/>
      <c r="J48" s="2353">
        <v>-4586190</v>
      </c>
      <c r="K48" s="2354"/>
      <c r="L48" s="2354"/>
      <c r="M48" s="2353">
        <v>-6176322</v>
      </c>
      <c r="O48" s="1798"/>
    </row>
    <row r="49" spans="1:15" hidden="1">
      <c r="A49" s="1376">
        <f t="shared" si="1"/>
        <v>10</v>
      </c>
      <c r="B49" s="2351">
        <v>6130000600</v>
      </c>
      <c r="C49" s="2352" t="s">
        <v>752</v>
      </c>
      <c r="D49" s="2353">
        <v>-695941</v>
      </c>
      <c r="E49" s="2353">
        <v>-9713344</v>
      </c>
      <c r="F49" s="2354"/>
      <c r="G49" s="2354"/>
      <c r="H49" s="2354"/>
      <c r="I49" s="2354"/>
      <c r="J49" s="2353">
        <v>-129830826</v>
      </c>
      <c r="K49" s="2354"/>
      <c r="L49" s="2354"/>
      <c r="M49" s="2353">
        <v>-140240111</v>
      </c>
      <c r="O49" s="1798"/>
    </row>
    <row r="50" spans="1:15" hidden="1">
      <c r="A50" s="1376">
        <f t="shared" si="1"/>
        <v>10</v>
      </c>
      <c r="B50" s="2351">
        <v>6130000400</v>
      </c>
      <c r="C50" s="2352" t="s">
        <v>753</v>
      </c>
      <c r="D50" s="2353">
        <v>-70568929</v>
      </c>
      <c r="E50" s="2353">
        <v>-180599145</v>
      </c>
      <c r="F50" s="2354"/>
      <c r="G50" s="2354"/>
      <c r="H50" s="2354"/>
      <c r="I50" s="2354"/>
      <c r="J50" s="2353">
        <v>-1400113886</v>
      </c>
      <c r="K50" s="2354"/>
      <c r="L50" s="2354"/>
      <c r="M50" s="2353">
        <v>-1651281960</v>
      </c>
      <c r="O50" s="1798"/>
    </row>
    <row r="51" spans="1:15" hidden="1">
      <c r="A51" s="1376">
        <f t="shared" si="1"/>
        <v>10</v>
      </c>
      <c r="B51" s="2351">
        <v>6130000300</v>
      </c>
      <c r="C51" s="2352" t="s">
        <v>754</v>
      </c>
      <c r="D51" s="2353">
        <v>-1638871727</v>
      </c>
      <c r="E51" s="2353">
        <v>-14141160773</v>
      </c>
      <c r="F51" s="2354"/>
      <c r="G51" s="2354"/>
      <c r="H51" s="2354"/>
      <c r="I51" s="2354"/>
      <c r="J51" s="2353">
        <v>-101532554</v>
      </c>
      <c r="K51" s="2354"/>
      <c r="L51" s="2354"/>
      <c r="M51" s="2353">
        <v>-15881565054</v>
      </c>
      <c r="O51" s="1798"/>
    </row>
    <row r="52" spans="1:15" hidden="1">
      <c r="A52" s="1376">
        <f t="shared" si="1"/>
        <v>10</v>
      </c>
      <c r="B52" s="2351">
        <v>6130000200</v>
      </c>
      <c r="C52" s="2352" t="s">
        <v>755</v>
      </c>
      <c r="D52" s="2354"/>
      <c r="E52" s="2353">
        <v>-548283964</v>
      </c>
      <c r="F52" s="2354"/>
      <c r="G52" s="2354"/>
      <c r="H52" s="2354"/>
      <c r="I52" s="2354"/>
      <c r="J52" s="2353">
        <v>-2118853737</v>
      </c>
      <c r="K52" s="2354"/>
      <c r="L52" s="2353">
        <v>2667137701</v>
      </c>
      <c r="M52" s="2355">
        <v>0</v>
      </c>
      <c r="O52" s="1798"/>
    </row>
    <row r="53" spans="1:15" hidden="1">
      <c r="A53" s="1376">
        <f t="shared" si="1"/>
        <v>10</v>
      </c>
      <c r="B53" s="2351">
        <v>6130000100</v>
      </c>
      <c r="C53" s="2352" t="s">
        <v>756</v>
      </c>
      <c r="D53" s="2353">
        <v>-1117201175</v>
      </c>
      <c r="E53" s="2353">
        <v>-6181873534</v>
      </c>
      <c r="F53" s="2354"/>
      <c r="G53" s="2354"/>
      <c r="H53" s="2354"/>
      <c r="I53" s="2354"/>
      <c r="J53" s="2353">
        <v>-94480413418</v>
      </c>
      <c r="K53" s="2354"/>
      <c r="L53" s="2354"/>
      <c r="M53" s="2353">
        <v>-101779488127</v>
      </c>
      <c r="O53" s="1798"/>
    </row>
    <row r="54" spans="1:15" hidden="1">
      <c r="A54" s="1376">
        <f t="shared" si="1"/>
        <v>10</v>
      </c>
      <c r="B54" s="2351">
        <v>6120000800</v>
      </c>
      <c r="C54" s="2352" t="s">
        <v>757</v>
      </c>
      <c r="D54" s="2354"/>
      <c r="E54" s="2353">
        <v>-28310103</v>
      </c>
      <c r="F54" s="2354"/>
      <c r="G54" s="2354"/>
      <c r="H54" s="2354"/>
      <c r="I54" s="2354"/>
      <c r="J54" s="2353">
        <v>-52367682</v>
      </c>
      <c r="K54" s="2354"/>
      <c r="L54" s="2353">
        <v>80677785</v>
      </c>
      <c r="M54" s="2355">
        <v>0</v>
      </c>
      <c r="O54" s="1798"/>
    </row>
    <row r="55" spans="1:15" hidden="1">
      <c r="A55" s="1376">
        <f t="shared" si="1"/>
        <v>10</v>
      </c>
      <c r="B55" s="2351">
        <v>6120000700</v>
      </c>
      <c r="C55" s="2352" t="s">
        <v>758</v>
      </c>
      <c r="D55" s="2353">
        <v>-10148301</v>
      </c>
      <c r="E55" s="2353">
        <v>-57353082</v>
      </c>
      <c r="F55" s="2354"/>
      <c r="G55" s="2354"/>
      <c r="H55" s="2354"/>
      <c r="I55" s="2354"/>
      <c r="J55" s="2353">
        <v>-386382540</v>
      </c>
      <c r="K55" s="2354"/>
      <c r="L55" s="2354"/>
      <c r="M55" s="2353">
        <v>-453883923</v>
      </c>
      <c r="O55" s="1798"/>
    </row>
    <row r="56" spans="1:15" hidden="1">
      <c r="A56" s="1376">
        <f t="shared" si="1"/>
        <v>10</v>
      </c>
      <c r="B56" s="2351">
        <v>6120000600</v>
      </c>
      <c r="C56" s="2352" t="s">
        <v>759</v>
      </c>
      <c r="D56" s="2353">
        <v>-71194187</v>
      </c>
      <c r="E56" s="2353">
        <v>-240899915</v>
      </c>
      <c r="F56" s="2354"/>
      <c r="G56" s="2354"/>
      <c r="H56" s="2354"/>
      <c r="I56" s="2354"/>
      <c r="J56" s="2353">
        <v>-1564189161</v>
      </c>
      <c r="K56" s="2354"/>
      <c r="L56" s="2354"/>
      <c r="M56" s="2353">
        <v>-1876283263</v>
      </c>
      <c r="O56" s="1798"/>
    </row>
    <row r="57" spans="1:15" hidden="1">
      <c r="A57" s="1376">
        <f t="shared" si="1"/>
        <v>10</v>
      </c>
      <c r="B57" s="2351">
        <v>6120000500</v>
      </c>
      <c r="C57" s="2352" t="s">
        <v>760</v>
      </c>
      <c r="D57" s="2353">
        <v>-362872</v>
      </c>
      <c r="E57" s="2353">
        <v>-26413695</v>
      </c>
      <c r="F57" s="2354"/>
      <c r="G57" s="2354"/>
      <c r="H57" s="2354"/>
      <c r="I57" s="2354"/>
      <c r="J57" s="2353">
        <v>-1239479644</v>
      </c>
      <c r="K57" s="2354"/>
      <c r="L57" s="2354"/>
      <c r="M57" s="2353">
        <v>-1266256211</v>
      </c>
      <c r="O57" s="1798"/>
    </row>
    <row r="58" spans="1:15" hidden="1">
      <c r="A58" s="1376">
        <f t="shared" si="1"/>
        <v>10</v>
      </c>
      <c r="B58" s="2351">
        <v>6120000400</v>
      </c>
      <c r="C58" s="2352" t="s">
        <v>761</v>
      </c>
      <c r="D58" s="2353">
        <v>-570754</v>
      </c>
      <c r="E58" s="2353">
        <v>-434282</v>
      </c>
      <c r="F58" s="2354"/>
      <c r="G58" s="2354"/>
      <c r="H58" s="2354"/>
      <c r="I58" s="2354"/>
      <c r="J58" s="2353">
        <v>-54751531</v>
      </c>
      <c r="K58" s="2354"/>
      <c r="L58" s="2354"/>
      <c r="M58" s="2353">
        <v>-55756567</v>
      </c>
      <c r="O58" s="1798"/>
    </row>
    <row r="59" spans="1:15" hidden="1">
      <c r="A59" s="1376">
        <f t="shared" si="1"/>
        <v>10</v>
      </c>
      <c r="B59" s="2351">
        <v>6120000300</v>
      </c>
      <c r="C59" s="2352" t="s">
        <v>762</v>
      </c>
      <c r="D59" s="2353">
        <v>-151281946</v>
      </c>
      <c r="E59" s="2353">
        <v>-1405848377</v>
      </c>
      <c r="F59" s="2354"/>
      <c r="G59" s="2354"/>
      <c r="H59" s="2354"/>
      <c r="I59" s="2354"/>
      <c r="J59" s="2353">
        <v>-12595082064</v>
      </c>
      <c r="K59" s="2354"/>
      <c r="L59" s="2354"/>
      <c r="M59" s="2353">
        <v>-14152212387</v>
      </c>
      <c r="O59" s="1798"/>
    </row>
    <row r="60" spans="1:15" hidden="1">
      <c r="A60" s="1376">
        <f t="shared" si="1"/>
        <v>10</v>
      </c>
      <c r="B60" s="2351">
        <v>6120000200</v>
      </c>
      <c r="C60" s="2352" t="s">
        <v>763</v>
      </c>
      <c r="D60" s="2353">
        <v>-1063174147</v>
      </c>
      <c r="E60" s="2353">
        <v>-2224799826</v>
      </c>
      <c r="F60" s="2354"/>
      <c r="G60" s="2354"/>
      <c r="H60" s="2354"/>
      <c r="I60" s="2354"/>
      <c r="J60" s="2353">
        <v>-10324387617</v>
      </c>
      <c r="K60" s="2354"/>
      <c r="L60" s="2354"/>
      <c r="M60" s="2353">
        <v>-13612361590</v>
      </c>
      <c r="O60" s="1798"/>
    </row>
    <row r="61" spans="1:15" hidden="1">
      <c r="A61" s="1376">
        <f t="shared" si="1"/>
        <v>10</v>
      </c>
      <c r="B61" s="2351">
        <v>6120000100</v>
      </c>
      <c r="C61" s="2352" t="s">
        <v>764</v>
      </c>
      <c r="D61" s="2353">
        <v>-1626419926</v>
      </c>
      <c r="E61" s="2353">
        <v>-7969603061</v>
      </c>
      <c r="F61" s="2354"/>
      <c r="G61" s="2354"/>
      <c r="H61" s="2354"/>
      <c r="I61" s="2354"/>
      <c r="J61" s="2353">
        <v>-80172134202</v>
      </c>
      <c r="K61" s="2354"/>
      <c r="L61" s="2354"/>
      <c r="M61" s="2353">
        <v>-89768157189</v>
      </c>
      <c r="O61" s="1798"/>
    </row>
    <row r="62" spans="1:15" hidden="1">
      <c r="A62" s="1376">
        <f t="shared" si="1"/>
        <v>10</v>
      </c>
      <c r="B62" s="2351">
        <v>6110000300</v>
      </c>
      <c r="C62" s="2352" t="s">
        <v>765</v>
      </c>
      <c r="D62" s="2353">
        <v>-34095345</v>
      </c>
      <c r="E62" s="2353">
        <v>-252256454</v>
      </c>
      <c r="F62" s="2354"/>
      <c r="G62" s="2354"/>
      <c r="H62" s="2354"/>
      <c r="I62" s="2354"/>
      <c r="J62" s="2353">
        <v>-1107680121</v>
      </c>
      <c r="K62" s="2354"/>
      <c r="L62" s="2354"/>
      <c r="M62" s="2353">
        <v>-1394031920</v>
      </c>
      <c r="O62" s="1798"/>
    </row>
    <row r="63" spans="1:15" hidden="1">
      <c r="A63" s="1376">
        <f t="shared" si="1"/>
        <v>10</v>
      </c>
      <c r="B63" s="2351">
        <v>6110000200</v>
      </c>
      <c r="C63" s="2352" t="s">
        <v>766</v>
      </c>
      <c r="D63" s="2353">
        <v>-2506632258</v>
      </c>
      <c r="E63" s="2353">
        <v>-3722191933</v>
      </c>
      <c r="F63" s="2354"/>
      <c r="G63" s="2354"/>
      <c r="H63" s="2354"/>
      <c r="I63" s="2354"/>
      <c r="J63" s="2353">
        <v>-7554167105</v>
      </c>
      <c r="K63" s="2354"/>
      <c r="L63" s="2354"/>
      <c r="M63" s="2353">
        <v>-13782991296</v>
      </c>
      <c r="O63" s="1798"/>
    </row>
    <row r="64" spans="1:15" hidden="1">
      <c r="A64" s="1376">
        <f t="shared" si="1"/>
        <v>10</v>
      </c>
      <c r="B64" s="2351">
        <v>6110000100</v>
      </c>
      <c r="C64" s="2352" t="s">
        <v>767</v>
      </c>
      <c r="D64" s="2353">
        <v>-4179324270</v>
      </c>
      <c r="E64" s="2353">
        <v>-14837378075</v>
      </c>
      <c r="F64" s="2354"/>
      <c r="G64" s="2354"/>
      <c r="H64" s="2354"/>
      <c r="I64" s="2354"/>
      <c r="J64" s="2353">
        <v>-58499639645</v>
      </c>
      <c r="K64" s="2354"/>
      <c r="L64" s="2354"/>
      <c r="M64" s="2353">
        <v>-77516341990</v>
      </c>
      <c r="O64" s="1798"/>
    </row>
    <row r="65" spans="1:17">
      <c r="A65" s="1376">
        <f t="shared" si="1"/>
        <v>32</v>
      </c>
      <c r="B65" s="2356" t="s">
        <v>768</v>
      </c>
      <c r="C65" s="2357" t="s">
        <v>769</v>
      </c>
      <c r="D65" s="2353">
        <v>-16124749444</v>
      </c>
      <c r="E65" s="2353">
        <v>-52300091704</v>
      </c>
      <c r="F65" s="2353">
        <v>-16395561356</v>
      </c>
      <c r="G65" s="2353">
        <v>-9142158932</v>
      </c>
      <c r="H65" s="2353">
        <v>-10225924209</v>
      </c>
      <c r="I65" s="2353">
        <v>-1922238020</v>
      </c>
      <c r="J65" s="2353">
        <v>-397103811537</v>
      </c>
      <c r="K65" s="2354"/>
      <c r="L65" s="2353">
        <v>27979016584</v>
      </c>
      <c r="M65" s="2353">
        <v>-475235518618</v>
      </c>
      <c r="O65" s="1798">
        <f t="shared" ref="O65:O113" si="2">ROUND(M65/1000,0)</f>
        <v>-475235519</v>
      </c>
      <c r="Q65" s="1571">
        <v>37941481516</v>
      </c>
    </row>
    <row r="66" spans="1:17" hidden="1">
      <c r="A66" s="1376">
        <f t="shared" ref="A66:A129" si="3">(LEN(B66))</f>
        <v>10</v>
      </c>
      <c r="B66" s="2351">
        <v>5102002101</v>
      </c>
      <c r="C66" s="2352" t="s">
        <v>770</v>
      </c>
      <c r="D66" s="2354"/>
      <c r="E66" s="2353">
        <v>28897551</v>
      </c>
      <c r="F66" s="2354"/>
      <c r="G66" s="2354"/>
      <c r="H66" s="2354"/>
      <c r="I66" s="2354"/>
      <c r="J66" s="2354"/>
      <c r="K66" s="2354"/>
      <c r="L66" s="2354"/>
      <c r="M66" s="2353">
        <v>28897551</v>
      </c>
      <c r="O66" s="1798"/>
      <c r="Q66" s="1795">
        <v>37971513812</v>
      </c>
    </row>
    <row r="67" spans="1:17" hidden="1">
      <c r="A67" s="1376">
        <f t="shared" si="3"/>
        <v>10</v>
      </c>
      <c r="B67" s="2351">
        <v>5102002102</v>
      </c>
      <c r="C67" s="2352" t="s">
        <v>771</v>
      </c>
      <c r="D67" s="2353">
        <v>48286114</v>
      </c>
      <c r="E67" s="2353">
        <v>6991745</v>
      </c>
      <c r="F67" s="2354"/>
      <c r="G67" s="2354"/>
      <c r="H67" s="2354"/>
      <c r="I67" s="2354"/>
      <c r="J67" s="2353">
        <v>62371596</v>
      </c>
      <c r="K67" s="2354"/>
      <c r="L67" s="2354"/>
      <c r="M67" s="2353">
        <v>117649455</v>
      </c>
      <c r="O67" s="1798"/>
      <c r="Q67" s="1270">
        <f>+Q66-Q65</f>
        <v>30032296</v>
      </c>
    </row>
    <row r="68" spans="1:17" hidden="1">
      <c r="A68" s="1376">
        <f t="shared" si="3"/>
        <v>10</v>
      </c>
      <c r="B68" s="2351">
        <v>5102002103</v>
      </c>
      <c r="C68" s="2352" t="s">
        <v>772</v>
      </c>
      <c r="D68" s="2353">
        <v>1269575</v>
      </c>
      <c r="E68" s="2353">
        <v>19920387</v>
      </c>
      <c r="F68" s="2354"/>
      <c r="G68" s="2354"/>
      <c r="H68" s="2354"/>
      <c r="I68" s="2354"/>
      <c r="J68" s="2354"/>
      <c r="K68" s="2354"/>
      <c r="L68" s="2354"/>
      <c r="M68" s="2353">
        <v>21189962</v>
      </c>
      <c r="O68" s="1798"/>
    </row>
    <row r="69" spans="1:17" hidden="1">
      <c r="A69" s="1376">
        <f t="shared" si="3"/>
        <v>10</v>
      </c>
      <c r="B69" s="2351">
        <v>5102002104</v>
      </c>
      <c r="C69" s="2352" t="s">
        <v>773</v>
      </c>
      <c r="D69" s="2353">
        <v>128571721</v>
      </c>
      <c r="E69" s="2353">
        <v>27454048</v>
      </c>
      <c r="F69" s="2354"/>
      <c r="G69" s="2354"/>
      <c r="H69" s="2354"/>
      <c r="I69" s="2354"/>
      <c r="J69" s="2354"/>
      <c r="K69" s="2354"/>
      <c r="L69" s="2354"/>
      <c r="M69" s="2353">
        <v>156025769</v>
      </c>
      <c r="O69" s="1798"/>
    </row>
    <row r="70" spans="1:17" hidden="1">
      <c r="A70" s="1376">
        <f t="shared" si="3"/>
        <v>10</v>
      </c>
      <c r="B70" s="2351">
        <v>5102002600</v>
      </c>
      <c r="C70" s="2352" t="s">
        <v>2030</v>
      </c>
      <c r="D70" s="2354"/>
      <c r="E70" s="2354"/>
      <c r="F70" s="2354"/>
      <c r="G70" s="2354"/>
      <c r="H70" s="2354"/>
      <c r="I70" s="2354"/>
      <c r="J70" s="2353">
        <v>501838517</v>
      </c>
      <c r="K70" s="2354"/>
      <c r="L70" s="2354"/>
      <c r="M70" s="2353">
        <v>501838517</v>
      </c>
      <c r="O70" s="1798"/>
    </row>
    <row r="71" spans="1:17" hidden="1">
      <c r="A71" s="1376">
        <f t="shared" si="3"/>
        <v>10</v>
      </c>
      <c r="B71" s="2351">
        <v>5102009100</v>
      </c>
      <c r="C71" s="2352" t="s">
        <v>774</v>
      </c>
      <c r="D71" s="2353">
        <v>149475864</v>
      </c>
      <c r="E71" s="2354"/>
      <c r="F71" s="2354"/>
      <c r="G71" s="2354"/>
      <c r="H71" s="2354"/>
      <c r="I71" s="2354"/>
      <c r="J71" s="2353">
        <v>12831853306</v>
      </c>
      <c r="K71" s="2354"/>
      <c r="L71" s="2354"/>
      <c r="M71" s="2353">
        <v>12981329170</v>
      </c>
      <c r="O71" s="1798"/>
    </row>
    <row r="72" spans="1:17" hidden="1">
      <c r="A72" s="1376">
        <f t="shared" si="3"/>
        <v>10</v>
      </c>
      <c r="B72" s="2351">
        <v>5102001100</v>
      </c>
      <c r="C72" s="2352" t="s">
        <v>268</v>
      </c>
      <c r="D72" s="2354"/>
      <c r="E72" s="2353">
        <v>17</v>
      </c>
      <c r="F72" s="2353">
        <v>56829122</v>
      </c>
      <c r="G72" s="2354"/>
      <c r="H72" s="2354"/>
      <c r="I72" s="2354"/>
      <c r="J72" s="2353">
        <v>1286382767</v>
      </c>
      <c r="K72" s="2354"/>
      <c r="L72" s="2354"/>
      <c r="M72" s="2353">
        <v>1343211906</v>
      </c>
      <c r="O72" s="1798"/>
    </row>
    <row r="73" spans="1:17" hidden="1">
      <c r="A73" s="1376">
        <f t="shared" si="3"/>
        <v>10</v>
      </c>
      <c r="B73" s="2351">
        <v>5102001300</v>
      </c>
      <c r="C73" s="2352" t="s">
        <v>775</v>
      </c>
      <c r="D73" s="2354"/>
      <c r="E73" s="2353">
        <v>12325350</v>
      </c>
      <c r="F73" s="2353">
        <v>22479194</v>
      </c>
      <c r="G73" s="2354"/>
      <c r="H73" s="2354"/>
      <c r="I73" s="2354"/>
      <c r="J73" s="2353">
        <v>114539</v>
      </c>
      <c r="K73" s="2354"/>
      <c r="L73" s="2354"/>
      <c r="M73" s="2353">
        <v>34919083</v>
      </c>
      <c r="O73" s="1798"/>
    </row>
    <row r="74" spans="1:17" hidden="1">
      <c r="A74" s="1376">
        <f t="shared" si="3"/>
        <v>10</v>
      </c>
      <c r="B74" s="2351">
        <v>5102001700</v>
      </c>
      <c r="C74" s="2352" t="s">
        <v>272</v>
      </c>
      <c r="D74" s="2353">
        <v>64994752</v>
      </c>
      <c r="E74" s="2353">
        <v>147455261</v>
      </c>
      <c r="F74" s="2353">
        <v>182297485</v>
      </c>
      <c r="G74" s="2354"/>
      <c r="H74" s="2354"/>
      <c r="I74" s="2354"/>
      <c r="J74" s="2353">
        <v>1594412492</v>
      </c>
      <c r="K74" s="2354"/>
      <c r="L74" s="2354"/>
      <c r="M74" s="2353">
        <v>1989159990</v>
      </c>
      <c r="O74" s="1798"/>
    </row>
    <row r="75" spans="1:17" hidden="1">
      <c r="A75" s="1376">
        <f t="shared" si="3"/>
        <v>10</v>
      </c>
      <c r="B75" s="2351">
        <v>5102001900</v>
      </c>
      <c r="C75" s="2352" t="s">
        <v>274</v>
      </c>
      <c r="D75" s="2353">
        <v>20244416</v>
      </c>
      <c r="E75" s="2353">
        <v>291673696</v>
      </c>
      <c r="F75" s="2353">
        <v>1069828239</v>
      </c>
      <c r="G75" s="2353">
        <v>358947429</v>
      </c>
      <c r="H75" s="2354"/>
      <c r="I75" s="2354"/>
      <c r="J75" s="2353">
        <v>1632160683</v>
      </c>
      <c r="K75" s="2354"/>
      <c r="L75" s="2353">
        <v>-295712771</v>
      </c>
      <c r="M75" s="2353">
        <v>3077141692</v>
      </c>
      <c r="O75" s="1798"/>
    </row>
    <row r="76" spans="1:17" hidden="1">
      <c r="A76" s="1376">
        <f t="shared" si="3"/>
        <v>10</v>
      </c>
      <c r="B76" s="2351">
        <v>5102002000</v>
      </c>
      <c r="C76" s="2352" t="s">
        <v>776</v>
      </c>
      <c r="D76" s="2353">
        <v>8801360</v>
      </c>
      <c r="E76" s="2353">
        <v>43624670</v>
      </c>
      <c r="F76" s="2353">
        <v>31152123</v>
      </c>
      <c r="G76" s="2354"/>
      <c r="H76" s="2354"/>
      <c r="I76" s="2354"/>
      <c r="J76" s="2353">
        <v>1593779</v>
      </c>
      <c r="K76" s="2354"/>
      <c r="L76" s="2354"/>
      <c r="M76" s="2353">
        <v>85171932</v>
      </c>
      <c r="O76" s="1798"/>
    </row>
    <row r="77" spans="1:17" hidden="1">
      <c r="A77" s="1376">
        <f t="shared" si="3"/>
        <v>10</v>
      </c>
      <c r="B77" s="2351">
        <v>5102002100</v>
      </c>
      <c r="C77" s="2352" t="s">
        <v>777</v>
      </c>
      <c r="D77" s="2353">
        <v>4779012</v>
      </c>
      <c r="E77" s="2353">
        <v>66014974</v>
      </c>
      <c r="F77" s="2354"/>
      <c r="G77" s="2354"/>
      <c r="H77" s="2354"/>
      <c r="I77" s="2354"/>
      <c r="J77" s="2353">
        <v>7459965</v>
      </c>
      <c r="K77" s="2354"/>
      <c r="L77" s="2354"/>
      <c r="M77" s="2353">
        <v>78253951</v>
      </c>
      <c r="O77" s="1798"/>
    </row>
    <row r="78" spans="1:17" hidden="1">
      <c r="A78" s="1376">
        <f t="shared" si="3"/>
        <v>10</v>
      </c>
      <c r="B78" s="2351">
        <v>5102002300</v>
      </c>
      <c r="C78" s="2352" t="s">
        <v>778</v>
      </c>
      <c r="D78" s="2353">
        <v>29903126</v>
      </c>
      <c r="E78" s="2353">
        <v>32822329</v>
      </c>
      <c r="F78" s="2354"/>
      <c r="G78" s="2354"/>
      <c r="H78" s="2354"/>
      <c r="I78" s="2354"/>
      <c r="J78" s="2353">
        <v>367790847</v>
      </c>
      <c r="K78" s="2354"/>
      <c r="L78" s="2354"/>
      <c r="M78" s="2353">
        <v>430516302</v>
      </c>
      <c r="O78" s="1798"/>
    </row>
    <row r="79" spans="1:17" hidden="1">
      <c r="A79" s="1376">
        <f t="shared" si="3"/>
        <v>10</v>
      </c>
      <c r="B79" s="2351">
        <v>5102002350</v>
      </c>
      <c r="C79" s="2352" t="s">
        <v>779</v>
      </c>
      <c r="D79" s="2354"/>
      <c r="E79" s="2353">
        <v>8836002</v>
      </c>
      <c r="F79" s="2354"/>
      <c r="G79" s="2354"/>
      <c r="H79" s="2354"/>
      <c r="I79" s="2354"/>
      <c r="J79" s="2353">
        <v>1021984</v>
      </c>
      <c r="K79" s="2354"/>
      <c r="L79" s="2354"/>
      <c r="M79" s="2353">
        <v>9857986</v>
      </c>
      <c r="O79" s="1798"/>
    </row>
    <row r="80" spans="1:17" hidden="1">
      <c r="A80" s="1376">
        <f t="shared" si="3"/>
        <v>10</v>
      </c>
      <c r="B80" s="2351">
        <v>5102002400</v>
      </c>
      <c r="C80" s="2352" t="s">
        <v>780</v>
      </c>
      <c r="D80" s="2353">
        <v>5109423</v>
      </c>
      <c r="E80" s="2353">
        <v>28533972</v>
      </c>
      <c r="F80" s="2353">
        <v>857162053</v>
      </c>
      <c r="G80" s="2353">
        <v>342409454</v>
      </c>
      <c r="H80" s="2354"/>
      <c r="I80" s="2354"/>
      <c r="J80" s="2353">
        <v>3633629759</v>
      </c>
      <c r="K80" s="2354"/>
      <c r="L80" s="2353">
        <v>-104839190</v>
      </c>
      <c r="M80" s="2353">
        <v>4762005471</v>
      </c>
      <c r="O80" s="1798"/>
    </row>
    <row r="81" spans="1:15" hidden="1">
      <c r="A81" s="1376">
        <f t="shared" si="3"/>
        <v>10</v>
      </c>
      <c r="B81" s="2351">
        <v>5102002500</v>
      </c>
      <c r="C81" s="2352" t="s">
        <v>781</v>
      </c>
      <c r="D81" s="2354"/>
      <c r="E81" s="2354"/>
      <c r="F81" s="2353">
        <v>1867454414</v>
      </c>
      <c r="G81" s="2353">
        <v>19076998</v>
      </c>
      <c r="H81" s="2354"/>
      <c r="I81" s="2353">
        <v>11024188</v>
      </c>
      <c r="J81" s="2353">
        <v>388606172</v>
      </c>
      <c r="K81" s="2354"/>
      <c r="L81" s="2353">
        <v>-18651711</v>
      </c>
      <c r="M81" s="2353">
        <v>2267510061</v>
      </c>
      <c r="O81" s="1798"/>
    </row>
    <row r="82" spans="1:15" hidden="1">
      <c r="A82" s="1376">
        <f t="shared" si="3"/>
        <v>10</v>
      </c>
      <c r="B82" s="2351">
        <v>5102003100</v>
      </c>
      <c r="C82" s="2352" t="s">
        <v>782</v>
      </c>
      <c r="D82" s="2353">
        <v>3265598</v>
      </c>
      <c r="E82" s="2353">
        <v>40856206</v>
      </c>
      <c r="F82" s="2353">
        <v>97700984</v>
      </c>
      <c r="G82" s="2353">
        <v>55437837</v>
      </c>
      <c r="H82" s="2353">
        <v>288847966</v>
      </c>
      <c r="I82" s="2353">
        <v>2149961</v>
      </c>
      <c r="J82" s="2353">
        <v>873662463</v>
      </c>
      <c r="K82" s="2354"/>
      <c r="L82" s="2354"/>
      <c r="M82" s="2353">
        <v>1361921015</v>
      </c>
      <c r="O82" s="1798"/>
    </row>
    <row r="83" spans="1:15" hidden="1">
      <c r="A83" s="1376">
        <f t="shared" si="3"/>
        <v>10</v>
      </c>
      <c r="B83" s="2351">
        <v>5102003101</v>
      </c>
      <c r="C83" s="2352" t="s">
        <v>783</v>
      </c>
      <c r="D83" s="2353">
        <v>49413168</v>
      </c>
      <c r="E83" s="2353">
        <v>88047073</v>
      </c>
      <c r="F83" s="2354"/>
      <c r="G83" s="2353">
        <v>9109970</v>
      </c>
      <c r="H83" s="2354"/>
      <c r="I83" s="2353">
        <v>52935170</v>
      </c>
      <c r="J83" s="2353">
        <v>598073124</v>
      </c>
      <c r="K83" s="2354"/>
      <c r="L83" s="2354"/>
      <c r="M83" s="2353">
        <v>797578505</v>
      </c>
      <c r="O83" s="1798"/>
    </row>
    <row r="84" spans="1:15" hidden="1">
      <c r="A84" s="1376">
        <f t="shared" si="3"/>
        <v>10</v>
      </c>
      <c r="B84" s="2351">
        <v>5102003110</v>
      </c>
      <c r="C84" s="2352" t="s">
        <v>784</v>
      </c>
      <c r="D84" s="2354"/>
      <c r="E84" s="2354"/>
      <c r="F84" s="2354"/>
      <c r="G84" s="2354"/>
      <c r="H84" s="2354"/>
      <c r="I84" s="2353">
        <v>304423715</v>
      </c>
      <c r="J84" s="2354"/>
      <c r="K84" s="2354"/>
      <c r="L84" s="2353">
        <v>-304423715</v>
      </c>
      <c r="M84" s="2355">
        <v>0</v>
      </c>
      <c r="O84" s="1798"/>
    </row>
    <row r="85" spans="1:15" hidden="1">
      <c r="A85" s="1376">
        <f t="shared" si="3"/>
        <v>10</v>
      </c>
      <c r="B85" s="2351">
        <v>5102006000</v>
      </c>
      <c r="C85" s="2352" t="s">
        <v>785</v>
      </c>
      <c r="D85" s="2353">
        <v>118576058</v>
      </c>
      <c r="E85" s="2353">
        <v>362034847</v>
      </c>
      <c r="F85" s="2354"/>
      <c r="G85" s="2353">
        <v>682501703</v>
      </c>
      <c r="H85" s="2354"/>
      <c r="I85" s="2354"/>
      <c r="J85" s="2353">
        <v>1897202127</v>
      </c>
      <c r="K85" s="2354"/>
      <c r="L85" s="2355">
        <v>0</v>
      </c>
      <c r="M85" s="2353">
        <v>3060314735</v>
      </c>
      <c r="O85" s="1798"/>
    </row>
    <row r="86" spans="1:15" hidden="1">
      <c r="A86" s="1376">
        <f t="shared" si="3"/>
        <v>10</v>
      </c>
      <c r="B86" s="2351">
        <v>5102007100</v>
      </c>
      <c r="C86" s="2352" t="s">
        <v>786</v>
      </c>
      <c r="D86" s="2353">
        <v>176175212</v>
      </c>
      <c r="E86" s="2353">
        <v>700202825</v>
      </c>
      <c r="F86" s="2353">
        <v>137071216</v>
      </c>
      <c r="G86" s="2353">
        <v>2724023821</v>
      </c>
      <c r="H86" s="2353">
        <v>188271169</v>
      </c>
      <c r="I86" s="2353">
        <v>21924143</v>
      </c>
      <c r="J86" s="2353">
        <v>5976817332</v>
      </c>
      <c r="K86" s="2354"/>
      <c r="L86" s="2353">
        <v>-1174487932</v>
      </c>
      <c r="M86" s="2353">
        <v>8749997786</v>
      </c>
      <c r="O86" s="1798"/>
    </row>
    <row r="87" spans="1:15" hidden="1">
      <c r="A87" s="1376">
        <f t="shared" si="3"/>
        <v>10</v>
      </c>
      <c r="B87" s="2351">
        <v>5102007102</v>
      </c>
      <c r="C87" s="2352" t="s">
        <v>787</v>
      </c>
      <c r="D87" s="2354"/>
      <c r="E87" s="2354"/>
      <c r="F87" s="2354"/>
      <c r="G87" s="2353">
        <v>92100</v>
      </c>
      <c r="H87" s="2354"/>
      <c r="I87" s="2354"/>
      <c r="J87" s="2353">
        <v>10183659</v>
      </c>
      <c r="K87" s="2354"/>
      <c r="L87" s="2354"/>
      <c r="M87" s="2353">
        <v>10275759</v>
      </c>
      <c r="O87" s="1798"/>
    </row>
    <row r="88" spans="1:15" hidden="1">
      <c r="A88" s="1376">
        <f t="shared" si="3"/>
        <v>10</v>
      </c>
      <c r="B88" s="2351">
        <v>5102007200</v>
      </c>
      <c r="C88" s="2352" t="s">
        <v>788</v>
      </c>
      <c r="D88" s="2353">
        <v>9284780</v>
      </c>
      <c r="E88" s="2353">
        <v>143898536</v>
      </c>
      <c r="F88" s="2353">
        <v>127892757</v>
      </c>
      <c r="G88" s="2354"/>
      <c r="H88" s="2353">
        <v>784537728</v>
      </c>
      <c r="I88" s="2353">
        <v>4257212</v>
      </c>
      <c r="J88" s="2353">
        <v>187753937</v>
      </c>
      <c r="K88" s="2354"/>
      <c r="L88" s="2353">
        <v>-573480</v>
      </c>
      <c r="M88" s="2353">
        <v>1257051470</v>
      </c>
      <c r="O88" s="1798"/>
    </row>
    <row r="89" spans="1:15" hidden="1">
      <c r="A89" s="1376">
        <f t="shared" si="3"/>
        <v>10</v>
      </c>
      <c r="B89" s="2351">
        <v>5102007500</v>
      </c>
      <c r="C89" s="2352" t="s">
        <v>789</v>
      </c>
      <c r="D89" s="2353">
        <v>6907780</v>
      </c>
      <c r="E89" s="2353">
        <v>24828606</v>
      </c>
      <c r="F89" s="2353">
        <v>39912069</v>
      </c>
      <c r="G89" s="2353">
        <v>17293915</v>
      </c>
      <c r="H89" s="2353">
        <v>61686332</v>
      </c>
      <c r="I89" s="2354"/>
      <c r="J89" s="2353">
        <v>300312388</v>
      </c>
      <c r="K89" s="2354"/>
      <c r="L89" s="2354"/>
      <c r="M89" s="2353">
        <v>450941090</v>
      </c>
      <c r="O89" s="1798"/>
    </row>
    <row r="90" spans="1:15" hidden="1">
      <c r="A90" s="1376">
        <f t="shared" si="3"/>
        <v>10</v>
      </c>
      <c r="B90" s="2351">
        <v>5102007900</v>
      </c>
      <c r="C90" s="2352" t="s">
        <v>790</v>
      </c>
      <c r="D90" s="2353">
        <v>162148</v>
      </c>
      <c r="E90" s="2353">
        <v>828849</v>
      </c>
      <c r="F90" s="2353">
        <v>3307451</v>
      </c>
      <c r="G90" s="2353">
        <v>11472553</v>
      </c>
      <c r="H90" s="2353">
        <v>1216894</v>
      </c>
      <c r="I90" s="2354"/>
      <c r="J90" s="2353">
        <v>128428144</v>
      </c>
      <c r="K90" s="2354"/>
      <c r="L90" s="2354"/>
      <c r="M90" s="2353">
        <v>145416039</v>
      </c>
      <c r="O90" s="1798"/>
    </row>
    <row r="91" spans="1:15" hidden="1">
      <c r="A91" s="1376">
        <f t="shared" si="3"/>
        <v>10</v>
      </c>
      <c r="B91" s="2351">
        <v>5102008300</v>
      </c>
      <c r="C91" s="2352" t="s">
        <v>791</v>
      </c>
      <c r="D91" s="2353">
        <v>561582</v>
      </c>
      <c r="E91" s="2353">
        <v>4517181</v>
      </c>
      <c r="F91" s="2353">
        <v>31750077</v>
      </c>
      <c r="G91" s="2353">
        <v>17130948</v>
      </c>
      <c r="H91" s="2353">
        <v>63092616</v>
      </c>
      <c r="I91" s="2354"/>
      <c r="J91" s="2353">
        <v>208790270</v>
      </c>
      <c r="K91" s="2353">
        <v>434018</v>
      </c>
      <c r="L91" s="2354"/>
      <c r="M91" s="2353">
        <v>326276692</v>
      </c>
      <c r="O91" s="1798"/>
    </row>
    <row r="92" spans="1:15" hidden="1">
      <c r="A92" s="1376">
        <f t="shared" si="3"/>
        <v>10</v>
      </c>
      <c r="B92" s="2351">
        <v>5106000100</v>
      </c>
      <c r="C92" s="2352" t="s">
        <v>792</v>
      </c>
      <c r="D92" s="2353">
        <v>1822406860</v>
      </c>
      <c r="E92" s="2353">
        <v>4300763598</v>
      </c>
      <c r="F92" s="2354"/>
      <c r="G92" s="2354"/>
      <c r="H92" s="2354"/>
      <c r="I92" s="2354"/>
      <c r="J92" s="2353">
        <v>18128805685</v>
      </c>
      <c r="K92" s="2354"/>
      <c r="L92" s="2354"/>
      <c r="M92" s="2353">
        <v>24251976143</v>
      </c>
      <c r="O92" s="1798"/>
    </row>
    <row r="93" spans="1:15">
      <c r="A93" s="1376">
        <f t="shared" si="3"/>
        <v>32</v>
      </c>
      <c r="B93" s="2356" t="s">
        <v>793</v>
      </c>
      <c r="C93" s="2357" t="s">
        <v>794</v>
      </c>
      <c r="D93" s="2353">
        <v>2648188549</v>
      </c>
      <c r="E93" s="2353">
        <v>6380527723</v>
      </c>
      <c r="F93" s="2353">
        <v>4524837184</v>
      </c>
      <c r="G93" s="2353">
        <v>4237496728</v>
      </c>
      <c r="H93" s="2353">
        <v>1387652705</v>
      </c>
      <c r="I93" s="2353">
        <v>396714389</v>
      </c>
      <c r="J93" s="2353">
        <v>50619265535</v>
      </c>
      <c r="K93" s="2353">
        <v>434018</v>
      </c>
      <c r="L93" s="2353">
        <v>-1898688799</v>
      </c>
      <c r="M93" s="2353">
        <v>68296428032</v>
      </c>
      <c r="O93" s="1798">
        <f t="shared" si="2"/>
        <v>68296428</v>
      </c>
    </row>
    <row r="94" spans="1:15" hidden="1">
      <c r="A94" s="1376">
        <f t="shared" si="3"/>
        <v>10</v>
      </c>
      <c r="B94" s="2351">
        <v>5101000100</v>
      </c>
      <c r="C94" s="2352" t="s">
        <v>795</v>
      </c>
      <c r="D94" s="2353">
        <v>171120965</v>
      </c>
      <c r="E94" s="2353">
        <v>1789646072</v>
      </c>
      <c r="F94" s="2353">
        <v>2329322695</v>
      </c>
      <c r="G94" s="2353">
        <v>625608966</v>
      </c>
      <c r="H94" s="2353">
        <v>2742528299</v>
      </c>
      <c r="I94" s="2353">
        <v>47549654</v>
      </c>
      <c r="J94" s="2353">
        <v>23962761598</v>
      </c>
      <c r="K94" s="2353">
        <v>158920051</v>
      </c>
      <c r="L94" s="2355">
        <v>0</v>
      </c>
      <c r="M94" s="2353">
        <v>31827458300</v>
      </c>
      <c r="O94" s="1798"/>
    </row>
    <row r="95" spans="1:15" hidden="1">
      <c r="A95" s="1376">
        <f t="shared" si="3"/>
        <v>10</v>
      </c>
      <c r="B95" s="2351">
        <v>5101000300</v>
      </c>
      <c r="C95" s="2352" t="s">
        <v>796</v>
      </c>
      <c r="D95" s="2353">
        <v>6042429</v>
      </c>
      <c r="E95" s="2353">
        <v>66184424</v>
      </c>
      <c r="F95" s="2353">
        <v>243813959</v>
      </c>
      <c r="G95" s="2353">
        <v>32923771</v>
      </c>
      <c r="H95" s="2353">
        <v>145570178</v>
      </c>
      <c r="I95" s="2354"/>
      <c r="J95" s="2353">
        <v>623516815</v>
      </c>
      <c r="K95" s="2354"/>
      <c r="L95" s="2354"/>
      <c r="M95" s="2353">
        <v>1118051576</v>
      </c>
      <c r="O95" s="1798"/>
    </row>
    <row r="96" spans="1:15" hidden="1">
      <c r="A96" s="1376">
        <f t="shared" si="3"/>
        <v>10</v>
      </c>
      <c r="B96" s="2351">
        <v>5101000600</v>
      </c>
      <c r="C96" s="2352" t="s">
        <v>797</v>
      </c>
      <c r="D96" s="2353">
        <v>46344628</v>
      </c>
      <c r="E96" s="2353">
        <v>460939391</v>
      </c>
      <c r="F96" s="2353">
        <v>485244943</v>
      </c>
      <c r="G96" s="2353">
        <v>175491162</v>
      </c>
      <c r="H96" s="2353">
        <v>526264962</v>
      </c>
      <c r="I96" s="2353">
        <v>9354808</v>
      </c>
      <c r="J96" s="2353">
        <v>8419164998</v>
      </c>
      <c r="K96" s="2353">
        <v>46413755</v>
      </c>
      <c r="L96" s="2354"/>
      <c r="M96" s="2353">
        <v>10169218647</v>
      </c>
      <c r="O96" s="1798"/>
    </row>
    <row r="97" spans="1:15" hidden="1">
      <c r="A97" s="1376">
        <f t="shared" si="3"/>
        <v>10</v>
      </c>
      <c r="B97" s="2351">
        <v>5101000700</v>
      </c>
      <c r="C97" s="2352" t="s">
        <v>798</v>
      </c>
      <c r="D97" s="2353">
        <v>19296449</v>
      </c>
      <c r="E97" s="2353">
        <v>189749634</v>
      </c>
      <c r="F97" s="2353">
        <v>9441816</v>
      </c>
      <c r="G97" s="2353">
        <v>34552815</v>
      </c>
      <c r="H97" s="2353">
        <v>41188813</v>
      </c>
      <c r="I97" s="2354"/>
      <c r="J97" s="2353">
        <v>2213042897</v>
      </c>
      <c r="K97" s="2354"/>
      <c r="L97" s="2354"/>
      <c r="M97" s="2353">
        <v>2507272424</v>
      </c>
      <c r="O97" s="1798"/>
    </row>
    <row r="98" spans="1:15" hidden="1">
      <c r="A98" s="1376">
        <f t="shared" si="3"/>
        <v>10</v>
      </c>
      <c r="B98" s="2351">
        <v>5101000900</v>
      </c>
      <c r="C98" s="2352" t="s">
        <v>799</v>
      </c>
      <c r="D98" s="2353">
        <v>14956041</v>
      </c>
      <c r="E98" s="2353">
        <v>105951264</v>
      </c>
      <c r="F98" s="2353">
        <v>161706987</v>
      </c>
      <c r="G98" s="2353">
        <v>45607032</v>
      </c>
      <c r="H98" s="2353">
        <v>181291265</v>
      </c>
      <c r="I98" s="2353">
        <v>2484728</v>
      </c>
      <c r="J98" s="2353">
        <v>1253424589</v>
      </c>
      <c r="K98" s="2353">
        <v>4147649</v>
      </c>
      <c r="L98" s="2354"/>
      <c r="M98" s="2353">
        <v>1769569555</v>
      </c>
      <c r="O98" s="1798"/>
    </row>
    <row r="99" spans="1:15" hidden="1">
      <c r="A99" s="1376">
        <f t="shared" si="3"/>
        <v>10</v>
      </c>
      <c r="B99" s="2351">
        <v>5101001600</v>
      </c>
      <c r="C99" s="2352" t="s">
        <v>800</v>
      </c>
      <c r="D99" s="2353">
        <v>77751762</v>
      </c>
      <c r="E99" s="2353">
        <v>605855531</v>
      </c>
      <c r="F99" s="2353">
        <v>611674070</v>
      </c>
      <c r="G99" s="2353">
        <v>137175977</v>
      </c>
      <c r="H99" s="2353">
        <v>662506297</v>
      </c>
      <c r="I99" s="2353">
        <v>5264961</v>
      </c>
      <c r="J99" s="2353">
        <v>4354767795</v>
      </c>
      <c r="K99" s="2353">
        <v>10134130</v>
      </c>
      <c r="L99" s="2354"/>
      <c r="M99" s="2353">
        <v>6465130523</v>
      </c>
      <c r="O99" s="1798"/>
    </row>
    <row r="100" spans="1:15" hidden="1">
      <c r="A100" s="1376">
        <f t="shared" si="3"/>
        <v>10</v>
      </c>
      <c r="B100" s="2351">
        <v>5101001700</v>
      </c>
      <c r="C100" s="2352" t="s">
        <v>801</v>
      </c>
      <c r="D100" s="2353">
        <v>3611859</v>
      </c>
      <c r="E100" s="2353">
        <v>11939469</v>
      </c>
      <c r="F100" s="2353">
        <v>11825653</v>
      </c>
      <c r="G100" s="2353">
        <v>42684939</v>
      </c>
      <c r="H100" s="2353">
        <v>7287865</v>
      </c>
      <c r="I100" s="2354"/>
      <c r="J100" s="2353">
        <v>413115428</v>
      </c>
      <c r="K100" s="2354"/>
      <c r="L100" s="2354"/>
      <c r="M100" s="2353">
        <v>490465213</v>
      </c>
      <c r="O100" s="1798"/>
    </row>
    <row r="101" spans="1:15" hidden="1">
      <c r="A101" s="1376">
        <f t="shared" si="3"/>
        <v>10</v>
      </c>
      <c r="B101" s="2351">
        <v>5101002200</v>
      </c>
      <c r="C101" s="2352" t="s">
        <v>802</v>
      </c>
      <c r="D101" s="2353">
        <v>2686345</v>
      </c>
      <c r="E101" s="2353">
        <v>20473306</v>
      </c>
      <c r="F101" s="2353">
        <v>31329568</v>
      </c>
      <c r="G101" s="2353">
        <v>19918424</v>
      </c>
      <c r="H101" s="2353">
        <v>41982983</v>
      </c>
      <c r="I101" s="2354"/>
      <c r="J101" s="2353">
        <v>232723308</v>
      </c>
      <c r="K101" s="2354"/>
      <c r="L101" s="2354"/>
      <c r="M101" s="2353">
        <v>349113934</v>
      </c>
      <c r="O101" s="1798"/>
    </row>
    <row r="102" spans="1:15" hidden="1">
      <c r="A102" s="1376">
        <f t="shared" si="3"/>
        <v>10</v>
      </c>
      <c r="B102" s="2351">
        <v>5101003000</v>
      </c>
      <c r="C102" s="2352" t="s">
        <v>803</v>
      </c>
      <c r="D102" s="2353">
        <v>3728940</v>
      </c>
      <c r="E102" s="2353">
        <v>24152970</v>
      </c>
      <c r="F102" s="2353">
        <v>73982693</v>
      </c>
      <c r="G102" s="2353">
        <v>13239102</v>
      </c>
      <c r="H102" s="2353">
        <v>38484189</v>
      </c>
      <c r="I102" s="2354"/>
      <c r="J102" s="2353">
        <v>388494675</v>
      </c>
      <c r="K102" s="2353">
        <v>9811228</v>
      </c>
      <c r="L102" s="2354"/>
      <c r="M102" s="2353">
        <v>551893797</v>
      </c>
      <c r="O102" s="1798"/>
    </row>
    <row r="103" spans="1:15" hidden="1">
      <c r="A103" s="1376">
        <f t="shared" si="3"/>
        <v>10</v>
      </c>
      <c r="B103" s="2351">
        <v>5101003500</v>
      </c>
      <c r="C103" s="2352" t="s">
        <v>804</v>
      </c>
      <c r="D103" s="2355">
        <v>0</v>
      </c>
      <c r="E103" s="2353">
        <v>41048916</v>
      </c>
      <c r="F103" s="2354"/>
      <c r="G103" s="2353">
        <v>3154147</v>
      </c>
      <c r="H103" s="2353">
        <v>59958126</v>
      </c>
      <c r="I103" s="2354"/>
      <c r="J103" s="2353">
        <v>789507447</v>
      </c>
      <c r="K103" s="2354"/>
      <c r="L103" s="2354"/>
      <c r="M103" s="2353">
        <v>893668636</v>
      </c>
      <c r="O103" s="1798"/>
    </row>
    <row r="104" spans="1:15" hidden="1">
      <c r="A104" s="1376">
        <f t="shared" si="3"/>
        <v>10</v>
      </c>
      <c r="B104" s="2351">
        <v>5101003600</v>
      </c>
      <c r="C104" s="2352" t="s">
        <v>805</v>
      </c>
      <c r="D104" s="2354"/>
      <c r="E104" s="2353">
        <v>-17351547</v>
      </c>
      <c r="F104" s="2354"/>
      <c r="G104" s="2354"/>
      <c r="H104" s="2354"/>
      <c r="I104" s="2354"/>
      <c r="J104" s="2353">
        <v>-1074996933</v>
      </c>
      <c r="K104" s="2354"/>
      <c r="L104" s="2354"/>
      <c r="M104" s="2353">
        <v>-1092348480</v>
      </c>
      <c r="O104" s="1798"/>
    </row>
    <row r="105" spans="1:15" hidden="1">
      <c r="A105" s="1376">
        <f t="shared" si="3"/>
        <v>10</v>
      </c>
      <c r="B105" s="2351">
        <v>5101004000</v>
      </c>
      <c r="C105" s="2352" t="s">
        <v>806</v>
      </c>
      <c r="D105" s="2353">
        <v>6622608</v>
      </c>
      <c r="E105" s="2353">
        <v>40343155</v>
      </c>
      <c r="F105" s="2353">
        <v>7117191</v>
      </c>
      <c r="G105" s="2353">
        <v>9978590</v>
      </c>
      <c r="H105" s="2353">
        <v>30700263</v>
      </c>
      <c r="I105" s="2353">
        <v>3468094</v>
      </c>
      <c r="J105" s="2353">
        <v>718191626</v>
      </c>
      <c r="K105" s="2353">
        <v>-9399</v>
      </c>
      <c r="L105" s="2354"/>
      <c r="M105" s="2353">
        <v>816412128</v>
      </c>
      <c r="O105" s="1798"/>
    </row>
    <row r="106" spans="1:15">
      <c r="A106" s="1376">
        <f t="shared" si="3"/>
        <v>32</v>
      </c>
      <c r="B106" s="2356" t="s">
        <v>807</v>
      </c>
      <c r="C106" s="2357" t="s">
        <v>808</v>
      </c>
      <c r="D106" s="2353">
        <v>352162026</v>
      </c>
      <c r="E106" s="2353">
        <v>3338932585</v>
      </c>
      <c r="F106" s="2353">
        <v>3965459575</v>
      </c>
      <c r="G106" s="2353">
        <v>1140334925</v>
      </c>
      <c r="H106" s="2353">
        <v>4477763240</v>
      </c>
      <c r="I106" s="2353">
        <v>68122245</v>
      </c>
      <c r="J106" s="2353">
        <v>42293714243</v>
      </c>
      <c r="K106" s="2353">
        <v>229417414</v>
      </c>
      <c r="L106" s="2355">
        <v>0</v>
      </c>
      <c r="M106" s="2353">
        <v>55865906253</v>
      </c>
      <c r="O106" s="1798">
        <f t="shared" si="2"/>
        <v>55865906</v>
      </c>
    </row>
    <row r="107" spans="1:15" hidden="1">
      <c r="A107" s="1376">
        <v>10</v>
      </c>
      <c r="B107" s="2358">
        <v>5109006000</v>
      </c>
      <c r="C107" s="2359" t="s">
        <v>809</v>
      </c>
      <c r="D107" s="2353">
        <v>4031928</v>
      </c>
      <c r="E107" s="2353">
        <v>37139885</v>
      </c>
      <c r="F107" s="2353">
        <v>88485780</v>
      </c>
      <c r="G107" s="2353">
        <v>83454496</v>
      </c>
      <c r="H107" s="2353">
        <v>200986159</v>
      </c>
      <c r="I107" s="2353">
        <v>2046184</v>
      </c>
      <c r="J107" s="2353">
        <v>730607950</v>
      </c>
      <c r="K107" s="2353">
        <v>5031979</v>
      </c>
      <c r="L107" s="2354"/>
      <c r="M107" s="2353">
        <v>1151784361</v>
      </c>
      <c r="O107" s="1798"/>
    </row>
    <row r="108" spans="1:15" hidden="1">
      <c r="A108" s="1376">
        <f t="shared" si="3"/>
        <v>10</v>
      </c>
      <c r="B108" s="2358">
        <v>5109007000</v>
      </c>
      <c r="C108" s="2359" t="s">
        <v>810</v>
      </c>
      <c r="D108" s="2354"/>
      <c r="E108" s="2353">
        <v>55350196</v>
      </c>
      <c r="F108" s="2354"/>
      <c r="G108" s="2353">
        <v>115886067</v>
      </c>
      <c r="H108" s="2353">
        <v>23181232</v>
      </c>
      <c r="I108" s="2354"/>
      <c r="J108" s="2353">
        <v>72690608</v>
      </c>
      <c r="K108" s="2354"/>
      <c r="L108" s="2354"/>
      <c r="M108" s="2353">
        <v>267108103</v>
      </c>
      <c r="O108" s="1798"/>
    </row>
    <row r="109" spans="1:15">
      <c r="A109" s="1376">
        <f t="shared" si="3"/>
        <v>32</v>
      </c>
      <c r="B109" s="2360" t="s">
        <v>811</v>
      </c>
      <c r="C109" s="2352" t="s">
        <v>812</v>
      </c>
      <c r="D109" s="2353">
        <v>4031928</v>
      </c>
      <c r="E109" s="2353">
        <v>92490081</v>
      </c>
      <c r="F109" s="2353">
        <v>88485780</v>
      </c>
      <c r="G109" s="2353">
        <v>199340563</v>
      </c>
      <c r="H109" s="2353">
        <v>224167391</v>
      </c>
      <c r="I109" s="2353">
        <v>2046184</v>
      </c>
      <c r="J109" s="2353">
        <v>803298558</v>
      </c>
      <c r="K109" s="2353">
        <v>5031979</v>
      </c>
      <c r="L109" s="2354"/>
      <c r="M109" s="2353">
        <v>1418892464</v>
      </c>
      <c r="O109" s="1798">
        <f t="shared" si="2"/>
        <v>1418892</v>
      </c>
    </row>
    <row r="110" spans="1:15" hidden="1">
      <c r="A110" s="1376">
        <f t="shared" si="3"/>
        <v>10</v>
      </c>
      <c r="B110" s="2358">
        <v>5110005000</v>
      </c>
      <c r="C110" s="2359" t="s">
        <v>813</v>
      </c>
      <c r="D110" s="2354"/>
      <c r="E110" s="2354"/>
      <c r="F110" s="2354"/>
      <c r="G110" s="2354"/>
      <c r="H110" s="2354"/>
      <c r="I110" s="2354"/>
      <c r="J110" s="2353">
        <v>1743929</v>
      </c>
      <c r="K110" s="2354"/>
      <c r="L110" s="2354"/>
      <c r="M110" s="2353">
        <v>1743929</v>
      </c>
      <c r="O110" s="1798"/>
    </row>
    <row r="111" spans="1:15" hidden="1">
      <c r="A111" s="1376">
        <v>10</v>
      </c>
      <c r="B111" s="2358">
        <v>5109002100</v>
      </c>
      <c r="C111" s="2359" t="s">
        <v>814</v>
      </c>
      <c r="D111" s="2353">
        <v>24562680</v>
      </c>
      <c r="E111" s="2353">
        <v>28171279</v>
      </c>
      <c r="F111" s="2353">
        <v>8996816</v>
      </c>
      <c r="G111" s="2353">
        <v>3819803</v>
      </c>
      <c r="H111" s="2353">
        <v>64090651</v>
      </c>
      <c r="I111" s="2354"/>
      <c r="J111" s="2353">
        <v>3521437666</v>
      </c>
      <c r="K111" s="2354"/>
      <c r="L111" s="2354"/>
      <c r="M111" s="2353">
        <v>3651078895</v>
      </c>
      <c r="O111" s="1798"/>
    </row>
    <row r="112" spans="1:15" hidden="1">
      <c r="A112" s="1376">
        <f t="shared" si="3"/>
        <v>10</v>
      </c>
      <c r="B112" s="2358">
        <v>5110004000</v>
      </c>
      <c r="C112" s="2359" t="s">
        <v>815</v>
      </c>
      <c r="D112" s="2354"/>
      <c r="E112" s="2354"/>
      <c r="F112" s="2354"/>
      <c r="G112" s="2354"/>
      <c r="H112" s="2354"/>
      <c r="I112" s="2354"/>
      <c r="J112" s="2353">
        <v>138667509</v>
      </c>
      <c r="K112" s="2354"/>
      <c r="L112" s="2354"/>
      <c r="M112" s="2353">
        <v>138667509</v>
      </c>
      <c r="O112" s="1798"/>
    </row>
    <row r="113" spans="1:15">
      <c r="A113" s="1376">
        <f t="shared" si="3"/>
        <v>22</v>
      </c>
      <c r="B113" s="2360" t="s">
        <v>816</v>
      </c>
      <c r="C113" s="2352" t="s">
        <v>817</v>
      </c>
      <c r="D113" s="2353">
        <v>24562680</v>
      </c>
      <c r="E113" s="2353">
        <v>28171279</v>
      </c>
      <c r="F113" s="2353">
        <v>8996816</v>
      </c>
      <c r="G113" s="2353">
        <v>3819803</v>
      </c>
      <c r="H113" s="2353">
        <v>64090651</v>
      </c>
      <c r="I113" s="2354"/>
      <c r="J113" s="2353">
        <v>3661849104</v>
      </c>
      <c r="K113" s="2354"/>
      <c r="L113" s="2354"/>
      <c r="M113" s="2353">
        <v>3791490333</v>
      </c>
      <c r="O113" s="1798">
        <f t="shared" si="2"/>
        <v>3791490</v>
      </c>
    </row>
    <row r="114" spans="1:15" hidden="1">
      <c r="A114" s="1376">
        <f t="shared" si="3"/>
        <v>10</v>
      </c>
      <c r="B114" s="2358">
        <v>5110003000</v>
      </c>
      <c r="C114" s="2359" t="s">
        <v>818</v>
      </c>
      <c r="D114" s="2354"/>
      <c r="E114" s="2354"/>
      <c r="F114" s="2353">
        <v>1356700</v>
      </c>
      <c r="G114" s="2353">
        <v>48541811</v>
      </c>
      <c r="H114" s="2353">
        <v>59665644</v>
      </c>
      <c r="I114" s="2354"/>
      <c r="J114" s="2353">
        <v>60202858</v>
      </c>
      <c r="K114" s="2354"/>
      <c r="L114" s="2354"/>
      <c r="M114" s="2353">
        <v>169767013</v>
      </c>
      <c r="O114" s="1798"/>
    </row>
    <row r="115" spans="1:15" hidden="1">
      <c r="A115" s="1376">
        <f t="shared" si="3"/>
        <v>10</v>
      </c>
      <c r="B115" s="2358">
        <v>5109000300</v>
      </c>
      <c r="C115" s="2359" t="s">
        <v>819</v>
      </c>
      <c r="D115" s="2353">
        <v>46875303</v>
      </c>
      <c r="E115" s="2353">
        <v>101051754</v>
      </c>
      <c r="F115" s="2353">
        <v>2109037</v>
      </c>
      <c r="G115" s="2353">
        <v>124243</v>
      </c>
      <c r="H115" s="2353">
        <v>21731467</v>
      </c>
      <c r="I115" s="2353">
        <v>51840</v>
      </c>
      <c r="J115" s="2353">
        <v>941454158</v>
      </c>
      <c r="K115" s="2354"/>
      <c r="L115" s="2353">
        <v>-3725802</v>
      </c>
      <c r="M115" s="2353">
        <v>1109672000</v>
      </c>
      <c r="O115" s="1798"/>
    </row>
    <row r="116" spans="1:15" hidden="1">
      <c r="A116" s="1376">
        <f t="shared" si="3"/>
        <v>10</v>
      </c>
      <c r="B116" s="2358">
        <v>5109000500</v>
      </c>
      <c r="C116" s="2359" t="s">
        <v>820</v>
      </c>
      <c r="D116" s="2353">
        <v>72840345</v>
      </c>
      <c r="E116" s="2353">
        <v>76386273</v>
      </c>
      <c r="F116" s="2353">
        <v>38027</v>
      </c>
      <c r="G116" s="2354"/>
      <c r="H116" s="2353">
        <v>5846800</v>
      </c>
      <c r="I116" s="2354"/>
      <c r="J116" s="2353">
        <v>1025399956</v>
      </c>
      <c r="K116" s="2354"/>
      <c r="L116" s="2353">
        <v>-795195</v>
      </c>
      <c r="M116" s="2353">
        <v>1179716206</v>
      </c>
      <c r="O116" s="1798"/>
    </row>
    <row r="117" spans="1:15" hidden="1">
      <c r="A117" s="1376">
        <f t="shared" si="3"/>
        <v>10</v>
      </c>
      <c r="B117" s="2358">
        <v>5109000700</v>
      </c>
      <c r="C117" s="2359" t="s">
        <v>821</v>
      </c>
      <c r="D117" s="2353">
        <v>586160040</v>
      </c>
      <c r="E117" s="2353">
        <v>727462340</v>
      </c>
      <c r="F117" s="2354"/>
      <c r="G117" s="2354"/>
      <c r="H117" s="2354"/>
      <c r="I117" s="2354"/>
      <c r="J117" s="2353">
        <v>4680317547</v>
      </c>
      <c r="K117" s="2354"/>
      <c r="L117" s="2354"/>
      <c r="M117" s="2353">
        <v>5993939927</v>
      </c>
      <c r="O117" s="1798"/>
    </row>
    <row r="118" spans="1:15" hidden="1">
      <c r="A118" s="1376">
        <f t="shared" si="3"/>
        <v>10</v>
      </c>
      <c r="B118" s="2358">
        <v>5109000900</v>
      </c>
      <c r="C118" s="2359" t="s">
        <v>822</v>
      </c>
      <c r="D118" s="2353">
        <v>155817452</v>
      </c>
      <c r="E118" s="2353">
        <v>826423106</v>
      </c>
      <c r="F118" s="2354"/>
      <c r="G118" s="2354"/>
      <c r="H118" s="2354"/>
      <c r="I118" s="2354"/>
      <c r="J118" s="2353">
        <v>4426119066</v>
      </c>
      <c r="K118" s="2354"/>
      <c r="L118" s="2354"/>
      <c r="M118" s="2353">
        <v>5408359624</v>
      </c>
      <c r="O118" s="1798"/>
    </row>
    <row r="119" spans="1:15" hidden="1">
      <c r="A119" s="1376">
        <f t="shared" si="3"/>
        <v>10</v>
      </c>
      <c r="B119" s="2358">
        <v>5109001100</v>
      </c>
      <c r="C119" s="2359" t="s">
        <v>823</v>
      </c>
      <c r="D119" s="2353">
        <v>233675170</v>
      </c>
      <c r="E119" s="2353">
        <v>235098098</v>
      </c>
      <c r="F119" s="2354"/>
      <c r="G119" s="2354"/>
      <c r="H119" s="2354"/>
      <c r="I119" s="2354"/>
      <c r="J119" s="2353">
        <v>8141287403</v>
      </c>
      <c r="K119" s="2354"/>
      <c r="L119" s="2354"/>
      <c r="M119" s="2353">
        <v>8610060671</v>
      </c>
      <c r="O119" s="1798"/>
    </row>
    <row r="120" spans="1:15" hidden="1">
      <c r="A120" s="1376">
        <f t="shared" si="3"/>
        <v>10</v>
      </c>
      <c r="B120" s="2358">
        <v>5109001300</v>
      </c>
      <c r="C120" s="2359" t="s">
        <v>824</v>
      </c>
      <c r="D120" s="2353">
        <v>12662660</v>
      </c>
      <c r="E120" s="2354"/>
      <c r="F120" s="2353">
        <v>2408225</v>
      </c>
      <c r="G120" s="2354"/>
      <c r="H120" s="2354"/>
      <c r="I120" s="2353">
        <v>166245265</v>
      </c>
      <c r="J120" s="2353">
        <v>3741177854</v>
      </c>
      <c r="K120" s="2354"/>
      <c r="L120" s="2354"/>
      <c r="M120" s="2353">
        <v>3922494004</v>
      </c>
      <c r="O120" s="1798"/>
    </row>
    <row r="121" spans="1:15" hidden="1">
      <c r="A121" s="1376">
        <f t="shared" si="3"/>
        <v>10</v>
      </c>
      <c r="B121" s="2358">
        <v>5109001500</v>
      </c>
      <c r="C121" s="2359" t="s">
        <v>825</v>
      </c>
      <c r="D121" s="2353">
        <v>490239768</v>
      </c>
      <c r="E121" s="2353">
        <v>551891141</v>
      </c>
      <c r="F121" s="2353">
        <v>1908951</v>
      </c>
      <c r="G121" s="2353">
        <v>2781090</v>
      </c>
      <c r="H121" s="2353">
        <v>13151248</v>
      </c>
      <c r="I121" s="2353">
        <v>137138738</v>
      </c>
      <c r="J121" s="2353">
        <v>5086950947</v>
      </c>
      <c r="K121" s="2354"/>
      <c r="L121" s="2353">
        <v>-1345725</v>
      </c>
      <c r="M121" s="2353">
        <v>6282716158</v>
      </c>
      <c r="O121" s="1798"/>
    </row>
    <row r="122" spans="1:15" hidden="1">
      <c r="A122" s="1376">
        <f t="shared" si="3"/>
        <v>10</v>
      </c>
      <c r="B122" s="2358">
        <v>5109001700</v>
      </c>
      <c r="C122" s="2359" t="s">
        <v>826</v>
      </c>
      <c r="D122" s="2353">
        <v>972876848</v>
      </c>
      <c r="E122" s="2353">
        <v>1425244880</v>
      </c>
      <c r="F122" s="2353">
        <v>56806851</v>
      </c>
      <c r="G122" s="2353">
        <v>88051771</v>
      </c>
      <c r="H122" s="2353">
        <v>273751375</v>
      </c>
      <c r="I122" s="2353">
        <v>188966984</v>
      </c>
      <c r="J122" s="2353">
        <v>15009762176</v>
      </c>
      <c r="K122" s="2354"/>
      <c r="L122" s="2353">
        <v>-23313773</v>
      </c>
      <c r="M122" s="2353">
        <v>17992147112</v>
      </c>
      <c r="O122" s="1798"/>
    </row>
    <row r="123" spans="1:15" hidden="1">
      <c r="A123" s="1376">
        <f t="shared" si="3"/>
        <v>10</v>
      </c>
      <c r="B123" s="2358">
        <v>5109001900</v>
      </c>
      <c r="C123" s="2359" t="s">
        <v>827</v>
      </c>
      <c r="D123" s="2353">
        <v>2071406</v>
      </c>
      <c r="E123" s="2353">
        <v>10793451</v>
      </c>
      <c r="F123" s="2353">
        <v>11989724</v>
      </c>
      <c r="G123" s="2353">
        <v>3423770</v>
      </c>
      <c r="H123" s="2353">
        <v>15196770</v>
      </c>
      <c r="I123" s="2354"/>
      <c r="J123" s="2353">
        <v>322934428</v>
      </c>
      <c r="K123" s="2353">
        <v>128691</v>
      </c>
      <c r="L123" s="2354"/>
      <c r="M123" s="2353">
        <v>366538240</v>
      </c>
      <c r="O123" s="1798"/>
    </row>
    <row r="124" spans="1:15" hidden="1">
      <c r="A124" s="1376">
        <f t="shared" si="3"/>
        <v>10</v>
      </c>
      <c r="B124" s="2358">
        <v>5109002500</v>
      </c>
      <c r="C124" s="2359" t="s">
        <v>828</v>
      </c>
      <c r="D124" s="2354"/>
      <c r="E124" s="2353">
        <v>768214</v>
      </c>
      <c r="F124" s="2354"/>
      <c r="G124" s="2353">
        <v>1877904</v>
      </c>
      <c r="H124" s="2354"/>
      <c r="I124" s="2354"/>
      <c r="J124" s="2353">
        <v>146373410</v>
      </c>
      <c r="K124" s="2354"/>
      <c r="L124" s="2354"/>
      <c r="M124" s="2353">
        <v>149019528</v>
      </c>
      <c r="O124" s="1798"/>
    </row>
    <row r="125" spans="1:15" hidden="1">
      <c r="A125" s="1376">
        <v>10</v>
      </c>
      <c r="B125" s="2358">
        <v>5109002700</v>
      </c>
      <c r="C125" s="2359" t="s">
        <v>829</v>
      </c>
      <c r="D125" s="2353">
        <v>1543152</v>
      </c>
      <c r="E125" s="2353">
        <v>5054226</v>
      </c>
      <c r="F125" s="2353">
        <v>1644399</v>
      </c>
      <c r="G125" s="2353">
        <v>9886016</v>
      </c>
      <c r="H125" s="2353">
        <v>25760575</v>
      </c>
      <c r="I125" s="2354"/>
      <c r="J125" s="2353">
        <v>133562165</v>
      </c>
      <c r="K125" s="2354"/>
      <c r="L125" s="2353">
        <v>-3159099</v>
      </c>
      <c r="M125" s="2353">
        <v>174291434</v>
      </c>
      <c r="O125" s="1798"/>
    </row>
    <row r="126" spans="1:15" hidden="1">
      <c r="A126" s="1376">
        <f t="shared" si="3"/>
        <v>10</v>
      </c>
      <c r="B126" s="2358">
        <v>5213001500</v>
      </c>
      <c r="C126" s="2359" t="s">
        <v>830</v>
      </c>
      <c r="D126" s="2354"/>
      <c r="E126" s="2353">
        <v>1523585</v>
      </c>
      <c r="F126" s="2354"/>
      <c r="G126" s="2354"/>
      <c r="H126" s="2354"/>
      <c r="I126" s="2354"/>
      <c r="J126" s="2353">
        <v>3588396</v>
      </c>
      <c r="K126" s="2354"/>
      <c r="L126" s="2354"/>
      <c r="M126" s="2353">
        <v>5111981</v>
      </c>
      <c r="O126" s="1798"/>
    </row>
    <row r="127" spans="1:15">
      <c r="A127" s="1376">
        <f t="shared" si="3"/>
        <v>22</v>
      </c>
      <c r="B127" s="2360" t="s">
        <v>831</v>
      </c>
      <c r="C127" s="2352" t="s">
        <v>832</v>
      </c>
      <c r="D127" s="2353">
        <v>2574762144</v>
      </c>
      <c r="E127" s="2353">
        <v>3961697068</v>
      </c>
      <c r="F127" s="2353">
        <v>78261914</v>
      </c>
      <c r="G127" s="2353">
        <v>154686605</v>
      </c>
      <c r="H127" s="2353">
        <v>415103879</v>
      </c>
      <c r="I127" s="2353">
        <v>492402827</v>
      </c>
      <c r="J127" s="2353">
        <v>43719130364</v>
      </c>
      <c r="K127" s="2353">
        <v>128691</v>
      </c>
      <c r="L127" s="2353">
        <v>-32339594</v>
      </c>
      <c r="M127" s="2353">
        <v>51363833898</v>
      </c>
      <c r="O127" s="1798">
        <f t="shared" ref="O127:O128" si="4">ROUND(M127/1000,0)</f>
        <v>51363834</v>
      </c>
    </row>
    <row r="128" spans="1:15">
      <c r="A128" s="1376">
        <f t="shared" si="3"/>
        <v>32</v>
      </c>
      <c r="B128" s="2356" t="s">
        <v>833</v>
      </c>
      <c r="C128" s="2357" t="s">
        <v>834</v>
      </c>
      <c r="D128" s="2353">
        <v>2603356752</v>
      </c>
      <c r="E128" s="2353">
        <v>4082358428</v>
      </c>
      <c r="F128" s="2353">
        <v>175744510</v>
      </c>
      <c r="G128" s="2353">
        <v>357846971</v>
      </c>
      <c r="H128" s="2353">
        <v>703361921</v>
      </c>
      <c r="I128" s="2353">
        <v>494449011</v>
      </c>
      <c r="J128" s="2353">
        <v>48184278026</v>
      </c>
      <c r="K128" s="2353">
        <v>5160670</v>
      </c>
      <c r="L128" s="2353">
        <v>-32339594</v>
      </c>
      <c r="M128" s="2353">
        <v>56574216695</v>
      </c>
      <c r="O128" s="1798">
        <f t="shared" si="4"/>
        <v>56574217</v>
      </c>
    </row>
    <row r="129" spans="1:15" hidden="1">
      <c r="A129" s="1376">
        <f t="shared" si="3"/>
        <v>10</v>
      </c>
      <c r="B129" s="2351">
        <v>5104000701</v>
      </c>
      <c r="C129" s="2352" t="s">
        <v>1979</v>
      </c>
      <c r="D129" s="2353">
        <v>24776651</v>
      </c>
      <c r="E129" s="2353">
        <v>50040612</v>
      </c>
      <c r="F129" s="2354"/>
      <c r="G129" s="2354"/>
      <c r="H129" s="2354"/>
      <c r="I129" s="2354"/>
      <c r="J129" s="2353">
        <v>417497090</v>
      </c>
      <c r="K129" s="2354"/>
      <c r="L129" s="2353">
        <v>-492314353</v>
      </c>
      <c r="M129" s="2355">
        <v>0</v>
      </c>
      <c r="O129" s="1798"/>
    </row>
    <row r="130" spans="1:15" hidden="1">
      <c r="A130" s="1376">
        <f t="shared" ref="A130:A193" si="5">(LEN(B130))</f>
        <v>10</v>
      </c>
      <c r="B130" s="2351">
        <v>5108002120</v>
      </c>
      <c r="C130" s="2352" t="s">
        <v>2150</v>
      </c>
      <c r="D130" s="2354"/>
      <c r="E130" s="2354"/>
      <c r="F130" s="2354"/>
      <c r="G130" s="2354"/>
      <c r="H130" s="2354"/>
      <c r="I130" s="2354"/>
      <c r="J130" s="2354"/>
      <c r="K130" s="2353">
        <v>3830000</v>
      </c>
      <c r="L130" s="2354"/>
      <c r="M130" s="2353">
        <v>3830000</v>
      </c>
      <c r="O130" s="1798"/>
    </row>
    <row r="131" spans="1:15" hidden="1">
      <c r="A131" s="1376">
        <f t="shared" si="5"/>
        <v>10</v>
      </c>
      <c r="B131" s="2351">
        <v>5104001000</v>
      </c>
      <c r="C131" s="2352" t="s">
        <v>835</v>
      </c>
      <c r="D131" s="2353">
        <v>-4495783</v>
      </c>
      <c r="E131" s="2353">
        <v>-101352062</v>
      </c>
      <c r="F131" s="2353">
        <v>-99485518</v>
      </c>
      <c r="G131" s="2353">
        <v>-244027387</v>
      </c>
      <c r="H131" s="2353">
        <v>-250367346</v>
      </c>
      <c r="I131" s="2353">
        <v>-2180341</v>
      </c>
      <c r="J131" s="2353">
        <v>-902642712</v>
      </c>
      <c r="K131" s="2353">
        <v>-5567298</v>
      </c>
      <c r="L131" s="2354"/>
      <c r="M131" s="2353">
        <v>-1610118447</v>
      </c>
      <c r="O131" s="1798"/>
    </row>
    <row r="132" spans="1:15" hidden="1">
      <c r="A132" s="1376">
        <f t="shared" si="5"/>
        <v>10</v>
      </c>
      <c r="B132" s="2351">
        <v>5108003100</v>
      </c>
      <c r="C132" s="2352" t="s">
        <v>836</v>
      </c>
      <c r="D132" s="2354"/>
      <c r="E132" s="2354"/>
      <c r="F132" s="2353">
        <v>23235166</v>
      </c>
      <c r="G132" s="2353">
        <v>33688585</v>
      </c>
      <c r="H132" s="2353">
        <v>113239112</v>
      </c>
      <c r="I132" s="2354"/>
      <c r="J132" s="2353">
        <v>541326394</v>
      </c>
      <c r="K132" s="2354"/>
      <c r="L132" s="2354"/>
      <c r="M132" s="2353">
        <v>711489257</v>
      </c>
      <c r="O132" s="1798"/>
    </row>
    <row r="133" spans="1:15" hidden="1">
      <c r="A133" s="1376">
        <f t="shared" si="5"/>
        <v>10</v>
      </c>
      <c r="B133" s="2351">
        <v>5108001701</v>
      </c>
      <c r="C133" s="2352" t="s">
        <v>2261</v>
      </c>
      <c r="D133" s="2354"/>
      <c r="E133" s="2354"/>
      <c r="F133" s="2354"/>
      <c r="G133" s="2354"/>
      <c r="H133" s="2354"/>
      <c r="I133" s="2354"/>
      <c r="J133" s="2354"/>
      <c r="K133" s="2353">
        <v>3311123</v>
      </c>
      <c r="L133" s="2354"/>
      <c r="M133" s="2353">
        <v>3311123</v>
      </c>
      <c r="O133" s="1798"/>
    </row>
    <row r="134" spans="1:15" hidden="1">
      <c r="A134" s="1376">
        <f t="shared" si="5"/>
        <v>10</v>
      </c>
      <c r="B134" s="2351">
        <v>5108001702</v>
      </c>
      <c r="C134" s="2352" t="s">
        <v>2262</v>
      </c>
      <c r="D134" s="2354"/>
      <c r="E134" s="2354"/>
      <c r="F134" s="2354"/>
      <c r="G134" s="2354"/>
      <c r="H134" s="2354"/>
      <c r="I134" s="2354"/>
      <c r="J134" s="2354"/>
      <c r="K134" s="2353">
        <v>929977</v>
      </c>
      <c r="L134" s="2354"/>
      <c r="M134" s="2353">
        <v>929977</v>
      </c>
      <c r="O134" s="1798"/>
    </row>
    <row r="135" spans="1:15" hidden="1">
      <c r="A135" s="1376">
        <f t="shared" si="5"/>
        <v>10</v>
      </c>
      <c r="B135" s="2351">
        <v>5108001703</v>
      </c>
      <c r="C135" s="2352" t="s">
        <v>2147</v>
      </c>
      <c r="D135" s="2354"/>
      <c r="E135" s="2354"/>
      <c r="F135" s="2354"/>
      <c r="G135" s="2354"/>
      <c r="H135" s="2354"/>
      <c r="I135" s="2354"/>
      <c r="J135" s="2354"/>
      <c r="K135" s="2353">
        <v>1416717</v>
      </c>
      <c r="L135" s="2354"/>
      <c r="M135" s="2353">
        <v>1416717</v>
      </c>
      <c r="O135" s="1798"/>
    </row>
    <row r="136" spans="1:15" hidden="1">
      <c r="A136" s="1376">
        <f t="shared" si="5"/>
        <v>10</v>
      </c>
      <c r="B136" s="2351">
        <v>5104000901</v>
      </c>
      <c r="C136" s="2352" t="s">
        <v>2149</v>
      </c>
      <c r="D136" s="2354"/>
      <c r="E136" s="2354"/>
      <c r="F136" s="2354"/>
      <c r="G136" s="2354"/>
      <c r="H136" s="2354"/>
      <c r="I136" s="2354"/>
      <c r="J136" s="2354"/>
      <c r="K136" s="2353">
        <v>178825</v>
      </c>
      <c r="L136" s="2354"/>
      <c r="M136" s="2353">
        <v>178825</v>
      </c>
      <c r="O136" s="1798"/>
    </row>
    <row r="137" spans="1:15" hidden="1">
      <c r="A137" s="1376">
        <f t="shared" si="5"/>
        <v>10</v>
      </c>
      <c r="B137" s="2351">
        <v>5213001100</v>
      </c>
      <c r="C137" s="2352" t="s">
        <v>837</v>
      </c>
      <c r="D137" s="2353">
        <v>41337328</v>
      </c>
      <c r="E137" s="2353">
        <v>47592234</v>
      </c>
      <c r="F137" s="2354"/>
      <c r="G137" s="2353">
        <v>5352040</v>
      </c>
      <c r="H137" s="2354"/>
      <c r="I137" s="2354"/>
      <c r="J137" s="2353">
        <v>4712655787</v>
      </c>
      <c r="K137" s="2354"/>
      <c r="L137" s="2354"/>
      <c r="M137" s="2353">
        <v>4806937389</v>
      </c>
      <c r="O137" s="1798"/>
    </row>
    <row r="138" spans="1:15" hidden="1">
      <c r="A138" s="1376">
        <f t="shared" si="5"/>
        <v>10</v>
      </c>
      <c r="B138" s="2351">
        <v>5105000300</v>
      </c>
      <c r="C138" s="2352" t="s">
        <v>838</v>
      </c>
      <c r="D138" s="2354"/>
      <c r="E138" s="2353">
        <v>12802458</v>
      </c>
      <c r="F138" s="2354"/>
      <c r="G138" s="2354"/>
      <c r="H138" s="2354"/>
      <c r="I138" s="2354"/>
      <c r="J138" s="2353">
        <v>56533018</v>
      </c>
      <c r="K138" s="2354"/>
      <c r="L138" s="2354"/>
      <c r="M138" s="2353">
        <v>69335476</v>
      </c>
      <c r="O138" s="1798"/>
    </row>
    <row r="139" spans="1:15" hidden="1">
      <c r="A139" s="1376">
        <f t="shared" si="5"/>
        <v>10</v>
      </c>
      <c r="B139" s="2351">
        <v>5200001000</v>
      </c>
      <c r="C139" s="2352" t="s">
        <v>839</v>
      </c>
      <c r="D139" s="2354"/>
      <c r="E139" s="2354"/>
      <c r="F139" s="2354"/>
      <c r="G139" s="2354"/>
      <c r="H139" s="2354"/>
      <c r="I139" s="2354"/>
      <c r="J139" s="2353">
        <v>113473812</v>
      </c>
      <c r="K139" s="2354"/>
      <c r="L139" s="2354"/>
      <c r="M139" s="2353">
        <v>113473812</v>
      </c>
      <c r="O139" s="1798"/>
    </row>
    <row r="140" spans="1:15" hidden="1">
      <c r="A140" s="1376">
        <f t="shared" si="5"/>
        <v>10</v>
      </c>
      <c r="B140" s="2351">
        <v>5214000500</v>
      </c>
      <c r="C140" s="2352" t="s">
        <v>840</v>
      </c>
      <c r="D140" s="2354"/>
      <c r="E140" s="2353">
        <v>28763928</v>
      </c>
      <c r="F140" s="2354"/>
      <c r="G140" s="2354"/>
      <c r="H140" s="2354"/>
      <c r="I140" s="2354"/>
      <c r="J140" s="2353">
        <v>359974275</v>
      </c>
      <c r="K140" s="2353">
        <v>63263</v>
      </c>
      <c r="L140" s="2354"/>
      <c r="M140" s="2353">
        <v>388801466</v>
      </c>
      <c r="O140" s="1798"/>
    </row>
    <row r="141" spans="1:15" hidden="1">
      <c r="A141" s="1376">
        <f t="shared" si="5"/>
        <v>10</v>
      </c>
      <c r="B141" s="2351">
        <v>5213004000</v>
      </c>
      <c r="C141" s="2352" t="s">
        <v>841</v>
      </c>
      <c r="D141" s="2353">
        <v>-11500734</v>
      </c>
      <c r="E141" s="2353">
        <v>-3165740</v>
      </c>
      <c r="F141" s="2353">
        <v>-7058910</v>
      </c>
      <c r="G141" s="2353">
        <v>-74963</v>
      </c>
      <c r="H141" s="2353">
        <v>-2575820</v>
      </c>
      <c r="I141" s="2353">
        <v>2883</v>
      </c>
      <c r="J141" s="2353">
        <v>-20069543</v>
      </c>
      <c r="K141" s="2354"/>
      <c r="L141" s="2354"/>
      <c r="M141" s="2353">
        <v>-44442827</v>
      </c>
      <c r="O141" s="1798"/>
    </row>
    <row r="142" spans="1:15" hidden="1">
      <c r="A142" s="1376">
        <f t="shared" si="5"/>
        <v>10</v>
      </c>
      <c r="B142" s="2351">
        <v>5108002900</v>
      </c>
      <c r="C142" s="2352" t="s">
        <v>843</v>
      </c>
      <c r="D142" s="2354"/>
      <c r="E142" s="2354"/>
      <c r="F142" s="2354"/>
      <c r="G142" s="2354"/>
      <c r="H142" s="2353">
        <v>179154</v>
      </c>
      <c r="I142" s="2354"/>
      <c r="J142" s="2354"/>
      <c r="K142" s="2354"/>
      <c r="L142" s="2354"/>
      <c r="M142" s="2353">
        <v>179154</v>
      </c>
      <c r="O142" s="1798"/>
    </row>
    <row r="143" spans="1:15" hidden="1">
      <c r="A143" s="1376">
        <f t="shared" si="5"/>
        <v>10</v>
      </c>
      <c r="B143" s="2351">
        <v>5108002700</v>
      </c>
      <c r="C143" s="2352" t="s">
        <v>844</v>
      </c>
      <c r="D143" s="2354"/>
      <c r="E143" s="2354"/>
      <c r="F143" s="2354"/>
      <c r="G143" s="2354"/>
      <c r="H143" s="2354"/>
      <c r="I143" s="2354"/>
      <c r="J143" s="2353">
        <v>395293449</v>
      </c>
      <c r="K143" s="2353">
        <v>-212565</v>
      </c>
      <c r="L143" s="2354"/>
      <c r="M143" s="2353">
        <v>395080884</v>
      </c>
      <c r="O143" s="1798"/>
    </row>
    <row r="144" spans="1:15" hidden="1">
      <c r="A144" s="1376">
        <f t="shared" si="5"/>
        <v>10</v>
      </c>
      <c r="B144" s="2351">
        <v>5108002300</v>
      </c>
      <c r="C144" s="2352" t="s">
        <v>845</v>
      </c>
      <c r="D144" s="2353">
        <v>287827962</v>
      </c>
      <c r="E144" s="2353">
        <v>498768564</v>
      </c>
      <c r="F144" s="2353">
        <v>42180023</v>
      </c>
      <c r="G144" s="2353">
        <v>28971547</v>
      </c>
      <c r="H144" s="2353">
        <v>40764414</v>
      </c>
      <c r="I144" s="2353">
        <v>6005248</v>
      </c>
      <c r="J144" s="2353">
        <v>513922008</v>
      </c>
      <c r="K144" s="2353">
        <v>3616500</v>
      </c>
      <c r="L144" s="2354"/>
      <c r="M144" s="2353">
        <v>1422056266</v>
      </c>
      <c r="O144" s="1798"/>
    </row>
    <row r="145" spans="1:15" hidden="1">
      <c r="A145" s="1376">
        <f t="shared" si="5"/>
        <v>10</v>
      </c>
      <c r="B145" s="2351">
        <v>5108002100</v>
      </c>
      <c r="C145" s="2352" t="s">
        <v>846</v>
      </c>
      <c r="D145" s="2354"/>
      <c r="E145" s="2353">
        <v>76180</v>
      </c>
      <c r="F145" s="2353">
        <v>2343257</v>
      </c>
      <c r="G145" s="2353">
        <v>7814016</v>
      </c>
      <c r="H145" s="2353">
        <v>7885494</v>
      </c>
      <c r="I145" s="2354"/>
      <c r="J145" s="2353">
        <v>196354743</v>
      </c>
      <c r="K145" s="2353">
        <v>8258178</v>
      </c>
      <c r="L145" s="2354"/>
      <c r="M145" s="2353">
        <v>222731868</v>
      </c>
      <c r="O145" s="1798"/>
    </row>
    <row r="146" spans="1:15" hidden="1">
      <c r="A146" s="1376">
        <f t="shared" si="5"/>
        <v>10</v>
      </c>
      <c r="B146" s="2351">
        <v>5108001900</v>
      </c>
      <c r="C146" s="2352" t="s">
        <v>847</v>
      </c>
      <c r="D146" s="2353">
        <v>154505744</v>
      </c>
      <c r="E146" s="2353">
        <v>271612914</v>
      </c>
      <c r="F146" s="2353">
        <v>622690</v>
      </c>
      <c r="G146" s="2353">
        <v>54918606</v>
      </c>
      <c r="H146" s="2353">
        <v>607297</v>
      </c>
      <c r="I146" s="2354"/>
      <c r="J146" s="2353">
        <v>828558535</v>
      </c>
      <c r="K146" s="2353">
        <v>44687831</v>
      </c>
      <c r="L146" s="2354"/>
      <c r="M146" s="2353">
        <v>1355513617</v>
      </c>
      <c r="O146" s="1798"/>
    </row>
    <row r="147" spans="1:15" hidden="1">
      <c r="A147" s="1376">
        <f t="shared" si="5"/>
        <v>10</v>
      </c>
      <c r="B147" s="2351">
        <v>5108001800</v>
      </c>
      <c r="C147" s="2352" t="s">
        <v>848</v>
      </c>
      <c r="D147" s="2354"/>
      <c r="E147" s="2353">
        <v>6282066</v>
      </c>
      <c r="F147" s="2353">
        <v>12334100</v>
      </c>
      <c r="G147" s="2353">
        <v>2166076</v>
      </c>
      <c r="H147" s="2353">
        <v>375005550</v>
      </c>
      <c r="I147" s="2354"/>
      <c r="J147" s="2353">
        <v>36577679</v>
      </c>
      <c r="K147" s="2353">
        <v>438317</v>
      </c>
      <c r="L147" s="2354"/>
      <c r="M147" s="2353">
        <v>432803788</v>
      </c>
      <c r="O147" s="1798"/>
    </row>
    <row r="148" spans="1:15" hidden="1">
      <c r="A148" s="1376">
        <f t="shared" si="5"/>
        <v>10</v>
      </c>
      <c r="B148" s="2351">
        <v>5108001700</v>
      </c>
      <c r="C148" s="2352" t="s">
        <v>849</v>
      </c>
      <c r="D148" s="2353">
        <v>2373616</v>
      </c>
      <c r="E148" s="2353">
        <v>6801609</v>
      </c>
      <c r="F148" s="2353">
        <v>88331798</v>
      </c>
      <c r="G148" s="2353">
        <v>52673798</v>
      </c>
      <c r="H148" s="2353">
        <v>125774937</v>
      </c>
      <c r="I148" s="2353">
        <v>15538</v>
      </c>
      <c r="J148" s="2353">
        <v>1301198491</v>
      </c>
      <c r="K148" s="2353">
        <v>33988393</v>
      </c>
      <c r="L148" s="2354"/>
      <c r="M148" s="2353">
        <v>1611158180</v>
      </c>
      <c r="O148" s="1798"/>
    </row>
    <row r="149" spans="1:15" hidden="1">
      <c r="A149" s="1376">
        <f t="shared" si="5"/>
        <v>10</v>
      </c>
      <c r="B149" s="2351">
        <v>5108001500</v>
      </c>
      <c r="C149" s="2352" t="s">
        <v>2028</v>
      </c>
      <c r="D149" s="2353">
        <v>181090657</v>
      </c>
      <c r="E149" s="2353">
        <v>791865173</v>
      </c>
      <c r="F149" s="2354"/>
      <c r="G149" s="2354"/>
      <c r="H149" s="2353">
        <v>13508314</v>
      </c>
      <c r="I149" s="2354"/>
      <c r="J149" s="2353">
        <v>2403638856</v>
      </c>
      <c r="K149" s="2354"/>
      <c r="L149" s="2354"/>
      <c r="M149" s="2353">
        <v>3390103000</v>
      </c>
      <c r="O149" s="1798"/>
    </row>
    <row r="150" spans="1:15" hidden="1">
      <c r="A150" s="1376">
        <f t="shared" si="5"/>
        <v>10</v>
      </c>
      <c r="B150" s="2351">
        <v>5108001300</v>
      </c>
      <c r="C150" s="2352" t="s">
        <v>850</v>
      </c>
      <c r="D150" s="2354"/>
      <c r="E150" s="2354"/>
      <c r="F150" s="2354"/>
      <c r="G150" s="2354"/>
      <c r="H150" s="2354"/>
      <c r="I150" s="2354"/>
      <c r="J150" s="2353">
        <v>39376176</v>
      </c>
      <c r="K150" s="2353">
        <v>273284925</v>
      </c>
      <c r="L150" s="2354"/>
      <c r="M150" s="2353">
        <v>312661101</v>
      </c>
      <c r="O150" s="1798"/>
    </row>
    <row r="151" spans="1:15" hidden="1">
      <c r="A151" s="1376">
        <f t="shared" si="5"/>
        <v>10</v>
      </c>
      <c r="B151" s="2351">
        <v>5108001200</v>
      </c>
      <c r="C151" s="2352" t="s">
        <v>851</v>
      </c>
      <c r="D151" s="2354"/>
      <c r="E151" s="2354"/>
      <c r="F151" s="2354"/>
      <c r="G151" s="2354"/>
      <c r="H151" s="2354"/>
      <c r="I151" s="2354"/>
      <c r="J151" s="2353">
        <v>459365567</v>
      </c>
      <c r="K151" s="2353">
        <v>557245340</v>
      </c>
      <c r="L151" s="2354"/>
      <c r="M151" s="2353">
        <v>1016610907</v>
      </c>
      <c r="O151" s="1798"/>
    </row>
    <row r="152" spans="1:15" hidden="1">
      <c r="A152" s="1376">
        <f t="shared" si="5"/>
        <v>10</v>
      </c>
      <c r="B152" s="2351">
        <v>5108000901</v>
      </c>
      <c r="C152" s="2352" t="s">
        <v>852</v>
      </c>
      <c r="D152" s="2353">
        <v>101912333</v>
      </c>
      <c r="E152" s="2353">
        <v>238983109</v>
      </c>
      <c r="F152" s="2353">
        <v>35922876</v>
      </c>
      <c r="G152" s="2353">
        <v>25607921</v>
      </c>
      <c r="H152" s="2353">
        <v>32390706</v>
      </c>
      <c r="I152" s="2353">
        <v>12292566</v>
      </c>
      <c r="J152" s="2353">
        <v>2961207747</v>
      </c>
      <c r="K152" s="2353">
        <v>49555220</v>
      </c>
      <c r="L152" s="2354"/>
      <c r="M152" s="2353">
        <v>3457872478</v>
      </c>
      <c r="O152" s="1798"/>
    </row>
    <row r="153" spans="1:15" hidden="1">
      <c r="A153" s="1376">
        <f t="shared" si="5"/>
        <v>10</v>
      </c>
      <c r="B153" s="2351">
        <v>5108000900</v>
      </c>
      <c r="C153" s="2352" t="s">
        <v>2663</v>
      </c>
      <c r="D153" s="2354"/>
      <c r="E153" s="2354"/>
      <c r="F153" s="2354"/>
      <c r="G153" s="2354"/>
      <c r="H153" s="2354"/>
      <c r="I153" s="2354"/>
      <c r="J153" s="2353">
        <v>2986534</v>
      </c>
      <c r="K153" s="2354"/>
      <c r="L153" s="2354"/>
      <c r="M153" s="2353">
        <v>2986534</v>
      </c>
      <c r="O153" s="1798"/>
    </row>
    <row r="154" spans="1:15" hidden="1">
      <c r="A154" s="1376">
        <f t="shared" si="5"/>
        <v>10</v>
      </c>
      <c r="B154" s="2351">
        <v>5108000500</v>
      </c>
      <c r="C154" s="2352" t="s">
        <v>853</v>
      </c>
      <c r="D154" s="2353">
        <v>50024</v>
      </c>
      <c r="E154" s="2353">
        <v>50024</v>
      </c>
      <c r="F154" s="2353">
        <v>203533</v>
      </c>
      <c r="G154" s="2353">
        <v>4281168</v>
      </c>
      <c r="H154" s="2353">
        <v>911977</v>
      </c>
      <c r="I154" s="2354"/>
      <c r="J154" s="2353">
        <v>17377666</v>
      </c>
      <c r="K154" s="2354"/>
      <c r="L154" s="2354"/>
      <c r="M154" s="2353">
        <v>22874392</v>
      </c>
      <c r="O154" s="1798"/>
    </row>
    <row r="155" spans="1:15" hidden="1">
      <c r="A155" s="1376">
        <f t="shared" si="5"/>
        <v>10</v>
      </c>
      <c r="B155" s="2351">
        <v>5108000300</v>
      </c>
      <c r="C155" s="2352" t="s">
        <v>854</v>
      </c>
      <c r="D155" s="2353">
        <v>85000</v>
      </c>
      <c r="E155" s="2353">
        <v>4062492</v>
      </c>
      <c r="F155" s="2353">
        <v>5062773</v>
      </c>
      <c r="G155" s="2353">
        <v>7386680</v>
      </c>
      <c r="H155" s="2353">
        <v>4002700</v>
      </c>
      <c r="I155" s="2354"/>
      <c r="J155" s="2353">
        <v>2020908770</v>
      </c>
      <c r="K155" s="2353">
        <v>5893151</v>
      </c>
      <c r="L155" s="2354"/>
      <c r="M155" s="2353">
        <v>2047401566</v>
      </c>
      <c r="O155" s="1798"/>
    </row>
    <row r="156" spans="1:15" hidden="1">
      <c r="A156" s="1376">
        <f t="shared" si="5"/>
        <v>10</v>
      </c>
      <c r="B156" s="2351">
        <v>5107005000</v>
      </c>
      <c r="C156" s="2352" t="s">
        <v>855</v>
      </c>
      <c r="D156" s="2353">
        <v>67917716</v>
      </c>
      <c r="E156" s="2353">
        <v>397973163</v>
      </c>
      <c r="F156" s="2353">
        <v>4262500</v>
      </c>
      <c r="G156" s="2353">
        <v>836250</v>
      </c>
      <c r="H156" s="2353">
        <v>2618200</v>
      </c>
      <c r="I156" s="2354"/>
      <c r="J156" s="2353">
        <v>2327711439</v>
      </c>
      <c r="K156" s="2354"/>
      <c r="L156" s="2354"/>
      <c r="M156" s="2353">
        <v>2801319268</v>
      </c>
      <c r="O156" s="1798"/>
    </row>
    <row r="157" spans="1:15" hidden="1">
      <c r="A157" s="1376">
        <f t="shared" si="5"/>
        <v>10</v>
      </c>
      <c r="B157" s="2351">
        <v>5107002000</v>
      </c>
      <c r="C157" s="2352" t="s">
        <v>856</v>
      </c>
      <c r="D157" s="2353">
        <v>9174308</v>
      </c>
      <c r="E157" s="2353">
        <v>97182685</v>
      </c>
      <c r="F157" s="2354"/>
      <c r="G157" s="2353">
        <v>213403800</v>
      </c>
      <c r="H157" s="2353">
        <v>483494</v>
      </c>
      <c r="I157" s="2353">
        <v>225377159</v>
      </c>
      <c r="J157" s="2353">
        <v>1575136092</v>
      </c>
      <c r="K157" s="2354"/>
      <c r="L157" s="2353">
        <v>-52726391</v>
      </c>
      <c r="M157" s="2353">
        <v>2068031147</v>
      </c>
      <c r="O157" s="1798"/>
    </row>
    <row r="158" spans="1:15" hidden="1">
      <c r="A158" s="1376">
        <f t="shared" si="5"/>
        <v>10</v>
      </c>
      <c r="B158" s="2351">
        <v>5107001200</v>
      </c>
      <c r="C158" s="2352" t="s">
        <v>857</v>
      </c>
      <c r="D158" s="2354"/>
      <c r="E158" s="2353">
        <v>166080392</v>
      </c>
      <c r="F158" s="2353">
        <v>42154532</v>
      </c>
      <c r="G158" s="2353">
        <v>37925113</v>
      </c>
      <c r="H158" s="2353">
        <v>74788680</v>
      </c>
      <c r="I158" s="2354"/>
      <c r="J158" s="2353">
        <v>1105321300</v>
      </c>
      <c r="K158" s="2354"/>
      <c r="L158" s="2354"/>
      <c r="M158" s="2353">
        <v>1426270017</v>
      </c>
      <c r="O158" s="1798"/>
    </row>
    <row r="159" spans="1:15" hidden="1">
      <c r="A159" s="1376">
        <f t="shared" si="5"/>
        <v>10</v>
      </c>
      <c r="B159" s="2351">
        <v>5107001100</v>
      </c>
      <c r="C159" s="2352" t="s">
        <v>858</v>
      </c>
      <c r="D159" s="2353">
        <v>509270</v>
      </c>
      <c r="E159" s="2353">
        <v>4658654</v>
      </c>
      <c r="F159" s="2353">
        <v>14581479</v>
      </c>
      <c r="G159" s="2353">
        <v>10913736</v>
      </c>
      <c r="H159" s="2353">
        <v>21107344</v>
      </c>
      <c r="I159" s="2354"/>
      <c r="J159" s="2353">
        <v>362043563</v>
      </c>
      <c r="K159" s="2353">
        <v>897920</v>
      </c>
      <c r="L159" s="2354"/>
      <c r="M159" s="2353">
        <v>414711966</v>
      </c>
      <c r="O159" s="1798"/>
    </row>
    <row r="160" spans="1:15" hidden="1">
      <c r="A160" s="1376">
        <f t="shared" si="5"/>
        <v>10</v>
      </c>
      <c r="B160" s="2351">
        <v>5107001000</v>
      </c>
      <c r="C160" s="2352" t="s">
        <v>859</v>
      </c>
      <c r="D160" s="2353">
        <v>155506</v>
      </c>
      <c r="E160" s="2353">
        <v>2683569</v>
      </c>
      <c r="F160" s="2353">
        <v>915751</v>
      </c>
      <c r="G160" s="2353">
        <v>2689980</v>
      </c>
      <c r="H160" s="2353">
        <v>4569008</v>
      </c>
      <c r="I160" s="2354"/>
      <c r="J160" s="2353">
        <v>32647345</v>
      </c>
      <c r="K160" s="2354"/>
      <c r="L160" s="2354"/>
      <c r="M160" s="2353">
        <v>43661159</v>
      </c>
      <c r="O160" s="1798"/>
    </row>
    <row r="161" spans="1:15" hidden="1">
      <c r="A161" s="1376">
        <f t="shared" si="5"/>
        <v>10</v>
      </c>
      <c r="B161" s="2351">
        <v>5107000700</v>
      </c>
      <c r="C161" s="2352" t="s">
        <v>860</v>
      </c>
      <c r="D161" s="2353">
        <v>70677965</v>
      </c>
      <c r="E161" s="2353">
        <v>147329855</v>
      </c>
      <c r="F161" s="2353">
        <v>78153481</v>
      </c>
      <c r="G161" s="2353">
        <v>32657179</v>
      </c>
      <c r="H161" s="2353">
        <v>87731779</v>
      </c>
      <c r="I161" s="2354"/>
      <c r="J161" s="2353">
        <v>1366883954</v>
      </c>
      <c r="K161" s="2354"/>
      <c r="L161" s="2354"/>
      <c r="M161" s="2353">
        <v>1783434213</v>
      </c>
      <c r="O161" s="1798"/>
    </row>
    <row r="162" spans="1:15" hidden="1">
      <c r="A162" s="1376">
        <f t="shared" si="5"/>
        <v>10</v>
      </c>
      <c r="B162" s="2351">
        <v>5107000300</v>
      </c>
      <c r="C162" s="2352" t="s">
        <v>861</v>
      </c>
      <c r="D162" s="2353">
        <v>76602233</v>
      </c>
      <c r="E162" s="2353">
        <v>223311863</v>
      </c>
      <c r="F162" s="2353">
        <v>67217613</v>
      </c>
      <c r="G162" s="2353">
        <v>113650024</v>
      </c>
      <c r="H162" s="2353">
        <v>53399693</v>
      </c>
      <c r="I162" s="2353">
        <v>2665078</v>
      </c>
      <c r="J162" s="2353">
        <v>5722339515</v>
      </c>
      <c r="K162" s="2353">
        <v>152946912</v>
      </c>
      <c r="L162" s="2354"/>
      <c r="M162" s="2353">
        <v>6412132931</v>
      </c>
      <c r="O162" s="1798"/>
    </row>
    <row r="163" spans="1:15" hidden="1">
      <c r="A163" s="1376">
        <f t="shared" si="5"/>
        <v>10</v>
      </c>
      <c r="B163" s="2351">
        <v>5107000100</v>
      </c>
      <c r="C163" s="2352" t="s">
        <v>862</v>
      </c>
      <c r="D163" s="2353">
        <v>5141289</v>
      </c>
      <c r="E163" s="2353">
        <v>37351538</v>
      </c>
      <c r="F163" s="2353">
        <v>46403098</v>
      </c>
      <c r="G163" s="2353">
        <v>38190505</v>
      </c>
      <c r="H163" s="2353">
        <v>65080224</v>
      </c>
      <c r="I163" s="2354"/>
      <c r="J163" s="2353">
        <v>2836607267</v>
      </c>
      <c r="K163" s="2353">
        <v>2500203</v>
      </c>
      <c r="L163" s="2354"/>
      <c r="M163" s="2353">
        <v>3031274124</v>
      </c>
      <c r="O163" s="1798"/>
    </row>
    <row r="164" spans="1:15" hidden="1">
      <c r="A164" s="1376">
        <f t="shared" si="5"/>
        <v>10</v>
      </c>
      <c r="B164" s="2351">
        <v>5106000200</v>
      </c>
      <c r="C164" s="2352" t="s">
        <v>863</v>
      </c>
      <c r="D164" s="2353">
        <v>30583</v>
      </c>
      <c r="E164" s="2353">
        <v>125463841</v>
      </c>
      <c r="F164" s="2354"/>
      <c r="G164" s="2353">
        <v>10988748</v>
      </c>
      <c r="H164" s="2353">
        <v>30856362</v>
      </c>
      <c r="I164" s="2354"/>
      <c r="J164" s="2353">
        <v>261932130</v>
      </c>
      <c r="K164" s="2354"/>
      <c r="L164" s="2354"/>
      <c r="M164" s="2353">
        <v>429271664</v>
      </c>
      <c r="O164" s="1798"/>
    </row>
    <row r="165" spans="1:15" hidden="1">
      <c r="A165" s="1376">
        <f t="shared" si="5"/>
        <v>10</v>
      </c>
      <c r="B165" s="2351">
        <v>5105001700</v>
      </c>
      <c r="C165" s="2352" t="s">
        <v>864</v>
      </c>
      <c r="D165" s="2353">
        <v>2749259</v>
      </c>
      <c r="E165" s="2353">
        <v>22380781</v>
      </c>
      <c r="F165" s="2354"/>
      <c r="G165" s="2354"/>
      <c r="H165" s="2354"/>
      <c r="I165" s="2354"/>
      <c r="J165" s="2353">
        <v>287987004</v>
      </c>
      <c r="K165" s="2354"/>
      <c r="L165" s="2354"/>
      <c r="M165" s="2353">
        <v>313117044</v>
      </c>
      <c r="O165" s="1798"/>
    </row>
    <row r="166" spans="1:15" hidden="1">
      <c r="A166" s="1376">
        <f t="shared" si="5"/>
        <v>10</v>
      </c>
      <c r="B166" s="2351">
        <v>5105001500</v>
      </c>
      <c r="C166" s="2352" t="s">
        <v>865</v>
      </c>
      <c r="D166" s="2353">
        <v>59829503</v>
      </c>
      <c r="E166" s="2353">
        <v>109232504</v>
      </c>
      <c r="F166" s="2354"/>
      <c r="G166" s="2354"/>
      <c r="H166" s="2354"/>
      <c r="I166" s="2354"/>
      <c r="J166" s="2353">
        <v>575538469</v>
      </c>
      <c r="K166" s="2354"/>
      <c r="L166" s="2354"/>
      <c r="M166" s="2353">
        <v>744600476</v>
      </c>
      <c r="O166" s="1798"/>
    </row>
    <row r="167" spans="1:15" hidden="1">
      <c r="A167" s="1376">
        <f t="shared" si="5"/>
        <v>10</v>
      </c>
      <c r="B167" s="2351">
        <v>5105001300</v>
      </c>
      <c r="C167" s="2352" t="s">
        <v>866</v>
      </c>
      <c r="D167" s="2353">
        <v>5015512</v>
      </c>
      <c r="E167" s="2353">
        <v>89025348</v>
      </c>
      <c r="F167" s="2354"/>
      <c r="G167" s="2354"/>
      <c r="H167" s="2354"/>
      <c r="I167" s="2354"/>
      <c r="J167" s="2353">
        <v>1230252735</v>
      </c>
      <c r="K167" s="2354"/>
      <c r="L167" s="2354"/>
      <c r="M167" s="2353">
        <v>1324293595</v>
      </c>
      <c r="O167" s="1798"/>
    </row>
    <row r="168" spans="1:15" hidden="1">
      <c r="A168" s="1376">
        <f t="shared" si="5"/>
        <v>10</v>
      </c>
      <c r="B168" s="2351">
        <v>5105001101</v>
      </c>
      <c r="C168" s="2352" t="s">
        <v>867</v>
      </c>
      <c r="D168" s="2353">
        <v>186253403</v>
      </c>
      <c r="E168" s="2353">
        <v>323939211</v>
      </c>
      <c r="F168" s="2353">
        <v>441367731</v>
      </c>
      <c r="G168" s="2354"/>
      <c r="H168" s="2354"/>
      <c r="I168" s="2354"/>
      <c r="J168" s="2353">
        <v>2316736285</v>
      </c>
      <c r="K168" s="2354"/>
      <c r="L168" s="2353">
        <v>-3268296630</v>
      </c>
      <c r="M168" s="2355">
        <v>0</v>
      </c>
      <c r="O168" s="1798"/>
    </row>
    <row r="169" spans="1:15" hidden="1">
      <c r="A169" s="1376">
        <f t="shared" si="5"/>
        <v>10</v>
      </c>
      <c r="B169" s="2351">
        <v>5105001100</v>
      </c>
      <c r="C169" s="2352" t="s">
        <v>868</v>
      </c>
      <c r="D169" s="2353">
        <v>21855607</v>
      </c>
      <c r="E169" s="2353">
        <v>36898147</v>
      </c>
      <c r="F169" s="2353">
        <v>59498486</v>
      </c>
      <c r="G169" s="2353">
        <v>4166530</v>
      </c>
      <c r="H169" s="2353">
        <v>509296600</v>
      </c>
      <c r="I169" s="2353">
        <v>1475709</v>
      </c>
      <c r="J169" s="2353">
        <v>493054983</v>
      </c>
      <c r="K169" s="2354"/>
      <c r="L169" s="2353">
        <v>-841001282</v>
      </c>
      <c r="M169" s="2353">
        <v>285244780</v>
      </c>
      <c r="O169" s="1798"/>
    </row>
    <row r="170" spans="1:15" hidden="1">
      <c r="A170" s="1376">
        <f t="shared" si="5"/>
        <v>10</v>
      </c>
      <c r="B170" s="2351">
        <v>5105000900</v>
      </c>
      <c r="C170" s="2352" t="s">
        <v>869</v>
      </c>
      <c r="D170" s="2353">
        <v>34743243</v>
      </c>
      <c r="E170" s="2353">
        <v>155952126</v>
      </c>
      <c r="F170" s="2354"/>
      <c r="G170" s="2354"/>
      <c r="H170" s="2354"/>
      <c r="I170" s="2354"/>
      <c r="J170" s="2353">
        <v>1413741865</v>
      </c>
      <c r="K170" s="2354"/>
      <c r="L170" s="2354"/>
      <c r="M170" s="2353">
        <v>1604437234</v>
      </c>
      <c r="O170" s="1798"/>
    </row>
    <row r="171" spans="1:15" hidden="1">
      <c r="A171" s="1376">
        <f t="shared" si="5"/>
        <v>10</v>
      </c>
      <c r="B171" s="2351">
        <v>5105000700</v>
      </c>
      <c r="C171" s="2352" t="s">
        <v>870</v>
      </c>
      <c r="D171" s="2353">
        <v>6493717</v>
      </c>
      <c r="E171" s="2353">
        <v>20954100</v>
      </c>
      <c r="F171" s="2354"/>
      <c r="G171" s="2354"/>
      <c r="H171" s="2354"/>
      <c r="I171" s="2354"/>
      <c r="J171" s="2353">
        <v>285088605</v>
      </c>
      <c r="K171" s="2354"/>
      <c r="L171" s="2354"/>
      <c r="M171" s="2353">
        <v>312536422</v>
      </c>
      <c r="O171" s="1798"/>
    </row>
    <row r="172" spans="1:15" hidden="1">
      <c r="A172" s="1376">
        <f t="shared" si="5"/>
        <v>10</v>
      </c>
      <c r="B172" s="2351">
        <v>5105000500</v>
      </c>
      <c r="C172" s="2352" t="s">
        <v>871</v>
      </c>
      <c r="D172" s="2353">
        <v>3945410</v>
      </c>
      <c r="E172" s="2353">
        <v>42587125</v>
      </c>
      <c r="F172" s="2354"/>
      <c r="G172" s="2354"/>
      <c r="H172" s="2354"/>
      <c r="I172" s="2354"/>
      <c r="J172" s="2353">
        <v>606337358</v>
      </c>
      <c r="K172" s="2354"/>
      <c r="L172" s="2354"/>
      <c r="M172" s="2353">
        <v>652869893</v>
      </c>
      <c r="O172" s="1798"/>
    </row>
    <row r="173" spans="1:15" hidden="1">
      <c r="A173" s="1376">
        <f t="shared" si="5"/>
        <v>10</v>
      </c>
      <c r="B173" s="2351">
        <v>5105000400</v>
      </c>
      <c r="C173" s="2352" t="s">
        <v>872</v>
      </c>
      <c r="D173" s="2353">
        <v>941581</v>
      </c>
      <c r="E173" s="2353">
        <v>63486215</v>
      </c>
      <c r="F173" s="2354"/>
      <c r="G173" s="2354"/>
      <c r="H173" s="2354"/>
      <c r="I173" s="2354"/>
      <c r="J173" s="2353">
        <v>1757516945</v>
      </c>
      <c r="K173" s="2354"/>
      <c r="L173" s="2354"/>
      <c r="M173" s="2353">
        <v>1821944741</v>
      </c>
      <c r="O173" s="1798"/>
    </row>
    <row r="174" spans="1:15" hidden="1">
      <c r="A174" s="1376">
        <f t="shared" si="5"/>
        <v>10</v>
      </c>
      <c r="B174" s="2351">
        <v>5105000100</v>
      </c>
      <c r="C174" s="2352" t="s">
        <v>873</v>
      </c>
      <c r="D174" s="2353">
        <v>44956138</v>
      </c>
      <c r="E174" s="2353">
        <v>259712034</v>
      </c>
      <c r="F174" s="2354"/>
      <c r="G174" s="2354"/>
      <c r="H174" s="2354"/>
      <c r="I174" s="2354"/>
      <c r="J174" s="2353">
        <v>2882844066</v>
      </c>
      <c r="K174" s="2354"/>
      <c r="L174" s="2354"/>
      <c r="M174" s="2353">
        <v>3187512238</v>
      </c>
      <c r="O174" s="1798"/>
    </row>
    <row r="175" spans="1:15" hidden="1">
      <c r="A175" s="1376">
        <f t="shared" si="5"/>
        <v>10</v>
      </c>
      <c r="B175" s="2351">
        <v>5104000900</v>
      </c>
      <c r="C175" s="2352" t="s">
        <v>874</v>
      </c>
      <c r="D175" s="2353">
        <v>24552107</v>
      </c>
      <c r="E175" s="2353">
        <v>197638579</v>
      </c>
      <c r="F175" s="2353">
        <v>399327234</v>
      </c>
      <c r="G175" s="2353">
        <v>407351498</v>
      </c>
      <c r="H175" s="2353">
        <v>839117121</v>
      </c>
      <c r="I175" s="2353">
        <v>11458100</v>
      </c>
      <c r="J175" s="2353">
        <v>4471201458</v>
      </c>
      <c r="K175" s="2353">
        <v>-675977</v>
      </c>
      <c r="L175" s="2353">
        <v>-166024263</v>
      </c>
      <c r="M175" s="2353">
        <v>6183945857</v>
      </c>
      <c r="O175" s="1798"/>
    </row>
    <row r="176" spans="1:15" hidden="1">
      <c r="A176" s="1376">
        <f t="shared" si="5"/>
        <v>10</v>
      </c>
      <c r="B176" s="2351">
        <v>5104000700</v>
      </c>
      <c r="C176" s="2352" t="s">
        <v>875</v>
      </c>
      <c r="D176" s="2353">
        <v>215188</v>
      </c>
      <c r="E176" s="2353">
        <v>242380000</v>
      </c>
      <c r="F176" s="2353">
        <v>18938624</v>
      </c>
      <c r="G176" s="2353">
        <v>21293882</v>
      </c>
      <c r="H176" s="2353">
        <v>1023693</v>
      </c>
      <c r="I176" s="2354"/>
      <c r="J176" s="2353">
        <v>1732977830</v>
      </c>
      <c r="K176" s="2354"/>
      <c r="L176" s="2354"/>
      <c r="M176" s="2353">
        <v>2016829217</v>
      </c>
      <c r="O176" s="1798"/>
    </row>
    <row r="177" spans="1:15" hidden="1">
      <c r="A177" s="1376">
        <f t="shared" si="5"/>
        <v>10</v>
      </c>
      <c r="B177" s="2351">
        <v>5104000600</v>
      </c>
      <c r="C177" s="2352" t="s">
        <v>876</v>
      </c>
      <c r="D177" s="2353">
        <v>2765471</v>
      </c>
      <c r="E177" s="2353">
        <v>60517476</v>
      </c>
      <c r="F177" s="2353">
        <v>56392799</v>
      </c>
      <c r="G177" s="2354"/>
      <c r="H177" s="2354"/>
      <c r="I177" s="2353">
        <v>7745051</v>
      </c>
      <c r="J177" s="2354"/>
      <c r="K177" s="2353">
        <v>43435793</v>
      </c>
      <c r="L177" s="2353">
        <v>-127806825</v>
      </c>
      <c r="M177" s="2353">
        <v>43049765</v>
      </c>
      <c r="O177" s="1798"/>
    </row>
    <row r="178" spans="1:15" hidden="1">
      <c r="A178" s="1376">
        <f t="shared" si="5"/>
        <v>10</v>
      </c>
      <c r="B178" s="2351">
        <v>5104000500</v>
      </c>
      <c r="C178" s="2352" t="s">
        <v>877</v>
      </c>
      <c r="D178" s="2353">
        <v>27830625</v>
      </c>
      <c r="E178" s="2353">
        <v>101348083</v>
      </c>
      <c r="F178" s="2353">
        <v>12970150</v>
      </c>
      <c r="G178" s="2353">
        <v>279722395</v>
      </c>
      <c r="H178" s="2353">
        <v>61006177</v>
      </c>
      <c r="I178" s="2354"/>
      <c r="J178" s="2353">
        <v>375018116</v>
      </c>
      <c r="K178" s="2354"/>
      <c r="L178" s="2354"/>
      <c r="M178" s="2353">
        <v>857895546</v>
      </c>
      <c r="O178" s="1798"/>
    </row>
    <row r="179" spans="1:15" hidden="1">
      <c r="A179" s="1376">
        <f t="shared" si="5"/>
        <v>10</v>
      </c>
      <c r="B179" s="2351">
        <v>5104000200</v>
      </c>
      <c r="C179" s="2352" t="s">
        <v>878</v>
      </c>
      <c r="D179" s="2353">
        <v>30742926</v>
      </c>
      <c r="E179" s="2353">
        <v>57116626</v>
      </c>
      <c r="F179" s="2353">
        <v>180234</v>
      </c>
      <c r="G179" s="2353">
        <v>5042992</v>
      </c>
      <c r="H179" s="2353">
        <v>11897412</v>
      </c>
      <c r="I179" s="2354"/>
      <c r="J179" s="2353">
        <v>547036613</v>
      </c>
      <c r="K179" s="2354"/>
      <c r="L179" s="2354"/>
      <c r="M179" s="2353">
        <v>652016803</v>
      </c>
      <c r="O179" s="1798"/>
    </row>
    <row r="180" spans="1:15" hidden="1">
      <c r="A180" s="1376">
        <f t="shared" si="5"/>
        <v>10</v>
      </c>
      <c r="B180" s="2351">
        <v>5103007500</v>
      </c>
      <c r="C180" s="2352" t="s">
        <v>879</v>
      </c>
      <c r="D180" s="2353">
        <v>412704274</v>
      </c>
      <c r="E180" s="2353">
        <v>32348157</v>
      </c>
      <c r="F180" s="2353">
        <v>1750156729</v>
      </c>
      <c r="G180" s="2353">
        <v>3239612</v>
      </c>
      <c r="H180" s="2353">
        <v>29371570</v>
      </c>
      <c r="I180" s="2353">
        <v>37838029</v>
      </c>
      <c r="J180" s="2353">
        <v>3453868666</v>
      </c>
      <c r="K180" s="2354"/>
      <c r="L180" s="2353">
        <v>-37553416</v>
      </c>
      <c r="M180" s="2353">
        <v>5681973621</v>
      </c>
      <c r="O180" s="1798"/>
    </row>
    <row r="181" spans="1:15" hidden="1">
      <c r="A181" s="1376">
        <f t="shared" si="5"/>
        <v>10</v>
      </c>
      <c r="B181" s="2351">
        <v>5103007300</v>
      </c>
      <c r="C181" s="2352" t="s">
        <v>880</v>
      </c>
      <c r="D181" s="2353">
        <v>1949006858</v>
      </c>
      <c r="E181" s="2353">
        <v>14850897106</v>
      </c>
      <c r="F181" s="2354"/>
      <c r="G181" s="2354"/>
      <c r="H181" s="2354"/>
      <c r="I181" s="2354"/>
      <c r="J181" s="2353">
        <v>8232210</v>
      </c>
      <c r="K181" s="2354"/>
      <c r="L181" s="2353">
        <v>-16808136174</v>
      </c>
      <c r="M181" s="2355">
        <v>0</v>
      </c>
      <c r="O181" s="1798"/>
    </row>
    <row r="182" spans="1:15" hidden="1">
      <c r="A182" s="1376">
        <f t="shared" si="5"/>
        <v>10</v>
      </c>
      <c r="B182" s="2351">
        <v>5103007001</v>
      </c>
      <c r="C182" s="2352" t="s">
        <v>881</v>
      </c>
      <c r="D182" s="2354"/>
      <c r="E182" s="2354"/>
      <c r="F182" s="2354"/>
      <c r="G182" s="2354"/>
      <c r="H182" s="2354"/>
      <c r="I182" s="2354"/>
      <c r="J182" s="2353">
        <v>28890771</v>
      </c>
      <c r="K182" s="2354"/>
      <c r="L182" s="2354"/>
      <c r="M182" s="2353">
        <v>28890771</v>
      </c>
      <c r="O182" s="1798"/>
    </row>
    <row r="183" spans="1:15" hidden="1">
      <c r="A183" s="1376">
        <f t="shared" si="5"/>
        <v>10</v>
      </c>
      <c r="B183" s="2351">
        <v>5103007000</v>
      </c>
      <c r="C183" s="2352" t="s">
        <v>882</v>
      </c>
      <c r="D183" s="2354"/>
      <c r="E183" s="2353">
        <v>52367682</v>
      </c>
      <c r="F183" s="2354"/>
      <c r="G183" s="2354"/>
      <c r="H183" s="2354"/>
      <c r="I183" s="2354"/>
      <c r="J183" s="2353">
        <v>28310103</v>
      </c>
      <c r="K183" s="2354"/>
      <c r="L183" s="2353">
        <v>-80677785</v>
      </c>
      <c r="M183" s="2355">
        <v>0</v>
      </c>
      <c r="O183" s="1798"/>
    </row>
    <row r="184" spans="1:15" hidden="1">
      <c r="A184" s="1376">
        <f t="shared" si="5"/>
        <v>10</v>
      </c>
      <c r="B184" s="2351">
        <v>5103006200</v>
      </c>
      <c r="C184" s="2352" t="s">
        <v>883</v>
      </c>
      <c r="D184" s="2354"/>
      <c r="E184" s="2354"/>
      <c r="F184" s="2353">
        <v>403400018</v>
      </c>
      <c r="G184" s="2354"/>
      <c r="H184" s="2354"/>
      <c r="I184" s="2354"/>
      <c r="J184" s="2353">
        <v>549237559</v>
      </c>
      <c r="K184" s="2354"/>
      <c r="L184" s="2353">
        <v>-403400018</v>
      </c>
      <c r="M184" s="2353">
        <v>549237559</v>
      </c>
      <c r="O184" s="1798"/>
    </row>
    <row r="185" spans="1:15" hidden="1">
      <c r="A185" s="1376">
        <f t="shared" si="5"/>
        <v>10</v>
      </c>
      <c r="B185" s="2351">
        <v>5103006000</v>
      </c>
      <c r="C185" s="2352" t="s">
        <v>884</v>
      </c>
      <c r="D185" s="2354"/>
      <c r="E185" s="2354"/>
      <c r="F185" s="2354"/>
      <c r="G185" s="2353">
        <v>329136974</v>
      </c>
      <c r="H185" s="2353">
        <v>10489115</v>
      </c>
      <c r="I185" s="2353">
        <v>402590493</v>
      </c>
      <c r="J185" s="2353">
        <v>531192918</v>
      </c>
      <c r="K185" s="2353">
        <v>2106213</v>
      </c>
      <c r="L185" s="2353">
        <v>-3475044</v>
      </c>
      <c r="M185" s="2353">
        <v>1272040669</v>
      </c>
      <c r="O185" s="1798"/>
    </row>
    <row r="186" spans="1:15" hidden="1">
      <c r="A186" s="1376">
        <f t="shared" si="5"/>
        <v>10</v>
      </c>
      <c r="B186" s="2351">
        <v>5103005500</v>
      </c>
      <c r="C186" s="2352" t="s">
        <v>885</v>
      </c>
      <c r="D186" s="2353">
        <v>1396730444</v>
      </c>
      <c r="E186" s="2353">
        <v>86157788</v>
      </c>
      <c r="F186" s="2353">
        <v>1817435378</v>
      </c>
      <c r="G186" s="2354"/>
      <c r="H186" s="2354"/>
      <c r="I186" s="2354"/>
      <c r="J186" s="2353">
        <v>1628087112</v>
      </c>
      <c r="K186" s="2354"/>
      <c r="L186" s="2354"/>
      <c r="M186" s="2353">
        <v>4928410722</v>
      </c>
      <c r="O186" s="1798"/>
    </row>
    <row r="187" spans="1:15" hidden="1">
      <c r="A187" s="1376">
        <f t="shared" si="5"/>
        <v>10</v>
      </c>
      <c r="B187" s="2351">
        <v>5103005300</v>
      </c>
      <c r="C187" s="2352" t="s">
        <v>886</v>
      </c>
      <c r="D187" s="2353">
        <v>68802547</v>
      </c>
      <c r="E187" s="2353">
        <v>161439447</v>
      </c>
      <c r="F187" s="2354"/>
      <c r="G187" s="2354"/>
      <c r="H187" s="2354"/>
      <c r="I187" s="2354"/>
      <c r="J187" s="2353">
        <v>1142874646</v>
      </c>
      <c r="K187" s="2354"/>
      <c r="L187" s="2354"/>
      <c r="M187" s="2353">
        <v>1373116640</v>
      </c>
      <c r="O187" s="1798"/>
    </row>
    <row r="188" spans="1:15" hidden="1">
      <c r="A188" s="1376">
        <f t="shared" si="5"/>
        <v>10</v>
      </c>
      <c r="B188" s="2351">
        <v>5103005100</v>
      </c>
      <c r="C188" s="2352" t="s">
        <v>887</v>
      </c>
      <c r="D188" s="2353">
        <v>74362556</v>
      </c>
      <c r="E188" s="2353">
        <v>198445438</v>
      </c>
      <c r="F188" s="2354"/>
      <c r="G188" s="2354"/>
      <c r="H188" s="2354"/>
      <c r="I188" s="2354"/>
      <c r="J188" s="2353">
        <v>1339371248</v>
      </c>
      <c r="K188" s="2354"/>
      <c r="L188" s="2354"/>
      <c r="M188" s="2353">
        <v>1612179242</v>
      </c>
      <c r="O188" s="1798"/>
    </row>
    <row r="189" spans="1:15" hidden="1">
      <c r="A189" s="1376">
        <f t="shared" si="5"/>
        <v>10</v>
      </c>
      <c r="B189" s="2351">
        <v>5103004800</v>
      </c>
      <c r="C189" s="2352" t="s">
        <v>888</v>
      </c>
      <c r="D189" s="2354"/>
      <c r="E189" s="2353">
        <v>3331562</v>
      </c>
      <c r="F189" s="2354"/>
      <c r="G189" s="2354"/>
      <c r="H189" s="2354"/>
      <c r="I189" s="2354"/>
      <c r="J189" s="2353">
        <v>51365231</v>
      </c>
      <c r="K189" s="2354"/>
      <c r="L189" s="2354"/>
      <c r="M189" s="2353">
        <v>54696793</v>
      </c>
      <c r="O189" s="1798"/>
    </row>
    <row r="190" spans="1:15" hidden="1">
      <c r="A190" s="1376">
        <f t="shared" si="5"/>
        <v>10</v>
      </c>
      <c r="B190" s="2351">
        <v>5103004700</v>
      </c>
      <c r="C190" s="2352" t="s">
        <v>889</v>
      </c>
      <c r="D190" s="2354"/>
      <c r="E190" s="2353">
        <v>8600300</v>
      </c>
      <c r="F190" s="2354"/>
      <c r="G190" s="2354"/>
      <c r="H190" s="2354"/>
      <c r="I190" s="2354"/>
      <c r="J190" s="2353">
        <v>125953248</v>
      </c>
      <c r="K190" s="2354"/>
      <c r="L190" s="2354"/>
      <c r="M190" s="2353">
        <v>134553548</v>
      </c>
      <c r="O190" s="1798"/>
    </row>
    <row r="191" spans="1:15" hidden="1">
      <c r="A191" s="1376">
        <f t="shared" si="5"/>
        <v>10</v>
      </c>
      <c r="B191" s="2351">
        <v>5103004300</v>
      </c>
      <c r="C191" s="2352" t="s">
        <v>890</v>
      </c>
      <c r="D191" s="2354"/>
      <c r="E191" s="2353">
        <v>14031982</v>
      </c>
      <c r="F191" s="2353">
        <v>3959395</v>
      </c>
      <c r="G191" s="2353">
        <v>3390567</v>
      </c>
      <c r="H191" s="2353">
        <v>21411711</v>
      </c>
      <c r="I191" s="2354"/>
      <c r="J191" s="2353">
        <v>3159092002</v>
      </c>
      <c r="K191" s="2354"/>
      <c r="L191" s="2354"/>
      <c r="M191" s="2353">
        <v>3201885657</v>
      </c>
      <c r="O191" s="1798"/>
    </row>
    <row r="192" spans="1:15" hidden="1">
      <c r="A192" s="1376">
        <f t="shared" si="5"/>
        <v>10</v>
      </c>
      <c r="B192" s="2351">
        <v>5103003900</v>
      </c>
      <c r="C192" s="2352" t="s">
        <v>891</v>
      </c>
      <c r="D192" s="2353">
        <v>43150</v>
      </c>
      <c r="E192" s="2353">
        <v>3654350</v>
      </c>
      <c r="F192" s="2353">
        <v>3911594</v>
      </c>
      <c r="G192" s="2353">
        <v>12380014</v>
      </c>
      <c r="H192" s="2353">
        <v>10889160</v>
      </c>
      <c r="I192" s="2354"/>
      <c r="J192" s="2353">
        <v>103279100</v>
      </c>
      <c r="K192" s="2353">
        <v>630676</v>
      </c>
      <c r="L192" s="2354"/>
      <c r="M192" s="2353">
        <v>134788044</v>
      </c>
      <c r="O192" s="1798"/>
    </row>
    <row r="193" spans="1:15" hidden="1">
      <c r="A193" s="1376">
        <f t="shared" si="5"/>
        <v>10</v>
      </c>
      <c r="B193" s="2351">
        <v>5103003800</v>
      </c>
      <c r="C193" s="2352" t="s">
        <v>892</v>
      </c>
      <c r="D193" s="2353">
        <v>31487568</v>
      </c>
      <c r="E193" s="2353">
        <v>101873707</v>
      </c>
      <c r="F193" s="2353">
        <v>1462864</v>
      </c>
      <c r="G193" s="2353">
        <v>4747033</v>
      </c>
      <c r="H193" s="2353">
        <v>5202620</v>
      </c>
      <c r="I193" s="2354"/>
      <c r="J193" s="2353">
        <v>805012774</v>
      </c>
      <c r="K193" s="2354"/>
      <c r="L193" s="2354"/>
      <c r="M193" s="2353">
        <v>949786566</v>
      </c>
      <c r="O193" s="1798"/>
    </row>
    <row r="194" spans="1:15" hidden="1">
      <c r="A194" s="1376">
        <f t="shared" ref="A194:A255" si="6">(LEN(B194))</f>
        <v>10</v>
      </c>
      <c r="B194" s="2351">
        <v>5103003500</v>
      </c>
      <c r="C194" s="2352" t="s">
        <v>893</v>
      </c>
      <c r="D194" s="2353">
        <v>1795796</v>
      </c>
      <c r="E194" s="2353">
        <v>9555252</v>
      </c>
      <c r="F194" s="2353">
        <v>19945875</v>
      </c>
      <c r="G194" s="2353">
        <v>5865304</v>
      </c>
      <c r="H194" s="2353">
        <v>9087414</v>
      </c>
      <c r="I194" s="2354"/>
      <c r="J194" s="2353">
        <v>242281402</v>
      </c>
      <c r="K194" s="2354"/>
      <c r="L194" s="2354"/>
      <c r="M194" s="2353">
        <v>288531043</v>
      </c>
      <c r="O194" s="1798"/>
    </row>
    <row r="195" spans="1:15" hidden="1">
      <c r="A195" s="1376">
        <f t="shared" si="6"/>
        <v>10</v>
      </c>
      <c r="B195" s="2351">
        <v>5103003300</v>
      </c>
      <c r="C195" s="2352" t="s">
        <v>894</v>
      </c>
      <c r="D195" s="2353">
        <v>31643322</v>
      </c>
      <c r="E195" s="2353">
        <v>204480567</v>
      </c>
      <c r="F195" s="2353">
        <v>58750267</v>
      </c>
      <c r="G195" s="2353">
        <v>92546565</v>
      </c>
      <c r="H195" s="2353">
        <v>54316250</v>
      </c>
      <c r="I195" s="2353">
        <v>12936191</v>
      </c>
      <c r="J195" s="2353">
        <v>1519008562</v>
      </c>
      <c r="K195" s="2354"/>
      <c r="L195" s="2354"/>
      <c r="M195" s="2353">
        <v>1973681724</v>
      </c>
      <c r="O195" s="1798"/>
    </row>
    <row r="196" spans="1:15" hidden="1">
      <c r="A196" s="1376">
        <f t="shared" si="6"/>
        <v>10</v>
      </c>
      <c r="B196" s="2351">
        <v>5103003100</v>
      </c>
      <c r="C196" s="2352" t="s">
        <v>895</v>
      </c>
      <c r="D196" s="2353">
        <v>231250316</v>
      </c>
      <c r="E196" s="2353">
        <v>404807382</v>
      </c>
      <c r="F196" s="2353">
        <v>140769627</v>
      </c>
      <c r="G196" s="2353">
        <v>39010522</v>
      </c>
      <c r="H196" s="2353">
        <v>171150185</v>
      </c>
      <c r="I196" s="2353">
        <v>56422433</v>
      </c>
      <c r="J196" s="2353">
        <v>5872750415</v>
      </c>
      <c r="K196" s="2354"/>
      <c r="L196" s="2354"/>
      <c r="M196" s="2353">
        <v>6916160880</v>
      </c>
      <c r="O196" s="1798"/>
    </row>
    <row r="197" spans="1:15" hidden="1">
      <c r="A197" s="1376">
        <f t="shared" si="6"/>
        <v>10</v>
      </c>
      <c r="B197" s="2351">
        <v>5103003000</v>
      </c>
      <c r="C197" s="2352" t="s">
        <v>896</v>
      </c>
      <c r="D197" s="2353">
        <v>2965675</v>
      </c>
      <c r="E197" s="2353">
        <v>208486103</v>
      </c>
      <c r="F197" s="2354"/>
      <c r="G197" s="2353">
        <v>30653907</v>
      </c>
      <c r="H197" s="2354"/>
      <c r="I197" s="2354"/>
      <c r="J197" s="2353">
        <v>368110327</v>
      </c>
      <c r="K197" s="2354"/>
      <c r="L197" s="2354"/>
      <c r="M197" s="2353">
        <v>610216012</v>
      </c>
      <c r="O197" s="1798"/>
    </row>
    <row r="198" spans="1:15" hidden="1">
      <c r="A198" s="1376">
        <f t="shared" si="6"/>
        <v>10</v>
      </c>
      <c r="B198" s="2351">
        <v>5103002500</v>
      </c>
      <c r="C198" s="2352" t="s">
        <v>897</v>
      </c>
      <c r="D198" s="2353">
        <v>8917120</v>
      </c>
      <c r="E198" s="2353">
        <v>133081729</v>
      </c>
      <c r="F198" s="2354"/>
      <c r="G198" s="2354"/>
      <c r="H198" s="2354"/>
      <c r="I198" s="2354"/>
      <c r="J198" s="2353">
        <v>3137674971</v>
      </c>
      <c r="K198" s="2354"/>
      <c r="L198" s="2354"/>
      <c r="M198" s="2353">
        <v>3279673820</v>
      </c>
      <c r="O198" s="1798"/>
    </row>
    <row r="199" spans="1:15" hidden="1">
      <c r="A199" s="1376">
        <f t="shared" si="6"/>
        <v>10</v>
      </c>
      <c r="B199" s="2351">
        <v>5103002400</v>
      </c>
      <c r="C199" s="2352" t="s">
        <v>898</v>
      </c>
      <c r="D199" s="2353">
        <v>10132687</v>
      </c>
      <c r="E199" s="2353">
        <v>2997371</v>
      </c>
      <c r="F199" s="2354"/>
      <c r="G199" s="2354"/>
      <c r="H199" s="2354"/>
      <c r="I199" s="2354"/>
      <c r="J199" s="2353">
        <v>1121902633</v>
      </c>
      <c r="K199" s="2354"/>
      <c r="L199" s="2354"/>
      <c r="M199" s="2353">
        <v>1135032691</v>
      </c>
      <c r="O199" s="1798"/>
    </row>
    <row r="200" spans="1:15" hidden="1">
      <c r="A200" s="1376">
        <f t="shared" si="6"/>
        <v>10</v>
      </c>
      <c r="B200" s="2351">
        <v>5103002300</v>
      </c>
      <c r="C200" s="2352" t="s">
        <v>899</v>
      </c>
      <c r="D200" s="2353">
        <v>136143378</v>
      </c>
      <c r="E200" s="2353">
        <v>19939468</v>
      </c>
      <c r="F200" s="2354"/>
      <c r="G200" s="2354"/>
      <c r="H200" s="2354"/>
      <c r="I200" s="2354"/>
      <c r="J200" s="2353">
        <v>1871198919</v>
      </c>
      <c r="K200" s="2354"/>
      <c r="L200" s="2354"/>
      <c r="M200" s="2353">
        <v>2027281765</v>
      </c>
      <c r="O200" s="1798"/>
    </row>
    <row r="201" spans="1:15" hidden="1">
      <c r="A201" s="1376">
        <f t="shared" si="6"/>
        <v>10</v>
      </c>
      <c r="B201" s="2351">
        <v>5103002200</v>
      </c>
      <c r="C201" s="2352" t="s">
        <v>900</v>
      </c>
      <c r="D201" s="2353">
        <v>1511723</v>
      </c>
      <c r="E201" s="2353">
        <v>3519652</v>
      </c>
      <c r="F201" s="2354"/>
      <c r="G201" s="2354"/>
      <c r="H201" s="2354"/>
      <c r="I201" s="2354"/>
      <c r="J201" s="2353">
        <v>61565424</v>
      </c>
      <c r="K201" s="2354"/>
      <c r="L201" s="2354"/>
      <c r="M201" s="2353">
        <v>66596799</v>
      </c>
      <c r="O201" s="1798"/>
    </row>
    <row r="202" spans="1:15" hidden="1">
      <c r="A202" s="1376">
        <f t="shared" si="6"/>
        <v>10</v>
      </c>
      <c r="B202" s="2351">
        <v>5103001500</v>
      </c>
      <c r="C202" s="2352" t="s">
        <v>901</v>
      </c>
      <c r="D202" s="2353">
        <v>2913014</v>
      </c>
      <c r="E202" s="2353">
        <v>106749502</v>
      </c>
      <c r="F202" s="2354"/>
      <c r="G202" s="2354"/>
      <c r="H202" s="2354"/>
      <c r="I202" s="2354"/>
      <c r="J202" s="2353">
        <v>1870796658</v>
      </c>
      <c r="K202" s="2354"/>
      <c r="L202" s="2354"/>
      <c r="M202" s="2353">
        <v>1980459174</v>
      </c>
      <c r="O202" s="1798"/>
    </row>
    <row r="203" spans="1:15" hidden="1">
      <c r="A203" s="1376">
        <f t="shared" si="6"/>
        <v>10</v>
      </c>
      <c r="B203" s="2351">
        <v>5103000900</v>
      </c>
      <c r="C203" s="2352" t="s">
        <v>902</v>
      </c>
      <c r="D203" s="2353">
        <v>71847919</v>
      </c>
      <c r="E203" s="2353">
        <v>435761558</v>
      </c>
      <c r="F203" s="2354"/>
      <c r="G203" s="2353">
        <v>436863347</v>
      </c>
      <c r="H203" s="2354"/>
      <c r="I203" s="2354"/>
      <c r="J203" s="2353">
        <v>10111376826</v>
      </c>
      <c r="K203" s="2354"/>
      <c r="L203" s="2354"/>
      <c r="M203" s="2353">
        <v>11055849650</v>
      </c>
      <c r="O203" s="1798"/>
    </row>
    <row r="204" spans="1:15" hidden="1">
      <c r="A204" s="1376">
        <f t="shared" si="6"/>
        <v>10</v>
      </c>
      <c r="B204" s="2351">
        <v>5103000100</v>
      </c>
      <c r="C204" s="2352" t="s">
        <v>903</v>
      </c>
      <c r="D204" s="2353">
        <v>118182345</v>
      </c>
      <c r="E204" s="2353">
        <v>402337121</v>
      </c>
      <c r="F204" s="2354"/>
      <c r="G204" s="2354"/>
      <c r="H204" s="2354"/>
      <c r="I204" s="2354"/>
      <c r="J204" s="2353">
        <v>5913739107</v>
      </c>
      <c r="K204" s="2354"/>
      <c r="L204" s="2353">
        <v>-3799778513</v>
      </c>
      <c r="M204" s="2353">
        <v>2634480060</v>
      </c>
      <c r="O204" s="1798"/>
    </row>
    <row r="205" spans="1:15" hidden="1">
      <c r="A205" s="1376">
        <f t="shared" si="6"/>
        <v>10</v>
      </c>
      <c r="B205" s="2351">
        <v>5213000900</v>
      </c>
      <c r="C205" s="2352" t="s">
        <v>2113</v>
      </c>
      <c r="D205" s="2353">
        <v>-1946379</v>
      </c>
      <c r="E205" s="2353">
        <v>-2448173</v>
      </c>
      <c r="F205" s="2354"/>
      <c r="G205" s="2353">
        <v>35411373</v>
      </c>
      <c r="H205" s="2354"/>
      <c r="I205" s="2354"/>
      <c r="J205" s="2353">
        <v>6170506</v>
      </c>
      <c r="K205" s="2354"/>
      <c r="L205" s="2354"/>
      <c r="M205" s="2353">
        <v>37187327</v>
      </c>
      <c r="O205" s="1798"/>
    </row>
    <row r="206" spans="1:15" hidden="1">
      <c r="A206" s="1376">
        <f t="shared" si="6"/>
        <v>10</v>
      </c>
      <c r="B206" s="2351">
        <v>5104000300</v>
      </c>
      <c r="C206" s="2352" t="s">
        <v>904</v>
      </c>
      <c r="D206" s="2354"/>
      <c r="E206" s="2354"/>
      <c r="F206" s="2354"/>
      <c r="G206" s="2353">
        <v>1155840</v>
      </c>
      <c r="H206" s="2354"/>
      <c r="I206" s="2354"/>
      <c r="J206" s="2354"/>
      <c r="K206" s="2354"/>
      <c r="L206" s="2354"/>
      <c r="M206" s="2353">
        <v>1155840</v>
      </c>
      <c r="O206" s="1798"/>
    </row>
    <row r="207" spans="1:15">
      <c r="A207" s="1376">
        <f t="shared" si="6"/>
        <v>28</v>
      </c>
      <c r="B207" s="2356" t="s">
        <v>905</v>
      </c>
      <c r="C207" s="2357" t="s">
        <v>906</v>
      </c>
      <c r="D207" s="2353">
        <v>6009555671</v>
      </c>
      <c r="E207" s="2353">
        <v>22280802527</v>
      </c>
      <c r="F207" s="2353">
        <v>5545847247</v>
      </c>
      <c r="G207" s="2353">
        <v>2151991777</v>
      </c>
      <c r="H207" s="2353">
        <v>2536220301</v>
      </c>
      <c r="I207" s="2353">
        <v>774644137</v>
      </c>
      <c r="J207" s="2353">
        <v>96072812617</v>
      </c>
      <c r="K207" s="2353">
        <v>1182759637</v>
      </c>
      <c r="L207" s="2353">
        <v>-26081190694</v>
      </c>
      <c r="M207" s="2353">
        <v>110473443220</v>
      </c>
      <c r="O207" s="1798">
        <f t="shared" ref="O207:O254" si="7">ROUND(M207/1000,0)</f>
        <v>110473443</v>
      </c>
    </row>
    <row r="208" spans="1:15" hidden="1">
      <c r="A208" s="1376">
        <f t="shared" si="6"/>
        <v>10</v>
      </c>
      <c r="B208" s="2351">
        <v>5205000100</v>
      </c>
      <c r="C208" s="2352" t="s">
        <v>907</v>
      </c>
      <c r="D208" s="2353">
        <v>56956305</v>
      </c>
      <c r="E208" s="2353">
        <v>216681325</v>
      </c>
      <c r="F208" s="2353">
        <v>25281308</v>
      </c>
      <c r="G208" s="2353">
        <v>36697405</v>
      </c>
      <c r="H208" s="2353">
        <v>37291719</v>
      </c>
      <c r="I208" s="2354"/>
      <c r="J208" s="2353">
        <v>1623442311</v>
      </c>
      <c r="K208" s="2354"/>
      <c r="L208" s="2354"/>
      <c r="M208" s="2353">
        <v>1996350373</v>
      </c>
      <c r="O208" s="1798"/>
    </row>
    <row r="209" spans="1:15" hidden="1">
      <c r="A209" s="1376">
        <f t="shared" si="6"/>
        <v>10</v>
      </c>
      <c r="B209" s="2351">
        <v>6240002000</v>
      </c>
      <c r="C209" s="2352" t="s">
        <v>908</v>
      </c>
      <c r="D209" s="2354"/>
      <c r="E209" s="2353">
        <v>-88774200</v>
      </c>
      <c r="F209" s="2354"/>
      <c r="G209" s="2354"/>
      <c r="H209" s="2354"/>
      <c r="I209" s="2354"/>
      <c r="J209" s="2353">
        <v>-299582265</v>
      </c>
      <c r="K209" s="2354"/>
      <c r="L209" s="2354"/>
      <c r="M209" s="2353">
        <v>-388356465</v>
      </c>
      <c r="O209" s="1798"/>
    </row>
    <row r="210" spans="1:15" hidden="1">
      <c r="A210" s="1376">
        <f t="shared" si="6"/>
        <v>10</v>
      </c>
      <c r="B210" s="2351">
        <v>5215000400</v>
      </c>
      <c r="C210" s="2352" t="s">
        <v>2029</v>
      </c>
      <c r="D210" s="2354"/>
      <c r="E210" s="2353">
        <v>71218710</v>
      </c>
      <c r="F210" s="2354"/>
      <c r="G210" s="2354"/>
      <c r="H210" s="2354"/>
      <c r="I210" s="2354"/>
      <c r="J210" s="2353">
        <v>23027335</v>
      </c>
      <c r="K210" s="2354"/>
      <c r="L210" s="2354"/>
      <c r="M210" s="2353">
        <v>94246045</v>
      </c>
      <c r="O210" s="1798"/>
    </row>
    <row r="211" spans="1:15" hidden="1">
      <c r="A211" s="1376">
        <f t="shared" si="6"/>
        <v>10</v>
      </c>
      <c r="B211" s="2351">
        <v>5213000300</v>
      </c>
      <c r="C211" s="2352" t="s">
        <v>2274</v>
      </c>
      <c r="D211" s="2354"/>
      <c r="E211" s="2354"/>
      <c r="F211" s="2354"/>
      <c r="G211" s="2354"/>
      <c r="H211" s="2353">
        <v>-962732</v>
      </c>
      <c r="I211" s="2354"/>
      <c r="J211" s="2354"/>
      <c r="K211" s="2354"/>
      <c r="L211" s="2354"/>
      <c r="M211" s="2353">
        <v>-962732</v>
      </c>
      <c r="O211" s="1798"/>
    </row>
    <row r="212" spans="1:15" hidden="1">
      <c r="A212" s="1376">
        <f t="shared" si="6"/>
        <v>10</v>
      </c>
      <c r="B212" s="2351">
        <v>5213000100</v>
      </c>
      <c r="C212" s="2352" t="s">
        <v>910</v>
      </c>
      <c r="D212" s="2354"/>
      <c r="E212" s="2354"/>
      <c r="F212" s="2354"/>
      <c r="G212" s="2354"/>
      <c r="H212" s="2354"/>
      <c r="I212" s="2354"/>
      <c r="J212" s="2353">
        <v>89701603</v>
      </c>
      <c r="K212" s="2354"/>
      <c r="L212" s="2354"/>
      <c r="M212" s="2353">
        <v>89701603</v>
      </c>
      <c r="O212" s="1798"/>
    </row>
    <row r="213" spans="1:15" hidden="1">
      <c r="A213" s="1376">
        <f t="shared" si="6"/>
        <v>10</v>
      </c>
      <c r="B213" s="2351">
        <v>5213002000</v>
      </c>
      <c r="C213" s="2352" t="s">
        <v>911</v>
      </c>
      <c r="D213" s="2353">
        <v>26846085</v>
      </c>
      <c r="E213" s="2353">
        <v>197799614</v>
      </c>
      <c r="F213" s="2353">
        <v>1000</v>
      </c>
      <c r="G213" s="2353">
        <v>136493476</v>
      </c>
      <c r="H213" s="2353">
        <v>6724</v>
      </c>
      <c r="I213" s="2354"/>
      <c r="J213" s="2353">
        <v>1424475914</v>
      </c>
      <c r="K213" s="2354"/>
      <c r="L213" s="2354"/>
      <c r="M213" s="2353">
        <v>1785622813</v>
      </c>
      <c r="O213" s="1798"/>
    </row>
    <row r="214" spans="1:15" hidden="1">
      <c r="A214" s="1376">
        <f t="shared" si="6"/>
        <v>10</v>
      </c>
      <c r="B214" s="2351">
        <v>6220000100</v>
      </c>
      <c r="C214" s="2352" t="s">
        <v>912</v>
      </c>
      <c r="D214" s="2354"/>
      <c r="E214" s="2354"/>
      <c r="F214" s="2354"/>
      <c r="G214" s="2354"/>
      <c r="H214" s="2354"/>
      <c r="I214" s="2354"/>
      <c r="J214" s="2353">
        <v>-1715257475</v>
      </c>
      <c r="K214" s="2354"/>
      <c r="L214" s="2354"/>
      <c r="M214" s="2353">
        <v>-1715257475</v>
      </c>
      <c r="O214" s="1798"/>
    </row>
    <row r="215" spans="1:15" hidden="1">
      <c r="A215" s="1376">
        <f t="shared" si="6"/>
        <v>10</v>
      </c>
      <c r="B215" s="2351">
        <v>6240001500</v>
      </c>
      <c r="C215" s="2352" t="s">
        <v>913</v>
      </c>
      <c r="D215" s="2354"/>
      <c r="E215" s="2354"/>
      <c r="F215" s="2354"/>
      <c r="G215" s="2354"/>
      <c r="H215" s="2354"/>
      <c r="I215" s="2354"/>
      <c r="J215" s="2353">
        <v>-87220080</v>
      </c>
      <c r="K215" s="2354"/>
      <c r="L215" s="2354"/>
      <c r="M215" s="2353">
        <v>-87220080</v>
      </c>
      <c r="O215" s="1798"/>
    </row>
    <row r="216" spans="1:15">
      <c r="A216" s="1376">
        <f t="shared" si="6"/>
        <v>26</v>
      </c>
      <c r="B216" s="2356" t="s">
        <v>914</v>
      </c>
      <c r="C216" s="2357" t="s">
        <v>915</v>
      </c>
      <c r="D216" s="2353">
        <v>83802390</v>
      </c>
      <c r="E216" s="2353">
        <v>396925449</v>
      </c>
      <c r="F216" s="2353">
        <v>25282308</v>
      </c>
      <c r="G216" s="2353">
        <v>173190881</v>
      </c>
      <c r="H216" s="2353">
        <v>36335711</v>
      </c>
      <c r="I216" s="2354"/>
      <c r="J216" s="2353">
        <v>1058587343</v>
      </c>
      <c r="K216" s="2354"/>
      <c r="L216" s="2354"/>
      <c r="M216" s="2353">
        <v>1774124082</v>
      </c>
      <c r="O216" s="1798">
        <f t="shared" si="7"/>
        <v>1774124</v>
      </c>
    </row>
    <row r="217" spans="1:15" hidden="1">
      <c r="A217" s="1376">
        <f t="shared" si="6"/>
        <v>10</v>
      </c>
      <c r="B217" s="2351">
        <v>6260001000</v>
      </c>
      <c r="C217" s="2352" t="s">
        <v>916</v>
      </c>
      <c r="D217" s="2354"/>
      <c r="E217" s="2354"/>
      <c r="F217" s="2354"/>
      <c r="G217" s="2354"/>
      <c r="H217" s="2354"/>
      <c r="I217" s="2354"/>
      <c r="J217" s="2353">
        <v>-33202503</v>
      </c>
      <c r="K217" s="2354"/>
      <c r="L217" s="2353">
        <v>33202503</v>
      </c>
      <c r="M217" s="2355">
        <v>0</v>
      </c>
      <c r="O217" s="1798"/>
    </row>
    <row r="218" spans="1:15" hidden="1">
      <c r="A218" s="1376">
        <f t="shared" si="6"/>
        <v>10</v>
      </c>
      <c r="B218" s="2351">
        <v>6260000500</v>
      </c>
      <c r="C218" s="2352" t="s">
        <v>918</v>
      </c>
      <c r="D218" s="2353">
        <v>8975823</v>
      </c>
      <c r="E218" s="2353">
        <v>-3080061857</v>
      </c>
      <c r="F218" s="2354"/>
      <c r="G218" s="2354"/>
      <c r="H218" s="2354"/>
      <c r="I218" s="2354"/>
      <c r="J218" s="2353">
        <v>-15961630200</v>
      </c>
      <c r="K218" s="2353">
        <v>-48339927460</v>
      </c>
      <c r="L218" s="2353">
        <v>67372643694</v>
      </c>
      <c r="M218" s="2355">
        <v>0</v>
      </c>
      <c r="O218" s="1798"/>
    </row>
    <row r="219" spans="1:15">
      <c r="A219" s="1376">
        <f t="shared" si="6"/>
        <v>32</v>
      </c>
      <c r="B219" s="2356" t="s">
        <v>919</v>
      </c>
      <c r="C219" s="2357" t="s">
        <v>920</v>
      </c>
      <c r="D219" s="2353">
        <v>8975823</v>
      </c>
      <c r="E219" s="2353">
        <v>-3080061857</v>
      </c>
      <c r="F219" s="2354"/>
      <c r="G219" s="2354"/>
      <c r="H219" s="2354"/>
      <c r="I219" s="2354"/>
      <c r="J219" s="2353">
        <v>-15994832703</v>
      </c>
      <c r="K219" s="2353">
        <v>-48339927460</v>
      </c>
      <c r="L219" s="2353">
        <v>67405846197</v>
      </c>
      <c r="M219" s="2355">
        <v>0</v>
      </c>
      <c r="O219" s="1798">
        <f t="shared" si="7"/>
        <v>0</v>
      </c>
    </row>
    <row r="220" spans="1:15" hidden="1">
      <c r="A220" s="1376">
        <f t="shared" si="6"/>
        <v>10</v>
      </c>
      <c r="B220" s="2351">
        <v>6210009900</v>
      </c>
      <c r="C220" s="2352" t="s">
        <v>921</v>
      </c>
      <c r="D220" s="2354"/>
      <c r="E220" s="2354"/>
      <c r="F220" s="2354"/>
      <c r="G220" s="2354"/>
      <c r="H220" s="2354"/>
      <c r="I220" s="2354"/>
      <c r="J220" s="2353">
        <v>-188072801</v>
      </c>
      <c r="K220" s="2354"/>
      <c r="L220" s="2354"/>
      <c r="M220" s="2353">
        <v>-188072801</v>
      </c>
      <c r="O220" s="1798"/>
    </row>
    <row r="221" spans="1:15" hidden="1">
      <c r="A221" s="1376">
        <f t="shared" si="6"/>
        <v>10</v>
      </c>
      <c r="B221" s="2351">
        <v>6210005000</v>
      </c>
      <c r="C221" s="2352" t="s">
        <v>924</v>
      </c>
      <c r="D221" s="2354"/>
      <c r="E221" s="2354"/>
      <c r="F221" s="2354"/>
      <c r="G221" s="2354"/>
      <c r="H221" s="2354"/>
      <c r="I221" s="2354"/>
      <c r="J221" s="2353">
        <v>-2493058440</v>
      </c>
      <c r="K221" s="2354"/>
      <c r="L221" s="2353">
        <v>2493058440</v>
      </c>
      <c r="M221" s="2355">
        <v>0</v>
      </c>
      <c r="O221" s="1798"/>
    </row>
    <row r="222" spans="1:15" hidden="1">
      <c r="A222" s="1376">
        <f t="shared" si="6"/>
        <v>10</v>
      </c>
      <c r="B222" s="2351">
        <v>6210001500</v>
      </c>
      <c r="C222" s="2352" t="s">
        <v>925</v>
      </c>
      <c r="D222" s="2353">
        <v>-2</v>
      </c>
      <c r="E222" s="2353">
        <v>-2</v>
      </c>
      <c r="F222" s="2354"/>
      <c r="G222" s="2354"/>
      <c r="H222" s="2354"/>
      <c r="I222" s="2354"/>
      <c r="J222" s="2353">
        <v>-27</v>
      </c>
      <c r="K222" s="2354"/>
      <c r="L222" s="2354"/>
      <c r="M222" s="2353">
        <v>-31</v>
      </c>
      <c r="O222" s="1798"/>
    </row>
    <row r="223" spans="1:15" hidden="1">
      <c r="A223" s="1376">
        <f t="shared" si="6"/>
        <v>10</v>
      </c>
      <c r="B223" s="2351">
        <v>6210000500</v>
      </c>
      <c r="C223" s="2352" t="s">
        <v>926</v>
      </c>
      <c r="D223" s="2353">
        <v>-47572618</v>
      </c>
      <c r="E223" s="2353">
        <v>-93208501</v>
      </c>
      <c r="F223" s="2354"/>
      <c r="G223" s="2354"/>
      <c r="H223" s="2354"/>
      <c r="I223" s="2354"/>
      <c r="J223" s="2353">
        <v>-916543100</v>
      </c>
      <c r="K223" s="2354"/>
      <c r="L223" s="2354"/>
      <c r="M223" s="2353">
        <v>-1057324219</v>
      </c>
      <c r="O223" s="1798"/>
    </row>
    <row r="224" spans="1:15" hidden="1">
      <c r="A224" s="1376">
        <f t="shared" si="6"/>
        <v>10</v>
      </c>
      <c r="B224" s="2351">
        <v>6210000100</v>
      </c>
      <c r="C224" s="2352" t="s">
        <v>927</v>
      </c>
      <c r="D224" s="2353">
        <v>-109382923</v>
      </c>
      <c r="E224" s="2353">
        <v>-230306311</v>
      </c>
      <c r="F224" s="2353">
        <v>-208031524</v>
      </c>
      <c r="G224" s="2353">
        <v>-32720995</v>
      </c>
      <c r="H224" s="2353">
        <v>-15048447</v>
      </c>
      <c r="I224" s="2354"/>
      <c r="J224" s="2353">
        <v>-11057735702</v>
      </c>
      <c r="K224" s="2354"/>
      <c r="L224" s="2354"/>
      <c r="M224" s="2353">
        <v>-11653225902</v>
      </c>
      <c r="O224" s="1798"/>
    </row>
    <row r="225" spans="1:15">
      <c r="A225" s="1376">
        <f t="shared" si="6"/>
        <v>20</v>
      </c>
      <c r="B225" s="2356" t="s">
        <v>928</v>
      </c>
      <c r="C225" s="2357" t="s">
        <v>929</v>
      </c>
      <c r="D225" s="2353">
        <v>-156955543</v>
      </c>
      <c r="E225" s="2353">
        <v>-323514814</v>
      </c>
      <c r="F225" s="2353">
        <v>-208031524</v>
      </c>
      <c r="G225" s="2353">
        <v>-32720995</v>
      </c>
      <c r="H225" s="2353">
        <v>-15048447</v>
      </c>
      <c r="I225" s="2354"/>
      <c r="J225" s="2353">
        <v>-14655410070</v>
      </c>
      <c r="K225" s="2354"/>
      <c r="L225" s="2353">
        <v>2493058440</v>
      </c>
      <c r="M225" s="2353">
        <v>-12898622953</v>
      </c>
      <c r="O225" s="1798">
        <f t="shared" si="7"/>
        <v>-12898623</v>
      </c>
    </row>
    <row r="226" spans="1:15" hidden="1">
      <c r="A226" s="1376">
        <f t="shared" si="6"/>
        <v>10</v>
      </c>
      <c r="B226" s="2351">
        <v>5211008000</v>
      </c>
      <c r="C226" s="2352" t="s">
        <v>2665</v>
      </c>
      <c r="D226" s="2354"/>
      <c r="E226" s="2354"/>
      <c r="F226" s="2354"/>
      <c r="G226" s="2354"/>
      <c r="H226" s="2354"/>
      <c r="I226" s="2354"/>
      <c r="J226" s="2353">
        <v>232266546</v>
      </c>
      <c r="K226" s="2354"/>
      <c r="L226" s="2354"/>
      <c r="M226" s="2353">
        <v>232266546</v>
      </c>
      <c r="O226" s="1798"/>
    </row>
    <row r="227" spans="1:15" hidden="1">
      <c r="A227" s="1376">
        <f t="shared" si="6"/>
        <v>10</v>
      </c>
      <c r="B227" s="2351">
        <v>5211000400</v>
      </c>
      <c r="C227" s="2352" t="s">
        <v>930</v>
      </c>
      <c r="D227" s="2353">
        <v>550528</v>
      </c>
      <c r="E227" s="2353">
        <v>9675200</v>
      </c>
      <c r="F227" s="2353">
        <v>14875781</v>
      </c>
      <c r="G227" s="2353">
        <v>68352509</v>
      </c>
      <c r="H227" s="2353">
        <v>38593106</v>
      </c>
      <c r="I227" s="2353">
        <v>49881</v>
      </c>
      <c r="J227" s="2353">
        <v>136704085</v>
      </c>
      <c r="K227" s="2353">
        <v>727698</v>
      </c>
      <c r="L227" s="2354"/>
      <c r="M227" s="2353">
        <v>269528788</v>
      </c>
      <c r="O227" s="1798"/>
    </row>
    <row r="228" spans="1:15" hidden="1">
      <c r="A228" s="1376">
        <f t="shared" si="6"/>
        <v>10</v>
      </c>
      <c r="B228" s="2351">
        <v>5214000100</v>
      </c>
      <c r="C228" s="2352" t="s">
        <v>931</v>
      </c>
      <c r="D228" s="2353">
        <v>-169235333</v>
      </c>
      <c r="E228" s="2353">
        <v>-503472735</v>
      </c>
      <c r="F228" s="2354"/>
      <c r="G228" s="2354"/>
      <c r="H228" s="2354"/>
      <c r="I228" s="2354"/>
      <c r="J228" s="2353">
        <v>-3614538229</v>
      </c>
      <c r="K228" s="2354"/>
      <c r="L228" s="2354"/>
      <c r="M228" s="2353">
        <v>-4287246297</v>
      </c>
      <c r="O228" s="1798"/>
    </row>
    <row r="229" spans="1:15" hidden="1">
      <c r="A229" s="1376">
        <f t="shared" si="6"/>
        <v>10</v>
      </c>
      <c r="B229" s="2351">
        <v>5211007000</v>
      </c>
      <c r="C229" s="2352" t="s">
        <v>963</v>
      </c>
      <c r="D229" s="2354"/>
      <c r="E229" s="2354"/>
      <c r="F229" s="2354"/>
      <c r="G229" s="2354"/>
      <c r="H229" s="2354"/>
      <c r="I229" s="2354"/>
      <c r="J229" s="2353">
        <v>157759281</v>
      </c>
      <c r="K229" s="2354"/>
      <c r="L229" s="2354"/>
      <c r="M229" s="2353">
        <v>157759281</v>
      </c>
      <c r="O229" s="1798"/>
    </row>
    <row r="230" spans="1:15" hidden="1">
      <c r="A230" s="1376">
        <f t="shared" si="6"/>
        <v>10</v>
      </c>
      <c r="B230" s="2351">
        <v>5211000300</v>
      </c>
      <c r="C230" s="2352" t="s">
        <v>932</v>
      </c>
      <c r="D230" s="2353">
        <v>814988</v>
      </c>
      <c r="E230" s="2353">
        <v>9624808</v>
      </c>
      <c r="F230" s="2354"/>
      <c r="G230" s="2354"/>
      <c r="H230" s="2354"/>
      <c r="I230" s="2354"/>
      <c r="J230" s="2353">
        <v>43907452</v>
      </c>
      <c r="K230" s="2353">
        <v>568090</v>
      </c>
      <c r="L230" s="2354"/>
      <c r="M230" s="2353">
        <v>54915338</v>
      </c>
      <c r="O230" s="1798"/>
    </row>
    <row r="231" spans="1:15" hidden="1">
      <c r="A231" s="1376">
        <f t="shared" si="6"/>
        <v>10</v>
      </c>
      <c r="B231" s="2351">
        <v>5211000700</v>
      </c>
      <c r="C231" s="2352" t="s">
        <v>933</v>
      </c>
      <c r="D231" s="2353">
        <v>14264485</v>
      </c>
      <c r="E231" s="2353">
        <v>8761415</v>
      </c>
      <c r="F231" s="2354"/>
      <c r="G231" s="2354"/>
      <c r="H231" s="2354"/>
      <c r="I231" s="2354"/>
      <c r="J231" s="2353">
        <v>80574755</v>
      </c>
      <c r="K231" s="2354"/>
      <c r="L231" s="2354"/>
      <c r="M231" s="2353">
        <v>103600655</v>
      </c>
      <c r="O231" s="1798"/>
    </row>
    <row r="232" spans="1:15" hidden="1">
      <c r="A232" s="1376">
        <f t="shared" si="6"/>
        <v>10</v>
      </c>
      <c r="B232" s="2351">
        <v>5211001500</v>
      </c>
      <c r="C232" s="2352" t="s">
        <v>934</v>
      </c>
      <c r="D232" s="2353">
        <v>15975470</v>
      </c>
      <c r="E232" s="2353">
        <v>23404541</v>
      </c>
      <c r="F232" s="2353">
        <v>3938972</v>
      </c>
      <c r="G232" s="2353">
        <v>16128230</v>
      </c>
      <c r="H232" s="2353">
        <v>7082265</v>
      </c>
      <c r="I232" s="2353">
        <v>82643</v>
      </c>
      <c r="J232" s="2353">
        <v>628732227</v>
      </c>
      <c r="K232" s="2353">
        <v>2351841</v>
      </c>
      <c r="L232" s="2354"/>
      <c r="M232" s="2353">
        <v>697696189</v>
      </c>
      <c r="O232" s="1798"/>
    </row>
    <row r="233" spans="1:15" hidden="1">
      <c r="A233" s="1376">
        <f t="shared" si="6"/>
        <v>10</v>
      </c>
      <c r="B233" s="2351">
        <v>5211002000</v>
      </c>
      <c r="C233" s="2352" t="s">
        <v>935</v>
      </c>
      <c r="D233" s="2354"/>
      <c r="E233" s="2353">
        <v>1936055556</v>
      </c>
      <c r="F233" s="2354"/>
      <c r="G233" s="2354"/>
      <c r="H233" s="2354"/>
      <c r="I233" s="2354"/>
      <c r="J233" s="2353">
        <v>12732800745</v>
      </c>
      <c r="K233" s="2354"/>
      <c r="L233" s="2354"/>
      <c r="M233" s="2353">
        <v>14668856301</v>
      </c>
      <c r="O233" s="1798"/>
    </row>
    <row r="234" spans="1:15" hidden="1">
      <c r="A234" s="1376">
        <f t="shared" si="6"/>
        <v>10</v>
      </c>
      <c r="B234" s="2351">
        <v>5211002500</v>
      </c>
      <c r="C234" s="2352" t="s">
        <v>936</v>
      </c>
      <c r="D234" s="2353">
        <v>412974101</v>
      </c>
      <c r="E234" s="2353">
        <v>503474530</v>
      </c>
      <c r="F234" s="2354"/>
      <c r="G234" s="2354"/>
      <c r="H234" s="2354"/>
      <c r="I234" s="2354"/>
      <c r="J234" s="2353">
        <v>2910307808</v>
      </c>
      <c r="K234" s="2354"/>
      <c r="L234" s="2354"/>
      <c r="M234" s="2353">
        <v>3826756439</v>
      </c>
      <c r="O234" s="1798"/>
    </row>
    <row r="235" spans="1:15" hidden="1">
      <c r="A235" s="1376">
        <f t="shared" si="6"/>
        <v>10</v>
      </c>
      <c r="B235" s="2351">
        <v>5211003500</v>
      </c>
      <c r="C235" s="2352" t="s">
        <v>937</v>
      </c>
      <c r="D235" s="2353">
        <v>68096719</v>
      </c>
      <c r="E235" s="2353">
        <v>1873313299</v>
      </c>
      <c r="F235" s="2354"/>
      <c r="G235" s="2353">
        <v>69037002</v>
      </c>
      <c r="H235" s="2353">
        <v>189165944</v>
      </c>
      <c r="I235" s="2353">
        <v>293445476</v>
      </c>
      <c r="J235" s="2354"/>
      <c r="K235" s="2354"/>
      <c r="L235" s="2353">
        <v>-2493058440</v>
      </c>
      <c r="M235" s="2355">
        <v>0</v>
      </c>
      <c r="O235" s="1798"/>
    </row>
    <row r="236" spans="1:15" hidden="1">
      <c r="A236" s="1376">
        <f t="shared" si="6"/>
        <v>10</v>
      </c>
      <c r="B236" s="2351">
        <v>5211006000</v>
      </c>
      <c r="C236" s="2352" t="s">
        <v>938</v>
      </c>
      <c r="D236" s="2354"/>
      <c r="E236" s="2354"/>
      <c r="F236" s="2354"/>
      <c r="G236" s="2354"/>
      <c r="H236" s="2354"/>
      <c r="I236" s="2354"/>
      <c r="J236" s="2353">
        <v>20959919315</v>
      </c>
      <c r="K236" s="2354"/>
      <c r="L236" s="2354"/>
      <c r="M236" s="2353">
        <v>20959919315</v>
      </c>
      <c r="O236" s="1798"/>
    </row>
    <row r="237" spans="1:15">
      <c r="A237" s="1376">
        <f t="shared" si="6"/>
        <v>18</v>
      </c>
      <c r="B237" s="2356" t="s">
        <v>939</v>
      </c>
      <c r="C237" s="2357" t="s">
        <v>940</v>
      </c>
      <c r="D237" s="2353">
        <v>343440958</v>
      </c>
      <c r="E237" s="2353">
        <v>3860836614</v>
      </c>
      <c r="F237" s="2353">
        <v>18814753</v>
      </c>
      <c r="G237" s="2353">
        <v>153517741</v>
      </c>
      <c r="H237" s="2353">
        <v>234841315</v>
      </c>
      <c r="I237" s="2353">
        <v>293578000</v>
      </c>
      <c r="J237" s="2353">
        <v>34268433985</v>
      </c>
      <c r="K237" s="2353">
        <v>3647629</v>
      </c>
      <c r="L237" s="2353">
        <v>-2493058440</v>
      </c>
      <c r="M237" s="2353">
        <v>36684052555</v>
      </c>
      <c r="O237" s="1798">
        <f t="shared" si="7"/>
        <v>36684053</v>
      </c>
    </row>
    <row r="238" spans="1:15" hidden="1">
      <c r="A238" s="1376">
        <f t="shared" si="6"/>
        <v>10</v>
      </c>
      <c r="B238" s="2351">
        <v>5212000100</v>
      </c>
      <c r="C238" s="2352" t="s">
        <v>842</v>
      </c>
      <c r="D238" s="2353">
        <v>115867049</v>
      </c>
      <c r="E238" s="2353">
        <v>346758085</v>
      </c>
      <c r="F238" s="2353">
        <v>-40273277</v>
      </c>
      <c r="G238" s="2353">
        <v>-10321486</v>
      </c>
      <c r="H238" s="2353">
        <v>-8417766</v>
      </c>
      <c r="I238" s="2353">
        <v>-2822955</v>
      </c>
      <c r="J238" s="2353">
        <v>10416121699</v>
      </c>
      <c r="K238" s="2354"/>
      <c r="L238" s="2354"/>
      <c r="M238" s="2353">
        <v>10816911349</v>
      </c>
      <c r="O238" s="1798"/>
    </row>
    <row r="239" spans="1:15">
      <c r="A239" s="1376">
        <f t="shared" si="6"/>
        <v>32</v>
      </c>
      <c r="B239" s="2356" t="s">
        <v>962</v>
      </c>
      <c r="C239" s="2357" t="s">
        <v>2052</v>
      </c>
      <c r="D239" s="2353">
        <v>115867049</v>
      </c>
      <c r="E239" s="2353">
        <v>346758085</v>
      </c>
      <c r="F239" s="2353">
        <v>-40273277</v>
      </c>
      <c r="G239" s="2353">
        <v>-10321486</v>
      </c>
      <c r="H239" s="2353">
        <v>-8417766</v>
      </c>
      <c r="I239" s="2353">
        <v>-2822955</v>
      </c>
      <c r="J239" s="2353">
        <v>10416121699</v>
      </c>
      <c r="K239" s="2354"/>
      <c r="L239" s="2354"/>
      <c r="M239" s="2353">
        <v>10816911349</v>
      </c>
      <c r="O239" s="1798">
        <f t="shared" si="7"/>
        <v>10816911</v>
      </c>
    </row>
    <row r="240" spans="1:15" hidden="1">
      <c r="A240" s="1376">
        <f t="shared" si="6"/>
        <v>10</v>
      </c>
      <c r="B240" s="2351">
        <v>6210003000</v>
      </c>
      <c r="C240" s="2352" t="s">
        <v>941</v>
      </c>
      <c r="D240" s="2353">
        <v>279995</v>
      </c>
      <c r="E240" s="2353">
        <v>86697</v>
      </c>
      <c r="F240" s="2353">
        <v>291857</v>
      </c>
      <c r="G240" s="2353">
        <v>-14033684</v>
      </c>
      <c r="H240" s="2353">
        <v>-9345508</v>
      </c>
      <c r="I240" s="2354"/>
      <c r="J240" s="2353">
        <v>-3987565984</v>
      </c>
      <c r="K240" s="2353">
        <v>-497999</v>
      </c>
      <c r="L240" s="2354"/>
      <c r="M240" s="2353">
        <v>-4010784626</v>
      </c>
      <c r="O240" s="1798"/>
    </row>
    <row r="241" spans="1:15" hidden="1">
      <c r="A241" s="1376">
        <f t="shared" si="6"/>
        <v>10</v>
      </c>
      <c r="B241" s="2351">
        <v>5211000800</v>
      </c>
      <c r="C241" s="2352" t="s">
        <v>943</v>
      </c>
      <c r="D241" s="2353">
        <v>1485754</v>
      </c>
      <c r="E241" s="2353">
        <v>2496703</v>
      </c>
      <c r="F241" s="2353">
        <v>293867</v>
      </c>
      <c r="G241" s="2353">
        <v>53646089</v>
      </c>
      <c r="H241" s="2353">
        <v>1546521</v>
      </c>
      <c r="I241" s="2353">
        <v>41927</v>
      </c>
      <c r="J241" s="2353">
        <v>1435688999</v>
      </c>
      <c r="K241" s="2353">
        <v>698804</v>
      </c>
      <c r="L241" s="2354"/>
      <c r="M241" s="2353">
        <v>1495898664</v>
      </c>
      <c r="O241" s="1798"/>
    </row>
    <row r="242" spans="1:15">
      <c r="A242" s="1376">
        <f t="shared" si="6"/>
        <v>32</v>
      </c>
      <c r="B242" s="2356" t="s">
        <v>944</v>
      </c>
      <c r="C242" s="2357" t="s">
        <v>945</v>
      </c>
      <c r="D242" s="2353">
        <v>1765749</v>
      </c>
      <c r="E242" s="2353">
        <v>2583400</v>
      </c>
      <c r="F242" s="2353">
        <v>585724</v>
      </c>
      <c r="G242" s="2353">
        <v>39612405</v>
      </c>
      <c r="H242" s="2353">
        <v>-7798987</v>
      </c>
      <c r="I242" s="2353">
        <v>41927</v>
      </c>
      <c r="J242" s="2353">
        <v>-2551876985</v>
      </c>
      <c r="K242" s="2353">
        <v>200805</v>
      </c>
      <c r="L242" s="2354"/>
      <c r="M242" s="2353">
        <v>-2514885962</v>
      </c>
      <c r="O242" s="1798">
        <f t="shared" si="7"/>
        <v>-2514886</v>
      </c>
    </row>
    <row r="243" spans="1:15" hidden="1">
      <c r="A243" s="1376">
        <f t="shared" si="6"/>
        <v>10</v>
      </c>
      <c r="B243" s="2351">
        <v>5511000300</v>
      </c>
      <c r="C243" s="2352" t="s">
        <v>946</v>
      </c>
      <c r="D243" s="2353">
        <v>-21753226</v>
      </c>
      <c r="E243" s="2353">
        <v>-93768013</v>
      </c>
      <c r="F243" s="2353">
        <v>-10175851</v>
      </c>
      <c r="G243" s="2353">
        <v>-33955409</v>
      </c>
      <c r="H243" s="2353">
        <v>-16129101</v>
      </c>
      <c r="I243" s="2353">
        <v>-28276134</v>
      </c>
      <c r="J243" s="2353">
        <v>-306942907</v>
      </c>
      <c r="K243" s="2353">
        <v>-11470</v>
      </c>
      <c r="L243" s="2354"/>
      <c r="M243" s="2353">
        <v>-511012111</v>
      </c>
      <c r="O243" s="1798"/>
    </row>
    <row r="244" spans="1:15" hidden="1">
      <c r="A244" s="1376">
        <f t="shared" si="6"/>
        <v>10</v>
      </c>
      <c r="B244" s="2351">
        <v>5511000500</v>
      </c>
      <c r="C244" s="2352" t="s">
        <v>947</v>
      </c>
      <c r="D244" s="2353">
        <v>606714125</v>
      </c>
      <c r="E244" s="2353">
        <v>821742327</v>
      </c>
      <c r="F244" s="2353">
        <v>6765887</v>
      </c>
      <c r="G244" s="2353">
        <v>35758027</v>
      </c>
      <c r="H244" s="2353">
        <v>14939957</v>
      </c>
      <c r="I244" s="2353">
        <v>-8086</v>
      </c>
      <c r="J244" s="2353">
        <v>28911542507</v>
      </c>
      <c r="K244" s="2353">
        <v>675917</v>
      </c>
      <c r="L244" s="2354"/>
      <c r="M244" s="2353">
        <v>30398130661</v>
      </c>
      <c r="O244" s="1798"/>
    </row>
    <row r="245" spans="1:15">
      <c r="A245" s="1376">
        <f t="shared" si="6"/>
        <v>32</v>
      </c>
      <c r="B245" s="2356" t="s">
        <v>948</v>
      </c>
      <c r="C245" s="2357" t="s">
        <v>949</v>
      </c>
      <c r="D245" s="2353">
        <v>584960899</v>
      </c>
      <c r="E245" s="2353">
        <v>727974314</v>
      </c>
      <c r="F245" s="2353">
        <v>-3409964</v>
      </c>
      <c r="G245" s="2353">
        <v>1802618</v>
      </c>
      <c r="H245" s="2353">
        <v>-1189144</v>
      </c>
      <c r="I245" s="2353">
        <v>-28284220</v>
      </c>
      <c r="J245" s="2353">
        <v>28604599600</v>
      </c>
      <c r="K245" s="2353">
        <v>664447</v>
      </c>
      <c r="L245" s="2354"/>
      <c r="M245" s="2353">
        <v>29887118550</v>
      </c>
      <c r="O245" s="1798">
        <f t="shared" si="7"/>
        <v>29887119</v>
      </c>
    </row>
    <row r="246" spans="1:15" ht="15" hidden="1" customHeight="1">
      <c r="A246" s="1376">
        <f t="shared" si="6"/>
        <v>10</v>
      </c>
      <c r="B246" s="2351">
        <v>5290000500</v>
      </c>
      <c r="C246" s="2352" t="s">
        <v>950</v>
      </c>
      <c r="D246" s="2353">
        <v>-252564</v>
      </c>
      <c r="E246" s="2353">
        <v>-17315006</v>
      </c>
      <c r="F246" s="2353">
        <v>-1701887</v>
      </c>
      <c r="G246" s="2353">
        <v>-9222586</v>
      </c>
      <c r="H246" s="2353">
        <v>-4617755</v>
      </c>
      <c r="I246" s="2353">
        <v>33843</v>
      </c>
      <c r="J246" s="2353">
        <v>-13420342</v>
      </c>
      <c r="K246" s="2354"/>
      <c r="L246" s="2354"/>
      <c r="M246" s="2353">
        <v>-46496297</v>
      </c>
      <c r="O246" s="1798"/>
    </row>
    <row r="247" spans="1:15" ht="15" hidden="1" customHeight="1">
      <c r="A247" s="1376">
        <f t="shared" si="6"/>
        <v>10</v>
      </c>
      <c r="B247" s="2351">
        <v>5290000400</v>
      </c>
      <c r="C247" s="2352" t="s">
        <v>2279</v>
      </c>
      <c r="D247" s="2354"/>
      <c r="E247" s="2354"/>
      <c r="F247" s="2354"/>
      <c r="G247" s="2354"/>
      <c r="H247" s="2354"/>
      <c r="I247" s="2354"/>
      <c r="J247" s="2354"/>
      <c r="K247" s="2353">
        <v>-186070793</v>
      </c>
      <c r="L247" s="2354"/>
      <c r="M247" s="2353">
        <v>-186070793</v>
      </c>
      <c r="O247" s="1798"/>
    </row>
    <row r="248" spans="1:15" ht="15" hidden="1" customHeight="1">
      <c r="A248" s="1376">
        <f t="shared" si="6"/>
        <v>10</v>
      </c>
      <c r="B248" s="2351">
        <v>5215002000</v>
      </c>
      <c r="C248" s="2352" t="s">
        <v>951</v>
      </c>
      <c r="D248" s="2354"/>
      <c r="E248" s="2354"/>
      <c r="F248" s="2353">
        <v>1125724</v>
      </c>
      <c r="G248" s="2353">
        <v>31168150</v>
      </c>
      <c r="H248" s="2354"/>
      <c r="I248" s="2354"/>
      <c r="J248" s="2353">
        <v>-33098927</v>
      </c>
      <c r="K248" s="2353">
        <v>66894639</v>
      </c>
      <c r="L248" s="2354"/>
      <c r="M248" s="2353">
        <v>66089586</v>
      </c>
      <c r="O248" s="1798"/>
    </row>
    <row r="249" spans="1:15" ht="15" hidden="1" customHeight="1">
      <c r="A249" s="1376">
        <f t="shared" si="6"/>
        <v>10</v>
      </c>
      <c r="B249" s="2351">
        <v>5290000300</v>
      </c>
      <c r="C249" s="2352" t="s">
        <v>952</v>
      </c>
      <c r="D249" s="2353">
        <v>-280063278</v>
      </c>
      <c r="E249" s="2353">
        <v>-63399903</v>
      </c>
      <c r="F249" s="2353">
        <v>49259987</v>
      </c>
      <c r="G249" s="2353">
        <v>39838753</v>
      </c>
      <c r="H249" s="2353">
        <v>-24623456</v>
      </c>
      <c r="I249" s="2353">
        <v>25815405</v>
      </c>
      <c r="J249" s="2353">
        <v>-1307606481</v>
      </c>
      <c r="K249" s="2353">
        <v>30369229</v>
      </c>
      <c r="L249" s="2353">
        <v>-8964676</v>
      </c>
      <c r="M249" s="2353">
        <v>-1539374420</v>
      </c>
      <c r="O249" s="1798"/>
    </row>
    <row r="250" spans="1:15" ht="15" hidden="1" customHeight="1">
      <c r="A250" s="1376">
        <f t="shared" si="6"/>
        <v>10</v>
      </c>
      <c r="B250" s="2351">
        <v>5290000200</v>
      </c>
      <c r="C250" s="2352" t="s">
        <v>953</v>
      </c>
      <c r="D250" s="2354"/>
      <c r="E250" s="2353">
        <v>31120</v>
      </c>
      <c r="F250" s="2353">
        <v>947059</v>
      </c>
      <c r="G250" s="2353">
        <v>3183685</v>
      </c>
      <c r="H250" s="2353">
        <v>3215854</v>
      </c>
      <c r="I250" s="2354"/>
      <c r="J250" s="2353">
        <v>79884598</v>
      </c>
      <c r="K250" s="2353">
        <v>5139563</v>
      </c>
      <c r="L250" s="2354"/>
      <c r="M250" s="2353">
        <v>92401879</v>
      </c>
      <c r="O250" s="1798"/>
    </row>
    <row r="251" spans="1:15" ht="15" hidden="1" customHeight="1">
      <c r="A251" s="1376">
        <f t="shared" si="6"/>
        <v>10</v>
      </c>
      <c r="B251" s="2351">
        <v>5290000100</v>
      </c>
      <c r="C251" s="2352" t="s">
        <v>954</v>
      </c>
      <c r="D251" s="2353">
        <v>761792898</v>
      </c>
      <c r="E251" s="2353">
        <v>1517538470</v>
      </c>
      <c r="F251" s="2353">
        <v>577810102</v>
      </c>
      <c r="G251" s="2353">
        <v>119288778</v>
      </c>
      <c r="H251" s="2353">
        <v>179890382</v>
      </c>
      <c r="I251" s="2354"/>
      <c r="J251" s="2353">
        <v>23579984603</v>
      </c>
      <c r="K251" s="2354"/>
      <c r="L251" s="2353">
        <v>8964676</v>
      </c>
      <c r="M251" s="2353">
        <v>26745269909</v>
      </c>
      <c r="O251" s="1798"/>
    </row>
    <row r="252" spans="1:15" ht="15" customHeight="1">
      <c r="A252" s="1376">
        <f t="shared" si="6"/>
        <v>20</v>
      </c>
      <c r="B252" s="2356" t="s">
        <v>955</v>
      </c>
      <c r="C252" s="2357" t="s">
        <v>956</v>
      </c>
      <c r="D252" s="2353">
        <v>481477056</v>
      </c>
      <c r="E252" s="2353">
        <v>1436854681</v>
      </c>
      <c r="F252" s="2353">
        <v>627440985</v>
      </c>
      <c r="G252" s="2353">
        <v>184256780</v>
      </c>
      <c r="H252" s="2353">
        <v>153865025</v>
      </c>
      <c r="I252" s="2353">
        <v>25849248</v>
      </c>
      <c r="J252" s="2353">
        <v>22305743451</v>
      </c>
      <c r="K252" s="2353">
        <v>-83667362</v>
      </c>
      <c r="L252" s="2355">
        <v>0</v>
      </c>
      <c r="M252" s="2353">
        <v>25131819864</v>
      </c>
      <c r="O252" s="1798">
        <f t="shared" si="7"/>
        <v>25131820</v>
      </c>
    </row>
    <row r="253" spans="1:15" ht="15" hidden="1" customHeight="1">
      <c r="A253" s="1376">
        <f t="shared" si="6"/>
        <v>10</v>
      </c>
      <c r="B253" s="2351">
        <v>6290001000</v>
      </c>
      <c r="C253" s="2352" t="s">
        <v>957</v>
      </c>
      <c r="D253" s="2354"/>
      <c r="E253" s="2354"/>
      <c r="F253" s="2354"/>
      <c r="G253" s="2354"/>
      <c r="H253" s="2354"/>
      <c r="I253" s="2354"/>
      <c r="J253" s="2354"/>
      <c r="K253" s="2354"/>
      <c r="L253" s="2353">
        <v>48143696731</v>
      </c>
      <c r="M253" s="2353">
        <v>48143696731</v>
      </c>
      <c r="O253" s="1798"/>
    </row>
    <row r="254" spans="1:15" ht="15" customHeight="1">
      <c r="A254" s="1376">
        <f t="shared" si="6"/>
        <v>32</v>
      </c>
      <c r="B254" s="2356" t="s">
        <v>958</v>
      </c>
      <c r="C254" s="2357" t="s">
        <v>959</v>
      </c>
      <c r="D254" s="2354"/>
      <c r="E254" s="2354"/>
      <c r="F254" s="2354"/>
      <c r="G254" s="2354"/>
      <c r="H254" s="2354"/>
      <c r="I254" s="2354"/>
      <c r="J254" s="2354"/>
      <c r="K254" s="2354"/>
      <c r="L254" s="2353">
        <v>48143696731</v>
      </c>
      <c r="M254" s="2353">
        <v>48143696731</v>
      </c>
      <c r="O254" s="1798">
        <f t="shared" si="7"/>
        <v>48143697</v>
      </c>
    </row>
    <row r="255" spans="1:15" ht="15" customHeight="1">
      <c r="A255" s="1376">
        <f t="shared" si="6"/>
        <v>6</v>
      </c>
      <c r="B255" s="2361" t="s">
        <v>960</v>
      </c>
      <c r="C255" s="2362" t="s">
        <v>961</v>
      </c>
      <c r="D255" s="2353">
        <v>-3048152065</v>
      </c>
      <c r="E255" s="2353">
        <v>-12849114569</v>
      </c>
      <c r="F255" s="2353">
        <v>-1763263835</v>
      </c>
      <c r="G255" s="2353">
        <v>-745150587</v>
      </c>
      <c r="H255" s="2353">
        <v>-728338335</v>
      </c>
      <c r="I255" s="2353">
        <v>100053762</v>
      </c>
      <c r="J255" s="2353">
        <v>-96482374796</v>
      </c>
      <c r="K255" s="2353">
        <v>-47001310202</v>
      </c>
      <c r="L255" s="2353">
        <v>115516340425</v>
      </c>
      <c r="M255" s="2353">
        <v>-47001310202</v>
      </c>
      <c r="O255" s="1798">
        <f t="shared" ref="O255" si="8">ROUND(M255/1000,0)</f>
        <v>-47001310</v>
      </c>
    </row>
  </sheetData>
  <autoFilter ref="A1:M255" xr:uid="{00000000-0001-0000-0100-000000000000}">
    <filterColumn colId="0">
      <filters>
        <filter val="18"/>
        <filter val="20"/>
        <filter val="22"/>
        <filter val="26"/>
        <filter val="28"/>
        <filter val="32"/>
        <filter val="6"/>
      </filters>
    </filterColumn>
  </autoFilter>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67ED03"/>
  </sheetPr>
  <dimension ref="A1:O26"/>
  <sheetViews>
    <sheetView showGridLines="0" zoomScaleNormal="100" workbookViewId="0">
      <selection activeCell="I8" sqref="I8"/>
    </sheetView>
  </sheetViews>
  <sheetFormatPr baseColWidth="10" defaultColWidth="0" defaultRowHeight="12"/>
  <cols>
    <col min="1" max="1" width="11.28515625" style="440" customWidth="1"/>
    <col min="2" max="2" width="12.7109375" style="440" bestFit="1" customWidth="1"/>
    <col min="3" max="3" width="37.7109375" style="440" customWidth="1"/>
    <col min="4" max="4" width="17.7109375" style="440" customWidth="1"/>
    <col min="5" max="5" width="35.28515625" style="440" customWidth="1"/>
    <col min="6" max="6" width="12.7109375" style="440" customWidth="1"/>
    <col min="7" max="7" width="9.7109375" style="440" customWidth="1"/>
    <col min="8" max="8" width="10.140625" style="440" customWidth="1"/>
    <col min="9" max="9" width="12.42578125" style="440" customWidth="1"/>
    <col min="10" max="11" width="11.42578125" style="440" customWidth="1"/>
    <col min="12" max="16384" width="11.42578125" style="440" hidden="1"/>
  </cols>
  <sheetData>
    <row r="1" spans="2:15" ht="12.75" thickBot="1"/>
    <row r="2" spans="2:15" ht="12" customHeight="1">
      <c r="B2" s="2660" t="s">
        <v>1161</v>
      </c>
      <c r="C2" s="2660" t="s">
        <v>1162</v>
      </c>
      <c r="D2" s="2660" t="s">
        <v>1163</v>
      </c>
      <c r="E2" s="2660" t="s">
        <v>1164</v>
      </c>
      <c r="F2" s="2660" t="s">
        <v>1165</v>
      </c>
      <c r="G2" s="2660" t="s">
        <v>1166</v>
      </c>
      <c r="H2" s="2486">
        <v>45565</v>
      </c>
      <c r="I2" s="2017">
        <f>[29]Activo!$E$2</f>
        <v>45291</v>
      </c>
    </row>
    <row r="3" spans="2:15">
      <c r="B3" s="2661"/>
      <c r="C3" s="2660"/>
      <c r="D3" s="2660"/>
      <c r="E3" s="2660"/>
      <c r="F3" s="2660"/>
      <c r="G3" s="2660"/>
      <c r="H3" s="2018" t="s">
        <v>967</v>
      </c>
      <c r="I3" s="2018" t="s">
        <v>967</v>
      </c>
    </row>
    <row r="4" spans="2:15" ht="24">
      <c r="B4" s="1642" t="s">
        <v>2677</v>
      </c>
      <c r="C4" s="1642" t="s">
        <v>2678</v>
      </c>
      <c r="D4" s="1642" t="s">
        <v>1169</v>
      </c>
      <c r="E4" s="1642" t="s">
        <v>3060</v>
      </c>
      <c r="F4" s="1643" t="s">
        <v>1171</v>
      </c>
      <c r="G4" s="1642" t="s">
        <v>1172</v>
      </c>
      <c r="H4" s="1562">
        <v>12474</v>
      </c>
      <c r="I4" s="1562" t="s">
        <v>1983</v>
      </c>
      <c r="J4" s="441"/>
      <c r="K4" s="441"/>
    </row>
    <row r="5" spans="2:15" ht="24">
      <c r="B5" s="1644" t="s">
        <v>1175</v>
      </c>
      <c r="C5" s="1644" t="s">
        <v>1176</v>
      </c>
      <c r="D5" s="1644" t="s">
        <v>1169</v>
      </c>
      <c r="E5" s="1644" t="s">
        <v>1987</v>
      </c>
      <c r="F5" s="1645" t="s">
        <v>1171</v>
      </c>
      <c r="G5" s="1644" t="s">
        <v>1172</v>
      </c>
      <c r="H5" s="1646">
        <v>2678</v>
      </c>
      <c r="I5" s="1855">
        <v>3707</v>
      </c>
      <c r="J5" s="441"/>
      <c r="K5" s="441"/>
    </row>
    <row r="6" spans="2:15" ht="24">
      <c r="B6" s="1644" t="s">
        <v>1173</v>
      </c>
      <c r="C6" s="1644" t="s">
        <v>2311</v>
      </c>
      <c r="D6" s="1644" t="s">
        <v>1169</v>
      </c>
      <c r="E6" s="1644" t="s">
        <v>3060</v>
      </c>
      <c r="F6" s="1645" t="s">
        <v>1171</v>
      </c>
      <c r="G6" s="1644" t="s">
        <v>1172</v>
      </c>
      <c r="H6" s="1855" t="s">
        <v>1983</v>
      </c>
      <c r="I6" s="1855">
        <v>6552</v>
      </c>
    </row>
    <row r="7" spans="2:15" ht="24">
      <c r="B7" s="1644" t="s">
        <v>1175</v>
      </c>
      <c r="C7" s="1644" t="s">
        <v>1176</v>
      </c>
      <c r="D7" s="1644" t="s">
        <v>1169</v>
      </c>
      <c r="E7" s="1644" t="s">
        <v>2616</v>
      </c>
      <c r="F7" s="1645" t="s">
        <v>1171</v>
      </c>
      <c r="G7" s="1644" t="s">
        <v>1172</v>
      </c>
      <c r="H7" s="1646" t="s">
        <v>1983</v>
      </c>
      <c r="I7" s="1646">
        <v>575</v>
      </c>
    </row>
    <row r="8" spans="2:15" s="442" customFormat="1" ht="24">
      <c r="B8" s="1644" t="s">
        <v>2104</v>
      </c>
      <c r="C8" s="1644" t="s">
        <v>2105</v>
      </c>
      <c r="D8" s="1644" t="s">
        <v>1169</v>
      </c>
      <c r="E8" s="1644" t="s">
        <v>2477</v>
      </c>
      <c r="F8" s="1645" t="s">
        <v>1171</v>
      </c>
      <c r="G8" s="1644" t="s">
        <v>1172</v>
      </c>
      <c r="H8" s="1646" t="s">
        <v>1983</v>
      </c>
      <c r="I8" s="1646">
        <v>3547</v>
      </c>
    </row>
    <row r="9" spans="2:15">
      <c r="B9" s="2019" t="s">
        <v>1109</v>
      </c>
      <c r="C9" s="2016"/>
      <c r="D9" s="2016"/>
      <c r="E9" s="2016"/>
      <c r="F9" s="2020"/>
      <c r="G9" s="2020"/>
      <c r="H9" s="2020">
        <f>+SUM(H4:H8)</f>
        <v>15152</v>
      </c>
      <c r="I9" s="2020">
        <f>+SUM(I4:I8)</f>
        <v>14381</v>
      </c>
    </row>
    <row r="10" spans="2:15">
      <c r="C10" s="443"/>
    </row>
    <row r="11" spans="2:15">
      <c r="C11" s="443"/>
    </row>
    <row r="12" spans="2:15">
      <c r="C12" s="443"/>
      <c r="H12" s="444"/>
      <c r="I12" s="444"/>
    </row>
    <row r="13" spans="2:15">
      <c r="H13" s="243">
        <f>+H9-Activo!D9</f>
        <v>0</v>
      </c>
      <c r="I13" s="243">
        <f>+I9-Activo!E9</f>
        <v>0</v>
      </c>
      <c r="N13" s="440">
        <f>+J13</f>
        <v>0</v>
      </c>
      <c r="O13" s="440">
        <v>0</v>
      </c>
    </row>
    <row r="14" spans="2:15">
      <c r="N14" s="440">
        <f>+J14</f>
        <v>0</v>
      </c>
    </row>
    <row r="16" spans="2:15" ht="15.75" thickBot="1">
      <c r="B16" s="2483"/>
      <c r="C16"/>
      <c r="D16"/>
      <c r="E16"/>
      <c r="F16"/>
      <c r="G16"/>
      <c r="H16"/>
      <c r="I16"/>
    </row>
    <row r="17" spans="2:9">
      <c r="B17" s="2484" t="s">
        <v>1314</v>
      </c>
      <c r="C17" s="2665" t="s">
        <v>1162</v>
      </c>
      <c r="D17" s="2665" t="s">
        <v>1163</v>
      </c>
      <c r="E17" s="2665" t="s">
        <v>1164</v>
      </c>
      <c r="F17" s="2665" t="s">
        <v>1165</v>
      </c>
      <c r="G17" s="2665" t="s">
        <v>1166</v>
      </c>
      <c r="H17" s="2486">
        <v>45565</v>
      </c>
      <c r="I17" s="2486">
        <v>45291</v>
      </c>
    </row>
    <row r="18" spans="2:9" ht="24.75" thickBot="1">
      <c r="B18" s="2485" t="s">
        <v>3059</v>
      </c>
      <c r="C18" s="2666"/>
      <c r="D18" s="2666"/>
      <c r="E18" s="2666"/>
      <c r="F18" s="2666"/>
      <c r="G18" s="2666"/>
      <c r="H18" s="2487" t="s">
        <v>967</v>
      </c>
      <c r="I18" s="2487" t="s">
        <v>967</v>
      </c>
    </row>
    <row r="19" spans="2:9" ht="24">
      <c r="B19" s="2488" t="s">
        <v>2677</v>
      </c>
      <c r="C19" s="2489" t="s">
        <v>2678</v>
      </c>
      <c r="D19" s="2489" t="s">
        <v>1169</v>
      </c>
      <c r="E19" s="2489" t="s">
        <v>3060</v>
      </c>
      <c r="F19" s="2490" t="s">
        <v>1171</v>
      </c>
      <c r="G19" s="2489" t="s">
        <v>1172</v>
      </c>
      <c r="H19" s="1868">
        <v>12474</v>
      </c>
      <c r="I19" s="2491" t="s">
        <v>1983</v>
      </c>
    </row>
    <row r="20" spans="2:9" ht="24">
      <c r="B20" s="2488" t="s">
        <v>1175</v>
      </c>
      <c r="C20" s="2489" t="s">
        <v>1176</v>
      </c>
      <c r="D20" s="2489" t="s">
        <v>1169</v>
      </c>
      <c r="E20" s="2489" t="s">
        <v>1987</v>
      </c>
      <c r="F20" s="2490" t="s">
        <v>1171</v>
      </c>
      <c r="G20" s="2489" t="s">
        <v>1172</v>
      </c>
      <c r="H20" s="1868">
        <v>2678</v>
      </c>
      <c r="I20" s="1868">
        <v>3707</v>
      </c>
    </row>
    <row r="21" spans="2:9" ht="24">
      <c r="B21" s="2488" t="s">
        <v>1173</v>
      </c>
      <c r="C21" s="2489" t="s">
        <v>2311</v>
      </c>
      <c r="D21" s="2489" t="s">
        <v>1169</v>
      </c>
      <c r="E21" s="2489" t="s">
        <v>3060</v>
      </c>
      <c r="F21" s="2490" t="s">
        <v>1171</v>
      </c>
      <c r="G21" s="2489" t="s">
        <v>1172</v>
      </c>
      <c r="H21" s="2491" t="s">
        <v>1983</v>
      </c>
      <c r="I21" s="1868">
        <v>6552</v>
      </c>
    </row>
    <row r="22" spans="2:9" ht="24">
      <c r="B22" s="2488" t="s">
        <v>1175</v>
      </c>
      <c r="C22" s="2489" t="s">
        <v>1176</v>
      </c>
      <c r="D22" s="2489" t="s">
        <v>1169</v>
      </c>
      <c r="E22" s="2489" t="s">
        <v>2616</v>
      </c>
      <c r="F22" s="2490" t="s">
        <v>1171</v>
      </c>
      <c r="G22" s="2489" t="s">
        <v>1172</v>
      </c>
      <c r="H22" s="2491" t="s">
        <v>1983</v>
      </c>
      <c r="I22" s="2492">
        <v>575</v>
      </c>
    </row>
    <row r="23" spans="2:9" ht="24.75" thickBot="1">
      <c r="B23" s="2488" t="s">
        <v>2104</v>
      </c>
      <c r="C23" s="2489" t="s">
        <v>2105</v>
      </c>
      <c r="D23" s="2489" t="s">
        <v>1169</v>
      </c>
      <c r="E23" s="2489" t="s">
        <v>2477</v>
      </c>
      <c r="F23" s="2490" t="s">
        <v>1171</v>
      </c>
      <c r="G23" s="2489" t="s">
        <v>1172</v>
      </c>
      <c r="H23" s="2491" t="s">
        <v>1983</v>
      </c>
      <c r="I23" s="2493">
        <v>3547</v>
      </c>
    </row>
    <row r="24" spans="2:9" ht="12.75" thickBot="1">
      <c r="B24" s="2662" t="s">
        <v>3061</v>
      </c>
      <c r="C24" s="2663"/>
      <c r="D24" s="2663"/>
      <c r="E24" s="2663"/>
      <c r="F24" s="2663"/>
      <c r="G24" s="2664"/>
      <c r="H24" s="2494">
        <v>15152</v>
      </c>
      <c r="I24" s="2494">
        <v>14381</v>
      </c>
    </row>
    <row r="26" spans="2:9">
      <c r="D26" s="440" t="e">
        <f>+ROUND((#REF!/(#REF!+D6+#REF!+D4)),3)</f>
        <v>#REF!</v>
      </c>
    </row>
  </sheetData>
  <mergeCells count="12">
    <mergeCell ref="B24:G24"/>
    <mergeCell ref="C17:C18"/>
    <mergeCell ref="D17:D18"/>
    <mergeCell ref="E17:E18"/>
    <mergeCell ref="F17:F18"/>
    <mergeCell ref="G17:G18"/>
    <mergeCell ref="G2:G3"/>
    <mergeCell ref="B2:B3"/>
    <mergeCell ref="C2:C3"/>
    <mergeCell ref="D2:D3"/>
    <mergeCell ref="E2:E3"/>
    <mergeCell ref="F2:F3"/>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67ED03"/>
  </sheetPr>
  <dimension ref="A2:L16"/>
  <sheetViews>
    <sheetView showGridLines="0" topLeftCell="A4" zoomScaleNormal="100" workbookViewId="0">
      <selection activeCell="H13" sqref="H13"/>
    </sheetView>
  </sheetViews>
  <sheetFormatPr baseColWidth="10" defaultColWidth="0" defaultRowHeight="0" customHeight="1" zeroHeight="1"/>
  <cols>
    <col min="1" max="1" width="7.85546875" style="440" customWidth="1"/>
    <col min="2" max="2" width="13.5703125" style="1563" customWidth="1"/>
    <col min="3" max="3" width="23.85546875" style="1563" customWidth="1"/>
    <col min="4" max="4" width="13.42578125" style="1563" customWidth="1"/>
    <col min="5" max="5" width="37.7109375" style="1563" customWidth="1"/>
    <col min="6" max="6" width="8.5703125" style="1563" customWidth="1"/>
    <col min="7" max="7" width="25.7109375" style="1563" customWidth="1"/>
    <col min="8" max="9" width="10.28515625" style="1563" bestFit="1" customWidth="1"/>
    <col min="10" max="10" width="11.42578125" style="440" customWidth="1"/>
    <col min="11" max="12" width="13.42578125" style="440" hidden="1" customWidth="1"/>
    <col min="13" max="16384" width="11.42578125" style="440" hidden="1"/>
  </cols>
  <sheetData>
    <row r="2" spans="2:9" ht="12" customHeight="1">
      <c r="B2" s="2667" t="s">
        <v>1161</v>
      </c>
      <c r="C2" s="2667" t="s">
        <v>1162</v>
      </c>
      <c r="D2" s="2667" t="s">
        <v>1163</v>
      </c>
      <c r="E2" s="2667" t="s">
        <v>1164</v>
      </c>
      <c r="F2" s="2667" t="s">
        <v>1165</v>
      </c>
      <c r="G2" s="2667" t="s">
        <v>1166</v>
      </c>
      <c r="H2" s="1499">
        <f>+'N6 CxC Relacionadas'!H2</f>
        <v>45565</v>
      </c>
      <c r="I2" s="1499">
        <f>[29]Activo!$E$2</f>
        <v>45291</v>
      </c>
    </row>
    <row r="3" spans="2:9" ht="12">
      <c r="B3" s="2669"/>
      <c r="C3" s="2668"/>
      <c r="D3" s="2668"/>
      <c r="E3" s="2668"/>
      <c r="F3" s="2668"/>
      <c r="G3" s="2668"/>
      <c r="H3" s="1500" t="s">
        <v>967</v>
      </c>
      <c r="I3" s="1500" t="s">
        <v>967</v>
      </c>
    </row>
    <row r="4" spans="2:9" ht="24">
      <c r="B4" s="1647" t="s">
        <v>1173</v>
      </c>
      <c r="C4" s="1647" t="s">
        <v>2311</v>
      </c>
      <c r="D4" s="1647" t="s">
        <v>1169</v>
      </c>
      <c r="E4" s="1647" t="s">
        <v>1183</v>
      </c>
      <c r="F4" s="1648" t="s">
        <v>1171</v>
      </c>
      <c r="G4" s="1647" t="s">
        <v>2615</v>
      </c>
      <c r="H4" s="2015">
        <v>608416</v>
      </c>
      <c r="I4" s="1649">
        <v>251121</v>
      </c>
    </row>
    <row r="5" spans="2:9" ht="24">
      <c r="B5" s="1650" t="s">
        <v>2319</v>
      </c>
      <c r="C5" s="1650" t="s">
        <v>1989</v>
      </c>
      <c r="D5" s="1650" t="s">
        <v>1169</v>
      </c>
      <c r="E5" s="1650" t="s">
        <v>2417</v>
      </c>
      <c r="F5" s="1651" t="s">
        <v>1171</v>
      </c>
      <c r="G5" s="1650" t="s">
        <v>1172</v>
      </c>
      <c r="H5" s="2015">
        <v>23018</v>
      </c>
      <c r="I5" s="2015">
        <v>302272</v>
      </c>
    </row>
    <row r="6" spans="2:9" ht="24">
      <c r="B6" s="1650" t="s">
        <v>2319</v>
      </c>
      <c r="C6" s="1650" t="s">
        <v>1989</v>
      </c>
      <c r="D6" s="1650" t="s">
        <v>1169</v>
      </c>
      <c r="E6" s="1650" t="s">
        <v>1187</v>
      </c>
      <c r="F6" s="1651" t="s">
        <v>1171</v>
      </c>
      <c r="G6" s="1650" t="s">
        <v>1172</v>
      </c>
      <c r="H6" s="2015">
        <v>12289</v>
      </c>
      <c r="I6" s="2015">
        <v>237929</v>
      </c>
    </row>
    <row r="7" spans="2:9" ht="24">
      <c r="B7" s="1650" t="s">
        <v>1177</v>
      </c>
      <c r="C7" s="1650" t="s">
        <v>2617</v>
      </c>
      <c r="D7" s="1650" t="s">
        <v>1169</v>
      </c>
      <c r="E7" s="1650" t="s">
        <v>1189</v>
      </c>
      <c r="F7" s="1651" t="s">
        <v>1171</v>
      </c>
      <c r="G7" s="1650" t="s">
        <v>1172</v>
      </c>
      <c r="H7" s="2015">
        <v>23241</v>
      </c>
      <c r="I7" s="2015">
        <v>163810</v>
      </c>
    </row>
    <row r="8" spans="2:9" ht="24">
      <c r="B8" s="1650" t="s">
        <v>1177</v>
      </c>
      <c r="C8" s="1650" t="s">
        <v>2617</v>
      </c>
      <c r="D8" s="1650" t="s">
        <v>1169</v>
      </c>
      <c r="E8" s="1650" t="s">
        <v>1190</v>
      </c>
      <c r="F8" s="1651" t="s">
        <v>1171</v>
      </c>
      <c r="G8" s="1650" t="s">
        <v>1172</v>
      </c>
      <c r="H8" s="2015">
        <v>122498</v>
      </c>
      <c r="I8" s="2015">
        <v>125224</v>
      </c>
    </row>
    <row r="9" spans="2:9" ht="24">
      <c r="B9" s="1650" t="s">
        <v>1177</v>
      </c>
      <c r="C9" s="1650" t="s">
        <v>2617</v>
      </c>
      <c r="D9" s="1650" t="s">
        <v>1169</v>
      </c>
      <c r="E9" s="1312" t="s">
        <v>1187</v>
      </c>
      <c r="F9" s="1651" t="s">
        <v>1188</v>
      </c>
      <c r="G9" s="1650" t="s">
        <v>1172</v>
      </c>
      <c r="H9" s="2015">
        <v>382211</v>
      </c>
      <c r="I9" s="2015">
        <v>218244</v>
      </c>
    </row>
    <row r="10" spans="2:9" ht="24">
      <c r="B10" s="1650" t="s">
        <v>1195</v>
      </c>
      <c r="C10" s="1644" t="s">
        <v>1196</v>
      </c>
      <c r="D10" s="1650" t="s">
        <v>1194</v>
      </c>
      <c r="E10" s="1650" t="s">
        <v>2131</v>
      </c>
      <c r="F10" s="1651" t="s">
        <v>1171</v>
      </c>
      <c r="G10" s="1650" t="s">
        <v>1172</v>
      </c>
      <c r="H10" s="2015">
        <v>0</v>
      </c>
      <c r="I10" s="2015">
        <v>12881</v>
      </c>
    </row>
    <row r="11" spans="2:9" ht="24">
      <c r="B11" s="1650" t="s">
        <v>1175</v>
      </c>
      <c r="C11" s="1644" t="s">
        <v>1176</v>
      </c>
      <c r="D11" s="1650" t="s">
        <v>1169</v>
      </c>
      <c r="E11" s="1650" t="s">
        <v>1186</v>
      </c>
      <c r="F11" s="1651" t="s">
        <v>1171</v>
      </c>
      <c r="G11" s="1650" t="s">
        <v>1172</v>
      </c>
      <c r="H11" s="1652">
        <v>0</v>
      </c>
      <c r="I11" s="2015">
        <v>267072</v>
      </c>
    </row>
    <row r="12" spans="2:9" ht="24">
      <c r="B12" s="1650" t="s">
        <v>2152</v>
      </c>
      <c r="C12" s="1650" t="s">
        <v>2153</v>
      </c>
      <c r="D12" s="1650" t="s">
        <v>2026</v>
      </c>
      <c r="E12" s="1650" t="s">
        <v>1987</v>
      </c>
      <c r="F12" s="1651" t="s">
        <v>1171</v>
      </c>
      <c r="G12" s="1650" t="s">
        <v>1172</v>
      </c>
      <c r="H12" s="1652">
        <v>45185</v>
      </c>
      <c r="I12" s="1652">
        <v>4947</v>
      </c>
    </row>
    <row r="13" spans="2:9" ht="24">
      <c r="B13" s="1650" t="s">
        <v>3027</v>
      </c>
      <c r="C13" s="1650" t="s">
        <v>3028</v>
      </c>
      <c r="D13" s="1650" t="s">
        <v>1169</v>
      </c>
      <c r="E13" s="1650" t="s">
        <v>3018</v>
      </c>
      <c r="F13" s="1651" t="s">
        <v>1171</v>
      </c>
      <c r="G13" s="1650" t="s">
        <v>1172</v>
      </c>
      <c r="H13" s="1652">
        <v>876</v>
      </c>
      <c r="I13" s="1652"/>
    </row>
    <row r="14" spans="2:9" ht="12">
      <c r="B14" s="1501" t="s">
        <v>1109</v>
      </c>
      <c r="C14" s="1501"/>
      <c r="D14" s="1501"/>
      <c r="E14" s="1501"/>
      <c r="F14" s="1501"/>
      <c r="G14" s="1501"/>
      <c r="H14" s="1502">
        <f>+SUM(H4:H13)</f>
        <v>1217734</v>
      </c>
      <c r="I14" s="1502">
        <f>+SUM(I4:I12)</f>
        <v>1583500</v>
      </c>
    </row>
    <row r="15" spans="2:9" ht="12">
      <c r="H15" s="2538">
        <v>1216858</v>
      </c>
      <c r="I15" s="2539">
        <f>+H15-H14</f>
        <v>-876</v>
      </c>
    </row>
    <row r="16" spans="2:9" ht="12">
      <c r="B16" s="1564" t="s">
        <v>1110</v>
      </c>
      <c r="C16" s="1564"/>
      <c r="D16" s="1564"/>
      <c r="E16" s="1564"/>
      <c r="F16" s="1564"/>
      <c r="G16" s="1564"/>
      <c r="H16" s="1565">
        <f>+H14-Pasivo!D8</f>
        <v>0</v>
      </c>
      <c r="I16" s="1565">
        <f>+I14-Pasivo!E8</f>
        <v>0</v>
      </c>
    </row>
  </sheetData>
  <mergeCells count="6">
    <mergeCell ref="G2:G3"/>
    <mergeCell ref="B2:B3"/>
    <mergeCell ref="C2:C3"/>
    <mergeCell ref="D2:D3"/>
    <mergeCell ref="E2:E3"/>
    <mergeCell ref="F2:F3"/>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67ED03"/>
  </sheetPr>
  <dimension ref="B1:O25"/>
  <sheetViews>
    <sheetView showGridLines="0" zoomScaleNormal="100" workbookViewId="0">
      <selection activeCell="C6" sqref="C6"/>
    </sheetView>
  </sheetViews>
  <sheetFormatPr baseColWidth="10" defaultColWidth="11.42578125" defaultRowHeight="12"/>
  <cols>
    <col min="1" max="1" width="3.5703125" style="1493" customWidth="1"/>
    <col min="2" max="2" width="14.28515625" style="1493" customWidth="1"/>
    <col min="3" max="3" width="33.5703125" style="1493" bestFit="1" customWidth="1"/>
    <col min="4" max="4" width="21.42578125" style="1493" customWidth="1"/>
    <col min="5" max="5" width="6.5703125" style="1493" bestFit="1" customWidth="1"/>
    <col min="6" max="6" width="37.28515625" style="1493" customWidth="1"/>
    <col min="7" max="7" width="7.42578125" style="1493" customWidth="1"/>
    <col min="8" max="11" width="13.5703125" style="1493" customWidth="1"/>
    <col min="12" max="12" width="11.7109375" style="1493" customWidth="1"/>
    <col min="13" max="13" width="12" style="1493" customWidth="1"/>
    <col min="14" max="14" width="11.7109375" style="1493" customWidth="1"/>
    <col min="15" max="15" width="12" style="1493" customWidth="1"/>
    <col min="16" max="16" width="11.7109375" style="1493" customWidth="1"/>
    <col min="17" max="16384" width="11.42578125" style="1493"/>
  </cols>
  <sheetData>
    <row r="1" spans="2:15">
      <c r="H1" s="2288">
        <v>21473862000</v>
      </c>
    </row>
    <row r="3" spans="2:15" ht="10.35" customHeight="1">
      <c r="B3" s="2670" t="s">
        <v>1197</v>
      </c>
      <c r="C3" s="2670" t="s">
        <v>1198</v>
      </c>
      <c r="D3" s="2670" t="s">
        <v>1199</v>
      </c>
      <c r="E3" s="2670" t="s">
        <v>2709</v>
      </c>
      <c r="F3" s="2670" t="s">
        <v>1200</v>
      </c>
      <c r="G3" s="2670" t="s">
        <v>1201</v>
      </c>
      <c r="H3" s="2670" t="s">
        <v>967</v>
      </c>
      <c r="I3" s="2670"/>
      <c r="J3" s="2671" t="s">
        <v>967</v>
      </c>
      <c r="K3" s="2671"/>
      <c r="L3" s="2672" t="s">
        <v>967</v>
      </c>
      <c r="M3" s="2672"/>
      <c r="N3" s="2672" t="s">
        <v>967</v>
      </c>
      <c r="O3" s="2672"/>
    </row>
    <row r="4" spans="2:15" ht="33.6" customHeight="1">
      <c r="B4" s="2670"/>
      <c r="C4" s="2670"/>
      <c r="D4" s="2670"/>
      <c r="E4" s="2670"/>
      <c r="F4" s="2670"/>
      <c r="G4" s="2670"/>
      <c r="H4" s="2673">
        <f>+Resultado!D2</f>
        <v>45565</v>
      </c>
      <c r="I4" s="2673"/>
      <c r="J4" s="2673">
        <f>+Resultado!E2</f>
        <v>45199</v>
      </c>
      <c r="K4" s="2673"/>
      <c r="L4" s="2674" t="str">
        <f>+Resultado!F2</f>
        <v>01-07-2024
30-09-2024</v>
      </c>
      <c r="M4" s="2674"/>
      <c r="N4" s="2674" t="str">
        <f>+Resultado!G2</f>
        <v>01-07-2023
30-09-2023</v>
      </c>
      <c r="O4" s="2674"/>
    </row>
    <row r="5" spans="2:15" ht="10.35" customHeight="1">
      <c r="B5" s="2670"/>
      <c r="C5" s="2670"/>
      <c r="D5" s="2670"/>
      <c r="E5" s="2670"/>
      <c r="F5" s="2670"/>
      <c r="G5" s="2670"/>
      <c r="H5" s="2261" t="s">
        <v>1202</v>
      </c>
      <c r="I5" s="2261" t="s">
        <v>1203</v>
      </c>
      <c r="J5" s="2290" t="s">
        <v>1202</v>
      </c>
      <c r="K5" s="2290" t="s">
        <v>1203</v>
      </c>
      <c r="L5" s="2291"/>
      <c r="M5" s="2291"/>
      <c r="N5" s="2291"/>
      <c r="O5" s="2291"/>
    </row>
    <row r="6" spans="2:15" ht="30" customHeight="1">
      <c r="B6" s="2292" t="s">
        <v>2152</v>
      </c>
      <c r="C6" s="2293" t="s">
        <v>2153</v>
      </c>
      <c r="D6" s="2293" t="s">
        <v>2026</v>
      </c>
      <c r="E6" s="2293" t="s">
        <v>1446</v>
      </c>
      <c r="F6" s="2293" t="s">
        <v>1052</v>
      </c>
      <c r="G6" s="2294" t="s">
        <v>1341</v>
      </c>
      <c r="H6" s="2295">
        <v>21473862</v>
      </c>
      <c r="I6" s="2295">
        <v>0</v>
      </c>
      <c r="J6" s="2295">
        <v>11642002</v>
      </c>
      <c r="K6" s="2295">
        <v>0</v>
      </c>
      <c r="L6" s="2295">
        <v>21473862</v>
      </c>
      <c r="M6" s="2295">
        <v>0</v>
      </c>
      <c r="N6" s="2295">
        <v>11642002</v>
      </c>
      <c r="O6" s="2295">
        <v>0</v>
      </c>
    </row>
    <row r="7" spans="2:15" ht="52.5" customHeight="1">
      <c r="B7" s="2292" t="s">
        <v>1441</v>
      </c>
      <c r="C7" s="2293" t="s">
        <v>2311</v>
      </c>
      <c r="D7" s="2293" t="s">
        <v>1169</v>
      </c>
      <c r="E7" s="2293" t="s">
        <v>1446</v>
      </c>
      <c r="F7" s="2293" t="s">
        <v>3036</v>
      </c>
      <c r="G7" s="2294" t="s">
        <v>1341</v>
      </c>
      <c r="H7" s="2295">
        <v>3336029</v>
      </c>
      <c r="I7" s="2295">
        <v>-2618564</v>
      </c>
      <c r="J7" s="2295">
        <v>2708614</v>
      </c>
      <c r="K7" s="2295">
        <v>-2289083</v>
      </c>
      <c r="L7" s="2295">
        <v>1043303.5959999999</v>
      </c>
      <c r="M7" s="2295">
        <v>-847697.3926470587</v>
      </c>
      <c r="N7" s="2295">
        <v>1425605</v>
      </c>
      <c r="O7" s="2295">
        <v>-1250546</v>
      </c>
    </row>
    <row r="8" spans="2:15" ht="36" customHeight="1">
      <c r="B8" s="2292" t="s">
        <v>1177</v>
      </c>
      <c r="C8" s="2296" t="s">
        <v>2315</v>
      </c>
      <c r="D8" s="2293" t="s">
        <v>1169</v>
      </c>
      <c r="E8" s="2293" t="s">
        <v>1446</v>
      </c>
      <c r="F8" s="2293" t="s">
        <v>2518</v>
      </c>
      <c r="G8" s="2294" t="s">
        <v>1341</v>
      </c>
      <c r="H8" s="2295">
        <v>2076861</v>
      </c>
      <c r="I8" s="2295">
        <v>-1862805</v>
      </c>
      <c r="J8" s="2295">
        <v>4224636</v>
      </c>
      <c r="K8" s="2295">
        <v>-3403632</v>
      </c>
      <c r="L8" s="2295">
        <v>828901.43100000033</v>
      </c>
      <c r="M8" s="2295">
        <v>-705208.52400000044</v>
      </c>
      <c r="N8" s="2295">
        <v>3368908</v>
      </c>
      <c r="O8" s="2295">
        <v>-2765796</v>
      </c>
    </row>
    <row r="9" spans="2:15" ht="36" customHeight="1">
      <c r="B9" s="2292" t="s">
        <v>2104</v>
      </c>
      <c r="C9" s="2296" t="s">
        <v>2105</v>
      </c>
      <c r="D9" s="2293" t="s">
        <v>1169</v>
      </c>
      <c r="E9" s="2293" t="s">
        <v>1446</v>
      </c>
      <c r="F9" s="2293" t="s">
        <v>3037</v>
      </c>
      <c r="G9" s="2294" t="s">
        <v>1341</v>
      </c>
      <c r="H9" s="2295">
        <v>0</v>
      </c>
      <c r="I9" s="2295">
        <v>0</v>
      </c>
      <c r="J9" s="2295">
        <v>17812</v>
      </c>
      <c r="K9" s="2295">
        <v>14968</v>
      </c>
      <c r="L9" s="2295">
        <v>0</v>
      </c>
      <c r="M9" s="2295">
        <v>0</v>
      </c>
      <c r="N9" s="2295">
        <v>17812</v>
      </c>
      <c r="O9" s="2295">
        <v>14968</v>
      </c>
    </row>
    <row r="10" spans="2:15" ht="24">
      <c r="B10" s="2292" t="s">
        <v>1444</v>
      </c>
      <c r="C10" s="2293" t="s">
        <v>1196</v>
      </c>
      <c r="D10" s="2293" t="s">
        <v>1194</v>
      </c>
      <c r="E10" s="2293" t="s">
        <v>1446</v>
      </c>
      <c r="F10" s="2293" t="s">
        <v>2710</v>
      </c>
      <c r="G10" s="2294" t="s">
        <v>1341</v>
      </c>
      <c r="H10" s="2295">
        <v>775277</v>
      </c>
      <c r="I10" s="2295">
        <v>-651493</v>
      </c>
      <c r="J10" s="2295">
        <v>5465021</v>
      </c>
      <c r="K10" s="2295">
        <v>-4592454</v>
      </c>
      <c r="L10" s="2295">
        <v>216360</v>
      </c>
      <c r="M10" s="2295">
        <v>-181815</v>
      </c>
      <c r="N10" s="2295">
        <v>724792</v>
      </c>
      <c r="O10" s="2295">
        <v>-609069</v>
      </c>
    </row>
    <row r="11" spans="2:15" ht="48" customHeight="1">
      <c r="B11" s="2292" t="s">
        <v>1442</v>
      </c>
      <c r="C11" s="2293" t="s">
        <v>1449</v>
      </c>
      <c r="D11" s="2293" t="s">
        <v>1450</v>
      </c>
      <c r="E11" s="2293" t="s">
        <v>1446</v>
      </c>
      <c r="F11" s="2293" t="s">
        <v>2711</v>
      </c>
      <c r="G11" s="2294" t="s">
        <v>1341</v>
      </c>
      <c r="H11" s="2295">
        <v>551028</v>
      </c>
      <c r="I11" s="2295">
        <v>-463049</v>
      </c>
      <c r="J11" s="2295">
        <v>3081902</v>
      </c>
      <c r="K11" s="2295">
        <v>-2589834</v>
      </c>
      <c r="L11" s="2295">
        <v>0</v>
      </c>
      <c r="M11" s="2295">
        <v>0</v>
      </c>
      <c r="N11" s="2295">
        <v>3081902</v>
      </c>
      <c r="O11" s="2295">
        <v>-2589834</v>
      </c>
    </row>
    <row r="12" spans="2:15" ht="32.65" customHeight="1">
      <c r="B12" s="2297" t="s">
        <v>1988</v>
      </c>
      <c r="C12" s="2298" t="s">
        <v>1989</v>
      </c>
      <c r="D12" s="2298" t="s">
        <v>1169</v>
      </c>
      <c r="E12" s="2298" t="s">
        <v>3038</v>
      </c>
      <c r="F12" s="2298" t="s">
        <v>2712</v>
      </c>
      <c r="G12" s="2294" t="s">
        <v>1343</v>
      </c>
      <c r="H12" s="2295">
        <v>891335</v>
      </c>
      <c r="I12" s="2295">
        <v>356212</v>
      </c>
      <c r="J12" s="2295">
        <v>1488305</v>
      </c>
      <c r="K12" s="2295">
        <v>-1424098</v>
      </c>
      <c r="L12" s="2295">
        <v>81324.51800000004</v>
      </c>
      <c r="M12" s="2295">
        <v>-81324.51800000004</v>
      </c>
      <c r="N12" s="2295">
        <v>266133</v>
      </c>
      <c r="O12" s="2295">
        <v>-242836</v>
      </c>
    </row>
    <row r="13" spans="2:15" ht="27.6" customHeight="1">
      <c r="B13" s="2292" t="s">
        <v>1445</v>
      </c>
      <c r="C13" s="2293" t="s">
        <v>1453</v>
      </c>
      <c r="D13" s="2293" t="s">
        <v>1169</v>
      </c>
      <c r="E13" s="2293" t="s">
        <v>1446</v>
      </c>
      <c r="F13" s="2293" t="s">
        <v>2713</v>
      </c>
      <c r="G13" s="2294" t="s">
        <v>1341</v>
      </c>
      <c r="H13" s="2295">
        <v>234720</v>
      </c>
      <c r="I13" s="2295">
        <v>-227531</v>
      </c>
      <c r="J13" s="2295">
        <v>347653</v>
      </c>
      <c r="K13" s="2295">
        <v>-345474</v>
      </c>
      <c r="L13" s="2295">
        <v>82722.741999999998</v>
      </c>
      <c r="M13" s="2295">
        <v>-82722.570747899154</v>
      </c>
      <c r="N13" s="2295">
        <v>255586</v>
      </c>
      <c r="O13" s="2295">
        <v>-255586</v>
      </c>
    </row>
    <row r="14" spans="2:15" ht="29.65" customHeight="1">
      <c r="B14" s="2292" t="s">
        <v>2063</v>
      </c>
      <c r="C14" s="2293" t="s">
        <v>2310</v>
      </c>
      <c r="D14" s="2293" t="s">
        <v>1169</v>
      </c>
      <c r="E14" s="2293" t="s">
        <v>3038</v>
      </c>
      <c r="F14" s="2293" t="s">
        <v>2065</v>
      </c>
      <c r="G14" s="2294" t="s">
        <v>1343</v>
      </c>
      <c r="H14" s="2295">
        <v>0</v>
      </c>
      <c r="I14" s="2295">
        <v>0</v>
      </c>
      <c r="J14" s="2295">
        <v>601155</v>
      </c>
      <c r="K14" s="2295">
        <v>-505172</v>
      </c>
      <c r="L14" s="2295">
        <v>0</v>
      </c>
      <c r="M14" s="2295">
        <v>0</v>
      </c>
      <c r="N14" s="2295">
        <v>0</v>
      </c>
      <c r="O14" s="2295">
        <v>0</v>
      </c>
    </row>
    <row r="15" spans="2:15" ht="24">
      <c r="B15" s="2299" t="s">
        <v>1167</v>
      </c>
      <c r="C15" s="2300" t="s">
        <v>1168</v>
      </c>
      <c r="D15" s="2301" t="s">
        <v>1169</v>
      </c>
      <c r="E15" s="2301" t="s">
        <v>1446</v>
      </c>
      <c r="F15" s="2301" t="s">
        <v>1447</v>
      </c>
      <c r="G15" s="2302" t="s">
        <v>1341</v>
      </c>
      <c r="H15" s="2303">
        <v>0</v>
      </c>
      <c r="I15" s="2303">
        <v>0</v>
      </c>
      <c r="J15" s="2303">
        <v>177344</v>
      </c>
      <c r="K15" s="2303">
        <v>-177344</v>
      </c>
      <c r="L15" s="2303">
        <v>0</v>
      </c>
      <c r="M15" s="2303">
        <v>0</v>
      </c>
      <c r="N15" s="2303">
        <v>59719</v>
      </c>
      <c r="O15" s="2303">
        <v>-59719</v>
      </c>
    </row>
    <row r="16" spans="2:15" ht="36.75" customHeight="1">
      <c r="B16" s="2299" t="s">
        <v>1443</v>
      </c>
      <c r="C16" s="2300" t="s">
        <v>2042</v>
      </c>
      <c r="D16" s="2301" t="s">
        <v>1169</v>
      </c>
      <c r="E16" s="2301" t="s">
        <v>1446</v>
      </c>
      <c r="F16" s="2301" t="s">
        <v>1185</v>
      </c>
      <c r="G16" s="2302" t="s">
        <v>1341</v>
      </c>
      <c r="H16" s="2303">
        <v>99005</v>
      </c>
      <c r="I16" s="2303">
        <v>-83197</v>
      </c>
      <c r="J16" s="2303">
        <v>76753</v>
      </c>
      <c r="K16" s="2303">
        <v>-76753</v>
      </c>
      <c r="L16" s="2303">
        <v>99005</v>
      </c>
      <c r="M16" s="2303">
        <v>-83197</v>
      </c>
      <c r="N16" s="2303">
        <v>7048</v>
      </c>
      <c r="O16" s="2303">
        <v>-7048</v>
      </c>
    </row>
    <row r="25" spans="12:12" ht="10.35" customHeight="1">
      <c r="L25" s="2262" t="s">
        <v>2714</v>
      </c>
    </row>
  </sheetData>
  <mergeCells count="14">
    <mergeCell ref="N3:O3"/>
    <mergeCell ref="H4:I4"/>
    <mergeCell ref="J4:K4"/>
    <mergeCell ref="L4:M4"/>
    <mergeCell ref="N4:O4"/>
    <mergeCell ref="G3:G5"/>
    <mergeCell ref="H3:I3"/>
    <mergeCell ref="J3:K3"/>
    <mergeCell ref="L3:M3"/>
    <mergeCell ref="B3:B5"/>
    <mergeCell ref="C3:C5"/>
    <mergeCell ref="D3:D5"/>
    <mergeCell ref="E3:E5"/>
    <mergeCell ref="F3:F5"/>
  </mergeCells>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67ED03"/>
  </sheetPr>
  <dimension ref="A3:O34"/>
  <sheetViews>
    <sheetView showGridLines="0" topLeftCell="A3" zoomScale="115" zoomScaleNormal="115" workbookViewId="0">
      <selection activeCell="C7" sqref="C7"/>
    </sheetView>
  </sheetViews>
  <sheetFormatPr baseColWidth="10" defaultColWidth="0" defaultRowHeight="12" customHeight="1" zeroHeight="1"/>
  <cols>
    <col min="1" max="1" width="11.5703125" style="157" customWidth="1"/>
    <col min="2" max="2" width="19.7109375" style="157" customWidth="1"/>
    <col min="3" max="4" width="12.5703125" style="157" customWidth="1"/>
    <col min="5" max="6" width="13.42578125" style="157" customWidth="1"/>
    <col min="7" max="10" width="14.85546875" style="157" customWidth="1"/>
    <col min="11" max="11" width="21.5703125" style="157" hidden="1" customWidth="1"/>
    <col min="12" max="12" width="14.85546875" style="157" hidden="1" customWidth="1"/>
    <col min="13" max="13" width="12.85546875" style="157" hidden="1" customWidth="1"/>
    <col min="14" max="15" width="11.5703125" style="157" hidden="1" customWidth="1"/>
    <col min="16" max="16384" width="11.5703125" style="157" hidden="1"/>
  </cols>
  <sheetData>
    <row r="3" spans="2:15" ht="24">
      <c r="B3" s="2675" t="s">
        <v>2027</v>
      </c>
      <c r="C3" s="446">
        <f>+Resultado!D2</f>
        <v>45565</v>
      </c>
      <c r="D3" s="446">
        <f>+Resultado!E2</f>
        <v>45199</v>
      </c>
      <c r="E3" s="446" t="str">
        <f>+Resultado!F2</f>
        <v>01-07-2024
30-09-2024</v>
      </c>
      <c r="F3" s="446" t="str">
        <f>+Resultado!G2</f>
        <v>01-07-2023
30-09-2023</v>
      </c>
      <c r="H3" s="446">
        <v>45473</v>
      </c>
      <c r="I3" s="446">
        <v>45107</v>
      </c>
      <c r="K3" s="157" t="s">
        <v>2027</v>
      </c>
      <c r="L3" s="446">
        <v>45107</v>
      </c>
      <c r="M3" s="446">
        <v>44742</v>
      </c>
    </row>
    <row r="4" spans="2:15">
      <c r="B4" s="2676"/>
      <c r="C4" s="447" t="s">
        <v>967</v>
      </c>
      <c r="D4" s="447" t="s">
        <v>967</v>
      </c>
      <c r="E4" s="447" t="s">
        <v>967</v>
      </c>
      <c r="F4" s="447" t="s">
        <v>967</v>
      </c>
      <c r="H4" s="447"/>
      <c r="I4" s="447"/>
      <c r="L4" s="447" t="s">
        <v>967</v>
      </c>
      <c r="M4" s="447" t="s">
        <v>967</v>
      </c>
    </row>
    <row r="5" spans="2:15" ht="15">
      <c r="B5" s="412" t="s">
        <v>1984</v>
      </c>
      <c r="C5" s="448">
        <f>+C10+D10</f>
        <v>838608</v>
      </c>
      <c r="D5" s="448">
        <v>752285</v>
      </c>
      <c r="E5" s="448">
        <f>+C5-H5</f>
        <v>281977</v>
      </c>
      <c r="F5" s="448">
        <f>+D5-I5</f>
        <v>214309</v>
      </c>
      <c r="H5" s="448">
        <v>556631</v>
      </c>
      <c r="I5" s="448">
        <v>537976</v>
      </c>
      <c r="K5" s="157" t="s">
        <v>1984</v>
      </c>
      <c r="L5" s="1503">
        <v>537976</v>
      </c>
      <c r="M5" s="1503">
        <v>462392</v>
      </c>
    </row>
    <row r="6" spans="2:15" ht="15">
      <c r="B6" s="410" t="s">
        <v>1455</v>
      </c>
      <c r="C6" s="448">
        <f>+C11+D11</f>
        <v>137842</v>
      </c>
      <c r="D6" s="448">
        <v>121366</v>
      </c>
      <c r="E6" s="448">
        <f>+C6-H6</f>
        <v>46430</v>
      </c>
      <c r="F6" s="448">
        <f>+D6-I6</f>
        <v>34391</v>
      </c>
      <c r="H6" s="448">
        <v>91412</v>
      </c>
      <c r="I6" s="448">
        <v>86975</v>
      </c>
      <c r="K6" s="157" t="s">
        <v>1455</v>
      </c>
      <c r="L6" s="1503">
        <v>86975</v>
      </c>
      <c r="M6" s="1503">
        <v>77365</v>
      </c>
    </row>
    <row r="7" spans="2:15">
      <c r="B7" s="419" t="s">
        <v>1109</v>
      </c>
      <c r="C7" s="445">
        <f>+SUM(C4:C6)</f>
        <v>976450</v>
      </c>
      <c r="D7" s="445">
        <f>+SUM(D4:D6)</f>
        <v>873651</v>
      </c>
      <c r="E7" s="445">
        <f>+SUM(E4:E6)</f>
        <v>328407</v>
      </c>
      <c r="F7" s="445">
        <f>+SUM(F4:F6)</f>
        <v>248700</v>
      </c>
      <c r="H7" s="445">
        <f>+H6+H5</f>
        <v>648043</v>
      </c>
      <c r="I7" s="445">
        <f>+I6+I5</f>
        <v>624951</v>
      </c>
      <c r="K7" s="157" t="s">
        <v>1109</v>
      </c>
      <c r="L7" s="449">
        <v>624951</v>
      </c>
      <c r="M7" s="449">
        <v>539757</v>
      </c>
    </row>
    <row r="8" spans="2:15" ht="14.25" customHeight="1">
      <c r="D8" s="309"/>
    </row>
    <row r="9" spans="2:15" ht="14.25" customHeight="1">
      <c r="B9" s="450"/>
      <c r="C9" s="230" t="s">
        <v>2155</v>
      </c>
      <c r="D9" s="230" t="s">
        <v>2154</v>
      </c>
      <c r="E9" s="230"/>
    </row>
    <row r="10" spans="2:15" ht="14.25" customHeight="1">
      <c r="B10" s="450" t="s">
        <v>1984</v>
      </c>
      <c r="C10" s="1504">
        <f>+'[30]N6 Directorio y Comité'!$C$5</f>
        <v>354481</v>
      </c>
      <c r="D10" s="1913">
        <f>+'[31]Hoja 1'!$D$9</f>
        <v>484127</v>
      </c>
      <c r="E10" s="1912">
        <f>+D10+C10</f>
        <v>838608</v>
      </c>
    </row>
    <row r="11" spans="2:15" ht="14.25" customHeight="1">
      <c r="B11" s="450" t="s">
        <v>1455</v>
      </c>
      <c r="C11" s="1504">
        <f>+'[30]N6 Directorio y Comité'!$C$6</f>
        <v>62197</v>
      </c>
      <c r="D11" s="1913">
        <f>+'[31]Hoja 1'!$D$10</f>
        <v>75645</v>
      </c>
      <c r="E11" s="1912">
        <f>+D11+C11</f>
        <v>137842</v>
      </c>
    </row>
    <row r="12" spans="2:15" ht="14.25" customHeight="1">
      <c r="C12" s="1019">
        <f>+C11+C10</f>
        <v>416678</v>
      </c>
      <c r="D12" s="1019">
        <f>+D11+D10</f>
        <v>559772</v>
      </c>
      <c r="E12" s="1019">
        <f>+D12+C12</f>
        <v>976450</v>
      </c>
    </row>
    <row r="13" spans="2:15" ht="14.25" customHeight="1">
      <c r="D13" s="309"/>
    </row>
    <row r="14" spans="2:15" ht="14.25" customHeight="1">
      <c r="F14" s="230"/>
      <c r="G14" s="230"/>
      <c r="H14" s="230"/>
      <c r="I14" s="230"/>
      <c r="J14" s="230"/>
      <c r="K14" s="230"/>
      <c r="L14" s="230"/>
      <c r="M14" s="230"/>
      <c r="N14" s="230"/>
      <c r="O14" s="230" t="s">
        <v>2156</v>
      </c>
    </row>
    <row r="15" spans="2:15">
      <c r="F15" s="450"/>
      <c r="G15" s="450"/>
      <c r="H15" s="450"/>
      <c r="I15" s="450"/>
      <c r="J15" s="450"/>
      <c r="K15" s="450"/>
      <c r="L15" s="327">
        <f>+D10+C10</f>
        <v>838608</v>
      </c>
      <c r="M15" s="450"/>
      <c r="N15" s="450"/>
      <c r="O15" s="451">
        <f>SUM(C15:N15)</f>
        <v>838608</v>
      </c>
    </row>
    <row r="16" spans="2:15">
      <c r="F16" s="450"/>
      <c r="G16" s="450"/>
      <c r="H16" s="450"/>
      <c r="I16" s="450"/>
      <c r="J16" s="450"/>
      <c r="K16" s="450"/>
      <c r="L16" s="327">
        <f>+D11+C11</f>
        <v>137842</v>
      </c>
      <c r="M16" s="450"/>
      <c r="N16" s="450"/>
      <c r="O16" s="451">
        <f>SUM(C16:N16)</f>
        <v>137842</v>
      </c>
    </row>
    <row r="17" spans="3:12">
      <c r="F17" s="543"/>
      <c r="G17" s="543"/>
      <c r="H17" s="543"/>
      <c r="I17" s="543"/>
      <c r="J17" s="543"/>
      <c r="K17" s="543"/>
      <c r="L17" s="1591">
        <f>+L16+L15</f>
        <v>976450</v>
      </c>
    </row>
    <row r="18" spans="3:12" hidden="1">
      <c r="C18" s="244">
        <f>+'[18]N3 Tasa de interes'!C14</f>
        <v>136475069</v>
      </c>
    </row>
    <row r="19" spans="3:12" hidden="1">
      <c r="C19" s="244">
        <f>+'[18]N3 Tasa de interes'!C15</f>
        <v>835406442</v>
      </c>
    </row>
    <row r="20" spans="3:12" hidden="1">
      <c r="C20" s="244">
        <f>+'[18]N3 Tasa de interes'!C16</f>
        <v>188886041</v>
      </c>
    </row>
    <row r="34" spans="4:4" hidden="1">
      <c r="D34" s="157" t="e">
        <f>+ROUND((D9/(D9+D7+D6+D5)),3)</f>
        <v>#VALUE!</v>
      </c>
    </row>
  </sheetData>
  <mergeCells count="1">
    <mergeCell ref="B3:B4"/>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67ED03"/>
  </sheetPr>
  <dimension ref="A1:N28"/>
  <sheetViews>
    <sheetView showGridLines="0" topLeftCell="A19" workbookViewId="0">
      <selection activeCell="F27" sqref="F27"/>
    </sheetView>
  </sheetViews>
  <sheetFormatPr baseColWidth="10" defaultColWidth="0" defaultRowHeight="12" zeroHeight="1"/>
  <cols>
    <col min="1" max="1" width="11.5703125" style="157" customWidth="1"/>
    <col min="2" max="2" width="42.28515625" style="157" customWidth="1"/>
    <col min="3" max="3" width="15.85546875" style="157" customWidth="1"/>
    <col min="4" max="4" width="17.7109375" style="157" customWidth="1"/>
    <col min="5" max="5" width="16.7109375" style="157" customWidth="1"/>
    <col min="6" max="6" width="15.140625" style="157" customWidth="1"/>
    <col min="7" max="7" width="5.28515625" style="157" customWidth="1"/>
    <col min="8" max="8" width="0.140625" style="157" customWidth="1"/>
    <col min="9" max="9" width="14.85546875" style="157" customWidth="1"/>
    <col min="10" max="14" width="11.5703125" style="157" customWidth="1"/>
    <col min="15" max="16384" width="11.5703125" style="157" hidden="1"/>
  </cols>
  <sheetData>
    <row r="1" spans="2:12">
      <c r="I1" s="2680"/>
      <c r="J1" s="2681"/>
      <c r="K1" s="2682" t="s">
        <v>968</v>
      </c>
      <c r="L1" s="2683"/>
    </row>
    <row r="2" spans="2:12">
      <c r="I2" s="452"/>
      <c r="J2" s="453"/>
      <c r="K2" s="454">
        <f>C3</f>
        <v>45565</v>
      </c>
      <c r="L2" s="455">
        <f>D3</f>
        <v>45291</v>
      </c>
    </row>
    <row r="3" spans="2:12" ht="12.75" thickBot="1">
      <c r="B3" s="2677" t="s">
        <v>1557</v>
      </c>
      <c r="C3" s="456">
        <f>+Activo!D2</f>
        <v>45565</v>
      </c>
      <c r="D3" s="456">
        <v>45291</v>
      </c>
      <c r="I3" s="457" t="s">
        <v>1569</v>
      </c>
      <c r="J3" s="458"/>
      <c r="K3" s="459">
        <f>+C8+C9</f>
        <v>16154</v>
      </c>
      <c r="L3" s="460">
        <f>+D8+D9</f>
        <v>-3847</v>
      </c>
    </row>
    <row r="4" spans="2:12">
      <c r="B4" s="2677"/>
      <c r="C4" s="461" t="s">
        <v>967</v>
      </c>
      <c r="D4" s="461" t="s">
        <v>967</v>
      </c>
    </row>
    <row r="5" spans="2:12" ht="15" customHeight="1">
      <c r="B5" s="465" t="s">
        <v>1558</v>
      </c>
      <c r="C5" s="466">
        <v>2677310</v>
      </c>
      <c r="D5" s="466">
        <v>3065616</v>
      </c>
    </row>
    <row r="6" spans="2:12" ht="15" customHeight="1">
      <c r="B6" s="465" t="s">
        <v>1559</v>
      </c>
      <c r="C6" s="466">
        <v>4335438</v>
      </c>
      <c r="D6" s="466">
        <v>4704327</v>
      </c>
    </row>
    <row r="7" spans="2:12" ht="15" customHeight="1">
      <c r="B7" s="465" t="s">
        <v>2044</v>
      </c>
      <c r="C7" s="466">
        <v>4975825.97</v>
      </c>
      <c r="D7" s="466">
        <v>5046387</v>
      </c>
    </row>
    <row r="8" spans="2:12" ht="15" customHeight="1">
      <c r="B8" s="465" t="s">
        <v>1560</v>
      </c>
      <c r="C8" s="466">
        <v>204576</v>
      </c>
      <c r="D8" s="466">
        <v>248950</v>
      </c>
    </row>
    <row r="9" spans="2:12" ht="15" customHeight="1">
      <c r="B9" s="465" t="s">
        <v>1561</v>
      </c>
      <c r="C9" s="466">
        <v>-188422</v>
      </c>
      <c r="D9" s="466">
        <v>-252797</v>
      </c>
      <c r="E9" s="155">
        <f>+C7+C8+C9</f>
        <v>4991979.97</v>
      </c>
      <c r="F9" s="155">
        <f>+D7+D8+D9</f>
        <v>5042540</v>
      </c>
    </row>
    <row r="10" spans="2:12" ht="15" customHeight="1">
      <c r="B10" s="467" t="s">
        <v>1562</v>
      </c>
      <c r="C10" s="468">
        <f>+SUM(C5:C9)</f>
        <v>12004727.969999999</v>
      </c>
      <c r="D10" s="468">
        <f>+SUM(D5:D9)</f>
        <v>12812483</v>
      </c>
    </row>
    <row r="11" spans="2:12"/>
    <row r="12" spans="2:12">
      <c r="B12" s="242" t="s">
        <v>1330</v>
      </c>
      <c r="C12" s="462">
        <f>+C10-Activo!D10</f>
        <v>-3.0000001192092896E-2</v>
      </c>
      <c r="D12" s="462">
        <f>+D10-Activo!E10</f>
        <v>0</v>
      </c>
    </row>
    <row r="13" spans="2:12">
      <c r="C13" s="462"/>
    </row>
    <row r="14" spans="2:12">
      <c r="B14" s="1082" t="s">
        <v>3029</v>
      </c>
      <c r="C14" s="462"/>
      <c r="D14" s="1653">
        <v>27670678.109999999</v>
      </c>
      <c r="E14" s="21" t="s">
        <v>2582</v>
      </c>
      <c r="F14" s="21"/>
      <c r="G14" s="21"/>
      <c r="H14" s="21"/>
      <c r="I14" s="21"/>
      <c r="J14" s="21"/>
      <c r="K14" s="1083">
        <v>0</v>
      </c>
      <c r="L14" s="32">
        <v>9176694.7809999995</v>
      </c>
    </row>
    <row r="15" spans="2:12">
      <c r="B15" s="1082" t="s">
        <v>3030</v>
      </c>
      <c r="C15" s="462"/>
      <c r="D15" s="1653">
        <v>28280376</v>
      </c>
      <c r="E15" s="21" t="s">
        <v>2484</v>
      </c>
      <c r="F15" s="21"/>
      <c r="G15" s="21"/>
      <c r="H15" s="21"/>
      <c r="I15" s="21"/>
      <c r="J15" s="21"/>
      <c r="K15" s="21"/>
      <c r="L15" s="21"/>
    </row>
    <row r="17" spans="2:4" ht="36.6" customHeight="1">
      <c r="B17" s="2679" t="s">
        <v>1568</v>
      </c>
      <c r="C17" s="2679"/>
      <c r="D17" s="2679"/>
    </row>
    <row r="18" spans="2:4"/>
    <row r="19" spans="2:4" ht="15" customHeight="1">
      <c r="B19" s="2678" t="s">
        <v>1563</v>
      </c>
      <c r="C19" s="463">
        <f>+C3</f>
        <v>45565</v>
      </c>
      <c r="D19" s="463">
        <f>+D3</f>
        <v>45291</v>
      </c>
    </row>
    <row r="20" spans="2:4" ht="15" customHeight="1">
      <c r="B20" s="2678"/>
      <c r="C20" s="464" t="s">
        <v>967</v>
      </c>
      <c r="D20" s="464" t="s">
        <v>967</v>
      </c>
    </row>
    <row r="21" spans="2:4" ht="15" customHeight="1">
      <c r="B21" s="469" t="s">
        <v>1238</v>
      </c>
      <c r="C21" s="470">
        <v>-252797</v>
      </c>
      <c r="D21" s="470">
        <v>-388391</v>
      </c>
    </row>
    <row r="22" spans="2:4" ht="15" customHeight="1">
      <c r="B22" s="469" t="s">
        <v>1564</v>
      </c>
      <c r="C22" s="470">
        <v>0</v>
      </c>
      <c r="D22" s="470">
        <v>-6235</v>
      </c>
    </row>
    <row r="23" spans="2:4" ht="15" customHeight="1">
      <c r="B23" s="469" t="s">
        <v>1565</v>
      </c>
      <c r="C23" s="470">
        <v>0</v>
      </c>
      <c r="D23" s="470">
        <v>-158324</v>
      </c>
    </row>
    <row r="24" spans="2:4" ht="15" customHeight="1">
      <c r="B24" s="469" t="s">
        <v>1566</v>
      </c>
      <c r="C24" s="470">
        <v>0</v>
      </c>
      <c r="D24" s="470">
        <v>-88238</v>
      </c>
    </row>
    <row r="25" spans="2:4" ht="15" customHeight="1">
      <c r="B25" s="469" t="s">
        <v>1567</v>
      </c>
      <c r="C25" s="470">
        <v>64375</v>
      </c>
      <c r="D25" s="470">
        <v>388391</v>
      </c>
    </row>
    <row r="26" spans="2:4" ht="15" customHeight="1">
      <c r="B26" s="471" t="s">
        <v>1109</v>
      </c>
      <c r="C26" s="472">
        <f>SUM(C21:C25)</f>
        <v>-188422</v>
      </c>
      <c r="D26" s="472">
        <f>SUM(D21:D25)</f>
        <v>-252797</v>
      </c>
    </row>
    <row r="27" spans="2:4"/>
    <row r="28" spans="2:4">
      <c r="B28" s="242" t="s">
        <v>1330</v>
      </c>
      <c r="C28" s="462">
        <f>+C26-C9</f>
        <v>0</v>
      </c>
      <c r="D28" s="462">
        <f>+D26-D9</f>
        <v>0</v>
      </c>
    </row>
  </sheetData>
  <mergeCells count="5">
    <mergeCell ref="B3:B4"/>
    <mergeCell ref="B19:B20"/>
    <mergeCell ref="B17:D17"/>
    <mergeCell ref="I1:J1"/>
    <mergeCell ref="K1:L1"/>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67ED03"/>
  </sheetPr>
  <dimension ref="A2:I29"/>
  <sheetViews>
    <sheetView showGridLines="0" topLeftCell="A2" workbookViewId="0">
      <selection activeCell="B2" sqref="B2:D17"/>
    </sheetView>
  </sheetViews>
  <sheetFormatPr baseColWidth="10" defaultColWidth="0" defaultRowHeight="12" zeroHeight="1"/>
  <cols>
    <col min="1" max="1" width="11.5703125" style="157" customWidth="1"/>
    <col min="2" max="2" width="44.28515625" style="157" customWidth="1"/>
    <col min="3" max="3" width="14.5703125" style="157" customWidth="1"/>
    <col min="4" max="4" width="17.7109375" style="157" customWidth="1"/>
    <col min="5" max="5" width="16.7109375" style="157" customWidth="1"/>
    <col min="6" max="6" width="15.140625" style="157" customWidth="1"/>
    <col min="7" max="7" width="14.85546875" style="157" customWidth="1"/>
    <col min="8" max="8" width="15.28515625" style="157" customWidth="1"/>
    <col min="9" max="9" width="14.85546875" style="157" customWidth="1"/>
    <col min="10" max="16384" width="11.5703125" style="157" hidden="1"/>
  </cols>
  <sheetData>
    <row r="2" spans="2:4" ht="15" customHeight="1">
      <c r="B2" s="2678" t="s">
        <v>296</v>
      </c>
      <c r="C2" s="2022">
        <f>+'N7 Inventarios'!C3</f>
        <v>45565</v>
      </c>
      <c r="D2" s="2022">
        <v>45291</v>
      </c>
    </row>
    <row r="3" spans="2:4" ht="15" customHeight="1">
      <c r="B3" s="2678"/>
      <c r="C3" s="2023" t="s">
        <v>967</v>
      </c>
      <c r="D3" s="2023" t="s">
        <v>967</v>
      </c>
    </row>
    <row r="4" spans="2:4" ht="15" customHeight="1">
      <c r="B4" s="1898" t="s">
        <v>1582</v>
      </c>
      <c r="C4" s="1899">
        <v>6189246</v>
      </c>
      <c r="D4" s="1899">
        <v>1535041</v>
      </c>
    </row>
    <row r="5" spans="2:4" ht="15" customHeight="1">
      <c r="B5" s="1898" t="s">
        <v>591</v>
      </c>
      <c r="C5" s="1899">
        <v>29706403</v>
      </c>
      <c r="D5" s="1899">
        <v>49718707</v>
      </c>
    </row>
    <row r="6" spans="2:4" ht="15" customHeight="1">
      <c r="B6" s="1898" t="s">
        <v>1583</v>
      </c>
      <c r="C6" s="1899">
        <v>697056</v>
      </c>
      <c r="D6" s="1899">
        <v>707934</v>
      </c>
    </row>
    <row r="7" spans="2:4" ht="15" customHeight="1">
      <c r="B7" s="1898" t="s">
        <v>1584</v>
      </c>
      <c r="C7" s="1899">
        <v>-26920946</v>
      </c>
      <c r="D7" s="1899">
        <v>-37996172</v>
      </c>
    </row>
    <row r="8" spans="2:4" ht="15" hidden="1" customHeight="1">
      <c r="B8" s="1898" t="s">
        <v>1121</v>
      </c>
      <c r="C8" s="1899">
        <v>0</v>
      </c>
      <c r="D8" s="1899">
        <v>0</v>
      </c>
    </row>
    <row r="9" spans="2:4" ht="15" customHeight="1">
      <c r="B9" s="2024" t="s">
        <v>1109</v>
      </c>
      <c r="C9" s="2025">
        <f>+SUM(C4:C8)</f>
        <v>9671759</v>
      </c>
      <c r="D9" s="2025">
        <f>+SUM(D4:D8)</f>
        <v>13965510</v>
      </c>
    </row>
    <row r="10" spans="2:4" ht="15" customHeight="1"/>
    <row r="11" spans="2:4" ht="15" customHeight="1">
      <c r="B11" s="2684" t="s">
        <v>1585</v>
      </c>
      <c r="C11" s="2022">
        <f>+C2</f>
        <v>45565</v>
      </c>
      <c r="D11" s="2022">
        <f>+D2</f>
        <v>45291</v>
      </c>
    </row>
    <row r="12" spans="2:4" ht="15" customHeight="1">
      <c r="B12" s="2684"/>
      <c r="C12" s="2023" t="s">
        <v>967</v>
      </c>
      <c r="D12" s="2023" t="s">
        <v>967</v>
      </c>
    </row>
    <row r="13" spans="2:4" ht="15" customHeight="1">
      <c r="B13" s="1898" t="s">
        <v>1584</v>
      </c>
      <c r="C13" s="1899">
        <f>536638+7492</f>
        <v>544130</v>
      </c>
      <c r="D13" s="1899">
        <v>259166</v>
      </c>
    </row>
    <row r="14" spans="2:4" ht="15" customHeight="1">
      <c r="B14" s="1898" t="s">
        <v>1586</v>
      </c>
      <c r="C14" s="1899">
        <v>8380</v>
      </c>
      <c r="D14" s="1899">
        <v>120272</v>
      </c>
    </row>
    <row r="15" spans="2:4" ht="15" customHeight="1">
      <c r="B15" s="1898" t="s">
        <v>591</v>
      </c>
      <c r="C15" s="1899">
        <v>-119610</v>
      </c>
      <c r="D15" s="1899">
        <v>-122923</v>
      </c>
    </row>
    <row r="16" spans="2:4" ht="15" customHeight="1">
      <c r="B16" s="1898" t="s">
        <v>1583</v>
      </c>
      <c r="C16" s="1899">
        <v>-10138</v>
      </c>
      <c r="D16" s="1899">
        <v>-11515</v>
      </c>
    </row>
    <row r="17" spans="2:4" ht="15" customHeight="1">
      <c r="B17" s="2024" t="s">
        <v>1109</v>
      </c>
      <c r="C17" s="2025">
        <f>+SUM(C13:C16)</f>
        <v>422762</v>
      </c>
      <c r="D17" s="2025">
        <f>+SUM(D13:D16)</f>
        <v>245000</v>
      </c>
    </row>
    <row r="18" spans="2:4"/>
    <row r="19" spans="2:4">
      <c r="B19" s="242" t="s">
        <v>1587</v>
      </c>
      <c r="C19" s="462">
        <f>+C9-Activo!D11</f>
        <v>0</v>
      </c>
      <c r="D19" s="462">
        <f>+D9-Activo!E11</f>
        <v>0</v>
      </c>
    </row>
    <row r="20" spans="2:4">
      <c r="B20" s="242" t="s">
        <v>1588</v>
      </c>
      <c r="C20" s="462">
        <f>+C17-Pasivo!D10</f>
        <v>0</v>
      </c>
      <c r="D20" s="462">
        <f>+D17-Pasivo!E10</f>
        <v>0</v>
      </c>
    </row>
    <row r="21" spans="2:4"/>
    <row r="22" spans="2:4"/>
    <row r="23" spans="2:4"/>
    <row r="24" spans="2:4"/>
    <row r="29" spans="2:4" hidden="1">
      <c r="D29" s="157">
        <f>+ROUND((D9/(D9+D7+D6+D5)),3)</f>
        <v>0.52900000000000003</v>
      </c>
    </row>
  </sheetData>
  <mergeCells count="2">
    <mergeCell ref="B2:B3"/>
    <mergeCell ref="B11:B12"/>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67ED03"/>
  </sheetPr>
  <dimension ref="B2:G14"/>
  <sheetViews>
    <sheetView showGridLines="0" workbookViewId="0">
      <selection activeCell="I14" sqref="I14"/>
    </sheetView>
  </sheetViews>
  <sheetFormatPr baseColWidth="10" defaultColWidth="11.5703125" defaultRowHeight="12"/>
  <cols>
    <col min="1" max="3" width="11.5703125" style="21"/>
    <col min="4" max="4" width="17.7109375" style="21" customWidth="1"/>
    <col min="5" max="5" width="16.7109375" style="21" customWidth="1"/>
    <col min="6" max="6" width="15.140625" style="21" customWidth="1"/>
    <col min="7" max="7" width="14.85546875" style="21" customWidth="1"/>
    <col min="8" max="8" width="15.28515625" style="21" customWidth="1"/>
    <col min="9" max="9" width="14.85546875" style="21" customWidth="1"/>
    <col min="10" max="16384" width="11.5703125" style="21"/>
  </cols>
  <sheetData>
    <row r="2" spans="2:7">
      <c r="B2" s="2685" t="s">
        <v>2403</v>
      </c>
      <c r="C2" s="2685"/>
      <c r="D2" s="2685"/>
      <c r="E2" s="2685"/>
      <c r="F2" s="2685"/>
      <c r="G2" s="2685"/>
    </row>
    <row r="3" spans="2:7">
      <c r="B3" s="2685"/>
      <c r="C3" s="2685"/>
      <c r="D3" s="2685"/>
      <c r="E3" s="2685"/>
      <c r="F3" s="2685"/>
      <c r="G3" s="2685"/>
    </row>
    <row r="4" spans="2:7">
      <c r="B4" s="2685"/>
      <c r="C4" s="2685"/>
      <c r="D4" s="2685"/>
      <c r="E4" s="2685"/>
      <c r="F4" s="2685"/>
      <c r="G4" s="2685"/>
    </row>
    <row r="5" spans="2:7">
      <c r="B5" s="2685"/>
      <c r="C5" s="2685"/>
      <c r="D5" s="2685"/>
      <c r="E5" s="2685"/>
      <c r="F5" s="2685"/>
      <c r="G5" s="2685"/>
    </row>
    <row r="6" spans="2:7">
      <c r="B6" s="2685"/>
      <c r="C6" s="2685"/>
      <c r="D6" s="2685"/>
      <c r="E6" s="2685"/>
      <c r="F6" s="2685"/>
      <c r="G6" s="2685"/>
    </row>
    <row r="8" spans="2:7">
      <c r="B8" s="2695" t="s">
        <v>2048</v>
      </c>
      <c r="C8" s="2696"/>
      <c r="D8" s="2696"/>
      <c r="E8" s="2697"/>
      <c r="F8" s="1421">
        <v>45565</v>
      </c>
      <c r="G8" s="1421">
        <v>45291</v>
      </c>
    </row>
    <row r="9" spans="2:7">
      <c r="B9" s="2698"/>
      <c r="C9" s="2699"/>
      <c r="D9" s="2699"/>
      <c r="E9" s="2700"/>
      <c r="F9" s="1224" t="s">
        <v>967</v>
      </c>
      <c r="G9" s="1224" t="s">
        <v>967</v>
      </c>
    </row>
    <row r="10" spans="2:7">
      <c r="B10" s="2686" t="s">
        <v>1852</v>
      </c>
      <c r="C10" s="2687"/>
      <c r="D10" s="2687"/>
      <c r="E10" s="2688"/>
      <c r="F10" s="1422">
        <v>0</v>
      </c>
      <c r="G10" s="1422">
        <v>3414</v>
      </c>
    </row>
    <row r="11" spans="2:7" hidden="1">
      <c r="B11" s="2689" t="s">
        <v>2404</v>
      </c>
      <c r="C11" s="2690"/>
      <c r="D11" s="2690"/>
      <c r="E11" s="2691"/>
      <c r="F11" s="1423">
        <v>0</v>
      </c>
      <c r="G11" s="1423">
        <v>0</v>
      </c>
    </row>
    <row r="12" spans="2:7">
      <c r="B12" s="2692" t="s">
        <v>1853</v>
      </c>
      <c r="C12" s="2693"/>
      <c r="D12" s="2693"/>
      <c r="E12" s="2694"/>
      <c r="F12" s="1424">
        <f>+SUM(F10:F11)</f>
        <v>0</v>
      </c>
      <c r="G12" s="1424">
        <f>+SUM(G10:G11)</f>
        <v>3414</v>
      </c>
    </row>
    <row r="14" spans="2:7">
      <c r="B14" s="22" t="s">
        <v>1330</v>
      </c>
      <c r="C14" s="22"/>
      <c r="D14" s="22"/>
      <c r="E14" s="22"/>
      <c r="F14" s="23">
        <f>+Activo!D13</f>
        <v>0</v>
      </c>
      <c r="G14" s="23">
        <f>+G12-Activo!E13</f>
        <v>0</v>
      </c>
    </row>
  </sheetData>
  <mergeCells count="5">
    <mergeCell ref="B2:G6"/>
    <mergeCell ref="B10:E10"/>
    <mergeCell ref="B11:E11"/>
    <mergeCell ref="B12:E12"/>
    <mergeCell ref="B8:E9"/>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9D4F9-7597-4201-8D47-93B2372AD5AD}">
  <sheetPr>
    <tabColor rgb="FF67ED03"/>
  </sheetPr>
  <dimension ref="B2:D13"/>
  <sheetViews>
    <sheetView workbookViewId="0">
      <selection activeCell="C8" sqref="C8"/>
    </sheetView>
  </sheetViews>
  <sheetFormatPr baseColWidth="10" defaultColWidth="30.28515625" defaultRowHeight="15"/>
  <cols>
    <col min="2" max="2" width="31.5703125" customWidth="1"/>
    <col min="3" max="3" width="14.7109375" customWidth="1"/>
    <col min="4" max="4" width="13.85546875" customWidth="1"/>
  </cols>
  <sheetData>
    <row r="2" spans="2:4">
      <c r="B2" s="25" t="s">
        <v>3019</v>
      </c>
      <c r="C2" s="2107"/>
      <c r="D2" s="2107"/>
    </row>
    <row r="3" spans="2:4">
      <c r="B3" s="2107"/>
      <c r="C3" s="2107"/>
      <c r="D3" s="2107"/>
    </row>
    <row r="4" spans="2:4">
      <c r="B4" s="2701" t="s">
        <v>2724</v>
      </c>
      <c r="C4" s="2335">
        <f>[30]Activo!$D$2</f>
        <v>45565</v>
      </c>
      <c r="D4" s="2335">
        <f>[30]Activo!$E$2</f>
        <v>45291</v>
      </c>
    </row>
    <row r="5" spans="2:4">
      <c r="B5" s="2702"/>
      <c r="C5" s="2336" t="s">
        <v>967</v>
      </c>
      <c r="D5" s="2336" t="s">
        <v>967</v>
      </c>
    </row>
    <row r="6" spans="2:4">
      <c r="B6" s="1911" t="s">
        <v>2772</v>
      </c>
      <c r="C6" s="2381">
        <v>6893234</v>
      </c>
      <c r="D6" s="2381">
        <v>0</v>
      </c>
    </row>
    <row r="7" spans="2:4">
      <c r="B7" s="2363" t="s">
        <v>2770</v>
      </c>
      <c r="C7" s="2337">
        <f>+C6</f>
        <v>6893234</v>
      </c>
      <c r="D7" s="2337">
        <v>0</v>
      </c>
    </row>
    <row r="8" spans="2:4">
      <c r="B8" s="2382" t="s">
        <v>2725</v>
      </c>
      <c r="C8" s="2381">
        <v>358424</v>
      </c>
      <c r="D8" s="2381">
        <v>0</v>
      </c>
    </row>
    <row r="9" spans="2:4">
      <c r="B9" s="2390" t="s">
        <v>2726</v>
      </c>
      <c r="C9" s="2364">
        <v>7895863</v>
      </c>
      <c r="D9" s="2364">
        <v>7895863</v>
      </c>
    </row>
    <row r="10" spans="2:4" ht="24">
      <c r="B10" s="2363" t="s">
        <v>309</v>
      </c>
      <c r="C10" s="2337">
        <f>SUM(C8:C9)</f>
        <v>8254287</v>
      </c>
      <c r="D10" s="2337">
        <f>SUM(D8:D9)</f>
        <v>7895863</v>
      </c>
    </row>
    <row r="11" spans="2:4">
      <c r="B11" s="2107"/>
      <c r="C11" s="2107"/>
      <c r="D11" s="2107"/>
    </row>
    <row r="12" spans="2:4">
      <c r="B12" s="22" t="s">
        <v>1330</v>
      </c>
      <c r="C12" s="1949">
        <f>C7-Activo!D6</f>
        <v>0</v>
      </c>
      <c r="D12" s="1949">
        <f>D7-[30]Activo!E6</f>
        <v>0</v>
      </c>
    </row>
    <row r="13" spans="2:4">
      <c r="B13" s="22" t="s">
        <v>1330</v>
      </c>
      <c r="C13" s="1949">
        <f>C10-Activo!D16</f>
        <v>0</v>
      </c>
      <c r="D13" s="1949">
        <f>+D10-[30]Activo!E16-[30]Activo!E6</f>
        <v>0</v>
      </c>
    </row>
  </sheetData>
  <mergeCells count="1">
    <mergeCell ref="B4:B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3BC89-28BE-4936-9B45-FBDBCABF4D71}">
  <sheetPr>
    <tabColor rgb="FF67ED03"/>
  </sheetPr>
  <dimension ref="B2:F17"/>
  <sheetViews>
    <sheetView workbookViewId="0">
      <selection activeCell="B19" sqref="B19"/>
    </sheetView>
  </sheetViews>
  <sheetFormatPr baseColWidth="10" defaultColWidth="11.5703125" defaultRowHeight="12"/>
  <cols>
    <col min="1" max="1" width="11.5703125" style="21"/>
    <col min="2" max="2" width="52.140625" style="21" bestFit="1" customWidth="1"/>
    <col min="3" max="4" width="10.42578125" style="21" bestFit="1" customWidth="1"/>
    <col min="5" max="16384" width="11.5703125" style="21"/>
  </cols>
  <sheetData>
    <row r="2" spans="2:6">
      <c r="B2" s="2391" t="s">
        <v>2612</v>
      </c>
      <c r="C2" s="389"/>
      <c r="D2" s="389"/>
      <c r="E2" s="389"/>
      <c r="F2" s="389"/>
    </row>
    <row r="3" spans="2:6">
      <c r="B3" s="2391"/>
      <c r="C3" s="389"/>
      <c r="D3" s="389"/>
      <c r="E3" s="389"/>
      <c r="F3" s="389"/>
    </row>
    <row r="4" spans="2:6">
      <c r="B4" s="389" t="s">
        <v>3021</v>
      </c>
      <c r="C4" s="389"/>
      <c r="D4" s="389"/>
      <c r="E4" s="389"/>
      <c r="F4" s="389"/>
    </row>
    <row r="5" spans="2:6">
      <c r="B5" s="389"/>
      <c r="C5" s="389"/>
      <c r="D5" s="389"/>
      <c r="E5" s="389"/>
      <c r="F5" s="389"/>
    </row>
    <row r="6" spans="2:6">
      <c r="B6" s="2703" t="s">
        <v>978</v>
      </c>
      <c r="C6" s="2392">
        <f>[30]Activo!$D$2</f>
        <v>45565</v>
      </c>
      <c r="D6" s="2392">
        <f>[30]Activo!$E$2</f>
        <v>45291</v>
      </c>
      <c r="E6" s="389"/>
      <c r="F6" s="389"/>
    </row>
    <row r="7" spans="2:6">
      <c r="B7" s="2703"/>
      <c r="C7" s="2393" t="s">
        <v>967</v>
      </c>
      <c r="D7" s="2393" t="s">
        <v>967</v>
      </c>
      <c r="E7" s="389"/>
      <c r="F7" s="389"/>
    </row>
    <row r="8" spans="2:6">
      <c r="B8" s="2394" t="s">
        <v>170</v>
      </c>
      <c r="C8" s="2395">
        <f>976747+18785</f>
        <v>995532</v>
      </c>
      <c r="D8" s="2395">
        <v>3727774</v>
      </c>
      <c r="E8" s="389"/>
      <c r="F8" s="389"/>
    </row>
    <row r="9" spans="2:6">
      <c r="B9" s="2394" t="s">
        <v>3020</v>
      </c>
      <c r="C9" s="2395">
        <v>2890457</v>
      </c>
      <c r="D9" s="2395">
        <v>2648943</v>
      </c>
      <c r="E9" s="389"/>
      <c r="F9" s="389"/>
    </row>
    <row r="10" spans="2:6">
      <c r="B10" s="2394" t="s">
        <v>166</v>
      </c>
      <c r="C10" s="2395">
        <v>636683</v>
      </c>
      <c r="D10" s="2395">
        <v>789459</v>
      </c>
      <c r="E10" s="389"/>
      <c r="F10" s="389"/>
    </row>
    <row r="11" spans="2:6">
      <c r="B11" s="2396" t="s">
        <v>978</v>
      </c>
      <c r="C11" s="2395">
        <v>14379</v>
      </c>
      <c r="D11" s="2397">
        <v>14379</v>
      </c>
      <c r="E11" s="389"/>
      <c r="F11" s="389"/>
    </row>
    <row r="12" spans="2:6">
      <c r="B12" s="2398" t="s">
        <v>2613</v>
      </c>
      <c r="C12" s="2399">
        <f>+SUM(C8:C11)</f>
        <v>4537051</v>
      </c>
      <c r="D12" s="2399">
        <f>+SUM(D8:D11)</f>
        <v>7180555</v>
      </c>
      <c r="E12" s="389"/>
      <c r="F12" s="389"/>
    </row>
    <row r="13" spans="2:6">
      <c r="B13" s="2394" t="s">
        <v>3020</v>
      </c>
      <c r="C13" s="2395">
        <v>3598840</v>
      </c>
      <c r="D13" s="2400">
        <v>1481897</v>
      </c>
      <c r="E13" s="389"/>
      <c r="F13" s="389"/>
    </row>
    <row r="14" spans="2:6">
      <c r="B14" s="2398" t="s">
        <v>313</v>
      </c>
      <c r="C14" s="2401">
        <f>+SUM(C13)</f>
        <v>3598840</v>
      </c>
      <c r="D14" s="2401">
        <f>+SUM(D13)</f>
        <v>1481897</v>
      </c>
      <c r="E14" s="389"/>
      <c r="F14" s="389"/>
    </row>
    <row r="15" spans="2:6">
      <c r="B15" s="389"/>
      <c r="C15" s="389"/>
      <c r="D15" s="389"/>
      <c r="E15" s="389"/>
      <c r="F15" s="389"/>
    </row>
    <row r="16" spans="2:6">
      <c r="B16" s="2402" t="s">
        <v>1330</v>
      </c>
      <c r="C16" s="2403">
        <f>+C12-Activo!D7</f>
        <v>0</v>
      </c>
      <c r="D16" s="2403">
        <f>+D12-Activo!E7</f>
        <v>0</v>
      </c>
      <c r="E16" s="389"/>
      <c r="F16" s="389"/>
    </row>
    <row r="17" spans="2:4">
      <c r="B17" s="22" t="s">
        <v>1330</v>
      </c>
      <c r="C17" s="23">
        <f>+C14-Activo!D17</f>
        <v>0</v>
      </c>
      <c r="D17" s="23">
        <f>+D14-Activo!E17</f>
        <v>0</v>
      </c>
    </row>
  </sheetData>
  <mergeCells count="1">
    <mergeCell ref="B6:B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B2:J183"/>
  <sheetViews>
    <sheetView showGridLines="0" topLeftCell="A12" zoomScaleNormal="100" workbookViewId="0">
      <selection activeCell="C16" sqref="C16"/>
    </sheetView>
  </sheetViews>
  <sheetFormatPr baseColWidth="10" defaultColWidth="11.42578125" defaultRowHeight="12" outlineLevelRow="1"/>
  <cols>
    <col min="1" max="1" width="11.42578125" style="208" bestFit="1" customWidth="1"/>
    <col min="2" max="2" width="51.140625" style="208" customWidth="1"/>
    <col min="3" max="3" width="16.7109375" style="208" customWidth="1"/>
    <col min="4" max="4" width="17.7109375" style="208" customWidth="1"/>
    <col min="5" max="5" width="16.7109375" style="208" customWidth="1"/>
    <col min="6" max="6" width="15.140625" style="208" customWidth="1"/>
    <col min="7" max="7" width="14.85546875" style="208" customWidth="1"/>
    <col min="8" max="8" width="15.28515625" style="208" customWidth="1"/>
    <col min="9" max="9" width="14.85546875" style="208" customWidth="1"/>
    <col min="10" max="256" width="11.42578125" style="208"/>
    <col min="257" max="257" width="11.42578125" style="208" bestFit="1" customWidth="1"/>
    <col min="258" max="258" width="54.5703125" style="208" bestFit="1" customWidth="1"/>
    <col min="259" max="264" width="15.7109375" style="208" customWidth="1"/>
    <col min="265" max="512" width="11.42578125" style="208"/>
    <col min="513" max="513" width="11.42578125" style="208" bestFit="1" customWidth="1"/>
    <col min="514" max="514" width="54.5703125" style="208" bestFit="1" customWidth="1"/>
    <col min="515" max="520" width="15.7109375" style="208" customWidth="1"/>
    <col min="521" max="768" width="11.42578125" style="208"/>
    <col min="769" max="769" width="11.42578125" style="208" bestFit="1" customWidth="1"/>
    <col min="770" max="770" width="54.5703125" style="208" bestFit="1" customWidth="1"/>
    <col min="771" max="776" width="15.7109375" style="208" customWidth="1"/>
    <col min="777" max="1024" width="11.42578125" style="208"/>
    <col min="1025" max="1025" width="11.42578125" style="208" bestFit="1" customWidth="1"/>
    <col min="1026" max="1026" width="54.5703125" style="208" bestFit="1" customWidth="1"/>
    <col min="1027" max="1032" width="15.7109375" style="208" customWidth="1"/>
    <col min="1033" max="1280" width="11.42578125" style="208"/>
    <col min="1281" max="1281" width="11.42578125" style="208" bestFit="1" customWidth="1"/>
    <col min="1282" max="1282" width="54.5703125" style="208" bestFit="1" customWidth="1"/>
    <col min="1283" max="1288" width="15.7109375" style="208" customWidth="1"/>
    <col min="1289" max="1536" width="11.42578125" style="208"/>
    <col min="1537" max="1537" width="11.42578125" style="208" bestFit="1" customWidth="1"/>
    <col min="1538" max="1538" width="54.5703125" style="208" bestFit="1" customWidth="1"/>
    <col min="1539" max="1544" width="15.7109375" style="208" customWidth="1"/>
    <col min="1545" max="1792" width="11.42578125" style="208"/>
    <col min="1793" max="1793" width="11.42578125" style="208" bestFit="1" customWidth="1"/>
    <col min="1794" max="1794" width="54.5703125" style="208" bestFit="1" customWidth="1"/>
    <col min="1795" max="1800" width="15.7109375" style="208" customWidth="1"/>
    <col min="1801" max="2048" width="11.42578125" style="208"/>
    <col min="2049" max="2049" width="11.42578125" style="208" bestFit="1" customWidth="1"/>
    <col min="2050" max="2050" width="54.5703125" style="208" bestFit="1" customWidth="1"/>
    <col min="2051" max="2056" width="15.7109375" style="208" customWidth="1"/>
    <col min="2057" max="2304" width="11.42578125" style="208"/>
    <col min="2305" max="2305" width="11.42578125" style="208" bestFit="1" customWidth="1"/>
    <col min="2306" max="2306" width="54.5703125" style="208" bestFit="1" customWidth="1"/>
    <col min="2307" max="2312" width="15.7109375" style="208" customWidth="1"/>
    <col min="2313" max="2560" width="11.42578125" style="208"/>
    <col min="2561" max="2561" width="11.42578125" style="208" bestFit="1" customWidth="1"/>
    <col min="2562" max="2562" width="54.5703125" style="208" bestFit="1" customWidth="1"/>
    <col min="2563" max="2568" width="15.7109375" style="208" customWidth="1"/>
    <col min="2569" max="2816" width="11.42578125" style="208"/>
    <col min="2817" max="2817" width="11.42578125" style="208" bestFit="1" customWidth="1"/>
    <col min="2818" max="2818" width="54.5703125" style="208" bestFit="1" customWidth="1"/>
    <col min="2819" max="2824" width="15.7109375" style="208" customWidth="1"/>
    <col min="2825" max="3072" width="11.42578125" style="208"/>
    <col min="3073" max="3073" width="11.42578125" style="208" bestFit="1" customWidth="1"/>
    <col min="3074" max="3074" width="54.5703125" style="208" bestFit="1" customWidth="1"/>
    <col min="3075" max="3080" width="15.7109375" style="208" customWidth="1"/>
    <col min="3081" max="3328" width="11.42578125" style="208"/>
    <col min="3329" max="3329" width="11.42578125" style="208" bestFit="1" customWidth="1"/>
    <col min="3330" max="3330" width="54.5703125" style="208" bestFit="1" customWidth="1"/>
    <col min="3331" max="3336" width="15.7109375" style="208" customWidth="1"/>
    <col min="3337" max="3584" width="11.42578125" style="208"/>
    <col min="3585" max="3585" width="11.42578125" style="208" bestFit="1" customWidth="1"/>
    <col min="3586" max="3586" width="54.5703125" style="208" bestFit="1" customWidth="1"/>
    <col min="3587" max="3592" width="15.7109375" style="208" customWidth="1"/>
    <col min="3593" max="3840" width="11.42578125" style="208"/>
    <col min="3841" max="3841" width="11.42578125" style="208" bestFit="1" customWidth="1"/>
    <col min="3842" max="3842" width="54.5703125" style="208" bestFit="1" customWidth="1"/>
    <col min="3843" max="3848" width="15.7109375" style="208" customWidth="1"/>
    <col min="3849" max="4096" width="11.42578125" style="208"/>
    <col min="4097" max="4097" width="11.42578125" style="208" bestFit="1" customWidth="1"/>
    <col min="4098" max="4098" width="54.5703125" style="208" bestFit="1" customWidth="1"/>
    <col min="4099" max="4104" width="15.7109375" style="208" customWidth="1"/>
    <col min="4105" max="4352" width="11.42578125" style="208"/>
    <col min="4353" max="4353" width="11.42578125" style="208" bestFit="1" customWidth="1"/>
    <col min="4354" max="4354" width="54.5703125" style="208" bestFit="1" customWidth="1"/>
    <col min="4355" max="4360" width="15.7109375" style="208" customWidth="1"/>
    <col min="4361" max="4608" width="11.42578125" style="208"/>
    <col min="4609" max="4609" width="11.42578125" style="208" bestFit="1" customWidth="1"/>
    <col min="4610" max="4610" width="54.5703125" style="208" bestFit="1" customWidth="1"/>
    <col min="4611" max="4616" width="15.7109375" style="208" customWidth="1"/>
    <col min="4617" max="4864" width="11.42578125" style="208"/>
    <col min="4865" max="4865" width="11.42578125" style="208" bestFit="1" customWidth="1"/>
    <col min="4866" max="4866" width="54.5703125" style="208" bestFit="1" customWidth="1"/>
    <col min="4867" max="4872" width="15.7109375" style="208" customWidth="1"/>
    <col min="4873" max="5120" width="11.42578125" style="208"/>
    <col min="5121" max="5121" width="11.42578125" style="208" bestFit="1" customWidth="1"/>
    <col min="5122" max="5122" width="54.5703125" style="208" bestFit="1" customWidth="1"/>
    <col min="5123" max="5128" width="15.7109375" style="208" customWidth="1"/>
    <col min="5129" max="5376" width="11.42578125" style="208"/>
    <col min="5377" max="5377" width="11.42578125" style="208" bestFit="1" customWidth="1"/>
    <col min="5378" max="5378" width="54.5703125" style="208" bestFit="1" customWidth="1"/>
    <col min="5379" max="5384" width="15.7109375" style="208" customWidth="1"/>
    <col min="5385" max="5632" width="11.42578125" style="208"/>
    <col min="5633" max="5633" width="11.42578125" style="208" bestFit="1" customWidth="1"/>
    <col min="5634" max="5634" width="54.5703125" style="208" bestFit="1" customWidth="1"/>
    <col min="5635" max="5640" width="15.7109375" style="208" customWidth="1"/>
    <col min="5641" max="5888" width="11.42578125" style="208"/>
    <col min="5889" max="5889" width="11.42578125" style="208" bestFit="1" customWidth="1"/>
    <col min="5890" max="5890" width="54.5703125" style="208" bestFit="1" customWidth="1"/>
    <col min="5891" max="5896" width="15.7109375" style="208" customWidth="1"/>
    <col min="5897" max="6144" width="11.42578125" style="208"/>
    <col min="6145" max="6145" width="11.42578125" style="208" bestFit="1" customWidth="1"/>
    <col min="6146" max="6146" width="54.5703125" style="208" bestFit="1" customWidth="1"/>
    <col min="6147" max="6152" width="15.7109375" style="208" customWidth="1"/>
    <col min="6153" max="6400" width="11.42578125" style="208"/>
    <col min="6401" max="6401" width="11.42578125" style="208" bestFit="1" customWidth="1"/>
    <col min="6402" max="6402" width="54.5703125" style="208" bestFit="1" customWidth="1"/>
    <col min="6403" max="6408" width="15.7109375" style="208" customWidth="1"/>
    <col min="6409" max="6656" width="11.42578125" style="208"/>
    <col min="6657" max="6657" width="11.42578125" style="208" bestFit="1" customWidth="1"/>
    <col min="6658" max="6658" width="54.5703125" style="208" bestFit="1" customWidth="1"/>
    <col min="6659" max="6664" width="15.7109375" style="208" customWidth="1"/>
    <col min="6665" max="6912" width="11.42578125" style="208"/>
    <col min="6913" max="6913" width="11.42578125" style="208" bestFit="1" customWidth="1"/>
    <col min="6914" max="6914" width="54.5703125" style="208" bestFit="1" customWidth="1"/>
    <col min="6915" max="6920" width="15.7109375" style="208" customWidth="1"/>
    <col min="6921" max="7168" width="11.42578125" style="208"/>
    <col min="7169" max="7169" width="11.42578125" style="208" bestFit="1" customWidth="1"/>
    <col min="7170" max="7170" width="54.5703125" style="208" bestFit="1" customWidth="1"/>
    <col min="7171" max="7176" width="15.7109375" style="208" customWidth="1"/>
    <col min="7177" max="7424" width="11.42578125" style="208"/>
    <col min="7425" max="7425" width="11.42578125" style="208" bestFit="1" customWidth="1"/>
    <col min="7426" max="7426" width="54.5703125" style="208" bestFit="1" customWidth="1"/>
    <col min="7427" max="7432" width="15.7109375" style="208" customWidth="1"/>
    <col min="7433" max="7680" width="11.42578125" style="208"/>
    <col min="7681" max="7681" width="11.42578125" style="208" bestFit="1" customWidth="1"/>
    <col min="7682" max="7682" width="54.5703125" style="208" bestFit="1" customWidth="1"/>
    <col min="7683" max="7688" width="15.7109375" style="208" customWidth="1"/>
    <col min="7689" max="7936" width="11.42578125" style="208"/>
    <col min="7937" max="7937" width="11.42578125" style="208" bestFit="1" customWidth="1"/>
    <col min="7938" max="7938" width="54.5703125" style="208" bestFit="1" customWidth="1"/>
    <col min="7939" max="7944" width="15.7109375" style="208" customWidth="1"/>
    <col min="7945" max="8192" width="11.42578125" style="208"/>
    <col min="8193" max="8193" width="11.42578125" style="208" bestFit="1" customWidth="1"/>
    <col min="8194" max="8194" width="54.5703125" style="208" bestFit="1" customWidth="1"/>
    <col min="8195" max="8200" width="15.7109375" style="208" customWidth="1"/>
    <col min="8201" max="8448" width="11.42578125" style="208"/>
    <col min="8449" max="8449" width="11.42578125" style="208" bestFit="1" customWidth="1"/>
    <col min="8450" max="8450" width="54.5703125" style="208" bestFit="1" customWidth="1"/>
    <col min="8451" max="8456" width="15.7109375" style="208" customWidth="1"/>
    <col min="8457" max="8704" width="11.42578125" style="208"/>
    <col min="8705" max="8705" width="11.42578125" style="208" bestFit="1" customWidth="1"/>
    <col min="8706" max="8706" width="54.5703125" style="208" bestFit="1" customWidth="1"/>
    <col min="8707" max="8712" width="15.7109375" style="208" customWidth="1"/>
    <col min="8713" max="8960" width="11.42578125" style="208"/>
    <col min="8961" max="8961" width="11.42578125" style="208" bestFit="1" customWidth="1"/>
    <col min="8962" max="8962" width="54.5703125" style="208" bestFit="1" customWidth="1"/>
    <col min="8963" max="8968" width="15.7109375" style="208" customWidth="1"/>
    <col min="8969" max="9216" width="11.42578125" style="208"/>
    <col min="9217" max="9217" width="11.42578125" style="208" bestFit="1" customWidth="1"/>
    <col min="9218" max="9218" width="54.5703125" style="208" bestFit="1" customWidth="1"/>
    <col min="9219" max="9224" width="15.7109375" style="208" customWidth="1"/>
    <col min="9225" max="9472" width="11.42578125" style="208"/>
    <col min="9473" max="9473" width="11.42578125" style="208" bestFit="1" customWidth="1"/>
    <col min="9474" max="9474" width="54.5703125" style="208" bestFit="1" customWidth="1"/>
    <col min="9475" max="9480" width="15.7109375" style="208" customWidth="1"/>
    <col min="9481" max="9728" width="11.42578125" style="208"/>
    <col min="9729" max="9729" width="11.42578125" style="208" bestFit="1" customWidth="1"/>
    <col min="9730" max="9730" width="54.5703125" style="208" bestFit="1" customWidth="1"/>
    <col min="9731" max="9736" width="15.7109375" style="208" customWidth="1"/>
    <col min="9737" max="9984" width="11.42578125" style="208"/>
    <col min="9985" max="9985" width="11.42578125" style="208" bestFit="1" customWidth="1"/>
    <col min="9986" max="9986" width="54.5703125" style="208" bestFit="1" customWidth="1"/>
    <col min="9987" max="9992" width="15.7109375" style="208" customWidth="1"/>
    <col min="9993" max="10240" width="11.42578125" style="208"/>
    <col min="10241" max="10241" width="11.42578125" style="208" bestFit="1" customWidth="1"/>
    <col min="10242" max="10242" width="54.5703125" style="208" bestFit="1" customWidth="1"/>
    <col min="10243" max="10248" width="15.7109375" style="208" customWidth="1"/>
    <col min="10249" max="10496" width="11.42578125" style="208"/>
    <col min="10497" max="10497" width="11.42578125" style="208" bestFit="1" customWidth="1"/>
    <col min="10498" max="10498" width="54.5703125" style="208" bestFit="1" customWidth="1"/>
    <col min="10499" max="10504" width="15.7109375" style="208" customWidth="1"/>
    <col min="10505" max="10752" width="11.42578125" style="208"/>
    <col min="10753" max="10753" width="11.42578125" style="208" bestFit="1" customWidth="1"/>
    <col min="10754" max="10754" width="54.5703125" style="208" bestFit="1" customWidth="1"/>
    <col min="10755" max="10760" width="15.7109375" style="208" customWidth="1"/>
    <col min="10761" max="11008" width="11.42578125" style="208"/>
    <col min="11009" max="11009" width="11.42578125" style="208" bestFit="1" customWidth="1"/>
    <col min="11010" max="11010" width="54.5703125" style="208" bestFit="1" customWidth="1"/>
    <col min="11011" max="11016" width="15.7109375" style="208" customWidth="1"/>
    <col min="11017" max="11264" width="11.42578125" style="208"/>
    <col min="11265" max="11265" width="11.42578125" style="208" bestFit="1" customWidth="1"/>
    <col min="11266" max="11266" width="54.5703125" style="208" bestFit="1" customWidth="1"/>
    <col min="11267" max="11272" width="15.7109375" style="208" customWidth="1"/>
    <col min="11273" max="11520" width="11.42578125" style="208"/>
    <col min="11521" max="11521" width="11.42578125" style="208" bestFit="1" customWidth="1"/>
    <col min="11522" max="11522" width="54.5703125" style="208" bestFit="1" customWidth="1"/>
    <col min="11523" max="11528" width="15.7109375" style="208" customWidth="1"/>
    <col min="11529" max="11776" width="11.42578125" style="208"/>
    <col min="11777" max="11777" width="11.42578125" style="208" bestFit="1" customWidth="1"/>
    <col min="11778" max="11778" width="54.5703125" style="208" bestFit="1" customWidth="1"/>
    <col min="11779" max="11784" width="15.7109375" style="208" customWidth="1"/>
    <col min="11785" max="12032" width="11.42578125" style="208"/>
    <col min="12033" max="12033" width="11.42578125" style="208" bestFit="1" customWidth="1"/>
    <col min="12034" max="12034" width="54.5703125" style="208" bestFit="1" customWidth="1"/>
    <col min="12035" max="12040" width="15.7109375" style="208" customWidth="1"/>
    <col min="12041" max="12288" width="11.42578125" style="208"/>
    <col min="12289" max="12289" width="11.42578125" style="208" bestFit="1" customWidth="1"/>
    <col min="12290" max="12290" width="54.5703125" style="208" bestFit="1" customWidth="1"/>
    <col min="12291" max="12296" width="15.7109375" style="208" customWidth="1"/>
    <col min="12297" max="12544" width="11.42578125" style="208"/>
    <col min="12545" max="12545" width="11.42578125" style="208" bestFit="1" customWidth="1"/>
    <col min="12546" max="12546" width="54.5703125" style="208" bestFit="1" customWidth="1"/>
    <col min="12547" max="12552" width="15.7109375" style="208" customWidth="1"/>
    <col min="12553" max="12800" width="11.42578125" style="208"/>
    <col min="12801" max="12801" width="11.42578125" style="208" bestFit="1" customWidth="1"/>
    <col min="12802" max="12802" width="54.5703125" style="208" bestFit="1" customWidth="1"/>
    <col min="12803" max="12808" width="15.7109375" style="208" customWidth="1"/>
    <col min="12809" max="13056" width="11.42578125" style="208"/>
    <col min="13057" max="13057" width="11.42578125" style="208" bestFit="1" customWidth="1"/>
    <col min="13058" max="13058" width="54.5703125" style="208" bestFit="1" customWidth="1"/>
    <col min="13059" max="13064" width="15.7109375" style="208" customWidth="1"/>
    <col min="13065" max="13312" width="11.42578125" style="208"/>
    <col min="13313" max="13313" width="11.42578125" style="208" bestFit="1" customWidth="1"/>
    <col min="13314" max="13314" width="54.5703125" style="208" bestFit="1" customWidth="1"/>
    <col min="13315" max="13320" width="15.7109375" style="208" customWidth="1"/>
    <col min="13321" max="13568" width="11.42578125" style="208"/>
    <col min="13569" max="13569" width="11.42578125" style="208" bestFit="1" customWidth="1"/>
    <col min="13570" max="13570" width="54.5703125" style="208" bestFit="1" customWidth="1"/>
    <col min="13571" max="13576" width="15.7109375" style="208" customWidth="1"/>
    <col min="13577" max="13824" width="11.42578125" style="208"/>
    <col min="13825" max="13825" width="11.42578125" style="208" bestFit="1" customWidth="1"/>
    <col min="13826" max="13826" width="54.5703125" style="208" bestFit="1" customWidth="1"/>
    <col min="13827" max="13832" width="15.7109375" style="208" customWidth="1"/>
    <col min="13833" max="14080" width="11.42578125" style="208"/>
    <col min="14081" max="14081" width="11.42578125" style="208" bestFit="1" customWidth="1"/>
    <col min="14082" max="14082" width="54.5703125" style="208" bestFit="1" customWidth="1"/>
    <col min="14083" max="14088" width="15.7109375" style="208" customWidth="1"/>
    <col min="14089" max="14336" width="11.42578125" style="208"/>
    <col min="14337" max="14337" width="11.42578125" style="208" bestFit="1" customWidth="1"/>
    <col min="14338" max="14338" width="54.5703125" style="208" bestFit="1" customWidth="1"/>
    <col min="14339" max="14344" width="15.7109375" style="208" customWidth="1"/>
    <col min="14345" max="14592" width="11.42578125" style="208"/>
    <col min="14593" max="14593" width="11.42578125" style="208" bestFit="1" customWidth="1"/>
    <col min="14594" max="14594" width="54.5703125" style="208" bestFit="1" customWidth="1"/>
    <col min="14595" max="14600" width="15.7109375" style="208" customWidth="1"/>
    <col min="14601" max="14848" width="11.42578125" style="208"/>
    <col min="14849" max="14849" width="11.42578125" style="208" bestFit="1" customWidth="1"/>
    <col min="14850" max="14850" width="54.5703125" style="208" bestFit="1" customWidth="1"/>
    <col min="14851" max="14856" width="15.7109375" style="208" customWidth="1"/>
    <col min="14857" max="15104" width="11.42578125" style="208"/>
    <col min="15105" max="15105" width="11.42578125" style="208" bestFit="1" customWidth="1"/>
    <col min="15106" max="15106" width="54.5703125" style="208" bestFit="1" customWidth="1"/>
    <col min="15107" max="15112" width="15.7109375" style="208" customWidth="1"/>
    <col min="15113" max="15360" width="11.42578125" style="208"/>
    <col min="15361" max="15361" width="11.42578125" style="208" bestFit="1" customWidth="1"/>
    <col min="15362" max="15362" width="54.5703125" style="208" bestFit="1" customWidth="1"/>
    <col min="15363" max="15368" width="15.7109375" style="208" customWidth="1"/>
    <col min="15369" max="15616" width="11.42578125" style="208"/>
    <col min="15617" max="15617" width="11.42578125" style="208" bestFit="1" customWidth="1"/>
    <col min="15618" max="15618" width="54.5703125" style="208" bestFit="1" customWidth="1"/>
    <col min="15619" max="15624" width="15.7109375" style="208" customWidth="1"/>
    <col min="15625" max="15872" width="11.42578125" style="208"/>
    <col min="15873" max="15873" width="11.42578125" style="208" bestFit="1" customWidth="1"/>
    <col min="15874" max="15874" width="54.5703125" style="208" bestFit="1" customWidth="1"/>
    <col min="15875" max="15880" width="15.7109375" style="208" customWidth="1"/>
    <col min="15881" max="16128" width="11.42578125" style="208"/>
    <col min="16129" max="16129" width="11.42578125" style="208" bestFit="1" customWidth="1"/>
    <col min="16130" max="16130" width="54.5703125" style="208" bestFit="1" customWidth="1"/>
    <col min="16131" max="16136" width="15.7109375" style="208" customWidth="1"/>
    <col min="16137" max="16384" width="11.42578125" style="208"/>
  </cols>
  <sheetData>
    <row r="2" spans="2:10">
      <c r="B2" s="315" t="s">
        <v>1277</v>
      </c>
      <c r="H2" s="2709" t="s">
        <v>968</v>
      </c>
      <c r="I2" s="2710"/>
      <c r="J2" s="2711"/>
    </row>
    <row r="3" spans="2:10">
      <c r="B3" s="315"/>
      <c r="C3" s="474"/>
      <c r="D3" s="474"/>
      <c r="E3" s="474"/>
      <c r="H3" s="475"/>
      <c r="I3" s="476">
        <f>C4</f>
        <v>45565</v>
      </c>
      <c r="J3" s="477">
        <v>44561</v>
      </c>
    </row>
    <row r="4" spans="2:10" ht="12.75" thickBot="1">
      <c r="B4" s="2712" t="s">
        <v>1277</v>
      </c>
      <c r="C4" s="478">
        <f>+'N9 Mantenido Venta'!F8</f>
        <v>45565</v>
      </c>
      <c r="D4" s="478">
        <v>45291</v>
      </c>
      <c r="E4" s="479"/>
      <c r="H4" s="480" t="s">
        <v>1278</v>
      </c>
      <c r="I4" s="481">
        <f>F24</f>
        <v>-4659404</v>
      </c>
      <c r="J4" s="482">
        <f>+F44</f>
        <v>-5815264</v>
      </c>
    </row>
    <row r="5" spans="2:10">
      <c r="B5" s="2713"/>
      <c r="C5" s="483" t="s">
        <v>967</v>
      </c>
      <c r="D5" s="484" t="s">
        <v>967</v>
      </c>
      <c r="E5" s="485"/>
      <c r="F5" s="1071">
        <v>-8221613</v>
      </c>
    </row>
    <row r="6" spans="2:10">
      <c r="B6" s="979" t="s">
        <v>1279</v>
      </c>
      <c r="C6" s="975">
        <v>15933</v>
      </c>
      <c r="D6" s="975">
        <v>15933</v>
      </c>
      <c r="E6" s="325"/>
      <c r="F6" s="1071">
        <v>8221617</v>
      </c>
    </row>
    <row r="7" spans="2:10">
      <c r="B7" s="979" t="s">
        <v>1280</v>
      </c>
      <c r="C7" s="975">
        <v>75669384</v>
      </c>
      <c r="D7" s="975">
        <v>73591445</v>
      </c>
      <c r="E7" s="325"/>
    </row>
    <row r="8" spans="2:10" ht="12.75" thickBot="1">
      <c r="B8" s="980" t="s">
        <v>1281</v>
      </c>
      <c r="C8" s="2527">
        <v>622903690</v>
      </c>
      <c r="D8" s="981">
        <v>232195037</v>
      </c>
      <c r="E8" s="325"/>
    </row>
    <row r="9" spans="2:10" ht="12.75" thickBot="1">
      <c r="B9" s="486" t="s">
        <v>1282</v>
      </c>
      <c r="C9" s="487">
        <f>SUM(C6:C8)</f>
        <v>698589007</v>
      </c>
      <c r="D9" s="488">
        <f>SUM(D6:D8)</f>
        <v>305802415</v>
      </c>
      <c r="E9" s="489"/>
    </row>
    <row r="10" spans="2:10" s="320" customFormat="1">
      <c r="B10" s="982" t="s">
        <v>1283</v>
      </c>
      <c r="C10" s="975">
        <v>-64899013</v>
      </c>
      <c r="D10" s="983">
        <v>-60388243</v>
      </c>
      <c r="E10" s="490"/>
      <c r="F10" s="491"/>
    </row>
    <row r="11" spans="2:10" s="320" customFormat="1" ht="12.75" thickBot="1">
      <c r="B11" s="980" t="s">
        <v>1284</v>
      </c>
      <c r="C11" s="975">
        <v>-13806871</v>
      </c>
      <c r="D11" s="984">
        <v>-13666459</v>
      </c>
      <c r="E11" s="490"/>
      <c r="F11" s="244"/>
    </row>
    <row r="12" spans="2:10" s="320" customFormat="1" ht="12.75" thickBot="1">
      <c r="B12" s="486" t="s">
        <v>1285</v>
      </c>
      <c r="C12" s="487">
        <f>+C11+C10</f>
        <v>-78705884</v>
      </c>
      <c r="D12" s="487">
        <f>+D11+D10</f>
        <v>-74054702</v>
      </c>
      <c r="E12" s="492"/>
      <c r="F12" s="493"/>
    </row>
    <row r="13" spans="2:10">
      <c r="B13" s="982" t="s">
        <v>1286</v>
      </c>
      <c r="C13" s="975">
        <v>15933</v>
      </c>
      <c r="D13" s="985">
        <v>15933</v>
      </c>
      <c r="E13" s="325" t="s">
        <v>2011</v>
      </c>
      <c r="F13" s="494">
        <f>+'N14 Arrendamiento NIIF16'!F18</f>
        <v>-1468249</v>
      </c>
      <c r="G13" s="320"/>
    </row>
    <row r="14" spans="2:10">
      <c r="B14" s="979" t="s">
        <v>1287</v>
      </c>
      <c r="C14" s="975">
        <v>10770371</v>
      </c>
      <c r="D14" s="975">
        <v>13203202</v>
      </c>
      <c r="E14" s="325" t="s">
        <v>2012</v>
      </c>
      <c r="F14" s="494">
        <f>+F24</f>
        <v>-4659404</v>
      </c>
      <c r="G14" s="320"/>
    </row>
    <row r="15" spans="2:10" ht="12.75" thickBot="1">
      <c r="B15" s="980" t="s">
        <v>1288</v>
      </c>
      <c r="C15" s="2527">
        <v>609096819</v>
      </c>
      <c r="D15" s="981">
        <v>218528578</v>
      </c>
      <c r="E15" s="325"/>
      <c r="F15" s="494">
        <f>+'N14 PPE'!F183</f>
        <v>-54587238</v>
      </c>
      <c r="G15" s="320"/>
    </row>
    <row r="16" spans="2:10">
      <c r="B16" s="495" t="s">
        <v>1289</v>
      </c>
      <c r="C16" s="496">
        <f>SUM(C13:C15)</f>
        <v>619883123</v>
      </c>
      <c r="D16" s="497">
        <f>SUM(D13:D15)</f>
        <v>231747713</v>
      </c>
      <c r="E16" s="489"/>
      <c r="F16" s="494">
        <f>+F13+F14+F15</f>
        <v>-60714891</v>
      </c>
      <c r="G16" s="494">
        <f>+-G15+G11</f>
        <v>0</v>
      </c>
    </row>
    <row r="17" spans="2:9" s="498" customFormat="1">
      <c r="B17" s="499" t="s">
        <v>1110</v>
      </c>
      <c r="C17" s="500">
        <f>+C16-Activo!D20</f>
        <v>0</v>
      </c>
      <c r="D17" s="500">
        <f>+D16-Activo!E20</f>
        <v>0</v>
      </c>
      <c r="E17" s="501"/>
      <c r="F17" s="502">
        <f>+F16-Resultado!D7</f>
        <v>89352</v>
      </c>
      <c r="G17" s="320"/>
    </row>
    <row r="18" spans="2:9">
      <c r="C18" s="325"/>
      <c r="D18" s="325"/>
      <c r="E18" s="325"/>
    </row>
    <row r="19" spans="2:9">
      <c r="B19" s="315" t="s">
        <v>1290</v>
      </c>
      <c r="C19" s="2706">
        <f>+C4</f>
        <v>45565</v>
      </c>
      <c r="D19" s="2706"/>
      <c r="E19" s="325"/>
    </row>
    <row r="21" spans="2:9" ht="35.1" customHeight="1">
      <c r="B21" s="2572" t="s">
        <v>1291</v>
      </c>
      <c r="C21" s="503" t="s">
        <v>1286</v>
      </c>
      <c r="D21" s="503" t="s">
        <v>1287</v>
      </c>
      <c r="E21" s="504" t="s">
        <v>1292</v>
      </c>
      <c r="F21" s="504" t="s">
        <v>1265</v>
      </c>
    </row>
    <row r="22" spans="2:9">
      <c r="B22" s="2572"/>
      <c r="C22" s="505" t="s">
        <v>967</v>
      </c>
      <c r="D22" s="506" t="s">
        <v>967</v>
      </c>
      <c r="E22" s="507" t="s">
        <v>967</v>
      </c>
      <c r="F22" s="507" t="s">
        <v>967</v>
      </c>
    </row>
    <row r="23" spans="2:9">
      <c r="B23" s="508" t="s">
        <v>1293</v>
      </c>
      <c r="C23" s="509">
        <f>+C55</f>
        <v>15933</v>
      </c>
      <c r="D23" s="509">
        <f>+D55</f>
        <v>13203202</v>
      </c>
      <c r="E23" s="509">
        <f>+E55</f>
        <v>218528578</v>
      </c>
      <c r="F23" s="509">
        <f>SUM(C23:E23)</f>
        <v>231747713</v>
      </c>
      <c r="G23" s="474"/>
    </row>
    <row r="24" spans="2:9">
      <c r="B24" s="974" t="s">
        <v>1278</v>
      </c>
      <c r="C24" s="975">
        <f>+C102</f>
        <v>0</v>
      </c>
      <c r="D24" s="975">
        <v>-4518992</v>
      </c>
      <c r="E24" s="975">
        <v>-140412</v>
      </c>
      <c r="F24" s="975">
        <f>+D24+E24</f>
        <v>-4659404</v>
      </c>
    </row>
    <row r="25" spans="2:9">
      <c r="B25" s="959" t="s">
        <v>1294</v>
      </c>
      <c r="C25" s="978">
        <f>+C24</f>
        <v>0</v>
      </c>
      <c r="D25" s="978">
        <f>+D24</f>
        <v>-4518992</v>
      </c>
      <c r="E25" s="978">
        <f>+E24</f>
        <v>-140412</v>
      </c>
      <c r="F25" s="978">
        <f>+F24</f>
        <v>-4659404</v>
      </c>
    </row>
    <row r="26" spans="2:9">
      <c r="B26" s="2528" t="s">
        <v>3064</v>
      </c>
      <c r="C26" s="2529">
        <v>0</v>
      </c>
      <c r="D26" s="2529">
        <v>0</v>
      </c>
      <c r="E26" s="2529">
        <v>390479260</v>
      </c>
      <c r="F26" s="2527">
        <f>+D26+E26</f>
        <v>390479260</v>
      </c>
    </row>
    <row r="27" spans="2:9">
      <c r="B27" s="974" t="s">
        <v>1295</v>
      </c>
      <c r="C27" s="975">
        <f>+C66+C104</f>
        <v>0</v>
      </c>
      <c r="D27" s="975">
        <v>1356390</v>
      </c>
      <c r="E27" s="975">
        <v>-9324</v>
      </c>
      <c r="F27" s="975">
        <f>+D27+E27</f>
        <v>1347066</v>
      </c>
    </row>
    <row r="28" spans="2:9">
      <c r="B28" s="974" t="s">
        <v>1240</v>
      </c>
      <c r="C28" s="975">
        <f>+C67+C105</f>
        <v>0</v>
      </c>
      <c r="D28" s="975">
        <v>729771</v>
      </c>
      <c r="E28" s="975">
        <v>238717</v>
      </c>
      <c r="F28" s="975">
        <f>+D28+E28</f>
        <v>968488</v>
      </c>
      <c r="I28" s="474"/>
    </row>
    <row r="29" spans="2:9" s="513" customFormat="1">
      <c r="B29" s="959" t="s">
        <v>1296</v>
      </c>
      <c r="C29" s="977">
        <f>+SUM(C27:C28)</f>
        <v>0</v>
      </c>
      <c r="D29" s="977">
        <f>+SUM(D26:D28)</f>
        <v>2086161</v>
      </c>
      <c r="E29" s="977">
        <f>+SUM(E26:E28)</f>
        <v>390708653</v>
      </c>
      <c r="F29" s="977">
        <f>+SUM(F26:F28)</f>
        <v>392794814</v>
      </c>
      <c r="I29" s="515"/>
    </row>
    <row r="30" spans="2:9" hidden="1">
      <c r="B30" s="510" t="s">
        <v>1244</v>
      </c>
      <c r="C30" s="511">
        <f>+C69+C107</f>
        <v>0</v>
      </c>
      <c r="D30" s="511" t="e">
        <f>+ROUND((D9/(D9+D7+D6+D5)),3)</f>
        <v>#VALUE!</v>
      </c>
      <c r="E30" s="511">
        <f>+E69+E107</f>
        <v>0</v>
      </c>
      <c r="F30" s="511">
        <f>+F69+F107</f>
        <v>0</v>
      </c>
      <c r="I30" s="474"/>
    </row>
    <row r="31" spans="2:9" hidden="1">
      <c r="B31" s="510" t="s">
        <v>1245</v>
      </c>
      <c r="C31" s="511">
        <v>0</v>
      </c>
      <c r="D31" s="511">
        <f>+D70+D108</f>
        <v>0</v>
      </c>
      <c r="E31" s="511">
        <v>0</v>
      </c>
      <c r="F31" s="511">
        <f>SUM(C31:E31)</f>
        <v>0</v>
      </c>
    </row>
    <row r="32" spans="2:9" hidden="1">
      <c r="B32" s="322" t="s">
        <v>1297</v>
      </c>
      <c r="C32" s="514">
        <f>+C31</f>
        <v>0</v>
      </c>
      <c r="D32" s="514">
        <f>+D31</f>
        <v>0</v>
      </c>
      <c r="E32" s="514">
        <f>+E31</f>
        <v>0</v>
      </c>
      <c r="F32" s="514">
        <f>+F31</f>
        <v>0</v>
      </c>
    </row>
    <row r="34" spans="2:6">
      <c r="B34" s="508" t="s">
        <v>1298</v>
      </c>
      <c r="C34" s="509">
        <f>+C25+C29+C32</f>
        <v>0</v>
      </c>
      <c r="D34" s="509">
        <f>+D25+D29+D32</f>
        <v>-2432831</v>
      </c>
      <c r="E34" s="509">
        <f>+E25+E29+E32</f>
        <v>390568241</v>
      </c>
      <c r="F34" s="509">
        <f>+F25+F29+F32</f>
        <v>388135410</v>
      </c>
    </row>
    <row r="35" spans="2:6">
      <c r="B35" s="516"/>
      <c r="C35" s="511"/>
      <c r="D35" s="517"/>
      <c r="E35" s="517"/>
      <c r="F35" s="517"/>
    </row>
    <row r="36" spans="2:6">
      <c r="B36" s="518" t="s">
        <v>1247</v>
      </c>
      <c r="C36" s="519">
        <f>+C23+C34</f>
        <v>15933</v>
      </c>
      <c r="D36" s="519">
        <f>+D23+D34</f>
        <v>10770371</v>
      </c>
      <c r="E36" s="519">
        <f>+E23+E34</f>
        <v>609096819</v>
      </c>
      <c r="F36" s="519">
        <f>+F23+F34</f>
        <v>619883123</v>
      </c>
    </row>
    <row r="37" spans="2:6">
      <c r="C37" s="520">
        <f>+C36-C13</f>
        <v>0</v>
      </c>
      <c r="D37" s="520">
        <f>+D36-C14</f>
        <v>0</v>
      </c>
      <c r="E37" s="520">
        <f>+E36-C15</f>
        <v>0</v>
      </c>
      <c r="F37" s="520">
        <f>+F36-C16</f>
        <v>0</v>
      </c>
    </row>
    <row r="38" spans="2:6">
      <c r="C38" s="520"/>
      <c r="D38" s="520"/>
      <c r="E38" s="520"/>
      <c r="F38" s="520"/>
    </row>
    <row r="39" spans="2:6">
      <c r="B39" s="315" t="s">
        <v>1290</v>
      </c>
      <c r="C39" s="2706">
        <f>+D4</f>
        <v>45291</v>
      </c>
      <c r="D39" s="2706"/>
      <c r="E39" s="474"/>
      <c r="F39" s="474"/>
    </row>
    <row r="40" spans="2:6">
      <c r="C40" s="521"/>
      <c r="D40" s="521"/>
      <c r="E40" s="521"/>
      <c r="F40" s="521"/>
    </row>
    <row r="41" spans="2:6" ht="24">
      <c r="B41" s="2572" t="s">
        <v>1291</v>
      </c>
      <c r="C41" s="503" t="s">
        <v>1286</v>
      </c>
      <c r="D41" s="503" t="s">
        <v>1287</v>
      </c>
      <c r="E41" s="504" t="s">
        <v>1292</v>
      </c>
      <c r="F41" s="504" t="s">
        <v>1265</v>
      </c>
    </row>
    <row r="42" spans="2:6">
      <c r="B42" s="2572"/>
      <c r="C42" s="505" t="s">
        <v>967</v>
      </c>
      <c r="D42" s="506" t="s">
        <v>967</v>
      </c>
      <c r="E42" s="507" t="s">
        <v>967</v>
      </c>
      <c r="F42" s="507" t="s">
        <v>967</v>
      </c>
    </row>
    <row r="43" spans="2:6">
      <c r="B43" s="508" t="s">
        <v>1293</v>
      </c>
      <c r="C43" s="509">
        <f>+C82+C120</f>
        <v>15933</v>
      </c>
      <c r="D43" s="509">
        <v>16254763</v>
      </c>
      <c r="E43" s="509">
        <v>216748285</v>
      </c>
      <c r="F43" s="509">
        <f t="shared" ref="F43:F50" si="0">SUM(C43:E43)</f>
        <v>233018981</v>
      </c>
    </row>
    <row r="44" spans="2:6">
      <c r="B44" s="974" t="s">
        <v>1278</v>
      </c>
      <c r="C44" s="975">
        <f>+C121</f>
        <v>0</v>
      </c>
      <c r="D44" s="975">
        <v>-5628049</v>
      </c>
      <c r="E44" s="975">
        <f>+'[32]N11 Intangibles'!E43</f>
        <v>-187215</v>
      </c>
      <c r="F44" s="975">
        <f t="shared" si="0"/>
        <v>-5815264</v>
      </c>
    </row>
    <row r="45" spans="2:6">
      <c r="B45" s="959" t="s">
        <v>1294</v>
      </c>
      <c r="C45" s="978">
        <f>+C44</f>
        <v>0</v>
      </c>
      <c r="D45" s="978">
        <f>+D44</f>
        <v>-5628049</v>
      </c>
      <c r="E45" s="978">
        <f>+E44</f>
        <v>-187215</v>
      </c>
      <c r="F45" s="978">
        <f>+F44</f>
        <v>-5815264</v>
      </c>
    </row>
    <row r="46" spans="2:6">
      <c r="B46" s="974" t="s">
        <v>1295</v>
      </c>
      <c r="C46" s="975">
        <f>+C83+C123</f>
        <v>0</v>
      </c>
      <c r="D46" s="1084">
        <v>4877389</v>
      </c>
      <c r="E46" s="1084">
        <v>0</v>
      </c>
      <c r="F46" s="975">
        <f t="shared" si="0"/>
        <v>4877389</v>
      </c>
    </row>
    <row r="47" spans="2:6">
      <c r="B47" s="974" t="s">
        <v>1240</v>
      </c>
      <c r="C47" s="975">
        <f>+C84+C124</f>
        <v>0</v>
      </c>
      <c r="D47" s="1084">
        <v>-2300901</v>
      </c>
      <c r="E47" s="1084">
        <v>1967508</v>
      </c>
      <c r="F47" s="975">
        <f t="shared" si="0"/>
        <v>-333393</v>
      </c>
    </row>
    <row r="48" spans="2:6" s="513" customFormat="1">
      <c r="B48" s="322" t="s">
        <v>1296</v>
      </c>
      <c r="C48" s="514">
        <f>+SUM(C46:C47)</f>
        <v>0</v>
      </c>
      <c r="D48" s="514">
        <f>+SUM(D46:D47)</f>
        <v>2576488</v>
      </c>
      <c r="E48" s="514">
        <f>+SUM(E46:E47)</f>
        <v>1967508</v>
      </c>
      <c r="F48" s="514">
        <f>+SUM(F46:F47)</f>
        <v>4543996</v>
      </c>
    </row>
    <row r="49" spans="2:6" hidden="1" outlineLevel="1">
      <c r="B49" s="510" t="s">
        <v>1244</v>
      </c>
      <c r="C49" s="511">
        <f>+C86+C126</f>
        <v>0</v>
      </c>
      <c r="D49" s="511">
        <v>0</v>
      </c>
      <c r="E49" s="511">
        <v>0</v>
      </c>
      <c r="F49" s="511">
        <f>SUM(C49:E49)</f>
        <v>0</v>
      </c>
    </row>
    <row r="50" spans="2:6" hidden="1" outlineLevel="1">
      <c r="B50" s="510" t="s">
        <v>1299</v>
      </c>
      <c r="C50" s="511">
        <f>+C87+C127</f>
        <v>0</v>
      </c>
      <c r="D50" s="511">
        <v>0</v>
      </c>
      <c r="E50" s="511">
        <v>0</v>
      </c>
      <c r="F50" s="511">
        <f t="shared" si="0"/>
        <v>0</v>
      </c>
    </row>
    <row r="51" spans="2:6" hidden="1" outlineLevel="1">
      <c r="B51" s="322" t="s">
        <v>2014</v>
      </c>
      <c r="C51" s="514">
        <v>0</v>
      </c>
      <c r="D51" s="514">
        <f>D49+D50</f>
        <v>0</v>
      </c>
      <c r="E51" s="514">
        <f>E49+E50</f>
        <v>0</v>
      </c>
      <c r="F51" s="514">
        <f>F49+F50</f>
        <v>0</v>
      </c>
    </row>
    <row r="52" spans="2:6" collapsed="1">
      <c r="B52" s="522"/>
      <c r="C52" s="523"/>
      <c r="D52" s="523"/>
      <c r="E52" s="523"/>
      <c r="F52" s="523"/>
    </row>
    <row r="53" spans="2:6">
      <c r="B53" s="508" t="s">
        <v>1298</v>
      </c>
      <c r="C53" s="509">
        <f>+C45+C48+C50+C49</f>
        <v>0</v>
      </c>
      <c r="D53" s="509">
        <f>+D45+D48+D50+D49</f>
        <v>-3051561</v>
      </c>
      <c r="E53" s="509">
        <f>+E45+E48+E50+E49</f>
        <v>1780293</v>
      </c>
      <c r="F53" s="509">
        <f>+F45+F48+F50+F49</f>
        <v>-1271268</v>
      </c>
    </row>
    <row r="54" spans="2:6">
      <c r="B54" s="516"/>
      <c r="C54" s="517"/>
      <c r="D54" s="517"/>
      <c r="E54" s="517"/>
      <c r="F54" s="517"/>
    </row>
    <row r="55" spans="2:6">
      <c r="B55" s="508" t="s">
        <v>1247</v>
      </c>
      <c r="C55" s="509">
        <f>+C43+C53</f>
        <v>15933</v>
      </c>
      <c r="D55" s="509">
        <f>+D43+D53</f>
        <v>13203202</v>
      </c>
      <c r="E55" s="509">
        <f>+E43+E53</f>
        <v>218528578</v>
      </c>
      <c r="F55" s="509">
        <f>+F43+F53</f>
        <v>231747713</v>
      </c>
    </row>
    <row r="56" spans="2:6">
      <c r="B56" s="524"/>
      <c r="C56" s="520">
        <f>+C55-D13</f>
        <v>0</v>
      </c>
      <c r="D56" s="520">
        <f>+D55-D14</f>
        <v>0</v>
      </c>
      <c r="E56" s="520">
        <f>+E55-D15</f>
        <v>0</v>
      </c>
      <c r="F56" s="520">
        <f>+F55-D16</f>
        <v>0</v>
      </c>
    </row>
    <row r="57" spans="2:6">
      <c r="B57" s="524"/>
      <c r="C57" s="520"/>
      <c r="D57" s="520"/>
      <c r="E57" s="520"/>
      <c r="F57" s="520"/>
    </row>
    <row r="58" spans="2:6">
      <c r="B58" s="2708" t="s">
        <v>1300</v>
      </c>
      <c r="C58" s="2708"/>
      <c r="D58" s="325"/>
      <c r="E58" s="325"/>
    </row>
    <row r="59" spans="2:6">
      <c r="B59" s="315"/>
      <c r="C59" s="325"/>
      <c r="D59" s="325"/>
      <c r="E59" s="325"/>
    </row>
    <row r="60" spans="2:6">
      <c r="B60" s="315" t="s">
        <v>1252</v>
      </c>
      <c r="C60" s="2706">
        <f>+C4</f>
        <v>45565</v>
      </c>
      <c r="D60" s="2706"/>
      <c r="E60" s="325"/>
    </row>
    <row r="62" spans="2:6" ht="24">
      <c r="B62" s="2707" t="s">
        <v>1291</v>
      </c>
      <c r="C62" s="503" t="s">
        <v>1279</v>
      </c>
      <c r="D62" s="503" t="s">
        <v>1280</v>
      </c>
      <c r="E62" s="504" t="s">
        <v>1301</v>
      </c>
      <c r="F62" s="504" t="s">
        <v>1265</v>
      </c>
    </row>
    <row r="63" spans="2:6">
      <c r="B63" s="2707"/>
      <c r="C63" s="506" t="s">
        <v>967</v>
      </c>
      <c r="D63" s="506" t="s">
        <v>967</v>
      </c>
      <c r="E63" s="507" t="s">
        <v>967</v>
      </c>
      <c r="F63" s="507" t="s">
        <v>967</v>
      </c>
    </row>
    <row r="64" spans="2:6">
      <c r="B64" s="508" t="s">
        <v>1293</v>
      </c>
      <c r="C64" s="509">
        <f>+C92</f>
        <v>15933</v>
      </c>
      <c r="D64" s="509">
        <f>+D92</f>
        <v>73591445</v>
      </c>
      <c r="E64" s="509">
        <f>+E92</f>
        <v>232195037</v>
      </c>
      <c r="F64" s="509">
        <f>SUM(C64:E64)</f>
        <v>305802415</v>
      </c>
    </row>
    <row r="65" spans="2:6">
      <c r="B65" s="2528" t="s">
        <v>3064</v>
      </c>
      <c r="C65" s="2529">
        <v>0</v>
      </c>
      <c r="D65" s="2529">
        <v>0</v>
      </c>
      <c r="E65" s="2529">
        <v>390479260</v>
      </c>
      <c r="F65" s="2527">
        <f>+D65+E65</f>
        <v>390479260</v>
      </c>
    </row>
    <row r="66" spans="2:6">
      <c r="B66" s="974" t="s">
        <v>1295</v>
      </c>
      <c r="C66" s="975">
        <v>0</v>
      </c>
      <c r="D66" s="975">
        <v>1356390</v>
      </c>
      <c r="E66" s="975">
        <v>-9324</v>
      </c>
      <c r="F66" s="975">
        <f>+D66+E66</f>
        <v>1347066</v>
      </c>
    </row>
    <row r="67" spans="2:6">
      <c r="B67" s="974" t="s">
        <v>1240</v>
      </c>
      <c r="C67" s="975">
        <v>0</v>
      </c>
      <c r="D67" s="975">
        <f>729771-8222</f>
        <v>721549</v>
      </c>
      <c r="E67" s="975">
        <v>238717</v>
      </c>
      <c r="F67" s="975">
        <f>+D67+E67</f>
        <v>960266</v>
      </c>
    </row>
    <row r="68" spans="2:6" s="513" customFormat="1">
      <c r="B68" s="322" t="s">
        <v>1296</v>
      </c>
      <c r="C68" s="514">
        <f>+C66+C67</f>
        <v>0</v>
      </c>
      <c r="D68" s="514">
        <f>+D66+D67+D65</f>
        <v>2077939</v>
      </c>
      <c r="E68" s="514">
        <f>+E66+E67+E65</f>
        <v>390708653</v>
      </c>
      <c r="F68" s="514">
        <f>+F66+F67+F65</f>
        <v>392786592</v>
      </c>
    </row>
    <row r="69" spans="2:6" hidden="1">
      <c r="B69" s="510" t="s">
        <v>1244</v>
      </c>
      <c r="C69" s="511"/>
      <c r="D69" s="511"/>
      <c r="E69" s="511"/>
      <c r="F69" s="511">
        <f>SUM(C69:E69)</f>
        <v>0</v>
      </c>
    </row>
    <row r="70" spans="2:6" hidden="1">
      <c r="B70" s="510" t="s">
        <v>1299</v>
      </c>
      <c r="C70" s="511" t="s">
        <v>1983</v>
      </c>
      <c r="D70" s="511">
        <v>0</v>
      </c>
      <c r="E70" s="511" t="s">
        <v>1983</v>
      </c>
      <c r="F70" s="511">
        <f>SUM(C70:E70)</f>
        <v>0</v>
      </c>
    </row>
    <row r="71" spans="2:6" hidden="1">
      <c r="B71" s="322" t="s">
        <v>2013</v>
      </c>
      <c r="C71" s="509">
        <f>+SUM(C69:C70)</f>
        <v>0</v>
      </c>
      <c r="D71" s="509">
        <f>+SUM(D69:D70)</f>
        <v>0</v>
      </c>
      <c r="E71" s="509">
        <f>+SUM(E69:E70)</f>
        <v>0</v>
      </c>
      <c r="F71" s="509">
        <f>+SUM(F69:F70)</f>
        <v>0</v>
      </c>
    </row>
    <row r="72" spans="2:6" hidden="1">
      <c r="B72" s="510"/>
      <c r="C72" s="511"/>
      <c r="D72" s="511"/>
      <c r="E72" s="511"/>
      <c r="F72" s="511"/>
    </row>
    <row r="73" spans="2:6">
      <c r="B73" s="508" t="s">
        <v>1298</v>
      </c>
      <c r="C73" s="509">
        <f>+C68+C71</f>
        <v>0</v>
      </c>
      <c r="D73" s="509">
        <f>+D68+D71</f>
        <v>2077939</v>
      </c>
      <c r="E73" s="509">
        <f>+E68+E71</f>
        <v>390708653</v>
      </c>
      <c r="F73" s="509">
        <f>+F68+F71</f>
        <v>392786592</v>
      </c>
    </row>
    <row r="74" spans="2:6">
      <c r="B74" s="516"/>
      <c r="C74" s="517"/>
      <c r="D74" s="517"/>
      <c r="E74" s="517"/>
      <c r="F74" s="517"/>
    </row>
    <row r="75" spans="2:6">
      <c r="B75" s="518" t="s">
        <v>1247</v>
      </c>
      <c r="C75" s="519">
        <f>+C64+C73</f>
        <v>15933</v>
      </c>
      <c r="D75" s="519">
        <f>+D64+D73</f>
        <v>75669384</v>
      </c>
      <c r="E75" s="519">
        <f>+E64+E73</f>
        <v>622903690</v>
      </c>
      <c r="F75" s="519">
        <f>+F64+F73</f>
        <v>698589007</v>
      </c>
    </row>
    <row r="76" spans="2:6">
      <c r="C76" s="520">
        <f>+C75-C6</f>
        <v>0</v>
      </c>
      <c r="D76" s="520">
        <f>+D75-C7</f>
        <v>0</v>
      </c>
      <c r="E76" s="520">
        <f>+E75-C8</f>
        <v>0</v>
      </c>
      <c r="F76" s="520">
        <f>+F75-C9</f>
        <v>0</v>
      </c>
    </row>
    <row r="77" spans="2:6">
      <c r="C77" s="520"/>
      <c r="D77" s="520"/>
      <c r="E77" s="520"/>
      <c r="F77" s="520"/>
    </row>
    <row r="78" spans="2:6">
      <c r="B78" s="315" t="s">
        <v>1254</v>
      </c>
      <c r="C78" s="2706">
        <f>+D4</f>
        <v>45291</v>
      </c>
      <c r="D78" s="2706"/>
      <c r="E78" s="474"/>
      <c r="F78" s="474"/>
    </row>
    <row r="79" spans="2:6">
      <c r="C79" s="521"/>
      <c r="D79" s="521"/>
      <c r="E79" s="521"/>
      <c r="F79" s="521"/>
    </row>
    <row r="80" spans="2:6" ht="24">
      <c r="B80" s="2707" t="s">
        <v>1291</v>
      </c>
      <c r="C80" s="503" t="s">
        <v>1279</v>
      </c>
      <c r="D80" s="503" t="s">
        <v>1280</v>
      </c>
      <c r="E80" s="504" t="s">
        <v>1301</v>
      </c>
      <c r="F80" s="504" t="s">
        <v>1265</v>
      </c>
    </row>
    <row r="81" spans="2:7">
      <c r="B81" s="2707"/>
      <c r="C81" s="506" t="s">
        <v>967</v>
      </c>
      <c r="D81" s="506" t="s">
        <v>967</v>
      </c>
      <c r="E81" s="507" t="s">
        <v>967</v>
      </c>
      <c r="F81" s="507" t="s">
        <v>967</v>
      </c>
    </row>
    <row r="82" spans="2:7">
      <c r="B82" s="508" t="s">
        <v>1293</v>
      </c>
      <c r="C82" s="509">
        <v>15933</v>
      </c>
      <c r="D82" s="509">
        <v>71006735</v>
      </c>
      <c r="E82" s="509">
        <v>230227529</v>
      </c>
      <c r="F82" s="509">
        <f>SUM(C82:E82)</f>
        <v>301250197</v>
      </c>
    </row>
    <row r="83" spans="2:7">
      <c r="B83" s="974" t="s">
        <v>1295</v>
      </c>
      <c r="C83" s="975">
        <v>0</v>
      </c>
      <c r="D83" s="1084">
        <v>4877389</v>
      </c>
      <c r="E83" s="1084">
        <v>0</v>
      </c>
      <c r="F83" s="975">
        <f>SUM(C83:E83)</f>
        <v>4877389</v>
      </c>
    </row>
    <row r="84" spans="2:7">
      <c r="B84" s="974" t="s">
        <v>1240</v>
      </c>
      <c r="C84" s="975">
        <v>0</v>
      </c>
      <c r="D84" s="1084">
        <v>-2292679</v>
      </c>
      <c r="E84" s="1084">
        <v>1967508</v>
      </c>
      <c r="F84" s="975">
        <f>SUM(C84:E84)</f>
        <v>-325171</v>
      </c>
    </row>
    <row r="85" spans="2:7" s="513" customFormat="1">
      <c r="B85" s="959" t="s">
        <v>1296</v>
      </c>
      <c r="C85" s="977">
        <f>+C83+C84</f>
        <v>0</v>
      </c>
      <c r="D85" s="977">
        <f>+D83+D84</f>
        <v>2584710</v>
      </c>
      <c r="E85" s="977">
        <f>+E83+E84</f>
        <v>1967508</v>
      </c>
      <c r="F85" s="977">
        <f>+F83+F84</f>
        <v>4552218</v>
      </c>
    </row>
    <row r="86" spans="2:7" hidden="1">
      <c r="B86" s="974" t="s">
        <v>1244</v>
      </c>
      <c r="C86" s="975"/>
      <c r="D86" s="975"/>
      <c r="E86" s="975"/>
      <c r="F86" s="975">
        <f>SUM(C86:E86)</f>
        <v>0</v>
      </c>
    </row>
    <row r="87" spans="2:7">
      <c r="B87" s="974" t="s">
        <v>1299</v>
      </c>
      <c r="C87" s="975">
        <v>0</v>
      </c>
      <c r="D87" s="975">
        <v>0</v>
      </c>
      <c r="E87" s="975">
        <v>0</v>
      </c>
      <c r="F87" s="975">
        <f>SUM(C87:E87)</f>
        <v>0</v>
      </c>
    </row>
    <row r="88" spans="2:7">
      <c r="B88" s="959" t="s">
        <v>2014</v>
      </c>
      <c r="C88" s="978">
        <f>+C87</f>
        <v>0</v>
      </c>
      <c r="D88" s="978">
        <f>D86+D87</f>
        <v>0</v>
      </c>
      <c r="E88" s="978">
        <f>E86+E87</f>
        <v>0</v>
      </c>
      <c r="F88" s="978">
        <f>F86+F87</f>
        <v>0</v>
      </c>
    </row>
    <row r="89" spans="2:7">
      <c r="B89" s="522"/>
      <c r="C89" s="517"/>
      <c r="D89" s="517"/>
      <c r="E89" s="517"/>
      <c r="F89" s="517"/>
    </row>
    <row r="90" spans="2:7">
      <c r="B90" s="508" t="s">
        <v>1298</v>
      </c>
      <c r="C90" s="509">
        <f>+C85+C88+C86+C87</f>
        <v>0</v>
      </c>
      <c r="D90" s="509">
        <f>+D85+D88</f>
        <v>2584710</v>
      </c>
      <c r="E90" s="509">
        <f>+E85+E88</f>
        <v>1967508</v>
      </c>
      <c r="F90" s="509">
        <f>+F85+F88</f>
        <v>4552218</v>
      </c>
    </row>
    <row r="91" spans="2:7">
      <c r="B91" s="516"/>
      <c r="C91" s="517"/>
      <c r="D91" s="517"/>
      <c r="E91" s="517"/>
      <c r="F91" s="517"/>
    </row>
    <row r="92" spans="2:7">
      <c r="B92" s="518" t="s">
        <v>1247</v>
      </c>
      <c r="C92" s="519">
        <f>+C82+C90</f>
        <v>15933</v>
      </c>
      <c r="D92" s="519">
        <f>+D82+D90</f>
        <v>73591445</v>
      </c>
      <c r="E92" s="519">
        <f>+E82+E90</f>
        <v>232195037</v>
      </c>
      <c r="F92" s="519">
        <f>+F82+F90</f>
        <v>305802415</v>
      </c>
      <c r="G92" s="520">
        <f>+C92+D92+E92-D9</f>
        <v>0</v>
      </c>
    </row>
    <row r="93" spans="2:7">
      <c r="C93" s="520">
        <f>+C92-D6</f>
        <v>0</v>
      </c>
      <c r="D93" s="520">
        <f>+D92-D7</f>
        <v>0</v>
      </c>
      <c r="E93" s="520">
        <f>+E92-D8</f>
        <v>0</v>
      </c>
      <c r="F93" s="520">
        <f>+F92-D9</f>
        <v>0</v>
      </c>
    </row>
    <row r="95" spans="2:7">
      <c r="B95" s="2708" t="s">
        <v>1302</v>
      </c>
      <c r="C95" s="2708"/>
      <c r="D95" s="325"/>
      <c r="E95" s="325"/>
      <c r="F95" s="325"/>
    </row>
    <row r="96" spans="2:7">
      <c r="B96" s="315"/>
      <c r="C96" s="325"/>
      <c r="D96" s="325"/>
      <c r="E96" s="325"/>
      <c r="F96" s="325"/>
    </row>
    <row r="97" spans="2:7">
      <c r="B97" s="315" t="s">
        <v>1252</v>
      </c>
      <c r="C97" s="2706">
        <f>+C4</f>
        <v>45565</v>
      </c>
      <c r="D97" s="2706"/>
      <c r="E97" s="325"/>
      <c r="F97" s="325"/>
    </row>
    <row r="99" spans="2:7" ht="48">
      <c r="B99" s="2707" t="s">
        <v>1291</v>
      </c>
      <c r="C99" s="1788" t="s">
        <v>1303</v>
      </c>
      <c r="D99" s="503" t="s">
        <v>1283</v>
      </c>
      <c r="E99" s="504" t="s">
        <v>1304</v>
      </c>
      <c r="F99" s="504" t="s">
        <v>1265</v>
      </c>
    </row>
    <row r="100" spans="2:7">
      <c r="B100" s="2707"/>
      <c r="C100" s="1789" t="s">
        <v>967</v>
      </c>
      <c r="D100" s="506" t="s">
        <v>967</v>
      </c>
      <c r="E100" s="507" t="s">
        <v>967</v>
      </c>
      <c r="F100" s="507" t="s">
        <v>967</v>
      </c>
    </row>
    <row r="101" spans="2:7">
      <c r="B101" s="508" t="s">
        <v>1293</v>
      </c>
      <c r="C101" s="1790">
        <f>+C131</f>
        <v>0</v>
      </c>
      <c r="D101" s="509">
        <f>+D131</f>
        <v>-60388243</v>
      </c>
      <c r="E101" s="509">
        <f>+E131</f>
        <v>-13666459</v>
      </c>
      <c r="F101" s="509">
        <f t="shared" ref="F101:F108" si="1">SUM(C101:E101)</f>
        <v>-74054702</v>
      </c>
      <c r="G101" s="474"/>
    </row>
    <row r="102" spans="2:7">
      <c r="B102" s="510" t="s">
        <v>1278</v>
      </c>
      <c r="C102" s="1791">
        <v>0</v>
      </c>
      <c r="D102" s="1085">
        <f>-4518992+8222</f>
        <v>-4510770</v>
      </c>
      <c r="E102" s="1085">
        <v>-140412</v>
      </c>
      <c r="F102" s="511">
        <f>+D102+E102</f>
        <v>-4651182</v>
      </c>
    </row>
    <row r="103" spans="2:7" ht="12.75" thickBot="1">
      <c r="B103" s="322" t="s">
        <v>1294</v>
      </c>
      <c r="C103" s="1790">
        <f>+C102</f>
        <v>0</v>
      </c>
      <c r="D103" s="509">
        <f>+D102</f>
        <v>-4510770</v>
      </c>
      <c r="E103" s="509">
        <f>+E102</f>
        <v>-140412</v>
      </c>
      <c r="F103" s="509">
        <f>+F102</f>
        <v>-4651182</v>
      </c>
      <c r="G103" s="494">
        <f>+F103+'N14 PPE'!G87</f>
        <v>-59327772</v>
      </c>
    </row>
    <row r="104" spans="2:7" hidden="1">
      <c r="B104" s="510" t="s">
        <v>1295</v>
      </c>
      <c r="C104" s="1791"/>
      <c r="D104" s="511"/>
      <c r="E104" s="511"/>
      <c r="F104" s="511">
        <f t="shared" si="1"/>
        <v>0</v>
      </c>
    </row>
    <row r="105" spans="2:7" hidden="1">
      <c r="B105" s="510" t="s">
        <v>1240</v>
      </c>
      <c r="C105" s="1791"/>
      <c r="D105" s="511"/>
      <c r="E105" s="511"/>
      <c r="F105" s="511">
        <f t="shared" si="1"/>
        <v>0</v>
      </c>
    </row>
    <row r="106" spans="2:7" s="513" customFormat="1" hidden="1">
      <c r="B106" s="322" t="s">
        <v>1296</v>
      </c>
      <c r="C106" s="1792">
        <f>+SUM(C104:C105)</f>
        <v>0</v>
      </c>
      <c r="D106" s="514">
        <f>+SUM(D104:D105)</f>
        <v>0</v>
      </c>
      <c r="E106" s="514">
        <f>+SUM(E104:E105)</f>
        <v>0</v>
      </c>
      <c r="F106" s="514">
        <f>+SUM(F104:F105)</f>
        <v>0</v>
      </c>
    </row>
    <row r="107" spans="2:7" hidden="1">
      <c r="B107" s="510" t="s">
        <v>1244</v>
      </c>
      <c r="C107" s="1791"/>
      <c r="D107" s="511"/>
      <c r="E107" s="511"/>
      <c r="F107" s="511">
        <f t="shared" si="1"/>
        <v>0</v>
      </c>
    </row>
    <row r="108" spans="2:7" hidden="1">
      <c r="B108" s="510" t="s">
        <v>1299</v>
      </c>
      <c r="C108" s="1791" t="s">
        <v>1983</v>
      </c>
      <c r="D108" s="511">
        <v>0</v>
      </c>
      <c r="E108" s="511" t="s">
        <v>1983</v>
      </c>
      <c r="F108" s="511">
        <f t="shared" si="1"/>
        <v>0</v>
      </c>
    </row>
    <row r="109" spans="2:7" hidden="1">
      <c r="B109" s="322" t="s">
        <v>2013</v>
      </c>
      <c r="C109" s="1792">
        <f>+SUM(C107:C108)</f>
        <v>0</v>
      </c>
      <c r="D109" s="514">
        <f>+SUM(D107:D108)</f>
        <v>0</v>
      </c>
      <c r="E109" s="514">
        <f>+SUM(E107:E108)</f>
        <v>0</v>
      </c>
      <c r="F109" s="514">
        <f>+SUM(F107:F108)</f>
        <v>0</v>
      </c>
    </row>
    <row r="110" spans="2:7" ht="12.75" thickBot="1">
      <c r="B110" s="512" t="s">
        <v>1240</v>
      </c>
      <c r="C110" s="1791">
        <v>0</v>
      </c>
      <c r="D110" s="536">
        <v>0</v>
      </c>
      <c r="E110" s="511">
        <v>0</v>
      </c>
      <c r="F110" s="511">
        <f>+D110+E110</f>
        <v>0</v>
      </c>
      <c r="G110" s="208">
        <f>+'N14 Arrendamiento NIIF16'!F18</f>
        <v>-1468249</v>
      </c>
    </row>
    <row r="111" spans="2:7">
      <c r="B111" s="508" t="s">
        <v>1298</v>
      </c>
      <c r="C111" s="1790">
        <f>+C103+C106+C109</f>
        <v>0</v>
      </c>
      <c r="D111" s="509">
        <f>+D103+D106+D110</f>
        <v>-4510770</v>
      </c>
      <c r="E111" s="509">
        <f>+E103+E106+E110</f>
        <v>-140412</v>
      </c>
      <c r="F111" s="509">
        <f>+F103+F106+F110</f>
        <v>-4651182</v>
      </c>
      <c r="G111" s="494">
        <f>+G103+G110</f>
        <v>-60796021</v>
      </c>
    </row>
    <row r="112" spans="2:7">
      <c r="B112" s="516"/>
      <c r="C112" s="1790"/>
      <c r="D112" s="517"/>
      <c r="E112" s="517"/>
      <c r="F112" s="517"/>
    </row>
    <row r="113" spans="2:7">
      <c r="B113" s="518" t="s">
        <v>1247</v>
      </c>
      <c r="C113" s="1790">
        <f>+C101+C111</f>
        <v>0</v>
      </c>
      <c r="D113" s="519">
        <f>+D101+D111</f>
        <v>-64899013</v>
      </c>
      <c r="E113" s="519">
        <f>+E101+E111</f>
        <v>-13806871</v>
      </c>
      <c r="F113" s="519">
        <f>+F101+F111</f>
        <v>-78705884</v>
      </c>
      <c r="G113" s="520">
        <f>+C113+D113+E113-C12</f>
        <v>0</v>
      </c>
    </row>
    <row r="114" spans="2:7">
      <c r="C114" s="520">
        <f>+C113</f>
        <v>0</v>
      </c>
      <c r="D114" s="520">
        <f>+D113-C10</f>
        <v>0</v>
      </c>
      <c r="E114" s="520">
        <f>+E113-C11</f>
        <v>0</v>
      </c>
      <c r="F114" s="520">
        <f>+F113-C12</f>
        <v>0</v>
      </c>
    </row>
    <row r="116" spans="2:7">
      <c r="B116" s="315" t="s">
        <v>1305</v>
      </c>
      <c r="C116" s="2706">
        <f>+D4</f>
        <v>45291</v>
      </c>
      <c r="D116" s="2706"/>
      <c r="E116" s="474"/>
      <c r="F116" s="474"/>
    </row>
    <row r="117" spans="2:7">
      <c r="C117" s="521"/>
      <c r="D117" s="521"/>
      <c r="E117" s="521"/>
      <c r="F117" s="521"/>
    </row>
    <row r="118" spans="2:7" ht="48">
      <c r="B118" s="2707" t="s">
        <v>1291</v>
      </c>
      <c r="C118" s="503" t="s">
        <v>1306</v>
      </c>
      <c r="D118" s="503" t="s">
        <v>1307</v>
      </c>
      <c r="E118" s="504" t="s">
        <v>1308</v>
      </c>
      <c r="F118" s="504" t="s">
        <v>1265</v>
      </c>
    </row>
    <row r="119" spans="2:7">
      <c r="B119" s="2707"/>
      <c r="C119" s="506" t="s">
        <v>967</v>
      </c>
      <c r="D119" s="506" t="s">
        <v>967</v>
      </c>
      <c r="E119" s="507" t="s">
        <v>967</v>
      </c>
      <c r="F119" s="507" t="s">
        <v>967</v>
      </c>
    </row>
    <row r="120" spans="2:7">
      <c r="B120" s="508" t="s">
        <v>1293</v>
      </c>
      <c r="C120" s="509">
        <v>0</v>
      </c>
      <c r="D120" s="509">
        <v>-54751972</v>
      </c>
      <c r="E120" s="509">
        <v>-13479244</v>
      </c>
      <c r="F120" s="509">
        <f t="shared" ref="F120:F126" si="2">SUM(C120:E120)</f>
        <v>-68231216</v>
      </c>
    </row>
    <row r="121" spans="2:7">
      <c r="B121" s="510" t="s">
        <v>1278</v>
      </c>
      <c r="C121" s="511">
        <v>0</v>
      </c>
      <c r="D121" s="1084">
        <v>-5636271</v>
      </c>
      <c r="E121" s="1084">
        <f>-187215</f>
        <v>-187215</v>
      </c>
      <c r="F121" s="511">
        <f t="shared" si="2"/>
        <v>-5823486</v>
      </c>
    </row>
    <row r="122" spans="2:7" ht="12.75" thickBot="1">
      <c r="B122" s="322" t="s">
        <v>1294</v>
      </c>
      <c r="C122" s="509">
        <f>+C121</f>
        <v>0</v>
      </c>
      <c r="D122" s="509">
        <f>+D121</f>
        <v>-5636271</v>
      </c>
      <c r="E122" s="509">
        <f>+E121</f>
        <v>-187215</v>
      </c>
      <c r="F122" s="509">
        <f>+F121</f>
        <v>-5823486</v>
      </c>
    </row>
    <row r="123" spans="2:7" hidden="1">
      <c r="B123" s="510" t="s">
        <v>1295</v>
      </c>
      <c r="C123" s="511">
        <v>0</v>
      </c>
      <c r="D123" s="511">
        <v>0</v>
      </c>
      <c r="E123" s="511">
        <v>0</v>
      </c>
      <c r="F123" s="511">
        <f t="shared" si="2"/>
        <v>0</v>
      </c>
    </row>
    <row r="124" spans="2:7" hidden="1">
      <c r="B124" s="510" t="s">
        <v>1240</v>
      </c>
      <c r="C124" s="511">
        <v>0</v>
      </c>
      <c r="D124" s="511">
        <v>0</v>
      </c>
      <c r="E124" s="511">
        <v>0</v>
      </c>
      <c r="F124" s="511">
        <f t="shared" si="2"/>
        <v>0</v>
      </c>
    </row>
    <row r="125" spans="2:7" s="513" customFormat="1" hidden="1">
      <c r="B125" s="322" t="s">
        <v>1296</v>
      </c>
      <c r="C125" s="514">
        <f>+SUM(C123:C124)</f>
        <v>0</v>
      </c>
      <c r="D125" s="514">
        <f>+SUM(D123:D124)</f>
        <v>0</v>
      </c>
      <c r="E125" s="514">
        <f>+SUM(E123:E124)</f>
        <v>0</v>
      </c>
      <c r="F125" s="514">
        <f>+SUM(F123:F124)</f>
        <v>0</v>
      </c>
    </row>
    <row r="126" spans="2:7" ht="12.75" thickBot="1">
      <c r="B126" s="510" t="s">
        <v>1299</v>
      </c>
      <c r="C126" s="511">
        <v>0</v>
      </c>
      <c r="D126" s="536">
        <v>0</v>
      </c>
      <c r="E126" s="1084">
        <v>0</v>
      </c>
      <c r="F126" s="511">
        <f t="shared" si="2"/>
        <v>0</v>
      </c>
    </row>
    <row r="127" spans="2:7">
      <c r="B127" s="322" t="s">
        <v>2013</v>
      </c>
      <c r="C127" s="514">
        <f>+SUM(C126:C126)</f>
        <v>0</v>
      </c>
      <c r="D127" s="514">
        <f>+SUM(D126:D126)</f>
        <v>0</v>
      </c>
      <c r="E127" s="514">
        <f>+SUM(E126:E126)</f>
        <v>0</v>
      </c>
      <c r="F127" s="514">
        <f>+SUM(F126:F126)</f>
        <v>0</v>
      </c>
    </row>
    <row r="128" spans="2:7">
      <c r="B128" s="522"/>
      <c r="C128" s="523"/>
      <c r="D128" s="523"/>
      <c r="E128" s="523"/>
      <c r="F128" s="523"/>
    </row>
    <row r="129" spans="2:8">
      <c r="B129" s="508" t="s">
        <v>1298</v>
      </c>
      <c r="C129" s="509">
        <f>+C122+C125+C127</f>
        <v>0</v>
      </c>
      <c r="D129" s="509">
        <f>+D122+D125+D127</f>
        <v>-5636271</v>
      </c>
      <c r="E129" s="509">
        <f>+E122+E125+E127</f>
        <v>-187215</v>
      </c>
      <c r="F129" s="509">
        <f>+F122+F125+F127</f>
        <v>-5823486</v>
      </c>
    </row>
    <row r="131" spans="2:8">
      <c r="B131" s="518" t="s">
        <v>1247</v>
      </c>
      <c r="C131" s="519">
        <f>+C120+C129</f>
        <v>0</v>
      </c>
      <c r="D131" s="519">
        <f>+D120+D129</f>
        <v>-60388243</v>
      </c>
      <c r="E131" s="519">
        <f>+E120+E129</f>
        <v>-13666459</v>
      </c>
      <c r="F131" s="519">
        <f>+F120+F129</f>
        <v>-74054702</v>
      </c>
      <c r="G131" s="520">
        <f>+C131+D131+E131-D12</f>
        <v>0</v>
      </c>
      <c r="H131" s="474"/>
    </row>
    <row r="132" spans="2:8">
      <c r="B132" s="524"/>
      <c r="C132" s="520">
        <f>+C131</f>
        <v>0</v>
      </c>
      <c r="D132" s="520">
        <f>+D131-D10</f>
        <v>0</v>
      </c>
      <c r="E132" s="520">
        <f>+E131-D11</f>
        <v>0</v>
      </c>
      <c r="F132" s="520">
        <f>+F131-D12</f>
        <v>0</v>
      </c>
    </row>
    <row r="134" spans="2:8">
      <c r="B134" s="315" t="s">
        <v>1309</v>
      </c>
    </row>
    <row r="135" spans="2:8" ht="12.75" thickBot="1"/>
    <row r="136" spans="2:8">
      <c r="B136" s="2715" t="s">
        <v>1258</v>
      </c>
      <c r="C136" s="2704">
        <f>+C4</f>
        <v>45565</v>
      </c>
      <c r="D136" s="2704"/>
      <c r="E136" s="2704"/>
      <c r="F136" s="2704">
        <f>+D4</f>
        <v>45291</v>
      </c>
      <c r="G136" s="2704"/>
      <c r="H136" s="2705"/>
    </row>
    <row r="137" spans="2:8">
      <c r="B137" s="2716"/>
      <c r="C137" s="525" t="s">
        <v>360</v>
      </c>
      <c r="D137" s="525" t="s">
        <v>1310</v>
      </c>
      <c r="E137" s="526" t="s">
        <v>1121</v>
      </c>
      <c r="F137" s="525" t="s">
        <v>360</v>
      </c>
      <c r="G137" s="525" t="s">
        <v>1310</v>
      </c>
      <c r="H137" s="527" t="s">
        <v>1121</v>
      </c>
    </row>
    <row r="138" spans="2:8">
      <c r="B138" s="2716"/>
      <c r="C138" s="506" t="s">
        <v>967</v>
      </c>
      <c r="D138" s="506" t="s">
        <v>967</v>
      </c>
      <c r="E138" s="528" t="s">
        <v>967</v>
      </c>
      <c r="F138" s="506" t="s">
        <v>967</v>
      </c>
      <c r="G138" s="506" t="s">
        <v>967</v>
      </c>
      <c r="H138" s="529" t="s">
        <v>967</v>
      </c>
    </row>
    <row r="139" spans="2:8">
      <c r="B139" s="976" t="s">
        <v>1259</v>
      </c>
      <c r="C139" s="2527">
        <v>309151983</v>
      </c>
      <c r="D139" s="975">
        <v>10296203</v>
      </c>
      <c r="E139" s="975">
        <v>3509425</v>
      </c>
      <c r="F139" s="975">
        <v>80249767</v>
      </c>
      <c r="G139" s="975">
        <v>10554311</v>
      </c>
      <c r="H139" s="975">
        <v>3648961</v>
      </c>
    </row>
    <row r="140" spans="2:8">
      <c r="B140" s="976" t="s">
        <v>1260</v>
      </c>
      <c r="C140" s="2527">
        <v>221593052</v>
      </c>
      <c r="D140" s="975">
        <v>7761932</v>
      </c>
      <c r="E140" s="975">
        <v>0</v>
      </c>
      <c r="F140" s="975">
        <v>93795443</v>
      </c>
      <c r="G140" s="975">
        <v>7761932</v>
      </c>
      <c r="H140" s="975">
        <v>0</v>
      </c>
    </row>
    <row r="141" spans="2:8">
      <c r="B141" s="976" t="s">
        <v>1261</v>
      </c>
      <c r="C141" s="2527">
        <v>55981831</v>
      </c>
      <c r="D141" s="975">
        <v>866673</v>
      </c>
      <c r="E141" s="975">
        <v>0</v>
      </c>
      <c r="F141" s="975">
        <v>21937967</v>
      </c>
      <c r="G141" s="975">
        <v>866673</v>
      </c>
      <c r="H141" s="975">
        <v>0</v>
      </c>
    </row>
    <row r="142" spans="2:8">
      <c r="B142" s="976" t="s">
        <v>1311</v>
      </c>
      <c r="C142" s="2527">
        <v>69249</v>
      </c>
      <c r="D142" s="975">
        <v>0</v>
      </c>
      <c r="E142" s="975">
        <v>0</v>
      </c>
      <c r="F142" s="975">
        <v>13700</v>
      </c>
      <c r="G142" s="975">
        <v>0</v>
      </c>
      <c r="H142" s="975">
        <v>0</v>
      </c>
    </row>
    <row r="143" spans="2:8">
      <c r="B143" s="976" t="s">
        <v>1262</v>
      </c>
      <c r="C143" s="2527">
        <v>69249</v>
      </c>
      <c r="D143" s="975">
        <v>0</v>
      </c>
      <c r="E143" s="975">
        <v>0</v>
      </c>
      <c r="F143" s="975">
        <v>13700</v>
      </c>
      <c r="G143" s="975">
        <v>0</v>
      </c>
      <c r="H143" s="975">
        <v>0</v>
      </c>
    </row>
    <row r="144" spans="2:8">
      <c r="B144" s="976" t="s">
        <v>2618</v>
      </c>
      <c r="C144" s="2527">
        <v>69249</v>
      </c>
      <c r="D144" s="975">
        <v>0</v>
      </c>
      <c r="E144" s="975">
        <v>0</v>
      </c>
      <c r="F144" s="975">
        <v>13700</v>
      </c>
      <c r="G144" s="975">
        <v>0</v>
      </c>
      <c r="H144" s="975">
        <v>0</v>
      </c>
    </row>
    <row r="145" spans="2:10">
      <c r="B145" s="976" t="s">
        <v>1264</v>
      </c>
      <c r="C145" s="2527">
        <v>69249</v>
      </c>
      <c r="D145" s="975">
        <v>0</v>
      </c>
      <c r="E145" s="975">
        <v>0</v>
      </c>
      <c r="F145" s="975">
        <v>13700</v>
      </c>
      <c r="G145" s="975">
        <v>0</v>
      </c>
      <c r="H145" s="975">
        <v>0</v>
      </c>
    </row>
    <row r="146" spans="2:10">
      <c r="B146" s="976" t="s">
        <v>1312</v>
      </c>
      <c r="C146" s="975">
        <v>-227481</v>
      </c>
      <c r="D146" s="975">
        <v>-113795</v>
      </c>
      <c r="E146" s="975">
        <v>0</v>
      </c>
      <c r="F146" s="975">
        <v>-227481</v>
      </c>
      <c r="G146" s="975">
        <v>-113795</v>
      </c>
      <c r="H146" s="975">
        <v>0</v>
      </c>
    </row>
    <row r="147" spans="2:10" ht="12.75" thickBot="1">
      <c r="B147" s="530" t="s">
        <v>1109</v>
      </c>
      <c r="C147" s="531">
        <f t="shared" ref="C147:H147" si="3">SUM(C139:C146)</f>
        <v>586776381</v>
      </c>
      <c r="D147" s="531">
        <f t="shared" si="3"/>
        <v>18811013</v>
      </c>
      <c r="E147" s="531">
        <f t="shared" si="3"/>
        <v>3509425</v>
      </c>
      <c r="F147" s="531">
        <f t="shared" si="3"/>
        <v>195810496</v>
      </c>
      <c r="G147" s="531">
        <f t="shared" si="3"/>
        <v>19069121</v>
      </c>
      <c r="H147" s="532">
        <f t="shared" si="3"/>
        <v>3648961</v>
      </c>
      <c r="I147" s="520">
        <f>+C147+D147+E147-C15</f>
        <v>0</v>
      </c>
      <c r="J147" s="520">
        <f>+F147+G147+H147-D15</f>
        <v>0</v>
      </c>
    </row>
    <row r="149" spans="2:10">
      <c r="E149" s="494"/>
      <c r="H149" s="494"/>
    </row>
    <row r="150" spans="2:10">
      <c r="B150" s="315" t="s">
        <v>1313</v>
      </c>
    </row>
    <row r="152" spans="2:10">
      <c r="B152" s="533" t="s">
        <v>1258</v>
      </c>
      <c r="C152" s="534" t="s">
        <v>967</v>
      </c>
    </row>
    <row r="153" spans="2:10">
      <c r="B153" s="986" t="s">
        <v>1259</v>
      </c>
      <c r="C153" s="1510">
        <v>1585296</v>
      </c>
    </row>
    <row r="154" spans="2:10">
      <c r="B154" s="988" t="s">
        <v>1260</v>
      </c>
      <c r="C154" s="989">
        <v>589044</v>
      </c>
    </row>
    <row r="155" spans="2:10">
      <c r="B155" s="988" t="s">
        <v>1261</v>
      </c>
      <c r="C155" s="989">
        <v>30465</v>
      </c>
    </row>
    <row r="156" spans="2:10">
      <c r="B156" s="988" t="s">
        <v>1264</v>
      </c>
      <c r="C156" s="989">
        <v>58342</v>
      </c>
    </row>
    <row r="157" spans="2:10">
      <c r="B157" s="2159" t="s">
        <v>1265</v>
      </c>
      <c r="C157" s="2472">
        <v>2263147</v>
      </c>
    </row>
    <row r="160" spans="2:10" ht="12.75">
      <c r="B160" s="1425"/>
      <c r="C160" s="1426" t="s">
        <v>371</v>
      </c>
      <c r="D160" s="1425"/>
      <c r="E160" s="1425"/>
    </row>
    <row r="162" spans="2:5" ht="12.75">
      <c r="B162" s="2717" t="s">
        <v>1314</v>
      </c>
      <c r="C162" s="2717" t="s">
        <v>1258</v>
      </c>
      <c r="D162" s="1427">
        <f>+C136</f>
        <v>45565</v>
      </c>
      <c r="E162" s="1427">
        <v>45291</v>
      </c>
    </row>
    <row r="163" spans="2:5" ht="13.5" thickBot="1">
      <c r="B163" s="2718"/>
      <c r="C163" s="2718"/>
      <c r="D163" s="1428" t="s">
        <v>967</v>
      </c>
      <c r="E163" s="1428" t="s">
        <v>967</v>
      </c>
    </row>
    <row r="164" spans="2:5">
      <c r="B164" s="986" t="s">
        <v>1765</v>
      </c>
      <c r="C164" s="2026" t="s">
        <v>1259</v>
      </c>
      <c r="D164" s="987">
        <v>271348419</v>
      </c>
      <c r="E164" s="987">
        <v>271348419</v>
      </c>
    </row>
    <row r="165" spans="2:5" ht="12.75" thickBot="1">
      <c r="B165" s="988" t="s">
        <v>1315</v>
      </c>
      <c r="C165" s="2027" t="s">
        <v>1260</v>
      </c>
      <c r="D165" s="989">
        <v>33823049</v>
      </c>
      <c r="E165" s="989">
        <v>33823049</v>
      </c>
    </row>
    <row r="166" spans="2:5" ht="13.5" thickBot="1">
      <c r="B166" s="1429" t="s">
        <v>1265</v>
      </c>
      <c r="C166" s="1429"/>
      <c r="D166" s="1430">
        <f>SUM(D164:D165)</f>
        <v>305171468</v>
      </c>
      <c r="E166" s="1430">
        <f>SUM(E164:E165)</f>
        <v>305171468</v>
      </c>
    </row>
    <row r="168" spans="2:5">
      <c r="D168" s="474">
        <f>+D166-Activo!D21</f>
        <v>0</v>
      </c>
      <c r="E168" s="474">
        <f>+E166-Activo!E21</f>
        <v>0</v>
      </c>
    </row>
    <row r="173" spans="2:5">
      <c r="B173" s="2714" t="s">
        <v>3065</v>
      </c>
      <c r="C173" s="2508">
        <v>45565</v>
      </c>
    </row>
    <row r="174" spans="2:5">
      <c r="B174" s="2714"/>
      <c r="C174" s="2509" t="s">
        <v>967</v>
      </c>
    </row>
    <row r="175" spans="2:5">
      <c r="B175" s="2510"/>
      <c r="C175" s="2511"/>
    </row>
    <row r="176" spans="2:5">
      <c r="B176" s="2507" t="s">
        <v>3066</v>
      </c>
      <c r="C176" s="2512">
        <f>+F147</f>
        <v>195810496</v>
      </c>
    </row>
    <row r="177" spans="2:3" ht="24">
      <c r="B177" s="2513" t="s">
        <v>3067</v>
      </c>
      <c r="C177" s="2514">
        <f>+E26</f>
        <v>390479260</v>
      </c>
    </row>
    <row r="178" spans="2:3">
      <c r="B178" s="2515" t="s">
        <v>1274</v>
      </c>
      <c r="C178" s="2530">
        <v>486625</v>
      </c>
    </row>
    <row r="179" spans="2:3">
      <c r="B179" s="2507" t="s">
        <v>1883</v>
      </c>
      <c r="C179" s="2512">
        <f>+SUM(C177:C178)</f>
        <v>390965885</v>
      </c>
    </row>
    <row r="180" spans="2:3">
      <c r="B180" s="2513" t="s">
        <v>1245</v>
      </c>
      <c r="C180" s="2516">
        <v>0</v>
      </c>
    </row>
    <row r="181" spans="2:3">
      <c r="B181" s="2515" t="s">
        <v>1275</v>
      </c>
      <c r="C181" s="2517">
        <v>0</v>
      </c>
    </row>
    <row r="182" spans="2:3">
      <c r="B182" s="2507" t="s">
        <v>3068</v>
      </c>
      <c r="C182" s="2512">
        <f>+C176+C179</f>
        <v>586776381</v>
      </c>
    </row>
    <row r="183" spans="2:3">
      <c r="C183" s="494">
        <f>+C182-C147</f>
        <v>0</v>
      </c>
    </row>
  </sheetData>
  <mergeCells count="22">
    <mergeCell ref="B173:B174"/>
    <mergeCell ref="B99:B100"/>
    <mergeCell ref="C116:D116"/>
    <mergeCell ref="B118:B119"/>
    <mergeCell ref="B136:B138"/>
    <mergeCell ref="C136:E136"/>
    <mergeCell ref="B162:B163"/>
    <mergeCell ref="C162:C163"/>
    <mergeCell ref="B58:C58"/>
    <mergeCell ref="H2:J2"/>
    <mergeCell ref="C19:D19"/>
    <mergeCell ref="B21:B22"/>
    <mergeCell ref="C39:D39"/>
    <mergeCell ref="B41:B42"/>
    <mergeCell ref="B4:B5"/>
    <mergeCell ref="F136:H136"/>
    <mergeCell ref="C60:D60"/>
    <mergeCell ref="B62:B63"/>
    <mergeCell ref="C78:D78"/>
    <mergeCell ref="B80:B81"/>
    <mergeCell ref="B95:C95"/>
    <mergeCell ref="C97:D97"/>
  </mergeCells>
  <printOptions horizontalCentered="1" verticalCentered="1"/>
  <pageMargins left="0" right="0" top="0.39370078740157483" bottom="0.39370078740157483" header="0" footer="0"/>
  <pageSetup scale="58" fitToHeight="0" orientation="portrait" r:id="rId1"/>
  <headerFooter>
    <oddHeader>&amp;F</oddHeader>
    <oddFooter>&amp;A</oddFooter>
  </headerFooter>
  <rowBreaks count="1" manualBreakCount="1">
    <brk id="1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7ED03"/>
  </sheetPr>
  <dimension ref="A1:Q423"/>
  <sheetViews>
    <sheetView showGridLines="0" workbookViewId="0">
      <pane xSplit="3" ySplit="2" topLeftCell="K3" activePane="bottomRight" state="frozen"/>
      <selection activeCell="C362" sqref="C362"/>
      <selection pane="topRight" activeCell="C362" sqref="C362"/>
      <selection pane="bottomLeft" activeCell="C362" sqref="C362"/>
      <selection pane="bottomRight" activeCell="K3" sqref="K3"/>
    </sheetView>
  </sheetViews>
  <sheetFormatPr baseColWidth="10" defaultColWidth="11.5703125" defaultRowHeight="15"/>
  <cols>
    <col min="1" max="1" width="11.5703125" style="1"/>
    <col min="2" max="3" width="42.28515625" style="1" bestFit="1" customWidth="1"/>
    <col min="4" max="4" width="17.7109375" style="3" customWidth="1"/>
    <col min="5" max="5" width="16.7109375" style="3" customWidth="1"/>
    <col min="6" max="6" width="15.140625" style="3" customWidth="1"/>
    <col min="7" max="7" width="14.85546875" style="3" customWidth="1"/>
    <col min="8" max="8" width="15.28515625" style="3" customWidth="1"/>
    <col min="9" max="9" width="14.85546875" style="3" customWidth="1"/>
    <col min="10" max="11" width="17.85546875" style="3" customWidth="1"/>
    <col min="12" max="12" width="17.140625" style="3" bestFit="1" customWidth="1"/>
    <col min="13" max="13" width="17.7109375" style="3" bestFit="1" customWidth="1"/>
    <col min="14" max="14" width="17.85546875" style="1" bestFit="1" customWidth="1"/>
    <col min="15" max="15" width="12.5703125" style="1" bestFit="1" customWidth="1"/>
    <col min="16" max="16" width="13" style="1" bestFit="1" customWidth="1"/>
    <col min="17" max="16384" width="11.5703125" style="1"/>
  </cols>
  <sheetData>
    <row r="1" spans="1:17" ht="33.75">
      <c r="B1" s="2384" t="s">
        <v>0</v>
      </c>
      <c r="C1" s="2384" t="s">
        <v>1</v>
      </c>
      <c r="D1" s="2389" t="s">
        <v>2742</v>
      </c>
      <c r="E1" s="2389" t="s">
        <v>2743</v>
      </c>
      <c r="F1" s="2389" t="s">
        <v>2744</v>
      </c>
      <c r="G1" s="2389" t="s">
        <v>2745</v>
      </c>
      <c r="H1" s="2389" t="s">
        <v>2746</v>
      </c>
      <c r="I1" s="2389" t="s">
        <v>2747</v>
      </c>
      <c r="J1" s="2389" t="s">
        <v>2748</v>
      </c>
      <c r="K1" s="2389" t="s">
        <v>2749</v>
      </c>
      <c r="L1" s="2389" t="s">
        <v>2750</v>
      </c>
      <c r="M1" s="2389" t="s">
        <v>2751</v>
      </c>
      <c r="N1"/>
      <c r="O1" s="130" t="s">
        <v>2145</v>
      </c>
    </row>
    <row r="2" spans="1:17" ht="15" customHeight="1">
      <c r="A2" s="2">
        <f t="shared" ref="A2:A65" si="0">LEN(B2)</f>
        <v>9</v>
      </c>
      <c r="B2" s="2385" t="s">
        <v>2</v>
      </c>
      <c r="C2" s="2383" t="s">
        <v>3</v>
      </c>
      <c r="D2" s="1800">
        <v>0</v>
      </c>
      <c r="E2" s="1800">
        <v>0</v>
      </c>
      <c r="F2" s="1800">
        <v>0</v>
      </c>
      <c r="G2" s="1800">
        <v>0</v>
      </c>
      <c r="H2" s="1800">
        <v>0</v>
      </c>
      <c r="I2" s="1800">
        <v>0</v>
      </c>
      <c r="J2" s="1800">
        <v>0</v>
      </c>
      <c r="K2" s="1800">
        <v>0</v>
      </c>
      <c r="L2" s="1800">
        <v>0</v>
      </c>
      <c r="M2" s="1800">
        <v>0</v>
      </c>
      <c r="N2"/>
      <c r="O2" s="129">
        <f>+O3+O276</f>
        <v>2439122517</v>
      </c>
    </row>
    <row r="3" spans="1:17" ht="15" customHeight="1">
      <c r="A3" s="2">
        <f t="shared" si="0"/>
        <v>7</v>
      </c>
      <c r="B3" s="1803" t="s">
        <v>4</v>
      </c>
      <c r="C3" s="1801" t="s">
        <v>5</v>
      </c>
      <c r="D3" s="1798">
        <v>107409485919</v>
      </c>
      <c r="E3" s="1798">
        <v>439407714784</v>
      </c>
      <c r="F3" s="1798">
        <v>11909141142</v>
      </c>
      <c r="G3" s="1798">
        <v>11393281615</v>
      </c>
      <c r="H3" s="1798">
        <v>14405168375</v>
      </c>
      <c r="I3" s="1798">
        <v>12777380543</v>
      </c>
      <c r="J3" s="1798">
        <v>2305544252520</v>
      </c>
      <c r="K3" s="1798">
        <v>716731530047</v>
      </c>
      <c r="L3" s="1798">
        <v>-929756228684</v>
      </c>
      <c r="M3" s="1798">
        <v>2689821726261</v>
      </c>
      <c r="N3" s="228">
        <f>SUM(D3:L3)-M3</f>
        <v>0</v>
      </c>
      <c r="O3" s="1895">
        <f>ROUND(M3/1000,0)</f>
        <v>2689821726</v>
      </c>
      <c r="Q3" s="1">
        <f>+K3/1000</f>
        <v>716731530.04700005</v>
      </c>
    </row>
    <row r="4" spans="1:17" ht="15" customHeight="1">
      <c r="A4" s="2">
        <f t="shared" si="0"/>
        <v>18</v>
      </c>
      <c r="B4" s="2386" t="s">
        <v>6</v>
      </c>
      <c r="C4" s="1797" t="s">
        <v>7</v>
      </c>
      <c r="D4" s="1798">
        <v>4484041182</v>
      </c>
      <c r="E4" s="1798">
        <v>15644079800</v>
      </c>
      <c r="F4" s="1798">
        <v>10651794498</v>
      </c>
      <c r="G4" s="1798">
        <v>7193676671</v>
      </c>
      <c r="H4" s="1798">
        <v>8110348138</v>
      </c>
      <c r="I4" s="1798">
        <v>1696557534</v>
      </c>
      <c r="J4" s="1798">
        <v>214496449464</v>
      </c>
      <c r="K4" s="1798">
        <v>1652195281</v>
      </c>
      <c r="L4" s="1798">
        <v>-37792296648</v>
      </c>
      <c r="M4" s="1798">
        <v>226136845920</v>
      </c>
      <c r="N4" s="228">
        <f t="shared" ref="N4:N67" si="1">SUM(D4:L4)-M4</f>
        <v>0</v>
      </c>
      <c r="O4" s="1894">
        <f>ROUND(M4/1000,0)</f>
        <v>226136846</v>
      </c>
    </row>
    <row r="5" spans="1:17" ht="15" customHeight="1">
      <c r="A5" s="2">
        <f t="shared" si="0"/>
        <v>31</v>
      </c>
      <c r="B5" s="2387" t="s">
        <v>8</v>
      </c>
      <c r="C5" s="1802" t="s">
        <v>9</v>
      </c>
      <c r="D5" s="1798">
        <v>4484041182</v>
      </c>
      <c r="E5" s="1798">
        <v>15644079800</v>
      </c>
      <c r="F5" s="1798">
        <v>10651794498</v>
      </c>
      <c r="G5" s="1798">
        <v>7193676671</v>
      </c>
      <c r="H5" s="1798">
        <v>8110348138</v>
      </c>
      <c r="I5" s="1798">
        <v>1696557534</v>
      </c>
      <c r="J5" s="1798">
        <v>214496449464</v>
      </c>
      <c r="K5" s="1798">
        <v>1652195281</v>
      </c>
      <c r="L5" s="1798">
        <v>-37792296648</v>
      </c>
      <c r="M5" s="1798">
        <v>226136845920</v>
      </c>
      <c r="N5" s="228">
        <f t="shared" si="1"/>
        <v>0</v>
      </c>
      <c r="O5" s="129">
        <f>ROUND(M5/1000,0)</f>
        <v>226136846</v>
      </c>
    </row>
    <row r="6" spans="1:17" ht="15" customHeight="1">
      <c r="A6" s="2">
        <f t="shared" si="0"/>
        <v>26</v>
      </c>
      <c r="B6" s="2388" t="s">
        <v>10</v>
      </c>
      <c r="C6" s="1802" t="s">
        <v>11</v>
      </c>
      <c r="D6" s="1798">
        <v>470749072</v>
      </c>
      <c r="E6" s="1798">
        <v>2958402655</v>
      </c>
      <c r="F6" s="1798">
        <v>2942892957</v>
      </c>
      <c r="G6" s="1798">
        <v>1311863888</v>
      </c>
      <c r="H6" s="1798">
        <v>911235672</v>
      </c>
      <c r="I6" s="1798">
        <v>21069</v>
      </c>
      <c r="J6" s="1798">
        <v>66279848118</v>
      </c>
      <c r="K6" s="1798">
        <v>1622460619</v>
      </c>
      <c r="L6" s="1799"/>
      <c r="M6" s="1798">
        <v>76497474050</v>
      </c>
      <c r="N6" s="228">
        <f t="shared" si="1"/>
        <v>0</v>
      </c>
      <c r="O6" s="129">
        <f>ROUND(M6/1000,0)</f>
        <v>76497474</v>
      </c>
    </row>
    <row r="7" spans="1:17" ht="15" customHeight="1">
      <c r="A7" s="2">
        <f t="shared" si="0"/>
        <v>10</v>
      </c>
      <c r="B7" s="1893" t="s">
        <v>2752</v>
      </c>
      <c r="C7" s="1802" t="s">
        <v>2753</v>
      </c>
      <c r="D7" s="1799"/>
      <c r="E7" s="1799"/>
      <c r="F7" s="1799"/>
      <c r="G7" s="1798">
        <v>8568</v>
      </c>
      <c r="H7" s="1799"/>
      <c r="I7" s="1799"/>
      <c r="J7" s="1799"/>
      <c r="K7" s="1799"/>
      <c r="L7" s="1799"/>
      <c r="M7" s="1798">
        <v>8568</v>
      </c>
      <c r="N7" s="228">
        <f t="shared" si="1"/>
        <v>0</v>
      </c>
      <c r="O7" s="129"/>
    </row>
    <row r="8" spans="1:17" ht="15" customHeight="1">
      <c r="A8" s="2">
        <f t="shared" si="0"/>
        <v>10</v>
      </c>
      <c r="B8" s="1893" t="s">
        <v>2649</v>
      </c>
      <c r="C8" s="1802" t="s">
        <v>2650</v>
      </c>
      <c r="D8" s="1799"/>
      <c r="E8" s="1799"/>
      <c r="F8" s="1799"/>
      <c r="G8" s="1799"/>
      <c r="H8" s="1799"/>
      <c r="I8" s="1799"/>
      <c r="J8" s="1798">
        <v>-1000</v>
      </c>
      <c r="K8" s="1799"/>
      <c r="L8" s="1799"/>
      <c r="M8" s="1798">
        <v>-1000</v>
      </c>
      <c r="N8" s="228">
        <f t="shared" si="1"/>
        <v>0</v>
      </c>
      <c r="O8" s="129"/>
    </row>
    <row r="9" spans="1:17" ht="15" customHeight="1">
      <c r="A9" s="2">
        <f t="shared" si="0"/>
        <v>10</v>
      </c>
      <c r="B9" s="1893" t="s">
        <v>2651</v>
      </c>
      <c r="C9" s="1802" t="s">
        <v>2652</v>
      </c>
      <c r="D9" s="1799"/>
      <c r="E9" s="1799"/>
      <c r="F9" s="1799"/>
      <c r="G9" s="1799"/>
      <c r="H9" s="1799"/>
      <c r="I9" s="1798">
        <v>-60120</v>
      </c>
      <c r="J9" s="1799"/>
      <c r="K9" s="1799"/>
      <c r="L9" s="1799"/>
      <c r="M9" s="1798">
        <v>-60120</v>
      </c>
      <c r="N9" s="228">
        <f t="shared" si="1"/>
        <v>0</v>
      </c>
      <c r="O9" s="129"/>
    </row>
    <row r="10" spans="1:17" ht="15" customHeight="1">
      <c r="A10" s="2">
        <f t="shared" si="0"/>
        <v>10</v>
      </c>
      <c r="B10" s="1893" t="s">
        <v>12</v>
      </c>
      <c r="C10" s="1802" t="s">
        <v>13</v>
      </c>
      <c r="D10" s="1799"/>
      <c r="E10" s="1798">
        <v>-2820</v>
      </c>
      <c r="F10" s="1799"/>
      <c r="G10" s="1799"/>
      <c r="H10" s="1799"/>
      <c r="I10" s="1799"/>
      <c r="J10" s="1799"/>
      <c r="K10" s="1799"/>
      <c r="L10" s="1799"/>
      <c r="M10" s="1798">
        <v>-2820</v>
      </c>
      <c r="N10" s="228">
        <f t="shared" si="1"/>
        <v>0</v>
      </c>
      <c r="O10" s="129"/>
    </row>
    <row r="11" spans="1:17" ht="15" customHeight="1">
      <c r="A11" s="2">
        <f t="shared" si="0"/>
        <v>10</v>
      </c>
      <c r="B11" s="1893" t="s">
        <v>2754</v>
      </c>
      <c r="C11" s="1802" t="s">
        <v>2755</v>
      </c>
      <c r="D11" s="1799"/>
      <c r="E11" s="1798">
        <v>471401</v>
      </c>
      <c r="F11" s="1799"/>
      <c r="G11" s="1799"/>
      <c r="H11" s="1799"/>
      <c r="I11" s="1799"/>
      <c r="J11" s="1799"/>
      <c r="K11" s="1799"/>
      <c r="L11" s="1799"/>
      <c r="M11" s="1798">
        <v>471401</v>
      </c>
      <c r="N11" s="228">
        <f t="shared" si="1"/>
        <v>0</v>
      </c>
      <c r="O11" s="129"/>
    </row>
    <row r="12" spans="1:17" ht="15" customHeight="1">
      <c r="A12" s="2">
        <f t="shared" si="0"/>
        <v>10</v>
      </c>
      <c r="B12" s="1893" t="s">
        <v>14</v>
      </c>
      <c r="C12" s="1802" t="s">
        <v>15</v>
      </c>
      <c r="D12" s="1799"/>
      <c r="E12" s="1799"/>
      <c r="F12" s="1799"/>
      <c r="G12" s="1799"/>
      <c r="H12" s="1799"/>
      <c r="I12" s="1799"/>
      <c r="J12" s="1798">
        <v>141086160</v>
      </c>
      <c r="K12" s="1799"/>
      <c r="L12" s="1799"/>
      <c r="M12" s="1798">
        <v>141086160</v>
      </c>
      <c r="N12" s="228">
        <f t="shared" si="1"/>
        <v>0</v>
      </c>
      <c r="O12" s="129"/>
    </row>
    <row r="13" spans="1:17" ht="15" customHeight="1">
      <c r="A13" s="2">
        <f t="shared" si="0"/>
        <v>10</v>
      </c>
      <c r="B13" s="1893" t="s">
        <v>16</v>
      </c>
      <c r="C13" s="1802" t="s">
        <v>17</v>
      </c>
      <c r="D13" s="1799"/>
      <c r="E13" s="1799"/>
      <c r="F13" s="1799"/>
      <c r="G13" s="1799"/>
      <c r="H13" s="1799"/>
      <c r="I13" s="1799"/>
      <c r="J13" s="1798">
        <v>94133422</v>
      </c>
      <c r="K13" s="1799"/>
      <c r="L13" s="1799"/>
      <c r="M13" s="1798">
        <v>94133422</v>
      </c>
      <c r="N13" s="228">
        <f t="shared" si="1"/>
        <v>0</v>
      </c>
      <c r="O13" s="129"/>
    </row>
    <row r="14" spans="1:17" ht="15" customHeight="1">
      <c r="A14" s="2">
        <f t="shared" si="0"/>
        <v>10</v>
      </c>
      <c r="B14" s="1893" t="s">
        <v>2756</v>
      </c>
      <c r="C14" s="1802" t="s">
        <v>2433</v>
      </c>
      <c r="D14" s="1799"/>
      <c r="E14" s="1799"/>
      <c r="F14" s="1799"/>
      <c r="G14" s="1799"/>
      <c r="H14" s="1799"/>
      <c r="I14" s="1799"/>
      <c r="J14" s="1798">
        <v>58909790</v>
      </c>
      <c r="K14" s="1799"/>
      <c r="L14" s="1799"/>
      <c r="M14" s="1798">
        <v>58909790</v>
      </c>
      <c r="N14" s="228">
        <f t="shared" si="1"/>
        <v>0</v>
      </c>
      <c r="O14" s="129"/>
    </row>
    <row r="15" spans="1:17" ht="15" customHeight="1">
      <c r="A15" s="2">
        <f t="shared" si="0"/>
        <v>10</v>
      </c>
      <c r="B15" s="1893" t="s">
        <v>18</v>
      </c>
      <c r="C15" s="1802" t="s">
        <v>19</v>
      </c>
      <c r="D15" s="1799"/>
      <c r="E15" s="1798">
        <v>2820</v>
      </c>
      <c r="F15" s="1799"/>
      <c r="G15" s="1798">
        <v>-8979534</v>
      </c>
      <c r="H15" s="1799"/>
      <c r="I15" s="1799"/>
      <c r="J15" s="1798">
        <v>-32087816</v>
      </c>
      <c r="K15" s="1799"/>
      <c r="L15" s="1799"/>
      <c r="M15" s="1798">
        <v>-41064530</v>
      </c>
      <c r="N15" s="228">
        <f t="shared" si="1"/>
        <v>0</v>
      </c>
      <c r="O15" s="129"/>
    </row>
    <row r="16" spans="1:17" ht="15" customHeight="1">
      <c r="A16" s="2">
        <f t="shared" si="0"/>
        <v>10</v>
      </c>
      <c r="B16" s="1893" t="s">
        <v>2757</v>
      </c>
      <c r="C16" s="1802" t="s">
        <v>2758</v>
      </c>
      <c r="D16" s="1799"/>
      <c r="E16" s="1798">
        <v>-30000</v>
      </c>
      <c r="F16" s="1799"/>
      <c r="G16" s="1799"/>
      <c r="H16" s="1799"/>
      <c r="I16" s="1799"/>
      <c r="J16" s="1799"/>
      <c r="K16" s="1799"/>
      <c r="L16" s="1799"/>
      <c r="M16" s="1798">
        <v>-30000</v>
      </c>
      <c r="N16" s="228">
        <f t="shared" si="1"/>
        <v>0</v>
      </c>
      <c r="O16" s="129"/>
    </row>
    <row r="17" spans="1:15" ht="15" customHeight="1">
      <c r="A17" s="2">
        <f t="shared" si="0"/>
        <v>10</v>
      </c>
      <c r="B17" s="1893" t="s">
        <v>20</v>
      </c>
      <c r="C17" s="1802" t="s">
        <v>21</v>
      </c>
      <c r="D17" s="1799"/>
      <c r="E17" s="1798">
        <v>59456957</v>
      </c>
      <c r="F17" s="1799"/>
      <c r="G17" s="1799"/>
      <c r="H17" s="1799"/>
      <c r="I17" s="1799"/>
      <c r="J17" s="1799"/>
      <c r="K17" s="1799"/>
      <c r="L17" s="1799"/>
      <c r="M17" s="1798">
        <v>59456957</v>
      </c>
      <c r="N17" s="228">
        <f t="shared" si="1"/>
        <v>0</v>
      </c>
      <c r="O17" s="129"/>
    </row>
    <row r="18" spans="1:15" ht="15" customHeight="1">
      <c r="A18" s="2">
        <f t="shared" si="0"/>
        <v>10</v>
      </c>
      <c r="B18" s="1893" t="s">
        <v>22</v>
      </c>
      <c r="C18" s="1802" t="s">
        <v>23</v>
      </c>
      <c r="D18" s="1798">
        <v>10001138</v>
      </c>
      <c r="E18" s="1799"/>
      <c r="F18" s="1799"/>
      <c r="G18" s="1799"/>
      <c r="H18" s="1799"/>
      <c r="I18" s="1799"/>
      <c r="J18" s="1799"/>
      <c r="K18" s="1799"/>
      <c r="L18" s="1799"/>
      <c r="M18" s="1798">
        <v>10001138</v>
      </c>
      <c r="N18" s="228">
        <f t="shared" si="1"/>
        <v>0</v>
      </c>
      <c r="O18" s="129"/>
    </row>
    <row r="19" spans="1:15" ht="15" customHeight="1">
      <c r="A19" s="2">
        <f t="shared" si="0"/>
        <v>10</v>
      </c>
      <c r="B19" s="1893" t="s">
        <v>24</v>
      </c>
      <c r="C19" s="1802" t="s">
        <v>25</v>
      </c>
      <c r="D19" s="1799"/>
      <c r="E19" s="1799"/>
      <c r="F19" s="1799"/>
      <c r="G19" s="1799"/>
      <c r="H19" s="1799"/>
      <c r="I19" s="1799"/>
      <c r="J19" s="1798">
        <v>250258275</v>
      </c>
      <c r="K19" s="1799"/>
      <c r="L19" s="1799"/>
      <c r="M19" s="1798">
        <v>250258275</v>
      </c>
      <c r="N19" s="228">
        <f t="shared" si="1"/>
        <v>0</v>
      </c>
      <c r="O19" s="129"/>
    </row>
    <row r="20" spans="1:15" ht="15" customHeight="1">
      <c r="A20" s="2">
        <f t="shared" si="0"/>
        <v>10</v>
      </c>
      <c r="B20" s="1893" t="s">
        <v>2759</v>
      </c>
      <c r="C20" s="1802" t="s">
        <v>26</v>
      </c>
      <c r="D20" s="1799"/>
      <c r="E20" s="1799"/>
      <c r="F20" s="1799"/>
      <c r="G20" s="1799"/>
      <c r="H20" s="1799"/>
      <c r="I20" s="1799"/>
      <c r="J20" s="1798">
        <v>-6788259</v>
      </c>
      <c r="K20" s="1799"/>
      <c r="L20" s="1799"/>
      <c r="M20" s="1798">
        <v>-6788259</v>
      </c>
      <c r="N20" s="228">
        <f t="shared" si="1"/>
        <v>0</v>
      </c>
      <c r="O20" s="129"/>
    </row>
    <row r="21" spans="1:15" ht="15" customHeight="1">
      <c r="A21" s="2">
        <f t="shared" si="0"/>
        <v>10</v>
      </c>
      <c r="B21" s="1893" t="s">
        <v>27</v>
      </c>
      <c r="C21" s="1802" t="s">
        <v>28</v>
      </c>
      <c r="D21" s="1798">
        <v>9751990</v>
      </c>
      <c r="E21" s="1799"/>
      <c r="F21" s="1799"/>
      <c r="G21" s="1799"/>
      <c r="H21" s="1799"/>
      <c r="I21" s="1799"/>
      <c r="J21" s="1799"/>
      <c r="K21" s="1799"/>
      <c r="L21" s="1799"/>
      <c r="M21" s="1798">
        <v>9751990</v>
      </c>
      <c r="N21" s="228">
        <f t="shared" si="1"/>
        <v>0</v>
      </c>
      <c r="O21" s="129"/>
    </row>
    <row r="22" spans="1:15" ht="15" customHeight="1">
      <c r="A22" s="2">
        <f t="shared" si="0"/>
        <v>10</v>
      </c>
      <c r="B22" s="1893" t="s">
        <v>29</v>
      </c>
      <c r="C22" s="1802" t="s">
        <v>30</v>
      </c>
      <c r="D22" s="1799"/>
      <c r="E22" s="1798">
        <v>52760890</v>
      </c>
      <c r="F22" s="1799"/>
      <c r="G22" s="1799"/>
      <c r="H22" s="1799"/>
      <c r="I22" s="1799"/>
      <c r="J22" s="1799"/>
      <c r="K22" s="1799"/>
      <c r="L22" s="1799"/>
      <c r="M22" s="1798">
        <v>52760890</v>
      </c>
      <c r="N22" s="228">
        <f t="shared" si="1"/>
        <v>0</v>
      </c>
      <c r="O22" s="129"/>
    </row>
    <row r="23" spans="1:15" ht="15" customHeight="1">
      <c r="A23" s="2">
        <f t="shared" si="0"/>
        <v>10</v>
      </c>
      <c r="B23" s="1893" t="s">
        <v>31</v>
      </c>
      <c r="C23" s="1802" t="s">
        <v>32</v>
      </c>
      <c r="D23" s="1799"/>
      <c r="E23" s="1798">
        <v>-17956439</v>
      </c>
      <c r="F23" s="1799"/>
      <c r="G23" s="1799"/>
      <c r="H23" s="1799"/>
      <c r="I23" s="1799"/>
      <c r="J23" s="1799"/>
      <c r="K23" s="1799"/>
      <c r="L23" s="1799"/>
      <c r="M23" s="1798">
        <v>-17956439</v>
      </c>
      <c r="N23" s="228">
        <f t="shared" si="1"/>
        <v>0</v>
      </c>
      <c r="O23" s="129"/>
    </row>
    <row r="24" spans="1:15" ht="15" customHeight="1">
      <c r="A24" s="2">
        <f t="shared" si="0"/>
        <v>10</v>
      </c>
      <c r="B24" s="1893" t="s">
        <v>2559</v>
      </c>
      <c r="C24" s="1802" t="s">
        <v>2434</v>
      </c>
      <c r="D24" s="1799"/>
      <c r="E24" s="1799"/>
      <c r="F24" s="1799"/>
      <c r="G24" s="1799"/>
      <c r="H24" s="1799"/>
      <c r="I24" s="1799"/>
      <c r="J24" s="1798">
        <v>17552028</v>
      </c>
      <c r="K24" s="1799"/>
      <c r="L24" s="1799"/>
      <c r="M24" s="1798">
        <v>17552028</v>
      </c>
      <c r="N24" s="228">
        <f t="shared" si="1"/>
        <v>0</v>
      </c>
      <c r="O24" s="129"/>
    </row>
    <row r="25" spans="1:15" ht="15" customHeight="1">
      <c r="A25" s="2">
        <f t="shared" si="0"/>
        <v>10</v>
      </c>
      <c r="B25" s="1893" t="s">
        <v>2054</v>
      </c>
      <c r="C25" s="1802" t="s">
        <v>2055</v>
      </c>
      <c r="D25" s="1799"/>
      <c r="E25" s="1799"/>
      <c r="F25" s="1799"/>
      <c r="G25" s="1798">
        <v>16873175</v>
      </c>
      <c r="H25" s="1799"/>
      <c r="I25" s="1799"/>
      <c r="J25" s="1799"/>
      <c r="K25" s="1799"/>
      <c r="L25" s="1799"/>
      <c r="M25" s="1798">
        <v>16873175</v>
      </c>
      <c r="N25" s="228">
        <f t="shared" si="1"/>
        <v>0</v>
      </c>
      <c r="O25" s="129"/>
    </row>
    <row r="26" spans="1:15" ht="15" customHeight="1">
      <c r="A26" s="2">
        <f t="shared" si="0"/>
        <v>10</v>
      </c>
      <c r="B26" s="1893" t="s">
        <v>33</v>
      </c>
      <c r="C26" s="1802" t="s">
        <v>34</v>
      </c>
      <c r="D26" s="1799"/>
      <c r="E26" s="1799"/>
      <c r="F26" s="1798">
        <v>-17237400</v>
      </c>
      <c r="G26" s="1799"/>
      <c r="H26" s="1799"/>
      <c r="I26" s="1799"/>
      <c r="J26" s="1799"/>
      <c r="K26" s="1799"/>
      <c r="L26" s="1799"/>
      <c r="M26" s="1798">
        <v>-17237400</v>
      </c>
      <c r="N26" s="228">
        <f t="shared" si="1"/>
        <v>0</v>
      </c>
      <c r="O26" s="129"/>
    </row>
    <row r="27" spans="1:15" ht="15" customHeight="1">
      <c r="A27" s="2">
        <f t="shared" si="0"/>
        <v>10</v>
      </c>
      <c r="B27" s="1893" t="s">
        <v>35</v>
      </c>
      <c r="C27" s="1802" t="s">
        <v>34</v>
      </c>
      <c r="D27" s="1799"/>
      <c r="E27" s="1799"/>
      <c r="F27" s="1799"/>
      <c r="G27" s="1799"/>
      <c r="H27" s="1798">
        <v>-12806102</v>
      </c>
      <c r="I27" s="1799"/>
      <c r="J27" s="1799"/>
      <c r="K27" s="1799"/>
      <c r="L27" s="1799"/>
      <c r="M27" s="1798">
        <v>-12806102</v>
      </c>
      <c r="N27" s="228">
        <f t="shared" si="1"/>
        <v>0</v>
      </c>
      <c r="O27" s="129"/>
    </row>
    <row r="28" spans="1:15" ht="15" customHeight="1">
      <c r="A28" s="2">
        <f t="shared" si="0"/>
        <v>10</v>
      </c>
      <c r="B28" s="1893" t="s">
        <v>36</v>
      </c>
      <c r="C28" s="1802" t="s">
        <v>37</v>
      </c>
      <c r="D28" s="1799"/>
      <c r="E28" s="1799"/>
      <c r="F28" s="1799"/>
      <c r="G28" s="1798">
        <v>54871423</v>
      </c>
      <c r="H28" s="1799"/>
      <c r="I28" s="1799"/>
      <c r="J28" s="1799"/>
      <c r="K28" s="1799"/>
      <c r="L28" s="1799"/>
      <c r="M28" s="1798">
        <v>54871423</v>
      </c>
      <c r="N28" s="228">
        <f t="shared" si="1"/>
        <v>0</v>
      </c>
      <c r="O28" s="129"/>
    </row>
    <row r="29" spans="1:15" ht="15" customHeight="1">
      <c r="A29" s="2">
        <f t="shared" si="0"/>
        <v>10</v>
      </c>
      <c r="B29" s="1893" t="s">
        <v>38</v>
      </c>
      <c r="C29" s="1802" t="s">
        <v>39</v>
      </c>
      <c r="D29" s="1799"/>
      <c r="E29" s="1799"/>
      <c r="F29" s="1798">
        <v>-464234</v>
      </c>
      <c r="G29" s="1799"/>
      <c r="H29" s="1799"/>
      <c r="I29" s="1799"/>
      <c r="J29" s="1799"/>
      <c r="K29" s="1799"/>
      <c r="L29" s="1799"/>
      <c r="M29" s="1798">
        <v>-464234</v>
      </c>
      <c r="N29" s="228">
        <f t="shared" si="1"/>
        <v>0</v>
      </c>
      <c r="O29" s="129"/>
    </row>
    <row r="30" spans="1:15" ht="15" customHeight="1">
      <c r="A30" s="2">
        <f t="shared" si="0"/>
        <v>10</v>
      </c>
      <c r="B30" s="1893" t="s">
        <v>2560</v>
      </c>
      <c r="C30" s="1802" t="s">
        <v>2469</v>
      </c>
      <c r="D30" s="1799"/>
      <c r="E30" s="1799"/>
      <c r="F30" s="1799"/>
      <c r="G30" s="1799"/>
      <c r="H30" s="1799"/>
      <c r="I30" s="1799"/>
      <c r="J30" s="1798">
        <v>-2895741</v>
      </c>
      <c r="K30" s="1799"/>
      <c r="L30" s="1799"/>
      <c r="M30" s="1798">
        <v>-2895741</v>
      </c>
      <c r="N30" s="228">
        <f t="shared" si="1"/>
        <v>0</v>
      </c>
      <c r="O30" s="129"/>
    </row>
    <row r="31" spans="1:15" ht="15" customHeight="1">
      <c r="A31" s="2">
        <f t="shared" si="0"/>
        <v>10</v>
      </c>
      <c r="B31" s="1893" t="s">
        <v>40</v>
      </c>
      <c r="C31" s="1802" t="s">
        <v>39</v>
      </c>
      <c r="D31" s="1799"/>
      <c r="E31" s="1799"/>
      <c r="F31" s="1799"/>
      <c r="G31" s="1799"/>
      <c r="H31" s="1798">
        <v>-1531993</v>
      </c>
      <c r="I31" s="1799"/>
      <c r="J31" s="1799"/>
      <c r="K31" s="1799"/>
      <c r="L31" s="1799"/>
      <c r="M31" s="1798">
        <v>-1531993</v>
      </c>
      <c r="N31" s="228">
        <f t="shared" si="1"/>
        <v>0</v>
      </c>
      <c r="O31" s="129"/>
    </row>
    <row r="32" spans="1:15" ht="15" customHeight="1">
      <c r="A32" s="2">
        <f t="shared" si="0"/>
        <v>10</v>
      </c>
      <c r="B32" s="1893" t="s">
        <v>43</v>
      </c>
      <c r="C32" s="1802" t="s">
        <v>44</v>
      </c>
      <c r="D32" s="1799"/>
      <c r="E32" s="1799"/>
      <c r="F32" s="1798">
        <v>43469594</v>
      </c>
      <c r="G32" s="1799"/>
      <c r="H32" s="1799"/>
      <c r="I32" s="1799"/>
      <c r="J32" s="1799"/>
      <c r="K32" s="1799"/>
      <c r="L32" s="1799"/>
      <c r="M32" s="1798">
        <v>43469594</v>
      </c>
      <c r="N32" s="228">
        <f t="shared" si="1"/>
        <v>0</v>
      </c>
      <c r="O32" s="129"/>
    </row>
    <row r="33" spans="1:15" ht="15" customHeight="1">
      <c r="A33" s="2">
        <f t="shared" si="0"/>
        <v>10</v>
      </c>
      <c r="B33" s="1893" t="s">
        <v>45</v>
      </c>
      <c r="C33" s="1802" t="s">
        <v>44</v>
      </c>
      <c r="D33" s="1799"/>
      <c r="E33" s="1799"/>
      <c r="F33" s="1799"/>
      <c r="G33" s="1799"/>
      <c r="H33" s="1798">
        <v>32885488</v>
      </c>
      <c r="I33" s="1799"/>
      <c r="J33" s="1799"/>
      <c r="K33" s="1799"/>
      <c r="L33" s="1799"/>
      <c r="M33" s="1798">
        <v>32885488</v>
      </c>
      <c r="N33" s="228">
        <f t="shared" si="1"/>
        <v>0</v>
      </c>
      <c r="O33" s="129"/>
    </row>
    <row r="34" spans="1:15" ht="15" customHeight="1">
      <c r="A34" s="2">
        <f t="shared" si="0"/>
        <v>10</v>
      </c>
      <c r="B34" s="1893" t="s">
        <v>46</v>
      </c>
      <c r="C34" s="1802" t="s">
        <v>47</v>
      </c>
      <c r="D34" s="1799"/>
      <c r="E34" s="1799"/>
      <c r="F34" s="1799"/>
      <c r="G34" s="1798">
        <v>-2169428</v>
      </c>
      <c r="H34" s="1799"/>
      <c r="I34" s="1799"/>
      <c r="J34" s="1799"/>
      <c r="K34" s="1799"/>
      <c r="L34" s="1799"/>
      <c r="M34" s="1798">
        <v>-2169428</v>
      </c>
      <c r="N34" s="228">
        <f t="shared" si="1"/>
        <v>0</v>
      </c>
      <c r="O34" s="129"/>
    </row>
    <row r="35" spans="1:15" ht="15" customHeight="1">
      <c r="A35" s="2">
        <f t="shared" si="0"/>
        <v>10</v>
      </c>
      <c r="B35" s="1893" t="s">
        <v>48</v>
      </c>
      <c r="C35" s="1802" t="s">
        <v>49</v>
      </c>
      <c r="D35" s="1799"/>
      <c r="E35" s="1799"/>
      <c r="F35" s="1799"/>
      <c r="G35" s="1799"/>
      <c r="H35" s="1799"/>
      <c r="I35" s="1798">
        <v>2895894</v>
      </c>
      <c r="J35" s="1799"/>
      <c r="K35" s="1799"/>
      <c r="L35" s="1799"/>
      <c r="M35" s="1798">
        <v>2895894</v>
      </c>
      <c r="N35" s="228">
        <f t="shared" si="1"/>
        <v>0</v>
      </c>
      <c r="O35" s="129"/>
    </row>
    <row r="36" spans="1:15" ht="15" customHeight="1">
      <c r="A36" s="2">
        <f t="shared" si="0"/>
        <v>10</v>
      </c>
      <c r="B36" s="1893" t="s">
        <v>2760</v>
      </c>
      <c r="C36" s="1802" t="s">
        <v>2761</v>
      </c>
      <c r="D36" s="1799"/>
      <c r="E36" s="1799"/>
      <c r="F36" s="1799"/>
      <c r="G36" s="1799"/>
      <c r="H36" s="1799"/>
      <c r="I36" s="1798">
        <v>-2814705</v>
      </c>
      <c r="J36" s="1799"/>
      <c r="K36" s="1799"/>
      <c r="L36" s="1799"/>
      <c r="M36" s="1798">
        <v>-2814705</v>
      </c>
      <c r="N36" s="228">
        <f t="shared" si="1"/>
        <v>0</v>
      </c>
      <c r="O36" s="129"/>
    </row>
    <row r="37" spans="1:15" ht="15" customHeight="1">
      <c r="A37" s="2">
        <f t="shared" si="0"/>
        <v>10</v>
      </c>
      <c r="B37" s="1893" t="s">
        <v>50</v>
      </c>
      <c r="C37" s="1802" t="s">
        <v>49</v>
      </c>
      <c r="D37" s="1799"/>
      <c r="E37" s="1799"/>
      <c r="F37" s="1799"/>
      <c r="G37" s="1798">
        <v>41311151</v>
      </c>
      <c r="H37" s="1799"/>
      <c r="I37" s="1799"/>
      <c r="J37" s="1799"/>
      <c r="K37" s="1799"/>
      <c r="L37" s="1799"/>
      <c r="M37" s="1798">
        <v>41311151</v>
      </c>
      <c r="N37" s="228">
        <f t="shared" si="1"/>
        <v>0</v>
      </c>
      <c r="O37" s="129"/>
    </row>
    <row r="38" spans="1:15" ht="15" customHeight="1">
      <c r="A38" s="2">
        <f t="shared" si="0"/>
        <v>10</v>
      </c>
      <c r="B38" s="1893" t="s">
        <v>2561</v>
      </c>
      <c r="C38" s="1802" t="s">
        <v>2562</v>
      </c>
      <c r="D38" s="1799"/>
      <c r="E38" s="1799"/>
      <c r="F38" s="1799"/>
      <c r="G38" s="1799"/>
      <c r="H38" s="1799"/>
      <c r="I38" s="1799"/>
      <c r="J38" s="1798">
        <v>-71983142</v>
      </c>
      <c r="K38" s="1799"/>
      <c r="L38" s="1799"/>
      <c r="M38" s="1798">
        <v>-71983142</v>
      </c>
      <c r="N38" s="228">
        <f t="shared" si="1"/>
        <v>0</v>
      </c>
      <c r="O38" s="129"/>
    </row>
    <row r="39" spans="1:15" ht="15" customHeight="1">
      <c r="A39" s="2">
        <f t="shared" si="0"/>
        <v>10</v>
      </c>
      <c r="B39" s="1893" t="s">
        <v>52</v>
      </c>
      <c r="C39" s="1802" t="s">
        <v>53</v>
      </c>
      <c r="D39" s="1799"/>
      <c r="E39" s="1800">
        <v>0</v>
      </c>
      <c r="F39" s="1800">
        <v>0</v>
      </c>
      <c r="G39" s="1799"/>
      <c r="H39" s="1800">
        <v>0</v>
      </c>
      <c r="I39" s="1799"/>
      <c r="J39" s="1798">
        <v>240557420</v>
      </c>
      <c r="K39" s="1798">
        <v>6720000</v>
      </c>
      <c r="L39" s="1799"/>
      <c r="M39" s="1798">
        <v>247277420</v>
      </c>
      <c r="N39" s="228">
        <f t="shared" si="1"/>
        <v>0</v>
      </c>
      <c r="O39" s="129"/>
    </row>
    <row r="40" spans="1:15" ht="15" customHeight="1">
      <c r="A40" s="2">
        <f t="shared" si="0"/>
        <v>10</v>
      </c>
      <c r="B40" s="1893" t="s">
        <v>54</v>
      </c>
      <c r="C40" s="1802" t="s">
        <v>55</v>
      </c>
      <c r="D40" s="1800">
        <v>0</v>
      </c>
      <c r="E40" s="1800">
        <v>0</v>
      </c>
      <c r="F40" s="1800">
        <v>0</v>
      </c>
      <c r="G40" s="1800">
        <v>0</v>
      </c>
      <c r="H40" s="1800">
        <v>0</v>
      </c>
      <c r="I40" s="1799"/>
      <c r="J40" s="1798">
        <v>58364000000</v>
      </c>
      <c r="K40" s="1798">
        <v>1400000000</v>
      </c>
      <c r="L40" s="1799"/>
      <c r="M40" s="1798">
        <v>59764000000</v>
      </c>
      <c r="N40" s="228">
        <f t="shared" si="1"/>
        <v>0</v>
      </c>
      <c r="O40" s="129"/>
    </row>
    <row r="41" spans="1:15" ht="15" customHeight="1">
      <c r="A41" s="2">
        <f t="shared" si="0"/>
        <v>10</v>
      </c>
      <c r="B41" s="1893" t="s">
        <v>56</v>
      </c>
      <c r="C41" s="1802" t="s">
        <v>57</v>
      </c>
      <c r="D41" s="1800">
        <v>0</v>
      </c>
      <c r="E41" s="1798">
        <v>2331000000</v>
      </c>
      <c r="F41" s="1798">
        <v>2870000000</v>
      </c>
      <c r="G41" s="1798">
        <v>1200000000</v>
      </c>
      <c r="H41" s="1798">
        <v>870000000</v>
      </c>
      <c r="I41" s="1799"/>
      <c r="J41" s="1798">
        <v>2592000000</v>
      </c>
      <c r="K41" s="1799"/>
      <c r="L41" s="1799"/>
      <c r="M41" s="1798">
        <v>9863000000</v>
      </c>
      <c r="N41" s="228">
        <f t="shared" si="1"/>
        <v>0</v>
      </c>
      <c r="O41" s="129"/>
    </row>
    <row r="42" spans="1:15" ht="15" customHeight="1">
      <c r="A42" s="2">
        <f t="shared" si="0"/>
        <v>10</v>
      </c>
      <c r="B42" s="1893" t="s">
        <v>2136</v>
      </c>
      <c r="C42" s="1802" t="s">
        <v>2137</v>
      </c>
      <c r="D42" s="1799"/>
      <c r="E42" s="1799"/>
      <c r="F42" s="1799"/>
      <c r="G42" s="1799"/>
      <c r="H42" s="1799"/>
      <c r="I42" s="1799"/>
      <c r="J42" s="1799"/>
      <c r="K42" s="1798">
        <v>948928</v>
      </c>
      <c r="L42" s="1799"/>
      <c r="M42" s="1798">
        <v>948928</v>
      </c>
      <c r="N42" s="228">
        <f t="shared" si="1"/>
        <v>0</v>
      </c>
      <c r="O42" s="129"/>
    </row>
    <row r="43" spans="1:15" ht="15" customHeight="1">
      <c r="A43" s="2">
        <f t="shared" si="0"/>
        <v>10</v>
      </c>
      <c r="B43" s="1893" t="s">
        <v>2762</v>
      </c>
      <c r="C43" s="1802" t="s">
        <v>2763</v>
      </c>
      <c r="D43" s="1799"/>
      <c r="E43" s="1799"/>
      <c r="F43" s="1799"/>
      <c r="G43" s="1799"/>
      <c r="H43" s="1799"/>
      <c r="I43" s="1799"/>
      <c r="J43" s="1799"/>
      <c r="K43" s="1798">
        <v>-900000</v>
      </c>
      <c r="L43" s="1799"/>
      <c r="M43" s="1798">
        <v>-900000</v>
      </c>
      <c r="N43" s="228">
        <f t="shared" si="1"/>
        <v>0</v>
      </c>
      <c r="O43" s="129"/>
    </row>
    <row r="44" spans="1:15" ht="15" customHeight="1">
      <c r="A44" s="2">
        <f t="shared" si="0"/>
        <v>10</v>
      </c>
      <c r="B44" s="1893" t="s">
        <v>59</v>
      </c>
      <c r="C44" s="1802" t="s">
        <v>60</v>
      </c>
      <c r="D44" s="1799"/>
      <c r="E44" s="1799"/>
      <c r="F44" s="1799"/>
      <c r="G44" s="1799"/>
      <c r="H44" s="1799"/>
      <c r="I44" s="1799"/>
      <c r="J44" s="1798">
        <v>-55944816</v>
      </c>
      <c r="K44" s="1799"/>
      <c r="L44" s="1799"/>
      <c r="M44" s="1798">
        <v>-55944816</v>
      </c>
      <c r="N44" s="228">
        <f t="shared" si="1"/>
        <v>0</v>
      </c>
      <c r="O44" s="129"/>
    </row>
    <row r="45" spans="1:15" ht="15" customHeight="1">
      <c r="A45" s="2">
        <f t="shared" si="0"/>
        <v>10</v>
      </c>
      <c r="B45" s="1893" t="s">
        <v>65</v>
      </c>
      <c r="C45" s="1802" t="s">
        <v>66</v>
      </c>
      <c r="D45" s="1798">
        <v>391420172</v>
      </c>
      <c r="E45" s="1799"/>
      <c r="F45" s="1799"/>
      <c r="G45" s="1799"/>
      <c r="H45" s="1799"/>
      <c r="I45" s="1799"/>
      <c r="J45" s="1799"/>
      <c r="K45" s="1799"/>
      <c r="L45" s="1799"/>
      <c r="M45" s="1798">
        <v>391420172</v>
      </c>
      <c r="N45" s="228">
        <f t="shared" si="1"/>
        <v>0</v>
      </c>
      <c r="O45" s="129"/>
    </row>
    <row r="46" spans="1:15" ht="15" customHeight="1">
      <c r="A46" s="2">
        <f t="shared" si="0"/>
        <v>10</v>
      </c>
      <c r="B46" s="1893" t="s">
        <v>67</v>
      </c>
      <c r="C46" s="1802" t="s">
        <v>68</v>
      </c>
      <c r="D46" s="1798">
        <v>-308117893</v>
      </c>
      <c r="E46" s="1799"/>
      <c r="F46" s="1799"/>
      <c r="G46" s="1799"/>
      <c r="H46" s="1799"/>
      <c r="I46" s="1799"/>
      <c r="J46" s="1799"/>
      <c r="K46" s="1799"/>
      <c r="L46" s="1799"/>
      <c r="M46" s="1798">
        <v>-308117893</v>
      </c>
      <c r="N46" s="228">
        <f t="shared" si="1"/>
        <v>0</v>
      </c>
      <c r="O46" s="129"/>
    </row>
    <row r="47" spans="1:15" ht="15" customHeight="1">
      <c r="A47" s="2">
        <f t="shared" si="0"/>
        <v>10</v>
      </c>
      <c r="B47" s="1893" t="s">
        <v>69</v>
      </c>
      <c r="C47" s="1802" t="s">
        <v>70</v>
      </c>
      <c r="D47" s="1799"/>
      <c r="E47" s="1799"/>
      <c r="F47" s="1799"/>
      <c r="G47" s="1799"/>
      <c r="H47" s="1799"/>
      <c r="I47" s="1799"/>
      <c r="J47" s="1798">
        <v>187783727</v>
      </c>
      <c r="K47" s="1799"/>
      <c r="L47" s="1799"/>
      <c r="M47" s="1798">
        <v>187783727</v>
      </c>
      <c r="N47" s="228">
        <f t="shared" si="1"/>
        <v>0</v>
      </c>
      <c r="O47" s="129"/>
    </row>
    <row r="48" spans="1:15" ht="15" customHeight="1">
      <c r="A48" s="2">
        <f t="shared" si="0"/>
        <v>10</v>
      </c>
      <c r="B48" s="1893" t="s">
        <v>71</v>
      </c>
      <c r="C48" s="1802" t="s">
        <v>72</v>
      </c>
      <c r="D48" s="1799"/>
      <c r="E48" s="1798">
        <v>551449</v>
      </c>
      <c r="F48" s="1799"/>
      <c r="G48" s="1799"/>
      <c r="H48" s="1799"/>
      <c r="I48" s="1799"/>
      <c r="J48" s="1799"/>
      <c r="K48" s="1799"/>
      <c r="L48" s="1799"/>
      <c r="M48" s="1798">
        <v>551449</v>
      </c>
      <c r="N48" s="228">
        <f t="shared" si="1"/>
        <v>0</v>
      </c>
      <c r="O48" s="129"/>
    </row>
    <row r="49" spans="1:15" ht="15" customHeight="1">
      <c r="A49" s="2">
        <f t="shared" si="0"/>
        <v>10</v>
      </c>
      <c r="B49" s="1893" t="s">
        <v>73</v>
      </c>
      <c r="C49" s="1802" t="s">
        <v>74</v>
      </c>
      <c r="D49" s="1798">
        <v>32837162</v>
      </c>
      <c r="E49" s="1799"/>
      <c r="F49" s="1799"/>
      <c r="G49" s="1799"/>
      <c r="H49" s="1799"/>
      <c r="I49" s="1799"/>
      <c r="J49" s="1799"/>
      <c r="K49" s="1799"/>
      <c r="L49" s="1799"/>
      <c r="M49" s="1798">
        <v>32837162</v>
      </c>
      <c r="N49" s="228">
        <f t="shared" si="1"/>
        <v>0</v>
      </c>
      <c r="O49" s="129"/>
    </row>
    <row r="50" spans="1:15" ht="15" customHeight="1">
      <c r="A50" s="2">
        <f t="shared" si="0"/>
        <v>10</v>
      </c>
      <c r="B50" s="1893" t="s">
        <v>75</v>
      </c>
      <c r="C50" s="1802" t="s">
        <v>76</v>
      </c>
      <c r="D50" s="1799"/>
      <c r="E50" s="1799"/>
      <c r="F50" s="1799"/>
      <c r="G50" s="1799"/>
      <c r="H50" s="1799"/>
      <c r="I50" s="1799"/>
      <c r="J50" s="1798">
        <v>93182110</v>
      </c>
      <c r="K50" s="1799"/>
      <c r="L50" s="1799"/>
      <c r="M50" s="1798">
        <v>93182110</v>
      </c>
      <c r="N50" s="228">
        <f t="shared" si="1"/>
        <v>0</v>
      </c>
      <c r="O50" s="129"/>
    </row>
    <row r="51" spans="1:15" ht="15" customHeight="1">
      <c r="A51" s="2">
        <f t="shared" si="0"/>
        <v>10</v>
      </c>
      <c r="B51" s="1893" t="s">
        <v>78</v>
      </c>
      <c r="C51" s="1802" t="s">
        <v>79</v>
      </c>
      <c r="D51" s="1799"/>
      <c r="E51" s="1798">
        <v>32122241</v>
      </c>
      <c r="F51" s="1799"/>
      <c r="G51" s="1799"/>
      <c r="H51" s="1799"/>
      <c r="I51" s="1799"/>
      <c r="J51" s="1799"/>
      <c r="K51" s="1799"/>
      <c r="L51" s="1799"/>
      <c r="M51" s="1798">
        <v>32122241</v>
      </c>
      <c r="N51" s="228">
        <f t="shared" si="1"/>
        <v>0</v>
      </c>
      <c r="O51" s="129"/>
    </row>
    <row r="52" spans="1:15" ht="15" customHeight="1">
      <c r="A52" s="2">
        <f t="shared" si="0"/>
        <v>10</v>
      </c>
      <c r="B52" s="1893" t="s">
        <v>80</v>
      </c>
      <c r="C52" s="1802" t="s">
        <v>81</v>
      </c>
      <c r="D52" s="1799"/>
      <c r="E52" s="1799"/>
      <c r="F52" s="1799"/>
      <c r="G52" s="1799"/>
      <c r="H52" s="1799"/>
      <c r="I52" s="1799"/>
      <c r="J52" s="1798">
        <v>1426466</v>
      </c>
      <c r="K52" s="1799"/>
      <c r="L52" s="1799"/>
      <c r="M52" s="1798">
        <v>1426466</v>
      </c>
      <c r="N52" s="228">
        <f t="shared" si="1"/>
        <v>0</v>
      </c>
      <c r="O52" s="129"/>
    </row>
    <row r="53" spans="1:15" ht="15" customHeight="1">
      <c r="A53" s="2">
        <f t="shared" si="0"/>
        <v>10</v>
      </c>
      <c r="B53" s="1893" t="s">
        <v>2563</v>
      </c>
      <c r="C53" s="1802" t="s">
        <v>2435</v>
      </c>
      <c r="D53" s="1799"/>
      <c r="E53" s="1799"/>
      <c r="F53" s="1799"/>
      <c r="G53" s="1799"/>
      <c r="H53" s="1799"/>
      <c r="I53" s="1799"/>
      <c r="J53" s="1798">
        <v>-880961</v>
      </c>
      <c r="K53" s="1799"/>
      <c r="L53" s="1799"/>
      <c r="M53" s="1798">
        <v>-880961</v>
      </c>
      <c r="N53" s="228">
        <f t="shared" si="1"/>
        <v>0</v>
      </c>
      <c r="O53" s="129"/>
    </row>
    <row r="54" spans="1:15" ht="15" customHeight="1">
      <c r="A54" s="2">
        <f t="shared" si="0"/>
        <v>10</v>
      </c>
      <c r="B54" s="1893" t="s">
        <v>2564</v>
      </c>
      <c r="C54" s="1802" t="s">
        <v>2436</v>
      </c>
      <c r="D54" s="1799"/>
      <c r="E54" s="1799"/>
      <c r="F54" s="1799"/>
      <c r="G54" s="1799"/>
      <c r="H54" s="1799"/>
      <c r="I54" s="1799"/>
      <c r="J54" s="1798">
        <v>-87467245</v>
      </c>
      <c r="K54" s="1799"/>
      <c r="L54" s="1799"/>
      <c r="M54" s="1798">
        <v>-87467245</v>
      </c>
      <c r="N54" s="228">
        <f t="shared" si="1"/>
        <v>0</v>
      </c>
      <c r="O54" s="129"/>
    </row>
    <row r="55" spans="1:15" ht="15" customHeight="1">
      <c r="A55" s="2">
        <f t="shared" si="0"/>
        <v>10</v>
      </c>
      <c r="B55" s="1893" t="s">
        <v>82</v>
      </c>
      <c r="C55" s="1802" t="s">
        <v>83</v>
      </c>
      <c r="D55" s="1799"/>
      <c r="E55" s="1798">
        <v>108948</v>
      </c>
      <c r="F55" s="1799"/>
      <c r="G55" s="1799"/>
      <c r="H55" s="1799"/>
      <c r="I55" s="1799"/>
      <c r="J55" s="1799"/>
      <c r="K55" s="1799"/>
      <c r="L55" s="1799"/>
      <c r="M55" s="1798">
        <v>108948</v>
      </c>
      <c r="N55" s="228">
        <f t="shared" si="1"/>
        <v>0</v>
      </c>
      <c r="O55" s="129"/>
    </row>
    <row r="56" spans="1:15" ht="15" customHeight="1">
      <c r="A56" s="2">
        <f t="shared" si="0"/>
        <v>10</v>
      </c>
      <c r="B56" s="1893" t="s">
        <v>84</v>
      </c>
      <c r="C56" s="1802" t="s">
        <v>85</v>
      </c>
      <c r="D56" s="1799"/>
      <c r="E56" s="1799"/>
      <c r="F56" s="1798">
        <v>47124997</v>
      </c>
      <c r="G56" s="1799"/>
      <c r="H56" s="1799"/>
      <c r="I56" s="1799"/>
      <c r="J56" s="1799"/>
      <c r="K56" s="1799"/>
      <c r="L56" s="1799"/>
      <c r="M56" s="1798">
        <v>47124997</v>
      </c>
      <c r="N56" s="228">
        <f t="shared" si="1"/>
        <v>0</v>
      </c>
      <c r="O56" s="129"/>
    </row>
    <row r="57" spans="1:15" ht="15" customHeight="1">
      <c r="A57" s="2">
        <f t="shared" si="0"/>
        <v>10</v>
      </c>
      <c r="B57" s="1893" t="s">
        <v>86</v>
      </c>
      <c r="C57" s="1802" t="s">
        <v>87</v>
      </c>
      <c r="D57" s="1799"/>
      <c r="E57" s="1799"/>
      <c r="F57" s="1799"/>
      <c r="G57" s="1799"/>
      <c r="H57" s="1798">
        <v>22841416</v>
      </c>
      <c r="I57" s="1799"/>
      <c r="J57" s="1799"/>
      <c r="K57" s="1799"/>
      <c r="L57" s="1799"/>
      <c r="M57" s="1798">
        <v>22841416</v>
      </c>
      <c r="N57" s="228">
        <f t="shared" si="1"/>
        <v>0</v>
      </c>
      <c r="O57" s="129"/>
    </row>
    <row r="58" spans="1:15" ht="15" customHeight="1">
      <c r="A58" s="2">
        <f t="shared" si="0"/>
        <v>10</v>
      </c>
      <c r="B58" s="1893" t="s">
        <v>88</v>
      </c>
      <c r="C58" s="1802" t="s">
        <v>89</v>
      </c>
      <c r="D58" s="1799"/>
      <c r="E58" s="1799"/>
      <c r="F58" s="1799"/>
      <c r="G58" s="1799"/>
      <c r="H58" s="1798">
        <v>-130620</v>
      </c>
      <c r="I58" s="1799"/>
      <c r="J58" s="1799"/>
      <c r="K58" s="1799"/>
      <c r="L58" s="1799"/>
      <c r="M58" s="1798">
        <v>-130620</v>
      </c>
      <c r="N58" s="228">
        <f t="shared" si="1"/>
        <v>0</v>
      </c>
      <c r="O58" s="129"/>
    </row>
    <row r="59" spans="1:15" ht="15" customHeight="1">
      <c r="A59" s="2">
        <f t="shared" si="0"/>
        <v>10</v>
      </c>
      <c r="B59" s="1893" t="s">
        <v>90</v>
      </c>
      <c r="C59" s="1802" t="s">
        <v>91</v>
      </c>
      <c r="D59" s="1799"/>
      <c r="E59" s="1799"/>
      <c r="F59" s="1799"/>
      <c r="G59" s="1799"/>
      <c r="H59" s="1799"/>
      <c r="I59" s="1799"/>
      <c r="J59" s="1798">
        <v>72055167</v>
      </c>
      <c r="K59" s="1799"/>
      <c r="L59" s="1799"/>
      <c r="M59" s="1798">
        <v>72055167</v>
      </c>
      <c r="N59" s="228">
        <f t="shared" si="1"/>
        <v>0</v>
      </c>
      <c r="O59" s="129"/>
    </row>
    <row r="60" spans="1:15" ht="15" customHeight="1">
      <c r="A60" s="2">
        <f t="shared" si="0"/>
        <v>10</v>
      </c>
      <c r="B60" s="1893" t="s">
        <v>92</v>
      </c>
      <c r="C60" s="1802" t="s">
        <v>93</v>
      </c>
      <c r="D60" s="1799"/>
      <c r="E60" s="1800">
        <v>0</v>
      </c>
      <c r="F60" s="1800">
        <v>0</v>
      </c>
      <c r="G60" s="1800">
        <v>0</v>
      </c>
      <c r="H60" s="1798">
        <v>-22517</v>
      </c>
      <c r="I60" s="1799"/>
      <c r="J60" s="1798">
        <v>696500</v>
      </c>
      <c r="K60" s="1799"/>
      <c r="L60" s="1799"/>
      <c r="M60" s="1798">
        <v>673983</v>
      </c>
      <c r="N60" s="228">
        <f t="shared" si="1"/>
        <v>0</v>
      </c>
      <c r="O60" s="129"/>
    </row>
    <row r="61" spans="1:15" ht="15" customHeight="1">
      <c r="A61" s="2">
        <f t="shared" si="0"/>
        <v>10</v>
      </c>
      <c r="B61" s="1893" t="s">
        <v>94</v>
      </c>
      <c r="C61" s="1802" t="s">
        <v>44</v>
      </c>
      <c r="D61" s="1799"/>
      <c r="E61" s="1799"/>
      <c r="F61" s="1799"/>
      <c r="G61" s="1799"/>
      <c r="H61" s="1799"/>
      <c r="I61" s="1799"/>
      <c r="J61" s="1798">
        <v>376813114</v>
      </c>
      <c r="K61" s="1799"/>
      <c r="L61" s="1799"/>
      <c r="M61" s="1798">
        <v>376813114</v>
      </c>
      <c r="N61" s="228">
        <f t="shared" si="1"/>
        <v>0</v>
      </c>
      <c r="O61" s="129"/>
    </row>
    <row r="62" spans="1:15" ht="15" customHeight="1">
      <c r="A62" s="2">
        <f t="shared" si="0"/>
        <v>10</v>
      </c>
      <c r="B62" s="1893" t="s">
        <v>2653</v>
      </c>
      <c r="C62" s="1802" t="s">
        <v>2648</v>
      </c>
      <c r="D62" s="1799"/>
      <c r="E62" s="1799"/>
      <c r="F62" s="1799"/>
      <c r="G62" s="1799"/>
      <c r="H62" s="1799"/>
      <c r="I62" s="1799"/>
      <c r="J62" s="1798">
        <v>179656</v>
      </c>
      <c r="K62" s="1799"/>
      <c r="L62" s="1799"/>
      <c r="M62" s="1798">
        <v>179656</v>
      </c>
      <c r="N62" s="228">
        <f t="shared" si="1"/>
        <v>0</v>
      </c>
      <c r="O62" s="129"/>
    </row>
    <row r="63" spans="1:15" ht="15" customHeight="1">
      <c r="A63" s="2">
        <f t="shared" si="0"/>
        <v>10</v>
      </c>
      <c r="B63" s="1893" t="s">
        <v>95</v>
      </c>
      <c r="C63" s="1802" t="s">
        <v>96</v>
      </c>
      <c r="D63" s="1799"/>
      <c r="E63" s="1799"/>
      <c r="F63" s="1799"/>
      <c r="G63" s="1799"/>
      <c r="H63" s="1799"/>
      <c r="I63" s="1799"/>
      <c r="J63" s="1798">
        <v>-96226625</v>
      </c>
      <c r="K63" s="1799"/>
      <c r="L63" s="1799"/>
      <c r="M63" s="1798">
        <v>-96226625</v>
      </c>
      <c r="N63" s="228">
        <f t="shared" si="1"/>
        <v>0</v>
      </c>
      <c r="O63" s="129"/>
    </row>
    <row r="64" spans="1:15" ht="15" customHeight="1">
      <c r="A64" s="2">
        <f t="shared" si="0"/>
        <v>10</v>
      </c>
      <c r="B64" s="1893" t="s">
        <v>2178</v>
      </c>
      <c r="C64" s="1802" t="s">
        <v>1980</v>
      </c>
      <c r="D64" s="1799"/>
      <c r="E64" s="1799"/>
      <c r="F64" s="1799"/>
      <c r="G64" s="1799"/>
      <c r="H64" s="1799"/>
      <c r="I64" s="1799"/>
      <c r="J64" s="1798">
        <v>-348808</v>
      </c>
      <c r="K64" s="1799"/>
      <c r="L64" s="1799"/>
      <c r="M64" s="1798">
        <v>-348808</v>
      </c>
      <c r="N64" s="228">
        <f t="shared" si="1"/>
        <v>0</v>
      </c>
      <c r="O64" s="129"/>
    </row>
    <row r="65" spans="1:15" ht="15" customHeight="1">
      <c r="A65" s="2">
        <f t="shared" si="0"/>
        <v>10</v>
      </c>
      <c r="B65" s="1893" t="s">
        <v>1932</v>
      </c>
      <c r="C65" s="1802" t="s">
        <v>39</v>
      </c>
      <c r="D65" s="1799"/>
      <c r="E65" s="1799"/>
      <c r="F65" s="1799"/>
      <c r="G65" s="1799"/>
      <c r="H65" s="1799"/>
      <c r="I65" s="1799"/>
      <c r="J65" s="1798">
        <v>44357297</v>
      </c>
      <c r="K65" s="1799"/>
      <c r="L65" s="1799"/>
      <c r="M65" s="1798">
        <v>44357297</v>
      </c>
      <c r="N65" s="228">
        <f t="shared" si="1"/>
        <v>0</v>
      </c>
      <c r="O65" s="129"/>
    </row>
    <row r="66" spans="1:15" ht="15" customHeight="1">
      <c r="A66" s="2">
        <f t="shared" ref="A66:A129" si="2">LEN(B66)</f>
        <v>10</v>
      </c>
      <c r="B66" s="1893" t="s">
        <v>97</v>
      </c>
      <c r="C66" s="1802" t="s">
        <v>34</v>
      </c>
      <c r="D66" s="1799"/>
      <c r="E66" s="1799"/>
      <c r="F66" s="1799"/>
      <c r="G66" s="1799"/>
      <c r="H66" s="1799"/>
      <c r="I66" s="1799"/>
      <c r="J66" s="1798">
        <v>-34181353</v>
      </c>
      <c r="K66" s="1799"/>
      <c r="L66" s="1799"/>
      <c r="M66" s="1798">
        <v>-34181353</v>
      </c>
      <c r="N66" s="228">
        <f t="shared" si="1"/>
        <v>0</v>
      </c>
      <c r="O66" s="129"/>
    </row>
    <row r="67" spans="1:15" ht="15" customHeight="1">
      <c r="A67" s="2">
        <f t="shared" si="2"/>
        <v>10</v>
      </c>
      <c r="B67" s="1893" t="s">
        <v>98</v>
      </c>
      <c r="C67" s="1802" t="s">
        <v>99</v>
      </c>
      <c r="D67" s="1799"/>
      <c r="E67" s="1799"/>
      <c r="F67" s="1799"/>
      <c r="G67" s="1799"/>
      <c r="H67" s="1799"/>
      <c r="I67" s="1799"/>
      <c r="J67" s="1798">
        <v>-171456948</v>
      </c>
      <c r="K67" s="1799"/>
      <c r="L67" s="1799"/>
      <c r="M67" s="1798">
        <v>-171456948</v>
      </c>
      <c r="N67" s="228">
        <f t="shared" si="1"/>
        <v>0</v>
      </c>
      <c r="O67" s="129"/>
    </row>
    <row r="68" spans="1:15" ht="15" customHeight="1">
      <c r="A68" s="2">
        <f t="shared" si="2"/>
        <v>10</v>
      </c>
      <c r="B68" s="1893" t="s">
        <v>100</v>
      </c>
      <c r="C68" s="1802" t="s">
        <v>101</v>
      </c>
      <c r="D68" s="1799"/>
      <c r="E68" s="1798">
        <v>115726166</v>
      </c>
      <c r="F68" s="1799"/>
      <c r="G68" s="1799"/>
      <c r="H68" s="1799"/>
      <c r="I68" s="1799"/>
      <c r="J68" s="1799"/>
      <c r="K68" s="1799"/>
      <c r="L68" s="1799"/>
      <c r="M68" s="1798">
        <v>115726166</v>
      </c>
      <c r="N68" s="228">
        <f t="shared" ref="N68:N131" si="3">SUM(D68:L68)-M68</f>
        <v>0</v>
      </c>
      <c r="O68" s="129"/>
    </row>
    <row r="69" spans="1:15" ht="15" customHeight="1">
      <c r="A69" s="2">
        <f t="shared" si="2"/>
        <v>10</v>
      </c>
      <c r="B69" s="1893" t="s">
        <v>102</v>
      </c>
      <c r="C69" s="1802" t="s">
        <v>103</v>
      </c>
      <c r="D69" s="1799"/>
      <c r="E69" s="1798">
        <v>3303240</v>
      </c>
      <c r="F69" s="1799"/>
      <c r="G69" s="1799"/>
      <c r="H69" s="1799"/>
      <c r="I69" s="1799"/>
      <c r="J69" s="1799"/>
      <c r="K69" s="1799"/>
      <c r="L69" s="1799"/>
      <c r="M69" s="1798">
        <v>3303240</v>
      </c>
      <c r="N69" s="228">
        <f t="shared" si="3"/>
        <v>0</v>
      </c>
      <c r="O69" s="129"/>
    </row>
    <row r="70" spans="1:15" ht="15" customHeight="1">
      <c r="A70" s="2">
        <f t="shared" si="2"/>
        <v>10</v>
      </c>
      <c r="B70" s="1893" t="s">
        <v>104</v>
      </c>
      <c r="C70" s="1802" t="s">
        <v>105</v>
      </c>
      <c r="D70" s="1799"/>
      <c r="E70" s="1798">
        <v>-19130527</v>
      </c>
      <c r="F70" s="1799"/>
      <c r="G70" s="1799"/>
      <c r="H70" s="1799"/>
      <c r="I70" s="1799"/>
      <c r="J70" s="1799"/>
      <c r="K70" s="1799"/>
      <c r="L70" s="1799"/>
      <c r="M70" s="1798">
        <v>-19130527</v>
      </c>
      <c r="N70" s="228">
        <f t="shared" si="3"/>
        <v>0</v>
      </c>
      <c r="O70" s="129"/>
    </row>
    <row r="71" spans="1:15" ht="15" customHeight="1">
      <c r="A71" s="2">
        <f t="shared" si="2"/>
        <v>10</v>
      </c>
      <c r="B71" s="1893" t="s">
        <v>106</v>
      </c>
      <c r="C71" s="1802" t="s">
        <v>107</v>
      </c>
      <c r="D71" s="1799"/>
      <c r="E71" s="1798">
        <v>-66818392</v>
      </c>
      <c r="F71" s="1799"/>
      <c r="G71" s="1799"/>
      <c r="H71" s="1799"/>
      <c r="I71" s="1799"/>
      <c r="J71" s="1799"/>
      <c r="K71" s="1799"/>
      <c r="L71" s="1799"/>
      <c r="M71" s="1798">
        <v>-66818392</v>
      </c>
      <c r="N71" s="228">
        <f t="shared" si="3"/>
        <v>0</v>
      </c>
      <c r="O71" s="129"/>
    </row>
    <row r="72" spans="1:15" ht="15" customHeight="1">
      <c r="A72" s="2">
        <f t="shared" si="2"/>
        <v>10</v>
      </c>
      <c r="B72" s="1893" t="s">
        <v>2764</v>
      </c>
      <c r="C72" s="1802" t="s">
        <v>2765</v>
      </c>
      <c r="D72" s="1799"/>
      <c r="E72" s="1798">
        <v>98377</v>
      </c>
      <c r="F72" s="1799"/>
      <c r="G72" s="1799"/>
      <c r="H72" s="1799"/>
      <c r="I72" s="1799"/>
      <c r="J72" s="1799"/>
      <c r="K72" s="1799"/>
      <c r="L72" s="1799"/>
      <c r="M72" s="1798">
        <v>98377</v>
      </c>
      <c r="N72" s="228">
        <f t="shared" si="3"/>
        <v>0</v>
      </c>
      <c r="O72" s="129"/>
    </row>
    <row r="73" spans="1:15" ht="15" customHeight="1">
      <c r="A73" s="2">
        <f t="shared" si="2"/>
        <v>10</v>
      </c>
      <c r="B73" s="1893" t="s">
        <v>2138</v>
      </c>
      <c r="C73" s="1802" t="s">
        <v>2139</v>
      </c>
      <c r="D73" s="1799"/>
      <c r="E73" s="1799"/>
      <c r="F73" s="1799"/>
      <c r="G73" s="1799"/>
      <c r="H73" s="1799"/>
      <c r="I73" s="1799"/>
      <c r="J73" s="1799"/>
      <c r="K73" s="1798">
        <v>215691691</v>
      </c>
      <c r="L73" s="1799"/>
      <c r="M73" s="1798">
        <v>215691691</v>
      </c>
      <c r="N73" s="228">
        <f t="shared" si="3"/>
        <v>0</v>
      </c>
      <c r="O73" s="129"/>
    </row>
    <row r="74" spans="1:15" ht="15" customHeight="1">
      <c r="A74" s="2">
        <f t="shared" si="2"/>
        <v>10</v>
      </c>
      <c r="B74" s="1893" t="s">
        <v>108</v>
      </c>
      <c r="C74" s="1802" t="s">
        <v>109</v>
      </c>
      <c r="D74" s="1798">
        <v>34185813</v>
      </c>
      <c r="E74" s="1799"/>
      <c r="F74" s="1799"/>
      <c r="G74" s="1799"/>
      <c r="H74" s="1799"/>
      <c r="I74" s="1799"/>
      <c r="J74" s="1799"/>
      <c r="K74" s="1799"/>
      <c r="L74" s="1799"/>
      <c r="M74" s="1798">
        <v>34185813</v>
      </c>
      <c r="N74" s="228">
        <f t="shared" si="3"/>
        <v>0</v>
      </c>
      <c r="O74" s="129"/>
    </row>
    <row r="75" spans="1:15" ht="15" customHeight="1">
      <c r="A75" s="2">
        <f t="shared" si="2"/>
        <v>10</v>
      </c>
      <c r="B75" s="1893" t="s">
        <v>110</v>
      </c>
      <c r="C75" s="1802" t="s">
        <v>111</v>
      </c>
      <c r="D75" s="1798">
        <v>414190</v>
      </c>
      <c r="E75" s="1799"/>
      <c r="F75" s="1799"/>
      <c r="G75" s="1799"/>
      <c r="H75" s="1799"/>
      <c r="I75" s="1799"/>
      <c r="J75" s="1799"/>
      <c r="K75" s="1799"/>
      <c r="L75" s="1799"/>
      <c r="M75" s="1798">
        <v>414190</v>
      </c>
      <c r="N75" s="228">
        <f t="shared" si="3"/>
        <v>0</v>
      </c>
      <c r="O75" s="129"/>
    </row>
    <row r="76" spans="1:15" ht="15" customHeight="1">
      <c r="A76" s="2">
        <f t="shared" si="2"/>
        <v>10</v>
      </c>
      <c r="B76" s="1893" t="s">
        <v>112</v>
      </c>
      <c r="C76" s="1802" t="s">
        <v>113</v>
      </c>
      <c r="D76" s="1798">
        <v>-6316020</v>
      </c>
      <c r="E76" s="1799"/>
      <c r="F76" s="1799"/>
      <c r="G76" s="1799"/>
      <c r="H76" s="1799"/>
      <c r="I76" s="1799"/>
      <c r="J76" s="1799"/>
      <c r="K76" s="1799"/>
      <c r="L76" s="1799"/>
      <c r="M76" s="1798">
        <v>-6316020</v>
      </c>
      <c r="N76" s="228">
        <f t="shared" si="3"/>
        <v>0</v>
      </c>
      <c r="O76" s="129"/>
    </row>
    <row r="77" spans="1:15" ht="15" customHeight="1">
      <c r="A77" s="2">
        <f t="shared" si="2"/>
        <v>10</v>
      </c>
      <c r="B77" s="1893" t="s">
        <v>114</v>
      </c>
      <c r="C77" s="1802" t="s">
        <v>115</v>
      </c>
      <c r="D77" s="1799"/>
      <c r="E77" s="1799"/>
      <c r="F77" s="1799"/>
      <c r="G77" s="1799"/>
      <c r="H77" s="1799"/>
      <c r="I77" s="1799"/>
      <c r="J77" s="1798">
        <v>1358793493</v>
      </c>
      <c r="K77" s="1799"/>
      <c r="L77" s="1799"/>
      <c r="M77" s="1798">
        <v>1358793493</v>
      </c>
      <c r="N77" s="228">
        <f t="shared" si="3"/>
        <v>0</v>
      </c>
      <c r="O77" s="129"/>
    </row>
    <row r="78" spans="1:15" ht="15" customHeight="1">
      <c r="A78" s="2">
        <f t="shared" si="2"/>
        <v>10</v>
      </c>
      <c r="B78" s="1893" t="s">
        <v>116</v>
      </c>
      <c r="C78" s="1802" t="s">
        <v>117</v>
      </c>
      <c r="D78" s="1799"/>
      <c r="E78" s="1799"/>
      <c r="F78" s="1799"/>
      <c r="G78" s="1799"/>
      <c r="H78" s="1799"/>
      <c r="I78" s="1799"/>
      <c r="J78" s="1798">
        <v>-125290249</v>
      </c>
      <c r="K78" s="1799"/>
      <c r="L78" s="1799"/>
      <c r="M78" s="1798">
        <v>-125290249</v>
      </c>
      <c r="N78" s="228">
        <f t="shared" si="3"/>
        <v>0</v>
      </c>
      <c r="O78" s="129"/>
    </row>
    <row r="79" spans="1:15" ht="15" customHeight="1">
      <c r="A79" s="2">
        <f t="shared" si="2"/>
        <v>10</v>
      </c>
      <c r="B79" s="1893" t="s">
        <v>2654</v>
      </c>
      <c r="C79" s="1802" t="s">
        <v>2655</v>
      </c>
      <c r="D79" s="1799"/>
      <c r="E79" s="1799"/>
      <c r="F79" s="1799"/>
      <c r="G79" s="1799"/>
      <c r="H79" s="1799"/>
      <c r="I79" s="1799"/>
      <c r="J79" s="1798">
        <v>1446500</v>
      </c>
      <c r="K79" s="1799"/>
      <c r="L79" s="1799"/>
      <c r="M79" s="1798">
        <v>1446500</v>
      </c>
      <c r="N79" s="228">
        <f t="shared" si="3"/>
        <v>0</v>
      </c>
      <c r="O79" s="129"/>
    </row>
    <row r="80" spans="1:15" ht="15" customHeight="1">
      <c r="A80" s="2">
        <f t="shared" si="2"/>
        <v>10</v>
      </c>
      <c r="B80" s="1893" t="s">
        <v>118</v>
      </c>
      <c r="C80" s="1802" t="s">
        <v>119</v>
      </c>
      <c r="D80" s="1799"/>
      <c r="E80" s="1799"/>
      <c r="F80" s="1799"/>
      <c r="G80" s="1799"/>
      <c r="H80" s="1799"/>
      <c r="I80" s="1799"/>
      <c r="J80" s="1798">
        <v>189039986</v>
      </c>
      <c r="K80" s="1799"/>
      <c r="L80" s="1799"/>
      <c r="M80" s="1798">
        <v>189039986</v>
      </c>
      <c r="N80" s="228">
        <f t="shared" si="3"/>
        <v>0</v>
      </c>
      <c r="O80" s="129"/>
    </row>
    <row r="81" spans="1:15" ht="15" customHeight="1">
      <c r="A81" s="2">
        <f t="shared" si="2"/>
        <v>10</v>
      </c>
      <c r="B81" s="1893" t="s">
        <v>120</v>
      </c>
      <c r="C81" s="1802" t="s">
        <v>121</v>
      </c>
      <c r="D81" s="1799"/>
      <c r="E81" s="1799"/>
      <c r="F81" s="1799"/>
      <c r="G81" s="1799"/>
      <c r="H81" s="1799"/>
      <c r="I81" s="1799"/>
      <c r="J81" s="1798">
        <v>-62943280</v>
      </c>
      <c r="K81" s="1799"/>
      <c r="L81" s="1799"/>
      <c r="M81" s="1798">
        <v>-62943280</v>
      </c>
      <c r="N81" s="228">
        <f t="shared" si="3"/>
        <v>0</v>
      </c>
      <c r="O81" s="129"/>
    </row>
    <row r="82" spans="1:15" ht="15" customHeight="1">
      <c r="A82" s="2">
        <f t="shared" si="2"/>
        <v>10</v>
      </c>
      <c r="B82" s="1893" t="s">
        <v>122</v>
      </c>
      <c r="C82" s="1802" t="s">
        <v>123</v>
      </c>
      <c r="D82" s="1799"/>
      <c r="E82" s="1798">
        <v>38732326</v>
      </c>
      <c r="F82" s="1799"/>
      <c r="G82" s="1799"/>
      <c r="H82" s="1799"/>
      <c r="I82" s="1799"/>
      <c r="J82" s="1799"/>
      <c r="K82" s="1799"/>
      <c r="L82" s="1799"/>
      <c r="M82" s="1798">
        <v>38732326</v>
      </c>
      <c r="N82" s="228">
        <f t="shared" si="3"/>
        <v>0</v>
      </c>
      <c r="O82" s="129"/>
    </row>
    <row r="83" spans="1:15" ht="15" customHeight="1">
      <c r="A83" s="2">
        <f t="shared" si="2"/>
        <v>10</v>
      </c>
      <c r="B83" s="1893" t="s">
        <v>124</v>
      </c>
      <c r="C83" s="1802" t="s">
        <v>125</v>
      </c>
      <c r="D83" s="1799"/>
      <c r="E83" s="1798">
        <v>-27011602</v>
      </c>
      <c r="F83" s="1799"/>
      <c r="G83" s="1799"/>
      <c r="H83" s="1799"/>
      <c r="I83" s="1799"/>
      <c r="J83" s="1799"/>
      <c r="K83" s="1799"/>
      <c r="L83" s="1799"/>
      <c r="M83" s="1798">
        <v>-27011602</v>
      </c>
      <c r="N83" s="228">
        <f t="shared" si="3"/>
        <v>0</v>
      </c>
      <c r="O83" s="129"/>
    </row>
    <row r="84" spans="1:15" ht="15" customHeight="1">
      <c r="A84" s="2">
        <f t="shared" si="2"/>
        <v>10</v>
      </c>
      <c r="B84" s="1893" t="s">
        <v>126</v>
      </c>
      <c r="C84" s="1802" t="s">
        <v>127</v>
      </c>
      <c r="D84" s="1799"/>
      <c r="E84" s="1799"/>
      <c r="F84" s="1799"/>
      <c r="G84" s="1799"/>
      <c r="H84" s="1799"/>
      <c r="I84" s="1799"/>
      <c r="J84" s="1798">
        <v>1059789789</v>
      </c>
      <c r="K84" s="1799"/>
      <c r="L84" s="1799"/>
      <c r="M84" s="1798">
        <v>1059789789</v>
      </c>
      <c r="N84" s="228">
        <f t="shared" si="3"/>
        <v>0</v>
      </c>
      <c r="O84" s="129"/>
    </row>
    <row r="85" spans="1:15" ht="15" customHeight="1">
      <c r="A85" s="2">
        <f t="shared" si="2"/>
        <v>10</v>
      </c>
      <c r="B85" s="1893" t="s">
        <v>128</v>
      </c>
      <c r="C85" s="1802" t="s">
        <v>129</v>
      </c>
      <c r="D85" s="1799"/>
      <c r="E85" s="1799"/>
      <c r="F85" s="1799"/>
      <c r="G85" s="1799"/>
      <c r="H85" s="1799"/>
      <c r="I85" s="1799"/>
      <c r="J85" s="1798">
        <v>605652787</v>
      </c>
      <c r="K85" s="1799"/>
      <c r="L85" s="1799"/>
      <c r="M85" s="1798">
        <v>605652787</v>
      </c>
      <c r="N85" s="228">
        <f t="shared" si="3"/>
        <v>0</v>
      </c>
      <c r="O85" s="129"/>
    </row>
    <row r="86" spans="1:15" ht="15" customHeight="1">
      <c r="A86" s="2">
        <f t="shared" si="2"/>
        <v>10</v>
      </c>
      <c r="B86" s="1893" t="s">
        <v>1934</v>
      </c>
      <c r="C86" s="1802" t="s">
        <v>1935</v>
      </c>
      <c r="D86" s="1799"/>
      <c r="E86" s="1799"/>
      <c r="F86" s="1799"/>
      <c r="G86" s="1799"/>
      <c r="H86" s="1799"/>
      <c r="I86" s="1799"/>
      <c r="J86" s="1798">
        <v>-55206</v>
      </c>
      <c r="K86" s="1799"/>
      <c r="L86" s="1799"/>
      <c r="M86" s="1798">
        <v>-55206</v>
      </c>
      <c r="N86" s="228">
        <f t="shared" si="3"/>
        <v>0</v>
      </c>
      <c r="O86" s="129"/>
    </row>
    <row r="87" spans="1:15" ht="15" customHeight="1">
      <c r="A87" s="2">
        <f t="shared" si="2"/>
        <v>10</v>
      </c>
      <c r="B87" s="1893" t="s">
        <v>130</v>
      </c>
      <c r="C87" s="1802" t="s">
        <v>131</v>
      </c>
      <c r="D87" s="1799"/>
      <c r="E87" s="1799"/>
      <c r="F87" s="1799"/>
      <c r="G87" s="1799"/>
      <c r="H87" s="1799"/>
      <c r="I87" s="1799"/>
      <c r="J87" s="1798">
        <v>21662100</v>
      </c>
      <c r="K87" s="1799"/>
      <c r="L87" s="1799"/>
      <c r="M87" s="1798">
        <v>21662100</v>
      </c>
      <c r="N87" s="228">
        <f t="shared" si="3"/>
        <v>0</v>
      </c>
      <c r="O87" s="129"/>
    </row>
    <row r="88" spans="1:15" ht="15" customHeight="1">
      <c r="A88" s="2">
        <f t="shared" si="2"/>
        <v>10</v>
      </c>
      <c r="B88" s="1893" t="s">
        <v>1936</v>
      </c>
      <c r="C88" s="1802" t="s">
        <v>1937</v>
      </c>
      <c r="D88" s="1799"/>
      <c r="E88" s="1799"/>
      <c r="F88" s="1799"/>
      <c r="G88" s="1799"/>
      <c r="H88" s="1799"/>
      <c r="I88" s="1799"/>
      <c r="J88" s="1798">
        <v>19419330</v>
      </c>
      <c r="K88" s="1799"/>
      <c r="L88" s="1799"/>
      <c r="M88" s="1798">
        <v>19419330</v>
      </c>
      <c r="N88" s="228">
        <f t="shared" si="3"/>
        <v>0</v>
      </c>
      <c r="O88" s="129"/>
    </row>
    <row r="89" spans="1:15" ht="15" customHeight="1">
      <c r="A89" s="2">
        <f t="shared" si="2"/>
        <v>10</v>
      </c>
      <c r="B89" s="1893" t="s">
        <v>132</v>
      </c>
      <c r="C89" s="1802" t="s">
        <v>133</v>
      </c>
      <c r="D89" s="1799"/>
      <c r="E89" s="1798">
        <v>155874601</v>
      </c>
      <c r="F89" s="1799"/>
      <c r="G89" s="1799"/>
      <c r="H89" s="1799"/>
      <c r="I89" s="1799"/>
      <c r="J89" s="1799"/>
      <c r="K89" s="1799"/>
      <c r="L89" s="1799"/>
      <c r="M89" s="1798">
        <v>155874601</v>
      </c>
      <c r="N89" s="228">
        <f t="shared" si="3"/>
        <v>0</v>
      </c>
      <c r="O89" s="129"/>
    </row>
    <row r="90" spans="1:15" ht="15" customHeight="1">
      <c r="A90" s="2">
        <f t="shared" si="2"/>
        <v>10</v>
      </c>
      <c r="B90" s="1893" t="s">
        <v>134</v>
      </c>
      <c r="C90" s="1802" t="s">
        <v>135</v>
      </c>
      <c r="D90" s="1799"/>
      <c r="E90" s="1798">
        <v>244199574</v>
      </c>
      <c r="F90" s="1799"/>
      <c r="G90" s="1799"/>
      <c r="H90" s="1799"/>
      <c r="I90" s="1799"/>
      <c r="J90" s="1799"/>
      <c r="K90" s="1799"/>
      <c r="L90" s="1799"/>
      <c r="M90" s="1798">
        <v>244199574</v>
      </c>
      <c r="N90" s="228">
        <f t="shared" si="3"/>
        <v>0</v>
      </c>
      <c r="O90" s="129"/>
    </row>
    <row r="91" spans="1:15" ht="15" customHeight="1">
      <c r="A91" s="2">
        <f t="shared" si="2"/>
        <v>10</v>
      </c>
      <c r="B91" s="1893" t="s">
        <v>2474</v>
      </c>
      <c r="C91" s="1802" t="s">
        <v>2475</v>
      </c>
      <c r="D91" s="1799"/>
      <c r="E91" s="1798">
        <v>-160150</v>
      </c>
      <c r="F91" s="1799"/>
      <c r="G91" s="1799"/>
      <c r="H91" s="1799"/>
      <c r="I91" s="1799"/>
      <c r="J91" s="1799"/>
      <c r="K91" s="1799"/>
      <c r="L91" s="1799"/>
      <c r="M91" s="1798">
        <v>-160150</v>
      </c>
      <c r="N91" s="228">
        <f t="shared" si="3"/>
        <v>0</v>
      </c>
      <c r="O91" s="129"/>
    </row>
    <row r="92" spans="1:15" ht="15" customHeight="1">
      <c r="A92" s="2">
        <f t="shared" si="2"/>
        <v>10</v>
      </c>
      <c r="B92" s="1893" t="s">
        <v>2766</v>
      </c>
      <c r="C92" s="1802" t="s">
        <v>2767</v>
      </c>
      <c r="D92" s="1799"/>
      <c r="E92" s="1798">
        <v>81417</v>
      </c>
      <c r="F92" s="1799"/>
      <c r="G92" s="1799"/>
      <c r="H92" s="1799"/>
      <c r="I92" s="1799"/>
      <c r="J92" s="1799"/>
      <c r="K92" s="1799"/>
      <c r="L92" s="1799"/>
      <c r="M92" s="1798">
        <v>81417</v>
      </c>
      <c r="N92" s="228">
        <f t="shared" si="3"/>
        <v>0</v>
      </c>
      <c r="O92" s="129"/>
    </row>
    <row r="93" spans="1:15" ht="15" customHeight="1">
      <c r="A93" s="2">
        <f t="shared" si="2"/>
        <v>10</v>
      </c>
      <c r="B93" s="1893" t="s">
        <v>2656</v>
      </c>
      <c r="C93" s="1802" t="s">
        <v>2657</v>
      </c>
      <c r="D93" s="1799"/>
      <c r="E93" s="1798">
        <v>4019710</v>
      </c>
      <c r="F93" s="1799"/>
      <c r="G93" s="1799"/>
      <c r="H93" s="1799"/>
      <c r="I93" s="1799"/>
      <c r="J93" s="1799"/>
      <c r="K93" s="1799"/>
      <c r="L93" s="1799"/>
      <c r="M93" s="1798">
        <v>4019710</v>
      </c>
      <c r="N93" s="228">
        <f t="shared" si="3"/>
        <v>0</v>
      </c>
      <c r="O93" s="129"/>
    </row>
    <row r="94" spans="1:15" ht="15" customHeight="1">
      <c r="A94" s="2">
        <f t="shared" si="2"/>
        <v>10</v>
      </c>
      <c r="B94" s="1893" t="s">
        <v>2019</v>
      </c>
      <c r="C94" s="1802" t="s">
        <v>2020</v>
      </c>
      <c r="D94" s="1799"/>
      <c r="E94" s="1799"/>
      <c r="F94" s="1799"/>
      <c r="G94" s="1798">
        <v>5774649</v>
      </c>
      <c r="H94" s="1799"/>
      <c r="I94" s="1799"/>
      <c r="J94" s="1799"/>
      <c r="K94" s="1799"/>
      <c r="L94" s="1799"/>
      <c r="M94" s="1798">
        <v>5774649</v>
      </c>
      <c r="N94" s="228">
        <f t="shared" si="3"/>
        <v>0</v>
      </c>
      <c r="O94" s="129"/>
    </row>
    <row r="95" spans="1:15" ht="15" customHeight="1">
      <c r="A95" s="2">
        <f t="shared" si="2"/>
        <v>10</v>
      </c>
      <c r="B95" s="1893" t="s">
        <v>136</v>
      </c>
      <c r="C95" s="1802" t="s">
        <v>137</v>
      </c>
      <c r="D95" s="1798">
        <v>185531328</v>
      </c>
      <c r="E95" s="1799"/>
      <c r="F95" s="1799"/>
      <c r="G95" s="1799"/>
      <c r="H95" s="1799"/>
      <c r="I95" s="1799"/>
      <c r="J95" s="1799"/>
      <c r="K95" s="1799"/>
      <c r="L95" s="1799"/>
      <c r="M95" s="1798">
        <v>185531328</v>
      </c>
      <c r="N95" s="228">
        <f t="shared" si="3"/>
        <v>0</v>
      </c>
      <c r="O95" s="129"/>
    </row>
    <row r="96" spans="1:15" ht="15" customHeight="1">
      <c r="A96" s="2">
        <f t="shared" si="2"/>
        <v>10</v>
      </c>
      <c r="B96" s="1893" t="s">
        <v>138</v>
      </c>
      <c r="C96" s="1802" t="s">
        <v>139</v>
      </c>
      <c r="D96" s="1798">
        <v>97157171</v>
      </c>
      <c r="E96" s="1799"/>
      <c r="F96" s="1799"/>
      <c r="G96" s="1799"/>
      <c r="H96" s="1799"/>
      <c r="I96" s="1799"/>
      <c r="J96" s="1799"/>
      <c r="K96" s="1799"/>
      <c r="L96" s="1799"/>
      <c r="M96" s="1798">
        <v>97157171</v>
      </c>
      <c r="N96" s="228">
        <f t="shared" si="3"/>
        <v>0</v>
      </c>
      <c r="O96" s="129"/>
    </row>
    <row r="97" spans="1:15" ht="15" customHeight="1">
      <c r="A97" s="2">
        <f t="shared" si="2"/>
        <v>10</v>
      </c>
      <c r="B97" s="1893" t="s">
        <v>2768</v>
      </c>
      <c r="C97" s="1802" t="s">
        <v>2769</v>
      </c>
      <c r="D97" s="1798">
        <v>81417</v>
      </c>
      <c r="E97" s="1799"/>
      <c r="F97" s="1799"/>
      <c r="G97" s="1799"/>
      <c r="H97" s="1799"/>
      <c r="I97" s="1799"/>
      <c r="J97" s="1799"/>
      <c r="K97" s="1799"/>
      <c r="L97" s="1799"/>
      <c r="M97" s="1798">
        <v>81417</v>
      </c>
      <c r="N97" s="228">
        <f t="shared" si="3"/>
        <v>0</v>
      </c>
      <c r="O97" s="129"/>
    </row>
    <row r="98" spans="1:15" ht="15" customHeight="1">
      <c r="A98" s="2">
        <f t="shared" si="2"/>
        <v>10</v>
      </c>
      <c r="B98" s="1893" t="s">
        <v>140</v>
      </c>
      <c r="C98" s="1802" t="s">
        <v>141</v>
      </c>
      <c r="D98" s="1799"/>
      <c r="E98" s="1799"/>
      <c r="F98" s="1799"/>
      <c r="G98" s="1799"/>
      <c r="H98" s="1799"/>
      <c r="I98" s="1799"/>
      <c r="J98" s="1798">
        <v>130720310</v>
      </c>
      <c r="K98" s="1799"/>
      <c r="L98" s="1799"/>
      <c r="M98" s="1798">
        <v>130720310</v>
      </c>
      <c r="N98" s="228">
        <f t="shared" si="3"/>
        <v>0</v>
      </c>
      <c r="O98" s="129"/>
    </row>
    <row r="99" spans="1:15" ht="15" customHeight="1">
      <c r="A99" s="2">
        <f t="shared" si="2"/>
        <v>10</v>
      </c>
      <c r="B99" s="1893" t="s">
        <v>142</v>
      </c>
      <c r="C99" s="1802" t="s">
        <v>143</v>
      </c>
      <c r="D99" s="1799"/>
      <c r="E99" s="1799"/>
      <c r="F99" s="1799"/>
      <c r="G99" s="1799"/>
      <c r="H99" s="1799"/>
      <c r="I99" s="1799"/>
      <c r="J99" s="1798">
        <v>-31335970</v>
      </c>
      <c r="K99" s="1799"/>
      <c r="L99" s="1799"/>
      <c r="M99" s="1798">
        <v>-31335970</v>
      </c>
      <c r="N99" s="228">
        <f t="shared" si="3"/>
        <v>0</v>
      </c>
      <c r="O99" s="129"/>
    </row>
    <row r="100" spans="1:15" ht="15" customHeight="1">
      <c r="A100" s="2">
        <f t="shared" si="2"/>
        <v>10</v>
      </c>
      <c r="B100" s="1893" t="s">
        <v>144</v>
      </c>
      <c r="C100" s="1802" t="s">
        <v>145</v>
      </c>
      <c r="D100" s="1799"/>
      <c r="E100" s="1798">
        <v>43864707</v>
      </c>
      <c r="F100" s="1799"/>
      <c r="G100" s="1799"/>
      <c r="H100" s="1799"/>
      <c r="I100" s="1799"/>
      <c r="J100" s="1799"/>
      <c r="K100" s="1799"/>
      <c r="L100" s="1799"/>
      <c r="M100" s="1798">
        <v>43864707</v>
      </c>
      <c r="N100" s="228">
        <f t="shared" si="3"/>
        <v>0</v>
      </c>
      <c r="O100" s="129"/>
    </row>
    <row r="101" spans="1:15" ht="15" customHeight="1">
      <c r="A101" s="2">
        <f t="shared" si="2"/>
        <v>10</v>
      </c>
      <c r="B101" s="1893" t="s">
        <v>1981</v>
      </c>
      <c r="C101" s="1802" t="s">
        <v>1982</v>
      </c>
      <c r="D101" s="1799"/>
      <c r="E101" s="1798">
        <v>-5470164</v>
      </c>
      <c r="F101" s="1799"/>
      <c r="G101" s="1799"/>
      <c r="H101" s="1799"/>
      <c r="I101" s="1799"/>
      <c r="J101" s="1799"/>
      <c r="K101" s="1799"/>
      <c r="L101" s="1799"/>
      <c r="M101" s="1798">
        <v>-5470164</v>
      </c>
      <c r="N101" s="228">
        <f t="shared" si="3"/>
        <v>0</v>
      </c>
      <c r="O101" s="129"/>
    </row>
    <row r="102" spans="1:15" ht="15" customHeight="1">
      <c r="A102" s="2">
        <f t="shared" si="2"/>
        <v>10</v>
      </c>
      <c r="B102" s="1893" t="s">
        <v>146</v>
      </c>
      <c r="C102" s="1802" t="s">
        <v>147</v>
      </c>
      <c r="D102" s="1798">
        <v>23802604</v>
      </c>
      <c r="E102" s="1799"/>
      <c r="F102" s="1799"/>
      <c r="G102" s="1799"/>
      <c r="H102" s="1799"/>
      <c r="I102" s="1799"/>
      <c r="J102" s="1799"/>
      <c r="K102" s="1799"/>
      <c r="L102" s="1799"/>
      <c r="M102" s="1798">
        <v>23802604</v>
      </c>
      <c r="N102" s="228">
        <f t="shared" si="3"/>
        <v>0</v>
      </c>
      <c r="O102" s="129"/>
    </row>
    <row r="103" spans="1:15" ht="15" customHeight="1">
      <c r="A103" s="2">
        <f t="shared" si="2"/>
        <v>10</v>
      </c>
      <c r="B103" s="1893" t="s">
        <v>148</v>
      </c>
      <c r="C103" s="1802" t="s">
        <v>149</v>
      </c>
      <c r="D103" s="1799"/>
      <c r="E103" s="1799"/>
      <c r="F103" s="1799"/>
      <c r="G103" s="1799"/>
      <c r="H103" s="1799"/>
      <c r="I103" s="1799"/>
      <c r="J103" s="1798">
        <v>607949484</v>
      </c>
      <c r="K103" s="1799"/>
      <c r="L103" s="1799"/>
      <c r="M103" s="1798">
        <v>607949484</v>
      </c>
      <c r="N103" s="228">
        <f t="shared" si="3"/>
        <v>0</v>
      </c>
      <c r="O103" s="129"/>
    </row>
    <row r="104" spans="1:15" ht="15" customHeight="1">
      <c r="A104" s="2">
        <f t="shared" si="2"/>
        <v>10</v>
      </c>
      <c r="B104" s="1893" t="s">
        <v>150</v>
      </c>
      <c r="C104" s="1802" t="s">
        <v>151</v>
      </c>
      <c r="D104" s="1799"/>
      <c r="E104" s="1799"/>
      <c r="F104" s="1799"/>
      <c r="G104" s="1799"/>
      <c r="H104" s="1799"/>
      <c r="I104" s="1799"/>
      <c r="J104" s="1798">
        <v>677562265</v>
      </c>
      <c r="K104" s="1799"/>
      <c r="L104" s="1799"/>
      <c r="M104" s="1798">
        <v>677562265</v>
      </c>
      <c r="N104" s="228">
        <f t="shared" si="3"/>
        <v>0</v>
      </c>
      <c r="O104" s="129"/>
    </row>
    <row r="105" spans="1:15" ht="15" customHeight="1">
      <c r="A105" s="2">
        <f t="shared" si="2"/>
        <v>10</v>
      </c>
      <c r="B105" s="1893" t="s">
        <v>2179</v>
      </c>
      <c r="C105" s="1802" t="s">
        <v>2059</v>
      </c>
      <c r="D105" s="1799"/>
      <c r="E105" s="1799"/>
      <c r="F105" s="1799"/>
      <c r="G105" s="1799"/>
      <c r="H105" s="1799"/>
      <c r="I105" s="1799"/>
      <c r="J105" s="1798">
        <v>-254987</v>
      </c>
      <c r="K105" s="1799"/>
      <c r="L105" s="1799"/>
      <c r="M105" s="1798">
        <v>-254987</v>
      </c>
      <c r="N105" s="228">
        <f t="shared" si="3"/>
        <v>0</v>
      </c>
      <c r="O105" s="129"/>
    </row>
    <row r="106" spans="1:15" ht="15" customHeight="1">
      <c r="A106" s="2">
        <f t="shared" si="2"/>
        <v>10</v>
      </c>
      <c r="B106" s="1893" t="s">
        <v>152</v>
      </c>
      <c r="C106" s="1802" t="s">
        <v>153</v>
      </c>
      <c r="D106" s="1799"/>
      <c r="E106" s="1799"/>
      <c r="F106" s="1799"/>
      <c r="G106" s="1799"/>
      <c r="H106" s="1799"/>
      <c r="I106" s="1799"/>
      <c r="J106" s="1798">
        <v>-147036652</v>
      </c>
      <c r="K106" s="1799"/>
      <c r="L106" s="1799"/>
      <c r="M106" s="1798">
        <v>-147036652</v>
      </c>
      <c r="N106" s="228">
        <f t="shared" si="3"/>
        <v>0</v>
      </c>
      <c r="O106" s="129"/>
    </row>
    <row r="107" spans="1:15" ht="15" customHeight="1">
      <c r="A107" s="2">
        <f t="shared" si="2"/>
        <v>10</v>
      </c>
      <c r="B107" s="1893" t="s">
        <v>154</v>
      </c>
      <c r="C107" s="1802" t="s">
        <v>155</v>
      </c>
      <c r="D107" s="1799"/>
      <c r="E107" s="1798">
        <v>138050577</v>
      </c>
      <c r="F107" s="1799"/>
      <c r="G107" s="1799"/>
      <c r="H107" s="1799"/>
      <c r="I107" s="1799"/>
      <c r="J107" s="1799"/>
      <c r="K107" s="1799"/>
      <c r="L107" s="1799"/>
      <c r="M107" s="1798">
        <v>138050577</v>
      </c>
      <c r="N107" s="228">
        <f t="shared" si="3"/>
        <v>0</v>
      </c>
      <c r="O107" s="129"/>
    </row>
    <row r="108" spans="1:15" ht="15" customHeight="1">
      <c r="A108" s="2">
        <f t="shared" si="2"/>
        <v>10</v>
      </c>
      <c r="B108" s="1893" t="s">
        <v>156</v>
      </c>
      <c r="C108" s="1802" t="s">
        <v>157</v>
      </c>
      <c r="D108" s="1799"/>
      <c r="E108" s="1798">
        <v>-15002248</v>
      </c>
      <c r="F108" s="1799"/>
      <c r="G108" s="1799"/>
      <c r="H108" s="1799"/>
      <c r="I108" s="1799"/>
      <c r="J108" s="1799"/>
      <c r="K108" s="1799"/>
      <c r="L108" s="1799"/>
      <c r="M108" s="1798">
        <v>-15002248</v>
      </c>
      <c r="N108" s="228">
        <f t="shared" si="3"/>
        <v>0</v>
      </c>
      <c r="O108" s="129"/>
    </row>
    <row r="109" spans="1:15" ht="15" customHeight="1">
      <c r="A109" s="2">
        <f t="shared" si="2"/>
        <v>10</v>
      </c>
      <c r="B109" s="1893" t="s">
        <v>158</v>
      </c>
      <c r="C109" s="1802" t="s">
        <v>159</v>
      </c>
      <c r="D109" s="1799"/>
      <c r="E109" s="1798">
        <v>-110440404</v>
      </c>
      <c r="F109" s="1799"/>
      <c r="G109" s="1799"/>
      <c r="H109" s="1799"/>
      <c r="I109" s="1799"/>
      <c r="J109" s="1799"/>
      <c r="K109" s="1799"/>
      <c r="L109" s="1799"/>
      <c r="M109" s="1798">
        <v>-110440404</v>
      </c>
      <c r="N109" s="228">
        <f t="shared" si="3"/>
        <v>0</v>
      </c>
      <c r="O109" s="129"/>
    </row>
    <row r="110" spans="1:15" ht="15" customHeight="1">
      <c r="A110" s="2">
        <f t="shared" si="2"/>
        <v>10</v>
      </c>
      <c r="B110" s="1893" t="s">
        <v>160</v>
      </c>
      <c r="C110" s="1802" t="s">
        <v>161</v>
      </c>
      <c r="D110" s="1799"/>
      <c r="E110" s="1799"/>
      <c r="F110" s="1799"/>
      <c r="G110" s="1798">
        <v>4173884</v>
      </c>
      <c r="H110" s="1799"/>
      <c r="I110" s="1799"/>
      <c r="J110" s="1799"/>
      <c r="K110" s="1799"/>
      <c r="L110" s="1799"/>
      <c r="M110" s="1798">
        <v>4173884</v>
      </c>
      <c r="N110" s="228">
        <f t="shared" si="3"/>
        <v>0</v>
      </c>
      <c r="O110" s="129"/>
    </row>
    <row r="111" spans="1:15" ht="15" customHeight="1">
      <c r="A111" s="2">
        <f t="shared" si="2"/>
        <v>32</v>
      </c>
      <c r="B111" s="2388" t="s">
        <v>162</v>
      </c>
      <c r="C111" s="1802" t="s">
        <v>2770</v>
      </c>
      <c r="D111" s="1799"/>
      <c r="E111" s="1799"/>
      <c r="F111" s="1799"/>
      <c r="G111" s="1799"/>
      <c r="H111" s="1799"/>
      <c r="I111" s="1799"/>
      <c r="J111" s="1798">
        <v>6893233782</v>
      </c>
      <c r="K111" s="1799"/>
      <c r="L111" s="1799"/>
      <c r="M111" s="1798">
        <v>6893233782</v>
      </c>
      <c r="N111" s="228">
        <f t="shared" si="3"/>
        <v>0</v>
      </c>
      <c r="O111" s="129">
        <f>ROUND(M111/1000,0)</f>
        <v>6893234</v>
      </c>
    </row>
    <row r="112" spans="1:15" ht="15" customHeight="1">
      <c r="A112" s="2">
        <f t="shared" si="2"/>
        <v>10</v>
      </c>
      <c r="B112" s="1893" t="s">
        <v>2771</v>
      </c>
      <c r="C112" s="1802" t="s">
        <v>2772</v>
      </c>
      <c r="D112" s="1799"/>
      <c r="E112" s="1799"/>
      <c r="F112" s="1799"/>
      <c r="G112" s="1799"/>
      <c r="H112" s="1799"/>
      <c r="I112" s="1799"/>
      <c r="J112" s="1798">
        <v>6893233782</v>
      </c>
      <c r="K112" s="1799"/>
      <c r="L112" s="1799"/>
      <c r="M112" s="1798">
        <v>6893233782</v>
      </c>
      <c r="N112" s="228">
        <f t="shared" si="3"/>
        <v>0</v>
      </c>
      <c r="O112" s="129"/>
    </row>
    <row r="113" spans="1:15" ht="15" customHeight="1">
      <c r="A113" s="2">
        <f t="shared" si="2"/>
        <v>32</v>
      </c>
      <c r="B113" s="2388" t="s">
        <v>163</v>
      </c>
      <c r="C113" s="1802" t="s">
        <v>164</v>
      </c>
      <c r="D113" s="1798">
        <v>108804366</v>
      </c>
      <c r="E113" s="1798">
        <v>324473721</v>
      </c>
      <c r="F113" s="1798">
        <v>7910711</v>
      </c>
      <c r="G113" s="1798">
        <v>34677645</v>
      </c>
      <c r="H113" s="1798">
        <v>7546472</v>
      </c>
      <c r="I113" s="1798">
        <v>588390351</v>
      </c>
      <c r="J113" s="1798">
        <v>3446463162</v>
      </c>
      <c r="K113" s="1798">
        <v>18784578</v>
      </c>
      <c r="L113" s="1799"/>
      <c r="M113" s="1798">
        <v>4537051006</v>
      </c>
      <c r="N113" s="228">
        <f t="shared" si="3"/>
        <v>0</v>
      </c>
      <c r="O113" s="129">
        <f>ROUND(M113/1000,0)</f>
        <v>4537051</v>
      </c>
    </row>
    <row r="114" spans="1:15" ht="15" customHeight="1">
      <c r="A114" s="2">
        <f t="shared" si="2"/>
        <v>10</v>
      </c>
      <c r="B114" s="1893" t="s">
        <v>165</v>
      </c>
      <c r="C114" s="1802" t="s">
        <v>166</v>
      </c>
      <c r="D114" s="1798">
        <v>21128334</v>
      </c>
      <c r="E114" s="1799"/>
      <c r="F114" s="1799"/>
      <c r="G114" s="1798">
        <v>31192227</v>
      </c>
      <c r="H114" s="1799"/>
      <c r="I114" s="1798">
        <v>584362582</v>
      </c>
      <c r="J114" s="1799"/>
      <c r="K114" s="1799"/>
      <c r="L114" s="1799"/>
      <c r="M114" s="1798">
        <v>636683143</v>
      </c>
      <c r="N114" s="228">
        <f t="shared" si="3"/>
        <v>0</v>
      </c>
      <c r="O114" s="129"/>
    </row>
    <row r="115" spans="1:15" ht="15" customHeight="1">
      <c r="A115" s="2">
        <f t="shared" si="2"/>
        <v>10</v>
      </c>
      <c r="B115" s="1893" t="s">
        <v>2180</v>
      </c>
      <c r="C115" s="1802" t="s">
        <v>2060</v>
      </c>
      <c r="D115" s="1799"/>
      <c r="E115" s="1799"/>
      <c r="F115" s="1799"/>
      <c r="G115" s="1799"/>
      <c r="H115" s="1799"/>
      <c r="I115" s="1799"/>
      <c r="J115" s="1798">
        <v>14378998</v>
      </c>
      <c r="K115" s="1799"/>
      <c r="L115" s="1799"/>
      <c r="M115" s="1798">
        <v>14378998</v>
      </c>
      <c r="N115" s="228">
        <f t="shared" si="3"/>
        <v>0</v>
      </c>
      <c r="O115" s="129"/>
    </row>
    <row r="116" spans="1:15" ht="15" customHeight="1">
      <c r="A116" s="2">
        <f t="shared" si="2"/>
        <v>10</v>
      </c>
      <c r="B116" s="1893" t="s">
        <v>167</v>
      </c>
      <c r="C116" s="1802" t="s">
        <v>168</v>
      </c>
      <c r="D116" s="1798">
        <v>55910656</v>
      </c>
      <c r="E116" s="1798">
        <v>256880604</v>
      </c>
      <c r="F116" s="1799"/>
      <c r="G116" s="1799"/>
      <c r="H116" s="1799"/>
      <c r="I116" s="1799"/>
      <c r="J116" s="1798">
        <v>2577666455</v>
      </c>
      <c r="K116" s="1799"/>
      <c r="L116" s="1799"/>
      <c r="M116" s="1798">
        <v>2890457715</v>
      </c>
      <c r="N116" s="228">
        <f t="shared" si="3"/>
        <v>0</v>
      </c>
      <c r="O116" s="129"/>
    </row>
    <row r="117" spans="1:15" ht="15" customHeight="1">
      <c r="A117" s="2">
        <f t="shared" si="2"/>
        <v>10</v>
      </c>
      <c r="B117" s="1893" t="s">
        <v>169</v>
      </c>
      <c r="C117" s="1802" t="s">
        <v>170</v>
      </c>
      <c r="D117" s="1798">
        <v>31765376</v>
      </c>
      <c r="E117" s="1798">
        <v>67593117</v>
      </c>
      <c r="F117" s="1798">
        <v>7910711</v>
      </c>
      <c r="G117" s="1798">
        <v>3485418</v>
      </c>
      <c r="H117" s="1798">
        <v>7546472</v>
      </c>
      <c r="I117" s="1798">
        <v>4027769</v>
      </c>
      <c r="J117" s="1798">
        <v>854417709</v>
      </c>
      <c r="K117" s="1798">
        <v>18784578</v>
      </c>
      <c r="L117" s="1799"/>
      <c r="M117" s="1798">
        <v>995531150</v>
      </c>
      <c r="N117" s="228">
        <f t="shared" si="3"/>
        <v>0</v>
      </c>
      <c r="O117" s="129"/>
    </row>
    <row r="118" spans="1:15" ht="15" customHeight="1">
      <c r="A118" s="2">
        <f t="shared" si="2"/>
        <v>32</v>
      </c>
      <c r="B118" s="2388" t="s">
        <v>171</v>
      </c>
      <c r="C118" s="1802" t="s">
        <v>172</v>
      </c>
      <c r="D118" s="1798">
        <v>3187150104</v>
      </c>
      <c r="E118" s="1798">
        <v>10457027227</v>
      </c>
      <c r="F118" s="1798">
        <v>6666223956</v>
      </c>
      <c r="G118" s="1798">
        <v>1812283770</v>
      </c>
      <c r="H118" s="1798">
        <v>5631667731</v>
      </c>
      <c r="I118" s="1798">
        <v>1107236264</v>
      </c>
      <c r="J118" s="1798">
        <v>87644908557</v>
      </c>
      <c r="K118" s="1798">
        <v>10950084</v>
      </c>
      <c r="L118" s="1799"/>
      <c r="M118" s="1798">
        <v>116517447693</v>
      </c>
      <c r="N118" s="228">
        <f t="shared" si="3"/>
        <v>0</v>
      </c>
      <c r="O118" s="129">
        <f>ROUND(M118/1000,0)</f>
        <v>116517448</v>
      </c>
    </row>
    <row r="119" spans="1:15" ht="15" customHeight="1">
      <c r="A119" s="2">
        <f t="shared" si="2"/>
        <v>10</v>
      </c>
      <c r="B119" s="1893" t="s">
        <v>2773</v>
      </c>
      <c r="C119" s="1802" t="s">
        <v>1940</v>
      </c>
      <c r="D119" s="1799"/>
      <c r="E119" s="1800">
        <v>0</v>
      </c>
      <c r="F119" s="1800">
        <v>0</v>
      </c>
      <c r="G119" s="1800">
        <v>0</v>
      </c>
      <c r="H119" s="1798">
        <v>193827</v>
      </c>
      <c r="I119" s="1799"/>
      <c r="J119" s="1798">
        <v>667412</v>
      </c>
      <c r="K119" s="1799"/>
      <c r="L119" s="1799"/>
      <c r="M119" s="1798">
        <v>861239</v>
      </c>
      <c r="N119" s="228">
        <f t="shared" si="3"/>
        <v>0</v>
      </c>
      <c r="O119" s="129"/>
    </row>
    <row r="120" spans="1:15" ht="15" customHeight="1">
      <c r="A120" s="2">
        <f t="shared" si="2"/>
        <v>10</v>
      </c>
      <c r="B120" s="1893" t="s">
        <v>1941</v>
      </c>
      <c r="C120" s="1802" t="s">
        <v>1942</v>
      </c>
      <c r="D120" s="1799"/>
      <c r="E120" s="1799"/>
      <c r="F120" s="1799"/>
      <c r="G120" s="1799"/>
      <c r="H120" s="1799"/>
      <c r="I120" s="1799"/>
      <c r="J120" s="1798">
        <v>39226</v>
      </c>
      <c r="K120" s="1799"/>
      <c r="L120" s="1799"/>
      <c r="M120" s="1798">
        <v>39226</v>
      </c>
      <c r="N120" s="228">
        <f t="shared" si="3"/>
        <v>0</v>
      </c>
      <c r="O120" s="129"/>
    </row>
    <row r="121" spans="1:15" ht="15" customHeight="1">
      <c r="A121" s="2">
        <f t="shared" si="2"/>
        <v>10</v>
      </c>
      <c r="B121" s="1893" t="s">
        <v>173</v>
      </c>
      <c r="C121" s="1802" t="s">
        <v>174</v>
      </c>
      <c r="D121" s="1798">
        <v>2217750</v>
      </c>
      <c r="E121" s="1798">
        <v>28568392</v>
      </c>
      <c r="F121" s="1798">
        <v>343447283</v>
      </c>
      <c r="G121" s="1798">
        <v>6276185</v>
      </c>
      <c r="H121" s="1798">
        <v>35530966</v>
      </c>
      <c r="I121" s="1799"/>
      <c r="J121" s="1798">
        <v>1437664976</v>
      </c>
      <c r="K121" s="1799"/>
      <c r="L121" s="1799"/>
      <c r="M121" s="1798">
        <v>1853705552</v>
      </c>
      <c r="N121" s="228">
        <f t="shared" si="3"/>
        <v>0</v>
      </c>
      <c r="O121" s="129"/>
    </row>
    <row r="122" spans="1:15" ht="15" customHeight="1">
      <c r="A122" s="2">
        <f t="shared" si="2"/>
        <v>10</v>
      </c>
      <c r="B122" s="1893" t="s">
        <v>175</v>
      </c>
      <c r="C122" s="1802" t="s">
        <v>176</v>
      </c>
      <c r="D122" s="1798">
        <v>3800000</v>
      </c>
      <c r="E122" s="1798">
        <v>66830335</v>
      </c>
      <c r="F122" s="1799"/>
      <c r="G122" s="1799"/>
      <c r="H122" s="1799"/>
      <c r="I122" s="1799"/>
      <c r="J122" s="1798">
        <v>362904460</v>
      </c>
      <c r="K122" s="1799"/>
      <c r="L122" s="1799"/>
      <c r="M122" s="1798">
        <v>433534795</v>
      </c>
      <c r="N122" s="228">
        <f t="shared" si="3"/>
        <v>0</v>
      </c>
      <c r="O122" s="129"/>
    </row>
    <row r="123" spans="1:15" ht="15" customHeight="1">
      <c r="A123" s="2">
        <f t="shared" si="2"/>
        <v>10</v>
      </c>
      <c r="B123" s="1893" t="s">
        <v>177</v>
      </c>
      <c r="C123" s="1802" t="s">
        <v>178</v>
      </c>
      <c r="D123" s="1798">
        <v>650896</v>
      </c>
      <c r="E123" s="1798">
        <v>7208328</v>
      </c>
      <c r="F123" s="1799"/>
      <c r="G123" s="1799"/>
      <c r="H123" s="1799"/>
      <c r="I123" s="1799"/>
      <c r="J123" s="1798">
        <v>205873148</v>
      </c>
      <c r="K123" s="1799"/>
      <c r="L123" s="1799"/>
      <c r="M123" s="1798">
        <v>213732372</v>
      </c>
      <c r="N123" s="228">
        <f t="shared" si="3"/>
        <v>0</v>
      </c>
      <c r="O123" s="129"/>
    </row>
    <row r="124" spans="1:15" ht="15" customHeight="1">
      <c r="A124" s="2">
        <f t="shared" si="2"/>
        <v>10</v>
      </c>
      <c r="B124" s="1893" t="s">
        <v>179</v>
      </c>
      <c r="C124" s="1802" t="s">
        <v>180</v>
      </c>
      <c r="D124" s="1798">
        <v>2602860</v>
      </c>
      <c r="E124" s="1798">
        <v>1717791</v>
      </c>
      <c r="F124" s="1798">
        <v>1040000</v>
      </c>
      <c r="G124" s="1798">
        <v>10267416</v>
      </c>
      <c r="H124" s="1798">
        <v>4151638</v>
      </c>
      <c r="I124" s="1799"/>
      <c r="J124" s="1798">
        <v>74935051</v>
      </c>
      <c r="K124" s="1799"/>
      <c r="L124" s="1799"/>
      <c r="M124" s="1798">
        <v>94714756</v>
      </c>
      <c r="N124" s="228">
        <f t="shared" si="3"/>
        <v>0</v>
      </c>
      <c r="O124" s="129"/>
    </row>
    <row r="125" spans="1:15" ht="15" customHeight="1">
      <c r="A125" s="2">
        <f t="shared" si="2"/>
        <v>10</v>
      </c>
      <c r="B125" s="1893" t="s">
        <v>181</v>
      </c>
      <c r="C125" s="1802" t="s">
        <v>182</v>
      </c>
      <c r="D125" s="1798">
        <v>1622001</v>
      </c>
      <c r="E125" s="1798">
        <v>1125491</v>
      </c>
      <c r="F125" s="1799"/>
      <c r="G125" s="1799"/>
      <c r="H125" s="1799"/>
      <c r="I125" s="1799"/>
      <c r="J125" s="1798">
        <v>46278103</v>
      </c>
      <c r="K125" s="1799"/>
      <c r="L125" s="1799"/>
      <c r="M125" s="1798">
        <v>49025595</v>
      </c>
      <c r="N125" s="228">
        <f t="shared" si="3"/>
        <v>0</v>
      </c>
      <c r="O125" s="129"/>
    </row>
    <row r="126" spans="1:15" ht="15" customHeight="1">
      <c r="A126" s="2">
        <f t="shared" si="2"/>
        <v>10</v>
      </c>
      <c r="B126" s="1893" t="s">
        <v>183</v>
      </c>
      <c r="C126" s="1802" t="s">
        <v>184</v>
      </c>
      <c r="D126" s="1799"/>
      <c r="E126" s="1798">
        <v>26973000</v>
      </c>
      <c r="F126" s="1799"/>
      <c r="G126" s="1799"/>
      <c r="H126" s="1799"/>
      <c r="I126" s="1799"/>
      <c r="J126" s="1799"/>
      <c r="K126" s="1799"/>
      <c r="L126" s="1799"/>
      <c r="M126" s="1798">
        <v>26973000</v>
      </c>
      <c r="N126" s="228">
        <f t="shared" si="3"/>
        <v>0</v>
      </c>
      <c r="O126" s="129"/>
    </row>
    <row r="127" spans="1:15" ht="15" customHeight="1">
      <c r="A127" s="2">
        <f t="shared" si="2"/>
        <v>10</v>
      </c>
      <c r="B127" s="1893" t="s">
        <v>185</v>
      </c>
      <c r="C127" s="1802" t="s">
        <v>186</v>
      </c>
      <c r="D127" s="1798">
        <v>-100384</v>
      </c>
      <c r="E127" s="1798">
        <v>-475988</v>
      </c>
      <c r="F127" s="1798">
        <v>26691878</v>
      </c>
      <c r="G127" s="1798">
        <v>8396542</v>
      </c>
      <c r="H127" s="1798">
        <v>46489727</v>
      </c>
      <c r="I127" s="1799"/>
      <c r="J127" s="1798">
        <v>734877</v>
      </c>
      <c r="K127" s="1799"/>
      <c r="L127" s="1799"/>
      <c r="M127" s="1798">
        <v>81736652</v>
      </c>
      <c r="N127" s="228">
        <f t="shared" si="3"/>
        <v>0</v>
      </c>
      <c r="O127" s="129"/>
    </row>
    <row r="128" spans="1:15" ht="15" customHeight="1">
      <c r="A128" s="2">
        <f t="shared" si="2"/>
        <v>10</v>
      </c>
      <c r="B128" s="1893" t="s">
        <v>187</v>
      </c>
      <c r="C128" s="1802" t="s">
        <v>188</v>
      </c>
      <c r="D128" s="1798">
        <v>2347292</v>
      </c>
      <c r="E128" s="1798">
        <v>6243237</v>
      </c>
      <c r="F128" s="1798">
        <v>-1928377</v>
      </c>
      <c r="G128" s="1798">
        <v>1843774</v>
      </c>
      <c r="H128" s="1798">
        <v>-3785896</v>
      </c>
      <c r="I128" s="1799"/>
      <c r="J128" s="1798">
        <v>50239855</v>
      </c>
      <c r="K128" s="1799"/>
      <c r="L128" s="1799"/>
      <c r="M128" s="1798">
        <v>54959885</v>
      </c>
      <c r="N128" s="228">
        <f t="shared" si="3"/>
        <v>0</v>
      </c>
      <c r="O128" s="129"/>
    </row>
    <row r="129" spans="1:15" ht="15" customHeight="1">
      <c r="A129" s="2">
        <f t="shared" si="2"/>
        <v>10</v>
      </c>
      <c r="B129" s="1893" t="s">
        <v>189</v>
      </c>
      <c r="C129" s="1802" t="s">
        <v>190</v>
      </c>
      <c r="D129" s="1798">
        <v>10313993</v>
      </c>
      <c r="E129" s="1798">
        <v>52700675</v>
      </c>
      <c r="F129" s="1798">
        <v>121126996</v>
      </c>
      <c r="G129" s="1798">
        <v>35489670</v>
      </c>
      <c r="H129" s="1798">
        <v>60915353</v>
      </c>
      <c r="I129" s="1798">
        <v>500000</v>
      </c>
      <c r="J129" s="1798">
        <v>1191593470</v>
      </c>
      <c r="K129" s="1799"/>
      <c r="L129" s="1799"/>
      <c r="M129" s="1798">
        <v>1472640157</v>
      </c>
      <c r="N129" s="228">
        <f t="shared" si="3"/>
        <v>0</v>
      </c>
      <c r="O129" s="129"/>
    </row>
    <row r="130" spans="1:15" ht="15" customHeight="1">
      <c r="A130" s="2">
        <f t="shared" ref="A130:A193" si="4">LEN(B130)</f>
        <v>10</v>
      </c>
      <c r="B130" s="1893" t="s">
        <v>191</v>
      </c>
      <c r="C130" s="1802" t="s">
        <v>192</v>
      </c>
      <c r="D130" s="1799"/>
      <c r="E130" s="1798">
        <v>1300000</v>
      </c>
      <c r="F130" s="1798">
        <v>21450000</v>
      </c>
      <c r="G130" s="1798">
        <v>5000000</v>
      </c>
      <c r="H130" s="1798">
        <v>15750000</v>
      </c>
      <c r="I130" s="1799"/>
      <c r="J130" s="1798">
        <v>22491668</v>
      </c>
      <c r="K130" s="1799"/>
      <c r="L130" s="1799"/>
      <c r="M130" s="1798">
        <v>65991668</v>
      </c>
      <c r="N130" s="228">
        <f t="shared" si="3"/>
        <v>0</v>
      </c>
      <c r="O130" s="129"/>
    </row>
    <row r="131" spans="1:15" ht="15" customHeight="1">
      <c r="A131" s="2">
        <f t="shared" si="4"/>
        <v>10</v>
      </c>
      <c r="B131" s="1893" t="s">
        <v>193</v>
      </c>
      <c r="C131" s="1802" t="s">
        <v>194</v>
      </c>
      <c r="D131" s="1798">
        <v>19469118</v>
      </c>
      <c r="E131" s="1798">
        <v>206406345</v>
      </c>
      <c r="F131" s="1798">
        <v>2037940</v>
      </c>
      <c r="G131" s="1798">
        <v>7207849</v>
      </c>
      <c r="H131" s="1798">
        <v>26740025</v>
      </c>
      <c r="I131" s="1800">
        <v>0</v>
      </c>
      <c r="J131" s="1798">
        <v>398777001</v>
      </c>
      <c r="K131" s="1799"/>
      <c r="L131" s="1799"/>
      <c r="M131" s="1798">
        <v>660638278</v>
      </c>
      <c r="N131" s="228">
        <f t="shared" si="3"/>
        <v>0</v>
      </c>
      <c r="O131" s="129"/>
    </row>
    <row r="132" spans="1:15" ht="15" customHeight="1">
      <c r="A132" s="2">
        <f t="shared" si="4"/>
        <v>10</v>
      </c>
      <c r="B132" s="1893" t="s">
        <v>195</v>
      </c>
      <c r="C132" s="1802" t="s">
        <v>196</v>
      </c>
      <c r="D132" s="1799"/>
      <c r="E132" s="1799"/>
      <c r="F132" s="1798">
        <v>82664499</v>
      </c>
      <c r="G132" s="1798">
        <v>915531110</v>
      </c>
      <c r="H132" s="1798">
        <v>265291701</v>
      </c>
      <c r="I132" s="1798">
        <v>8649713</v>
      </c>
      <c r="J132" s="1798">
        <v>1124477712</v>
      </c>
      <c r="K132" s="1800">
        <v>0</v>
      </c>
      <c r="L132" s="1799"/>
      <c r="M132" s="1798">
        <v>2396614735</v>
      </c>
      <c r="N132" s="228">
        <f t="shared" ref="N132:N195" si="5">SUM(D132:L132)-M132</f>
        <v>0</v>
      </c>
      <c r="O132" s="129"/>
    </row>
    <row r="133" spans="1:15" ht="15" customHeight="1">
      <c r="A133" s="2">
        <f t="shared" si="4"/>
        <v>10</v>
      </c>
      <c r="B133" s="1893" t="s">
        <v>197</v>
      </c>
      <c r="C133" s="1802" t="s">
        <v>198</v>
      </c>
      <c r="D133" s="1798">
        <v>2609762</v>
      </c>
      <c r="E133" s="1798">
        <v>-6500175</v>
      </c>
      <c r="F133" s="1798">
        <v>-6681755</v>
      </c>
      <c r="G133" s="1798">
        <v>2659845</v>
      </c>
      <c r="H133" s="1798">
        <v>-2005627</v>
      </c>
      <c r="I133" s="1799"/>
      <c r="J133" s="1798">
        <v>39505733</v>
      </c>
      <c r="K133" s="1799"/>
      <c r="L133" s="1799"/>
      <c r="M133" s="1798">
        <v>29587783</v>
      </c>
      <c r="N133" s="228">
        <f t="shared" si="5"/>
        <v>0</v>
      </c>
      <c r="O133" s="129"/>
    </row>
    <row r="134" spans="1:15" ht="15" customHeight="1">
      <c r="A134" s="2">
        <f t="shared" si="4"/>
        <v>10</v>
      </c>
      <c r="B134" s="1893" t="s">
        <v>199</v>
      </c>
      <c r="C134" s="1802" t="s">
        <v>200</v>
      </c>
      <c r="D134" s="1800">
        <v>0</v>
      </c>
      <c r="E134" s="1798">
        <v>123854</v>
      </c>
      <c r="F134" s="1798">
        <v>1001295</v>
      </c>
      <c r="G134" s="1798">
        <v>7492</v>
      </c>
      <c r="H134" s="1798">
        <v>2333578</v>
      </c>
      <c r="I134" s="1799"/>
      <c r="J134" s="1798">
        <v>2876382</v>
      </c>
      <c r="K134" s="1799"/>
      <c r="L134" s="1799"/>
      <c r="M134" s="1798">
        <v>6342601</v>
      </c>
      <c r="N134" s="228">
        <f t="shared" si="5"/>
        <v>0</v>
      </c>
      <c r="O134" s="129"/>
    </row>
    <row r="135" spans="1:15" ht="15" customHeight="1">
      <c r="A135" s="2">
        <f t="shared" si="4"/>
        <v>10</v>
      </c>
      <c r="B135" s="1893" t="s">
        <v>201</v>
      </c>
      <c r="C135" s="1802" t="s">
        <v>202</v>
      </c>
      <c r="D135" s="1799"/>
      <c r="E135" s="1798">
        <v>-3000000</v>
      </c>
      <c r="F135" s="1799"/>
      <c r="G135" s="1799"/>
      <c r="H135" s="1799"/>
      <c r="I135" s="1799"/>
      <c r="J135" s="1798">
        <v>12371239</v>
      </c>
      <c r="K135" s="1799"/>
      <c r="L135" s="1799"/>
      <c r="M135" s="1798">
        <v>9371239</v>
      </c>
      <c r="N135" s="228">
        <f t="shared" si="5"/>
        <v>0</v>
      </c>
      <c r="O135" s="129"/>
    </row>
    <row r="136" spans="1:15" ht="15" customHeight="1">
      <c r="A136" s="2">
        <f t="shared" si="4"/>
        <v>10</v>
      </c>
      <c r="B136" s="1893" t="s">
        <v>203</v>
      </c>
      <c r="C136" s="1802" t="s">
        <v>204</v>
      </c>
      <c r="D136" s="1798">
        <v>1874657</v>
      </c>
      <c r="E136" s="1798">
        <v>24211788</v>
      </c>
      <c r="F136" s="1798">
        <v>-31595</v>
      </c>
      <c r="G136" s="1798">
        <v>2009651</v>
      </c>
      <c r="H136" s="1798">
        <v>19076888</v>
      </c>
      <c r="I136" s="1798">
        <v>-310721</v>
      </c>
      <c r="J136" s="1798">
        <v>555876395</v>
      </c>
      <c r="K136" s="1798">
        <v>10950084</v>
      </c>
      <c r="L136" s="1799"/>
      <c r="M136" s="1798">
        <v>613657147</v>
      </c>
      <c r="N136" s="228">
        <f t="shared" si="5"/>
        <v>0</v>
      </c>
      <c r="O136" s="129"/>
    </row>
    <row r="137" spans="1:15" ht="15" customHeight="1">
      <c r="A137" s="2">
        <f t="shared" si="4"/>
        <v>10</v>
      </c>
      <c r="B137" s="1893" t="s">
        <v>206</v>
      </c>
      <c r="C137" s="1802" t="s">
        <v>207</v>
      </c>
      <c r="D137" s="1798">
        <v>54161034</v>
      </c>
      <c r="E137" s="1798">
        <v>309204297</v>
      </c>
      <c r="F137" s="1798">
        <v>3395252113</v>
      </c>
      <c r="G137" s="1798">
        <v>667676822</v>
      </c>
      <c r="H137" s="1798">
        <v>1520790569</v>
      </c>
      <c r="I137" s="1798">
        <v>23821982</v>
      </c>
      <c r="J137" s="1798">
        <v>1814389396</v>
      </c>
      <c r="K137" s="1799"/>
      <c r="L137" s="1799"/>
      <c r="M137" s="1798">
        <v>7785296213</v>
      </c>
      <c r="N137" s="228">
        <f t="shared" si="5"/>
        <v>0</v>
      </c>
      <c r="O137" s="129"/>
    </row>
    <row r="138" spans="1:15" ht="15" customHeight="1">
      <c r="A138" s="2">
        <f t="shared" si="4"/>
        <v>10</v>
      </c>
      <c r="B138" s="1893" t="s">
        <v>208</v>
      </c>
      <c r="C138" s="1802" t="s">
        <v>209</v>
      </c>
      <c r="D138" s="1800">
        <v>0</v>
      </c>
      <c r="E138" s="1800">
        <v>0</v>
      </c>
      <c r="F138" s="1798">
        <v>-4994115</v>
      </c>
      <c r="G138" s="1798">
        <v>-1532330</v>
      </c>
      <c r="H138" s="1798">
        <v>-24108062</v>
      </c>
      <c r="I138" s="1799"/>
      <c r="J138" s="1798">
        <v>19493121</v>
      </c>
      <c r="K138" s="1799"/>
      <c r="L138" s="1799"/>
      <c r="M138" s="1798">
        <v>-11141386</v>
      </c>
      <c r="N138" s="228">
        <f t="shared" si="5"/>
        <v>0</v>
      </c>
      <c r="O138" s="129"/>
    </row>
    <row r="139" spans="1:15" ht="15" customHeight="1">
      <c r="A139" s="2">
        <f t="shared" si="4"/>
        <v>10</v>
      </c>
      <c r="B139" s="1893" t="s">
        <v>210</v>
      </c>
      <c r="C139" s="1802" t="s">
        <v>211</v>
      </c>
      <c r="D139" s="1799"/>
      <c r="E139" s="1799"/>
      <c r="F139" s="1798">
        <v>-24820424</v>
      </c>
      <c r="G139" s="1798">
        <v>-11838648</v>
      </c>
      <c r="H139" s="1798">
        <v>-37738468</v>
      </c>
      <c r="I139" s="1798">
        <v>-18831982</v>
      </c>
      <c r="J139" s="1798">
        <v>-8512380</v>
      </c>
      <c r="K139" s="1799"/>
      <c r="L139" s="1799"/>
      <c r="M139" s="1798">
        <v>-101741902</v>
      </c>
      <c r="N139" s="228">
        <f t="shared" si="5"/>
        <v>0</v>
      </c>
      <c r="O139" s="129"/>
    </row>
    <row r="140" spans="1:15" ht="15" customHeight="1">
      <c r="A140" s="2">
        <f t="shared" si="4"/>
        <v>10</v>
      </c>
      <c r="B140" s="1893" t="s">
        <v>212</v>
      </c>
      <c r="C140" s="1802" t="s">
        <v>213</v>
      </c>
      <c r="D140" s="1798">
        <v>2397109915</v>
      </c>
      <c r="E140" s="1798">
        <v>7354062089</v>
      </c>
      <c r="F140" s="1799"/>
      <c r="G140" s="1799"/>
      <c r="H140" s="1799"/>
      <c r="I140" s="1799"/>
      <c r="J140" s="1798">
        <v>94357451962</v>
      </c>
      <c r="K140" s="1799"/>
      <c r="L140" s="1799"/>
      <c r="M140" s="1798">
        <v>104108623966</v>
      </c>
      <c r="N140" s="228">
        <f t="shared" si="5"/>
        <v>0</v>
      </c>
      <c r="O140" s="129"/>
    </row>
    <row r="141" spans="1:15" ht="15" customHeight="1">
      <c r="A141" s="2">
        <f t="shared" si="4"/>
        <v>10</v>
      </c>
      <c r="B141" s="1893" t="s">
        <v>2565</v>
      </c>
      <c r="C141" s="1802" t="s">
        <v>214</v>
      </c>
      <c r="D141" s="1798">
        <v>-190071</v>
      </c>
      <c r="E141" s="1798">
        <v>-9211751</v>
      </c>
      <c r="F141" s="1799"/>
      <c r="G141" s="1799"/>
      <c r="H141" s="1799"/>
      <c r="I141" s="1799"/>
      <c r="J141" s="1798">
        <v>-59555771</v>
      </c>
      <c r="K141" s="1799"/>
      <c r="L141" s="1799"/>
      <c r="M141" s="1798">
        <v>-68957593</v>
      </c>
      <c r="N141" s="228">
        <f t="shared" si="5"/>
        <v>0</v>
      </c>
      <c r="O141" s="129"/>
    </row>
    <row r="142" spans="1:15" ht="15" customHeight="1">
      <c r="A142" s="2">
        <f t="shared" si="4"/>
        <v>10</v>
      </c>
      <c r="B142" s="1893" t="s">
        <v>215</v>
      </c>
      <c r="C142" s="1802" t="s">
        <v>216</v>
      </c>
      <c r="D142" s="1798">
        <v>722139791</v>
      </c>
      <c r="E142" s="1798">
        <v>3321719742</v>
      </c>
      <c r="F142" s="1798">
        <v>2706036377</v>
      </c>
      <c r="G142" s="1798">
        <v>101419905</v>
      </c>
      <c r="H142" s="1798">
        <v>3629951478</v>
      </c>
      <c r="I142" s="1798">
        <v>1093407272</v>
      </c>
      <c r="J142" s="1798">
        <v>36180296159</v>
      </c>
      <c r="K142" s="1799"/>
      <c r="L142" s="1799"/>
      <c r="M142" s="1798">
        <v>47754970724</v>
      </c>
      <c r="N142" s="228">
        <f t="shared" si="5"/>
        <v>0</v>
      </c>
      <c r="O142" s="129"/>
    </row>
    <row r="143" spans="1:15" ht="15" customHeight="1">
      <c r="A143" s="2">
        <f t="shared" si="4"/>
        <v>10</v>
      </c>
      <c r="B143" s="1893" t="s">
        <v>217</v>
      </c>
      <c r="C143" s="1802" t="s">
        <v>218</v>
      </c>
      <c r="D143" s="1799"/>
      <c r="E143" s="1799"/>
      <c r="F143" s="1799"/>
      <c r="G143" s="1799"/>
      <c r="H143" s="1799"/>
      <c r="I143" s="1799"/>
      <c r="J143" s="1798">
        <v>782378</v>
      </c>
      <c r="K143" s="1799"/>
      <c r="L143" s="1799"/>
      <c r="M143" s="1798">
        <v>782378</v>
      </c>
      <c r="N143" s="228">
        <f t="shared" si="5"/>
        <v>0</v>
      </c>
      <c r="O143" s="129"/>
    </row>
    <row r="144" spans="1:15" ht="15" customHeight="1">
      <c r="A144" s="2">
        <f t="shared" si="4"/>
        <v>10</v>
      </c>
      <c r="B144" s="1893" t="s">
        <v>219</v>
      </c>
      <c r="C144" s="1802" t="s">
        <v>220</v>
      </c>
      <c r="D144" s="1798">
        <v>-255391286</v>
      </c>
      <c r="E144" s="1798">
        <v>-1003644753</v>
      </c>
      <c r="F144" s="1800">
        <v>0</v>
      </c>
      <c r="G144" s="1799"/>
      <c r="H144" s="1799"/>
      <c r="I144" s="1799"/>
      <c r="J144" s="1798">
        <v>-50043199154</v>
      </c>
      <c r="K144" s="1799"/>
      <c r="L144" s="1799"/>
      <c r="M144" s="1798">
        <v>-51302235193</v>
      </c>
      <c r="N144" s="228">
        <f t="shared" si="5"/>
        <v>0</v>
      </c>
      <c r="O144" s="129"/>
    </row>
    <row r="145" spans="1:15" ht="15" customHeight="1">
      <c r="A145" s="2">
        <f t="shared" si="4"/>
        <v>10</v>
      </c>
      <c r="B145" s="1893" t="s">
        <v>221</v>
      </c>
      <c r="C145" s="1802" t="s">
        <v>222</v>
      </c>
      <c r="D145" s="1798">
        <v>-3027090</v>
      </c>
      <c r="E145" s="1798">
        <v>-844525</v>
      </c>
      <c r="F145" s="1799"/>
      <c r="G145" s="1799"/>
      <c r="H145" s="1799"/>
      <c r="I145" s="1799"/>
      <c r="J145" s="1798">
        <v>-74815998</v>
      </c>
      <c r="K145" s="1799"/>
      <c r="L145" s="1799"/>
      <c r="M145" s="1798">
        <v>-78687613</v>
      </c>
      <c r="N145" s="228">
        <f t="shared" si="5"/>
        <v>0</v>
      </c>
      <c r="O145" s="129"/>
    </row>
    <row r="146" spans="1:15" ht="15" customHeight="1">
      <c r="A146" s="2">
        <f t="shared" si="4"/>
        <v>10</v>
      </c>
      <c r="B146" s="1893" t="s">
        <v>223</v>
      </c>
      <c r="C146" s="1802" t="s">
        <v>224</v>
      </c>
      <c r="D146" s="1798">
        <v>144234736</v>
      </c>
      <c r="E146" s="1798">
        <v>61880479</v>
      </c>
      <c r="F146" s="1799"/>
      <c r="G146" s="1799"/>
      <c r="H146" s="1799"/>
      <c r="I146" s="1799"/>
      <c r="J146" s="1798">
        <v>6453784</v>
      </c>
      <c r="K146" s="1799"/>
      <c r="L146" s="1799"/>
      <c r="M146" s="1798">
        <v>212568999</v>
      </c>
      <c r="N146" s="228">
        <f t="shared" si="5"/>
        <v>0</v>
      </c>
      <c r="O146" s="129"/>
    </row>
    <row r="147" spans="1:15" ht="15" customHeight="1">
      <c r="A147" s="2">
        <f t="shared" si="4"/>
        <v>10</v>
      </c>
      <c r="B147" s="1893" t="s">
        <v>225</v>
      </c>
      <c r="C147" s="1802" t="s">
        <v>226</v>
      </c>
      <c r="D147" s="1798">
        <v>80136569</v>
      </c>
      <c r="E147" s="1799"/>
      <c r="F147" s="1799"/>
      <c r="G147" s="1799"/>
      <c r="H147" s="1799"/>
      <c r="I147" s="1799"/>
      <c r="J147" s="1800">
        <v>0</v>
      </c>
      <c r="K147" s="1799"/>
      <c r="L147" s="1799"/>
      <c r="M147" s="1798">
        <v>80136569</v>
      </c>
      <c r="N147" s="228">
        <f t="shared" si="5"/>
        <v>0</v>
      </c>
      <c r="O147" s="129"/>
    </row>
    <row r="148" spans="1:15" ht="15" customHeight="1">
      <c r="A148" s="2">
        <f t="shared" si="4"/>
        <v>10</v>
      </c>
      <c r="B148" s="1893" t="s">
        <v>227</v>
      </c>
      <c r="C148" s="1802" t="s">
        <v>228</v>
      </c>
      <c r="D148" s="1798">
        <v>6018392</v>
      </c>
      <c r="E148" s="1798">
        <v>52504736</v>
      </c>
      <c r="F148" s="1798">
        <v>16900657</v>
      </c>
      <c r="G148" s="1798">
        <v>47513072</v>
      </c>
      <c r="H148" s="1798">
        <v>6954113</v>
      </c>
      <c r="I148" s="1799"/>
      <c r="J148" s="1798">
        <v>321019682</v>
      </c>
      <c r="K148" s="1799"/>
      <c r="L148" s="1799"/>
      <c r="M148" s="1798">
        <v>450910652</v>
      </c>
      <c r="N148" s="228">
        <f t="shared" si="5"/>
        <v>0</v>
      </c>
      <c r="O148" s="129"/>
    </row>
    <row r="149" spans="1:15" ht="15" customHeight="1">
      <c r="A149" s="2">
        <f t="shared" si="4"/>
        <v>10</v>
      </c>
      <c r="B149" s="1893" t="s">
        <v>229</v>
      </c>
      <c r="C149" s="1802" t="s">
        <v>230</v>
      </c>
      <c r="D149" s="1799"/>
      <c r="E149" s="1798">
        <v>6614387</v>
      </c>
      <c r="F149" s="1798">
        <v>326841</v>
      </c>
      <c r="G149" s="1798">
        <v>52026249</v>
      </c>
      <c r="H149" s="1798">
        <v>21273365</v>
      </c>
      <c r="I149" s="1799"/>
      <c r="J149" s="1798">
        <v>15479881</v>
      </c>
      <c r="K149" s="1799"/>
      <c r="L149" s="1799"/>
      <c r="M149" s="1798">
        <v>95720723</v>
      </c>
      <c r="N149" s="228">
        <f t="shared" si="5"/>
        <v>0</v>
      </c>
      <c r="O149" s="129"/>
    </row>
    <row r="150" spans="1:15" ht="15" customHeight="1">
      <c r="A150" s="2">
        <f t="shared" si="4"/>
        <v>10</v>
      </c>
      <c r="B150" s="1893" t="s">
        <v>231</v>
      </c>
      <c r="C150" s="1802" t="s">
        <v>232</v>
      </c>
      <c r="D150" s="1798">
        <v>-6018392</v>
      </c>
      <c r="E150" s="1798">
        <v>-52504736</v>
      </c>
      <c r="F150" s="1798">
        <v>-16900657</v>
      </c>
      <c r="G150" s="1798">
        <v>-47513072</v>
      </c>
      <c r="H150" s="1798">
        <v>-6954113</v>
      </c>
      <c r="I150" s="1799"/>
      <c r="J150" s="1798">
        <v>-321019682</v>
      </c>
      <c r="K150" s="1799"/>
      <c r="L150" s="1799"/>
      <c r="M150" s="1798">
        <v>-450910652</v>
      </c>
      <c r="N150" s="228">
        <f t="shared" si="5"/>
        <v>0</v>
      </c>
      <c r="O150" s="129"/>
    </row>
    <row r="151" spans="1:15" ht="15" customHeight="1">
      <c r="A151" s="2">
        <f t="shared" si="4"/>
        <v>10</v>
      </c>
      <c r="B151" s="1893" t="s">
        <v>233</v>
      </c>
      <c r="C151" s="1802" t="s">
        <v>234</v>
      </c>
      <c r="D151" s="1799"/>
      <c r="E151" s="1798">
        <v>1594368</v>
      </c>
      <c r="F151" s="1798">
        <v>3605000</v>
      </c>
      <c r="G151" s="1798">
        <v>9842238</v>
      </c>
      <c r="H151" s="1798">
        <v>50816669</v>
      </c>
      <c r="I151" s="1799"/>
      <c r="J151" s="1798">
        <v>111099595</v>
      </c>
      <c r="K151" s="1799"/>
      <c r="L151" s="1799"/>
      <c r="M151" s="1798">
        <v>176957870</v>
      </c>
      <c r="N151" s="228">
        <f t="shared" si="5"/>
        <v>0</v>
      </c>
      <c r="O151" s="129"/>
    </row>
    <row r="152" spans="1:15" ht="15" customHeight="1">
      <c r="A152" s="2">
        <f t="shared" si="4"/>
        <v>10</v>
      </c>
      <c r="B152" s="1893" t="s">
        <v>2774</v>
      </c>
      <c r="C152" s="1802" t="s">
        <v>2775</v>
      </c>
      <c r="D152" s="1799"/>
      <c r="E152" s="1799"/>
      <c r="F152" s="1799"/>
      <c r="G152" s="1799"/>
      <c r="H152" s="1799"/>
      <c r="I152" s="1799"/>
      <c r="J152" s="1798">
        <v>2000000</v>
      </c>
      <c r="K152" s="1799"/>
      <c r="L152" s="1799"/>
      <c r="M152" s="1798">
        <v>2000000</v>
      </c>
      <c r="N152" s="228">
        <f t="shared" si="5"/>
        <v>0</v>
      </c>
      <c r="O152" s="129"/>
    </row>
    <row r="153" spans="1:15" ht="15" customHeight="1">
      <c r="A153" s="2">
        <f t="shared" si="4"/>
        <v>10</v>
      </c>
      <c r="B153" s="1893" t="s">
        <v>235</v>
      </c>
      <c r="C153" s="1802" t="s">
        <v>236</v>
      </c>
      <c r="D153" s="1798">
        <v>4751128</v>
      </c>
      <c r="E153" s="1798">
        <v>16870502</v>
      </c>
      <c r="F153" s="1799"/>
      <c r="G153" s="1799"/>
      <c r="H153" s="1799"/>
      <c r="I153" s="1799"/>
      <c r="J153" s="1798">
        <v>510321637</v>
      </c>
      <c r="K153" s="1799"/>
      <c r="L153" s="1799"/>
      <c r="M153" s="1798">
        <v>531943267</v>
      </c>
      <c r="N153" s="228">
        <f t="shared" si="5"/>
        <v>0</v>
      </c>
      <c r="O153" s="129"/>
    </row>
    <row r="154" spans="1:15" ht="15" customHeight="1">
      <c r="A154" s="2">
        <f t="shared" si="4"/>
        <v>10</v>
      </c>
      <c r="B154" s="1893" t="s">
        <v>237</v>
      </c>
      <c r="C154" s="1802" t="s">
        <v>238</v>
      </c>
      <c r="D154" s="1798">
        <v>-4182567</v>
      </c>
      <c r="E154" s="1798">
        <v>-14650681</v>
      </c>
      <c r="F154" s="1799"/>
      <c r="G154" s="1799"/>
      <c r="H154" s="1799"/>
      <c r="I154" s="1799"/>
      <c r="J154" s="1798">
        <v>-714082761</v>
      </c>
      <c r="K154" s="1799"/>
      <c r="L154" s="1799"/>
      <c r="M154" s="1798">
        <v>-732916009</v>
      </c>
      <c r="N154" s="228">
        <f t="shared" si="5"/>
        <v>0</v>
      </c>
      <c r="O154" s="129"/>
    </row>
    <row r="155" spans="1:15" ht="15" customHeight="1">
      <c r="A155" s="2">
        <f t="shared" si="4"/>
        <v>32</v>
      </c>
      <c r="B155" s="2388" t="s">
        <v>239</v>
      </c>
      <c r="C155" s="1802" t="s">
        <v>240</v>
      </c>
      <c r="D155" s="1798">
        <v>13392750</v>
      </c>
      <c r="E155" s="1798">
        <v>436493541</v>
      </c>
      <c r="F155" s="1798">
        <v>78154294</v>
      </c>
      <c r="G155" s="1798">
        <v>1448914855</v>
      </c>
      <c r="H155" s="1798">
        <v>1302818501</v>
      </c>
      <c r="I155" s="1798">
        <v>909850</v>
      </c>
      <c r="J155" s="1798">
        <v>34693146795</v>
      </c>
      <c r="K155" s="1800">
        <v>0</v>
      </c>
      <c r="L155" s="1798">
        <v>-37958678496</v>
      </c>
      <c r="M155" s="1798">
        <v>15152090</v>
      </c>
      <c r="N155" s="228">
        <f t="shared" si="5"/>
        <v>0</v>
      </c>
      <c r="O155" s="129">
        <f>ROUND(M155/1000,0)</f>
        <v>15152</v>
      </c>
    </row>
    <row r="156" spans="1:15" ht="15" customHeight="1">
      <c r="A156" s="2">
        <f t="shared" si="4"/>
        <v>10</v>
      </c>
      <c r="B156" s="1893" t="s">
        <v>241</v>
      </c>
      <c r="C156" s="1802" t="s">
        <v>242</v>
      </c>
      <c r="D156" s="1799"/>
      <c r="E156" s="1799"/>
      <c r="F156" s="1799"/>
      <c r="G156" s="1799"/>
      <c r="H156" s="1799"/>
      <c r="I156" s="1799"/>
      <c r="J156" s="1798">
        <v>20066100000</v>
      </c>
      <c r="K156" s="1799"/>
      <c r="L156" s="1798">
        <v>-20066100000</v>
      </c>
      <c r="M156" s="1800">
        <v>0</v>
      </c>
      <c r="N156" s="228">
        <f t="shared" si="5"/>
        <v>0</v>
      </c>
      <c r="O156" s="129"/>
    </row>
    <row r="157" spans="1:15" ht="15" customHeight="1">
      <c r="A157" s="2">
        <f t="shared" si="4"/>
        <v>10</v>
      </c>
      <c r="B157" s="1893" t="s">
        <v>243</v>
      </c>
      <c r="C157" s="1802" t="s">
        <v>244</v>
      </c>
      <c r="D157" s="1798">
        <v>91087</v>
      </c>
      <c r="E157" s="1798">
        <v>148598106</v>
      </c>
      <c r="F157" s="1800">
        <v>0</v>
      </c>
      <c r="G157" s="1798">
        <v>328990701</v>
      </c>
      <c r="H157" s="1798">
        <v>234634182</v>
      </c>
      <c r="I157" s="1799"/>
      <c r="J157" s="1798">
        <v>1770531235</v>
      </c>
      <c r="K157" s="1799"/>
      <c r="L157" s="1798">
        <v>-2467693221</v>
      </c>
      <c r="M157" s="1798">
        <v>15152090</v>
      </c>
      <c r="N157" s="228">
        <f t="shared" si="5"/>
        <v>0</v>
      </c>
      <c r="O157" s="129"/>
    </row>
    <row r="158" spans="1:15" ht="15" customHeight="1">
      <c r="A158" s="2">
        <f t="shared" si="4"/>
        <v>10</v>
      </c>
      <c r="B158" s="1893" t="s">
        <v>245</v>
      </c>
      <c r="C158" s="1802" t="s">
        <v>246</v>
      </c>
      <c r="D158" s="1798">
        <v>10180755</v>
      </c>
      <c r="E158" s="1798">
        <v>237512761</v>
      </c>
      <c r="F158" s="1798">
        <v>1610000</v>
      </c>
      <c r="G158" s="1799"/>
      <c r="H158" s="1799"/>
      <c r="I158" s="1799"/>
      <c r="J158" s="1798">
        <v>176153015</v>
      </c>
      <c r="K158" s="1799"/>
      <c r="L158" s="1798">
        <v>-425456531</v>
      </c>
      <c r="M158" s="1800">
        <v>0</v>
      </c>
      <c r="N158" s="228">
        <f t="shared" si="5"/>
        <v>0</v>
      </c>
      <c r="O158" s="129"/>
    </row>
    <row r="159" spans="1:15" ht="15" customHeight="1">
      <c r="A159" s="2">
        <f t="shared" si="4"/>
        <v>10</v>
      </c>
      <c r="B159" s="1893" t="s">
        <v>247</v>
      </c>
      <c r="C159" s="1802" t="s">
        <v>248</v>
      </c>
      <c r="D159" s="1798">
        <v>2789950</v>
      </c>
      <c r="E159" s="1798">
        <v>8440602</v>
      </c>
      <c r="F159" s="1799"/>
      <c r="G159" s="1799"/>
      <c r="H159" s="1799"/>
      <c r="I159" s="1799"/>
      <c r="J159" s="1798">
        <v>-582187</v>
      </c>
      <c r="K159" s="1799"/>
      <c r="L159" s="1798">
        <v>-10648365</v>
      </c>
      <c r="M159" s="1800">
        <v>0</v>
      </c>
      <c r="N159" s="228">
        <f t="shared" si="5"/>
        <v>0</v>
      </c>
      <c r="O159" s="129"/>
    </row>
    <row r="160" spans="1:15" ht="15" customHeight="1">
      <c r="A160" s="2">
        <f t="shared" si="4"/>
        <v>10</v>
      </c>
      <c r="B160" s="1893" t="s">
        <v>249</v>
      </c>
      <c r="C160" s="1802" t="s">
        <v>250</v>
      </c>
      <c r="D160" s="1798">
        <v>330958</v>
      </c>
      <c r="E160" s="1798">
        <v>41942072</v>
      </c>
      <c r="F160" s="1798">
        <v>76544294</v>
      </c>
      <c r="G160" s="1798">
        <v>1119924154</v>
      </c>
      <c r="H160" s="1798">
        <v>1068184319</v>
      </c>
      <c r="I160" s="1798">
        <v>909850</v>
      </c>
      <c r="J160" s="1798">
        <v>3444756525</v>
      </c>
      <c r="K160" s="1799"/>
      <c r="L160" s="1798">
        <v>-5752592172</v>
      </c>
      <c r="M160" s="1800">
        <v>0</v>
      </c>
      <c r="N160" s="228">
        <f t="shared" si="5"/>
        <v>0</v>
      </c>
      <c r="O160" s="129"/>
    </row>
    <row r="161" spans="1:15" ht="15" customHeight="1">
      <c r="A161" s="2">
        <f t="shared" si="4"/>
        <v>10</v>
      </c>
      <c r="B161" s="1893" t="s">
        <v>251</v>
      </c>
      <c r="C161" s="1802" t="s">
        <v>252</v>
      </c>
      <c r="D161" s="1799"/>
      <c r="E161" s="1799"/>
      <c r="F161" s="1799"/>
      <c r="G161" s="1799"/>
      <c r="H161" s="1799"/>
      <c r="I161" s="1799"/>
      <c r="J161" s="1798">
        <v>9236188207</v>
      </c>
      <c r="K161" s="1799"/>
      <c r="L161" s="1798">
        <v>-9236188207</v>
      </c>
      <c r="M161" s="1800">
        <v>0</v>
      </c>
      <c r="N161" s="228">
        <f t="shared" si="5"/>
        <v>0</v>
      </c>
      <c r="O161" s="129"/>
    </row>
    <row r="162" spans="1:15" ht="15" customHeight="1">
      <c r="A162" s="2">
        <f t="shared" si="4"/>
        <v>11</v>
      </c>
      <c r="B162" s="2388" t="s">
        <v>253</v>
      </c>
      <c r="C162" s="1802" t="s">
        <v>254</v>
      </c>
      <c r="D162" s="1798">
        <v>196646414</v>
      </c>
      <c r="E162" s="1798">
        <v>325963923</v>
      </c>
      <c r="F162" s="1798">
        <v>732544974</v>
      </c>
      <c r="G162" s="1798">
        <v>2585936513</v>
      </c>
      <c r="H162" s="1798">
        <v>231817247</v>
      </c>
      <c r="I162" s="1799"/>
      <c r="J162" s="1798">
        <v>7931818817</v>
      </c>
      <c r="K162" s="1799"/>
      <c r="L162" s="1799"/>
      <c r="M162" s="1798">
        <v>12004727888</v>
      </c>
      <c r="N162" s="228">
        <f t="shared" si="5"/>
        <v>0</v>
      </c>
      <c r="O162" s="129">
        <f>ROUND(M162/1000,0)</f>
        <v>12004728</v>
      </c>
    </row>
    <row r="163" spans="1:15" ht="15" customHeight="1">
      <c r="A163" s="2">
        <f t="shared" si="4"/>
        <v>10</v>
      </c>
      <c r="B163" s="1893" t="s">
        <v>2181</v>
      </c>
      <c r="C163" s="1802" t="s">
        <v>2033</v>
      </c>
      <c r="D163" s="1799"/>
      <c r="E163" s="1799"/>
      <c r="F163" s="1800">
        <v>0</v>
      </c>
      <c r="G163" s="1799"/>
      <c r="H163" s="1799"/>
      <c r="I163" s="1799"/>
      <c r="J163" s="1798">
        <v>3743112</v>
      </c>
      <c r="K163" s="1799"/>
      <c r="L163" s="1799"/>
      <c r="M163" s="1798">
        <v>3743112</v>
      </c>
      <c r="N163" s="228">
        <f t="shared" si="5"/>
        <v>0</v>
      </c>
      <c r="O163" s="129"/>
    </row>
    <row r="164" spans="1:15" ht="15" customHeight="1">
      <c r="A164" s="2">
        <f t="shared" si="4"/>
        <v>10</v>
      </c>
      <c r="B164" s="1893" t="s">
        <v>255</v>
      </c>
      <c r="C164" s="1802" t="s">
        <v>256</v>
      </c>
      <c r="D164" s="1799"/>
      <c r="E164" s="1799"/>
      <c r="F164" s="1798">
        <v>3564797</v>
      </c>
      <c r="G164" s="1799"/>
      <c r="H164" s="1799"/>
      <c r="I164" s="1799"/>
      <c r="J164" s="1798">
        <v>63081091</v>
      </c>
      <c r="K164" s="1799"/>
      <c r="L164" s="1799"/>
      <c r="M164" s="1798">
        <v>66645888</v>
      </c>
      <c r="N164" s="228">
        <f t="shared" si="5"/>
        <v>0</v>
      </c>
      <c r="O164" s="129"/>
    </row>
    <row r="165" spans="1:15" ht="15" customHeight="1">
      <c r="A165" s="2">
        <f t="shared" si="4"/>
        <v>10</v>
      </c>
      <c r="B165" s="1893" t="s">
        <v>257</v>
      </c>
      <c r="C165" s="1802" t="s">
        <v>258</v>
      </c>
      <c r="D165" s="1799"/>
      <c r="E165" s="1799"/>
      <c r="F165" s="1798">
        <v>54807030</v>
      </c>
      <c r="G165" s="1799"/>
      <c r="H165" s="1799"/>
      <c r="I165" s="1799"/>
      <c r="J165" s="1798">
        <v>16606176</v>
      </c>
      <c r="K165" s="1799"/>
      <c r="L165" s="1799"/>
      <c r="M165" s="1798">
        <v>71413206</v>
      </c>
      <c r="N165" s="228">
        <f t="shared" si="5"/>
        <v>0</v>
      </c>
      <c r="O165" s="129"/>
    </row>
    <row r="166" spans="1:15" ht="15" customHeight="1">
      <c r="A166" s="2">
        <f t="shared" si="4"/>
        <v>10</v>
      </c>
      <c r="B166" s="1893" t="s">
        <v>259</v>
      </c>
      <c r="C166" s="1802" t="s">
        <v>260</v>
      </c>
      <c r="D166" s="1799"/>
      <c r="E166" s="1798">
        <v>2410</v>
      </c>
      <c r="F166" s="1799"/>
      <c r="G166" s="1799"/>
      <c r="H166" s="1799"/>
      <c r="I166" s="1799"/>
      <c r="J166" s="1798">
        <v>58193973</v>
      </c>
      <c r="K166" s="1799"/>
      <c r="L166" s="1799"/>
      <c r="M166" s="1798">
        <v>58196383</v>
      </c>
      <c r="N166" s="228">
        <f t="shared" si="5"/>
        <v>0</v>
      </c>
      <c r="O166" s="129"/>
    </row>
    <row r="167" spans="1:15" ht="15" customHeight="1">
      <c r="A167" s="2">
        <f t="shared" si="4"/>
        <v>10</v>
      </c>
      <c r="B167" s="1893" t="s">
        <v>261</v>
      </c>
      <c r="C167" s="1802" t="s">
        <v>262</v>
      </c>
      <c r="D167" s="1799"/>
      <c r="E167" s="1799"/>
      <c r="F167" s="1799"/>
      <c r="G167" s="1799"/>
      <c r="H167" s="1798">
        <v>143263694</v>
      </c>
      <c r="I167" s="1799"/>
      <c r="J167" s="1798">
        <v>18091409</v>
      </c>
      <c r="K167" s="1799"/>
      <c r="L167" s="1799"/>
      <c r="M167" s="1798">
        <v>161355103</v>
      </c>
      <c r="N167" s="228">
        <f t="shared" si="5"/>
        <v>0</v>
      </c>
      <c r="O167" s="129"/>
    </row>
    <row r="168" spans="1:15" ht="15" customHeight="1">
      <c r="A168" s="2">
        <f t="shared" si="4"/>
        <v>10</v>
      </c>
      <c r="B168" s="1893" t="s">
        <v>263</v>
      </c>
      <c r="C168" s="1802" t="s">
        <v>264</v>
      </c>
      <c r="D168" s="1799"/>
      <c r="E168" s="1800">
        <v>0</v>
      </c>
      <c r="F168" s="1799"/>
      <c r="G168" s="1799"/>
      <c r="H168" s="1799"/>
      <c r="I168" s="1799"/>
      <c r="J168" s="1798">
        <v>102098712</v>
      </c>
      <c r="K168" s="1799"/>
      <c r="L168" s="1799"/>
      <c r="M168" s="1798">
        <v>102098712</v>
      </c>
      <c r="N168" s="228">
        <f t="shared" si="5"/>
        <v>0</v>
      </c>
      <c r="O168" s="129"/>
    </row>
    <row r="169" spans="1:15" ht="15" customHeight="1">
      <c r="A169" s="2">
        <f t="shared" si="4"/>
        <v>10</v>
      </c>
      <c r="B169" s="1893" t="s">
        <v>265</v>
      </c>
      <c r="C169" s="1802" t="s">
        <v>266</v>
      </c>
      <c r="D169" s="1799"/>
      <c r="E169" s="1799"/>
      <c r="F169" s="1799"/>
      <c r="G169" s="1798">
        <v>-383908</v>
      </c>
      <c r="H169" s="1799"/>
      <c r="I169" s="1799"/>
      <c r="J169" s="1799"/>
      <c r="K169" s="1799"/>
      <c r="L169" s="1799"/>
      <c r="M169" s="1798">
        <v>-383908</v>
      </c>
      <c r="N169" s="228">
        <f t="shared" si="5"/>
        <v>0</v>
      </c>
      <c r="O169" s="129"/>
    </row>
    <row r="170" spans="1:15" ht="15" customHeight="1">
      <c r="A170" s="2">
        <f t="shared" si="4"/>
        <v>10</v>
      </c>
      <c r="B170" s="1893" t="s">
        <v>267</v>
      </c>
      <c r="C170" s="1802" t="s">
        <v>268</v>
      </c>
      <c r="D170" s="1798">
        <v>74</v>
      </c>
      <c r="E170" s="1800">
        <v>0</v>
      </c>
      <c r="F170" s="1798">
        <v>2800251</v>
      </c>
      <c r="G170" s="1799"/>
      <c r="H170" s="1799"/>
      <c r="I170" s="1799"/>
      <c r="J170" s="1798">
        <v>68049677</v>
      </c>
      <c r="K170" s="1799"/>
      <c r="L170" s="1799"/>
      <c r="M170" s="1798">
        <v>70850002</v>
      </c>
      <c r="N170" s="228">
        <f t="shared" si="5"/>
        <v>0</v>
      </c>
      <c r="O170" s="129"/>
    </row>
    <row r="171" spans="1:15" ht="15" customHeight="1">
      <c r="A171" s="2">
        <f t="shared" si="4"/>
        <v>10</v>
      </c>
      <c r="B171" s="1893" t="s">
        <v>269</v>
      </c>
      <c r="C171" s="1802" t="s">
        <v>270</v>
      </c>
      <c r="D171" s="1799"/>
      <c r="E171" s="1798">
        <v>5484604</v>
      </c>
      <c r="F171" s="1798">
        <v>1873847</v>
      </c>
      <c r="G171" s="1799"/>
      <c r="H171" s="1799"/>
      <c r="I171" s="1799"/>
      <c r="J171" s="1798">
        <v>784890</v>
      </c>
      <c r="K171" s="1799"/>
      <c r="L171" s="1799"/>
      <c r="M171" s="1798">
        <v>8143341</v>
      </c>
      <c r="N171" s="228">
        <f t="shared" si="5"/>
        <v>0</v>
      </c>
      <c r="O171" s="129"/>
    </row>
    <row r="172" spans="1:15" ht="15" customHeight="1">
      <c r="A172" s="2">
        <f t="shared" si="4"/>
        <v>10</v>
      </c>
      <c r="B172" s="1893" t="s">
        <v>271</v>
      </c>
      <c r="C172" s="1802" t="s">
        <v>272</v>
      </c>
      <c r="D172" s="1798">
        <v>28768630</v>
      </c>
      <c r="E172" s="1798">
        <v>67108043</v>
      </c>
      <c r="F172" s="1798">
        <v>11081443</v>
      </c>
      <c r="G172" s="1799"/>
      <c r="H172" s="1799"/>
      <c r="I172" s="1799"/>
      <c r="J172" s="1798">
        <v>463180549</v>
      </c>
      <c r="K172" s="1799"/>
      <c r="L172" s="1799"/>
      <c r="M172" s="1798">
        <v>570138665</v>
      </c>
      <c r="N172" s="228">
        <f t="shared" si="5"/>
        <v>0</v>
      </c>
      <c r="O172" s="129"/>
    </row>
    <row r="173" spans="1:15" ht="15" customHeight="1">
      <c r="A173" s="2">
        <f t="shared" si="4"/>
        <v>10</v>
      </c>
      <c r="B173" s="1893" t="s">
        <v>273</v>
      </c>
      <c r="C173" s="1802" t="s">
        <v>274</v>
      </c>
      <c r="D173" s="1798">
        <v>10313132</v>
      </c>
      <c r="E173" s="1798">
        <v>101446414</v>
      </c>
      <c r="F173" s="1798">
        <v>42137989</v>
      </c>
      <c r="G173" s="1799"/>
      <c r="H173" s="1799"/>
      <c r="I173" s="1799"/>
      <c r="J173" s="1798">
        <v>297794810</v>
      </c>
      <c r="K173" s="1799"/>
      <c r="L173" s="1799"/>
      <c r="M173" s="1798">
        <v>451692345</v>
      </c>
      <c r="N173" s="228">
        <f t="shared" si="5"/>
        <v>0</v>
      </c>
      <c r="O173" s="129"/>
    </row>
    <row r="174" spans="1:15" ht="15" customHeight="1">
      <c r="A174" s="2">
        <f t="shared" si="4"/>
        <v>10</v>
      </c>
      <c r="B174" s="1893" t="s">
        <v>275</v>
      </c>
      <c r="C174" s="1802" t="s">
        <v>276</v>
      </c>
      <c r="D174" s="1798">
        <v>137078451</v>
      </c>
      <c r="E174" s="1798">
        <v>128173354</v>
      </c>
      <c r="F174" s="1798">
        <v>321954144</v>
      </c>
      <c r="G174" s="1799"/>
      <c r="H174" s="1799"/>
      <c r="I174" s="1799"/>
      <c r="J174" s="1798">
        <v>1875617115</v>
      </c>
      <c r="K174" s="1799"/>
      <c r="L174" s="1799"/>
      <c r="M174" s="1798">
        <v>2462823064</v>
      </c>
      <c r="N174" s="228">
        <f t="shared" si="5"/>
        <v>0</v>
      </c>
      <c r="O174" s="129"/>
    </row>
    <row r="175" spans="1:15" ht="15" customHeight="1">
      <c r="A175" s="2">
        <f t="shared" si="4"/>
        <v>10</v>
      </c>
      <c r="B175" s="1893" t="s">
        <v>277</v>
      </c>
      <c r="C175" s="1802" t="s">
        <v>278</v>
      </c>
      <c r="D175" s="1798">
        <v>23787594</v>
      </c>
      <c r="E175" s="1798">
        <v>26200656</v>
      </c>
      <c r="F175" s="1799"/>
      <c r="G175" s="1799"/>
      <c r="H175" s="1799"/>
      <c r="I175" s="1799"/>
      <c r="J175" s="1798">
        <v>230851409</v>
      </c>
      <c r="K175" s="1799"/>
      <c r="L175" s="1799"/>
      <c r="M175" s="1798">
        <v>280839659</v>
      </c>
      <c r="N175" s="228">
        <f t="shared" si="5"/>
        <v>0</v>
      </c>
      <c r="O175" s="129"/>
    </row>
    <row r="176" spans="1:15" ht="15" customHeight="1">
      <c r="A176" s="2">
        <f t="shared" si="4"/>
        <v>10</v>
      </c>
      <c r="B176" s="1893" t="s">
        <v>279</v>
      </c>
      <c r="C176" s="1802" t="s">
        <v>280</v>
      </c>
      <c r="D176" s="1799"/>
      <c r="E176" s="1799"/>
      <c r="F176" s="1799"/>
      <c r="G176" s="1799"/>
      <c r="H176" s="1799"/>
      <c r="I176" s="1799"/>
      <c r="J176" s="1798">
        <v>187793988</v>
      </c>
      <c r="K176" s="1799"/>
      <c r="L176" s="1799"/>
      <c r="M176" s="1798">
        <v>187793988</v>
      </c>
      <c r="N176" s="228">
        <f t="shared" si="5"/>
        <v>0</v>
      </c>
      <c r="O176" s="129"/>
    </row>
    <row r="177" spans="1:15" ht="15" customHeight="1">
      <c r="A177" s="2">
        <f t="shared" si="4"/>
        <v>10</v>
      </c>
      <c r="B177" s="1893" t="s">
        <v>281</v>
      </c>
      <c r="C177" s="1802" t="s">
        <v>282</v>
      </c>
      <c r="D177" s="1799"/>
      <c r="E177" s="1798">
        <v>18552996</v>
      </c>
      <c r="F177" s="1799"/>
      <c r="G177" s="1798">
        <v>172832</v>
      </c>
      <c r="H177" s="1799"/>
      <c r="I177" s="1799"/>
      <c r="J177" s="1798">
        <v>4592816106</v>
      </c>
      <c r="K177" s="1799"/>
      <c r="L177" s="1799"/>
      <c r="M177" s="1798">
        <v>4611541934</v>
      </c>
      <c r="N177" s="228">
        <f t="shared" si="5"/>
        <v>0</v>
      </c>
      <c r="O177" s="129"/>
    </row>
    <row r="178" spans="1:15" ht="15" customHeight="1">
      <c r="A178" s="2">
        <f t="shared" si="4"/>
        <v>10</v>
      </c>
      <c r="B178" s="1893" t="s">
        <v>283</v>
      </c>
      <c r="C178" s="1802" t="s">
        <v>284</v>
      </c>
      <c r="D178" s="1798">
        <v>92499987</v>
      </c>
      <c r="E178" s="1798">
        <v>301333562</v>
      </c>
      <c r="F178" s="1798">
        <v>265079406</v>
      </c>
      <c r="G178" s="1798">
        <v>2252577860</v>
      </c>
      <c r="H178" s="1798">
        <v>88553553</v>
      </c>
      <c r="I178" s="1799"/>
      <c r="J178" s="1798">
        <v>6094190853</v>
      </c>
      <c r="K178" s="1799"/>
      <c r="L178" s="1799"/>
      <c r="M178" s="1798">
        <v>9094235221</v>
      </c>
      <c r="N178" s="228">
        <f t="shared" si="5"/>
        <v>0</v>
      </c>
      <c r="O178" s="129"/>
    </row>
    <row r="179" spans="1:15" ht="15" customHeight="1">
      <c r="A179" s="2">
        <f t="shared" si="4"/>
        <v>10</v>
      </c>
      <c r="B179" s="1893" t="s">
        <v>285</v>
      </c>
      <c r="C179" s="1802" t="s">
        <v>286</v>
      </c>
      <c r="D179" s="1798">
        <v>150941735</v>
      </c>
      <c r="E179" s="1798">
        <v>204879551</v>
      </c>
      <c r="F179" s="1799"/>
      <c r="G179" s="1798">
        <v>425116018</v>
      </c>
      <c r="H179" s="1799"/>
      <c r="I179" s="1799"/>
      <c r="J179" s="1798">
        <v>1032343784</v>
      </c>
      <c r="K179" s="1799"/>
      <c r="L179" s="1799"/>
      <c r="M179" s="1798">
        <v>1813281088</v>
      </c>
      <c r="N179" s="228">
        <f t="shared" si="5"/>
        <v>0</v>
      </c>
      <c r="O179" s="129"/>
    </row>
    <row r="180" spans="1:15" ht="15" customHeight="1">
      <c r="A180" s="2">
        <f t="shared" si="4"/>
        <v>10</v>
      </c>
      <c r="B180" s="1893" t="s">
        <v>287</v>
      </c>
      <c r="C180" s="1802" t="s">
        <v>288</v>
      </c>
      <c r="D180" s="1799"/>
      <c r="E180" s="1799"/>
      <c r="F180" s="1799"/>
      <c r="G180" s="1799"/>
      <c r="H180" s="1799"/>
      <c r="I180" s="1799"/>
      <c r="J180" s="1798">
        <v>45000601</v>
      </c>
      <c r="K180" s="1799"/>
      <c r="L180" s="1799"/>
      <c r="M180" s="1798">
        <v>45000601</v>
      </c>
      <c r="N180" s="228">
        <f t="shared" si="5"/>
        <v>0</v>
      </c>
      <c r="O180" s="129"/>
    </row>
    <row r="181" spans="1:15" ht="15" customHeight="1">
      <c r="A181" s="2">
        <f t="shared" si="4"/>
        <v>10</v>
      </c>
      <c r="B181" s="1893" t="s">
        <v>289</v>
      </c>
      <c r="C181" s="1802" t="s">
        <v>290</v>
      </c>
      <c r="D181" s="1799"/>
      <c r="E181" s="1799"/>
      <c r="F181" s="1798">
        <v>41990</v>
      </c>
      <c r="G181" s="1799"/>
      <c r="H181" s="1799"/>
      <c r="I181" s="1799"/>
      <c r="J181" s="1798">
        <v>44238748</v>
      </c>
      <c r="K181" s="1799"/>
      <c r="L181" s="1799"/>
      <c r="M181" s="1798">
        <v>44280738</v>
      </c>
      <c r="N181" s="228">
        <f t="shared" si="5"/>
        <v>0</v>
      </c>
      <c r="O181" s="129"/>
    </row>
    <row r="182" spans="1:15" ht="15" customHeight="1">
      <c r="A182" s="2">
        <f t="shared" si="4"/>
        <v>10</v>
      </c>
      <c r="B182" s="1893" t="s">
        <v>291</v>
      </c>
      <c r="C182" s="1802" t="s">
        <v>292</v>
      </c>
      <c r="D182" s="1798">
        <v>-243441722</v>
      </c>
      <c r="E182" s="1798">
        <v>-524766109</v>
      </c>
      <c r="F182" s="1798">
        <v>29204077</v>
      </c>
      <c r="G182" s="1799"/>
      <c r="H182" s="1799"/>
      <c r="I182" s="1799"/>
      <c r="J182" s="1798">
        <v>-7171535238</v>
      </c>
      <c r="K182" s="1799"/>
      <c r="L182" s="1799"/>
      <c r="M182" s="1798">
        <v>-7910538992</v>
      </c>
      <c r="N182" s="228">
        <f t="shared" si="5"/>
        <v>0</v>
      </c>
      <c r="O182" s="129"/>
    </row>
    <row r="183" spans="1:15" ht="15" customHeight="1">
      <c r="A183" s="2">
        <f t="shared" si="4"/>
        <v>10</v>
      </c>
      <c r="B183" s="1893" t="s">
        <v>293</v>
      </c>
      <c r="C183" s="1802" t="s">
        <v>294</v>
      </c>
      <c r="D183" s="1798">
        <v>-3301467</v>
      </c>
      <c r="E183" s="1798">
        <v>-2451558</v>
      </c>
      <c r="F183" s="1799"/>
      <c r="G183" s="1798">
        <v>-91546289</v>
      </c>
      <c r="H183" s="1799"/>
      <c r="I183" s="1799"/>
      <c r="J183" s="1798">
        <v>-91122948</v>
      </c>
      <c r="K183" s="1799"/>
      <c r="L183" s="1799"/>
      <c r="M183" s="1798">
        <v>-188422262</v>
      </c>
      <c r="N183" s="228">
        <f t="shared" si="5"/>
        <v>0</v>
      </c>
      <c r="O183" s="129"/>
    </row>
    <row r="184" spans="1:15" ht="15" customHeight="1">
      <c r="A184" s="2">
        <f t="shared" si="4"/>
        <v>32</v>
      </c>
      <c r="B184" s="2388" t="s">
        <v>295</v>
      </c>
      <c r="C184" s="1802" t="s">
        <v>296</v>
      </c>
      <c r="D184" s="1798">
        <v>507298476</v>
      </c>
      <c r="E184" s="1798">
        <v>1141718733</v>
      </c>
      <c r="F184" s="1798">
        <v>224067606</v>
      </c>
      <c r="G184" s="1800">
        <v>0</v>
      </c>
      <c r="H184" s="1798">
        <v>25262515</v>
      </c>
      <c r="I184" s="1800">
        <v>0</v>
      </c>
      <c r="J184" s="1798">
        <v>7607030233</v>
      </c>
      <c r="K184" s="1800">
        <v>0</v>
      </c>
      <c r="L184" s="1798">
        <v>166381848</v>
      </c>
      <c r="M184" s="1798">
        <v>9671759411</v>
      </c>
      <c r="N184" s="228">
        <f t="shared" si="5"/>
        <v>0</v>
      </c>
      <c r="O184" s="129">
        <f>ROUND(M184/1000,0)</f>
        <v>9671759</v>
      </c>
    </row>
    <row r="185" spans="1:15" ht="15" customHeight="1">
      <c r="A185" s="2">
        <f t="shared" si="4"/>
        <v>10</v>
      </c>
      <c r="B185" s="1893" t="s">
        <v>297</v>
      </c>
      <c r="C185" s="1802" t="s">
        <v>298</v>
      </c>
      <c r="D185" s="1798">
        <v>-34176875</v>
      </c>
      <c r="E185" s="1798">
        <v>441088404</v>
      </c>
      <c r="F185" s="1798">
        <v>193067728</v>
      </c>
      <c r="G185" s="1800">
        <v>0</v>
      </c>
      <c r="H185" s="1798">
        <v>4549508</v>
      </c>
      <c r="I185" s="1798">
        <v>-32816777</v>
      </c>
      <c r="J185" s="1798">
        <v>2807829992</v>
      </c>
      <c r="K185" s="1799"/>
      <c r="L185" s="1798">
        <v>166381848</v>
      </c>
      <c r="M185" s="1798">
        <v>3545923828</v>
      </c>
      <c r="N185" s="228">
        <f t="shared" si="5"/>
        <v>0</v>
      </c>
      <c r="O185" s="129"/>
    </row>
    <row r="186" spans="1:15" ht="15" customHeight="1">
      <c r="A186" s="2">
        <f t="shared" si="4"/>
        <v>10</v>
      </c>
      <c r="B186" s="1893" t="s">
        <v>299</v>
      </c>
      <c r="C186" s="1802" t="s">
        <v>300</v>
      </c>
      <c r="D186" s="1798">
        <v>495410954</v>
      </c>
      <c r="E186" s="1798">
        <v>700630329</v>
      </c>
      <c r="F186" s="1798">
        <v>30999878</v>
      </c>
      <c r="G186" s="1800">
        <v>0</v>
      </c>
      <c r="H186" s="1798">
        <v>20713007</v>
      </c>
      <c r="I186" s="1798">
        <v>32816777</v>
      </c>
      <c r="J186" s="1798">
        <v>4775109841</v>
      </c>
      <c r="K186" s="1800">
        <v>0</v>
      </c>
      <c r="L186" s="1799"/>
      <c r="M186" s="1798">
        <v>6055680786</v>
      </c>
      <c r="N186" s="228">
        <f t="shared" si="5"/>
        <v>0</v>
      </c>
      <c r="O186" s="129"/>
    </row>
    <row r="187" spans="1:15" ht="15" customHeight="1">
      <c r="A187" s="2">
        <f t="shared" si="4"/>
        <v>10</v>
      </c>
      <c r="B187" s="1893" t="s">
        <v>301</v>
      </c>
      <c r="C187" s="1802" t="s">
        <v>302</v>
      </c>
      <c r="D187" s="1798">
        <v>46064397</v>
      </c>
      <c r="E187" s="1799"/>
      <c r="F187" s="1799"/>
      <c r="G187" s="1799"/>
      <c r="H187" s="1799"/>
      <c r="I187" s="1799"/>
      <c r="J187" s="1798">
        <v>24090400</v>
      </c>
      <c r="K187" s="1799"/>
      <c r="L187" s="1799"/>
      <c r="M187" s="1798">
        <v>70154797</v>
      </c>
      <c r="N187" s="228">
        <f t="shared" si="5"/>
        <v>0</v>
      </c>
      <c r="O187" s="129"/>
    </row>
    <row r="188" spans="1:15" ht="15" customHeight="1">
      <c r="A188" s="2">
        <f t="shared" si="4"/>
        <v>22</v>
      </c>
      <c r="B188" s="2386" t="s">
        <v>306</v>
      </c>
      <c r="C188" s="1797" t="s">
        <v>307</v>
      </c>
      <c r="D188" s="1798">
        <v>102925444737</v>
      </c>
      <c r="E188" s="1798">
        <v>423763634984</v>
      </c>
      <c r="F188" s="1798">
        <v>1257346644</v>
      </c>
      <c r="G188" s="1798">
        <v>4199604944</v>
      </c>
      <c r="H188" s="1798">
        <v>6294820237</v>
      </c>
      <c r="I188" s="1798">
        <v>11080823009</v>
      </c>
      <c r="J188" s="1798">
        <v>2091047803056</v>
      </c>
      <c r="K188" s="1798">
        <v>715079334766</v>
      </c>
      <c r="L188" s="1798">
        <v>-891963932036</v>
      </c>
      <c r="M188" s="1798">
        <v>2463684880341</v>
      </c>
      <c r="N188" s="228">
        <f t="shared" si="5"/>
        <v>0</v>
      </c>
      <c r="O188" s="129">
        <f>ROUND(M188/1000,0)</f>
        <v>2463684880</v>
      </c>
    </row>
    <row r="189" spans="1:15" ht="15" customHeight="1">
      <c r="A189" s="2">
        <f t="shared" si="4"/>
        <v>32</v>
      </c>
      <c r="B189" s="2387" t="s">
        <v>308</v>
      </c>
      <c r="C189" s="1802" t="s">
        <v>309</v>
      </c>
      <c r="D189" s="1798">
        <v>468182950</v>
      </c>
      <c r="E189" s="1799"/>
      <c r="F189" s="1799"/>
      <c r="G189" s="1799"/>
      <c r="H189" s="1799"/>
      <c r="I189" s="1798">
        <v>7349718522</v>
      </c>
      <c r="J189" s="1798">
        <v>436385919</v>
      </c>
      <c r="K189" s="1799"/>
      <c r="L189" s="1799"/>
      <c r="M189" s="1798">
        <v>8254287391</v>
      </c>
      <c r="N189" s="228">
        <f t="shared" si="5"/>
        <v>0</v>
      </c>
      <c r="O189" s="129">
        <f>ROUND(M189/1000,0)</f>
        <v>8254287</v>
      </c>
    </row>
    <row r="190" spans="1:15" ht="15" customHeight="1">
      <c r="A190" s="2">
        <f t="shared" si="4"/>
        <v>10</v>
      </c>
      <c r="B190" s="2388" t="s">
        <v>2776</v>
      </c>
      <c r="C190" s="1802" t="s">
        <v>2777</v>
      </c>
      <c r="D190" s="1799"/>
      <c r="E190" s="1799"/>
      <c r="F190" s="1799"/>
      <c r="G190" s="1799"/>
      <c r="H190" s="1799"/>
      <c r="I190" s="1799"/>
      <c r="J190" s="1798">
        <v>358424432</v>
      </c>
      <c r="K190" s="1799"/>
      <c r="L190" s="1799"/>
      <c r="M190" s="1798">
        <v>358424432</v>
      </c>
      <c r="N190" s="228">
        <f t="shared" si="5"/>
        <v>0</v>
      </c>
      <c r="O190" s="129"/>
    </row>
    <row r="191" spans="1:15" ht="15" customHeight="1">
      <c r="A191" s="2">
        <f t="shared" si="4"/>
        <v>10</v>
      </c>
      <c r="B191" s="2388" t="s">
        <v>310</v>
      </c>
      <c r="C191" s="1802" t="s">
        <v>311</v>
      </c>
      <c r="D191" s="1798">
        <v>468182950</v>
      </c>
      <c r="E191" s="1799"/>
      <c r="F191" s="1799"/>
      <c r="G191" s="1799"/>
      <c r="H191" s="1799"/>
      <c r="I191" s="1798">
        <v>7349718522</v>
      </c>
      <c r="J191" s="1798">
        <v>77961487</v>
      </c>
      <c r="K191" s="1799"/>
      <c r="L191" s="1799"/>
      <c r="M191" s="1798">
        <v>7895862959</v>
      </c>
      <c r="N191" s="228">
        <f t="shared" si="5"/>
        <v>0</v>
      </c>
      <c r="O191" s="129"/>
    </row>
    <row r="192" spans="1:15" ht="15" customHeight="1">
      <c r="A192" s="2">
        <f t="shared" si="4"/>
        <v>31</v>
      </c>
      <c r="B192" s="2387" t="s">
        <v>312</v>
      </c>
      <c r="C192" s="1802" t="s">
        <v>313</v>
      </c>
      <c r="D192" s="1798">
        <v>259599521</v>
      </c>
      <c r="E192" s="1798">
        <v>332866506</v>
      </c>
      <c r="F192" s="1799"/>
      <c r="G192" s="1799"/>
      <c r="H192" s="1799"/>
      <c r="I192" s="1799"/>
      <c r="J192" s="1798">
        <v>3006373676</v>
      </c>
      <c r="K192" s="1799"/>
      <c r="L192" s="1799"/>
      <c r="M192" s="1798">
        <v>3598839703</v>
      </c>
      <c r="N192" s="228">
        <f t="shared" si="5"/>
        <v>0</v>
      </c>
      <c r="O192" s="129">
        <f>ROUND(M192/1000,0)</f>
        <v>3598840</v>
      </c>
    </row>
    <row r="193" spans="1:15" ht="15" customHeight="1">
      <c r="A193" s="2">
        <f t="shared" si="4"/>
        <v>10</v>
      </c>
      <c r="B193" s="2388" t="s">
        <v>314</v>
      </c>
      <c r="C193" s="1802" t="s">
        <v>315</v>
      </c>
      <c r="D193" s="1798">
        <v>184443</v>
      </c>
      <c r="E193" s="1798">
        <v>899944</v>
      </c>
      <c r="F193" s="1799"/>
      <c r="G193" s="1799"/>
      <c r="H193" s="1799"/>
      <c r="I193" s="1799"/>
      <c r="J193" s="1798">
        <v>4131159</v>
      </c>
      <c r="K193" s="1799"/>
      <c r="L193" s="1799"/>
      <c r="M193" s="1798">
        <v>5215546</v>
      </c>
      <c r="N193" s="228">
        <f t="shared" si="5"/>
        <v>0</v>
      </c>
      <c r="O193" s="129"/>
    </row>
    <row r="194" spans="1:15" ht="15" customHeight="1">
      <c r="A194" s="2">
        <f t="shared" ref="A194:A257" si="6">LEN(B194)</f>
        <v>10</v>
      </c>
      <c r="B194" s="2388" t="s">
        <v>316</v>
      </c>
      <c r="C194" s="1802" t="s">
        <v>317</v>
      </c>
      <c r="D194" s="1798">
        <v>93623973</v>
      </c>
      <c r="E194" s="1798">
        <v>106607185</v>
      </c>
      <c r="F194" s="1799"/>
      <c r="G194" s="1799"/>
      <c r="H194" s="1799"/>
      <c r="I194" s="1799"/>
      <c r="J194" s="1798">
        <v>680307402</v>
      </c>
      <c r="K194" s="1799"/>
      <c r="L194" s="1799"/>
      <c r="M194" s="1798">
        <v>880538560</v>
      </c>
      <c r="N194" s="228">
        <f t="shared" si="5"/>
        <v>0</v>
      </c>
      <c r="O194" s="129"/>
    </row>
    <row r="195" spans="1:15" ht="15" customHeight="1">
      <c r="A195" s="2">
        <f t="shared" si="6"/>
        <v>10</v>
      </c>
      <c r="B195" s="2388" t="s">
        <v>318</v>
      </c>
      <c r="C195" s="1802" t="s">
        <v>319</v>
      </c>
      <c r="D195" s="1798">
        <v>-68977771</v>
      </c>
      <c r="E195" s="1798">
        <v>-72975796</v>
      </c>
      <c r="F195" s="1799"/>
      <c r="G195" s="1799"/>
      <c r="H195" s="1799"/>
      <c r="I195" s="1799"/>
      <c r="J195" s="1798">
        <v>-428436492</v>
      </c>
      <c r="K195" s="1799"/>
      <c r="L195" s="1799"/>
      <c r="M195" s="1798">
        <v>-570390059</v>
      </c>
      <c r="N195" s="228">
        <f t="shared" si="5"/>
        <v>0</v>
      </c>
      <c r="O195" s="129"/>
    </row>
    <row r="196" spans="1:15" ht="15" customHeight="1">
      <c r="A196" s="2">
        <f t="shared" si="6"/>
        <v>10</v>
      </c>
      <c r="B196" s="2388" t="s">
        <v>320</v>
      </c>
      <c r="C196" s="1802" t="s">
        <v>321</v>
      </c>
      <c r="D196" s="1798">
        <v>234768876</v>
      </c>
      <c r="E196" s="1798">
        <v>298335173</v>
      </c>
      <c r="F196" s="1799"/>
      <c r="G196" s="1799"/>
      <c r="H196" s="1799"/>
      <c r="I196" s="1799"/>
      <c r="J196" s="1798">
        <v>2750371607</v>
      </c>
      <c r="K196" s="1799"/>
      <c r="L196" s="1799"/>
      <c r="M196" s="1798">
        <v>3283475656</v>
      </c>
      <c r="N196" s="228">
        <f t="shared" ref="N196:N259" si="7">SUM(D196:L196)-M196</f>
        <v>0</v>
      </c>
      <c r="O196" s="129"/>
    </row>
    <row r="197" spans="1:15" ht="15" customHeight="1">
      <c r="A197" s="2">
        <f t="shared" si="6"/>
        <v>32</v>
      </c>
      <c r="B197" s="2387" t="s">
        <v>322</v>
      </c>
      <c r="C197" s="1802" t="s">
        <v>323</v>
      </c>
      <c r="D197" s="1800">
        <v>0</v>
      </c>
      <c r="E197" s="1798">
        <v>2371030958</v>
      </c>
      <c r="F197" s="1799"/>
      <c r="G197" s="1800">
        <v>0</v>
      </c>
      <c r="H197" s="1799"/>
      <c r="I197" s="1799"/>
      <c r="J197" s="1798">
        <v>1395653129</v>
      </c>
      <c r="K197" s="1799"/>
      <c r="L197" s="1799"/>
      <c r="M197" s="1798">
        <v>3766684087</v>
      </c>
      <c r="N197" s="228">
        <f t="shared" si="7"/>
        <v>0</v>
      </c>
      <c r="O197" s="129">
        <f>ROUND(M197/1000,0)</f>
        <v>3766684</v>
      </c>
    </row>
    <row r="198" spans="1:15" ht="15" customHeight="1">
      <c r="A198" s="2">
        <f t="shared" si="6"/>
        <v>10</v>
      </c>
      <c r="B198" s="2388" t="s">
        <v>324</v>
      </c>
      <c r="C198" s="1802" t="s">
        <v>325</v>
      </c>
      <c r="D198" s="1799"/>
      <c r="E198" s="1799"/>
      <c r="F198" s="1799"/>
      <c r="G198" s="1799"/>
      <c r="H198" s="1799"/>
      <c r="I198" s="1799"/>
      <c r="J198" s="1798">
        <v>49090483</v>
      </c>
      <c r="K198" s="1799"/>
      <c r="L198" s="1799"/>
      <c r="M198" s="1798">
        <v>49090483</v>
      </c>
      <c r="N198" s="228">
        <f t="shared" si="7"/>
        <v>0</v>
      </c>
      <c r="O198" s="129"/>
    </row>
    <row r="199" spans="1:15" ht="15" customHeight="1">
      <c r="A199" s="2">
        <f t="shared" si="6"/>
        <v>10</v>
      </c>
      <c r="B199" s="2388" t="s">
        <v>326</v>
      </c>
      <c r="C199" s="1802" t="s">
        <v>327</v>
      </c>
      <c r="D199" s="1798">
        <v>-6609430</v>
      </c>
      <c r="E199" s="1798">
        <v>-41682711</v>
      </c>
      <c r="F199" s="1799"/>
      <c r="G199" s="1799"/>
      <c r="H199" s="1799"/>
      <c r="I199" s="1799"/>
      <c r="J199" s="1798">
        <v>-605281442</v>
      </c>
      <c r="K199" s="1799"/>
      <c r="L199" s="1799"/>
      <c r="M199" s="1798">
        <v>-653573583</v>
      </c>
      <c r="N199" s="228">
        <f t="shared" si="7"/>
        <v>0</v>
      </c>
      <c r="O199" s="129"/>
    </row>
    <row r="200" spans="1:15" ht="15" customHeight="1">
      <c r="A200" s="2">
        <f t="shared" si="6"/>
        <v>10</v>
      </c>
      <c r="B200" s="2388" t="s">
        <v>328</v>
      </c>
      <c r="C200" s="1802" t="s">
        <v>329</v>
      </c>
      <c r="D200" s="1798">
        <v>6609430</v>
      </c>
      <c r="E200" s="1798">
        <v>41682711</v>
      </c>
      <c r="F200" s="1799"/>
      <c r="G200" s="1799"/>
      <c r="H200" s="1799"/>
      <c r="I200" s="1799"/>
      <c r="J200" s="1798">
        <v>605281442</v>
      </c>
      <c r="K200" s="1799"/>
      <c r="L200" s="1799"/>
      <c r="M200" s="1798">
        <v>653573583</v>
      </c>
      <c r="N200" s="228">
        <f t="shared" si="7"/>
        <v>0</v>
      </c>
      <c r="O200" s="129"/>
    </row>
    <row r="201" spans="1:15" ht="15" customHeight="1">
      <c r="A201" s="2">
        <f t="shared" si="6"/>
        <v>10</v>
      </c>
      <c r="B201" s="2388" t="s">
        <v>330</v>
      </c>
      <c r="C201" s="1802" t="s">
        <v>331</v>
      </c>
      <c r="D201" s="1799"/>
      <c r="E201" s="1799"/>
      <c r="F201" s="1799"/>
      <c r="G201" s="1800">
        <v>0</v>
      </c>
      <c r="H201" s="1799"/>
      <c r="I201" s="1799"/>
      <c r="J201" s="1798">
        <v>1346562646</v>
      </c>
      <c r="K201" s="1799"/>
      <c r="L201" s="1799"/>
      <c r="M201" s="1798">
        <v>1346562646</v>
      </c>
      <c r="N201" s="228">
        <f t="shared" si="7"/>
        <v>0</v>
      </c>
      <c r="O201" s="129"/>
    </row>
    <row r="202" spans="1:15" ht="15" customHeight="1">
      <c r="A202" s="2">
        <f t="shared" si="6"/>
        <v>10</v>
      </c>
      <c r="B202" s="2388" t="s">
        <v>332</v>
      </c>
      <c r="C202" s="1802" t="s">
        <v>333</v>
      </c>
      <c r="D202" s="1799"/>
      <c r="E202" s="1798">
        <v>1186713087</v>
      </c>
      <c r="F202" s="1799"/>
      <c r="G202" s="1799"/>
      <c r="H202" s="1799"/>
      <c r="I202" s="1799"/>
      <c r="J202" s="1799"/>
      <c r="K202" s="1799"/>
      <c r="L202" s="1799"/>
      <c r="M202" s="1798">
        <v>1186713087</v>
      </c>
      <c r="N202" s="228">
        <f t="shared" si="7"/>
        <v>0</v>
      </c>
      <c r="O202" s="129"/>
    </row>
    <row r="203" spans="1:15" ht="15" customHeight="1">
      <c r="A203" s="2">
        <f t="shared" si="6"/>
        <v>10</v>
      </c>
      <c r="B203" s="2388" t="s">
        <v>334</v>
      </c>
      <c r="C203" s="1802" t="s">
        <v>335</v>
      </c>
      <c r="D203" s="1799"/>
      <c r="E203" s="1798">
        <v>1184317871</v>
      </c>
      <c r="F203" s="1799"/>
      <c r="G203" s="1799"/>
      <c r="H203" s="1799"/>
      <c r="I203" s="1799"/>
      <c r="J203" s="1799"/>
      <c r="K203" s="1799"/>
      <c r="L203" s="1799"/>
      <c r="M203" s="1798">
        <v>1184317871</v>
      </c>
      <c r="N203" s="228">
        <f t="shared" si="7"/>
        <v>0</v>
      </c>
      <c r="O203" s="129"/>
    </row>
    <row r="204" spans="1:15" ht="15" customHeight="1">
      <c r="A204" s="2">
        <f t="shared" si="6"/>
        <v>32</v>
      </c>
      <c r="B204" s="2387" t="s">
        <v>337</v>
      </c>
      <c r="C204" s="1802" t="s">
        <v>338</v>
      </c>
      <c r="D204" s="1798">
        <v>692957260</v>
      </c>
      <c r="E204" s="1798">
        <v>76339351510</v>
      </c>
      <c r="F204" s="1799"/>
      <c r="G204" s="1799"/>
      <c r="H204" s="1799"/>
      <c r="I204" s="1799"/>
      <c r="J204" s="1798">
        <v>370227323902</v>
      </c>
      <c r="K204" s="1798">
        <v>443706362206</v>
      </c>
      <c r="L204" s="1798">
        <v>-890965994878</v>
      </c>
      <c r="M204" s="1800">
        <v>0</v>
      </c>
      <c r="N204" s="228">
        <f t="shared" si="7"/>
        <v>0</v>
      </c>
      <c r="O204" s="129">
        <f>ROUND(M204/1000,0)</f>
        <v>0</v>
      </c>
    </row>
    <row r="205" spans="1:15" ht="15" customHeight="1">
      <c r="A205" s="2">
        <f t="shared" si="6"/>
        <v>10</v>
      </c>
      <c r="B205" s="2388" t="s">
        <v>339</v>
      </c>
      <c r="C205" s="1802" t="s">
        <v>340</v>
      </c>
      <c r="D205" s="1798">
        <v>692957260</v>
      </c>
      <c r="E205" s="1798">
        <v>76339351510</v>
      </c>
      <c r="F205" s="1799"/>
      <c r="G205" s="1799"/>
      <c r="H205" s="1799"/>
      <c r="I205" s="1799"/>
      <c r="J205" s="1798">
        <v>370227323902</v>
      </c>
      <c r="K205" s="1798">
        <v>443706362206</v>
      </c>
      <c r="L205" s="1798">
        <v>-890965994878</v>
      </c>
      <c r="M205" s="1800">
        <v>0</v>
      </c>
      <c r="N205" s="228">
        <f t="shared" si="7"/>
        <v>0</v>
      </c>
      <c r="O205" s="129"/>
    </row>
    <row r="206" spans="1:15" ht="15" customHeight="1">
      <c r="A206" s="2">
        <f t="shared" si="6"/>
        <v>32</v>
      </c>
      <c r="B206" s="2387" t="s">
        <v>341</v>
      </c>
      <c r="C206" s="1802" t="s">
        <v>342</v>
      </c>
      <c r="D206" s="1798">
        <v>22816277590</v>
      </c>
      <c r="E206" s="1798">
        <v>101683296985</v>
      </c>
      <c r="F206" s="1798">
        <v>34499949</v>
      </c>
      <c r="G206" s="1798">
        <v>32308314</v>
      </c>
      <c r="H206" s="1798">
        <v>158284224</v>
      </c>
      <c r="I206" s="1798">
        <v>13700000</v>
      </c>
      <c r="J206" s="1798">
        <v>105006772211</v>
      </c>
      <c r="K206" s="1798">
        <v>4</v>
      </c>
      <c r="L206" s="1798">
        <v>-341275943</v>
      </c>
      <c r="M206" s="1798">
        <v>229403863334</v>
      </c>
      <c r="N206" s="228">
        <f t="shared" si="7"/>
        <v>0</v>
      </c>
      <c r="O206" s="129">
        <f>ROUND(M206/1000,0)</f>
        <v>229403863</v>
      </c>
    </row>
    <row r="207" spans="1:15" ht="15" customHeight="1">
      <c r="A207" s="2">
        <f t="shared" si="6"/>
        <v>10</v>
      </c>
      <c r="B207" s="2388" t="s">
        <v>343</v>
      </c>
      <c r="C207" s="1802" t="s">
        <v>344</v>
      </c>
      <c r="D207" s="1799"/>
      <c r="E207" s="1798">
        <v>9323293</v>
      </c>
      <c r="F207" s="1799"/>
      <c r="G207" s="1799"/>
      <c r="H207" s="1799"/>
      <c r="I207" s="1799"/>
      <c r="J207" s="1798">
        <v>825016235</v>
      </c>
      <c r="K207" s="1799"/>
      <c r="L207" s="1799"/>
      <c r="M207" s="1798">
        <v>834339528</v>
      </c>
      <c r="N207" s="228">
        <f t="shared" si="7"/>
        <v>0</v>
      </c>
      <c r="O207" s="129"/>
    </row>
    <row r="208" spans="1:15" ht="15" customHeight="1">
      <c r="A208" s="2">
        <f t="shared" si="6"/>
        <v>10</v>
      </c>
      <c r="B208" s="2388" t="s">
        <v>2658</v>
      </c>
      <c r="C208" s="1802" t="s">
        <v>2659</v>
      </c>
      <c r="D208" s="1799"/>
      <c r="E208" s="1799"/>
      <c r="F208" s="1799"/>
      <c r="G208" s="1799"/>
      <c r="H208" s="1799"/>
      <c r="I208" s="1799"/>
      <c r="J208" s="1798">
        <v>82172479</v>
      </c>
      <c r="K208" s="1799"/>
      <c r="L208" s="1799"/>
      <c r="M208" s="1798">
        <v>82172479</v>
      </c>
      <c r="N208" s="228">
        <f t="shared" si="7"/>
        <v>0</v>
      </c>
      <c r="O208" s="129"/>
    </row>
    <row r="209" spans="1:15" ht="15" customHeight="1">
      <c r="A209" s="2">
        <f t="shared" si="6"/>
        <v>10</v>
      </c>
      <c r="B209" s="2388" t="s">
        <v>345</v>
      </c>
      <c r="C209" s="1802" t="s">
        <v>346</v>
      </c>
      <c r="D209" s="1799"/>
      <c r="E209" s="1799"/>
      <c r="F209" s="1799"/>
      <c r="G209" s="1799"/>
      <c r="H209" s="1799"/>
      <c r="I209" s="1799"/>
      <c r="J209" s="1798">
        <v>32113313</v>
      </c>
      <c r="K209" s="1799"/>
      <c r="L209" s="1799"/>
      <c r="M209" s="1798">
        <v>32113313</v>
      </c>
      <c r="N209" s="228">
        <f t="shared" si="7"/>
        <v>0</v>
      </c>
      <c r="O209" s="129"/>
    </row>
    <row r="210" spans="1:15" ht="15" customHeight="1">
      <c r="A210" s="2">
        <f t="shared" si="6"/>
        <v>10</v>
      </c>
      <c r="B210" s="2388" t="s">
        <v>347</v>
      </c>
      <c r="C210" s="1802" t="s">
        <v>348</v>
      </c>
      <c r="D210" s="1799"/>
      <c r="E210" s="1799"/>
      <c r="F210" s="1799"/>
      <c r="G210" s="1799"/>
      <c r="H210" s="1799"/>
      <c r="I210" s="1799"/>
      <c r="J210" s="1798">
        <v>-4113802801</v>
      </c>
      <c r="K210" s="1799"/>
      <c r="L210" s="1799"/>
      <c r="M210" s="1798">
        <v>-4113802801</v>
      </c>
      <c r="N210" s="228">
        <f t="shared" si="7"/>
        <v>0</v>
      </c>
      <c r="O210" s="129"/>
    </row>
    <row r="211" spans="1:15" ht="15" customHeight="1">
      <c r="A211" s="2">
        <f t="shared" si="6"/>
        <v>10</v>
      </c>
      <c r="B211" s="2388" t="s">
        <v>349</v>
      </c>
      <c r="C211" s="1802" t="s">
        <v>350</v>
      </c>
      <c r="D211" s="1799"/>
      <c r="E211" s="1799"/>
      <c r="F211" s="1799"/>
      <c r="G211" s="1799"/>
      <c r="H211" s="1799"/>
      <c r="I211" s="1799"/>
      <c r="J211" s="1798">
        <v>7395600667</v>
      </c>
      <c r="K211" s="1799"/>
      <c r="L211" s="1799"/>
      <c r="M211" s="1798">
        <v>7395600667</v>
      </c>
      <c r="N211" s="228">
        <f t="shared" si="7"/>
        <v>0</v>
      </c>
      <c r="O211" s="129"/>
    </row>
    <row r="212" spans="1:15" ht="15" customHeight="1">
      <c r="A212" s="2">
        <f t="shared" si="6"/>
        <v>10</v>
      </c>
      <c r="B212" s="2388" t="s">
        <v>351</v>
      </c>
      <c r="C212" s="1802" t="s">
        <v>352</v>
      </c>
      <c r="D212" s="1798">
        <v>-3161834</v>
      </c>
      <c r="E212" s="1798">
        <v>-2512401584</v>
      </c>
      <c r="F212" s="1799"/>
      <c r="G212" s="1799"/>
      <c r="H212" s="1799"/>
      <c r="I212" s="1799"/>
      <c r="J212" s="1798">
        <v>-1735992565</v>
      </c>
      <c r="K212" s="1799"/>
      <c r="L212" s="1799"/>
      <c r="M212" s="1798">
        <v>-4251555983</v>
      </c>
      <c r="N212" s="228">
        <f t="shared" si="7"/>
        <v>0</v>
      </c>
      <c r="O212" s="129"/>
    </row>
    <row r="213" spans="1:15" ht="15" customHeight="1">
      <c r="A213" s="2">
        <f t="shared" si="6"/>
        <v>10</v>
      </c>
      <c r="B213" s="2388" t="s">
        <v>353</v>
      </c>
      <c r="C213" s="1802" t="s">
        <v>354</v>
      </c>
      <c r="D213" s="1799"/>
      <c r="E213" s="1799"/>
      <c r="F213" s="1799"/>
      <c r="G213" s="1799"/>
      <c r="H213" s="1799"/>
      <c r="I213" s="1799"/>
      <c r="J213" s="1798">
        <v>15933450</v>
      </c>
      <c r="K213" s="1799"/>
      <c r="L213" s="1799"/>
      <c r="M213" s="1798">
        <v>15933450</v>
      </c>
      <c r="N213" s="228">
        <f t="shared" si="7"/>
        <v>0</v>
      </c>
      <c r="O213" s="129"/>
    </row>
    <row r="214" spans="1:15" ht="15" customHeight="1">
      <c r="A214" s="2">
        <f t="shared" si="6"/>
        <v>10</v>
      </c>
      <c r="B214" s="2388" t="s">
        <v>355</v>
      </c>
      <c r="C214" s="1802" t="s">
        <v>356</v>
      </c>
      <c r="D214" s="1798">
        <v>869834484</v>
      </c>
      <c r="E214" s="1798">
        <v>10274333606</v>
      </c>
      <c r="F214" s="1799"/>
      <c r="G214" s="1799"/>
      <c r="H214" s="1799"/>
      <c r="I214" s="1799"/>
      <c r="J214" s="1798">
        <v>11950023469</v>
      </c>
      <c r="K214" s="1799"/>
      <c r="L214" s="1798">
        <v>-113794722</v>
      </c>
      <c r="M214" s="1798">
        <v>22980396837</v>
      </c>
      <c r="N214" s="228">
        <f t="shared" si="7"/>
        <v>0</v>
      </c>
      <c r="O214" s="129"/>
    </row>
    <row r="215" spans="1:15" ht="15" customHeight="1">
      <c r="A215" s="2">
        <f t="shared" si="6"/>
        <v>10</v>
      </c>
      <c r="B215" s="2388" t="s">
        <v>357</v>
      </c>
      <c r="C215" s="1802" t="s">
        <v>358</v>
      </c>
      <c r="D215" s="1798">
        <v>-1807700010</v>
      </c>
      <c r="E215" s="1798">
        <v>-2483922398</v>
      </c>
      <c r="F215" s="1799"/>
      <c r="G215" s="1799"/>
      <c r="H215" s="1799"/>
      <c r="I215" s="1799"/>
      <c r="J215" s="1798">
        <v>-1115204166</v>
      </c>
      <c r="K215" s="1799"/>
      <c r="L215" s="1799"/>
      <c r="M215" s="1798">
        <v>-5406826574</v>
      </c>
      <c r="N215" s="228">
        <f t="shared" si="7"/>
        <v>0</v>
      </c>
      <c r="O215" s="129"/>
    </row>
    <row r="216" spans="1:15" ht="15" customHeight="1">
      <c r="A216" s="2">
        <f t="shared" si="6"/>
        <v>10</v>
      </c>
      <c r="B216" s="2388" t="s">
        <v>359</v>
      </c>
      <c r="C216" s="1802" t="s">
        <v>360</v>
      </c>
      <c r="D216" s="1798">
        <v>23749379406</v>
      </c>
      <c r="E216" s="1798">
        <v>96269082535</v>
      </c>
      <c r="F216" s="1798">
        <v>13700000</v>
      </c>
      <c r="G216" s="1798">
        <v>13700000</v>
      </c>
      <c r="H216" s="1798">
        <v>13700000</v>
      </c>
      <c r="I216" s="1798">
        <v>13700000</v>
      </c>
      <c r="J216" s="1798">
        <v>81711800717</v>
      </c>
      <c r="K216" s="1799"/>
      <c r="L216" s="1798">
        <v>-227481221</v>
      </c>
      <c r="M216" s="1798">
        <v>201557581437</v>
      </c>
      <c r="N216" s="228">
        <f t="shared" si="7"/>
        <v>0</v>
      </c>
      <c r="O216" s="129"/>
    </row>
    <row r="217" spans="1:15" ht="15" customHeight="1">
      <c r="A217" s="2">
        <f t="shared" si="6"/>
        <v>10</v>
      </c>
      <c r="B217" s="2388" t="s">
        <v>361</v>
      </c>
      <c r="C217" s="1802" t="s">
        <v>362</v>
      </c>
      <c r="D217" s="1798">
        <v>-212764803</v>
      </c>
      <c r="E217" s="1798">
        <v>-1714662497</v>
      </c>
      <c r="F217" s="1798">
        <v>-89465388</v>
      </c>
      <c r="G217" s="1798">
        <v>-48481436</v>
      </c>
      <c r="H217" s="1798">
        <v>-517413616</v>
      </c>
      <c r="I217" s="1798">
        <v>-873950682</v>
      </c>
      <c r="J217" s="1798">
        <v>-61442275201</v>
      </c>
      <c r="K217" s="1799"/>
      <c r="L217" s="1799"/>
      <c r="M217" s="1798">
        <v>-64899013623</v>
      </c>
      <c r="N217" s="228">
        <f t="shared" si="7"/>
        <v>0</v>
      </c>
      <c r="O217" s="129"/>
    </row>
    <row r="218" spans="1:15" ht="15" customHeight="1">
      <c r="A218" s="2">
        <f t="shared" si="6"/>
        <v>10</v>
      </c>
      <c r="B218" s="2388" t="s">
        <v>363</v>
      </c>
      <c r="C218" s="1802" t="s">
        <v>364</v>
      </c>
      <c r="D218" s="1798">
        <v>216008265</v>
      </c>
      <c r="E218" s="1798">
        <v>1824360627</v>
      </c>
      <c r="F218" s="1798">
        <v>110265337</v>
      </c>
      <c r="G218" s="1798">
        <v>67089750</v>
      </c>
      <c r="H218" s="1798">
        <v>661997840</v>
      </c>
      <c r="I218" s="1798">
        <v>873950682</v>
      </c>
      <c r="J218" s="1798">
        <v>71081371810</v>
      </c>
      <c r="K218" s="1799"/>
      <c r="L218" s="1799"/>
      <c r="M218" s="1798">
        <v>74835044311</v>
      </c>
      <c r="N218" s="228">
        <f t="shared" si="7"/>
        <v>0</v>
      </c>
      <c r="O218" s="129"/>
    </row>
    <row r="219" spans="1:15" ht="15" customHeight="1">
      <c r="A219" s="2">
        <f t="shared" si="6"/>
        <v>10</v>
      </c>
      <c r="B219" s="2388" t="s">
        <v>2182</v>
      </c>
      <c r="C219" s="1802" t="s">
        <v>2141</v>
      </c>
      <c r="D219" s="1799"/>
      <c r="E219" s="1799"/>
      <c r="F219" s="1799"/>
      <c r="G219" s="1799"/>
      <c r="H219" s="1799"/>
      <c r="I219" s="1799"/>
      <c r="J219" s="1799"/>
      <c r="K219" s="1798">
        <v>-8221613</v>
      </c>
      <c r="L219" s="1799"/>
      <c r="M219" s="1798">
        <v>-8221613</v>
      </c>
      <c r="N219" s="228">
        <f t="shared" si="7"/>
        <v>0</v>
      </c>
      <c r="O219" s="129"/>
    </row>
    <row r="220" spans="1:15" ht="15" customHeight="1">
      <c r="A220" s="2">
        <f t="shared" si="6"/>
        <v>10</v>
      </c>
      <c r="B220" s="2388" t="s">
        <v>2183</v>
      </c>
      <c r="C220" s="1802" t="s">
        <v>364</v>
      </c>
      <c r="D220" s="1799"/>
      <c r="E220" s="1799"/>
      <c r="F220" s="1799"/>
      <c r="G220" s="1799"/>
      <c r="H220" s="1799"/>
      <c r="I220" s="1799"/>
      <c r="J220" s="1799"/>
      <c r="K220" s="1798">
        <v>8221617</v>
      </c>
      <c r="L220" s="1799"/>
      <c r="M220" s="1798">
        <v>8221617</v>
      </c>
      <c r="N220" s="228">
        <f t="shared" si="7"/>
        <v>0</v>
      </c>
      <c r="O220" s="129"/>
    </row>
    <row r="221" spans="1:15" ht="15" customHeight="1">
      <c r="A221" s="2">
        <f t="shared" si="6"/>
        <v>10</v>
      </c>
      <c r="B221" s="2388" t="s">
        <v>365</v>
      </c>
      <c r="C221" s="1802" t="s">
        <v>366</v>
      </c>
      <c r="D221" s="1798">
        <v>4682082</v>
      </c>
      <c r="E221" s="1798">
        <v>17183403</v>
      </c>
      <c r="F221" s="1799"/>
      <c r="G221" s="1799"/>
      <c r="H221" s="1799"/>
      <c r="I221" s="1799"/>
      <c r="J221" s="1798">
        <v>124500980</v>
      </c>
      <c r="K221" s="1799"/>
      <c r="L221" s="1799"/>
      <c r="M221" s="1798">
        <v>146366465</v>
      </c>
      <c r="N221" s="228">
        <f t="shared" si="7"/>
        <v>0</v>
      </c>
      <c r="O221" s="129"/>
    </row>
    <row r="222" spans="1:15" ht="15" customHeight="1">
      <c r="A222" s="2">
        <f t="shared" si="6"/>
        <v>10</v>
      </c>
      <c r="B222" s="2388" t="s">
        <v>367</v>
      </c>
      <c r="C222" s="1802" t="s">
        <v>368</v>
      </c>
      <c r="D222" s="1799"/>
      <c r="E222" s="1799"/>
      <c r="F222" s="1799"/>
      <c r="G222" s="1799"/>
      <c r="H222" s="1799"/>
      <c r="I222" s="1799"/>
      <c r="J222" s="1798">
        <v>230198639</v>
      </c>
      <c r="K222" s="1799"/>
      <c r="L222" s="1799"/>
      <c r="M222" s="1798">
        <v>230198639</v>
      </c>
      <c r="N222" s="228">
        <f t="shared" si="7"/>
        <v>0</v>
      </c>
      <c r="O222" s="129"/>
    </row>
    <row r="223" spans="1:15" ht="15" customHeight="1">
      <c r="A223" s="2">
        <f t="shared" si="6"/>
        <v>10</v>
      </c>
      <c r="B223" s="2388" t="s">
        <v>369</v>
      </c>
      <c r="C223" s="1802" t="s">
        <v>370</v>
      </c>
      <c r="D223" s="1799"/>
      <c r="E223" s="1799"/>
      <c r="F223" s="1799"/>
      <c r="G223" s="1799"/>
      <c r="H223" s="1799"/>
      <c r="I223" s="1799"/>
      <c r="J223" s="1798">
        <v>-34684815</v>
      </c>
      <c r="K223" s="1799"/>
      <c r="L223" s="1799"/>
      <c r="M223" s="1798">
        <v>-34684815</v>
      </c>
      <c r="N223" s="228">
        <f t="shared" si="7"/>
        <v>0</v>
      </c>
      <c r="O223" s="129"/>
    </row>
    <row r="224" spans="1:15" ht="15" customHeight="1">
      <c r="A224" s="2">
        <f t="shared" si="6"/>
        <v>9</v>
      </c>
      <c r="B224" s="2387" t="s">
        <v>371</v>
      </c>
      <c r="C224" s="1802" t="s">
        <v>372</v>
      </c>
      <c r="D224" s="1799"/>
      <c r="E224" s="1799"/>
      <c r="F224" s="1799"/>
      <c r="G224" s="1799"/>
      <c r="H224" s="1799"/>
      <c r="I224" s="1799"/>
      <c r="J224" s="1798">
        <v>33823049472</v>
      </c>
      <c r="K224" s="1798">
        <v>271348419004</v>
      </c>
      <c r="L224" s="1799"/>
      <c r="M224" s="1798">
        <v>305171468476</v>
      </c>
      <c r="N224" s="228">
        <f t="shared" si="7"/>
        <v>0</v>
      </c>
      <c r="O224" s="129">
        <f>ROUND(M224/1000,0)</f>
        <v>305171468</v>
      </c>
    </row>
    <row r="225" spans="1:15" ht="15" customHeight="1">
      <c r="A225" s="2">
        <f t="shared" si="6"/>
        <v>10</v>
      </c>
      <c r="B225" s="2388" t="s">
        <v>373</v>
      </c>
      <c r="C225" s="1802" t="s">
        <v>374</v>
      </c>
      <c r="D225" s="1799"/>
      <c r="E225" s="1799"/>
      <c r="F225" s="1799"/>
      <c r="G225" s="1799"/>
      <c r="H225" s="1799"/>
      <c r="I225" s="1799"/>
      <c r="J225" s="1798">
        <v>33823049472</v>
      </c>
      <c r="K225" s="1798">
        <v>271348419004</v>
      </c>
      <c r="L225" s="1799"/>
      <c r="M225" s="1798">
        <v>305171468476</v>
      </c>
      <c r="N225" s="228">
        <f t="shared" si="7"/>
        <v>0</v>
      </c>
      <c r="O225" s="129"/>
    </row>
    <row r="226" spans="1:15" ht="15" customHeight="1">
      <c r="A226" s="2">
        <f t="shared" si="6"/>
        <v>31</v>
      </c>
      <c r="B226" s="2387" t="s">
        <v>375</v>
      </c>
      <c r="C226" s="1802" t="s">
        <v>376</v>
      </c>
      <c r="D226" s="1798">
        <v>78684369323</v>
      </c>
      <c r="E226" s="1798">
        <v>242884249371</v>
      </c>
      <c r="F226" s="1798">
        <v>830517571</v>
      </c>
      <c r="G226" s="1798">
        <v>2417474100</v>
      </c>
      <c r="H226" s="1798">
        <v>5152796882</v>
      </c>
      <c r="I226" s="1798">
        <v>2879758709</v>
      </c>
      <c r="J226" s="1798">
        <v>1513381437934</v>
      </c>
      <c r="K226" s="1800">
        <v>0</v>
      </c>
      <c r="L226" s="1798">
        <v>-656661215</v>
      </c>
      <c r="M226" s="1798">
        <v>1845573942675</v>
      </c>
      <c r="N226" s="228">
        <f t="shared" si="7"/>
        <v>0</v>
      </c>
      <c r="O226" s="129">
        <f>ROUND(M226/1000,0)</f>
        <v>1845573943</v>
      </c>
    </row>
    <row r="227" spans="1:15" ht="15" customHeight="1">
      <c r="A227" s="2">
        <f t="shared" si="6"/>
        <v>10</v>
      </c>
      <c r="B227" s="2388" t="s">
        <v>377</v>
      </c>
      <c r="C227" s="1802" t="s">
        <v>378</v>
      </c>
      <c r="D227" s="1798">
        <v>30422611</v>
      </c>
      <c r="E227" s="1798">
        <v>37031954</v>
      </c>
      <c r="F227" s="1798">
        <v>41424474</v>
      </c>
      <c r="G227" s="1798">
        <v>604362912</v>
      </c>
      <c r="H227" s="1798">
        <v>683641618</v>
      </c>
      <c r="I227" s="1799"/>
      <c r="J227" s="1798">
        <v>571163459</v>
      </c>
      <c r="K227" s="1799"/>
      <c r="L227" s="1799"/>
      <c r="M227" s="1798">
        <v>1968047028</v>
      </c>
      <c r="N227" s="228">
        <f t="shared" si="7"/>
        <v>0</v>
      </c>
      <c r="O227" s="129"/>
    </row>
    <row r="228" spans="1:15" ht="15" customHeight="1">
      <c r="A228" s="2">
        <f t="shared" si="6"/>
        <v>10</v>
      </c>
      <c r="B228" s="2388" t="s">
        <v>379</v>
      </c>
      <c r="C228" s="1802" t="s">
        <v>380</v>
      </c>
      <c r="D228" s="1798">
        <v>-30422608</v>
      </c>
      <c r="E228" s="1798">
        <v>-37031951</v>
      </c>
      <c r="F228" s="1798">
        <v>-41424474</v>
      </c>
      <c r="G228" s="1798">
        <v>-251503742</v>
      </c>
      <c r="H228" s="1798">
        <v>-379956115</v>
      </c>
      <c r="I228" s="1799"/>
      <c r="J228" s="1798">
        <v>-563738763</v>
      </c>
      <c r="K228" s="1799"/>
      <c r="L228" s="1799"/>
      <c r="M228" s="1798">
        <v>-1304077653</v>
      </c>
      <c r="N228" s="228">
        <f t="shared" si="7"/>
        <v>0</v>
      </c>
      <c r="O228" s="129"/>
    </row>
    <row r="229" spans="1:15" ht="15" customHeight="1">
      <c r="A229" s="2">
        <f t="shared" si="6"/>
        <v>10</v>
      </c>
      <c r="B229" s="2388" t="s">
        <v>2184</v>
      </c>
      <c r="C229" s="1802" t="s">
        <v>400</v>
      </c>
      <c r="D229" s="1799"/>
      <c r="E229" s="1799"/>
      <c r="F229" s="1799"/>
      <c r="G229" s="1799"/>
      <c r="H229" s="1799"/>
      <c r="I229" s="1799"/>
      <c r="J229" s="1799"/>
      <c r="K229" s="1798">
        <v>9948046</v>
      </c>
      <c r="L229" s="1799"/>
      <c r="M229" s="1798">
        <v>9948046</v>
      </c>
      <c r="N229" s="228">
        <f t="shared" si="7"/>
        <v>0</v>
      </c>
      <c r="O229" s="129"/>
    </row>
    <row r="230" spans="1:15" ht="15" customHeight="1">
      <c r="A230" s="2">
        <f t="shared" si="6"/>
        <v>10</v>
      </c>
      <c r="B230" s="2388" t="s">
        <v>2185</v>
      </c>
      <c r="C230" s="1802" t="s">
        <v>406</v>
      </c>
      <c r="D230" s="1799"/>
      <c r="E230" s="1799"/>
      <c r="F230" s="1799"/>
      <c r="G230" s="1799"/>
      <c r="H230" s="1799"/>
      <c r="I230" s="1799"/>
      <c r="J230" s="1799"/>
      <c r="K230" s="1798">
        <v>33666829</v>
      </c>
      <c r="L230" s="1799"/>
      <c r="M230" s="1798">
        <v>33666829</v>
      </c>
      <c r="N230" s="228">
        <f t="shared" si="7"/>
        <v>0</v>
      </c>
      <c r="O230" s="129"/>
    </row>
    <row r="231" spans="1:15" ht="15" customHeight="1">
      <c r="A231" s="2">
        <f t="shared" si="6"/>
        <v>10</v>
      </c>
      <c r="B231" s="2388" t="s">
        <v>2186</v>
      </c>
      <c r="C231" s="1802" t="s">
        <v>2142</v>
      </c>
      <c r="D231" s="1799"/>
      <c r="E231" s="1799"/>
      <c r="F231" s="1799"/>
      <c r="G231" s="1799"/>
      <c r="H231" s="1799"/>
      <c r="I231" s="1799"/>
      <c r="J231" s="1799"/>
      <c r="K231" s="1798">
        <v>-9948046</v>
      </c>
      <c r="L231" s="1799"/>
      <c r="M231" s="1798">
        <v>-9948046</v>
      </c>
      <c r="N231" s="228">
        <f t="shared" si="7"/>
        <v>0</v>
      </c>
      <c r="O231" s="129"/>
    </row>
    <row r="232" spans="1:15" ht="15" customHeight="1">
      <c r="A232" s="2">
        <f t="shared" si="6"/>
        <v>10</v>
      </c>
      <c r="B232" s="2388" t="s">
        <v>2187</v>
      </c>
      <c r="C232" s="1802" t="s">
        <v>438</v>
      </c>
      <c r="D232" s="1799"/>
      <c r="E232" s="1799"/>
      <c r="F232" s="1799"/>
      <c r="G232" s="1799"/>
      <c r="H232" s="1799"/>
      <c r="I232" s="1799"/>
      <c r="J232" s="1799"/>
      <c r="K232" s="1798">
        <v>-33666827</v>
      </c>
      <c r="L232" s="1799"/>
      <c r="M232" s="1798">
        <v>-33666827</v>
      </c>
      <c r="N232" s="228">
        <f t="shared" si="7"/>
        <v>0</v>
      </c>
      <c r="O232" s="129"/>
    </row>
    <row r="233" spans="1:15" ht="15" customHeight="1">
      <c r="A233" s="2">
        <f t="shared" si="6"/>
        <v>10</v>
      </c>
      <c r="B233" s="2388" t="s">
        <v>381</v>
      </c>
      <c r="C233" s="1802" t="s">
        <v>382</v>
      </c>
      <c r="D233" s="1798">
        <v>8508785247</v>
      </c>
      <c r="E233" s="1798">
        <v>87509018722</v>
      </c>
      <c r="F233" s="1799"/>
      <c r="G233" s="1799"/>
      <c r="H233" s="1798">
        <v>587024145</v>
      </c>
      <c r="I233" s="1799"/>
      <c r="J233" s="1798">
        <v>262174303521</v>
      </c>
      <c r="K233" s="1799"/>
      <c r="L233" s="1798">
        <v>-239838666</v>
      </c>
      <c r="M233" s="1798">
        <v>358539292969</v>
      </c>
      <c r="N233" s="228">
        <f t="shared" si="7"/>
        <v>0</v>
      </c>
      <c r="O233" s="129"/>
    </row>
    <row r="234" spans="1:15" ht="15" customHeight="1">
      <c r="A234" s="2">
        <f t="shared" si="6"/>
        <v>10</v>
      </c>
      <c r="B234" s="2388" t="s">
        <v>383</v>
      </c>
      <c r="C234" s="1802" t="s">
        <v>384</v>
      </c>
      <c r="D234" s="1798">
        <v>3968789913</v>
      </c>
      <c r="E234" s="1798">
        <v>8856112626</v>
      </c>
      <c r="F234" s="1798">
        <v>77861594</v>
      </c>
      <c r="G234" s="1798">
        <v>11265435</v>
      </c>
      <c r="H234" s="1798">
        <v>2172766395</v>
      </c>
      <c r="I234" s="1798">
        <v>1728000</v>
      </c>
      <c r="J234" s="1798">
        <v>81494161894</v>
      </c>
      <c r="K234" s="1799"/>
      <c r="L234" s="1798">
        <v>-382711450</v>
      </c>
      <c r="M234" s="1798">
        <v>96199974407</v>
      </c>
      <c r="N234" s="228">
        <f t="shared" si="7"/>
        <v>0</v>
      </c>
      <c r="O234" s="129"/>
    </row>
    <row r="235" spans="1:15" ht="15" customHeight="1">
      <c r="A235" s="2">
        <f t="shared" si="6"/>
        <v>10</v>
      </c>
      <c r="B235" s="2388" t="s">
        <v>385</v>
      </c>
      <c r="C235" s="1802" t="s">
        <v>386</v>
      </c>
      <c r="D235" s="1798">
        <v>2217499759</v>
      </c>
      <c r="E235" s="1798">
        <v>5031991536</v>
      </c>
      <c r="F235" s="1798">
        <v>958595</v>
      </c>
      <c r="G235" s="1799"/>
      <c r="H235" s="1798">
        <v>217667181</v>
      </c>
      <c r="I235" s="1799"/>
      <c r="J235" s="1798">
        <v>46095931692</v>
      </c>
      <c r="K235" s="1799"/>
      <c r="L235" s="1798">
        <v>-36966681</v>
      </c>
      <c r="M235" s="1798">
        <v>53527082082</v>
      </c>
      <c r="N235" s="228">
        <f t="shared" si="7"/>
        <v>0</v>
      </c>
      <c r="O235" s="129"/>
    </row>
    <row r="236" spans="1:15" ht="15" customHeight="1">
      <c r="A236" s="2">
        <f t="shared" si="6"/>
        <v>10</v>
      </c>
      <c r="B236" s="2388" t="s">
        <v>387</v>
      </c>
      <c r="C236" s="1802" t="s">
        <v>388</v>
      </c>
      <c r="D236" s="1798">
        <v>42066158968</v>
      </c>
      <c r="E236" s="1798">
        <v>70157860191</v>
      </c>
      <c r="F236" s="1799"/>
      <c r="G236" s="1799"/>
      <c r="H236" s="1799"/>
      <c r="I236" s="1799"/>
      <c r="J236" s="1798">
        <v>360116747288</v>
      </c>
      <c r="K236" s="1799"/>
      <c r="L236" s="1799"/>
      <c r="M236" s="1798">
        <v>472340766447</v>
      </c>
      <c r="N236" s="228">
        <f t="shared" si="7"/>
        <v>0</v>
      </c>
      <c r="O236" s="129"/>
    </row>
    <row r="237" spans="1:15" ht="15" customHeight="1">
      <c r="A237" s="2">
        <f t="shared" si="6"/>
        <v>10</v>
      </c>
      <c r="B237" s="2388" t="s">
        <v>389</v>
      </c>
      <c r="C237" s="1802" t="s">
        <v>390</v>
      </c>
      <c r="D237" s="1798">
        <v>9469271107</v>
      </c>
      <c r="E237" s="1798">
        <v>68878604345</v>
      </c>
      <c r="F237" s="1799"/>
      <c r="G237" s="1799"/>
      <c r="H237" s="1799"/>
      <c r="I237" s="1799"/>
      <c r="J237" s="1798">
        <v>504537031753</v>
      </c>
      <c r="K237" s="1799"/>
      <c r="L237" s="1799"/>
      <c r="M237" s="1798">
        <v>582884907205</v>
      </c>
      <c r="N237" s="228">
        <f t="shared" si="7"/>
        <v>0</v>
      </c>
      <c r="O237" s="129"/>
    </row>
    <row r="238" spans="1:15" ht="15" customHeight="1">
      <c r="A238" s="2">
        <f t="shared" si="6"/>
        <v>10</v>
      </c>
      <c r="B238" s="2388" t="s">
        <v>391</v>
      </c>
      <c r="C238" s="1802" t="s">
        <v>392</v>
      </c>
      <c r="D238" s="1798">
        <v>13400959157</v>
      </c>
      <c r="E238" s="1798">
        <v>13952856619</v>
      </c>
      <c r="F238" s="1799"/>
      <c r="G238" s="1799"/>
      <c r="H238" s="1799"/>
      <c r="I238" s="1799"/>
      <c r="J238" s="1798">
        <v>530955907277</v>
      </c>
      <c r="K238" s="1799"/>
      <c r="L238" s="1799"/>
      <c r="M238" s="1798">
        <v>558309723053</v>
      </c>
      <c r="N238" s="228">
        <f t="shared" si="7"/>
        <v>0</v>
      </c>
      <c r="O238" s="129"/>
    </row>
    <row r="239" spans="1:15" ht="15" customHeight="1">
      <c r="A239" s="2">
        <f t="shared" si="6"/>
        <v>10</v>
      </c>
      <c r="B239" s="2388" t="s">
        <v>393</v>
      </c>
      <c r="C239" s="1802" t="s">
        <v>394</v>
      </c>
      <c r="D239" s="1798">
        <v>679423519</v>
      </c>
      <c r="E239" s="1798">
        <v>1</v>
      </c>
      <c r="F239" s="1798">
        <v>32109667</v>
      </c>
      <c r="G239" s="1799"/>
      <c r="H239" s="1799"/>
      <c r="I239" s="1798">
        <v>2332475979</v>
      </c>
      <c r="J239" s="1798">
        <v>238250488337</v>
      </c>
      <c r="K239" s="1799"/>
      <c r="L239" s="1799"/>
      <c r="M239" s="1798">
        <v>241294497503</v>
      </c>
      <c r="N239" s="228">
        <f t="shared" si="7"/>
        <v>0</v>
      </c>
      <c r="O239" s="129"/>
    </row>
    <row r="240" spans="1:15" ht="15" customHeight="1">
      <c r="A240" s="2">
        <f t="shared" si="6"/>
        <v>10</v>
      </c>
      <c r="B240" s="2388" t="s">
        <v>395</v>
      </c>
      <c r="C240" s="1802" t="s">
        <v>396</v>
      </c>
      <c r="D240" s="1798">
        <v>11260690674</v>
      </c>
      <c r="E240" s="1798">
        <v>21518187204</v>
      </c>
      <c r="F240" s="1798">
        <v>49674568</v>
      </c>
      <c r="G240" s="1798">
        <v>230762868</v>
      </c>
      <c r="H240" s="1798">
        <v>242669811</v>
      </c>
      <c r="I240" s="1798">
        <v>2436615285</v>
      </c>
      <c r="J240" s="1798">
        <v>165607961879</v>
      </c>
      <c r="K240" s="1799"/>
      <c r="L240" s="1798">
        <v>-17942840</v>
      </c>
      <c r="M240" s="1798">
        <v>201328619449</v>
      </c>
      <c r="N240" s="228">
        <f t="shared" si="7"/>
        <v>0</v>
      </c>
      <c r="O240" s="129"/>
    </row>
    <row r="241" spans="1:15" ht="15" customHeight="1">
      <c r="A241" s="2">
        <f t="shared" si="6"/>
        <v>10</v>
      </c>
      <c r="B241" s="2388" t="s">
        <v>397</v>
      </c>
      <c r="C241" s="1802" t="s">
        <v>398</v>
      </c>
      <c r="D241" s="1798">
        <v>17228210039</v>
      </c>
      <c r="E241" s="1798">
        <v>42240436655</v>
      </c>
      <c r="F241" s="1798">
        <v>1123154808</v>
      </c>
      <c r="G241" s="1798">
        <v>1637682904</v>
      </c>
      <c r="H241" s="1798">
        <v>5934739903</v>
      </c>
      <c r="I241" s="1798">
        <v>2057887613</v>
      </c>
      <c r="J241" s="1798">
        <v>397866680853</v>
      </c>
      <c r="K241" s="1798">
        <v>45737587</v>
      </c>
      <c r="L241" s="1798">
        <v>-248058119</v>
      </c>
      <c r="M241" s="1798">
        <v>467886472243</v>
      </c>
      <c r="N241" s="228">
        <f t="shared" si="7"/>
        <v>0</v>
      </c>
      <c r="O241" s="129"/>
    </row>
    <row r="242" spans="1:15" ht="15" customHeight="1">
      <c r="A242" s="2">
        <f t="shared" si="6"/>
        <v>10</v>
      </c>
      <c r="B242" s="2388" t="s">
        <v>399</v>
      </c>
      <c r="C242" s="1802" t="s">
        <v>400</v>
      </c>
      <c r="D242" s="1798">
        <v>31481602</v>
      </c>
      <c r="E242" s="1798">
        <v>167418696</v>
      </c>
      <c r="F242" s="1798">
        <v>198237170</v>
      </c>
      <c r="G242" s="1798">
        <v>64767513</v>
      </c>
      <c r="H242" s="1798">
        <v>223208930</v>
      </c>
      <c r="I242" s="1799"/>
      <c r="J242" s="1798">
        <v>14840816714</v>
      </c>
      <c r="K242" s="1799"/>
      <c r="L242" s="1798">
        <v>-118549</v>
      </c>
      <c r="M242" s="1798">
        <v>15525812076</v>
      </c>
      <c r="N242" s="228">
        <f t="shared" si="7"/>
        <v>0</v>
      </c>
      <c r="O242" s="129"/>
    </row>
    <row r="243" spans="1:15" ht="15" customHeight="1">
      <c r="A243" s="2">
        <f t="shared" si="6"/>
        <v>10</v>
      </c>
      <c r="B243" s="2388" t="s">
        <v>401</v>
      </c>
      <c r="C243" s="1802" t="s">
        <v>402</v>
      </c>
      <c r="D243" s="1799"/>
      <c r="E243" s="1800">
        <v>0</v>
      </c>
      <c r="F243" s="1798">
        <v>70227166</v>
      </c>
      <c r="G243" s="1799"/>
      <c r="H243" s="1799"/>
      <c r="I243" s="1799"/>
      <c r="J243" s="1800">
        <v>0</v>
      </c>
      <c r="K243" s="1799"/>
      <c r="L243" s="1799"/>
      <c r="M243" s="1798">
        <v>70227166</v>
      </c>
      <c r="N243" s="228">
        <f t="shared" si="7"/>
        <v>0</v>
      </c>
      <c r="O243" s="129"/>
    </row>
    <row r="244" spans="1:15" ht="15" customHeight="1">
      <c r="A244" s="2">
        <f t="shared" si="6"/>
        <v>10</v>
      </c>
      <c r="B244" s="2388" t="s">
        <v>403</v>
      </c>
      <c r="C244" s="1802" t="s">
        <v>404</v>
      </c>
      <c r="D244" s="1798">
        <v>8088270</v>
      </c>
      <c r="E244" s="1798">
        <v>7170006</v>
      </c>
      <c r="F244" s="1798">
        <v>77735350</v>
      </c>
      <c r="G244" s="1798">
        <v>95845524</v>
      </c>
      <c r="H244" s="1799"/>
      <c r="I244" s="1799"/>
      <c r="J244" s="1798">
        <v>5583196818</v>
      </c>
      <c r="K244" s="1799"/>
      <c r="L244" s="1799"/>
      <c r="M244" s="1798">
        <v>5772035968</v>
      </c>
      <c r="N244" s="228">
        <f t="shared" si="7"/>
        <v>0</v>
      </c>
      <c r="O244" s="129"/>
    </row>
    <row r="245" spans="1:15" ht="15" customHeight="1">
      <c r="A245" s="2">
        <f t="shared" si="6"/>
        <v>10</v>
      </c>
      <c r="B245" s="2388" t="s">
        <v>405</v>
      </c>
      <c r="C245" s="1802" t="s">
        <v>406</v>
      </c>
      <c r="D245" s="1798">
        <v>47608291</v>
      </c>
      <c r="E245" s="1798">
        <v>372247884</v>
      </c>
      <c r="F245" s="1798">
        <v>24270560</v>
      </c>
      <c r="G245" s="1798">
        <v>143260772</v>
      </c>
      <c r="H245" s="1798">
        <v>453467121</v>
      </c>
      <c r="I245" s="1799"/>
      <c r="J245" s="1798">
        <v>5745422027</v>
      </c>
      <c r="K245" s="1799"/>
      <c r="L245" s="1798">
        <v>-42121355</v>
      </c>
      <c r="M245" s="1798">
        <v>6744155300</v>
      </c>
      <c r="N245" s="228">
        <f t="shared" si="7"/>
        <v>0</v>
      </c>
      <c r="O245" s="129"/>
    </row>
    <row r="246" spans="1:15" ht="15" customHeight="1">
      <c r="A246" s="2">
        <f t="shared" si="6"/>
        <v>10</v>
      </c>
      <c r="B246" s="2388" t="s">
        <v>407</v>
      </c>
      <c r="C246" s="1802" t="s">
        <v>408</v>
      </c>
      <c r="D246" s="1798">
        <v>8644930335</v>
      </c>
      <c r="E246" s="1798">
        <v>19791564896</v>
      </c>
      <c r="F246" s="1798">
        <v>123166235</v>
      </c>
      <c r="G246" s="1798">
        <v>520525346</v>
      </c>
      <c r="H246" s="1798">
        <v>425333036</v>
      </c>
      <c r="I246" s="1798">
        <v>790589838</v>
      </c>
      <c r="J246" s="1798">
        <v>202544296814</v>
      </c>
      <c r="K246" s="1799"/>
      <c r="L246" s="1799"/>
      <c r="M246" s="1798">
        <v>232840406500</v>
      </c>
      <c r="N246" s="228">
        <f t="shared" si="7"/>
        <v>0</v>
      </c>
      <c r="O246" s="129"/>
    </row>
    <row r="247" spans="1:15" ht="15" customHeight="1">
      <c r="A247" s="2">
        <f t="shared" si="6"/>
        <v>10</v>
      </c>
      <c r="B247" s="2388" t="s">
        <v>409</v>
      </c>
      <c r="C247" s="1802" t="s">
        <v>410</v>
      </c>
      <c r="D247" s="1799"/>
      <c r="E247" s="1798">
        <v>304529064</v>
      </c>
      <c r="F247" s="1799"/>
      <c r="G247" s="1799"/>
      <c r="H247" s="1799"/>
      <c r="I247" s="1799"/>
      <c r="J247" s="1798">
        <v>-825016235</v>
      </c>
      <c r="K247" s="1799"/>
      <c r="L247" s="1799"/>
      <c r="M247" s="1798">
        <v>-520487171</v>
      </c>
      <c r="N247" s="228">
        <f t="shared" si="7"/>
        <v>0</v>
      </c>
      <c r="O247" s="129"/>
    </row>
    <row r="248" spans="1:15" ht="15" customHeight="1">
      <c r="A248" s="2">
        <f t="shared" si="6"/>
        <v>10</v>
      </c>
      <c r="B248" s="2388" t="s">
        <v>411</v>
      </c>
      <c r="C248" s="1802" t="s">
        <v>412</v>
      </c>
      <c r="D248" s="1798">
        <v>1271865412</v>
      </c>
      <c r="E248" s="1798">
        <v>6599971354</v>
      </c>
      <c r="F248" s="1798">
        <v>80449656</v>
      </c>
      <c r="G248" s="1800">
        <v>0</v>
      </c>
      <c r="H248" s="1798">
        <v>25101699</v>
      </c>
      <c r="I248" s="1798">
        <v>2004000</v>
      </c>
      <c r="J248" s="1798">
        <v>20621431905</v>
      </c>
      <c r="K248" s="1799"/>
      <c r="L248" s="1799"/>
      <c r="M248" s="1798">
        <v>28600824026</v>
      </c>
      <c r="N248" s="228">
        <f t="shared" si="7"/>
        <v>0</v>
      </c>
      <c r="O248" s="129"/>
    </row>
    <row r="249" spans="1:15" ht="15" customHeight="1">
      <c r="A249" s="2">
        <f t="shared" si="6"/>
        <v>10</v>
      </c>
      <c r="B249" s="2388" t="s">
        <v>413</v>
      </c>
      <c r="C249" s="1802" t="s">
        <v>414</v>
      </c>
      <c r="D249" s="1798">
        <v>243441722</v>
      </c>
      <c r="E249" s="1798">
        <v>524766109</v>
      </c>
      <c r="F249" s="1799"/>
      <c r="G249" s="1799"/>
      <c r="H249" s="1799"/>
      <c r="I249" s="1799"/>
      <c r="J249" s="1798">
        <v>7171535238</v>
      </c>
      <c r="K249" s="1799"/>
      <c r="L249" s="1799"/>
      <c r="M249" s="1798">
        <v>7939743069</v>
      </c>
      <c r="N249" s="228">
        <f t="shared" si="7"/>
        <v>0</v>
      </c>
      <c r="O249" s="129"/>
    </row>
    <row r="250" spans="1:15" ht="15" customHeight="1">
      <c r="A250" s="2">
        <f t="shared" si="6"/>
        <v>10</v>
      </c>
      <c r="B250" s="2388" t="s">
        <v>415</v>
      </c>
      <c r="C250" s="1802" t="s">
        <v>416</v>
      </c>
      <c r="D250" s="1798">
        <v>-742294130</v>
      </c>
      <c r="E250" s="1798">
        <v>-2130171712</v>
      </c>
      <c r="F250" s="1798">
        <v>-19655807</v>
      </c>
      <c r="G250" s="1798">
        <v>-827880</v>
      </c>
      <c r="H250" s="1798">
        <v>-255820389</v>
      </c>
      <c r="I250" s="1798">
        <v>-881280</v>
      </c>
      <c r="J250" s="1798">
        <v>-23917325706</v>
      </c>
      <c r="K250" s="1799"/>
      <c r="L250" s="1798">
        <v>44709624</v>
      </c>
      <c r="M250" s="1798">
        <v>-27022267280</v>
      </c>
      <c r="N250" s="228">
        <f t="shared" si="7"/>
        <v>0</v>
      </c>
      <c r="O250" s="129"/>
    </row>
    <row r="251" spans="1:15" ht="15" customHeight="1">
      <c r="A251" s="2">
        <f t="shared" si="6"/>
        <v>10</v>
      </c>
      <c r="B251" s="2388" t="s">
        <v>417</v>
      </c>
      <c r="C251" s="1802" t="s">
        <v>418</v>
      </c>
      <c r="D251" s="1798">
        <v>-844682276</v>
      </c>
      <c r="E251" s="1798">
        <v>-2255467144</v>
      </c>
      <c r="F251" s="1798">
        <v>-312104</v>
      </c>
      <c r="G251" s="1799"/>
      <c r="H251" s="1798">
        <v>-69210792</v>
      </c>
      <c r="I251" s="1799"/>
      <c r="J251" s="1798">
        <v>-23116398482</v>
      </c>
      <c r="K251" s="1799"/>
      <c r="L251" s="1798">
        <v>9542340</v>
      </c>
      <c r="M251" s="1798">
        <v>-26276528458</v>
      </c>
      <c r="N251" s="228">
        <f t="shared" si="7"/>
        <v>0</v>
      </c>
      <c r="O251" s="129"/>
    </row>
    <row r="252" spans="1:15" ht="15" customHeight="1">
      <c r="A252" s="2">
        <f t="shared" si="6"/>
        <v>10</v>
      </c>
      <c r="B252" s="2388" t="s">
        <v>419</v>
      </c>
      <c r="C252" s="1802" t="s">
        <v>420</v>
      </c>
      <c r="D252" s="1798">
        <v>-11359847468</v>
      </c>
      <c r="E252" s="1798">
        <v>-25295226848</v>
      </c>
      <c r="F252" s="1799"/>
      <c r="G252" s="1799"/>
      <c r="H252" s="1799"/>
      <c r="I252" s="1799"/>
      <c r="J252" s="1798">
        <v>-144310391973</v>
      </c>
      <c r="K252" s="1799"/>
      <c r="L252" s="1799"/>
      <c r="M252" s="1798">
        <v>-180965466289</v>
      </c>
      <c r="N252" s="228">
        <f t="shared" si="7"/>
        <v>0</v>
      </c>
      <c r="O252" s="129"/>
    </row>
    <row r="253" spans="1:15" ht="15" customHeight="1">
      <c r="A253" s="2">
        <f t="shared" si="6"/>
        <v>10</v>
      </c>
      <c r="B253" s="2388" t="s">
        <v>421</v>
      </c>
      <c r="C253" s="1802" t="s">
        <v>422</v>
      </c>
      <c r="D253" s="1798">
        <v>-2782050120</v>
      </c>
      <c r="E253" s="1798">
        <v>-30212003491</v>
      </c>
      <c r="F253" s="1799"/>
      <c r="G253" s="1799"/>
      <c r="H253" s="1799"/>
      <c r="I253" s="1799"/>
      <c r="J253" s="1798">
        <v>-307136229820</v>
      </c>
      <c r="K253" s="1799"/>
      <c r="L253" s="1799"/>
      <c r="M253" s="1798">
        <v>-340130283431</v>
      </c>
      <c r="N253" s="228">
        <f t="shared" si="7"/>
        <v>0</v>
      </c>
      <c r="O253" s="129"/>
    </row>
    <row r="254" spans="1:15" ht="15" customHeight="1">
      <c r="A254" s="2">
        <f t="shared" si="6"/>
        <v>10</v>
      </c>
      <c r="B254" s="2388" t="s">
        <v>423</v>
      </c>
      <c r="C254" s="1802" t="s">
        <v>424</v>
      </c>
      <c r="D254" s="1798">
        <v>-4862517002</v>
      </c>
      <c r="E254" s="1798">
        <v>-5922369086</v>
      </c>
      <c r="F254" s="1799"/>
      <c r="G254" s="1799"/>
      <c r="H254" s="1799"/>
      <c r="I254" s="1799"/>
      <c r="J254" s="1798">
        <v>-294982945478</v>
      </c>
      <c r="K254" s="1799"/>
      <c r="L254" s="1799"/>
      <c r="M254" s="1798">
        <v>-305767831566</v>
      </c>
      <c r="N254" s="228">
        <f t="shared" si="7"/>
        <v>0</v>
      </c>
      <c r="O254" s="129"/>
    </row>
    <row r="255" spans="1:15" ht="15" customHeight="1">
      <c r="A255" s="2">
        <f t="shared" si="6"/>
        <v>10</v>
      </c>
      <c r="B255" s="2388" t="s">
        <v>425</v>
      </c>
      <c r="C255" s="1802" t="s">
        <v>426</v>
      </c>
      <c r="D255" s="1798">
        <v>-280579508</v>
      </c>
      <c r="E255" s="1799"/>
      <c r="F255" s="1798">
        <v>-11505965</v>
      </c>
      <c r="G255" s="1799"/>
      <c r="H255" s="1799"/>
      <c r="I255" s="1798">
        <v>-1311545653</v>
      </c>
      <c r="J255" s="1798">
        <v>-84042149633</v>
      </c>
      <c r="K255" s="1799"/>
      <c r="L255" s="1799"/>
      <c r="M255" s="1798">
        <v>-85645780759</v>
      </c>
      <c r="N255" s="228">
        <f t="shared" si="7"/>
        <v>0</v>
      </c>
      <c r="O255" s="129"/>
    </row>
    <row r="256" spans="1:15" ht="15" customHeight="1">
      <c r="A256" s="2">
        <f t="shared" si="6"/>
        <v>10</v>
      </c>
      <c r="B256" s="2388" t="s">
        <v>427</v>
      </c>
      <c r="C256" s="1802" t="s">
        <v>428</v>
      </c>
      <c r="D256" s="1798">
        <v>-7434830695</v>
      </c>
      <c r="E256" s="1798">
        <v>-12495920654</v>
      </c>
      <c r="F256" s="1798">
        <v>-23264356</v>
      </c>
      <c r="G256" s="1798">
        <v>-38446751</v>
      </c>
      <c r="H256" s="1798">
        <v>-154078100</v>
      </c>
      <c r="I256" s="1798">
        <v>-1792512969</v>
      </c>
      <c r="J256" s="1798">
        <v>-119641379049</v>
      </c>
      <c r="K256" s="1799"/>
      <c r="L256" s="1798">
        <v>16148700</v>
      </c>
      <c r="M256" s="1798">
        <v>-141564283874</v>
      </c>
      <c r="N256" s="228">
        <f t="shared" si="7"/>
        <v>0</v>
      </c>
      <c r="O256" s="129"/>
    </row>
    <row r="257" spans="1:15" ht="15" customHeight="1">
      <c r="A257" s="2">
        <f t="shared" si="6"/>
        <v>10</v>
      </c>
      <c r="B257" s="2388" t="s">
        <v>429</v>
      </c>
      <c r="C257" s="1802" t="s">
        <v>430</v>
      </c>
      <c r="D257" s="1798">
        <v>-11990314589</v>
      </c>
      <c r="E257" s="1798">
        <v>-24379550777</v>
      </c>
      <c r="F257" s="1798">
        <v>-646562238</v>
      </c>
      <c r="G257" s="1798">
        <v>-452808179</v>
      </c>
      <c r="H257" s="1798">
        <v>-4364598284</v>
      </c>
      <c r="I257" s="1798">
        <v>-1636602104</v>
      </c>
      <c r="J257" s="1798">
        <v>-308431005902</v>
      </c>
      <c r="K257" s="1798">
        <v>-45737589</v>
      </c>
      <c r="L257" s="1798">
        <v>202668044</v>
      </c>
      <c r="M257" s="1798">
        <v>-351744511618</v>
      </c>
      <c r="N257" s="228">
        <f t="shared" si="7"/>
        <v>0</v>
      </c>
      <c r="O257" s="129"/>
    </row>
    <row r="258" spans="1:15" ht="15" customHeight="1">
      <c r="A258" s="2">
        <f t="shared" ref="A258:A321" si="8">LEN(B258)</f>
        <v>10</v>
      </c>
      <c r="B258" s="2388" t="s">
        <v>431</v>
      </c>
      <c r="C258" s="1802" t="s">
        <v>432</v>
      </c>
      <c r="D258" s="1798">
        <v>-21170667</v>
      </c>
      <c r="E258" s="1798">
        <v>-135464347</v>
      </c>
      <c r="F258" s="1798">
        <v>-160592088</v>
      </c>
      <c r="G258" s="1798">
        <v>-54166508</v>
      </c>
      <c r="H258" s="1798">
        <v>-199551711</v>
      </c>
      <c r="I258" s="1799"/>
      <c r="J258" s="1798">
        <v>-13949644436</v>
      </c>
      <c r="K258" s="1799"/>
      <c r="L258" s="1798">
        <v>118549</v>
      </c>
      <c r="M258" s="1798">
        <v>-14520471208</v>
      </c>
      <c r="N258" s="228">
        <f t="shared" si="7"/>
        <v>0</v>
      </c>
      <c r="O258" s="129"/>
    </row>
    <row r="259" spans="1:15" ht="15" customHeight="1">
      <c r="A259" s="2">
        <f t="shared" si="8"/>
        <v>10</v>
      </c>
      <c r="B259" s="2388" t="s">
        <v>433</v>
      </c>
      <c r="C259" s="1802" t="s">
        <v>434</v>
      </c>
      <c r="D259" s="1799"/>
      <c r="E259" s="1800">
        <v>0</v>
      </c>
      <c r="F259" s="1798">
        <v>-70227166</v>
      </c>
      <c r="G259" s="1799"/>
      <c r="H259" s="1799"/>
      <c r="I259" s="1799"/>
      <c r="J259" s="1800">
        <v>0</v>
      </c>
      <c r="K259" s="1799"/>
      <c r="L259" s="1799"/>
      <c r="M259" s="1798">
        <v>-70227166</v>
      </c>
      <c r="N259" s="228">
        <f t="shared" si="7"/>
        <v>0</v>
      </c>
      <c r="O259" s="129"/>
    </row>
    <row r="260" spans="1:15" ht="15" customHeight="1">
      <c r="A260" s="2">
        <f t="shared" si="8"/>
        <v>10</v>
      </c>
      <c r="B260" s="2388" t="s">
        <v>435</v>
      </c>
      <c r="C260" s="1802" t="s">
        <v>436</v>
      </c>
      <c r="D260" s="1798">
        <v>-8088268</v>
      </c>
      <c r="E260" s="1798">
        <v>-2304649</v>
      </c>
      <c r="F260" s="1798">
        <v>-77735350</v>
      </c>
      <c r="G260" s="1798">
        <v>-25695709</v>
      </c>
      <c r="H260" s="1799"/>
      <c r="I260" s="1799"/>
      <c r="J260" s="1798">
        <v>-4568522433</v>
      </c>
      <c r="K260" s="1799"/>
      <c r="L260" s="1799"/>
      <c r="M260" s="1798">
        <v>-4682346409</v>
      </c>
      <c r="N260" s="228">
        <f t="shared" ref="N260:N323" si="9">SUM(D260:L260)-M260</f>
        <v>0</v>
      </c>
      <c r="O260" s="129"/>
    </row>
    <row r="261" spans="1:15" ht="15" customHeight="1">
      <c r="A261" s="2">
        <f t="shared" si="8"/>
        <v>10</v>
      </c>
      <c r="B261" s="2388" t="s">
        <v>437</v>
      </c>
      <c r="C261" s="1802" t="s">
        <v>438</v>
      </c>
      <c r="D261" s="1798">
        <v>-36459972</v>
      </c>
      <c r="E261" s="1798">
        <v>-347291025</v>
      </c>
      <c r="F261" s="1798">
        <v>-17472724</v>
      </c>
      <c r="G261" s="1798">
        <v>-67550405</v>
      </c>
      <c r="H261" s="1798">
        <v>-389607566</v>
      </c>
      <c r="I261" s="1799"/>
      <c r="J261" s="1798">
        <v>-4983061505</v>
      </c>
      <c r="K261" s="1799"/>
      <c r="L261" s="1798">
        <v>37909188</v>
      </c>
      <c r="M261" s="1798">
        <v>-5803534009</v>
      </c>
      <c r="N261" s="228">
        <f t="shared" si="9"/>
        <v>0</v>
      </c>
      <c r="O261" s="129"/>
    </row>
    <row r="262" spans="1:15" ht="15" customHeight="1">
      <c r="A262" s="2">
        <f t="shared" si="8"/>
        <v>10</v>
      </c>
      <c r="B262" s="2388" t="s">
        <v>439</v>
      </c>
      <c r="C262" s="1802" t="s">
        <v>440</v>
      </c>
      <c r="D262" s="1799"/>
      <c r="E262" s="1798">
        <v>-929230</v>
      </c>
      <c r="F262" s="1799"/>
      <c r="G262" s="1799"/>
      <c r="H262" s="1799"/>
      <c r="I262" s="1799"/>
      <c r="J262" s="1798">
        <v>-367817072</v>
      </c>
      <c r="K262" s="1799"/>
      <c r="L262" s="1799"/>
      <c r="M262" s="1798">
        <v>-368746302</v>
      </c>
      <c r="N262" s="228">
        <f t="shared" si="9"/>
        <v>0</v>
      </c>
      <c r="O262" s="129"/>
    </row>
    <row r="263" spans="1:15" ht="15" customHeight="1">
      <c r="A263" s="2">
        <f t="shared" si="8"/>
        <v>10</v>
      </c>
      <c r="B263" s="2388" t="s">
        <v>441</v>
      </c>
      <c r="C263" s="1802" t="s">
        <v>442</v>
      </c>
      <c r="D263" s="1799"/>
      <c r="E263" s="1798">
        <v>279517254</v>
      </c>
      <c r="F263" s="1799"/>
      <c r="G263" s="1799"/>
      <c r="H263" s="1799"/>
      <c r="I263" s="1799"/>
      <c r="J263" s="1798">
        <v>1577332810</v>
      </c>
      <c r="K263" s="1799"/>
      <c r="L263" s="1799"/>
      <c r="M263" s="1798">
        <v>1856850064</v>
      </c>
      <c r="N263" s="228">
        <f t="shared" si="9"/>
        <v>0</v>
      </c>
      <c r="O263" s="129"/>
    </row>
    <row r="264" spans="1:15" ht="15" customHeight="1">
      <c r="A264" s="2">
        <f t="shared" si="8"/>
        <v>10</v>
      </c>
      <c r="B264" s="2388" t="s">
        <v>443</v>
      </c>
      <c r="C264" s="1802" t="s">
        <v>444</v>
      </c>
      <c r="D264" s="1799"/>
      <c r="E264" s="1798">
        <v>-131304831</v>
      </c>
      <c r="F264" s="1799"/>
      <c r="G264" s="1799"/>
      <c r="H264" s="1799"/>
      <c r="I264" s="1799"/>
      <c r="J264" s="1798">
        <v>-1537345858</v>
      </c>
      <c r="K264" s="1799"/>
      <c r="L264" s="1799"/>
      <c r="M264" s="1798">
        <v>-1668650689</v>
      </c>
      <c r="N264" s="228">
        <f t="shared" si="9"/>
        <v>0</v>
      </c>
      <c r="O264" s="129"/>
    </row>
    <row r="265" spans="1:15" ht="15" customHeight="1">
      <c r="A265" s="2">
        <f t="shared" si="8"/>
        <v>26</v>
      </c>
      <c r="B265" s="2387" t="s">
        <v>445</v>
      </c>
      <c r="C265" s="1802" t="s">
        <v>446</v>
      </c>
      <c r="D265" s="1798">
        <v>4058093</v>
      </c>
      <c r="E265" s="1798">
        <v>152839654</v>
      </c>
      <c r="F265" s="1798">
        <v>198831054</v>
      </c>
      <c r="G265" s="1798">
        <v>1166702274</v>
      </c>
      <c r="H265" s="1798">
        <v>337792835</v>
      </c>
      <c r="I265" s="1799"/>
      <c r="J265" s="1798">
        <v>1921113945</v>
      </c>
      <c r="K265" s="1798">
        <v>24553338</v>
      </c>
      <c r="L265" s="1800">
        <v>0</v>
      </c>
      <c r="M265" s="1798">
        <v>3805891193</v>
      </c>
      <c r="N265" s="228">
        <f t="shared" si="9"/>
        <v>0</v>
      </c>
      <c r="O265" s="129">
        <f>ROUND(M265/1000,0)</f>
        <v>3805891</v>
      </c>
    </row>
    <row r="266" spans="1:15" ht="15" customHeight="1">
      <c r="A266" s="2">
        <f t="shared" si="8"/>
        <v>10</v>
      </c>
      <c r="B266" s="2388" t="s">
        <v>447</v>
      </c>
      <c r="C266" s="1802" t="s">
        <v>448</v>
      </c>
      <c r="D266" s="1798">
        <v>-7621028</v>
      </c>
      <c r="E266" s="1798">
        <v>-74751009</v>
      </c>
      <c r="F266" s="1798">
        <v>-173331748</v>
      </c>
      <c r="G266" s="1798">
        <v>-265527994</v>
      </c>
      <c r="H266" s="1798">
        <v>-535601447</v>
      </c>
      <c r="I266" s="1799"/>
      <c r="J266" s="1798">
        <v>-1558624366</v>
      </c>
      <c r="K266" s="1798">
        <v>-2235315</v>
      </c>
      <c r="L266" s="1799"/>
      <c r="M266" s="1798">
        <v>-2617692907</v>
      </c>
      <c r="N266" s="228">
        <f t="shared" si="9"/>
        <v>0</v>
      </c>
      <c r="O266" s="129"/>
    </row>
    <row r="267" spans="1:15" ht="15" customHeight="1">
      <c r="A267" s="2">
        <f t="shared" si="8"/>
        <v>10</v>
      </c>
      <c r="B267" s="2388" t="s">
        <v>449</v>
      </c>
      <c r="C267" s="1802" t="s">
        <v>450</v>
      </c>
      <c r="D267" s="1798">
        <v>-1071</v>
      </c>
      <c r="E267" s="1798">
        <v>-208521420</v>
      </c>
      <c r="F267" s="1799"/>
      <c r="G267" s="1798">
        <v>-450580506</v>
      </c>
      <c r="H267" s="1798">
        <v>-90132024</v>
      </c>
      <c r="I267" s="1799"/>
      <c r="J267" s="1798">
        <v>-282556974</v>
      </c>
      <c r="K267" s="1799"/>
      <c r="L267" s="1800">
        <v>0</v>
      </c>
      <c r="M267" s="1798">
        <v>-1031791995</v>
      </c>
      <c r="N267" s="228">
        <f t="shared" si="9"/>
        <v>0</v>
      </c>
      <c r="O267" s="129"/>
    </row>
    <row r="268" spans="1:15" ht="15" customHeight="1">
      <c r="A268" s="2">
        <f t="shared" si="8"/>
        <v>10</v>
      </c>
      <c r="B268" s="2388" t="s">
        <v>451</v>
      </c>
      <c r="C268" s="1802" t="s">
        <v>452</v>
      </c>
      <c r="D268" s="1798">
        <v>11680195</v>
      </c>
      <c r="E268" s="1798">
        <v>102227995</v>
      </c>
      <c r="F268" s="1798">
        <v>372162802</v>
      </c>
      <c r="G268" s="1798">
        <v>750075478</v>
      </c>
      <c r="H268" s="1798">
        <v>870702643</v>
      </c>
      <c r="I268" s="1799"/>
      <c r="J268" s="1798">
        <v>3331939989</v>
      </c>
      <c r="K268" s="1798">
        <v>26788653</v>
      </c>
      <c r="L268" s="1799"/>
      <c r="M268" s="1798">
        <v>5465577755</v>
      </c>
      <c r="N268" s="228">
        <f t="shared" si="9"/>
        <v>0</v>
      </c>
      <c r="O268" s="129"/>
    </row>
    <row r="269" spans="1:15" ht="15" customHeight="1">
      <c r="A269" s="2">
        <f t="shared" si="8"/>
        <v>10</v>
      </c>
      <c r="B269" s="2388" t="s">
        <v>453</v>
      </c>
      <c r="C269" s="1802" t="s">
        <v>454</v>
      </c>
      <c r="D269" s="1798">
        <v>-3</v>
      </c>
      <c r="E269" s="1798">
        <v>333884088</v>
      </c>
      <c r="F269" s="1799"/>
      <c r="G269" s="1798">
        <v>1132735296</v>
      </c>
      <c r="H269" s="1798">
        <v>92823663</v>
      </c>
      <c r="I269" s="1799"/>
      <c r="J269" s="1798">
        <v>430355296</v>
      </c>
      <c r="K269" s="1799"/>
      <c r="L269" s="1800">
        <v>0</v>
      </c>
      <c r="M269" s="1798">
        <v>1989798340</v>
      </c>
      <c r="N269" s="228">
        <f t="shared" si="9"/>
        <v>0</v>
      </c>
      <c r="O269" s="129"/>
    </row>
    <row r="270" spans="1:15" ht="15" customHeight="1">
      <c r="A270" s="2">
        <f t="shared" si="8"/>
        <v>31</v>
      </c>
      <c r="B270" s="2387" t="s">
        <v>455</v>
      </c>
      <c r="C270" s="1802" t="s">
        <v>456</v>
      </c>
      <c r="D270" s="1800">
        <v>0</v>
      </c>
      <c r="E270" s="1800">
        <v>0</v>
      </c>
      <c r="F270" s="1798">
        <v>193498070</v>
      </c>
      <c r="G270" s="1798">
        <v>583120256</v>
      </c>
      <c r="H270" s="1798">
        <v>645946296</v>
      </c>
      <c r="I270" s="1798">
        <v>837645778</v>
      </c>
      <c r="J270" s="1798">
        <v>61849692868</v>
      </c>
      <c r="K270" s="1798">
        <v>214</v>
      </c>
      <c r="L270" s="1800">
        <v>0</v>
      </c>
      <c r="M270" s="1798">
        <v>64109903482</v>
      </c>
      <c r="N270" s="228">
        <f t="shared" si="9"/>
        <v>0</v>
      </c>
      <c r="O270" s="129">
        <f>ROUND(M270/1000,0)</f>
        <v>64109903</v>
      </c>
    </row>
    <row r="271" spans="1:15" ht="15" customHeight="1">
      <c r="A271" s="2">
        <f t="shared" si="8"/>
        <v>10</v>
      </c>
      <c r="B271" s="2388" t="s">
        <v>2566</v>
      </c>
      <c r="C271" s="1802" t="s">
        <v>2204</v>
      </c>
      <c r="D271" s="1799"/>
      <c r="E271" s="1799"/>
      <c r="F271" s="1799"/>
      <c r="G271" s="1799"/>
      <c r="H271" s="1799"/>
      <c r="I271" s="1799"/>
      <c r="J271" s="1799"/>
      <c r="K271" s="1798">
        <v>-443873987</v>
      </c>
      <c r="L271" s="1799"/>
      <c r="M271" s="1798">
        <v>-443873987</v>
      </c>
      <c r="N271" s="228">
        <f t="shared" si="9"/>
        <v>0</v>
      </c>
      <c r="O271" s="129"/>
    </row>
    <row r="272" spans="1:15" ht="15" customHeight="1">
      <c r="A272" s="2">
        <f t="shared" si="8"/>
        <v>10</v>
      </c>
      <c r="B272" s="2388" t="s">
        <v>457</v>
      </c>
      <c r="C272" s="1802" t="s">
        <v>2452</v>
      </c>
      <c r="D272" s="1798">
        <v>-454216096</v>
      </c>
      <c r="E272" s="1798">
        <v>-11692344213</v>
      </c>
      <c r="F272" s="1798">
        <v>-53121905</v>
      </c>
      <c r="G272" s="1798">
        <v>-320033859</v>
      </c>
      <c r="H272" s="1798">
        <v>-130241805</v>
      </c>
      <c r="I272" s="1799"/>
      <c r="J272" s="1798">
        <v>-41756814669</v>
      </c>
      <c r="K272" s="1799"/>
      <c r="L272" s="1798">
        <v>166381848</v>
      </c>
      <c r="M272" s="1798">
        <v>-54240390699</v>
      </c>
      <c r="N272" s="228">
        <f t="shared" si="9"/>
        <v>0</v>
      </c>
      <c r="O272" s="129"/>
    </row>
    <row r="273" spans="1:15" ht="15" customHeight="1">
      <c r="A273" s="2">
        <f t="shared" si="8"/>
        <v>10</v>
      </c>
      <c r="B273" s="2388" t="s">
        <v>458</v>
      </c>
      <c r="C273" s="1802" t="s">
        <v>459</v>
      </c>
      <c r="D273" s="1798">
        <v>1207773</v>
      </c>
      <c r="E273" s="1798">
        <v>43778829</v>
      </c>
      <c r="F273" s="1798">
        <v>56478966</v>
      </c>
      <c r="G273" s="1798">
        <v>338760284</v>
      </c>
      <c r="H273" s="1798">
        <v>97579852</v>
      </c>
      <c r="I273" s="1799"/>
      <c r="J273" s="1798">
        <v>548047967</v>
      </c>
      <c r="K273" s="1798">
        <v>76309</v>
      </c>
      <c r="L273" s="1800">
        <v>0</v>
      </c>
      <c r="M273" s="1798">
        <v>1085929980</v>
      </c>
      <c r="N273" s="228">
        <f t="shared" si="9"/>
        <v>0</v>
      </c>
      <c r="O273" s="129"/>
    </row>
    <row r="274" spans="1:15" ht="15" customHeight="1">
      <c r="A274" s="2">
        <f t="shared" si="8"/>
        <v>10</v>
      </c>
      <c r="B274" s="2388" t="s">
        <v>460</v>
      </c>
      <c r="C274" s="1802" t="s">
        <v>461</v>
      </c>
      <c r="D274" s="1798">
        <v>453008323</v>
      </c>
      <c r="E274" s="1798">
        <v>11648565384</v>
      </c>
      <c r="F274" s="1798">
        <v>190141009</v>
      </c>
      <c r="G274" s="1798">
        <v>564393831</v>
      </c>
      <c r="H274" s="1798">
        <v>678608249</v>
      </c>
      <c r="I274" s="1798">
        <v>837645778</v>
      </c>
      <c r="J274" s="1798">
        <v>103058459570</v>
      </c>
      <c r="K274" s="1798">
        <v>443797892</v>
      </c>
      <c r="L274" s="1798">
        <v>-166381848</v>
      </c>
      <c r="M274" s="1798">
        <v>117708238188</v>
      </c>
      <c r="N274" s="228">
        <f t="shared" si="9"/>
        <v>0</v>
      </c>
      <c r="O274" s="129"/>
    </row>
    <row r="275" spans="1:15" ht="15" customHeight="1">
      <c r="A275" s="2">
        <f t="shared" si="8"/>
        <v>25</v>
      </c>
      <c r="B275" s="1803" t="s">
        <v>465</v>
      </c>
      <c r="C275" s="1801" t="s">
        <v>466</v>
      </c>
      <c r="D275" s="1798">
        <v>-107409485919</v>
      </c>
      <c r="E275" s="1798">
        <v>-439407714784</v>
      </c>
      <c r="F275" s="1798">
        <v>-11909141142</v>
      </c>
      <c r="G275" s="1798">
        <v>-11393281615</v>
      </c>
      <c r="H275" s="1798">
        <v>-14405168375</v>
      </c>
      <c r="I275" s="1798">
        <v>-12777380543</v>
      </c>
      <c r="J275" s="1798">
        <v>-2305544252520</v>
      </c>
      <c r="K275" s="1798">
        <v>-716731530047</v>
      </c>
      <c r="L275" s="1798">
        <v>929756228684</v>
      </c>
      <c r="M275" s="1798">
        <v>-2689821726261</v>
      </c>
      <c r="N275" s="228">
        <f t="shared" si="9"/>
        <v>0</v>
      </c>
      <c r="O275" s="129">
        <f>ROUND(M275/1000,0)</f>
        <v>-2689821726</v>
      </c>
    </row>
    <row r="276" spans="1:15" ht="15" customHeight="1">
      <c r="A276" s="2">
        <f t="shared" si="8"/>
        <v>18</v>
      </c>
      <c r="B276" s="2386" t="s">
        <v>467</v>
      </c>
      <c r="C276" s="1797" t="s">
        <v>468</v>
      </c>
      <c r="D276" s="1798">
        <v>-16358498560</v>
      </c>
      <c r="E276" s="1798">
        <v>-51423018462</v>
      </c>
      <c r="F276" s="1798">
        <v>-3031495319</v>
      </c>
      <c r="G276" s="1798">
        <v>-4168630489</v>
      </c>
      <c r="H276" s="1798">
        <v>-1974158197</v>
      </c>
      <c r="I276" s="1798">
        <v>-5052965620</v>
      </c>
      <c r="J276" s="1798">
        <v>-206835391840</v>
      </c>
      <c r="K276" s="1798">
        <v>-811665772</v>
      </c>
      <c r="L276" s="1798">
        <v>38956615654</v>
      </c>
      <c r="M276" s="1798">
        <v>-250699208605</v>
      </c>
      <c r="N276" s="228">
        <f t="shared" si="9"/>
        <v>0</v>
      </c>
      <c r="O276" s="129">
        <f>ROUND(M276/1000,0)</f>
        <v>-250699209</v>
      </c>
    </row>
    <row r="277" spans="1:15" ht="15" customHeight="1">
      <c r="A277" s="2">
        <f t="shared" si="8"/>
        <v>31</v>
      </c>
      <c r="B277" s="2387" t="s">
        <v>469</v>
      </c>
      <c r="C277" s="1802" t="s">
        <v>470</v>
      </c>
      <c r="D277" s="1798">
        <v>-16358498560</v>
      </c>
      <c r="E277" s="1798">
        <v>-51423018462</v>
      </c>
      <c r="F277" s="1798">
        <v>-3031495319</v>
      </c>
      <c r="G277" s="1798">
        <v>-4168630489</v>
      </c>
      <c r="H277" s="1798">
        <v>-1974158197</v>
      </c>
      <c r="I277" s="1798">
        <v>-5052965620</v>
      </c>
      <c r="J277" s="1798">
        <v>-206835391840</v>
      </c>
      <c r="K277" s="1798">
        <v>-811665772</v>
      </c>
      <c r="L277" s="1798">
        <v>38956615654</v>
      </c>
      <c r="M277" s="1798">
        <v>-250699208605</v>
      </c>
      <c r="N277" s="228">
        <f t="shared" si="9"/>
        <v>0</v>
      </c>
      <c r="O277" s="129">
        <f>ROUND(M277/1000,0)</f>
        <v>-250699209</v>
      </c>
    </row>
    <row r="278" spans="1:15" ht="15" customHeight="1">
      <c r="A278" s="2">
        <f t="shared" si="8"/>
        <v>32</v>
      </c>
      <c r="B278" s="2388" t="s">
        <v>471</v>
      </c>
      <c r="C278" s="1802" t="s">
        <v>472</v>
      </c>
      <c r="D278" s="1798">
        <v>-3588951112</v>
      </c>
      <c r="E278" s="1798">
        <v>-8217591805</v>
      </c>
      <c r="F278" s="1799"/>
      <c r="G278" s="1799"/>
      <c r="H278" s="1799"/>
      <c r="I278" s="1799"/>
      <c r="J278" s="1798">
        <v>-77624644977</v>
      </c>
      <c r="K278" s="1799"/>
      <c r="L278" s="1799"/>
      <c r="M278" s="1798">
        <v>-89431187894</v>
      </c>
      <c r="N278" s="228">
        <f t="shared" si="9"/>
        <v>0</v>
      </c>
      <c r="O278" s="129">
        <f>ROUND(M278/1000,0)</f>
        <v>-89431188</v>
      </c>
    </row>
    <row r="279" spans="1:15" ht="15" customHeight="1">
      <c r="A279" s="2">
        <f t="shared" si="8"/>
        <v>10</v>
      </c>
      <c r="B279" s="1893" t="s">
        <v>2660</v>
      </c>
      <c r="C279" s="1802" t="s">
        <v>2661</v>
      </c>
      <c r="D279" s="1799"/>
      <c r="E279" s="1799"/>
      <c r="F279" s="1799"/>
      <c r="G279" s="1799"/>
      <c r="H279" s="1799"/>
      <c r="I279" s="1799"/>
      <c r="J279" s="1798">
        <v>-667272000</v>
      </c>
      <c r="K279" s="1799"/>
      <c r="L279" s="1799"/>
      <c r="M279" s="1798">
        <v>-667272000</v>
      </c>
      <c r="N279" s="228">
        <f t="shared" si="9"/>
        <v>0</v>
      </c>
      <c r="O279" s="129"/>
    </row>
    <row r="280" spans="1:15" ht="15" customHeight="1">
      <c r="A280" s="2">
        <f t="shared" si="8"/>
        <v>10</v>
      </c>
      <c r="B280" s="1893" t="s">
        <v>1944</v>
      </c>
      <c r="C280" s="1802" t="s">
        <v>473</v>
      </c>
      <c r="D280" s="1799"/>
      <c r="E280" s="1799"/>
      <c r="F280" s="1799"/>
      <c r="G280" s="1799"/>
      <c r="H280" s="1799"/>
      <c r="I280" s="1799"/>
      <c r="J280" s="1798">
        <v>-263609557</v>
      </c>
      <c r="K280" s="1799"/>
      <c r="L280" s="1799"/>
      <c r="M280" s="1798">
        <v>-263609557</v>
      </c>
      <c r="N280" s="228">
        <f t="shared" si="9"/>
        <v>0</v>
      </c>
      <c r="O280" s="129"/>
    </row>
    <row r="281" spans="1:15" ht="15" customHeight="1">
      <c r="A281" s="2">
        <f t="shared" si="8"/>
        <v>10</v>
      </c>
      <c r="B281" s="1893" t="s">
        <v>1945</v>
      </c>
      <c r="C281" s="1802" t="s">
        <v>474</v>
      </c>
      <c r="D281" s="1798">
        <v>-3562246634</v>
      </c>
      <c r="E281" s="1798">
        <v>-2740881947</v>
      </c>
      <c r="F281" s="1799"/>
      <c r="G281" s="1799"/>
      <c r="H281" s="1799"/>
      <c r="I281" s="1799"/>
      <c r="J281" s="1798">
        <v>-14804313427</v>
      </c>
      <c r="K281" s="1799"/>
      <c r="L281" s="1799"/>
      <c r="M281" s="1798">
        <v>-21107442008</v>
      </c>
      <c r="N281" s="228">
        <f t="shared" si="9"/>
        <v>0</v>
      </c>
      <c r="O281" s="129"/>
    </row>
    <row r="282" spans="1:15" ht="15" customHeight="1">
      <c r="A282" s="2">
        <f t="shared" si="8"/>
        <v>10</v>
      </c>
      <c r="B282" s="1893" t="s">
        <v>1946</v>
      </c>
      <c r="C282" s="1802" t="s">
        <v>475</v>
      </c>
      <c r="D282" s="1799"/>
      <c r="E282" s="1799"/>
      <c r="F282" s="1799"/>
      <c r="G282" s="1799"/>
      <c r="H282" s="1799"/>
      <c r="I282" s="1799"/>
      <c r="J282" s="1798">
        <v>-10870196854</v>
      </c>
      <c r="K282" s="1799"/>
      <c r="L282" s="1799"/>
      <c r="M282" s="1798">
        <v>-10870196854</v>
      </c>
      <c r="N282" s="228">
        <f t="shared" si="9"/>
        <v>0</v>
      </c>
      <c r="O282" s="129"/>
    </row>
    <row r="283" spans="1:15" ht="15" customHeight="1">
      <c r="A283" s="2">
        <f t="shared" si="8"/>
        <v>10</v>
      </c>
      <c r="B283" s="1893" t="s">
        <v>1947</v>
      </c>
      <c r="C283" s="1802" t="s">
        <v>476</v>
      </c>
      <c r="D283" s="1799"/>
      <c r="E283" s="1799"/>
      <c r="F283" s="1799"/>
      <c r="G283" s="1799"/>
      <c r="H283" s="1799"/>
      <c r="I283" s="1799"/>
      <c r="J283" s="1798">
        <v>-7108203750</v>
      </c>
      <c r="K283" s="1799"/>
      <c r="L283" s="1799"/>
      <c r="M283" s="1798">
        <v>-7108203750</v>
      </c>
      <c r="N283" s="228">
        <f t="shared" si="9"/>
        <v>0</v>
      </c>
      <c r="O283" s="129"/>
    </row>
    <row r="284" spans="1:15" ht="15" customHeight="1">
      <c r="A284" s="2">
        <f t="shared" si="8"/>
        <v>10</v>
      </c>
      <c r="B284" s="1893" t="s">
        <v>1948</v>
      </c>
      <c r="C284" s="1802" t="s">
        <v>477</v>
      </c>
      <c r="D284" s="1799"/>
      <c r="E284" s="1799"/>
      <c r="F284" s="1799"/>
      <c r="G284" s="1799"/>
      <c r="H284" s="1799"/>
      <c r="I284" s="1799"/>
      <c r="J284" s="1798">
        <v>705880721</v>
      </c>
      <c r="K284" s="1799"/>
      <c r="L284" s="1799"/>
      <c r="M284" s="1798">
        <v>705880721</v>
      </c>
      <c r="N284" s="228">
        <f t="shared" si="9"/>
        <v>0</v>
      </c>
      <c r="O284" s="129"/>
    </row>
    <row r="285" spans="1:15" ht="15" customHeight="1">
      <c r="A285" s="2">
        <f t="shared" si="8"/>
        <v>10</v>
      </c>
      <c r="B285" s="1893" t="s">
        <v>1949</v>
      </c>
      <c r="C285" s="1802" t="s">
        <v>478</v>
      </c>
      <c r="D285" s="1798">
        <v>-26704478</v>
      </c>
      <c r="E285" s="1798">
        <v>-18132080</v>
      </c>
      <c r="F285" s="1799"/>
      <c r="G285" s="1799"/>
      <c r="H285" s="1799"/>
      <c r="I285" s="1799"/>
      <c r="J285" s="1798">
        <v>-97907100</v>
      </c>
      <c r="K285" s="1799"/>
      <c r="L285" s="1799"/>
      <c r="M285" s="1798">
        <v>-142743658</v>
      </c>
      <c r="N285" s="228">
        <f t="shared" si="9"/>
        <v>0</v>
      </c>
      <c r="O285" s="129"/>
    </row>
    <row r="286" spans="1:15" ht="15" customHeight="1">
      <c r="A286" s="2">
        <f t="shared" si="8"/>
        <v>10</v>
      </c>
      <c r="B286" s="1893" t="s">
        <v>1950</v>
      </c>
      <c r="C286" s="1802" t="s">
        <v>479</v>
      </c>
      <c r="D286" s="1799"/>
      <c r="E286" s="1798">
        <v>-458577778</v>
      </c>
      <c r="F286" s="1799"/>
      <c r="G286" s="1799"/>
      <c r="H286" s="1799"/>
      <c r="I286" s="1799"/>
      <c r="J286" s="1798">
        <v>-3148871279</v>
      </c>
      <c r="K286" s="1799"/>
      <c r="L286" s="1799"/>
      <c r="M286" s="1798">
        <v>-3607449057</v>
      </c>
      <c r="N286" s="228">
        <f t="shared" si="9"/>
        <v>0</v>
      </c>
      <c r="O286" s="129"/>
    </row>
    <row r="287" spans="1:15" ht="15" customHeight="1">
      <c r="A287" s="2">
        <f t="shared" si="8"/>
        <v>10</v>
      </c>
      <c r="B287" s="1893" t="s">
        <v>1951</v>
      </c>
      <c r="C287" s="1802" t="s">
        <v>480</v>
      </c>
      <c r="D287" s="1799"/>
      <c r="E287" s="1798">
        <v>-5000000000</v>
      </c>
      <c r="F287" s="1799"/>
      <c r="G287" s="1799"/>
      <c r="H287" s="1799"/>
      <c r="I287" s="1799"/>
      <c r="J287" s="1798">
        <v>-41649781000</v>
      </c>
      <c r="K287" s="1799"/>
      <c r="L287" s="1799"/>
      <c r="M287" s="1798">
        <v>-46649781000</v>
      </c>
      <c r="N287" s="228">
        <f t="shared" si="9"/>
        <v>0</v>
      </c>
      <c r="O287" s="129"/>
    </row>
    <row r="288" spans="1:15" ht="15" customHeight="1">
      <c r="A288" s="2">
        <f t="shared" si="8"/>
        <v>10</v>
      </c>
      <c r="B288" s="1893" t="s">
        <v>1952</v>
      </c>
      <c r="C288" s="1802" t="s">
        <v>481</v>
      </c>
      <c r="D288" s="1799"/>
      <c r="E288" s="1799"/>
      <c r="F288" s="1799"/>
      <c r="G288" s="1799"/>
      <c r="H288" s="1799"/>
      <c r="I288" s="1799"/>
      <c r="J288" s="1798">
        <v>279629269</v>
      </c>
      <c r="K288" s="1799"/>
      <c r="L288" s="1799"/>
      <c r="M288" s="1798">
        <v>279629269</v>
      </c>
      <c r="N288" s="228">
        <f t="shared" si="9"/>
        <v>0</v>
      </c>
      <c r="O288" s="129"/>
    </row>
    <row r="289" spans="1:15" ht="15" customHeight="1">
      <c r="A289" s="2">
        <f t="shared" si="8"/>
        <v>32</v>
      </c>
      <c r="B289" s="2388" t="s">
        <v>482</v>
      </c>
      <c r="C289" s="1802" t="s">
        <v>483</v>
      </c>
      <c r="D289" s="1798">
        <v>-3534333</v>
      </c>
      <c r="E289" s="1798">
        <v>-97314996</v>
      </c>
      <c r="F289" s="1798">
        <v>-101030511</v>
      </c>
      <c r="G289" s="1798">
        <v>-348683363</v>
      </c>
      <c r="H289" s="1798">
        <v>-265281576</v>
      </c>
      <c r="I289" s="1799"/>
      <c r="J289" s="1798">
        <v>-933422780</v>
      </c>
      <c r="K289" s="1798">
        <v>-6199052</v>
      </c>
      <c r="L289" s="1800">
        <v>0</v>
      </c>
      <c r="M289" s="1798">
        <v>-1755466611</v>
      </c>
      <c r="N289" s="228">
        <f t="shared" si="9"/>
        <v>0</v>
      </c>
      <c r="O289" s="129">
        <f>ROUND(M289/1000,0)</f>
        <v>-1755467</v>
      </c>
    </row>
    <row r="290" spans="1:15" ht="15" customHeight="1">
      <c r="A290" s="2">
        <f t="shared" si="8"/>
        <v>10</v>
      </c>
      <c r="B290" s="1893" t="s">
        <v>1953</v>
      </c>
      <c r="C290" s="1802" t="s">
        <v>484</v>
      </c>
      <c r="D290" s="1798">
        <v>-3534333</v>
      </c>
      <c r="E290" s="1798">
        <v>-97314996</v>
      </c>
      <c r="F290" s="1798">
        <v>-101030511</v>
      </c>
      <c r="G290" s="1798">
        <v>-348683363</v>
      </c>
      <c r="H290" s="1798">
        <v>-265281576</v>
      </c>
      <c r="I290" s="1799"/>
      <c r="J290" s="1798">
        <v>-933422780</v>
      </c>
      <c r="K290" s="1798">
        <v>-6199052</v>
      </c>
      <c r="L290" s="1800">
        <v>0</v>
      </c>
      <c r="M290" s="1798">
        <v>-1755466611</v>
      </c>
      <c r="N290" s="228">
        <f t="shared" si="9"/>
        <v>0</v>
      </c>
      <c r="O290" s="129"/>
    </row>
    <row r="291" spans="1:15" ht="15" customHeight="1">
      <c r="A291" s="2">
        <f t="shared" si="8"/>
        <v>31</v>
      </c>
      <c r="B291" s="2388" t="s">
        <v>485</v>
      </c>
      <c r="C291" s="1802" t="s">
        <v>486</v>
      </c>
      <c r="D291" s="1798">
        <v>-6805900713</v>
      </c>
      <c r="E291" s="1798">
        <v>-16432600976</v>
      </c>
      <c r="F291" s="1798">
        <v>-2019126941</v>
      </c>
      <c r="G291" s="1798">
        <v>-3630663402</v>
      </c>
      <c r="H291" s="1798">
        <v>-1410573543</v>
      </c>
      <c r="I291" s="1798">
        <v>-202184699</v>
      </c>
      <c r="J291" s="1798">
        <v>-106930406852</v>
      </c>
      <c r="K291" s="1798">
        <v>-710470208</v>
      </c>
      <c r="L291" s="1799"/>
      <c r="M291" s="1798">
        <v>-138141927334</v>
      </c>
      <c r="N291" s="228">
        <f t="shared" si="9"/>
        <v>0</v>
      </c>
      <c r="O291" s="129">
        <f>ROUND(M291/1000,0)</f>
        <v>-138141927</v>
      </c>
    </row>
    <row r="292" spans="1:15" ht="15" customHeight="1">
      <c r="A292" s="2">
        <f t="shared" si="8"/>
        <v>10</v>
      </c>
      <c r="B292" s="1893" t="s">
        <v>2567</v>
      </c>
      <c r="C292" s="1802" t="s">
        <v>2437</v>
      </c>
      <c r="D292" s="1799"/>
      <c r="E292" s="1799"/>
      <c r="F292" s="1799"/>
      <c r="G292" s="1799"/>
      <c r="H292" s="1799"/>
      <c r="I292" s="1799"/>
      <c r="J292" s="1799"/>
      <c r="K292" s="1798">
        <v>1724</v>
      </c>
      <c r="L292" s="1799"/>
      <c r="M292" s="1798">
        <v>1724</v>
      </c>
      <c r="N292" s="228">
        <f t="shared" si="9"/>
        <v>0</v>
      </c>
      <c r="O292" s="129"/>
    </row>
    <row r="293" spans="1:15" ht="15" customHeight="1">
      <c r="A293" s="2">
        <f t="shared" si="8"/>
        <v>10</v>
      </c>
      <c r="B293" s="1893" t="s">
        <v>2188</v>
      </c>
      <c r="C293" s="1802" t="s">
        <v>2034</v>
      </c>
      <c r="D293" s="1799"/>
      <c r="E293" s="1799"/>
      <c r="F293" s="1799"/>
      <c r="G293" s="1799"/>
      <c r="H293" s="1799"/>
      <c r="I293" s="1799"/>
      <c r="J293" s="1798">
        <v>-21025468</v>
      </c>
      <c r="K293" s="1799"/>
      <c r="L293" s="1799"/>
      <c r="M293" s="1798">
        <v>-21025468</v>
      </c>
      <c r="N293" s="228">
        <f t="shared" si="9"/>
        <v>0</v>
      </c>
      <c r="O293" s="129"/>
    </row>
    <row r="294" spans="1:15" ht="15" customHeight="1">
      <c r="A294" s="2">
        <f t="shared" si="8"/>
        <v>10</v>
      </c>
      <c r="B294" s="1893" t="s">
        <v>487</v>
      </c>
      <c r="C294" s="1802" t="s">
        <v>488</v>
      </c>
      <c r="D294" s="1799"/>
      <c r="E294" s="1798">
        <v>-171000000</v>
      </c>
      <c r="F294" s="1799"/>
      <c r="G294" s="1798">
        <v>-1341509116</v>
      </c>
      <c r="H294" s="1799"/>
      <c r="I294" s="1799"/>
      <c r="J294" s="1798">
        <v>-855196048</v>
      </c>
      <c r="K294" s="1799"/>
      <c r="L294" s="1799"/>
      <c r="M294" s="1798">
        <v>-2367705164</v>
      </c>
      <c r="N294" s="228">
        <f t="shared" si="9"/>
        <v>0</v>
      </c>
      <c r="O294" s="1895"/>
    </row>
    <row r="295" spans="1:15" ht="15" customHeight="1">
      <c r="A295" s="2">
        <f t="shared" si="8"/>
        <v>10</v>
      </c>
      <c r="B295" s="1893" t="s">
        <v>489</v>
      </c>
      <c r="C295" s="1802" t="s">
        <v>490</v>
      </c>
      <c r="D295" s="1798">
        <v>-6220855</v>
      </c>
      <c r="E295" s="1798">
        <v>-4652515</v>
      </c>
      <c r="F295" s="1798">
        <v>-37831857</v>
      </c>
      <c r="G295" s="1798">
        <v>-26125974</v>
      </c>
      <c r="H295" s="1798">
        <v>-20176335</v>
      </c>
      <c r="I295" s="1798">
        <v>-142870</v>
      </c>
      <c r="J295" s="1798">
        <v>-13330470</v>
      </c>
      <c r="K295" s="1799"/>
      <c r="L295" s="1799"/>
      <c r="M295" s="1798">
        <v>-108480876</v>
      </c>
      <c r="N295" s="228">
        <f t="shared" si="9"/>
        <v>0</v>
      </c>
      <c r="O295" s="1894"/>
    </row>
    <row r="296" spans="1:15" ht="15" customHeight="1">
      <c r="A296" s="2">
        <f t="shared" si="8"/>
        <v>10</v>
      </c>
      <c r="B296" s="1893" t="s">
        <v>491</v>
      </c>
      <c r="C296" s="1802" t="s">
        <v>492</v>
      </c>
      <c r="D296" s="1798">
        <v>8354065</v>
      </c>
      <c r="E296" s="1798">
        <v>92843142</v>
      </c>
      <c r="F296" s="1798">
        <v>97784079</v>
      </c>
      <c r="G296" s="1798">
        <v>-6918665</v>
      </c>
      <c r="H296" s="1798">
        <v>133415021</v>
      </c>
      <c r="I296" s="1798">
        <v>2564029</v>
      </c>
      <c r="J296" s="1798">
        <v>174644106</v>
      </c>
      <c r="K296" s="1799"/>
      <c r="L296" s="1799"/>
      <c r="M296" s="1798">
        <v>502685777</v>
      </c>
      <c r="N296" s="228">
        <f t="shared" si="9"/>
        <v>0</v>
      </c>
      <c r="O296" s="129"/>
    </row>
    <row r="297" spans="1:15" ht="15" customHeight="1">
      <c r="A297" s="2">
        <f t="shared" si="8"/>
        <v>10</v>
      </c>
      <c r="B297" s="1893" t="s">
        <v>493</v>
      </c>
      <c r="C297" s="1802" t="s">
        <v>494</v>
      </c>
      <c r="D297" s="1798">
        <v>-138012750</v>
      </c>
      <c r="E297" s="1798">
        <v>3999051</v>
      </c>
      <c r="F297" s="1799"/>
      <c r="G297" s="1799"/>
      <c r="H297" s="1799"/>
      <c r="I297" s="1799"/>
      <c r="J297" s="1799"/>
      <c r="K297" s="1799"/>
      <c r="L297" s="1799"/>
      <c r="M297" s="1798">
        <v>-134013699</v>
      </c>
      <c r="N297" s="228">
        <f t="shared" si="9"/>
        <v>0</v>
      </c>
      <c r="O297" s="129"/>
    </row>
    <row r="298" spans="1:15" ht="15" customHeight="1">
      <c r="A298" s="2">
        <f t="shared" si="8"/>
        <v>10</v>
      </c>
      <c r="B298" s="1893" t="s">
        <v>495</v>
      </c>
      <c r="C298" s="1802" t="s">
        <v>496</v>
      </c>
      <c r="D298" s="1798">
        <v>-18038877</v>
      </c>
      <c r="E298" s="1798">
        <v>-5075963</v>
      </c>
      <c r="F298" s="1799"/>
      <c r="G298" s="1799"/>
      <c r="H298" s="1799"/>
      <c r="I298" s="1799"/>
      <c r="J298" s="1798">
        <v>-91367270</v>
      </c>
      <c r="K298" s="1799"/>
      <c r="L298" s="1799"/>
      <c r="M298" s="1798">
        <v>-114482110</v>
      </c>
      <c r="N298" s="228">
        <f t="shared" si="9"/>
        <v>0</v>
      </c>
      <c r="O298" s="129"/>
    </row>
    <row r="299" spans="1:15" ht="15" customHeight="1">
      <c r="A299" s="2">
        <f t="shared" si="8"/>
        <v>10</v>
      </c>
      <c r="B299" s="1893" t="s">
        <v>497</v>
      </c>
      <c r="C299" s="1802" t="s">
        <v>498</v>
      </c>
      <c r="D299" s="1798">
        <v>-96495432</v>
      </c>
      <c r="E299" s="1798">
        <v>-1153775360</v>
      </c>
      <c r="F299" s="1799"/>
      <c r="G299" s="1799"/>
      <c r="H299" s="1799"/>
      <c r="I299" s="1799"/>
      <c r="J299" s="1798">
        <v>-5878476303</v>
      </c>
      <c r="K299" s="1799"/>
      <c r="L299" s="1799"/>
      <c r="M299" s="1798">
        <v>-7128747095</v>
      </c>
      <c r="N299" s="228">
        <f t="shared" si="9"/>
        <v>0</v>
      </c>
      <c r="O299" s="129"/>
    </row>
    <row r="300" spans="1:15" ht="15" customHeight="1">
      <c r="A300" s="2">
        <f t="shared" si="8"/>
        <v>10</v>
      </c>
      <c r="B300" s="1893" t="s">
        <v>499</v>
      </c>
      <c r="C300" s="1802" t="s">
        <v>500</v>
      </c>
      <c r="D300" s="1799"/>
      <c r="E300" s="1799"/>
      <c r="F300" s="1799"/>
      <c r="G300" s="1799"/>
      <c r="H300" s="1799"/>
      <c r="I300" s="1799"/>
      <c r="J300" s="1798">
        <v>-279310</v>
      </c>
      <c r="K300" s="1799"/>
      <c r="L300" s="1799"/>
      <c r="M300" s="1798">
        <v>-279310</v>
      </c>
      <c r="N300" s="228">
        <f t="shared" si="9"/>
        <v>0</v>
      </c>
      <c r="O300" s="129"/>
    </row>
    <row r="301" spans="1:15" ht="15" customHeight="1">
      <c r="A301" s="2">
        <f t="shared" si="8"/>
        <v>10</v>
      </c>
      <c r="B301" s="1893" t="s">
        <v>501</v>
      </c>
      <c r="C301" s="1802" t="s">
        <v>502</v>
      </c>
      <c r="D301" s="1799"/>
      <c r="E301" s="1799"/>
      <c r="F301" s="1798">
        <v>948750</v>
      </c>
      <c r="G301" s="1800">
        <v>0</v>
      </c>
      <c r="H301" s="1798">
        <v>-1026049</v>
      </c>
      <c r="I301" s="1799"/>
      <c r="J301" s="1798">
        <v>2249828</v>
      </c>
      <c r="K301" s="1798">
        <v>-314032953</v>
      </c>
      <c r="L301" s="1799"/>
      <c r="M301" s="1798">
        <v>-311860424</v>
      </c>
      <c r="N301" s="228">
        <f t="shared" si="9"/>
        <v>0</v>
      </c>
      <c r="O301" s="129"/>
    </row>
    <row r="302" spans="1:15" ht="15" customHeight="1">
      <c r="A302" s="2">
        <f t="shared" si="8"/>
        <v>10</v>
      </c>
      <c r="B302" s="1893" t="s">
        <v>503</v>
      </c>
      <c r="C302" s="1802" t="s">
        <v>504</v>
      </c>
      <c r="D302" s="1798">
        <v>-110698000</v>
      </c>
      <c r="E302" s="1799"/>
      <c r="F302" s="1799"/>
      <c r="G302" s="1799"/>
      <c r="H302" s="1799"/>
      <c r="I302" s="1799"/>
      <c r="J302" s="1800">
        <v>0</v>
      </c>
      <c r="K302" s="1799"/>
      <c r="L302" s="1799"/>
      <c r="M302" s="1798">
        <v>-110698000</v>
      </c>
      <c r="N302" s="228">
        <f t="shared" si="9"/>
        <v>0</v>
      </c>
      <c r="O302" s="129"/>
    </row>
    <row r="303" spans="1:15" ht="15" customHeight="1">
      <c r="A303" s="2">
        <f t="shared" si="8"/>
        <v>10</v>
      </c>
      <c r="B303" s="1893" t="s">
        <v>505</v>
      </c>
      <c r="C303" s="1802" t="s">
        <v>506</v>
      </c>
      <c r="D303" s="1798">
        <v>-9883919</v>
      </c>
      <c r="E303" s="1798">
        <v>-23036780</v>
      </c>
      <c r="F303" s="1798">
        <v>-30415553</v>
      </c>
      <c r="G303" s="1798">
        <v>-15476891</v>
      </c>
      <c r="H303" s="1798">
        <v>-17372972</v>
      </c>
      <c r="I303" s="1798">
        <v>-9359305</v>
      </c>
      <c r="J303" s="1798">
        <v>-402287212</v>
      </c>
      <c r="K303" s="1799"/>
      <c r="L303" s="1799"/>
      <c r="M303" s="1798">
        <v>-507832632</v>
      </c>
      <c r="N303" s="228">
        <f t="shared" si="9"/>
        <v>0</v>
      </c>
      <c r="O303" s="129"/>
    </row>
    <row r="304" spans="1:15" ht="15" customHeight="1">
      <c r="A304" s="2">
        <f t="shared" si="8"/>
        <v>10</v>
      </c>
      <c r="B304" s="1893" t="s">
        <v>507</v>
      </c>
      <c r="C304" s="1802" t="s">
        <v>508</v>
      </c>
      <c r="D304" s="1799"/>
      <c r="E304" s="1798">
        <v>-13176109</v>
      </c>
      <c r="F304" s="1799"/>
      <c r="G304" s="1799"/>
      <c r="H304" s="1799"/>
      <c r="I304" s="1799"/>
      <c r="J304" s="1798">
        <v>-14586752</v>
      </c>
      <c r="K304" s="1799"/>
      <c r="L304" s="1799"/>
      <c r="M304" s="1798">
        <v>-27762861</v>
      </c>
      <c r="N304" s="228">
        <f t="shared" si="9"/>
        <v>0</v>
      </c>
      <c r="O304" s="129"/>
    </row>
    <row r="305" spans="1:15" ht="15" customHeight="1">
      <c r="A305" s="2">
        <f t="shared" si="8"/>
        <v>10</v>
      </c>
      <c r="B305" s="1893" t="s">
        <v>509</v>
      </c>
      <c r="C305" s="1802" t="s">
        <v>510</v>
      </c>
      <c r="D305" s="1798">
        <v>-333507313</v>
      </c>
      <c r="E305" s="1798">
        <v>-626512476</v>
      </c>
      <c r="F305" s="1799"/>
      <c r="G305" s="1798">
        <v>-782899</v>
      </c>
      <c r="H305" s="1799"/>
      <c r="I305" s="1799"/>
      <c r="J305" s="1798">
        <v>-5206349652</v>
      </c>
      <c r="K305" s="1799"/>
      <c r="L305" s="1799"/>
      <c r="M305" s="1798">
        <v>-6167152340</v>
      </c>
      <c r="N305" s="228">
        <f t="shared" si="9"/>
        <v>0</v>
      </c>
      <c r="O305" s="129"/>
    </row>
    <row r="306" spans="1:15" ht="15" customHeight="1">
      <c r="A306" s="2">
        <f t="shared" si="8"/>
        <v>10</v>
      </c>
      <c r="B306" s="1893" t="s">
        <v>511</v>
      </c>
      <c r="C306" s="1802" t="s">
        <v>512</v>
      </c>
      <c r="D306" s="1798">
        <v>-32004973</v>
      </c>
      <c r="E306" s="1798">
        <v>-234499819</v>
      </c>
      <c r="F306" s="1799"/>
      <c r="G306" s="1799"/>
      <c r="H306" s="1799"/>
      <c r="I306" s="1799"/>
      <c r="J306" s="1798">
        <v>-5541588092</v>
      </c>
      <c r="K306" s="1799"/>
      <c r="L306" s="1799"/>
      <c r="M306" s="1798">
        <v>-5808092884</v>
      </c>
      <c r="N306" s="228">
        <f t="shared" si="9"/>
        <v>0</v>
      </c>
      <c r="O306" s="129"/>
    </row>
    <row r="307" spans="1:15" ht="15" customHeight="1">
      <c r="A307" s="2">
        <f t="shared" si="8"/>
        <v>10</v>
      </c>
      <c r="B307" s="1893" t="s">
        <v>513</v>
      </c>
      <c r="C307" s="1802" t="s">
        <v>514</v>
      </c>
      <c r="D307" s="1798">
        <v>-1271865412</v>
      </c>
      <c r="E307" s="1798">
        <v>-6491444313</v>
      </c>
      <c r="F307" s="1798">
        <v>-80449656</v>
      </c>
      <c r="G307" s="1800">
        <v>0</v>
      </c>
      <c r="H307" s="1798">
        <v>-25101699</v>
      </c>
      <c r="I307" s="1798">
        <v>-2004000</v>
      </c>
      <c r="J307" s="1798">
        <v>-19717013022</v>
      </c>
      <c r="K307" s="1799"/>
      <c r="L307" s="1799"/>
      <c r="M307" s="1798">
        <v>-27587878102</v>
      </c>
      <c r="N307" s="228">
        <f t="shared" si="9"/>
        <v>0</v>
      </c>
      <c r="O307" s="129"/>
    </row>
    <row r="308" spans="1:15" ht="15" customHeight="1">
      <c r="A308" s="2">
        <f t="shared" si="8"/>
        <v>10</v>
      </c>
      <c r="B308" s="1893" t="s">
        <v>515</v>
      </c>
      <c r="C308" s="1802" t="s">
        <v>516</v>
      </c>
      <c r="D308" s="1798">
        <v>267356</v>
      </c>
      <c r="E308" s="1799"/>
      <c r="F308" s="1800">
        <v>0</v>
      </c>
      <c r="G308" s="1800">
        <v>0</v>
      </c>
      <c r="H308" s="1800">
        <v>0</v>
      </c>
      <c r="I308" s="1799"/>
      <c r="J308" s="1798">
        <v>216230152</v>
      </c>
      <c r="K308" s="1799"/>
      <c r="L308" s="1799"/>
      <c r="M308" s="1798">
        <v>216497508</v>
      </c>
      <c r="N308" s="228">
        <f t="shared" si="9"/>
        <v>0</v>
      </c>
      <c r="O308" s="129"/>
    </row>
    <row r="309" spans="1:15" ht="15" customHeight="1">
      <c r="A309" s="2">
        <f t="shared" si="8"/>
        <v>10</v>
      </c>
      <c r="B309" s="1893" t="s">
        <v>517</v>
      </c>
      <c r="C309" s="1802" t="s">
        <v>518</v>
      </c>
      <c r="D309" s="1798">
        <v>-145786046</v>
      </c>
      <c r="E309" s="1798">
        <v>-178198337</v>
      </c>
      <c r="F309" s="1798">
        <v>-123059998</v>
      </c>
      <c r="G309" s="1798">
        <v>-60615218</v>
      </c>
      <c r="H309" s="1798">
        <v>-249233509</v>
      </c>
      <c r="I309" s="1798">
        <v>-44512889</v>
      </c>
      <c r="J309" s="1798">
        <v>-1891732786</v>
      </c>
      <c r="K309" s="1798">
        <v>-482462</v>
      </c>
      <c r="L309" s="1799"/>
      <c r="M309" s="1798">
        <v>-2693621245</v>
      </c>
      <c r="N309" s="228">
        <f t="shared" si="9"/>
        <v>0</v>
      </c>
      <c r="O309" s="129"/>
    </row>
    <row r="310" spans="1:15" ht="15" customHeight="1">
      <c r="A310" s="2">
        <f t="shared" si="8"/>
        <v>10</v>
      </c>
      <c r="B310" s="1893" t="s">
        <v>519</v>
      </c>
      <c r="C310" s="1802" t="s">
        <v>520</v>
      </c>
      <c r="D310" s="1798">
        <v>-118772024</v>
      </c>
      <c r="E310" s="1798">
        <v>-157097909</v>
      </c>
      <c r="F310" s="1798">
        <v>-168578241</v>
      </c>
      <c r="G310" s="1798">
        <v>-638523897</v>
      </c>
      <c r="H310" s="1798">
        <v>-6254674</v>
      </c>
      <c r="I310" s="1798">
        <v>-1842507</v>
      </c>
      <c r="J310" s="1798">
        <v>-1803357477</v>
      </c>
      <c r="K310" s="1798">
        <v>33281</v>
      </c>
      <c r="L310" s="1799"/>
      <c r="M310" s="1798">
        <v>-2894393448</v>
      </c>
      <c r="N310" s="228">
        <f t="shared" si="9"/>
        <v>0</v>
      </c>
      <c r="O310" s="129"/>
    </row>
    <row r="311" spans="1:15" ht="15" customHeight="1">
      <c r="A311" s="2">
        <f t="shared" si="8"/>
        <v>10</v>
      </c>
      <c r="B311" s="1893" t="s">
        <v>521</v>
      </c>
      <c r="C311" s="1802" t="s">
        <v>522</v>
      </c>
      <c r="D311" s="1798">
        <v>-312745</v>
      </c>
      <c r="E311" s="1798">
        <v>-1559008</v>
      </c>
      <c r="F311" s="1799"/>
      <c r="G311" s="1799"/>
      <c r="H311" s="1799"/>
      <c r="I311" s="1799"/>
      <c r="J311" s="1798">
        <v>-4656745</v>
      </c>
      <c r="K311" s="1799"/>
      <c r="L311" s="1799"/>
      <c r="M311" s="1798">
        <v>-6528498</v>
      </c>
      <c r="N311" s="228">
        <f t="shared" si="9"/>
        <v>0</v>
      </c>
      <c r="O311" s="129"/>
    </row>
    <row r="312" spans="1:15" ht="15" customHeight="1">
      <c r="A312" s="2">
        <f t="shared" si="8"/>
        <v>10</v>
      </c>
      <c r="B312" s="1893" t="s">
        <v>523</v>
      </c>
      <c r="C312" s="1802" t="s">
        <v>524</v>
      </c>
      <c r="D312" s="1798">
        <v>-1104796077</v>
      </c>
      <c r="E312" s="1798">
        <v>-2140087527</v>
      </c>
      <c r="F312" s="1798">
        <v>-846408052</v>
      </c>
      <c r="G312" s="1798">
        <v>-928973598</v>
      </c>
      <c r="H312" s="1798">
        <v>-470515031</v>
      </c>
      <c r="I312" s="1798">
        <v>-62340870</v>
      </c>
      <c r="J312" s="1798">
        <v>-19604932733</v>
      </c>
      <c r="K312" s="1798">
        <v>-7860538</v>
      </c>
      <c r="L312" s="1799"/>
      <c r="M312" s="1798">
        <v>-25165914426</v>
      </c>
      <c r="N312" s="228">
        <f t="shared" si="9"/>
        <v>0</v>
      </c>
      <c r="O312" s="129"/>
    </row>
    <row r="313" spans="1:15" ht="15" customHeight="1">
      <c r="A313" s="2">
        <f t="shared" si="8"/>
        <v>10</v>
      </c>
      <c r="B313" s="1893" t="s">
        <v>525</v>
      </c>
      <c r="C313" s="1802" t="s">
        <v>526</v>
      </c>
      <c r="D313" s="1798">
        <v>-3377316079</v>
      </c>
      <c r="E313" s="1798">
        <v>-4631057834</v>
      </c>
      <c r="F313" s="1798">
        <v>-484136916</v>
      </c>
      <c r="G313" s="1798">
        <v>-513953067</v>
      </c>
      <c r="H313" s="1798">
        <v>-352954285</v>
      </c>
      <c r="I313" s="1798">
        <v>-58635120</v>
      </c>
      <c r="J313" s="1798">
        <v>-40042739041</v>
      </c>
      <c r="K313" s="1798">
        <v>-265821070</v>
      </c>
      <c r="L313" s="1799"/>
      <c r="M313" s="1798">
        <v>-49726613412</v>
      </c>
      <c r="N313" s="228">
        <f t="shared" si="9"/>
        <v>0</v>
      </c>
      <c r="O313" s="129"/>
    </row>
    <row r="314" spans="1:15" ht="15" customHeight="1">
      <c r="A314" s="2">
        <f t="shared" si="8"/>
        <v>10</v>
      </c>
      <c r="B314" s="1893" t="s">
        <v>527</v>
      </c>
      <c r="C314" s="1802" t="s">
        <v>528</v>
      </c>
      <c r="D314" s="1799"/>
      <c r="E314" s="1799"/>
      <c r="F314" s="1799"/>
      <c r="G314" s="1799"/>
      <c r="H314" s="1799"/>
      <c r="I314" s="1799"/>
      <c r="J314" s="1798">
        <v>-195102226</v>
      </c>
      <c r="K314" s="1799"/>
      <c r="L314" s="1799"/>
      <c r="M314" s="1798">
        <v>-195102226</v>
      </c>
      <c r="N314" s="228">
        <f t="shared" si="9"/>
        <v>0</v>
      </c>
      <c r="O314" s="129"/>
    </row>
    <row r="315" spans="1:15" ht="15" customHeight="1">
      <c r="A315" s="2">
        <f t="shared" si="8"/>
        <v>10</v>
      </c>
      <c r="B315" s="1893" t="s">
        <v>529</v>
      </c>
      <c r="C315" s="1802" t="s">
        <v>530</v>
      </c>
      <c r="D315" s="1798">
        <v>-8626813</v>
      </c>
      <c r="E315" s="1798">
        <v>-102361709</v>
      </c>
      <c r="F315" s="1798">
        <v>-92297544</v>
      </c>
      <c r="G315" s="1798">
        <v>-30583558</v>
      </c>
      <c r="H315" s="1798">
        <v>-120633593</v>
      </c>
      <c r="I315" s="1798">
        <v>-2376287</v>
      </c>
      <c r="J315" s="1798">
        <v>-906877323</v>
      </c>
      <c r="K315" s="1799"/>
      <c r="L315" s="1799"/>
      <c r="M315" s="1798">
        <v>-1263756827</v>
      </c>
      <c r="N315" s="228">
        <f t="shared" si="9"/>
        <v>0</v>
      </c>
      <c r="O315" s="129"/>
    </row>
    <row r="316" spans="1:15" ht="15" customHeight="1">
      <c r="A316" s="2">
        <f t="shared" si="8"/>
        <v>10</v>
      </c>
      <c r="B316" s="1893" t="s">
        <v>531</v>
      </c>
      <c r="C316" s="1802" t="s">
        <v>532</v>
      </c>
      <c r="D316" s="1799"/>
      <c r="E316" s="1798">
        <v>33695019</v>
      </c>
      <c r="F316" s="1798">
        <v>-1029277</v>
      </c>
      <c r="G316" s="1798">
        <v>-564943</v>
      </c>
      <c r="H316" s="1798">
        <v>217221</v>
      </c>
      <c r="I316" s="1799"/>
      <c r="J316" s="1800">
        <v>0</v>
      </c>
      <c r="K316" s="1799"/>
      <c r="L316" s="1799"/>
      <c r="M316" s="1798">
        <v>32318020</v>
      </c>
      <c r="N316" s="228">
        <f t="shared" si="9"/>
        <v>0</v>
      </c>
      <c r="O316" s="129"/>
    </row>
    <row r="317" spans="1:15" ht="15" customHeight="1">
      <c r="A317" s="2">
        <f t="shared" si="8"/>
        <v>10</v>
      </c>
      <c r="B317" s="1893" t="s">
        <v>533</v>
      </c>
      <c r="C317" s="1802" t="s">
        <v>534</v>
      </c>
      <c r="D317" s="1800">
        <v>0</v>
      </c>
      <c r="E317" s="1800">
        <v>0</v>
      </c>
      <c r="F317" s="1798">
        <v>2062246</v>
      </c>
      <c r="G317" s="1799"/>
      <c r="H317" s="1798">
        <v>177361</v>
      </c>
      <c r="I317" s="1799"/>
      <c r="J317" s="1798">
        <v>-18636327</v>
      </c>
      <c r="K317" s="1799"/>
      <c r="L317" s="1799"/>
      <c r="M317" s="1798">
        <v>-16396720</v>
      </c>
      <c r="N317" s="228">
        <f t="shared" si="9"/>
        <v>0</v>
      </c>
      <c r="O317" s="129"/>
    </row>
    <row r="318" spans="1:15" ht="15" customHeight="1">
      <c r="A318" s="2">
        <f t="shared" si="8"/>
        <v>10</v>
      </c>
      <c r="B318" s="1893" t="s">
        <v>535</v>
      </c>
      <c r="C318" s="1802" t="s">
        <v>536</v>
      </c>
      <c r="D318" s="1798">
        <v>-418904</v>
      </c>
      <c r="E318" s="1798">
        <v>-3874310</v>
      </c>
      <c r="F318" s="1798">
        <v>-9600</v>
      </c>
      <c r="G318" s="1798">
        <v>-59300</v>
      </c>
      <c r="H318" s="1798">
        <v>-150800</v>
      </c>
      <c r="I318" s="1799"/>
      <c r="J318" s="1798">
        <v>-31032725</v>
      </c>
      <c r="K318" s="1799"/>
      <c r="L318" s="1799"/>
      <c r="M318" s="1798">
        <v>-35545639</v>
      </c>
      <c r="N318" s="228">
        <f t="shared" si="9"/>
        <v>0</v>
      </c>
      <c r="O318" s="129"/>
    </row>
    <row r="319" spans="1:15" ht="15" customHeight="1">
      <c r="A319" s="2">
        <f t="shared" si="8"/>
        <v>10</v>
      </c>
      <c r="B319" s="1893" t="s">
        <v>537</v>
      </c>
      <c r="C319" s="1802" t="s">
        <v>538</v>
      </c>
      <c r="D319" s="1798">
        <v>-144842</v>
      </c>
      <c r="E319" s="1798">
        <v>-2485855</v>
      </c>
      <c r="F319" s="1799"/>
      <c r="G319" s="1798">
        <v>-871750</v>
      </c>
      <c r="H319" s="1799"/>
      <c r="I319" s="1799"/>
      <c r="J319" s="1798">
        <v>-1615454</v>
      </c>
      <c r="K319" s="1799"/>
      <c r="L319" s="1799"/>
      <c r="M319" s="1798">
        <v>-5117901</v>
      </c>
      <c r="N319" s="228">
        <f t="shared" si="9"/>
        <v>0</v>
      </c>
      <c r="O319" s="129"/>
    </row>
    <row r="320" spans="1:15" ht="15" customHeight="1">
      <c r="A320" s="2">
        <f t="shared" si="8"/>
        <v>10</v>
      </c>
      <c r="B320" s="1893" t="s">
        <v>539</v>
      </c>
      <c r="C320" s="1802" t="s">
        <v>540</v>
      </c>
      <c r="D320" s="1799"/>
      <c r="E320" s="1799"/>
      <c r="F320" s="1798">
        <v>715733</v>
      </c>
      <c r="G320" s="1799"/>
      <c r="H320" s="1798">
        <v>227225</v>
      </c>
      <c r="I320" s="1799"/>
      <c r="J320" s="1800">
        <v>0</v>
      </c>
      <c r="K320" s="1799"/>
      <c r="L320" s="1799"/>
      <c r="M320" s="1798">
        <v>942958</v>
      </c>
      <c r="N320" s="228">
        <f t="shared" si="9"/>
        <v>0</v>
      </c>
      <c r="O320" s="129"/>
    </row>
    <row r="321" spans="1:15" ht="15" customHeight="1">
      <c r="A321" s="2">
        <f t="shared" si="8"/>
        <v>10</v>
      </c>
      <c r="B321" s="1893" t="s">
        <v>541</v>
      </c>
      <c r="C321" s="1802" t="s">
        <v>542</v>
      </c>
      <c r="D321" s="1798">
        <v>-180427</v>
      </c>
      <c r="E321" s="1798">
        <v>-5170</v>
      </c>
      <c r="F321" s="1798">
        <v>-6377377</v>
      </c>
      <c r="G321" s="1799"/>
      <c r="H321" s="1798">
        <v>-626763</v>
      </c>
      <c r="I321" s="1799"/>
      <c r="J321" s="1798">
        <v>-4359916</v>
      </c>
      <c r="K321" s="1799"/>
      <c r="L321" s="1799"/>
      <c r="M321" s="1798">
        <v>-11549653</v>
      </c>
      <c r="N321" s="228">
        <f t="shared" si="9"/>
        <v>0</v>
      </c>
      <c r="O321" s="129"/>
    </row>
    <row r="322" spans="1:15" ht="15" customHeight="1">
      <c r="A322" s="2">
        <f t="shared" ref="A322:A385" si="10">LEN(B322)</f>
        <v>10</v>
      </c>
      <c r="B322" s="1893" t="s">
        <v>543</v>
      </c>
      <c r="C322" s="1802" t="s">
        <v>544</v>
      </c>
      <c r="D322" s="1798">
        <v>-1230995</v>
      </c>
      <c r="E322" s="1798">
        <v>-1703614</v>
      </c>
      <c r="F322" s="1798">
        <v>-3216172</v>
      </c>
      <c r="G322" s="1798">
        <v>-265294</v>
      </c>
      <c r="H322" s="1798">
        <v>-1091011</v>
      </c>
      <c r="I322" s="1799"/>
      <c r="J322" s="1798">
        <v>-5295702</v>
      </c>
      <c r="K322" s="1798">
        <v>-40358190</v>
      </c>
      <c r="L322" s="1799"/>
      <c r="M322" s="1798">
        <v>-53160978</v>
      </c>
      <c r="N322" s="228">
        <f t="shared" si="9"/>
        <v>0</v>
      </c>
      <c r="O322" s="129"/>
    </row>
    <row r="323" spans="1:15" ht="15" customHeight="1">
      <c r="A323" s="2">
        <f t="shared" si="10"/>
        <v>10</v>
      </c>
      <c r="B323" s="1893" t="s">
        <v>545</v>
      </c>
      <c r="C323" s="1802" t="s">
        <v>546</v>
      </c>
      <c r="D323" s="1800">
        <v>0</v>
      </c>
      <c r="E323" s="1798">
        <v>2021828</v>
      </c>
      <c r="F323" s="1798">
        <v>108524269</v>
      </c>
      <c r="G323" s="1798">
        <v>10946756</v>
      </c>
      <c r="H323" s="1798">
        <v>16255041</v>
      </c>
      <c r="I323" s="1798">
        <v>31122</v>
      </c>
      <c r="J323" s="1798">
        <v>31626440</v>
      </c>
      <c r="K323" s="1798">
        <v>30487628</v>
      </c>
      <c r="L323" s="1799"/>
      <c r="M323" s="1798">
        <v>199893084</v>
      </c>
      <c r="N323" s="228">
        <f t="shared" si="9"/>
        <v>0</v>
      </c>
      <c r="O323" s="129"/>
    </row>
    <row r="324" spans="1:15" ht="15" customHeight="1">
      <c r="A324" s="2">
        <f t="shared" si="10"/>
        <v>10</v>
      </c>
      <c r="B324" s="1893" t="s">
        <v>547</v>
      </c>
      <c r="C324" s="1802" t="s">
        <v>548</v>
      </c>
      <c r="D324" s="1799"/>
      <c r="E324" s="1799"/>
      <c r="F324" s="1798">
        <v>-44847972</v>
      </c>
      <c r="G324" s="1799"/>
      <c r="H324" s="1799"/>
      <c r="I324" s="1799"/>
      <c r="J324" s="1799"/>
      <c r="K324" s="1799"/>
      <c r="L324" s="1799"/>
      <c r="M324" s="1798">
        <v>-44847972</v>
      </c>
      <c r="N324" s="228">
        <f t="shared" ref="N324:N387" si="11">SUM(D324:L324)-M324</f>
        <v>0</v>
      </c>
      <c r="O324" s="129"/>
    </row>
    <row r="325" spans="1:15" ht="15" customHeight="1">
      <c r="A325" s="2">
        <f t="shared" si="10"/>
        <v>10</v>
      </c>
      <c r="B325" s="1893" t="s">
        <v>549</v>
      </c>
      <c r="C325" s="1802" t="s">
        <v>550</v>
      </c>
      <c r="D325" s="1798">
        <v>-40209651</v>
      </c>
      <c r="E325" s="1798">
        <v>-338558909</v>
      </c>
      <c r="F325" s="1798">
        <v>-310503803</v>
      </c>
      <c r="G325" s="1798">
        <v>-86385988</v>
      </c>
      <c r="H325" s="1798">
        <v>-295728691</v>
      </c>
      <c r="I325" s="1798">
        <v>-23566002</v>
      </c>
      <c r="J325" s="1798">
        <v>-4624957424</v>
      </c>
      <c r="K325" s="1798">
        <v>-41859615</v>
      </c>
      <c r="L325" s="1799"/>
      <c r="M325" s="1798">
        <v>-5761770083</v>
      </c>
      <c r="N325" s="228">
        <f t="shared" si="11"/>
        <v>0</v>
      </c>
      <c r="O325" s="129"/>
    </row>
    <row r="326" spans="1:15" ht="15" customHeight="1">
      <c r="A326" s="2">
        <f t="shared" si="10"/>
        <v>10</v>
      </c>
      <c r="B326" s="1893" t="s">
        <v>551</v>
      </c>
      <c r="C326" s="1802" t="s">
        <v>552</v>
      </c>
      <c r="D326" s="1799"/>
      <c r="E326" s="1798">
        <v>-61226237</v>
      </c>
      <c r="F326" s="1799"/>
      <c r="G326" s="1799"/>
      <c r="H326" s="1799"/>
      <c r="I326" s="1799"/>
      <c r="J326" s="1799"/>
      <c r="K326" s="1799"/>
      <c r="L326" s="1799"/>
      <c r="M326" s="1798">
        <v>-61226237</v>
      </c>
      <c r="N326" s="228">
        <f t="shared" si="11"/>
        <v>0</v>
      </c>
      <c r="O326" s="129"/>
    </row>
    <row r="327" spans="1:15" ht="15" customHeight="1">
      <c r="A327" s="2">
        <f t="shared" si="10"/>
        <v>10</v>
      </c>
      <c r="B327" s="1893" t="s">
        <v>553</v>
      </c>
      <c r="C327" s="1802" t="s">
        <v>554</v>
      </c>
      <c r="D327" s="1799"/>
      <c r="E327" s="1799"/>
      <c r="F327" s="1799"/>
      <c r="G327" s="1799"/>
      <c r="H327" s="1799"/>
      <c r="I327" s="1799"/>
      <c r="J327" s="1798">
        <v>-206907214</v>
      </c>
      <c r="K327" s="1798">
        <v>-70578013</v>
      </c>
      <c r="L327" s="1799"/>
      <c r="M327" s="1798">
        <v>-277485227</v>
      </c>
      <c r="N327" s="228">
        <f t="shared" si="11"/>
        <v>0</v>
      </c>
      <c r="O327" s="129"/>
    </row>
    <row r="328" spans="1:15" ht="15" customHeight="1">
      <c r="A328" s="2">
        <f t="shared" si="10"/>
        <v>10</v>
      </c>
      <c r="B328" s="1893" t="s">
        <v>555</v>
      </c>
      <c r="C328" s="1802" t="s">
        <v>556</v>
      </c>
      <c r="D328" s="1799"/>
      <c r="E328" s="1798">
        <v>-223770262</v>
      </c>
      <c r="F328" s="1799"/>
      <c r="G328" s="1799"/>
      <c r="H328" s="1799"/>
      <c r="I328" s="1799"/>
      <c r="J328" s="1799"/>
      <c r="K328" s="1799"/>
      <c r="L328" s="1799"/>
      <c r="M328" s="1798">
        <v>-223770262</v>
      </c>
      <c r="N328" s="228">
        <f t="shared" si="11"/>
        <v>0</v>
      </c>
      <c r="O328" s="129"/>
    </row>
    <row r="329" spans="1:15" ht="15" customHeight="1">
      <c r="A329" s="2">
        <f t="shared" si="10"/>
        <v>10</v>
      </c>
      <c r="B329" s="1893" t="s">
        <v>557</v>
      </c>
      <c r="C329" s="1802" t="s">
        <v>558</v>
      </c>
      <c r="D329" s="1800">
        <v>0</v>
      </c>
      <c r="E329" s="1799"/>
      <c r="F329" s="1799"/>
      <c r="G329" s="1798">
        <v>10000000</v>
      </c>
      <c r="H329" s="1799"/>
      <c r="I329" s="1799"/>
      <c r="J329" s="1798">
        <v>-266240979</v>
      </c>
      <c r="K329" s="1799"/>
      <c r="L329" s="1799"/>
      <c r="M329" s="1798">
        <v>-256240979</v>
      </c>
      <c r="N329" s="228">
        <f t="shared" si="11"/>
        <v>0</v>
      </c>
      <c r="O329" s="129"/>
    </row>
    <row r="330" spans="1:15" ht="15" customHeight="1">
      <c r="A330" s="2">
        <f t="shared" si="10"/>
        <v>10</v>
      </c>
      <c r="B330" s="1893" t="s">
        <v>1955</v>
      </c>
      <c r="C330" s="1802" t="s">
        <v>1956</v>
      </c>
      <c r="D330" s="1799"/>
      <c r="E330" s="1799"/>
      <c r="F330" s="1799"/>
      <c r="G330" s="1799"/>
      <c r="H330" s="1799"/>
      <c r="I330" s="1799"/>
      <c r="J330" s="1798">
        <v>-5213707</v>
      </c>
      <c r="K330" s="1799"/>
      <c r="L330" s="1799"/>
      <c r="M330" s="1798">
        <v>-5213707</v>
      </c>
      <c r="N330" s="228">
        <f t="shared" si="11"/>
        <v>0</v>
      </c>
      <c r="O330" s="129"/>
    </row>
    <row r="331" spans="1:15" ht="15" customHeight="1">
      <c r="A331" s="2">
        <f t="shared" si="10"/>
        <v>32</v>
      </c>
      <c r="B331" s="2388" t="s">
        <v>559</v>
      </c>
      <c r="C331" s="1802" t="s">
        <v>560</v>
      </c>
      <c r="D331" s="1798">
        <v>-5699013277</v>
      </c>
      <c r="E331" s="1798">
        <v>-25113128831</v>
      </c>
      <c r="F331" s="1798">
        <v>-282956242</v>
      </c>
      <c r="G331" s="1800">
        <v>0</v>
      </c>
      <c r="H331" s="1800">
        <v>0</v>
      </c>
      <c r="I331" s="1798">
        <v>-4666648634</v>
      </c>
      <c r="J331" s="1798">
        <v>-4366541354</v>
      </c>
      <c r="K331" s="1798">
        <v>-46060889</v>
      </c>
      <c r="L331" s="1798">
        <v>38956615654</v>
      </c>
      <c r="M331" s="1798">
        <v>-1217733573</v>
      </c>
      <c r="N331" s="228">
        <f t="shared" si="11"/>
        <v>0</v>
      </c>
      <c r="O331" s="129">
        <f>ROUND(M331/1000,0)</f>
        <v>-1217734</v>
      </c>
    </row>
    <row r="332" spans="1:15" ht="15" customHeight="1">
      <c r="A332" s="2">
        <f t="shared" si="10"/>
        <v>10</v>
      </c>
      <c r="B332" s="1893" t="s">
        <v>561</v>
      </c>
      <c r="C332" s="1802" t="s">
        <v>562</v>
      </c>
      <c r="D332" s="1798">
        <v>-3830000000</v>
      </c>
      <c r="E332" s="1798">
        <v>-14050200000</v>
      </c>
      <c r="F332" s="1799"/>
      <c r="G332" s="1800">
        <v>0</v>
      </c>
      <c r="H332" s="1800">
        <v>0</v>
      </c>
      <c r="I332" s="1798">
        <v>-2185900000</v>
      </c>
      <c r="J332" s="1800">
        <v>0</v>
      </c>
      <c r="K332" s="1799"/>
      <c r="L332" s="1798">
        <v>20066100000</v>
      </c>
      <c r="M332" s="1800">
        <v>0</v>
      </c>
      <c r="N332" s="228">
        <f t="shared" si="11"/>
        <v>0</v>
      </c>
      <c r="O332" s="129"/>
    </row>
    <row r="333" spans="1:15" ht="15" customHeight="1">
      <c r="A333" s="2">
        <f t="shared" si="10"/>
        <v>10</v>
      </c>
      <c r="B333" s="1893" t="s">
        <v>563</v>
      </c>
      <c r="C333" s="1802" t="s">
        <v>564</v>
      </c>
      <c r="D333" s="1798">
        <v>-1385841409</v>
      </c>
      <c r="E333" s="1798">
        <v>-6409184172</v>
      </c>
      <c r="F333" s="1799"/>
      <c r="G333" s="1800">
        <v>0</v>
      </c>
      <c r="H333" s="1800">
        <v>0</v>
      </c>
      <c r="I333" s="1798">
        <v>-1441162626</v>
      </c>
      <c r="J333" s="1799"/>
      <c r="K333" s="1799"/>
      <c r="L333" s="1798">
        <v>9236188207</v>
      </c>
      <c r="M333" s="1800">
        <v>0</v>
      </c>
      <c r="N333" s="228">
        <f t="shared" si="11"/>
        <v>0</v>
      </c>
      <c r="O333" s="129"/>
    </row>
    <row r="334" spans="1:15" ht="15" customHeight="1">
      <c r="A334" s="2">
        <f t="shared" si="10"/>
        <v>10</v>
      </c>
      <c r="B334" s="1893" t="s">
        <v>565</v>
      </c>
      <c r="C334" s="1802" t="s">
        <v>566</v>
      </c>
      <c r="D334" s="1798">
        <v>-312571541</v>
      </c>
      <c r="E334" s="1798">
        <v>-1688254117</v>
      </c>
      <c r="F334" s="1798">
        <v>-94795357</v>
      </c>
      <c r="G334" s="1800">
        <v>0</v>
      </c>
      <c r="H334" s="1800">
        <v>0</v>
      </c>
      <c r="I334" s="1800">
        <v>0</v>
      </c>
      <c r="J334" s="1798">
        <v>-983069292</v>
      </c>
      <c r="K334" s="1798">
        <v>-875907</v>
      </c>
      <c r="L334" s="1798">
        <v>2459202600</v>
      </c>
      <c r="M334" s="1798">
        <v>-620363614</v>
      </c>
      <c r="N334" s="228">
        <f t="shared" si="11"/>
        <v>0</v>
      </c>
      <c r="O334" s="129"/>
    </row>
    <row r="335" spans="1:15" ht="15" customHeight="1">
      <c r="A335" s="2">
        <f t="shared" si="10"/>
        <v>10</v>
      </c>
      <c r="B335" s="1893" t="s">
        <v>567</v>
      </c>
      <c r="C335" s="1802" t="s">
        <v>568</v>
      </c>
      <c r="D335" s="1798">
        <v>-150914526</v>
      </c>
      <c r="E335" s="1798">
        <v>-2430329422</v>
      </c>
      <c r="F335" s="1798">
        <v>-188160885</v>
      </c>
      <c r="G335" s="1800">
        <v>0</v>
      </c>
      <c r="H335" s="1799"/>
      <c r="I335" s="1798">
        <v>-1039586008</v>
      </c>
      <c r="J335" s="1798">
        <v>-2504276929</v>
      </c>
      <c r="K335" s="1798">
        <v>-45184982</v>
      </c>
      <c r="L335" s="1798">
        <v>5761082793</v>
      </c>
      <c r="M335" s="1798">
        <v>-597369959</v>
      </c>
      <c r="N335" s="228">
        <f t="shared" si="11"/>
        <v>0</v>
      </c>
      <c r="O335" s="129"/>
    </row>
    <row r="336" spans="1:15" ht="15" customHeight="1">
      <c r="A336" s="2">
        <f t="shared" si="10"/>
        <v>10</v>
      </c>
      <c r="B336" s="1893" t="s">
        <v>569</v>
      </c>
      <c r="C336" s="1802" t="s">
        <v>570</v>
      </c>
      <c r="D336" s="1798">
        <v>-8300</v>
      </c>
      <c r="E336" s="1798">
        <v>-124361968</v>
      </c>
      <c r="F336" s="1799"/>
      <c r="G336" s="1799"/>
      <c r="H336" s="1799"/>
      <c r="I336" s="1799"/>
      <c r="J336" s="1798">
        <v>113721903</v>
      </c>
      <c r="K336" s="1799"/>
      <c r="L336" s="1798">
        <v>10648365</v>
      </c>
      <c r="M336" s="1800">
        <v>0</v>
      </c>
      <c r="N336" s="228">
        <f t="shared" si="11"/>
        <v>0</v>
      </c>
      <c r="O336" s="129"/>
    </row>
    <row r="337" spans="1:15" ht="15" customHeight="1">
      <c r="A337" s="2">
        <f t="shared" si="10"/>
        <v>10</v>
      </c>
      <c r="B337" s="1893" t="s">
        <v>571</v>
      </c>
      <c r="C337" s="1802" t="s">
        <v>572</v>
      </c>
      <c r="D337" s="1798">
        <v>-19677501</v>
      </c>
      <c r="E337" s="1798">
        <v>-159627755</v>
      </c>
      <c r="F337" s="1799"/>
      <c r="G337" s="1799"/>
      <c r="H337" s="1799"/>
      <c r="I337" s="1799"/>
      <c r="J337" s="1798">
        <v>-246151275</v>
      </c>
      <c r="K337" s="1799"/>
      <c r="L337" s="1798">
        <v>425456531</v>
      </c>
      <c r="M337" s="1800">
        <v>0</v>
      </c>
      <c r="N337" s="228">
        <f t="shared" si="11"/>
        <v>0</v>
      </c>
      <c r="O337" s="129"/>
    </row>
    <row r="338" spans="1:15" ht="15" customHeight="1">
      <c r="A338" s="2">
        <f t="shared" si="10"/>
        <v>10</v>
      </c>
      <c r="B338" s="1893" t="s">
        <v>573</v>
      </c>
      <c r="C338" s="1802" t="s">
        <v>574</v>
      </c>
      <c r="D338" s="1799"/>
      <c r="E338" s="1798">
        <v>-251171397</v>
      </c>
      <c r="F338" s="1799"/>
      <c r="G338" s="1799"/>
      <c r="H338" s="1799"/>
      <c r="I338" s="1799"/>
      <c r="J338" s="1798">
        <v>-746765761</v>
      </c>
      <c r="K338" s="1799"/>
      <c r="L338" s="1798">
        <v>997937158</v>
      </c>
      <c r="M338" s="1800">
        <v>0</v>
      </c>
      <c r="N338" s="228">
        <f t="shared" si="11"/>
        <v>0</v>
      </c>
      <c r="O338" s="129"/>
    </row>
    <row r="339" spans="1:15" ht="15" customHeight="1">
      <c r="A339" s="2">
        <f t="shared" si="10"/>
        <v>31</v>
      </c>
      <c r="B339" s="2388" t="s">
        <v>575</v>
      </c>
      <c r="C339" s="1802" t="s">
        <v>576</v>
      </c>
      <c r="D339" s="1800">
        <v>0</v>
      </c>
      <c r="E339" s="1798">
        <v>-36354262</v>
      </c>
      <c r="F339" s="1799"/>
      <c r="G339" s="1799"/>
      <c r="H339" s="1799"/>
      <c r="I339" s="1799"/>
      <c r="J339" s="1798">
        <v>-754547673</v>
      </c>
      <c r="K339" s="1799"/>
      <c r="L339" s="1799"/>
      <c r="M339" s="1798">
        <v>-790901935</v>
      </c>
      <c r="N339" s="228">
        <f t="shared" si="11"/>
        <v>0</v>
      </c>
      <c r="O339" s="129">
        <f>ROUND(M339/1000,0)</f>
        <v>-790902</v>
      </c>
    </row>
    <row r="340" spans="1:15" ht="15" customHeight="1">
      <c r="A340" s="2">
        <f t="shared" si="10"/>
        <v>10</v>
      </c>
      <c r="B340" s="1893" t="s">
        <v>577</v>
      </c>
      <c r="C340" s="1802" t="s">
        <v>578</v>
      </c>
      <c r="D340" s="1800">
        <v>0</v>
      </c>
      <c r="E340" s="1798">
        <v>-36354262</v>
      </c>
      <c r="F340" s="1799"/>
      <c r="G340" s="1799"/>
      <c r="H340" s="1799"/>
      <c r="I340" s="1799"/>
      <c r="J340" s="1798">
        <v>-754547673</v>
      </c>
      <c r="K340" s="1799"/>
      <c r="L340" s="1799"/>
      <c r="M340" s="1798">
        <v>-790901935</v>
      </c>
      <c r="N340" s="228">
        <f t="shared" si="11"/>
        <v>0</v>
      </c>
      <c r="O340" s="129"/>
    </row>
    <row r="341" spans="1:15" ht="15" customHeight="1">
      <c r="A341" s="2">
        <f t="shared" si="10"/>
        <v>32</v>
      </c>
      <c r="B341" s="2388" t="s">
        <v>579</v>
      </c>
      <c r="C341" s="1802" t="s">
        <v>580</v>
      </c>
      <c r="D341" s="1800">
        <v>0</v>
      </c>
      <c r="E341" s="1800">
        <v>0</v>
      </c>
      <c r="F341" s="1798">
        <v>-5739129</v>
      </c>
      <c r="G341" s="1798">
        <v>-159421164</v>
      </c>
      <c r="H341" s="1798">
        <v>-1514133</v>
      </c>
      <c r="I341" s="1798">
        <v>-175660561</v>
      </c>
      <c r="J341" s="1798">
        <v>-72934892</v>
      </c>
      <c r="K341" s="1798">
        <v>-7491846</v>
      </c>
      <c r="L341" s="1800">
        <v>0</v>
      </c>
      <c r="M341" s="1798">
        <v>-422761725</v>
      </c>
      <c r="N341" s="228">
        <f t="shared" si="11"/>
        <v>0</v>
      </c>
      <c r="O341" s="129">
        <f>ROUND(M341/1000,0)</f>
        <v>-422762</v>
      </c>
    </row>
    <row r="342" spans="1:15" ht="15" customHeight="1">
      <c r="A342" s="2">
        <f t="shared" si="10"/>
        <v>10</v>
      </c>
      <c r="B342" s="1893" t="s">
        <v>581</v>
      </c>
      <c r="C342" s="1802" t="s">
        <v>582</v>
      </c>
      <c r="D342" s="1799"/>
      <c r="E342" s="1799"/>
      <c r="F342" s="1799"/>
      <c r="G342" s="1799"/>
      <c r="H342" s="1799"/>
      <c r="I342" s="1799"/>
      <c r="J342" s="1798">
        <v>103954179</v>
      </c>
      <c r="K342" s="1799"/>
      <c r="L342" s="1799"/>
      <c r="M342" s="1798">
        <v>103954179</v>
      </c>
      <c r="N342" s="228">
        <f t="shared" si="11"/>
        <v>0</v>
      </c>
      <c r="O342" s="129"/>
    </row>
    <row r="343" spans="1:15" ht="15" customHeight="1">
      <c r="A343" s="2">
        <f t="shared" si="10"/>
        <v>10</v>
      </c>
      <c r="B343" s="1893" t="s">
        <v>583</v>
      </c>
      <c r="C343" s="1802" t="s">
        <v>2453</v>
      </c>
      <c r="D343" s="1798">
        <v>34176875</v>
      </c>
      <c r="E343" s="1798">
        <v>-441088404</v>
      </c>
      <c r="F343" s="1798">
        <v>-193067728</v>
      </c>
      <c r="G343" s="1800">
        <v>0</v>
      </c>
      <c r="H343" s="1798">
        <v>-4549508</v>
      </c>
      <c r="I343" s="1798">
        <v>32816777</v>
      </c>
      <c r="J343" s="1798">
        <v>-2807829992</v>
      </c>
      <c r="K343" s="1799"/>
      <c r="L343" s="1798">
        <v>-166381848</v>
      </c>
      <c r="M343" s="1798">
        <v>-3545923828</v>
      </c>
      <c r="N343" s="228">
        <f t="shared" si="11"/>
        <v>0</v>
      </c>
      <c r="O343" s="129"/>
    </row>
    <row r="344" spans="1:15" ht="15" customHeight="1">
      <c r="A344" s="2">
        <f t="shared" si="10"/>
        <v>10</v>
      </c>
      <c r="B344" s="1893" t="s">
        <v>584</v>
      </c>
      <c r="C344" s="1802" t="s">
        <v>585</v>
      </c>
      <c r="D344" s="1799"/>
      <c r="E344" s="1800">
        <v>0</v>
      </c>
      <c r="F344" s="1798">
        <v>-5739129</v>
      </c>
      <c r="G344" s="1798">
        <v>-1126258</v>
      </c>
      <c r="H344" s="1798">
        <v>-1514133</v>
      </c>
      <c r="I344" s="1799"/>
      <c r="J344" s="1798">
        <v>-72934892</v>
      </c>
      <c r="K344" s="1798">
        <v>-7491846</v>
      </c>
      <c r="L344" s="1799"/>
      <c r="M344" s="1798">
        <v>-88806258</v>
      </c>
      <c r="N344" s="228">
        <f t="shared" si="11"/>
        <v>0</v>
      </c>
      <c r="O344" s="129"/>
    </row>
    <row r="345" spans="1:15" ht="15" customHeight="1">
      <c r="A345" s="2">
        <f t="shared" si="10"/>
        <v>10</v>
      </c>
      <c r="B345" s="1893" t="s">
        <v>586</v>
      </c>
      <c r="C345" s="1802" t="s">
        <v>587</v>
      </c>
      <c r="D345" s="1798">
        <v>-894073074</v>
      </c>
      <c r="E345" s="1798">
        <v>-1879948700</v>
      </c>
      <c r="F345" s="1798">
        <v>-531342284</v>
      </c>
      <c r="G345" s="1798">
        <v>-267102410</v>
      </c>
      <c r="H345" s="1798">
        <v>-317774888</v>
      </c>
      <c r="I345" s="1798">
        <v>-229418016</v>
      </c>
      <c r="J345" s="1798">
        <v>-23297807147</v>
      </c>
      <c r="K345" s="1799"/>
      <c r="L345" s="1798">
        <v>166381848</v>
      </c>
      <c r="M345" s="1798">
        <v>-27251084671</v>
      </c>
      <c r="N345" s="228">
        <f t="shared" si="11"/>
        <v>0</v>
      </c>
      <c r="O345" s="129"/>
    </row>
    <row r="346" spans="1:15" ht="15" customHeight="1">
      <c r="A346" s="2">
        <f t="shared" si="10"/>
        <v>10</v>
      </c>
      <c r="B346" s="1893" t="s">
        <v>588</v>
      </c>
      <c r="C346" s="1802" t="s">
        <v>589</v>
      </c>
      <c r="D346" s="1798">
        <v>2964236</v>
      </c>
      <c r="E346" s="1798">
        <v>28220370</v>
      </c>
      <c r="F346" s="1798">
        <v>40066821</v>
      </c>
      <c r="G346" s="1798">
        <v>10138434</v>
      </c>
      <c r="H346" s="1798">
        <v>46654326</v>
      </c>
      <c r="I346" s="1799"/>
      <c r="J346" s="1798">
        <v>357193118</v>
      </c>
      <c r="K346" s="1799"/>
      <c r="L346" s="1799"/>
      <c r="M346" s="1798">
        <v>485237305</v>
      </c>
      <c r="N346" s="228">
        <f t="shared" si="11"/>
        <v>0</v>
      </c>
      <c r="O346" s="129"/>
    </row>
    <row r="347" spans="1:15" ht="15" customHeight="1">
      <c r="A347" s="2">
        <f t="shared" si="10"/>
        <v>10</v>
      </c>
      <c r="B347" s="1893" t="s">
        <v>1958</v>
      </c>
      <c r="C347" s="1802" t="s">
        <v>1959</v>
      </c>
      <c r="D347" s="1799"/>
      <c r="E347" s="1799"/>
      <c r="F347" s="1799"/>
      <c r="G347" s="1799"/>
      <c r="H347" s="1799"/>
      <c r="I347" s="1799"/>
      <c r="J347" s="1798">
        <v>47848585</v>
      </c>
      <c r="K347" s="1799"/>
      <c r="L347" s="1799"/>
      <c r="M347" s="1798">
        <v>47848585</v>
      </c>
      <c r="N347" s="228">
        <f t="shared" si="11"/>
        <v>0</v>
      </c>
      <c r="O347" s="129"/>
    </row>
    <row r="348" spans="1:15" ht="15" customHeight="1">
      <c r="A348" s="2">
        <f t="shared" si="10"/>
        <v>10</v>
      </c>
      <c r="B348" s="1893" t="s">
        <v>590</v>
      </c>
      <c r="C348" s="1802" t="s">
        <v>591</v>
      </c>
      <c r="D348" s="1798">
        <v>856931963</v>
      </c>
      <c r="E348" s="1798">
        <v>2292816734</v>
      </c>
      <c r="F348" s="1798">
        <v>684343191</v>
      </c>
      <c r="G348" s="1798">
        <v>98669070</v>
      </c>
      <c r="H348" s="1798">
        <v>275670070</v>
      </c>
      <c r="I348" s="1798">
        <v>20940678</v>
      </c>
      <c r="J348" s="1798">
        <v>25596641257</v>
      </c>
      <c r="K348" s="1799"/>
      <c r="L348" s="1799"/>
      <c r="M348" s="1798">
        <v>29826012963</v>
      </c>
      <c r="N348" s="228">
        <f t="shared" si="11"/>
        <v>0</v>
      </c>
      <c r="O348" s="129"/>
    </row>
    <row r="349" spans="1:15" ht="15" customHeight="1">
      <c r="A349" s="2">
        <f t="shared" si="10"/>
        <v>32</v>
      </c>
      <c r="B349" s="2388" t="s">
        <v>592</v>
      </c>
      <c r="C349" s="1802" t="s">
        <v>593</v>
      </c>
      <c r="D349" s="1798">
        <v>-90360613</v>
      </c>
      <c r="E349" s="1798">
        <v>-487741802</v>
      </c>
      <c r="F349" s="1798">
        <v>-98929468</v>
      </c>
      <c r="G349" s="1798">
        <v>-18796056</v>
      </c>
      <c r="H349" s="1798">
        <v>-136133442</v>
      </c>
      <c r="I349" s="1798">
        <v>-8153778</v>
      </c>
      <c r="J349" s="1798">
        <v>-4540993819</v>
      </c>
      <c r="K349" s="1798">
        <v>-33389634</v>
      </c>
      <c r="L349" s="1799"/>
      <c r="M349" s="1798">
        <v>-5414498612</v>
      </c>
      <c r="N349" s="228">
        <f t="shared" si="11"/>
        <v>0</v>
      </c>
      <c r="O349" s="129">
        <f>ROUND(M349/1000,0)</f>
        <v>-5414499</v>
      </c>
    </row>
    <row r="350" spans="1:15" ht="15" customHeight="1">
      <c r="A350" s="2">
        <f t="shared" si="10"/>
        <v>10</v>
      </c>
      <c r="B350" s="1893" t="s">
        <v>594</v>
      </c>
      <c r="C350" s="1802" t="s">
        <v>595</v>
      </c>
      <c r="D350" s="1798">
        <v>-26633508</v>
      </c>
      <c r="E350" s="1798">
        <v>-326639472</v>
      </c>
      <c r="F350" s="1798">
        <v>-89911268</v>
      </c>
      <c r="G350" s="1798">
        <v>-18796056</v>
      </c>
      <c r="H350" s="1798">
        <v>-126008742</v>
      </c>
      <c r="I350" s="1798">
        <v>-8153778</v>
      </c>
      <c r="J350" s="1798">
        <v>-3925348946</v>
      </c>
      <c r="K350" s="1798">
        <v>-33389634</v>
      </c>
      <c r="L350" s="1799"/>
      <c r="M350" s="1798">
        <v>-4554881404</v>
      </c>
      <c r="N350" s="228">
        <f t="shared" si="11"/>
        <v>0</v>
      </c>
      <c r="O350" s="129"/>
    </row>
    <row r="351" spans="1:15" ht="15" customHeight="1">
      <c r="A351" s="2">
        <f t="shared" si="10"/>
        <v>10</v>
      </c>
      <c r="B351" s="1893" t="s">
        <v>596</v>
      </c>
      <c r="C351" s="1802" t="s">
        <v>597</v>
      </c>
      <c r="D351" s="1798">
        <v>-3000000</v>
      </c>
      <c r="E351" s="1798">
        <v>-77539840</v>
      </c>
      <c r="F351" s="1798">
        <v>-9018200</v>
      </c>
      <c r="G351" s="1799"/>
      <c r="H351" s="1798">
        <v>-10124700</v>
      </c>
      <c r="I351" s="1799"/>
      <c r="J351" s="1798">
        <v>-184674525</v>
      </c>
      <c r="K351" s="1799"/>
      <c r="L351" s="1799"/>
      <c r="M351" s="1798">
        <v>-284357265</v>
      </c>
      <c r="N351" s="228">
        <f t="shared" si="11"/>
        <v>0</v>
      </c>
      <c r="O351" s="129"/>
    </row>
    <row r="352" spans="1:15" ht="15" customHeight="1">
      <c r="A352" s="2">
        <f t="shared" si="10"/>
        <v>10</v>
      </c>
      <c r="B352" s="1893" t="s">
        <v>598</v>
      </c>
      <c r="C352" s="1802" t="s">
        <v>599</v>
      </c>
      <c r="D352" s="1798">
        <v>-60727105</v>
      </c>
      <c r="E352" s="1798">
        <v>-83562490</v>
      </c>
      <c r="F352" s="1799"/>
      <c r="G352" s="1799"/>
      <c r="H352" s="1799"/>
      <c r="I352" s="1799"/>
      <c r="J352" s="1798">
        <v>-430970348</v>
      </c>
      <c r="K352" s="1799"/>
      <c r="L352" s="1799"/>
      <c r="M352" s="1798">
        <v>-575259943</v>
      </c>
      <c r="N352" s="228">
        <f t="shared" si="11"/>
        <v>0</v>
      </c>
      <c r="O352" s="129"/>
    </row>
    <row r="353" spans="1:15" ht="15" customHeight="1">
      <c r="A353" s="2">
        <f t="shared" si="10"/>
        <v>32</v>
      </c>
      <c r="B353" s="2388" t="s">
        <v>600</v>
      </c>
      <c r="C353" s="1802" t="s">
        <v>601</v>
      </c>
      <c r="D353" s="1798">
        <v>-170738512</v>
      </c>
      <c r="E353" s="1798">
        <v>-1038285790</v>
      </c>
      <c r="F353" s="1798">
        <v>-523713028</v>
      </c>
      <c r="G353" s="1798">
        <v>-11066504</v>
      </c>
      <c r="H353" s="1798">
        <v>-160655503</v>
      </c>
      <c r="I353" s="1798">
        <v>-317948</v>
      </c>
      <c r="J353" s="1798">
        <v>-11611899493</v>
      </c>
      <c r="K353" s="1798">
        <v>-8054143</v>
      </c>
      <c r="L353" s="1799"/>
      <c r="M353" s="1798">
        <v>-13524730921</v>
      </c>
      <c r="N353" s="228">
        <f t="shared" si="11"/>
        <v>0</v>
      </c>
      <c r="O353" s="129">
        <f>ROUND(M353/1000,0)</f>
        <v>-13524731</v>
      </c>
    </row>
    <row r="354" spans="1:15" ht="15" customHeight="1">
      <c r="A354" s="2">
        <f t="shared" si="10"/>
        <v>10</v>
      </c>
      <c r="B354" s="1893" t="s">
        <v>2203</v>
      </c>
      <c r="C354" s="1802" t="s">
        <v>2143</v>
      </c>
      <c r="D354" s="1800">
        <v>0</v>
      </c>
      <c r="E354" s="1800">
        <v>0</v>
      </c>
      <c r="F354" s="1798">
        <v>6726</v>
      </c>
      <c r="G354" s="1800">
        <v>0</v>
      </c>
      <c r="H354" s="1800">
        <v>0</v>
      </c>
      <c r="I354" s="1800">
        <v>0</v>
      </c>
      <c r="J354" s="1800">
        <v>0</v>
      </c>
      <c r="K354" s="1800">
        <v>0</v>
      </c>
      <c r="L354" s="1799"/>
      <c r="M354" s="1798">
        <v>6726</v>
      </c>
      <c r="N354" s="228">
        <f t="shared" si="11"/>
        <v>0</v>
      </c>
      <c r="O354" s="129"/>
    </row>
    <row r="355" spans="1:15" ht="15" customHeight="1">
      <c r="A355" s="2">
        <f t="shared" si="10"/>
        <v>10</v>
      </c>
      <c r="B355" s="1893" t="s">
        <v>1960</v>
      </c>
      <c r="C355" s="1802" t="s">
        <v>1961</v>
      </c>
      <c r="D355" s="1799"/>
      <c r="E355" s="1799"/>
      <c r="F355" s="1800">
        <v>0</v>
      </c>
      <c r="G355" s="1798">
        <v>-1638344</v>
      </c>
      <c r="H355" s="1800">
        <v>0</v>
      </c>
      <c r="I355" s="1799"/>
      <c r="J355" s="1798">
        <v>-411252</v>
      </c>
      <c r="K355" s="1798">
        <v>3</v>
      </c>
      <c r="L355" s="1799"/>
      <c r="M355" s="1798">
        <v>-2049593</v>
      </c>
      <c r="N355" s="228">
        <f t="shared" si="11"/>
        <v>0</v>
      </c>
      <c r="O355" s="129"/>
    </row>
    <row r="356" spans="1:15" ht="15" customHeight="1">
      <c r="A356" s="2">
        <f t="shared" si="10"/>
        <v>10</v>
      </c>
      <c r="B356" s="1893" t="s">
        <v>602</v>
      </c>
      <c r="C356" s="1802" t="s">
        <v>603</v>
      </c>
      <c r="D356" s="1798">
        <v>-377345</v>
      </c>
      <c r="E356" s="1798">
        <v>-7537311</v>
      </c>
      <c r="F356" s="1798">
        <v>-5901481</v>
      </c>
      <c r="G356" s="1798">
        <v>-1994615</v>
      </c>
      <c r="H356" s="1798">
        <v>-5098342</v>
      </c>
      <c r="I356" s="1798">
        <v>-317948</v>
      </c>
      <c r="J356" s="1798">
        <v>-233441621</v>
      </c>
      <c r="K356" s="1798">
        <v>-1898661</v>
      </c>
      <c r="L356" s="1799"/>
      <c r="M356" s="1798">
        <v>-256567324</v>
      </c>
      <c r="N356" s="228">
        <f t="shared" si="11"/>
        <v>0</v>
      </c>
      <c r="O356" s="129"/>
    </row>
    <row r="357" spans="1:15" ht="15" customHeight="1">
      <c r="A357" s="2">
        <f t="shared" si="10"/>
        <v>10</v>
      </c>
      <c r="B357" s="1893" t="s">
        <v>604</v>
      </c>
      <c r="C357" s="1802" t="s">
        <v>605</v>
      </c>
      <c r="D357" s="1798">
        <v>4792984</v>
      </c>
      <c r="E357" s="1798">
        <v>8168403</v>
      </c>
      <c r="F357" s="1799"/>
      <c r="G357" s="1798">
        <v>179211</v>
      </c>
      <c r="H357" s="1799"/>
      <c r="I357" s="1799"/>
      <c r="J357" s="1798">
        <v>21496310</v>
      </c>
      <c r="K357" s="1799"/>
      <c r="L357" s="1799"/>
      <c r="M357" s="1798">
        <v>34636908</v>
      </c>
      <c r="N357" s="228">
        <f t="shared" si="11"/>
        <v>0</v>
      </c>
      <c r="O357" s="129"/>
    </row>
    <row r="358" spans="1:15" ht="15" customHeight="1">
      <c r="A358" s="2">
        <f t="shared" si="10"/>
        <v>10</v>
      </c>
      <c r="B358" s="1893" t="s">
        <v>606</v>
      </c>
      <c r="C358" s="1802" t="s">
        <v>607</v>
      </c>
      <c r="D358" s="1798">
        <v>-171903837</v>
      </c>
      <c r="E358" s="1798">
        <v>-549810572</v>
      </c>
      <c r="F358" s="1800">
        <v>0</v>
      </c>
      <c r="G358" s="1800">
        <v>0</v>
      </c>
      <c r="H358" s="1800">
        <v>0</v>
      </c>
      <c r="I358" s="1799"/>
      <c r="J358" s="1798">
        <v>-11040274587</v>
      </c>
      <c r="K358" s="1799"/>
      <c r="L358" s="1799"/>
      <c r="M358" s="1798">
        <v>-11761988996</v>
      </c>
      <c r="N358" s="228">
        <f t="shared" si="11"/>
        <v>0</v>
      </c>
      <c r="O358" s="129"/>
    </row>
    <row r="359" spans="1:15" ht="15" customHeight="1">
      <c r="A359" s="2">
        <f t="shared" si="10"/>
        <v>10</v>
      </c>
      <c r="B359" s="1893" t="s">
        <v>608</v>
      </c>
      <c r="C359" s="1802" t="s">
        <v>609</v>
      </c>
      <c r="D359" s="1798">
        <v>60536662</v>
      </c>
      <c r="E359" s="1798">
        <v>-322151365</v>
      </c>
      <c r="F359" s="1798">
        <v>-244071357</v>
      </c>
      <c r="G359" s="1800">
        <v>0</v>
      </c>
      <c r="H359" s="1798">
        <v>-129379488</v>
      </c>
      <c r="I359" s="1799"/>
      <c r="J359" s="1798">
        <v>2540494125</v>
      </c>
      <c r="K359" s="1799"/>
      <c r="L359" s="1799"/>
      <c r="M359" s="1798">
        <v>1905428577</v>
      </c>
      <c r="N359" s="228">
        <f t="shared" si="11"/>
        <v>0</v>
      </c>
      <c r="O359" s="129"/>
    </row>
    <row r="360" spans="1:15" ht="15" customHeight="1">
      <c r="A360" s="2">
        <f t="shared" si="10"/>
        <v>10</v>
      </c>
      <c r="B360" s="1893" t="s">
        <v>610</v>
      </c>
      <c r="C360" s="1802" t="s">
        <v>611</v>
      </c>
      <c r="D360" s="1799"/>
      <c r="E360" s="1800">
        <v>0</v>
      </c>
      <c r="F360" s="1798">
        <v>-156629</v>
      </c>
      <c r="G360" s="1798">
        <v>-401718</v>
      </c>
      <c r="H360" s="1798">
        <v>-19130</v>
      </c>
      <c r="I360" s="1799"/>
      <c r="J360" s="1800">
        <v>0</v>
      </c>
      <c r="K360" s="1798">
        <v>-6155485</v>
      </c>
      <c r="L360" s="1799"/>
      <c r="M360" s="1798">
        <v>-6732962</v>
      </c>
      <c r="N360" s="228">
        <f t="shared" si="11"/>
        <v>0</v>
      </c>
      <c r="O360" s="129"/>
    </row>
    <row r="361" spans="1:15" ht="15" customHeight="1">
      <c r="A361" s="2">
        <f t="shared" si="10"/>
        <v>10</v>
      </c>
      <c r="B361" s="1893" t="s">
        <v>612</v>
      </c>
      <c r="C361" s="1802" t="s">
        <v>613</v>
      </c>
      <c r="D361" s="1798">
        <v>-45527039</v>
      </c>
      <c r="E361" s="1798">
        <v>-179672122</v>
      </c>
      <c r="F361" s="1798">
        <v>-89098087</v>
      </c>
      <c r="G361" s="1798">
        <v>-7211038</v>
      </c>
      <c r="H361" s="1798">
        <v>-26158543</v>
      </c>
      <c r="I361" s="1800">
        <v>0</v>
      </c>
      <c r="J361" s="1798">
        <v>-2185600997</v>
      </c>
      <c r="K361" s="1799"/>
      <c r="L361" s="1799"/>
      <c r="M361" s="1798">
        <v>-2533267826</v>
      </c>
      <c r="N361" s="228">
        <f t="shared" si="11"/>
        <v>0</v>
      </c>
      <c r="O361" s="129"/>
    </row>
    <row r="362" spans="1:15" ht="15" customHeight="1">
      <c r="A362" s="2">
        <f t="shared" si="10"/>
        <v>10</v>
      </c>
      <c r="B362" s="1893" t="s">
        <v>614</v>
      </c>
      <c r="C362" s="1802" t="s">
        <v>615</v>
      </c>
      <c r="D362" s="1798">
        <v>-18259937</v>
      </c>
      <c r="E362" s="1798">
        <v>12717177</v>
      </c>
      <c r="F362" s="1799"/>
      <c r="G362" s="1799"/>
      <c r="H362" s="1799"/>
      <c r="I362" s="1799"/>
      <c r="J362" s="1798">
        <v>-58652399</v>
      </c>
      <c r="K362" s="1799"/>
      <c r="L362" s="1799"/>
      <c r="M362" s="1798">
        <v>-64195159</v>
      </c>
      <c r="N362" s="228">
        <f t="shared" si="11"/>
        <v>0</v>
      </c>
      <c r="O362" s="129"/>
    </row>
    <row r="363" spans="1:15" ht="15" customHeight="1">
      <c r="A363" s="2">
        <f t="shared" si="10"/>
        <v>10</v>
      </c>
      <c r="B363" s="1893" t="s">
        <v>616</v>
      </c>
      <c r="C363" s="1802" t="s">
        <v>617</v>
      </c>
      <c r="D363" s="1799"/>
      <c r="E363" s="1799"/>
      <c r="F363" s="1798">
        <v>-184492200</v>
      </c>
      <c r="G363" s="1799"/>
      <c r="H363" s="1799"/>
      <c r="I363" s="1799"/>
      <c r="J363" s="1798">
        <v>-514821025</v>
      </c>
      <c r="K363" s="1799"/>
      <c r="L363" s="1799"/>
      <c r="M363" s="1798">
        <v>-699313225</v>
      </c>
      <c r="N363" s="228">
        <f t="shared" si="11"/>
        <v>0</v>
      </c>
      <c r="O363" s="129"/>
    </row>
    <row r="364" spans="1:15" ht="15" customHeight="1">
      <c r="A364" s="2">
        <f t="shared" si="10"/>
        <v>10</v>
      </c>
      <c r="B364" s="1893" t="s">
        <v>618</v>
      </c>
      <c r="C364" s="1802" t="s">
        <v>619</v>
      </c>
      <c r="D364" s="1800">
        <v>0</v>
      </c>
      <c r="E364" s="1799"/>
      <c r="F364" s="1799"/>
      <c r="G364" s="1799"/>
      <c r="H364" s="1799"/>
      <c r="I364" s="1799"/>
      <c r="J364" s="1798">
        <v>-140688047</v>
      </c>
      <c r="K364" s="1799"/>
      <c r="L364" s="1799"/>
      <c r="M364" s="1798">
        <v>-140688047</v>
      </c>
      <c r="N364" s="228">
        <f t="shared" si="11"/>
        <v>0</v>
      </c>
      <c r="O364" s="129"/>
    </row>
    <row r="365" spans="1:15" ht="15" customHeight="1">
      <c r="A365" s="2">
        <f t="shared" si="10"/>
        <v>22</v>
      </c>
      <c r="B365" s="2386" t="s">
        <v>620</v>
      </c>
      <c r="C365" s="1797" t="s">
        <v>621</v>
      </c>
      <c r="D365" s="1798">
        <v>-15702234905</v>
      </c>
      <c r="E365" s="1798">
        <v>-51187730673</v>
      </c>
      <c r="F365" s="1798">
        <v>-108150846</v>
      </c>
      <c r="G365" s="1798">
        <v>-905984354</v>
      </c>
      <c r="H365" s="1798">
        <v>-96125282</v>
      </c>
      <c r="I365" s="1799"/>
      <c r="J365" s="1798">
        <v>-1213108782508</v>
      </c>
      <c r="K365" s="1798">
        <v>-291773922</v>
      </c>
      <c r="L365" s="1798">
        <v>-166381848</v>
      </c>
      <c r="M365" s="1798">
        <v>-1281567164338</v>
      </c>
      <c r="N365" s="228">
        <f t="shared" si="11"/>
        <v>0</v>
      </c>
      <c r="O365" s="129">
        <f>ROUND(M365/1000,0)</f>
        <v>-1281567164</v>
      </c>
    </row>
    <row r="366" spans="1:15" ht="15" customHeight="1">
      <c r="A366" s="2">
        <f t="shared" si="10"/>
        <v>32</v>
      </c>
      <c r="B366" s="2387" t="s">
        <v>622</v>
      </c>
      <c r="C366" s="1802" t="s">
        <v>623</v>
      </c>
      <c r="D366" s="1798">
        <v>-12007659180</v>
      </c>
      <c r="E366" s="1798">
        <v>-33840256054</v>
      </c>
      <c r="F366" s="1799"/>
      <c r="G366" s="1799"/>
      <c r="H366" s="1799"/>
      <c r="I366" s="1799"/>
      <c r="J366" s="1798">
        <v>-1184276366336</v>
      </c>
      <c r="K366" s="1799"/>
      <c r="L366" s="1799"/>
      <c r="M366" s="1798">
        <v>-1230124281570</v>
      </c>
      <c r="N366" s="228">
        <f t="shared" si="11"/>
        <v>0</v>
      </c>
      <c r="O366" s="129">
        <f>ROUND(M366/1000,0)</f>
        <v>-1230124282</v>
      </c>
    </row>
    <row r="367" spans="1:15" ht="15" customHeight="1">
      <c r="A367" s="2">
        <f t="shared" si="10"/>
        <v>10</v>
      </c>
      <c r="B367" s="2388" t="s">
        <v>2568</v>
      </c>
      <c r="C367" s="1802" t="s">
        <v>2398</v>
      </c>
      <c r="D367" s="1799"/>
      <c r="E367" s="1799"/>
      <c r="F367" s="1799"/>
      <c r="G367" s="1799"/>
      <c r="H367" s="1799"/>
      <c r="I367" s="1799"/>
      <c r="J367" s="1798">
        <v>-7790619792</v>
      </c>
      <c r="K367" s="1799"/>
      <c r="L367" s="1799"/>
      <c r="M367" s="1798">
        <v>-7790619792</v>
      </c>
      <c r="N367" s="228">
        <f t="shared" si="11"/>
        <v>0</v>
      </c>
      <c r="O367" s="129"/>
    </row>
    <row r="368" spans="1:15" ht="15" customHeight="1">
      <c r="A368" s="2">
        <f t="shared" si="10"/>
        <v>10</v>
      </c>
      <c r="B368" s="2388" t="s">
        <v>1962</v>
      </c>
      <c r="C368" s="1802" t="s">
        <v>624</v>
      </c>
      <c r="D368" s="1799"/>
      <c r="E368" s="1798">
        <v>-15000000000</v>
      </c>
      <c r="F368" s="1799"/>
      <c r="G368" s="1799"/>
      <c r="H368" s="1799"/>
      <c r="I368" s="1799"/>
      <c r="J368" s="1798">
        <v>-109270304000</v>
      </c>
      <c r="K368" s="1799"/>
      <c r="L368" s="1799"/>
      <c r="M368" s="1798">
        <v>-124270304000</v>
      </c>
      <c r="N368" s="228">
        <f t="shared" si="11"/>
        <v>0</v>
      </c>
      <c r="O368" s="129"/>
    </row>
    <row r="369" spans="1:15" ht="15" customHeight="1">
      <c r="A369" s="2">
        <f t="shared" si="10"/>
        <v>10</v>
      </c>
      <c r="B369" s="2388" t="s">
        <v>1963</v>
      </c>
      <c r="C369" s="1802" t="s">
        <v>625</v>
      </c>
      <c r="D369" s="1799"/>
      <c r="E369" s="1799"/>
      <c r="F369" s="1799"/>
      <c r="G369" s="1799"/>
      <c r="H369" s="1799"/>
      <c r="I369" s="1799"/>
      <c r="J369" s="1798">
        <v>391397184</v>
      </c>
      <c r="K369" s="1799"/>
      <c r="L369" s="1799"/>
      <c r="M369" s="1798">
        <v>391397184</v>
      </c>
      <c r="N369" s="228">
        <f t="shared" si="11"/>
        <v>0</v>
      </c>
      <c r="O369" s="129"/>
    </row>
    <row r="370" spans="1:15" ht="15" customHeight="1">
      <c r="A370" s="2">
        <f t="shared" si="10"/>
        <v>10</v>
      </c>
      <c r="B370" s="2388" t="s">
        <v>1964</v>
      </c>
      <c r="C370" s="1802" t="s">
        <v>626</v>
      </c>
      <c r="D370" s="1798">
        <v>-80481543</v>
      </c>
      <c r="E370" s="1798">
        <v>-124128950</v>
      </c>
      <c r="F370" s="1799"/>
      <c r="G370" s="1799"/>
      <c r="H370" s="1799"/>
      <c r="I370" s="1799"/>
      <c r="J370" s="1798">
        <v>-773883062</v>
      </c>
      <c r="K370" s="1799"/>
      <c r="L370" s="1799"/>
      <c r="M370" s="1798">
        <v>-978493555</v>
      </c>
      <c r="N370" s="228">
        <f t="shared" si="11"/>
        <v>0</v>
      </c>
      <c r="O370" s="129"/>
    </row>
    <row r="371" spans="1:15" ht="15" customHeight="1">
      <c r="A371" s="2">
        <f t="shared" si="10"/>
        <v>10</v>
      </c>
      <c r="B371" s="2388" t="s">
        <v>1965</v>
      </c>
      <c r="C371" s="1802" t="s">
        <v>627</v>
      </c>
      <c r="D371" s="1799"/>
      <c r="E371" s="1799"/>
      <c r="F371" s="1799"/>
      <c r="G371" s="1799"/>
      <c r="H371" s="1799"/>
      <c r="I371" s="1799"/>
      <c r="J371" s="1798">
        <v>-950125462000</v>
      </c>
      <c r="K371" s="1799"/>
      <c r="L371" s="1799"/>
      <c r="M371" s="1798">
        <v>-950125462000</v>
      </c>
      <c r="N371" s="228">
        <f t="shared" si="11"/>
        <v>0</v>
      </c>
      <c r="O371" s="129"/>
    </row>
    <row r="372" spans="1:15" ht="15" customHeight="1">
      <c r="A372" s="2">
        <f t="shared" si="10"/>
        <v>10</v>
      </c>
      <c r="B372" s="2388" t="s">
        <v>1966</v>
      </c>
      <c r="C372" s="1802" t="s">
        <v>628</v>
      </c>
      <c r="D372" s="1799"/>
      <c r="E372" s="1799"/>
      <c r="F372" s="1799"/>
      <c r="G372" s="1799"/>
      <c r="H372" s="1799"/>
      <c r="I372" s="1799"/>
      <c r="J372" s="1798">
        <v>-4705597899</v>
      </c>
      <c r="K372" s="1799"/>
      <c r="L372" s="1799"/>
      <c r="M372" s="1798">
        <v>-4705597899</v>
      </c>
      <c r="N372" s="228">
        <f t="shared" si="11"/>
        <v>0</v>
      </c>
      <c r="O372" s="129"/>
    </row>
    <row r="373" spans="1:15" ht="15" customHeight="1">
      <c r="A373" s="2">
        <f t="shared" si="10"/>
        <v>10</v>
      </c>
      <c r="B373" s="2388" t="s">
        <v>1967</v>
      </c>
      <c r="C373" s="1802" t="s">
        <v>629</v>
      </c>
      <c r="D373" s="1799"/>
      <c r="E373" s="1799"/>
      <c r="F373" s="1799"/>
      <c r="G373" s="1799"/>
      <c r="H373" s="1799"/>
      <c r="I373" s="1799"/>
      <c r="J373" s="1798">
        <v>3706062547</v>
      </c>
      <c r="K373" s="1799"/>
      <c r="L373" s="1799"/>
      <c r="M373" s="1798">
        <v>3706062547</v>
      </c>
      <c r="N373" s="228">
        <f t="shared" si="11"/>
        <v>0</v>
      </c>
      <c r="O373" s="129"/>
    </row>
    <row r="374" spans="1:15" ht="15" customHeight="1">
      <c r="A374" s="2">
        <f t="shared" si="10"/>
        <v>10</v>
      </c>
      <c r="B374" s="2388" t="s">
        <v>1968</v>
      </c>
      <c r="C374" s="1802" t="s">
        <v>630</v>
      </c>
      <c r="D374" s="1798">
        <v>-2656675095</v>
      </c>
      <c r="E374" s="1798">
        <v>-4049020788</v>
      </c>
      <c r="F374" s="1799"/>
      <c r="G374" s="1799"/>
      <c r="H374" s="1799"/>
      <c r="I374" s="1799"/>
      <c r="J374" s="1798">
        <v>-40795144926</v>
      </c>
      <c r="K374" s="1799"/>
      <c r="L374" s="1799"/>
      <c r="M374" s="1798">
        <v>-47500840809</v>
      </c>
      <c r="N374" s="228">
        <f t="shared" si="11"/>
        <v>0</v>
      </c>
      <c r="O374" s="129"/>
    </row>
    <row r="375" spans="1:15" ht="15" customHeight="1">
      <c r="A375" s="2">
        <f t="shared" si="10"/>
        <v>10</v>
      </c>
      <c r="B375" s="2388" t="s">
        <v>1969</v>
      </c>
      <c r="C375" s="1802" t="s">
        <v>631</v>
      </c>
      <c r="D375" s="1798">
        <v>-9270502542</v>
      </c>
      <c r="E375" s="1798">
        <v>-14667106316</v>
      </c>
      <c r="F375" s="1799"/>
      <c r="G375" s="1799"/>
      <c r="H375" s="1799"/>
      <c r="I375" s="1799"/>
      <c r="J375" s="1798">
        <v>-74912814388</v>
      </c>
      <c r="K375" s="1799"/>
      <c r="L375" s="1799"/>
      <c r="M375" s="1798">
        <v>-98850423246</v>
      </c>
      <c r="N375" s="228">
        <f t="shared" si="11"/>
        <v>0</v>
      </c>
      <c r="O375" s="129"/>
    </row>
    <row r="376" spans="1:15" ht="15" customHeight="1">
      <c r="A376" s="2">
        <f t="shared" si="10"/>
        <v>32</v>
      </c>
      <c r="B376" s="2387" t="s">
        <v>632</v>
      </c>
      <c r="C376" s="1802" t="s">
        <v>633</v>
      </c>
      <c r="D376" s="1798">
        <v>-938901</v>
      </c>
      <c r="E376" s="1798">
        <v>-64828815</v>
      </c>
      <c r="F376" s="1798">
        <v>-108150846</v>
      </c>
      <c r="G376" s="1798">
        <v>-905984354</v>
      </c>
      <c r="H376" s="1798">
        <v>-96125282</v>
      </c>
      <c r="I376" s="1799"/>
      <c r="J376" s="1798">
        <v>-1096384508</v>
      </c>
      <c r="K376" s="1798">
        <v>-18609243</v>
      </c>
      <c r="L376" s="1800">
        <v>0</v>
      </c>
      <c r="M376" s="1798">
        <v>-2291021949</v>
      </c>
      <c r="N376" s="228">
        <f t="shared" si="11"/>
        <v>0</v>
      </c>
      <c r="O376" s="129">
        <f>ROUND(M376/1000,0)</f>
        <v>-2291022</v>
      </c>
    </row>
    <row r="377" spans="1:15" ht="15" customHeight="1">
      <c r="A377" s="2">
        <f t="shared" si="10"/>
        <v>10</v>
      </c>
      <c r="B377" s="2388" t="s">
        <v>1970</v>
      </c>
      <c r="C377" s="1802" t="s">
        <v>634</v>
      </c>
      <c r="D377" s="1798">
        <v>-938901</v>
      </c>
      <c r="E377" s="1798">
        <v>-64828815</v>
      </c>
      <c r="F377" s="1798">
        <v>-108150846</v>
      </c>
      <c r="G377" s="1798">
        <v>-905984354</v>
      </c>
      <c r="H377" s="1798">
        <v>-96125282</v>
      </c>
      <c r="I377" s="1799"/>
      <c r="J377" s="1798">
        <v>-1096384508</v>
      </c>
      <c r="K377" s="1798">
        <v>-18609243</v>
      </c>
      <c r="L377" s="1800">
        <v>0</v>
      </c>
      <c r="M377" s="1798">
        <v>-2291021949</v>
      </c>
      <c r="N377" s="228">
        <f t="shared" si="11"/>
        <v>0</v>
      </c>
      <c r="O377" s="129"/>
    </row>
    <row r="378" spans="1:15" ht="15" customHeight="1">
      <c r="A378" s="2">
        <f t="shared" si="10"/>
        <v>32</v>
      </c>
      <c r="B378" s="2387" t="s">
        <v>635</v>
      </c>
      <c r="C378" s="1802" t="s">
        <v>636</v>
      </c>
      <c r="D378" s="1798">
        <v>-289273204</v>
      </c>
      <c r="E378" s="1798">
        <v>-34999859</v>
      </c>
      <c r="F378" s="1799"/>
      <c r="G378" s="1799"/>
      <c r="H378" s="1799"/>
      <c r="I378" s="1799"/>
      <c r="J378" s="1798">
        <v>-1062698872</v>
      </c>
      <c r="K378" s="1799"/>
      <c r="L378" s="1799"/>
      <c r="M378" s="1798">
        <v>-1386971935</v>
      </c>
      <c r="N378" s="228">
        <f t="shared" si="11"/>
        <v>0</v>
      </c>
      <c r="O378" s="129">
        <f>ROUND(M378/1000,0)</f>
        <v>-1386972</v>
      </c>
    </row>
    <row r="379" spans="1:15">
      <c r="A379" s="2">
        <f t="shared" si="10"/>
        <v>10</v>
      </c>
      <c r="B379" s="2388" t="s">
        <v>1971</v>
      </c>
      <c r="C379" s="1802" t="s">
        <v>637</v>
      </c>
      <c r="D379" s="1798">
        <v>-177542856</v>
      </c>
      <c r="E379" s="1798">
        <v>-27940662</v>
      </c>
      <c r="F379" s="1799"/>
      <c r="G379" s="1799"/>
      <c r="H379" s="1799"/>
      <c r="I379" s="1799"/>
      <c r="J379" s="1798">
        <v>-937086291</v>
      </c>
      <c r="K379" s="1799"/>
      <c r="L379" s="1799"/>
      <c r="M379" s="1798">
        <v>-1142569809</v>
      </c>
      <c r="N379" s="228">
        <f t="shared" si="11"/>
        <v>0</v>
      </c>
      <c r="O379" s="129"/>
    </row>
    <row r="380" spans="1:15">
      <c r="A380" s="2">
        <f t="shared" si="10"/>
        <v>10</v>
      </c>
      <c r="B380" s="2388" t="s">
        <v>1972</v>
      </c>
      <c r="C380" s="1802" t="s">
        <v>638</v>
      </c>
      <c r="D380" s="1798">
        <v>-48394178</v>
      </c>
      <c r="E380" s="1799"/>
      <c r="F380" s="1799"/>
      <c r="G380" s="1799"/>
      <c r="H380" s="1799"/>
      <c r="I380" s="1799"/>
      <c r="J380" s="1798">
        <v>-76662194</v>
      </c>
      <c r="K380" s="1799"/>
      <c r="L380" s="1799"/>
      <c r="M380" s="1798">
        <v>-125056372</v>
      </c>
      <c r="N380" s="228">
        <f t="shared" si="11"/>
        <v>0</v>
      </c>
      <c r="O380" s="129"/>
    </row>
    <row r="381" spans="1:15">
      <c r="A381" s="2">
        <f t="shared" si="10"/>
        <v>10</v>
      </c>
      <c r="B381" s="2388" t="s">
        <v>1973</v>
      </c>
      <c r="C381" s="1802" t="s">
        <v>639</v>
      </c>
      <c r="D381" s="1799"/>
      <c r="E381" s="1799"/>
      <c r="F381" s="1799"/>
      <c r="G381" s="1799"/>
      <c r="H381" s="1799"/>
      <c r="I381" s="1799"/>
      <c r="J381" s="1798">
        <v>-48950387</v>
      </c>
      <c r="K381" s="1799"/>
      <c r="L381" s="1799"/>
      <c r="M381" s="1798">
        <v>-48950387</v>
      </c>
      <c r="N381" s="228">
        <f t="shared" si="11"/>
        <v>0</v>
      </c>
      <c r="O381" s="129"/>
    </row>
    <row r="382" spans="1:15" ht="15" customHeight="1">
      <c r="A382" s="2">
        <f t="shared" si="10"/>
        <v>10</v>
      </c>
      <c r="B382" s="2388" t="s">
        <v>1974</v>
      </c>
      <c r="C382" s="1802" t="s">
        <v>640</v>
      </c>
      <c r="D382" s="1798">
        <v>-63336170</v>
      </c>
      <c r="E382" s="1798">
        <v>-7059197</v>
      </c>
      <c r="F382" s="1799"/>
      <c r="G382" s="1799"/>
      <c r="H382" s="1799"/>
      <c r="I382" s="1799"/>
      <c r="J382" s="1799"/>
      <c r="K382" s="1799"/>
      <c r="L382" s="1799"/>
      <c r="M382" s="1798">
        <v>-70395367</v>
      </c>
      <c r="N382" s="228">
        <f t="shared" si="11"/>
        <v>0</v>
      </c>
      <c r="O382" s="129"/>
    </row>
    <row r="383" spans="1:15" ht="15" customHeight="1">
      <c r="A383" s="2">
        <f t="shared" si="10"/>
        <v>31</v>
      </c>
      <c r="B383" s="2387" t="s">
        <v>644</v>
      </c>
      <c r="C383" s="1802" t="s">
        <v>645</v>
      </c>
      <c r="D383" s="1799"/>
      <c r="E383" s="1798">
        <v>-1881980623</v>
      </c>
      <c r="F383" s="1799"/>
      <c r="G383" s="1799"/>
      <c r="H383" s="1799"/>
      <c r="I383" s="1799"/>
      <c r="J383" s="1799"/>
      <c r="K383" s="1799"/>
      <c r="L383" s="1799"/>
      <c r="M383" s="1798">
        <v>-1881980623</v>
      </c>
      <c r="N383" s="228">
        <f t="shared" si="11"/>
        <v>0</v>
      </c>
      <c r="O383" s="129">
        <f>ROUND(M383/1000,0)</f>
        <v>-1881981</v>
      </c>
    </row>
    <row r="384" spans="1:15" ht="15" customHeight="1">
      <c r="A384" s="2">
        <f t="shared" si="10"/>
        <v>10</v>
      </c>
      <c r="B384" s="2388" t="s">
        <v>646</v>
      </c>
      <c r="C384" s="1802" t="s">
        <v>647</v>
      </c>
      <c r="D384" s="1799"/>
      <c r="E384" s="1798">
        <v>-962661870</v>
      </c>
      <c r="F384" s="1799"/>
      <c r="G384" s="1799"/>
      <c r="H384" s="1799"/>
      <c r="I384" s="1799"/>
      <c r="J384" s="1799"/>
      <c r="K384" s="1799"/>
      <c r="L384" s="1799"/>
      <c r="M384" s="1798">
        <v>-962661870</v>
      </c>
      <c r="N384" s="228">
        <f t="shared" si="11"/>
        <v>0</v>
      </c>
      <c r="O384" s="129"/>
    </row>
    <row r="385" spans="1:16" ht="15" customHeight="1">
      <c r="A385" s="2">
        <f t="shared" si="10"/>
        <v>10</v>
      </c>
      <c r="B385" s="2388" t="s">
        <v>648</v>
      </c>
      <c r="C385" s="1802" t="s">
        <v>649</v>
      </c>
      <c r="D385" s="1799"/>
      <c r="E385" s="1798">
        <v>-919318753</v>
      </c>
      <c r="F385" s="1799"/>
      <c r="G385" s="1799"/>
      <c r="H385" s="1799"/>
      <c r="I385" s="1799"/>
      <c r="J385" s="1799"/>
      <c r="K385" s="1799"/>
      <c r="L385" s="1799"/>
      <c r="M385" s="1798">
        <v>-919318753</v>
      </c>
      <c r="N385" s="228">
        <f t="shared" si="11"/>
        <v>0</v>
      </c>
      <c r="O385" s="1894"/>
    </row>
    <row r="386" spans="1:16" ht="15" customHeight="1">
      <c r="A386" s="2">
        <f t="shared" ref="A386:A419" si="12">LEN(B386)</f>
        <v>30</v>
      </c>
      <c r="B386" s="2387" t="s">
        <v>650</v>
      </c>
      <c r="C386" s="1802" t="s">
        <v>651</v>
      </c>
      <c r="D386" s="1798">
        <v>-2117791697</v>
      </c>
      <c r="E386" s="1798">
        <v>-12495859645</v>
      </c>
      <c r="F386" s="1800">
        <v>0</v>
      </c>
      <c r="G386" s="1800">
        <v>0</v>
      </c>
      <c r="H386" s="1800">
        <v>0</v>
      </c>
      <c r="I386" s="1799"/>
      <c r="J386" s="1800">
        <v>0</v>
      </c>
      <c r="K386" s="1798">
        <v>-273164679</v>
      </c>
      <c r="L386" s="1798">
        <v>-166381848</v>
      </c>
      <c r="M386" s="1798">
        <v>-15053197869</v>
      </c>
      <c r="N386" s="228">
        <f t="shared" si="11"/>
        <v>0</v>
      </c>
      <c r="O386" s="129">
        <f>ROUND(M386/1000,0)</f>
        <v>-15053198</v>
      </c>
      <c r="P386" s="2497">
        <f>-K386/1000</f>
        <v>273164.679</v>
      </c>
    </row>
    <row r="387" spans="1:16" ht="15" customHeight="1">
      <c r="A387" s="2">
        <f t="shared" si="12"/>
        <v>10</v>
      </c>
      <c r="B387" s="2388" t="s">
        <v>652</v>
      </c>
      <c r="C387" s="1802" t="s">
        <v>2454</v>
      </c>
      <c r="D387" s="1798">
        <v>454216096</v>
      </c>
      <c r="E387" s="1798">
        <v>11692344213</v>
      </c>
      <c r="F387" s="1798">
        <v>53121905</v>
      </c>
      <c r="G387" s="1798">
        <v>320033859</v>
      </c>
      <c r="H387" s="1798">
        <v>130241805</v>
      </c>
      <c r="I387" s="1799"/>
      <c r="J387" s="1798">
        <v>41756814669</v>
      </c>
      <c r="K387" s="1799"/>
      <c r="L387" s="1798">
        <v>-166381848</v>
      </c>
      <c r="M387" s="1798">
        <v>54240390699</v>
      </c>
      <c r="N387" s="228">
        <f t="shared" si="11"/>
        <v>0</v>
      </c>
      <c r="O387" s="129"/>
      <c r="P387" s="2498">
        <v>58473101</v>
      </c>
    </row>
    <row r="388" spans="1:16" ht="15" customHeight="1">
      <c r="A388" s="2">
        <f t="shared" si="12"/>
        <v>10</v>
      </c>
      <c r="B388" s="2388" t="s">
        <v>653</v>
      </c>
      <c r="C388" s="1802" t="s">
        <v>654</v>
      </c>
      <c r="D388" s="1798">
        <v>-1095685</v>
      </c>
      <c r="E388" s="1798">
        <v>-41266707</v>
      </c>
      <c r="F388" s="1798">
        <v>-53684385</v>
      </c>
      <c r="G388" s="1798">
        <v>-315009614</v>
      </c>
      <c r="H388" s="1798">
        <v>-91204065</v>
      </c>
      <c r="I388" s="1799"/>
      <c r="J388" s="1798">
        <v>-539650388</v>
      </c>
      <c r="K388" s="1799"/>
      <c r="L388" s="1800">
        <v>0</v>
      </c>
      <c r="M388" s="1798">
        <v>-1041910844</v>
      </c>
      <c r="N388" s="228">
        <f t="shared" ref="N388:N419" si="13">SUM(D388:L388)-M388</f>
        <v>0</v>
      </c>
      <c r="O388" s="129"/>
      <c r="P388" s="2497">
        <f>+P387+P386</f>
        <v>58746265.678999998</v>
      </c>
    </row>
    <row r="389" spans="1:16" ht="15" customHeight="1">
      <c r="A389" s="2">
        <f t="shared" si="12"/>
        <v>10</v>
      </c>
      <c r="B389" s="2388" t="s">
        <v>655</v>
      </c>
      <c r="C389" s="1802" t="s">
        <v>656</v>
      </c>
      <c r="D389" s="1798">
        <v>-2570912108</v>
      </c>
      <c r="E389" s="1798">
        <v>-24146937151</v>
      </c>
      <c r="F389" s="1798">
        <v>562480</v>
      </c>
      <c r="G389" s="1798">
        <v>-5024245</v>
      </c>
      <c r="H389" s="1798">
        <v>-39037740</v>
      </c>
      <c r="I389" s="1799"/>
      <c r="J389" s="1798">
        <v>-41217164281</v>
      </c>
      <c r="K389" s="1798">
        <v>-273164679</v>
      </c>
      <c r="L389" s="1799"/>
      <c r="M389" s="1798">
        <v>-68251677724</v>
      </c>
      <c r="N389" s="228">
        <f t="shared" si="13"/>
        <v>0</v>
      </c>
      <c r="O389" s="129"/>
    </row>
    <row r="390" spans="1:16" ht="15" customHeight="1">
      <c r="A390" s="2">
        <f t="shared" si="12"/>
        <v>32</v>
      </c>
      <c r="B390" s="2387" t="s">
        <v>657</v>
      </c>
      <c r="C390" s="1802" t="s">
        <v>658</v>
      </c>
      <c r="D390" s="1798">
        <v>-415069643</v>
      </c>
      <c r="E390" s="1798">
        <v>-2148833320</v>
      </c>
      <c r="F390" s="1800">
        <v>0</v>
      </c>
      <c r="G390" s="1799"/>
      <c r="H390" s="1800">
        <v>0</v>
      </c>
      <c r="I390" s="1799"/>
      <c r="J390" s="1798">
        <v>-20342510302</v>
      </c>
      <c r="K390" s="1799"/>
      <c r="L390" s="1799"/>
      <c r="M390" s="1798">
        <v>-22906413265</v>
      </c>
      <c r="N390" s="228">
        <f t="shared" si="13"/>
        <v>0</v>
      </c>
      <c r="O390" s="129">
        <f>ROUND(M390/1000,0)</f>
        <v>-22906413</v>
      </c>
    </row>
    <row r="391" spans="1:16" ht="15" customHeight="1">
      <c r="A391" s="2">
        <f t="shared" si="12"/>
        <v>10</v>
      </c>
      <c r="B391" s="2388" t="s">
        <v>659</v>
      </c>
      <c r="C391" s="1802" t="s">
        <v>660</v>
      </c>
      <c r="D391" s="1798">
        <v>-431727814</v>
      </c>
      <c r="E391" s="1798">
        <v>-1973330549</v>
      </c>
      <c r="F391" s="1799"/>
      <c r="G391" s="1799"/>
      <c r="H391" s="1799"/>
      <c r="I391" s="1799"/>
      <c r="J391" s="1798">
        <v>-17532703055</v>
      </c>
      <c r="K391" s="1799"/>
      <c r="L391" s="1799"/>
      <c r="M391" s="1798">
        <v>-19937761418</v>
      </c>
      <c r="N391" s="228">
        <f t="shared" si="13"/>
        <v>0</v>
      </c>
      <c r="O391" s="129"/>
    </row>
    <row r="392" spans="1:16" ht="15" customHeight="1">
      <c r="A392" s="2">
        <f t="shared" si="12"/>
        <v>10</v>
      </c>
      <c r="B392" s="2388" t="s">
        <v>661</v>
      </c>
      <c r="C392" s="1802" t="s">
        <v>662</v>
      </c>
      <c r="D392" s="1798">
        <v>-6000000</v>
      </c>
      <c r="E392" s="1798">
        <v>-594596088</v>
      </c>
      <c r="F392" s="1798">
        <v>-72661260</v>
      </c>
      <c r="G392" s="1799"/>
      <c r="H392" s="1798">
        <v>-55616200</v>
      </c>
      <c r="I392" s="1799"/>
      <c r="J392" s="1798">
        <v>-5301745391</v>
      </c>
      <c r="K392" s="1799"/>
      <c r="L392" s="1799"/>
      <c r="M392" s="1798">
        <v>-6030618939</v>
      </c>
      <c r="N392" s="228">
        <f t="shared" si="13"/>
        <v>0</v>
      </c>
      <c r="O392" s="129"/>
    </row>
    <row r="393" spans="1:16" ht="15" customHeight="1">
      <c r="A393" s="2">
        <f t="shared" si="12"/>
        <v>10</v>
      </c>
      <c r="B393" s="2388" t="s">
        <v>663</v>
      </c>
      <c r="C393" s="1802" t="s">
        <v>664</v>
      </c>
      <c r="D393" s="1798">
        <v>22658171</v>
      </c>
      <c r="E393" s="1798">
        <v>419093317</v>
      </c>
      <c r="F393" s="1798">
        <v>72661260</v>
      </c>
      <c r="G393" s="1799"/>
      <c r="H393" s="1798">
        <v>55616200</v>
      </c>
      <c r="I393" s="1799"/>
      <c r="J393" s="1798">
        <v>2491938144</v>
      </c>
      <c r="K393" s="1799"/>
      <c r="L393" s="1799"/>
      <c r="M393" s="1798">
        <v>3061967092</v>
      </c>
      <c r="N393" s="228">
        <f t="shared" si="13"/>
        <v>0</v>
      </c>
      <c r="O393" s="129"/>
    </row>
    <row r="394" spans="1:16" ht="15" customHeight="1">
      <c r="A394" s="2">
        <f t="shared" si="12"/>
        <v>31</v>
      </c>
      <c r="B394" s="2387" t="s">
        <v>665</v>
      </c>
      <c r="C394" s="1802" t="s">
        <v>666</v>
      </c>
      <c r="D394" s="1798">
        <v>-871502280</v>
      </c>
      <c r="E394" s="1798">
        <v>-720972357</v>
      </c>
      <c r="F394" s="1799"/>
      <c r="G394" s="1799"/>
      <c r="H394" s="1799"/>
      <c r="I394" s="1799"/>
      <c r="J394" s="1798">
        <v>-6330822490</v>
      </c>
      <c r="K394" s="1799"/>
      <c r="L394" s="1799"/>
      <c r="M394" s="1798">
        <v>-7923297127</v>
      </c>
      <c r="N394" s="228">
        <f t="shared" si="13"/>
        <v>0</v>
      </c>
      <c r="O394" s="129">
        <f>ROUND(M394/1000,0)</f>
        <v>-7923297</v>
      </c>
    </row>
    <row r="395" spans="1:16" ht="15" customHeight="1">
      <c r="A395" s="2">
        <f t="shared" si="12"/>
        <v>10</v>
      </c>
      <c r="B395" s="2388" t="s">
        <v>667</v>
      </c>
      <c r="C395" s="1802" t="s">
        <v>668</v>
      </c>
      <c r="D395" s="1798">
        <v>-871502280</v>
      </c>
      <c r="E395" s="1798">
        <v>-720972357</v>
      </c>
      <c r="F395" s="1799"/>
      <c r="G395" s="1799"/>
      <c r="H395" s="1799"/>
      <c r="I395" s="1799"/>
      <c r="J395" s="1798">
        <v>-5762702152</v>
      </c>
      <c r="K395" s="1799"/>
      <c r="L395" s="1799"/>
      <c r="M395" s="1798">
        <v>-7355176789</v>
      </c>
      <c r="N395" s="228">
        <f t="shared" si="13"/>
        <v>0</v>
      </c>
      <c r="O395" s="129"/>
    </row>
    <row r="396" spans="1:16" ht="15" customHeight="1">
      <c r="A396" s="2">
        <f t="shared" si="12"/>
        <v>10</v>
      </c>
      <c r="B396" s="2388" t="s">
        <v>669</v>
      </c>
      <c r="C396" s="1802" t="s">
        <v>670</v>
      </c>
      <c r="D396" s="1799"/>
      <c r="E396" s="1799"/>
      <c r="F396" s="1799"/>
      <c r="G396" s="1799"/>
      <c r="H396" s="1799"/>
      <c r="I396" s="1799"/>
      <c r="J396" s="1798">
        <v>-568120338</v>
      </c>
      <c r="K396" s="1799"/>
      <c r="L396" s="1799"/>
      <c r="M396" s="1798">
        <v>-568120338</v>
      </c>
      <c r="N396" s="228">
        <f t="shared" si="13"/>
        <v>0</v>
      </c>
      <c r="O396" s="129"/>
    </row>
    <row r="397" spans="1:16" ht="15" customHeight="1">
      <c r="A397" s="2">
        <f t="shared" si="12"/>
        <v>15</v>
      </c>
      <c r="B397" s="2386" t="s">
        <v>671</v>
      </c>
      <c r="C397" s="1797" t="s">
        <v>672</v>
      </c>
      <c r="D397" s="1798">
        <v>-75348752454</v>
      </c>
      <c r="E397" s="1798">
        <v>-336796965649</v>
      </c>
      <c r="F397" s="1798">
        <v>-8769494977</v>
      </c>
      <c r="G397" s="1798">
        <v>-6318666772</v>
      </c>
      <c r="H397" s="1798">
        <v>-12334884896</v>
      </c>
      <c r="I397" s="1798">
        <v>-7724414923</v>
      </c>
      <c r="J397" s="1798">
        <v>-885600078172</v>
      </c>
      <c r="K397" s="1798">
        <v>-715628090353</v>
      </c>
      <c r="L397" s="1798">
        <v>890965994878</v>
      </c>
      <c r="M397" s="1798">
        <v>-1157555353318</v>
      </c>
      <c r="N397" s="228">
        <f t="shared" si="13"/>
        <v>0</v>
      </c>
      <c r="O397" s="129">
        <f>ROUND(M397/1000,0)</f>
        <v>-1157555353</v>
      </c>
    </row>
    <row r="398" spans="1:16" ht="15" customHeight="1">
      <c r="A398" s="2">
        <f t="shared" si="12"/>
        <v>32</v>
      </c>
      <c r="B398" s="2387" t="s">
        <v>673</v>
      </c>
      <c r="C398" s="1802" t="s">
        <v>674</v>
      </c>
      <c r="D398" s="1798">
        <v>-75348752454</v>
      </c>
      <c r="E398" s="1798">
        <v>-336796965649</v>
      </c>
      <c r="F398" s="1798">
        <v>-8769494977</v>
      </c>
      <c r="G398" s="1798">
        <v>-6318666772</v>
      </c>
      <c r="H398" s="1798">
        <v>-12334884896</v>
      </c>
      <c r="I398" s="1798">
        <v>-7724414923</v>
      </c>
      <c r="J398" s="1798">
        <v>-885600078172</v>
      </c>
      <c r="K398" s="1798">
        <v>-715628090353</v>
      </c>
      <c r="L398" s="1798">
        <v>1332893257843</v>
      </c>
      <c r="M398" s="1798">
        <v>-715628090353</v>
      </c>
      <c r="N398" s="228">
        <f t="shared" si="13"/>
        <v>0</v>
      </c>
      <c r="O398" s="129">
        <f>ROUND(M398/1000,0)</f>
        <v>-715628090</v>
      </c>
    </row>
    <row r="399" spans="1:16" ht="15" customHeight="1">
      <c r="A399" s="2">
        <f t="shared" si="12"/>
        <v>15</v>
      </c>
      <c r="B399" s="2388" t="s">
        <v>675</v>
      </c>
      <c r="C399" s="1802" t="s">
        <v>676</v>
      </c>
      <c r="D399" s="1798">
        <v>-9025832104</v>
      </c>
      <c r="E399" s="1798">
        <v>-153608183051</v>
      </c>
      <c r="F399" s="1798">
        <v>-333787041</v>
      </c>
      <c r="G399" s="1798">
        <v>-506908174</v>
      </c>
      <c r="H399" s="1798">
        <v>-262455762</v>
      </c>
      <c r="I399" s="1798">
        <v>-7971221208</v>
      </c>
      <c r="J399" s="1798">
        <v>-155567353596</v>
      </c>
      <c r="K399" s="1798">
        <v>-468358401796</v>
      </c>
      <c r="L399" s="1798">
        <v>327275740936</v>
      </c>
      <c r="M399" s="1798">
        <v>-468358401796</v>
      </c>
      <c r="N399" s="228">
        <f t="shared" si="13"/>
        <v>0</v>
      </c>
      <c r="O399" s="129">
        <f>ROUND(M399/1000,0)</f>
        <v>-468358402</v>
      </c>
    </row>
    <row r="400" spans="1:16" ht="15" customHeight="1">
      <c r="A400" s="2">
        <f t="shared" si="12"/>
        <v>10</v>
      </c>
      <c r="B400" s="1893" t="s">
        <v>677</v>
      </c>
      <c r="C400" s="1802" t="s">
        <v>678</v>
      </c>
      <c r="D400" s="1798">
        <v>-9025832104</v>
      </c>
      <c r="E400" s="1798">
        <v>-153608183051</v>
      </c>
      <c r="F400" s="1798">
        <v>-333787041</v>
      </c>
      <c r="G400" s="1798">
        <v>-506908174</v>
      </c>
      <c r="H400" s="1798">
        <v>-262455762</v>
      </c>
      <c r="I400" s="1798">
        <v>-7971221208</v>
      </c>
      <c r="J400" s="1798">
        <v>-155567353596</v>
      </c>
      <c r="K400" s="1798">
        <v>-468358401796</v>
      </c>
      <c r="L400" s="1798">
        <v>327275740936</v>
      </c>
      <c r="M400" s="1798">
        <v>-468358401796</v>
      </c>
      <c r="N400" s="228">
        <f t="shared" si="13"/>
        <v>0</v>
      </c>
      <c r="O400" s="129"/>
    </row>
    <row r="401" spans="1:15" ht="15" customHeight="1">
      <c r="A401" s="2">
        <f t="shared" si="12"/>
        <v>31</v>
      </c>
      <c r="B401" s="2388" t="s">
        <v>679</v>
      </c>
      <c r="C401" s="1802" t="s">
        <v>680</v>
      </c>
      <c r="D401" s="1798">
        <v>-67077189483</v>
      </c>
      <c r="E401" s="1798">
        <v>-244249208461</v>
      </c>
      <c r="F401" s="1798">
        <v>-8462987134</v>
      </c>
      <c r="G401" s="1798">
        <v>-5852816144</v>
      </c>
      <c r="H401" s="1798">
        <v>-12093878687</v>
      </c>
      <c r="I401" s="1798">
        <v>-163909648</v>
      </c>
      <c r="J401" s="1798">
        <v>-576454516429</v>
      </c>
      <c r="K401" s="1798">
        <v>-284538103871</v>
      </c>
      <c r="L401" s="1798">
        <v>914354505986</v>
      </c>
      <c r="M401" s="1798">
        <v>-284538103871</v>
      </c>
      <c r="N401" s="228">
        <f t="shared" si="13"/>
        <v>0</v>
      </c>
      <c r="O401" s="129">
        <f>ROUND(M401/1000,0)</f>
        <v>-284538104</v>
      </c>
    </row>
    <row r="402" spans="1:15" ht="15" customHeight="1">
      <c r="A402" s="2">
        <f t="shared" si="12"/>
        <v>10</v>
      </c>
      <c r="B402" s="1893" t="s">
        <v>681</v>
      </c>
      <c r="C402" s="1802" t="s">
        <v>682</v>
      </c>
      <c r="D402" s="1799"/>
      <c r="E402" s="1798">
        <v>-4267843417</v>
      </c>
      <c r="F402" s="1799"/>
      <c r="G402" s="1799"/>
      <c r="H402" s="1799"/>
      <c r="I402" s="1799"/>
      <c r="J402" s="1798">
        <v>-53758354008</v>
      </c>
      <c r="K402" s="1798">
        <v>-27240598194</v>
      </c>
      <c r="L402" s="1798">
        <v>58026197425</v>
      </c>
      <c r="M402" s="1798">
        <v>-27240598194</v>
      </c>
      <c r="N402" s="228">
        <f t="shared" si="13"/>
        <v>0</v>
      </c>
      <c r="O402" s="129"/>
    </row>
    <row r="403" spans="1:15" ht="15" customHeight="1">
      <c r="A403" s="2">
        <f t="shared" si="12"/>
        <v>10</v>
      </c>
      <c r="B403" s="1893" t="s">
        <v>2189</v>
      </c>
      <c r="C403" s="1802" t="s">
        <v>2144</v>
      </c>
      <c r="D403" s="1799"/>
      <c r="E403" s="1799"/>
      <c r="F403" s="1799"/>
      <c r="G403" s="1799"/>
      <c r="H403" s="1799"/>
      <c r="I403" s="1799"/>
      <c r="J403" s="1799"/>
      <c r="K403" s="1798">
        <v>3411592470</v>
      </c>
      <c r="L403" s="1799"/>
      <c r="M403" s="1798">
        <v>3411592470</v>
      </c>
      <c r="N403" s="228">
        <f t="shared" si="13"/>
        <v>0</v>
      </c>
      <c r="O403" s="129"/>
    </row>
    <row r="404" spans="1:15" ht="15" customHeight="1">
      <c r="A404" s="2">
        <f t="shared" si="12"/>
        <v>10</v>
      </c>
      <c r="B404" s="1893" t="s">
        <v>683</v>
      </c>
      <c r="C404" s="1802" t="s">
        <v>684</v>
      </c>
      <c r="D404" s="1798">
        <v>1899200057</v>
      </c>
      <c r="E404" s="1798">
        <v>-3364978157</v>
      </c>
      <c r="F404" s="1799"/>
      <c r="G404" s="1799"/>
      <c r="H404" s="1799"/>
      <c r="I404" s="1799"/>
      <c r="J404" s="1798">
        <v>-86961797529</v>
      </c>
      <c r="K404" s="1798">
        <v>1473227898</v>
      </c>
      <c r="L404" s="1798">
        <v>88427575629</v>
      </c>
      <c r="M404" s="1798">
        <v>1473227898</v>
      </c>
      <c r="N404" s="228">
        <f t="shared" si="13"/>
        <v>0</v>
      </c>
      <c r="O404" s="129"/>
    </row>
    <row r="405" spans="1:15" ht="15" customHeight="1">
      <c r="A405" s="2">
        <f t="shared" si="12"/>
        <v>10</v>
      </c>
      <c r="B405" s="1893" t="s">
        <v>685</v>
      </c>
      <c r="C405" s="1802" t="s">
        <v>686</v>
      </c>
      <c r="D405" s="1798">
        <v>-16099877507</v>
      </c>
      <c r="E405" s="1798">
        <v>-89398569226</v>
      </c>
      <c r="F405" s="1799"/>
      <c r="G405" s="1800">
        <v>0</v>
      </c>
      <c r="H405" s="1800">
        <v>0</v>
      </c>
      <c r="I405" s="1799"/>
      <c r="J405" s="1798">
        <v>-146708461975</v>
      </c>
      <c r="K405" s="1799"/>
      <c r="L405" s="1798">
        <v>252206908708</v>
      </c>
      <c r="M405" s="1800">
        <v>0</v>
      </c>
      <c r="N405" s="228">
        <f t="shared" si="13"/>
        <v>0</v>
      </c>
      <c r="O405" s="129"/>
    </row>
    <row r="406" spans="1:15" ht="15" customHeight="1">
      <c r="A406" s="2">
        <f t="shared" si="12"/>
        <v>10</v>
      </c>
      <c r="B406" s="1893" t="s">
        <v>687</v>
      </c>
      <c r="C406" s="1802" t="s">
        <v>688</v>
      </c>
      <c r="D406" s="1798">
        <v>-77371150</v>
      </c>
      <c r="E406" s="1799"/>
      <c r="F406" s="1799"/>
      <c r="G406" s="1799"/>
      <c r="H406" s="1799"/>
      <c r="I406" s="1799"/>
      <c r="J406" s="1799"/>
      <c r="K406" s="1799"/>
      <c r="L406" s="1798">
        <v>77371150</v>
      </c>
      <c r="M406" s="1800">
        <v>0</v>
      </c>
      <c r="N406" s="228">
        <f t="shared" si="13"/>
        <v>0</v>
      </c>
      <c r="O406" s="129"/>
    </row>
    <row r="407" spans="1:15" ht="15" customHeight="1">
      <c r="A407" s="2">
        <f t="shared" si="12"/>
        <v>10</v>
      </c>
      <c r="B407" s="1893" t="s">
        <v>689</v>
      </c>
      <c r="C407" s="1802" t="s">
        <v>690</v>
      </c>
      <c r="D407" s="1798">
        <v>-4699826968</v>
      </c>
      <c r="E407" s="1798">
        <v>-56251065894</v>
      </c>
      <c r="F407" s="1800">
        <v>0</v>
      </c>
      <c r="G407" s="1800">
        <v>0</v>
      </c>
      <c r="H407" s="1798">
        <v>-229912412</v>
      </c>
      <c r="I407" s="1799"/>
      <c r="J407" s="1798">
        <v>-108113622413</v>
      </c>
      <c r="K407" s="1798">
        <v>-51945166930</v>
      </c>
      <c r="L407" s="1798">
        <v>169294427687</v>
      </c>
      <c r="M407" s="1798">
        <v>-51945166930</v>
      </c>
      <c r="N407" s="228">
        <f t="shared" si="13"/>
        <v>0</v>
      </c>
      <c r="O407" s="129"/>
    </row>
    <row r="408" spans="1:15" ht="15" customHeight="1">
      <c r="A408" s="2">
        <f t="shared" si="12"/>
        <v>10</v>
      </c>
      <c r="B408" s="1893" t="s">
        <v>691</v>
      </c>
      <c r="C408" s="1802" t="s">
        <v>692</v>
      </c>
      <c r="D408" s="1798">
        <v>-44671022544</v>
      </c>
      <c r="E408" s="1798">
        <v>-76335574600</v>
      </c>
      <c r="F408" s="1798">
        <v>-6841553763</v>
      </c>
      <c r="G408" s="1798">
        <v>-4428815968</v>
      </c>
      <c r="H408" s="1798">
        <v>-10762834275</v>
      </c>
      <c r="I408" s="1798">
        <v>403918187</v>
      </c>
      <c r="J408" s="1798">
        <v>-89510164802</v>
      </c>
      <c r="K408" s="1798">
        <v>-185948604067</v>
      </c>
      <c r="L408" s="1798">
        <v>232146047765</v>
      </c>
      <c r="M408" s="1798">
        <v>-185948604067</v>
      </c>
      <c r="N408" s="228">
        <f t="shared" si="13"/>
        <v>0</v>
      </c>
      <c r="O408" s="129"/>
    </row>
    <row r="409" spans="1:15" ht="15" customHeight="1">
      <c r="A409" s="2">
        <f t="shared" si="12"/>
        <v>10</v>
      </c>
      <c r="B409" s="1893" t="s">
        <v>693</v>
      </c>
      <c r="C409" s="1802" t="s">
        <v>694</v>
      </c>
      <c r="D409" s="1798">
        <v>-3428291371</v>
      </c>
      <c r="E409" s="1798">
        <v>-14631177167</v>
      </c>
      <c r="F409" s="1798">
        <v>-1621433371</v>
      </c>
      <c r="G409" s="1798">
        <v>-1424000176</v>
      </c>
      <c r="H409" s="1798">
        <v>-1101132000</v>
      </c>
      <c r="I409" s="1798">
        <v>-567827835</v>
      </c>
      <c r="J409" s="1798">
        <v>-91402115702</v>
      </c>
      <c r="K409" s="1798">
        <v>-44329455048</v>
      </c>
      <c r="L409" s="1798">
        <v>114175977622</v>
      </c>
      <c r="M409" s="1798">
        <v>-44329455048</v>
      </c>
      <c r="N409" s="228">
        <f t="shared" si="13"/>
        <v>0</v>
      </c>
      <c r="O409" s="129"/>
    </row>
    <row r="410" spans="1:15" ht="15" customHeight="1">
      <c r="A410" s="2">
        <f t="shared" si="12"/>
        <v>10</v>
      </c>
      <c r="B410" s="1893" t="s">
        <v>1975</v>
      </c>
      <c r="C410" s="1802" t="s">
        <v>1976</v>
      </c>
      <c r="D410" s="1800">
        <v>0</v>
      </c>
      <c r="E410" s="1800">
        <v>0</v>
      </c>
      <c r="F410" s="1800">
        <v>0</v>
      </c>
      <c r="G410" s="1800">
        <v>0</v>
      </c>
      <c r="H410" s="1800">
        <v>0</v>
      </c>
      <c r="I410" s="1799"/>
      <c r="J410" s="1800">
        <v>0</v>
      </c>
      <c r="K410" s="1798">
        <v>20040900000</v>
      </c>
      <c r="L410" s="1800">
        <v>0</v>
      </c>
      <c r="M410" s="1798">
        <v>20040900000</v>
      </c>
      <c r="N410" s="228">
        <f t="shared" si="13"/>
        <v>0</v>
      </c>
      <c r="O410" s="129"/>
    </row>
    <row r="411" spans="1:15" ht="15" customHeight="1">
      <c r="A411" s="2">
        <f t="shared" si="12"/>
        <v>17</v>
      </c>
      <c r="B411" s="2388" t="s">
        <v>695</v>
      </c>
      <c r="C411" s="1802" t="s">
        <v>696</v>
      </c>
      <c r="D411" s="1799"/>
      <c r="E411" s="1799"/>
      <c r="F411" s="1799"/>
      <c r="G411" s="1799"/>
      <c r="H411" s="1799"/>
      <c r="I411" s="1799"/>
      <c r="J411" s="1798">
        <v>-164064038163</v>
      </c>
      <c r="K411" s="1799"/>
      <c r="L411" s="1798">
        <v>164064038163</v>
      </c>
      <c r="M411" s="1800">
        <v>0</v>
      </c>
      <c r="N411" s="228">
        <f t="shared" si="13"/>
        <v>0</v>
      </c>
      <c r="O411" s="129">
        <f>ROUND(M411/1000,0)</f>
        <v>0</v>
      </c>
    </row>
    <row r="412" spans="1:15" ht="15" customHeight="1">
      <c r="A412" s="2">
        <f t="shared" si="12"/>
        <v>10</v>
      </c>
      <c r="B412" s="1893" t="s">
        <v>697</v>
      </c>
      <c r="C412" s="1802" t="s">
        <v>698</v>
      </c>
      <c r="D412" s="1799"/>
      <c r="E412" s="1799"/>
      <c r="F412" s="1799"/>
      <c r="G412" s="1799"/>
      <c r="H412" s="1799"/>
      <c r="I412" s="1799"/>
      <c r="J412" s="1798">
        <v>-164064038163</v>
      </c>
      <c r="K412" s="1799"/>
      <c r="L412" s="1798">
        <v>164064038163</v>
      </c>
      <c r="M412" s="1800">
        <v>0</v>
      </c>
      <c r="N412" s="228">
        <f t="shared" si="13"/>
        <v>0</v>
      </c>
      <c r="O412" s="129"/>
    </row>
    <row r="413" spans="1:15" ht="15" customHeight="1">
      <c r="A413" s="2">
        <f t="shared" si="12"/>
        <v>32</v>
      </c>
      <c r="B413" s="2388" t="s">
        <v>699</v>
      </c>
      <c r="C413" s="1802" t="s">
        <v>700</v>
      </c>
      <c r="D413" s="1798">
        <v>754269133</v>
      </c>
      <c r="E413" s="1798">
        <v>61060425863</v>
      </c>
      <c r="F413" s="1798">
        <v>27279198</v>
      </c>
      <c r="G413" s="1798">
        <v>41057546</v>
      </c>
      <c r="H413" s="1798">
        <v>21449553</v>
      </c>
      <c r="I413" s="1798">
        <v>410715933</v>
      </c>
      <c r="J413" s="1798">
        <v>5965550209</v>
      </c>
      <c r="K413" s="1798">
        <v>37268415314</v>
      </c>
      <c r="L413" s="1798">
        <v>-68280747435</v>
      </c>
      <c r="M413" s="1798">
        <v>37268415314</v>
      </c>
      <c r="N413" s="228">
        <f t="shared" si="13"/>
        <v>0</v>
      </c>
      <c r="O413" s="129">
        <f>ROUND(M413/1000,0)</f>
        <v>37268415</v>
      </c>
    </row>
    <row r="414" spans="1:15" ht="15" customHeight="1">
      <c r="A414" s="2">
        <f t="shared" si="12"/>
        <v>10</v>
      </c>
      <c r="B414" s="1893" t="s">
        <v>701</v>
      </c>
      <c r="C414" s="1802" t="s">
        <v>702</v>
      </c>
      <c r="D414" s="1798">
        <v>16620779</v>
      </c>
      <c r="E414" s="1798">
        <v>48506589048</v>
      </c>
      <c r="F414" s="1799"/>
      <c r="G414" s="1798">
        <v>-370210</v>
      </c>
      <c r="H414" s="1799"/>
      <c r="I414" s="1798">
        <v>410715933</v>
      </c>
      <c r="J414" s="1798">
        <v>-6748402472</v>
      </c>
      <c r="K414" s="1798">
        <v>-3372540686</v>
      </c>
      <c r="L414" s="1798">
        <v>-42185153078</v>
      </c>
      <c r="M414" s="1798">
        <v>-3372540686</v>
      </c>
      <c r="N414" s="228">
        <f t="shared" si="13"/>
        <v>0</v>
      </c>
      <c r="O414" s="129"/>
    </row>
    <row r="415" spans="1:15" ht="15" customHeight="1">
      <c r="A415" s="2">
        <f t="shared" si="12"/>
        <v>10</v>
      </c>
      <c r="B415" s="1893" t="s">
        <v>703</v>
      </c>
      <c r="C415" s="1802" t="s">
        <v>704</v>
      </c>
      <c r="D415" s="1798">
        <v>737648354</v>
      </c>
      <c r="E415" s="1798">
        <v>12553836815</v>
      </c>
      <c r="F415" s="1798">
        <v>27279198</v>
      </c>
      <c r="G415" s="1798">
        <v>41427756</v>
      </c>
      <c r="H415" s="1798">
        <v>21449553</v>
      </c>
      <c r="I415" s="1799"/>
      <c r="J415" s="1798">
        <v>12713952681</v>
      </c>
      <c r="K415" s="1798">
        <v>40640956000</v>
      </c>
      <c r="L415" s="1798">
        <v>-26095594357</v>
      </c>
      <c r="M415" s="1798">
        <v>40640956000</v>
      </c>
      <c r="N415" s="228">
        <f t="shared" si="13"/>
        <v>0</v>
      </c>
      <c r="O415" s="129"/>
    </row>
    <row r="416" spans="1:15" ht="15" customHeight="1">
      <c r="A416" s="2">
        <f t="shared" si="12"/>
        <v>14</v>
      </c>
      <c r="B416" s="2388" t="s">
        <v>2114</v>
      </c>
      <c r="C416" s="1802" t="s">
        <v>690</v>
      </c>
      <c r="D416" s="1799"/>
      <c r="E416" s="1799"/>
      <c r="F416" s="1799"/>
      <c r="G416" s="1799"/>
      <c r="H416" s="1799"/>
      <c r="I416" s="1799"/>
      <c r="J416" s="1798">
        <v>4520279807</v>
      </c>
      <c r="K416" s="1799"/>
      <c r="L416" s="1798">
        <v>-4520279807</v>
      </c>
      <c r="M416" s="1800">
        <v>0</v>
      </c>
      <c r="N416" s="228">
        <f t="shared" si="13"/>
        <v>0</v>
      </c>
      <c r="O416" s="129">
        <f>ROUND(M416/1000,0)</f>
        <v>0</v>
      </c>
    </row>
    <row r="417" spans="1:15" ht="15" customHeight="1">
      <c r="A417" s="2">
        <f t="shared" si="12"/>
        <v>10</v>
      </c>
      <c r="B417" s="1893" t="s">
        <v>2190</v>
      </c>
      <c r="C417" s="1802" t="s">
        <v>2115</v>
      </c>
      <c r="D417" s="1799"/>
      <c r="E417" s="1799"/>
      <c r="F417" s="1799"/>
      <c r="G417" s="1799"/>
      <c r="H417" s="1799"/>
      <c r="I417" s="1799"/>
      <c r="J417" s="1798">
        <v>4520279807</v>
      </c>
      <c r="K417" s="1799"/>
      <c r="L417" s="1798">
        <v>-4520279807</v>
      </c>
      <c r="M417" s="1800">
        <v>0</v>
      </c>
      <c r="N417" s="228">
        <f t="shared" si="13"/>
        <v>0</v>
      </c>
      <c r="O417" s="129"/>
    </row>
    <row r="418" spans="1:15" ht="15" customHeight="1">
      <c r="A418" s="2">
        <f t="shared" si="12"/>
        <v>32</v>
      </c>
      <c r="B418" s="2387" t="s">
        <v>705</v>
      </c>
      <c r="C418" s="1802" t="s">
        <v>706</v>
      </c>
      <c r="D418" s="1799"/>
      <c r="E418" s="1799"/>
      <c r="F418" s="1799"/>
      <c r="G418" s="1799"/>
      <c r="H418" s="1799"/>
      <c r="I418" s="1799"/>
      <c r="J418" s="1799"/>
      <c r="K418" s="1799"/>
      <c r="L418" s="1798">
        <v>-441927262965</v>
      </c>
      <c r="M418" s="1798">
        <v>-441927262965</v>
      </c>
      <c r="N418" s="228">
        <f t="shared" si="13"/>
        <v>0</v>
      </c>
      <c r="O418" s="129">
        <f>ROUND(M418/1000,0)</f>
        <v>-441927263</v>
      </c>
    </row>
    <row r="419" spans="1:15">
      <c r="A419" s="2">
        <f t="shared" si="12"/>
        <v>10</v>
      </c>
      <c r="B419" s="2388" t="s">
        <v>707</v>
      </c>
      <c r="C419" s="1802" t="s">
        <v>708</v>
      </c>
      <c r="D419" s="1799"/>
      <c r="E419" s="1799"/>
      <c r="F419" s="1799"/>
      <c r="G419" s="1799"/>
      <c r="H419" s="1799"/>
      <c r="I419" s="1799"/>
      <c r="J419" s="1799"/>
      <c r="K419" s="1799"/>
      <c r="L419" s="1798">
        <v>-441927262965</v>
      </c>
      <c r="M419" s="1798">
        <v>-441927262965</v>
      </c>
      <c r="N419" s="228">
        <f t="shared" si="13"/>
        <v>0</v>
      </c>
      <c r="O419" s="129"/>
    </row>
    <row r="421" spans="1:15">
      <c r="L421" s="1550">
        <v>0.49897659999999999</v>
      </c>
    </row>
    <row r="422" spans="1:15">
      <c r="L422" s="3">
        <f>+J398*L421</f>
        <v>-441893715965.99878</v>
      </c>
    </row>
    <row r="423" spans="1:15">
      <c r="B423" s="1" t="s">
        <v>3026</v>
      </c>
      <c r="L423" s="3">
        <f>+L422-L418</f>
        <v>33546999.001220703</v>
      </c>
    </row>
  </sheetData>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67ED03"/>
  </sheetPr>
  <dimension ref="A3:I37"/>
  <sheetViews>
    <sheetView showGridLines="0" topLeftCell="A3" workbookViewId="0">
      <selection activeCell="D9" sqref="D9"/>
    </sheetView>
  </sheetViews>
  <sheetFormatPr baseColWidth="10" defaultColWidth="0" defaultRowHeight="12" zeroHeight="1"/>
  <cols>
    <col min="1" max="1" width="8.85546875" style="157" customWidth="1"/>
    <col min="2" max="2" width="13.7109375" style="157" customWidth="1"/>
    <col min="3" max="3" width="19.28515625" style="157" customWidth="1"/>
    <col min="4" max="4" width="17.7109375" style="157" customWidth="1"/>
    <col min="5" max="5" width="16.7109375" style="157" customWidth="1"/>
    <col min="6" max="6" width="15.140625" style="157" customWidth="1"/>
    <col min="7" max="7" width="14.85546875" style="157" customWidth="1"/>
    <col min="8" max="8" width="15.28515625" style="157" customWidth="1"/>
    <col min="9" max="9" width="14.85546875" style="157" customWidth="1"/>
    <col min="10" max="16384" width="8.85546875" style="157" hidden="1"/>
  </cols>
  <sheetData>
    <row r="3" spans="2:6">
      <c r="B3" s="537" t="s">
        <v>371</v>
      </c>
      <c r="D3" s="513"/>
      <c r="E3" s="513"/>
      <c r="F3" s="513"/>
    </row>
    <row r="4" spans="2:6">
      <c r="B4" s="513"/>
      <c r="C4" s="513"/>
      <c r="D4" s="513"/>
      <c r="E4" s="513"/>
      <c r="F4" s="513"/>
    </row>
    <row r="5" spans="2:6">
      <c r="B5" s="2719" t="s">
        <v>1314</v>
      </c>
      <c r="C5" s="2719" t="s">
        <v>1258</v>
      </c>
      <c r="D5" s="478">
        <f>+'N12 Intangibles'!C4</f>
        <v>45565</v>
      </c>
      <c r="E5" s="478">
        <v>45291</v>
      </c>
      <c r="F5" s="513"/>
    </row>
    <row r="6" spans="2:6">
      <c r="B6" s="2720"/>
      <c r="C6" s="2720"/>
      <c r="D6" s="506" t="s">
        <v>967</v>
      </c>
      <c r="E6" s="506" t="s">
        <v>967</v>
      </c>
      <c r="F6" s="513"/>
    </row>
    <row r="7" spans="2:6" ht="15" customHeight="1">
      <c r="B7" s="321" t="s">
        <v>1765</v>
      </c>
      <c r="C7" s="538" t="s">
        <v>1259</v>
      </c>
      <c r="D7" s="539">
        <v>271348419</v>
      </c>
      <c r="E7" s="539">
        <v>271348419</v>
      </c>
      <c r="F7" s="513"/>
    </row>
    <row r="8" spans="2:6" ht="15" customHeight="1">
      <c r="B8" s="321" t="s">
        <v>1315</v>
      </c>
      <c r="C8" s="538" t="s">
        <v>1260</v>
      </c>
      <c r="D8" s="539">
        <v>33823049</v>
      </c>
      <c r="E8" s="539">
        <v>33823049</v>
      </c>
      <c r="F8" s="513"/>
    </row>
    <row r="9" spans="2:6" ht="15" customHeight="1">
      <c r="B9" s="540" t="s">
        <v>1265</v>
      </c>
      <c r="C9" s="540"/>
      <c r="D9" s="541">
        <f>+D8+D7</f>
        <v>305171468</v>
      </c>
      <c r="E9" s="541">
        <f>+E8+E7</f>
        <v>305171468</v>
      </c>
      <c r="F9" s="513"/>
    </row>
    <row r="10" spans="2:6">
      <c r="B10" s="513"/>
      <c r="C10" s="513"/>
      <c r="D10" s="513"/>
      <c r="E10" s="513"/>
      <c r="F10" s="513"/>
    </row>
    <row r="11" spans="2:6">
      <c r="B11" s="242" t="s">
        <v>1110</v>
      </c>
      <c r="C11" s="242"/>
      <c r="D11" s="542">
        <f>+D9-Activo!D21</f>
        <v>0</v>
      </c>
      <c r="E11" s="542">
        <f>+E9-Activo!E21</f>
        <v>0</v>
      </c>
    </row>
    <row r="12" spans="2:6"/>
    <row r="13" spans="2:6"/>
    <row r="14" spans="2:6"/>
    <row r="15" spans="2:6"/>
    <row r="16" spans="2:6"/>
    <row r="17"/>
    <row r="18"/>
    <row r="19"/>
    <row r="20"/>
    <row r="21"/>
    <row r="22"/>
    <row r="23"/>
    <row r="26"/>
    <row r="27"/>
    <row r="29"/>
    <row r="31"/>
    <row r="32"/>
    <row r="33"/>
    <row r="34"/>
    <row r="35"/>
    <row r="36"/>
    <row r="37"/>
  </sheetData>
  <mergeCells count="2">
    <mergeCell ref="B5:B6"/>
    <mergeCell ref="C5:C6"/>
  </mergeCells>
  <pageMargins left="0.7" right="0.7" top="0.75" bottom="0.75" header="0.3" footer="0.3"/>
  <pageSetup orientation="portrait"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67ED03"/>
    <pageSetUpPr fitToPage="1"/>
  </sheetPr>
  <dimension ref="A1:Z297"/>
  <sheetViews>
    <sheetView showGridLines="0" topLeftCell="A117" zoomScale="90" zoomScaleNormal="90" workbookViewId="0">
      <selection activeCell="L11" sqref="L11"/>
    </sheetView>
  </sheetViews>
  <sheetFormatPr baseColWidth="10" defaultColWidth="11.42578125" defaultRowHeight="11.25" outlineLevelCol="1"/>
  <cols>
    <col min="1" max="1" width="11.7109375" style="547" customWidth="1"/>
    <col min="2" max="2" width="58.5703125" style="547" customWidth="1"/>
    <col min="3" max="3" width="17.7109375" style="547" customWidth="1"/>
    <col min="4" max="4" width="15.28515625" style="547" customWidth="1"/>
    <col min="5" max="5" width="15.42578125" style="547" customWidth="1"/>
    <col min="6" max="6" width="17.7109375" style="547" customWidth="1"/>
    <col min="7" max="7" width="14.85546875" style="547" customWidth="1"/>
    <col min="8" max="8" width="15.28515625" style="547" customWidth="1" outlineLevel="1"/>
    <col min="9" max="9" width="14.85546875" style="547" customWidth="1" outlineLevel="1"/>
    <col min="10" max="10" width="16.140625" style="547" customWidth="1" outlineLevel="1"/>
    <col min="11" max="11" width="19.5703125" style="557" customWidth="1"/>
    <col min="12" max="12" width="13.85546875" style="557" customWidth="1"/>
    <col min="13" max="13" width="16" style="547" customWidth="1"/>
    <col min="14" max="14" width="12.7109375" style="547" bestFit="1" customWidth="1"/>
    <col min="15" max="15" width="11.42578125" style="547"/>
    <col min="16" max="16" width="40.42578125" style="547" bestFit="1" customWidth="1"/>
    <col min="17" max="17" width="15" style="547" bestFit="1" customWidth="1"/>
    <col min="18" max="18" width="11.42578125" style="547"/>
    <col min="19" max="19" width="13.7109375" style="547" customWidth="1"/>
    <col min="20" max="20" width="16.5703125" style="547" customWidth="1"/>
    <col min="21" max="21" width="11.42578125" style="547"/>
    <col min="22" max="22" width="26.7109375" style="547" customWidth="1"/>
    <col min="23" max="23" width="15" style="547" bestFit="1" customWidth="1"/>
    <col min="24" max="24" width="11.42578125" style="547"/>
    <col min="25" max="25" width="15.5703125" style="547" customWidth="1"/>
    <col min="26" max="256" width="11.42578125" style="547"/>
    <col min="257" max="257" width="11.7109375" style="547" customWidth="1"/>
    <col min="258" max="258" width="40" style="547" customWidth="1"/>
    <col min="259" max="265" width="14.7109375" style="547" customWidth="1"/>
    <col min="266" max="266" width="12.7109375" style="547" bestFit="1" customWidth="1"/>
    <col min="267" max="267" width="14.28515625" style="547" bestFit="1" customWidth="1"/>
    <col min="268" max="268" width="10.85546875" style="547" bestFit="1" customWidth="1"/>
    <col min="269" max="512" width="11.42578125" style="547"/>
    <col min="513" max="513" width="11.7109375" style="547" customWidth="1"/>
    <col min="514" max="514" width="40" style="547" customWidth="1"/>
    <col min="515" max="521" width="14.7109375" style="547" customWidth="1"/>
    <col min="522" max="522" width="12.7109375" style="547" bestFit="1" customWidth="1"/>
    <col min="523" max="523" width="14.28515625" style="547" bestFit="1" customWidth="1"/>
    <col min="524" max="524" width="10.85546875" style="547" bestFit="1" customWidth="1"/>
    <col min="525" max="768" width="11.42578125" style="547"/>
    <col min="769" max="769" width="11.7109375" style="547" customWidth="1"/>
    <col min="770" max="770" width="40" style="547" customWidth="1"/>
    <col min="771" max="777" width="14.7109375" style="547" customWidth="1"/>
    <col min="778" max="778" width="12.7109375" style="547" bestFit="1" customWidth="1"/>
    <col min="779" max="779" width="14.28515625" style="547" bestFit="1" customWidth="1"/>
    <col min="780" max="780" width="10.85546875" style="547" bestFit="1" customWidth="1"/>
    <col min="781" max="1024" width="11.42578125" style="547"/>
    <col min="1025" max="1025" width="11.7109375" style="547" customWidth="1"/>
    <col min="1026" max="1026" width="40" style="547" customWidth="1"/>
    <col min="1027" max="1033" width="14.7109375" style="547" customWidth="1"/>
    <col min="1034" max="1034" width="12.7109375" style="547" bestFit="1" customWidth="1"/>
    <col min="1035" max="1035" width="14.28515625" style="547" bestFit="1" customWidth="1"/>
    <col min="1036" max="1036" width="10.85546875" style="547" bestFit="1" customWidth="1"/>
    <col min="1037" max="1280" width="11.42578125" style="547"/>
    <col min="1281" max="1281" width="11.7109375" style="547" customWidth="1"/>
    <col min="1282" max="1282" width="40" style="547" customWidth="1"/>
    <col min="1283" max="1289" width="14.7109375" style="547" customWidth="1"/>
    <col min="1290" max="1290" width="12.7109375" style="547" bestFit="1" customWidth="1"/>
    <col min="1291" max="1291" width="14.28515625" style="547" bestFit="1" customWidth="1"/>
    <col min="1292" max="1292" width="10.85546875" style="547" bestFit="1" customWidth="1"/>
    <col min="1293" max="1536" width="11.42578125" style="547"/>
    <col min="1537" max="1537" width="11.7109375" style="547" customWidth="1"/>
    <col min="1538" max="1538" width="40" style="547" customWidth="1"/>
    <col min="1539" max="1545" width="14.7109375" style="547" customWidth="1"/>
    <col min="1546" max="1546" width="12.7109375" style="547" bestFit="1" customWidth="1"/>
    <col min="1547" max="1547" width="14.28515625" style="547" bestFit="1" customWidth="1"/>
    <col min="1548" max="1548" width="10.85546875" style="547" bestFit="1" customWidth="1"/>
    <col min="1549" max="1792" width="11.42578125" style="547"/>
    <col min="1793" max="1793" width="11.7109375" style="547" customWidth="1"/>
    <col min="1794" max="1794" width="40" style="547" customWidth="1"/>
    <col min="1795" max="1801" width="14.7109375" style="547" customWidth="1"/>
    <col min="1802" max="1802" width="12.7109375" style="547" bestFit="1" customWidth="1"/>
    <col min="1803" max="1803" width="14.28515625" style="547" bestFit="1" customWidth="1"/>
    <col min="1804" max="1804" width="10.85546875" style="547" bestFit="1" customWidth="1"/>
    <col min="1805" max="2048" width="11.42578125" style="547"/>
    <col min="2049" max="2049" width="11.7109375" style="547" customWidth="1"/>
    <col min="2050" max="2050" width="40" style="547" customWidth="1"/>
    <col min="2051" max="2057" width="14.7109375" style="547" customWidth="1"/>
    <col min="2058" max="2058" width="12.7109375" style="547" bestFit="1" customWidth="1"/>
    <col min="2059" max="2059" width="14.28515625" style="547" bestFit="1" customWidth="1"/>
    <col min="2060" max="2060" width="10.85546875" style="547" bestFit="1" customWidth="1"/>
    <col min="2061" max="2304" width="11.42578125" style="547"/>
    <col min="2305" max="2305" width="11.7109375" style="547" customWidth="1"/>
    <col min="2306" max="2306" width="40" style="547" customWidth="1"/>
    <col min="2307" max="2313" width="14.7109375" style="547" customWidth="1"/>
    <col min="2314" max="2314" width="12.7109375" style="547" bestFit="1" customWidth="1"/>
    <col min="2315" max="2315" width="14.28515625" style="547" bestFit="1" customWidth="1"/>
    <col min="2316" max="2316" width="10.85546875" style="547" bestFit="1" customWidth="1"/>
    <col min="2317" max="2560" width="11.42578125" style="547"/>
    <col min="2561" max="2561" width="11.7109375" style="547" customWidth="1"/>
    <col min="2562" max="2562" width="40" style="547" customWidth="1"/>
    <col min="2563" max="2569" width="14.7109375" style="547" customWidth="1"/>
    <col min="2570" max="2570" width="12.7109375" style="547" bestFit="1" customWidth="1"/>
    <col min="2571" max="2571" width="14.28515625" style="547" bestFit="1" customWidth="1"/>
    <col min="2572" max="2572" width="10.85546875" style="547" bestFit="1" customWidth="1"/>
    <col min="2573" max="2816" width="11.42578125" style="547"/>
    <col min="2817" max="2817" width="11.7109375" style="547" customWidth="1"/>
    <col min="2818" max="2818" width="40" style="547" customWidth="1"/>
    <col min="2819" max="2825" width="14.7109375" style="547" customWidth="1"/>
    <col min="2826" max="2826" width="12.7109375" style="547" bestFit="1" customWidth="1"/>
    <col min="2827" max="2827" width="14.28515625" style="547" bestFit="1" customWidth="1"/>
    <col min="2828" max="2828" width="10.85546875" style="547" bestFit="1" customWidth="1"/>
    <col min="2829" max="3072" width="11.42578125" style="547"/>
    <col min="3073" max="3073" width="11.7109375" style="547" customWidth="1"/>
    <col min="3074" max="3074" width="40" style="547" customWidth="1"/>
    <col min="3075" max="3081" width="14.7109375" style="547" customWidth="1"/>
    <col min="3082" max="3082" width="12.7109375" style="547" bestFit="1" customWidth="1"/>
    <col min="3083" max="3083" width="14.28515625" style="547" bestFit="1" customWidth="1"/>
    <col min="3084" max="3084" width="10.85546875" style="547" bestFit="1" customWidth="1"/>
    <col min="3085" max="3328" width="11.42578125" style="547"/>
    <col min="3329" max="3329" width="11.7109375" style="547" customWidth="1"/>
    <col min="3330" max="3330" width="40" style="547" customWidth="1"/>
    <col min="3331" max="3337" width="14.7109375" style="547" customWidth="1"/>
    <col min="3338" max="3338" width="12.7109375" style="547" bestFit="1" customWidth="1"/>
    <col min="3339" max="3339" width="14.28515625" style="547" bestFit="1" customWidth="1"/>
    <col min="3340" max="3340" width="10.85546875" style="547" bestFit="1" customWidth="1"/>
    <col min="3341" max="3584" width="11.42578125" style="547"/>
    <col min="3585" max="3585" width="11.7109375" style="547" customWidth="1"/>
    <col min="3586" max="3586" width="40" style="547" customWidth="1"/>
    <col min="3587" max="3593" width="14.7109375" style="547" customWidth="1"/>
    <col min="3594" max="3594" width="12.7109375" style="547" bestFit="1" customWidth="1"/>
    <col min="3595" max="3595" width="14.28515625" style="547" bestFit="1" customWidth="1"/>
    <col min="3596" max="3596" width="10.85546875" style="547" bestFit="1" customWidth="1"/>
    <col min="3597" max="3840" width="11.42578125" style="547"/>
    <col min="3841" max="3841" width="11.7109375" style="547" customWidth="1"/>
    <col min="3842" max="3842" width="40" style="547" customWidth="1"/>
    <col min="3843" max="3849" width="14.7109375" style="547" customWidth="1"/>
    <col min="3850" max="3850" width="12.7109375" style="547" bestFit="1" customWidth="1"/>
    <col min="3851" max="3851" width="14.28515625" style="547" bestFit="1" customWidth="1"/>
    <col min="3852" max="3852" width="10.85546875" style="547" bestFit="1" customWidth="1"/>
    <col min="3853" max="4096" width="11.42578125" style="547"/>
    <col min="4097" max="4097" width="11.7109375" style="547" customWidth="1"/>
    <col min="4098" max="4098" width="40" style="547" customWidth="1"/>
    <col min="4099" max="4105" width="14.7109375" style="547" customWidth="1"/>
    <col min="4106" max="4106" width="12.7109375" style="547" bestFit="1" customWidth="1"/>
    <col min="4107" max="4107" width="14.28515625" style="547" bestFit="1" customWidth="1"/>
    <col min="4108" max="4108" width="10.85546875" style="547" bestFit="1" customWidth="1"/>
    <col min="4109" max="4352" width="11.42578125" style="547"/>
    <col min="4353" max="4353" width="11.7109375" style="547" customWidth="1"/>
    <col min="4354" max="4354" width="40" style="547" customWidth="1"/>
    <col min="4355" max="4361" width="14.7109375" style="547" customWidth="1"/>
    <col min="4362" max="4362" width="12.7109375" style="547" bestFit="1" customWidth="1"/>
    <col min="4363" max="4363" width="14.28515625" style="547" bestFit="1" customWidth="1"/>
    <col min="4364" max="4364" width="10.85546875" style="547" bestFit="1" customWidth="1"/>
    <col min="4365" max="4608" width="11.42578125" style="547"/>
    <col min="4609" max="4609" width="11.7109375" style="547" customWidth="1"/>
    <col min="4610" max="4610" width="40" style="547" customWidth="1"/>
    <col min="4611" max="4617" width="14.7109375" style="547" customWidth="1"/>
    <col min="4618" max="4618" width="12.7109375" style="547" bestFit="1" customWidth="1"/>
    <col min="4619" max="4619" width="14.28515625" style="547" bestFit="1" customWidth="1"/>
    <col min="4620" max="4620" width="10.85546875" style="547" bestFit="1" customWidth="1"/>
    <col min="4621" max="4864" width="11.42578125" style="547"/>
    <col min="4865" max="4865" width="11.7109375" style="547" customWidth="1"/>
    <col min="4866" max="4866" width="40" style="547" customWidth="1"/>
    <col min="4867" max="4873" width="14.7109375" style="547" customWidth="1"/>
    <col min="4874" max="4874" width="12.7109375" style="547" bestFit="1" customWidth="1"/>
    <col min="4875" max="4875" width="14.28515625" style="547" bestFit="1" customWidth="1"/>
    <col min="4876" max="4876" width="10.85546875" style="547" bestFit="1" customWidth="1"/>
    <col min="4877" max="5120" width="11.42578125" style="547"/>
    <col min="5121" max="5121" width="11.7109375" style="547" customWidth="1"/>
    <col min="5122" max="5122" width="40" style="547" customWidth="1"/>
    <col min="5123" max="5129" width="14.7109375" style="547" customWidth="1"/>
    <col min="5130" max="5130" width="12.7109375" style="547" bestFit="1" customWidth="1"/>
    <col min="5131" max="5131" width="14.28515625" style="547" bestFit="1" customWidth="1"/>
    <col min="5132" max="5132" width="10.85546875" style="547" bestFit="1" customWidth="1"/>
    <col min="5133" max="5376" width="11.42578125" style="547"/>
    <col min="5377" max="5377" width="11.7109375" style="547" customWidth="1"/>
    <col min="5378" max="5378" width="40" style="547" customWidth="1"/>
    <col min="5379" max="5385" width="14.7109375" style="547" customWidth="1"/>
    <col min="5386" max="5386" width="12.7109375" style="547" bestFit="1" customWidth="1"/>
    <col min="5387" max="5387" width="14.28515625" style="547" bestFit="1" customWidth="1"/>
    <col min="5388" max="5388" width="10.85546875" style="547" bestFit="1" customWidth="1"/>
    <col min="5389" max="5632" width="11.42578125" style="547"/>
    <col min="5633" max="5633" width="11.7109375" style="547" customWidth="1"/>
    <col min="5634" max="5634" width="40" style="547" customWidth="1"/>
    <col min="5635" max="5641" width="14.7109375" style="547" customWidth="1"/>
    <col min="5642" max="5642" width="12.7109375" style="547" bestFit="1" customWidth="1"/>
    <col min="5643" max="5643" width="14.28515625" style="547" bestFit="1" customWidth="1"/>
    <col min="5644" max="5644" width="10.85546875" style="547" bestFit="1" customWidth="1"/>
    <col min="5645" max="5888" width="11.42578125" style="547"/>
    <col min="5889" max="5889" width="11.7109375" style="547" customWidth="1"/>
    <col min="5890" max="5890" width="40" style="547" customWidth="1"/>
    <col min="5891" max="5897" width="14.7109375" style="547" customWidth="1"/>
    <col min="5898" max="5898" width="12.7109375" style="547" bestFit="1" customWidth="1"/>
    <col min="5899" max="5899" width="14.28515625" style="547" bestFit="1" customWidth="1"/>
    <col min="5900" max="5900" width="10.85546875" style="547" bestFit="1" customWidth="1"/>
    <col min="5901" max="6144" width="11.42578125" style="547"/>
    <col min="6145" max="6145" width="11.7109375" style="547" customWidth="1"/>
    <col min="6146" max="6146" width="40" style="547" customWidth="1"/>
    <col min="6147" max="6153" width="14.7109375" style="547" customWidth="1"/>
    <col min="6154" max="6154" width="12.7109375" style="547" bestFit="1" customWidth="1"/>
    <col min="6155" max="6155" width="14.28515625" style="547" bestFit="1" customWidth="1"/>
    <col min="6156" max="6156" width="10.85546875" style="547" bestFit="1" customWidth="1"/>
    <col min="6157" max="6400" width="11.42578125" style="547"/>
    <col min="6401" max="6401" width="11.7109375" style="547" customWidth="1"/>
    <col min="6402" max="6402" width="40" style="547" customWidth="1"/>
    <col min="6403" max="6409" width="14.7109375" style="547" customWidth="1"/>
    <col min="6410" max="6410" width="12.7109375" style="547" bestFit="1" customWidth="1"/>
    <col min="6411" max="6411" width="14.28515625" style="547" bestFit="1" customWidth="1"/>
    <col min="6412" max="6412" width="10.85546875" style="547" bestFit="1" customWidth="1"/>
    <col min="6413" max="6656" width="11.42578125" style="547"/>
    <col min="6657" max="6657" width="11.7109375" style="547" customWidth="1"/>
    <col min="6658" max="6658" width="40" style="547" customWidth="1"/>
    <col min="6659" max="6665" width="14.7109375" style="547" customWidth="1"/>
    <col min="6666" max="6666" width="12.7109375" style="547" bestFit="1" customWidth="1"/>
    <col min="6667" max="6667" width="14.28515625" style="547" bestFit="1" customWidth="1"/>
    <col min="6668" max="6668" width="10.85546875" style="547" bestFit="1" customWidth="1"/>
    <col min="6669" max="6912" width="11.42578125" style="547"/>
    <col min="6913" max="6913" width="11.7109375" style="547" customWidth="1"/>
    <col min="6914" max="6914" width="40" style="547" customWidth="1"/>
    <col min="6915" max="6921" width="14.7109375" style="547" customWidth="1"/>
    <col min="6922" max="6922" width="12.7109375" style="547" bestFit="1" customWidth="1"/>
    <col min="6923" max="6923" width="14.28515625" style="547" bestFit="1" customWidth="1"/>
    <col min="6924" max="6924" width="10.85546875" style="547" bestFit="1" customWidth="1"/>
    <col min="6925" max="7168" width="11.42578125" style="547"/>
    <col min="7169" max="7169" width="11.7109375" style="547" customWidth="1"/>
    <col min="7170" max="7170" width="40" style="547" customWidth="1"/>
    <col min="7171" max="7177" width="14.7109375" style="547" customWidth="1"/>
    <col min="7178" max="7178" width="12.7109375" style="547" bestFit="1" customWidth="1"/>
    <col min="7179" max="7179" width="14.28515625" style="547" bestFit="1" customWidth="1"/>
    <col min="7180" max="7180" width="10.85546875" style="547" bestFit="1" customWidth="1"/>
    <col min="7181" max="7424" width="11.42578125" style="547"/>
    <col min="7425" max="7425" width="11.7109375" style="547" customWidth="1"/>
    <col min="7426" max="7426" width="40" style="547" customWidth="1"/>
    <col min="7427" max="7433" width="14.7109375" style="547" customWidth="1"/>
    <col min="7434" max="7434" width="12.7109375" style="547" bestFit="1" customWidth="1"/>
    <col min="7435" max="7435" width="14.28515625" style="547" bestFit="1" customWidth="1"/>
    <col min="7436" max="7436" width="10.85546875" style="547" bestFit="1" customWidth="1"/>
    <col min="7437" max="7680" width="11.42578125" style="547"/>
    <col min="7681" max="7681" width="11.7109375" style="547" customWidth="1"/>
    <col min="7682" max="7682" width="40" style="547" customWidth="1"/>
    <col min="7683" max="7689" width="14.7109375" style="547" customWidth="1"/>
    <col min="7690" max="7690" width="12.7109375" style="547" bestFit="1" customWidth="1"/>
    <col min="7691" max="7691" width="14.28515625" style="547" bestFit="1" customWidth="1"/>
    <col min="7692" max="7692" width="10.85546875" style="547" bestFit="1" customWidth="1"/>
    <col min="7693" max="7936" width="11.42578125" style="547"/>
    <col min="7937" max="7937" width="11.7109375" style="547" customWidth="1"/>
    <col min="7938" max="7938" width="40" style="547" customWidth="1"/>
    <col min="7939" max="7945" width="14.7109375" style="547" customWidth="1"/>
    <col min="7946" max="7946" width="12.7109375" style="547" bestFit="1" customWidth="1"/>
    <col min="7947" max="7947" width="14.28515625" style="547" bestFit="1" customWidth="1"/>
    <col min="7948" max="7948" width="10.85546875" style="547" bestFit="1" customWidth="1"/>
    <col min="7949" max="8192" width="11.42578125" style="547"/>
    <col min="8193" max="8193" width="11.7109375" style="547" customWidth="1"/>
    <col min="8194" max="8194" width="40" style="547" customWidth="1"/>
    <col min="8195" max="8201" width="14.7109375" style="547" customWidth="1"/>
    <col min="8202" max="8202" width="12.7109375" style="547" bestFit="1" customWidth="1"/>
    <col min="8203" max="8203" width="14.28515625" style="547" bestFit="1" customWidth="1"/>
    <col min="8204" max="8204" width="10.85546875" style="547" bestFit="1" customWidth="1"/>
    <col min="8205" max="8448" width="11.42578125" style="547"/>
    <col min="8449" max="8449" width="11.7109375" style="547" customWidth="1"/>
    <col min="8450" max="8450" width="40" style="547" customWidth="1"/>
    <col min="8451" max="8457" width="14.7109375" style="547" customWidth="1"/>
    <col min="8458" max="8458" width="12.7109375" style="547" bestFit="1" customWidth="1"/>
    <col min="8459" max="8459" width="14.28515625" style="547" bestFit="1" customWidth="1"/>
    <col min="8460" max="8460" width="10.85546875" style="547" bestFit="1" customWidth="1"/>
    <col min="8461" max="8704" width="11.42578125" style="547"/>
    <col min="8705" max="8705" width="11.7109375" style="547" customWidth="1"/>
    <col min="8706" max="8706" width="40" style="547" customWidth="1"/>
    <col min="8707" max="8713" width="14.7109375" style="547" customWidth="1"/>
    <col min="8714" max="8714" width="12.7109375" style="547" bestFit="1" customWidth="1"/>
    <col min="8715" max="8715" width="14.28515625" style="547" bestFit="1" customWidth="1"/>
    <col min="8716" max="8716" width="10.85546875" style="547" bestFit="1" customWidth="1"/>
    <col min="8717" max="8960" width="11.42578125" style="547"/>
    <col min="8961" max="8961" width="11.7109375" style="547" customWidth="1"/>
    <col min="8962" max="8962" width="40" style="547" customWidth="1"/>
    <col min="8963" max="8969" width="14.7109375" style="547" customWidth="1"/>
    <col min="8970" max="8970" width="12.7109375" style="547" bestFit="1" customWidth="1"/>
    <col min="8971" max="8971" width="14.28515625" style="547" bestFit="1" customWidth="1"/>
    <col min="8972" max="8972" width="10.85546875" style="547" bestFit="1" customWidth="1"/>
    <col min="8973" max="9216" width="11.42578125" style="547"/>
    <col min="9217" max="9217" width="11.7109375" style="547" customWidth="1"/>
    <col min="9218" max="9218" width="40" style="547" customWidth="1"/>
    <col min="9219" max="9225" width="14.7109375" style="547" customWidth="1"/>
    <col min="9226" max="9226" width="12.7109375" style="547" bestFit="1" customWidth="1"/>
    <col min="9227" max="9227" width="14.28515625" style="547" bestFit="1" customWidth="1"/>
    <col min="9228" max="9228" width="10.85546875" style="547" bestFit="1" customWidth="1"/>
    <col min="9229" max="9472" width="11.42578125" style="547"/>
    <col min="9473" max="9473" width="11.7109375" style="547" customWidth="1"/>
    <col min="9474" max="9474" width="40" style="547" customWidth="1"/>
    <col min="9475" max="9481" width="14.7109375" style="547" customWidth="1"/>
    <col min="9482" max="9482" width="12.7109375" style="547" bestFit="1" customWidth="1"/>
    <col min="9483" max="9483" width="14.28515625" style="547" bestFit="1" customWidth="1"/>
    <col min="9484" max="9484" width="10.85546875" style="547" bestFit="1" customWidth="1"/>
    <col min="9485" max="9728" width="11.42578125" style="547"/>
    <col min="9729" max="9729" width="11.7109375" style="547" customWidth="1"/>
    <col min="9730" max="9730" width="40" style="547" customWidth="1"/>
    <col min="9731" max="9737" width="14.7109375" style="547" customWidth="1"/>
    <col min="9738" max="9738" width="12.7109375" style="547" bestFit="1" customWidth="1"/>
    <col min="9739" max="9739" width="14.28515625" style="547" bestFit="1" customWidth="1"/>
    <col min="9740" max="9740" width="10.85546875" style="547" bestFit="1" customWidth="1"/>
    <col min="9741" max="9984" width="11.42578125" style="547"/>
    <col min="9985" max="9985" width="11.7109375" style="547" customWidth="1"/>
    <col min="9986" max="9986" width="40" style="547" customWidth="1"/>
    <col min="9987" max="9993" width="14.7109375" style="547" customWidth="1"/>
    <col min="9994" max="9994" width="12.7109375" style="547" bestFit="1" customWidth="1"/>
    <col min="9995" max="9995" width="14.28515625" style="547" bestFit="1" customWidth="1"/>
    <col min="9996" max="9996" width="10.85546875" style="547" bestFit="1" customWidth="1"/>
    <col min="9997" max="10240" width="11.42578125" style="547"/>
    <col min="10241" max="10241" width="11.7109375" style="547" customWidth="1"/>
    <col min="10242" max="10242" width="40" style="547" customWidth="1"/>
    <col min="10243" max="10249" width="14.7109375" style="547" customWidth="1"/>
    <col min="10250" max="10250" width="12.7109375" style="547" bestFit="1" customWidth="1"/>
    <col min="10251" max="10251" width="14.28515625" style="547" bestFit="1" customWidth="1"/>
    <col min="10252" max="10252" width="10.85546875" style="547" bestFit="1" customWidth="1"/>
    <col min="10253" max="10496" width="11.42578125" style="547"/>
    <col min="10497" max="10497" width="11.7109375" style="547" customWidth="1"/>
    <col min="10498" max="10498" width="40" style="547" customWidth="1"/>
    <col min="10499" max="10505" width="14.7109375" style="547" customWidth="1"/>
    <col min="10506" max="10506" width="12.7109375" style="547" bestFit="1" customWidth="1"/>
    <col min="10507" max="10507" width="14.28515625" style="547" bestFit="1" customWidth="1"/>
    <col min="10508" max="10508" width="10.85546875" style="547" bestFit="1" customWidth="1"/>
    <col min="10509" max="10752" width="11.42578125" style="547"/>
    <col min="10753" max="10753" width="11.7109375" style="547" customWidth="1"/>
    <col min="10754" max="10754" width="40" style="547" customWidth="1"/>
    <col min="10755" max="10761" width="14.7109375" style="547" customWidth="1"/>
    <col min="10762" max="10762" width="12.7109375" style="547" bestFit="1" customWidth="1"/>
    <col min="10763" max="10763" width="14.28515625" style="547" bestFit="1" customWidth="1"/>
    <col min="10764" max="10764" width="10.85546875" style="547" bestFit="1" customWidth="1"/>
    <col min="10765" max="11008" width="11.42578125" style="547"/>
    <col min="11009" max="11009" width="11.7109375" style="547" customWidth="1"/>
    <col min="11010" max="11010" width="40" style="547" customWidth="1"/>
    <col min="11011" max="11017" width="14.7109375" style="547" customWidth="1"/>
    <col min="11018" max="11018" width="12.7109375" style="547" bestFit="1" customWidth="1"/>
    <col min="11019" max="11019" width="14.28515625" style="547" bestFit="1" customWidth="1"/>
    <col min="11020" max="11020" width="10.85546875" style="547" bestFit="1" customWidth="1"/>
    <col min="11021" max="11264" width="11.42578125" style="547"/>
    <col min="11265" max="11265" width="11.7109375" style="547" customWidth="1"/>
    <col min="11266" max="11266" width="40" style="547" customWidth="1"/>
    <col min="11267" max="11273" width="14.7109375" style="547" customWidth="1"/>
    <col min="11274" max="11274" width="12.7109375" style="547" bestFit="1" customWidth="1"/>
    <col min="11275" max="11275" width="14.28515625" style="547" bestFit="1" customWidth="1"/>
    <col min="11276" max="11276" width="10.85546875" style="547" bestFit="1" customWidth="1"/>
    <col min="11277" max="11520" width="11.42578125" style="547"/>
    <col min="11521" max="11521" width="11.7109375" style="547" customWidth="1"/>
    <col min="11522" max="11522" width="40" style="547" customWidth="1"/>
    <col min="11523" max="11529" width="14.7109375" style="547" customWidth="1"/>
    <col min="11530" max="11530" width="12.7109375" style="547" bestFit="1" customWidth="1"/>
    <col min="11531" max="11531" width="14.28515625" style="547" bestFit="1" customWidth="1"/>
    <col min="11532" max="11532" width="10.85546875" style="547" bestFit="1" customWidth="1"/>
    <col min="11533" max="11776" width="11.42578125" style="547"/>
    <col min="11777" max="11777" width="11.7109375" style="547" customWidth="1"/>
    <col min="11778" max="11778" width="40" style="547" customWidth="1"/>
    <col min="11779" max="11785" width="14.7109375" style="547" customWidth="1"/>
    <col min="11786" max="11786" width="12.7109375" style="547" bestFit="1" customWidth="1"/>
    <col min="11787" max="11787" width="14.28515625" style="547" bestFit="1" customWidth="1"/>
    <col min="11788" max="11788" width="10.85546875" style="547" bestFit="1" customWidth="1"/>
    <col min="11789" max="12032" width="11.42578125" style="547"/>
    <col min="12033" max="12033" width="11.7109375" style="547" customWidth="1"/>
    <col min="12034" max="12034" width="40" style="547" customWidth="1"/>
    <col min="12035" max="12041" width="14.7109375" style="547" customWidth="1"/>
    <col min="12042" max="12042" width="12.7109375" style="547" bestFit="1" customWidth="1"/>
    <col min="12043" max="12043" width="14.28515625" style="547" bestFit="1" customWidth="1"/>
    <col min="12044" max="12044" width="10.85546875" style="547" bestFit="1" customWidth="1"/>
    <col min="12045" max="12288" width="11.42578125" style="547"/>
    <col min="12289" max="12289" width="11.7109375" style="547" customWidth="1"/>
    <col min="12290" max="12290" width="40" style="547" customWidth="1"/>
    <col min="12291" max="12297" width="14.7109375" style="547" customWidth="1"/>
    <col min="12298" max="12298" width="12.7109375" style="547" bestFit="1" customWidth="1"/>
    <col min="12299" max="12299" width="14.28515625" style="547" bestFit="1" customWidth="1"/>
    <col min="12300" max="12300" width="10.85546875" style="547" bestFit="1" customWidth="1"/>
    <col min="12301" max="12544" width="11.42578125" style="547"/>
    <col min="12545" max="12545" width="11.7109375" style="547" customWidth="1"/>
    <col min="12546" max="12546" width="40" style="547" customWidth="1"/>
    <col min="12547" max="12553" width="14.7109375" style="547" customWidth="1"/>
    <col min="12554" max="12554" width="12.7109375" style="547" bestFit="1" customWidth="1"/>
    <col min="12555" max="12555" width="14.28515625" style="547" bestFit="1" customWidth="1"/>
    <col min="12556" max="12556" width="10.85546875" style="547" bestFit="1" customWidth="1"/>
    <col min="12557" max="12800" width="11.42578125" style="547"/>
    <col min="12801" max="12801" width="11.7109375" style="547" customWidth="1"/>
    <col min="12802" max="12802" width="40" style="547" customWidth="1"/>
    <col min="12803" max="12809" width="14.7109375" style="547" customWidth="1"/>
    <col min="12810" max="12810" width="12.7109375" style="547" bestFit="1" customWidth="1"/>
    <col min="12811" max="12811" width="14.28515625" style="547" bestFit="1" customWidth="1"/>
    <col min="12812" max="12812" width="10.85546875" style="547" bestFit="1" customWidth="1"/>
    <col min="12813" max="13056" width="11.42578125" style="547"/>
    <col min="13057" max="13057" width="11.7109375" style="547" customWidth="1"/>
    <col min="13058" max="13058" width="40" style="547" customWidth="1"/>
    <col min="13059" max="13065" width="14.7109375" style="547" customWidth="1"/>
    <col min="13066" max="13066" width="12.7109375" style="547" bestFit="1" customWidth="1"/>
    <col min="13067" max="13067" width="14.28515625" style="547" bestFit="1" customWidth="1"/>
    <col min="13068" max="13068" width="10.85546875" style="547" bestFit="1" customWidth="1"/>
    <col min="13069" max="13312" width="11.42578125" style="547"/>
    <col min="13313" max="13313" width="11.7109375" style="547" customWidth="1"/>
    <col min="13314" max="13314" width="40" style="547" customWidth="1"/>
    <col min="13315" max="13321" width="14.7109375" style="547" customWidth="1"/>
    <col min="13322" max="13322" width="12.7109375" style="547" bestFit="1" customWidth="1"/>
    <col min="13323" max="13323" width="14.28515625" style="547" bestFit="1" customWidth="1"/>
    <col min="13324" max="13324" width="10.85546875" style="547" bestFit="1" customWidth="1"/>
    <col min="13325" max="13568" width="11.42578125" style="547"/>
    <col min="13569" max="13569" width="11.7109375" style="547" customWidth="1"/>
    <col min="13570" max="13570" width="40" style="547" customWidth="1"/>
    <col min="13571" max="13577" width="14.7109375" style="547" customWidth="1"/>
    <col min="13578" max="13578" width="12.7109375" style="547" bestFit="1" customWidth="1"/>
    <col min="13579" max="13579" width="14.28515625" style="547" bestFit="1" customWidth="1"/>
    <col min="13580" max="13580" width="10.85546875" style="547" bestFit="1" customWidth="1"/>
    <col min="13581" max="13824" width="11.42578125" style="547"/>
    <col min="13825" max="13825" width="11.7109375" style="547" customWidth="1"/>
    <col min="13826" max="13826" width="40" style="547" customWidth="1"/>
    <col min="13827" max="13833" width="14.7109375" style="547" customWidth="1"/>
    <col min="13834" max="13834" width="12.7109375" style="547" bestFit="1" customWidth="1"/>
    <col min="13835" max="13835" width="14.28515625" style="547" bestFit="1" customWidth="1"/>
    <col min="13836" max="13836" width="10.85546875" style="547" bestFit="1" customWidth="1"/>
    <col min="13837" max="14080" width="11.42578125" style="547"/>
    <col min="14081" max="14081" width="11.7109375" style="547" customWidth="1"/>
    <col min="14082" max="14082" width="40" style="547" customWidth="1"/>
    <col min="14083" max="14089" width="14.7109375" style="547" customWidth="1"/>
    <col min="14090" max="14090" width="12.7109375" style="547" bestFit="1" customWidth="1"/>
    <col min="14091" max="14091" width="14.28515625" style="547" bestFit="1" customWidth="1"/>
    <col min="14092" max="14092" width="10.85546875" style="547" bestFit="1" customWidth="1"/>
    <col min="14093" max="14336" width="11.42578125" style="547"/>
    <col min="14337" max="14337" width="11.7109375" style="547" customWidth="1"/>
    <col min="14338" max="14338" width="40" style="547" customWidth="1"/>
    <col min="14339" max="14345" width="14.7109375" style="547" customWidth="1"/>
    <col min="14346" max="14346" width="12.7109375" style="547" bestFit="1" customWidth="1"/>
    <col min="14347" max="14347" width="14.28515625" style="547" bestFit="1" customWidth="1"/>
    <col min="14348" max="14348" width="10.85546875" style="547" bestFit="1" customWidth="1"/>
    <col min="14349" max="14592" width="11.42578125" style="547"/>
    <col min="14593" max="14593" width="11.7109375" style="547" customWidth="1"/>
    <col min="14594" max="14594" width="40" style="547" customWidth="1"/>
    <col min="14595" max="14601" width="14.7109375" style="547" customWidth="1"/>
    <col min="14602" max="14602" width="12.7109375" style="547" bestFit="1" customWidth="1"/>
    <col min="14603" max="14603" width="14.28515625" style="547" bestFit="1" customWidth="1"/>
    <col min="14604" max="14604" width="10.85546875" style="547" bestFit="1" customWidth="1"/>
    <col min="14605" max="14848" width="11.42578125" style="547"/>
    <col min="14849" max="14849" width="11.7109375" style="547" customWidth="1"/>
    <col min="14850" max="14850" width="40" style="547" customWidth="1"/>
    <col min="14851" max="14857" width="14.7109375" style="547" customWidth="1"/>
    <col min="14858" max="14858" width="12.7109375" style="547" bestFit="1" customWidth="1"/>
    <col min="14859" max="14859" width="14.28515625" style="547" bestFit="1" customWidth="1"/>
    <col min="14860" max="14860" width="10.85546875" style="547" bestFit="1" customWidth="1"/>
    <col min="14861" max="15104" width="11.42578125" style="547"/>
    <col min="15105" max="15105" width="11.7109375" style="547" customWidth="1"/>
    <col min="15106" max="15106" width="40" style="547" customWidth="1"/>
    <col min="15107" max="15113" width="14.7109375" style="547" customWidth="1"/>
    <col min="15114" max="15114" width="12.7109375" style="547" bestFit="1" customWidth="1"/>
    <col min="15115" max="15115" width="14.28515625" style="547" bestFit="1" customWidth="1"/>
    <col min="15116" max="15116" width="10.85546875" style="547" bestFit="1" customWidth="1"/>
    <col min="15117" max="15360" width="11.42578125" style="547"/>
    <col min="15361" max="15361" width="11.7109375" style="547" customWidth="1"/>
    <col min="15362" max="15362" width="40" style="547" customWidth="1"/>
    <col min="15363" max="15369" width="14.7109375" style="547" customWidth="1"/>
    <col min="15370" max="15370" width="12.7109375" style="547" bestFit="1" customWidth="1"/>
    <col min="15371" max="15371" width="14.28515625" style="547" bestFit="1" customWidth="1"/>
    <col min="15372" max="15372" width="10.85546875" style="547" bestFit="1" customWidth="1"/>
    <col min="15373" max="15616" width="11.42578125" style="547"/>
    <col min="15617" max="15617" width="11.7109375" style="547" customWidth="1"/>
    <col min="15618" max="15618" width="40" style="547" customWidth="1"/>
    <col min="15619" max="15625" width="14.7109375" style="547" customWidth="1"/>
    <col min="15626" max="15626" width="12.7109375" style="547" bestFit="1" customWidth="1"/>
    <col min="15627" max="15627" width="14.28515625" style="547" bestFit="1" customWidth="1"/>
    <col min="15628" max="15628" width="10.85546875" style="547" bestFit="1" customWidth="1"/>
    <col min="15629" max="15872" width="11.42578125" style="547"/>
    <col min="15873" max="15873" width="11.7109375" style="547" customWidth="1"/>
    <col min="15874" max="15874" width="40" style="547" customWidth="1"/>
    <col min="15875" max="15881" width="14.7109375" style="547" customWidth="1"/>
    <col min="15882" max="15882" width="12.7109375" style="547" bestFit="1" customWidth="1"/>
    <col min="15883" max="15883" width="14.28515625" style="547" bestFit="1" customWidth="1"/>
    <col min="15884" max="15884" width="10.85546875" style="547" bestFit="1" customWidth="1"/>
    <col min="15885" max="16128" width="11.42578125" style="547"/>
    <col min="16129" max="16129" width="11.7109375" style="547" customWidth="1"/>
    <col min="16130" max="16130" width="40" style="547" customWidth="1"/>
    <col min="16131" max="16137" width="14.7109375" style="547" customWidth="1"/>
    <col min="16138" max="16138" width="12.7109375" style="547" bestFit="1" customWidth="1"/>
    <col min="16139" max="16139" width="14.28515625" style="547" bestFit="1" customWidth="1"/>
    <col min="16140" max="16140" width="10.85546875" style="547" bestFit="1" customWidth="1"/>
    <col min="16141" max="16384" width="11.42578125" style="547"/>
  </cols>
  <sheetData>
    <row r="1" spans="2:22">
      <c r="I1" s="548"/>
      <c r="K1" s="2746" t="s">
        <v>968</v>
      </c>
      <c r="L1" s="2747"/>
      <c r="M1" s="2748"/>
    </row>
    <row r="2" spans="2:22">
      <c r="B2" s="549" t="s">
        <v>1208</v>
      </c>
      <c r="C2" s="550"/>
      <c r="D2" s="551"/>
      <c r="E2" s="552"/>
      <c r="H2" s="1793"/>
      <c r="K2" s="553"/>
      <c r="L2" s="554">
        <v>45291</v>
      </c>
      <c r="M2" s="554">
        <v>44926</v>
      </c>
      <c r="N2" s="555">
        <v>44926</v>
      </c>
    </row>
    <row r="3" spans="2:22" ht="12">
      <c r="B3" s="549"/>
      <c r="C3" s="550"/>
      <c r="D3" s="551"/>
      <c r="E3" s="552"/>
      <c r="K3" s="1534"/>
      <c r="L3" s="1535" t="str">
        <f>G6</f>
        <v>M$</v>
      </c>
      <c r="M3" s="1535" t="str">
        <f>H6</f>
        <v>M$</v>
      </c>
      <c r="N3" s="1535" t="s">
        <v>967</v>
      </c>
    </row>
    <row r="4" spans="2:22" ht="12.75" customHeight="1" thickBot="1">
      <c r="B4" s="2750" t="s">
        <v>1209</v>
      </c>
      <c r="C4" s="2752" t="s">
        <v>1210</v>
      </c>
      <c r="D4" s="2752"/>
      <c r="E4" s="2752" t="s">
        <v>1211</v>
      </c>
      <c r="F4" s="2752"/>
      <c r="G4" s="2752" t="s">
        <v>1212</v>
      </c>
      <c r="H4" s="2752"/>
      <c r="K4" s="24" t="s">
        <v>1213</v>
      </c>
      <c r="L4" s="1536">
        <f>+Resultado!D7</f>
        <v>-60804243</v>
      </c>
      <c r="M4" s="1536">
        <f>+Resultado!E7</f>
        <v>-56574217</v>
      </c>
      <c r="N4" s="1536">
        <v>-74820917</v>
      </c>
    </row>
    <row r="5" spans="2:22" ht="18.75" customHeight="1">
      <c r="B5" s="2750"/>
      <c r="C5" s="1467">
        <f>+'N13 Plusvalía'!D5</f>
        <v>45565</v>
      </c>
      <c r="D5" s="1467">
        <v>45291</v>
      </c>
      <c r="E5" s="1467">
        <f>+C5</f>
        <v>45565</v>
      </c>
      <c r="F5" s="1467">
        <v>45291</v>
      </c>
      <c r="G5" s="1467">
        <f>+C5</f>
        <v>45565</v>
      </c>
      <c r="H5" s="1467">
        <v>45291</v>
      </c>
      <c r="K5" s="17"/>
      <c r="L5" s="1510"/>
      <c r="M5" s="1510"/>
      <c r="N5" s="1510"/>
      <c r="O5" s="554"/>
    </row>
    <row r="6" spans="2:22" ht="12.75" customHeight="1">
      <c r="B6" s="2751"/>
      <c r="C6" s="1468" t="s">
        <v>967</v>
      </c>
      <c r="D6" s="1468" t="s">
        <v>967</v>
      </c>
      <c r="E6" s="1468" t="s">
        <v>967</v>
      </c>
      <c r="F6" s="1468" t="s">
        <v>967</v>
      </c>
      <c r="G6" s="1468" t="s">
        <v>967</v>
      </c>
      <c r="H6" s="1468" t="s">
        <v>967</v>
      </c>
      <c r="K6" s="17" t="s">
        <v>2425</v>
      </c>
      <c r="L6" s="1535" t="str">
        <f>G6</f>
        <v>M$</v>
      </c>
      <c r="M6" s="1535" t="str">
        <f>+M3</f>
        <v>M$</v>
      </c>
      <c r="N6" s="1535" t="s">
        <v>967</v>
      </c>
      <c r="O6" s="557"/>
      <c r="Q6" s="556"/>
      <c r="R6" s="556"/>
    </row>
    <row r="7" spans="2:22" ht="12.75" customHeight="1">
      <c r="B7" s="1469" t="s">
        <v>382</v>
      </c>
      <c r="C7" s="1470">
        <v>358539292</v>
      </c>
      <c r="D7" s="1470">
        <v>358539292</v>
      </c>
      <c r="E7" s="1470">
        <v>0</v>
      </c>
      <c r="F7" s="1470">
        <v>0</v>
      </c>
      <c r="G7" s="1470">
        <f>+E7+C7</f>
        <v>358539292</v>
      </c>
      <c r="H7" s="1470">
        <f>+F7+D7</f>
        <v>358539292</v>
      </c>
      <c r="K7" s="1537" t="s">
        <v>1242</v>
      </c>
      <c r="L7" s="1538">
        <f>+F183</f>
        <v>-54587238</v>
      </c>
      <c r="M7" s="1538">
        <f>+F205</f>
        <v>-43922815</v>
      </c>
      <c r="N7" s="1538"/>
      <c r="O7" s="557"/>
      <c r="Q7" s="557"/>
      <c r="R7" s="557"/>
    </row>
    <row r="8" spans="2:22" ht="12.75" customHeight="1">
      <c r="B8" s="1469" t="s">
        <v>1217</v>
      </c>
      <c r="C8" s="1470">
        <v>96199975</v>
      </c>
      <c r="D8" s="1470">
        <v>93870006</v>
      </c>
      <c r="E8" s="1470">
        <v>-27022267</v>
      </c>
      <c r="F8" s="1470">
        <v>-25845298</v>
      </c>
      <c r="G8" s="1470">
        <f>+E8+C8</f>
        <v>69177708</v>
      </c>
      <c r="H8" s="1470">
        <f>+F8+D8</f>
        <v>68024708</v>
      </c>
      <c r="K8" s="1183" t="s">
        <v>2106</v>
      </c>
      <c r="L8" s="1538">
        <f>+'N12 Intangibles'!F102</f>
        <v>-4651182</v>
      </c>
      <c r="M8" s="1538">
        <f>+'N12 Intangibles'!F121</f>
        <v>-5823486</v>
      </c>
      <c r="N8" s="1538"/>
      <c r="O8" s="557"/>
      <c r="Q8" s="557"/>
      <c r="R8" s="557"/>
    </row>
    <row r="9" spans="2:22" ht="12.75" customHeight="1">
      <c r="B9" s="1471" t="s">
        <v>1215</v>
      </c>
      <c r="C9" s="1472">
        <f t="shared" ref="C9:H9" si="0">SUM(C7:C8)</f>
        <v>454739267</v>
      </c>
      <c r="D9" s="1472">
        <f t="shared" si="0"/>
        <v>452409298</v>
      </c>
      <c r="E9" s="1472">
        <f>SUM(E7:E8)</f>
        <v>-27022267</v>
      </c>
      <c r="F9" s="1472">
        <f t="shared" si="0"/>
        <v>-25845298</v>
      </c>
      <c r="G9" s="1472">
        <f t="shared" si="0"/>
        <v>427717000</v>
      </c>
      <c r="H9" s="1472">
        <f t="shared" si="0"/>
        <v>426564000</v>
      </c>
      <c r="K9" s="17" t="s">
        <v>1987</v>
      </c>
      <c r="L9" s="1191">
        <f>+'N14 Arrendamiento NIIF16'!F18</f>
        <v>-1468249</v>
      </c>
      <c r="M9" s="1191">
        <f>+'N14 Arrendamiento NIIF16'!F24</f>
        <v>-1882440</v>
      </c>
      <c r="N9" s="1191"/>
      <c r="O9" s="557"/>
      <c r="Q9" s="557"/>
      <c r="R9" s="557"/>
    </row>
    <row r="10" spans="2:22" ht="12.75" customHeight="1">
      <c r="B10" s="1469" t="s">
        <v>386</v>
      </c>
      <c r="C10" s="1470">
        <v>53527083</v>
      </c>
      <c r="D10" s="1470">
        <v>51946102</v>
      </c>
      <c r="E10" s="1470">
        <v>-26276528</v>
      </c>
      <c r="F10" s="1470">
        <v>-25056518</v>
      </c>
      <c r="G10" s="1470">
        <f t="shared" ref="G10:G16" si="1">+E10+C10</f>
        <v>27250555</v>
      </c>
      <c r="H10" s="1470">
        <f t="shared" ref="H10:H16" si="2">+F10+D10</f>
        <v>26889584</v>
      </c>
      <c r="K10" s="17"/>
      <c r="L10" s="1191">
        <f>+L7+L8+L9</f>
        <v>-60706669</v>
      </c>
      <c r="M10" s="1191"/>
      <c r="N10" s="1191"/>
      <c r="O10" s="559"/>
    </row>
    <row r="11" spans="2:22" ht="12.75" customHeight="1">
      <c r="B11" s="1469" t="s">
        <v>388</v>
      </c>
      <c r="C11" s="1470">
        <v>472340766</v>
      </c>
      <c r="D11" s="1470">
        <v>466749178</v>
      </c>
      <c r="E11" s="1470">
        <v>-180965466</v>
      </c>
      <c r="F11" s="1470">
        <v>-174814229</v>
      </c>
      <c r="G11" s="1470">
        <f t="shared" si="1"/>
        <v>291375300</v>
      </c>
      <c r="H11" s="1470">
        <f t="shared" si="2"/>
        <v>291934949</v>
      </c>
      <c r="L11" s="557">
        <f>+L10-L4</f>
        <v>97574</v>
      </c>
      <c r="M11" s="557"/>
      <c r="N11" s="557"/>
      <c r="O11" s="557"/>
      <c r="Q11" s="557"/>
      <c r="R11" s="557"/>
      <c r="V11" s="1195">
        <v>5000000000</v>
      </c>
    </row>
    <row r="12" spans="2:22" ht="12.75" customHeight="1">
      <c r="B12" s="1469" t="s">
        <v>390</v>
      </c>
      <c r="C12" s="1470">
        <v>582884907</v>
      </c>
      <c r="D12" s="1470">
        <v>563035583</v>
      </c>
      <c r="E12" s="1470">
        <v>-340130283</v>
      </c>
      <c r="F12" s="1470">
        <v>-334462633</v>
      </c>
      <c r="G12" s="1470">
        <f t="shared" si="1"/>
        <v>242754624</v>
      </c>
      <c r="H12" s="1470">
        <f t="shared" si="2"/>
        <v>228572950</v>
      </c>
      <c r="L12" s="557">
        <f>+L9+L8</f>
        <v>-6119431</v>
      </c>
      <c r="M12" s="1195"/>
      <c r="N12" s="1195"/>
      <c r="O12" s="557"/>
      <c r="Q12" s="557"/>
      <c r="R12" s="557"/>
    </row>
    <row r="13" spans="2:22" ht="12.75" customHeight="1">
      <c r="B13" s="1473" t="s">
        <v>392</v>
      </c>
      <c r="C13" s="1470">
        <v>558309720</v>
      </c>
      <c r="D13" s="1470">
        <v>545282177</v>
      </c>
      <c r="E13" s="1470">
        <v>-305767831</v>
      </c>
      <c r="F13" s="1470">
        <v>-296661504</v>
      </c>
      <c r="G13" s="1470">
        <f t="shared" si="1"/>
        <v>252541889</v>
      </c>
      <c r="H13" s="1470">
        <f t="shared" si="2"/>
        <v>248620673</v>
      </c>
      <c r="M13" s="1195"/>
      <c r="N13" s="1195"/>
      <c r="O13" s="557"/>
      <c r="Q13" s="557"/>
      <c r="R13" s="557"/>
    </row>
    <row r="14" spans="2:22" ht="12.75" customHeight="1">
      <c r="B14" s="1473" t="s">
        <v>394</v>
      </c>
      <c r="C14" s="1470">
        <v>241294498</v>
      </c>
      <c r="D14" s="1470">
        <v>238535888</v>
      </c>
      <c r="E14" s="1470">
        <v>-86014528</v>
      </c>
      <c r="F14" s="1470">
        <v>-81957964</v>
      </c>
      <c r="G14" s="1470">
        <f t="shared" si="1"/>
        <v>155279970</v>
      </c>
      <c r="H14" s="1470">
        <f t="shared" si="2"/>
        <v>156577924</v>
      </c>
      <c r="J14" s="560" t="s">
        <v>1242</v>
      </c>
      <c r="M14" s="1195"/>
      <c r="N14" s="1195"/>
    </row>
    <row r="15" spans="2:22" ht="12.75" customHeight="1">
      <c r="B15" s="1469" t="s">
        <v>1218</v>
      </c>
      <c r="C15" s="1470">
        <v>201328620</v>
      </c>
      <c r="D15" s="1470">
        <v>194785707</v>
      </c>
      <c r="E15" s="1470">
        <v>-141564284</v>
      </c>
      <c r="F15" s="1470">
        <v>-134492941</v>
      </c>
      <c r="G15" s="1470">
        <f t="shared" si="1"/>
        <v>59764336</v>
      </c>
      <c r="H15" s="1470">
        <f t="shared" si="2"/>
        <v>60292766</v>
      </c>
      <c r="J15" s="557">
        <v>-18826964</v>
      </c>
    </row>
    <row r="16" spans="2:22" ht="12.75" customHeight="1">
      <c r="B16" s="1469" t="s">
        <v>1219</v>
      </c>
      <c r="C16" s="1470">
        <v>1856850</v>
      </c>
      <c r="D16" s="1470">
        <v>1856850</v>
      </c>
      <c r="E16" s="1470">
        <v>-1668651</v>
      </c>
      <c r="F16" s="1470">
        <v>-1664541</v>
      </c>
      <c r="G16" s="1470">
        <f t="shared" si="1"/>
        <v>188199</v>
      </c>
      <c r="H16" s="1470">
        <f t="shared" si="2"/>
        <v>192309</v>
      </c>
      <c r="J16" s="557">
        <v>-18826964</v>
      </c>
    </row>
    <row r="17" spans="2:12" ht="12.75" customHeight="1">
      <c r="B17" s="1471" t="s">
        <v>1216</v>
      </c>
      <c r="C17" s="1472">
        <f t="shared" ref="C17:H17" si="3">SUM(C10:C16)</f>
        <v>2111542444</v>
      </c>
      <c r="D17" s="1472">
        <f t="shared" si="3"/>
        <v>2062191485</v>
      </c>
      <c r="E17" s="1472">
        <f>SUM(E10:E16)</f>
        <v>-1082387571</v>
      </c>
      <c r="F17" s="1472">
        <f t="shared" si="3"/>
        <v>-1049110330</v>
      </c>
      <c r="G17" s="1472">
        <f t="shared" si="3"/>
        <v>1029154873</v>
      </c>
      <c r="H17" s="1472">
        <f t="shared" si="3"/>
        <v>1013081155</v>
      </c>
      <c r="J17" s="557">
        <v>0</v>
      </c>
    </row>
    <row r="18" spans="2:12" ht="12.75" customHeight="1">
      <c r="B18" s="1469" t="s">
        <v>1220</v>
      </c>
      <c r="C18" s="1470">
        <v>467910963</v>
      </c>
      <c r="D18" s="1470">
        <v>456415825</v>
      </c>
      <c r="E18" s="1470">
        <v>-351769001</v>
      </c>
      <c r="F18" s="1470">
        <v>-338309121</v>
      </c>
      <c r="G18" s="1470">
        <f t="shared" ref="G18:G23" si="4">+E18+C18</f>
        <v>116141962</v>
      </c>
      <c r="H18" s="1470">
        <f t="shared" ref="H18:H23" si="5">+F18+D18</f>
        <v>118106704</v>
      </c>
    </row>
    <row r="19" spans="2:12" ht="12.75" customHeight="1">
      <c r="B19" s="1473" t="s">
        <v>1221</v>
      </c>
      <c r="C19" s="1470">
        <v>5772036</v>
      </c>
      <c r="D19" s="1470">
        <v>5674298</v>
      </c>
      <c r="E19" s="1470">
        <v>-4682346</v>
      </c>
      <c r="F19" s="1470">
        <v>-4520191</v>
      </c>
      <c r="G19" s="1470">
        <f t="shared" si="4"/>
        <v>1089690</v>
      </c>
      <c r="H19" s="1470">
        <f t="shared" si="5"/>
        <v>1154107</v>
      </c>
      <c r="K19" s="547" t="s">
        <v>2119</v>
      </c>
      <c r="L19" s="547"/>
    </row>
    <row r="20" spans="2:12" ht="12.75" customHeight="1">
      <c r="B20" s="1473" t="s">
        <v>1222</v>
      </c>
      <c r="C20" s="1470">
        <v>6744156</v>
      </c>
      <c r="D20" s="1470">
        <v>6655123</v>
      </c>
      <c r="E20" s="1470">
        <v>-5803535</v>
      </c>
      <c r="F20" s="1470">
        <v>-5653980</v>
      </c>
      <c r="G20" s="1470">
        <f t="shared" si="4"/>
        <v>940621</v>
      </c>
      <c r="H20" s="1470">
        <f t="shared" si="5"/>
        <v>1001143</v>
      </c>
      <c r="K20" s="547"/>
      <c r="L20" s="547"/>
    </row>
    <row r="21" spans="2:12" ht="12.75" customHeight="1">
      <c r="B21" s="1469" t="s">
        <v>1223</v>
      </c>
      <c r="C21" s="1470">
        <v>15525813</v>
      </c>
      <c r="D21" s="1470">
        <v>15150747</v>
      </c>
      <c r="E21" s="1470">
        <v>-14520471</v>
      </c>
      <c r="F21" s="1470">
        <v>-14127727</v>
      </c>
      <c r="G21" s="1470">
        <f t="shared" si="4"/>
        <v>1005342</v>
      </c>
      <c r="H21" s="1470">
        <f t="shared" si="5"/>
        <v>1023020</v>
      </c>
      <c r="K21" s="547"/>
      <c r="L21" s="547"/>
    </row>
    <row r="22" spans="2:12" ht="12.75" customHeight="1">
      <c r="B22" s="1469" t="s">
        <v>1224</v>
      </c>
      <c r="C22" s="1470">
        <v>1968047</v>
      </c>
      <c r="D22" s="1470">
        <v>1968047</v>
      </c>
      <c r="E22" s="1470">
        <v>-1304078</v>
      </c>
      <c r="F22" s="1470">
        <v>-1181116</v>
      </c>
      <c r="G22" s="1470">
        <f t="shared" si="4"/>
        <v>663969</v>
      </c>
      <c r="H22" s="1470">
        <f t="shared" si="5"/>
        <v>786931</v>
      </c>
    </row>
    <row r="23" spans="2:12" ht="12.75" customHeight="1">
      <c r="B23" s="1469" t="s">
        <v>1225</v>
      </c>
      <c r="C23" s="1470">
        <v>268860486</v>
      </c>
      <c r="D23" s="1470">
        <v>243653872</v>
      </c>
      <c r="E23" s="1470">
        <v>0</v>
      </c>
      <c r="F23" s="1470">
        <f>+'[33]Nic 16 PPyE'!F24</f>
        <v>0</v>
      </c>
      <c r="G23" s="1470">
        <f t="shared" si="4"/>
        <v>268860486</v>
      </c>
      <c r="H23" s="1470">
        <f t="shared" si="5"/>
        <v>243653872</v>
      </c>
      <c r="I23" s="547" t="s">
        <v>400</v>
      </c>
      <c r="J23" s="561">
        <v>9948046</v>
      </c>
    </row>
    <row r="24" spans="2:12" s="549" customFormat="1" ht="12.75" customHeight="1">
      <c r="B24" s="1474" t="s">
        <v>1109</v>
      </c>
      <c r="C24" s="1475">
        <f t="shared" ref="C24:H24" si="6">SUM(C18:C23)+C17+C9</f>
        <v>3333063212</v>
      </c>
      <c r="D24" s="1475">
        <f t="shared" si="6"/>
        <v>3244118695</v>
      </c>
      <c r="E24" s="1475">
        <f t="shared" si="6"/>
        <v>-1487489269</v>
      </c>
      <c r="F24" s="1475">
        <f t="shared" si="6"/>
        <v>-1438747763</v>
      </c>
      <c r="G24" s="1475">
        <f t="shared" si="6"/>
        <v>1845573943</v>
      </c>
      <c r="H24" s="1475">
        <f t="shared" si="6"/>
        <v>1805370932</v>
      </c>
      <c r="I24" s="547" t="s">
        <v>406</v>
      </c>
      <c r="J24" s="561">
        <v>33666829</v>
      </c>
      <c r="K24" s="562"/>
      <c r="L24" s="562"/>
    </row>
    <row r="25" spans="2:12">
      <c r="G25" s="563">
        <f>G24-Activo!D22</f>
        <v>0</v>
      </c>
      <c r="H25" s="563">
        <f>H24-Activo!E22</f>
        <v>0</v>
      </c>
      <c r="I25" s="547" t="s">
        <v>2142</v>
      </c>
      <c r="J25" s="561">
        <v>-9218787</v>
      </c>
    </row>
    <row r="26" spans="2:12">
      <c r="I26" s="547" t="s">
        <v>438</v>
      </c>
      <c r="J26" s="561">
        <v>-33666827</v>
      </c>
    </row>
    <row r="27" spans="2:12">
      <c r="B27" s="2753" t="s">
        <v>1214</v>
      </c>
      <c r="C27" s="2753"/>
      <c r="D27" s="2753"/>
      <c r="E27" s="2753"/>
      <c r="F27" s="2753"/>
      <c r="G27" s="2753"/>
      <c r="H27" s="2753"/>
      <c r="I27" s="557"/>
    </row>
    <row r="28" spans="2:12" ht="12" thickBot="1">
      <c r="B28" s="549"/>
      <c r="C28" s="564"/>
      <c r="D28" s="565"/>
      <c r="E28" s="566"/>
      <c r="F28" s="557"/>
      <c r="G28" s="557"/>
      <c r="H28" s="557"/>
      <c r="I28" s="557"/>
    </row>
    <row r="29" spans="2:12" ht="12.75">
      <c r="B29" s="1914"/>
      <c r="C29" s="2754">
        <f>+C5</f>
        <v>45565</v>
      </c>
      <c r="D29" s="1916"/>
      <c r="E29" s="1916" t="s">
        <v>1226</v>
      </c>
      <c r="F29" s="1916" t="s">
        <v>1226</v>
      </c>
      <c r="G29" s="1915" t="s">
        <v>1121</v>
      </c>
      <c r="H29" s="557"/>
      <c r="I29" s="557"/>
    </row>
    <row r="30" spans="2:12" ht="12.75">
      <c r="B30" s="1917" t="s">
        <v>1227</v>
      </c>
      <c r="C30" s="2755"/>
      <c r="D30" s="1919" t="s">
        <v>1228</v>
      </c>
      <c r="E30" s="1919" t="s">
        <v>1229</v>
      </c>
      <c r="F30" s="1919" t="s">
        <v>1230</v>
      </c>
      <c r="G30" s="1918"/>
      <c r="H30" s="557"/>
      <c r="I30" s="557"/>
    </row>
    <row r="31" spans="2:12" ht="13.5" thickBot="1">
      <c r="B31" s="1920"/>
      <c r="C31" s="1921" t="s">
        <v>967</v>
      </c>
      <c r="D31" s="1921" t="s">
        <v>1206</v>
      </c>
      <c r="E31" s="1921" t="s">
        <v>1206</v>
      </c>
      <c r="F31" s="1921" t="s">
        <v>1206</v>
      </c>
      <c r="G31" s="1921" t="s">
        <v>1206</v>
      </c>
      <c r="H31" s="557"/>
      <c r="I31" s="557"/>
    </row>
    <row r="32" spans="2:12" ht="15" customHeight="1" thickBot="1">
      <c r="B32" s="1922" t="s">
        <v>382</v>
      </c>
      <c r="C32" s="1923">
        <f>+G7</f>
        <v>358539292</v>
      </c>
      <c r="D32" s="1924">
        <v>0.74</v>
      </c>
      <c r="E32" s="1924">
        <v>0.24</v>
      </c>
      <c r="F32" s="1924">
        <v>0.02</v>
      </c>
      <c r="G32" s="1924">
        <v>0</v>
      </c>
      <c r="H32" s="567">
        <f>SUM(D32:G32)</f>
        <v>1</v>
      </c>
      <c r="I32" s="557"/>
    </row>
    <row r="33" spans="2:9" ht="15" customHeight="1" thickBot="1">
      <c r="B33" s="1922" t="s">
        <v>1217</v>
      </c>
      <c r="C33" s="1923">
        <f>+G8</f>
        <v>69177708</v>
      </c>
      <c r="D33" s="1924">
        <v>0.82</v>
      </c>
      <c r="E33" s="1924">
        <v>0.1</v>
      </c>
      <c r="F33" s="1924">
        <v>0.05</v>
      </c>
      <c r="G33" s="1924">
        <v>0.03</v>
      </c>
      <c r="H33" s="567">
        <f t="shared" ref="H33:H47" si="7">SUM(D33:G33)</f>
        <v>1</v>
      </c>
    </row>
    <row r="34" spans="2:9" ht="15" customHeight="1" thickBot="1">
      <c r="B34" s="1922" t="s">
        <v>1220</v>
      </c>
      <c r="C34" s="1923">
        <f t="shared" ref="C34:C39" si="8">+G18</f>
        <v>116141962</v>
      </c>
      <c r="D34" s="1924">
        <v>0.77</v>
      </c>
      <c r="E34" s="1924">
        <v>0.15</v>
      </c>
      <c r="F34" s="1924">
        <v>0.05</v>
      </c>
      <c r="G34" s="1924">
        <v>0.03</v>
      </c>
      <c r="H34" s="567">
        <f t="shared" si="7"/>
        <v>1</v>
      </c>
    </row>
    <row r="35" spans="2:9" ht="15" customHeight="1" thickBot="1">
      <c r="B35" s="1925" t="s">
        <v>1221</v>
      </c>
      <c r="C35" s="1923">
        <f t="shared" si="8"/>
        <v>1089690</v>
      </c>
      <c r="D35" s="1924">
        <v>0.94</v>
      </c>
      <c r="E35" s="1924">
        <v>0</v>
      </c>
      <c r="F35" s="1924">
        <v>0</v>
      </c>
      <c r="G35" s="1924">
        <v>0.06</v>
      </c>
      <c r="H35" s="567">
        <f t="shared" si="7"/>
        <v>1</v>
      </c>
    </row>
    <row r="36" spans="2:9" ht="15" customHeight="1" thickBot="1">
      <c r="B36" s="1925" t="s">
        <v>1222</v>
      </c>
      <c r="C36" s="1923">
        <f t="shared" si="8"/>
        <v>940621</v>
      </c>
      <c r="D36" s="1924">
        <v>0.8</v>
      </c>
      <c r="E36" s="1924">
        <v>0.03</v>
      </c>
      <c r="F36" s="1924">
        <v>0.01</v>
      </c>
      <c r="G36" s="1924">
        <v>0.16</v>
      </c>
      <c r="H36" s="567">
        <f t="shared" si="7"/>
        <v>1</v>
      </c>
    </row>
    <row r="37" spans="2:9" ht="15" customHeight="1" thickBot="1">
      <c r="B37" s="1922" t="s">
        <v>1223</v>
      </c>
      <c r="C37" s="1923">
        <f t="shared" si="8"/>
        <v>1005342</v>
      </c>
      <c r="D37" s="1924">
        <v>0.89</v>
      </c>
      <c r="E37" s="1924">
        <v>0.03</v>
      </c>
      <c r="F37" s="1924">
        <v>0.01</v>
      </c>
      <c r="G37" s="1924">
        <v>7.0000000000000007E-2</v>
      </c>
      <c r="H37" s="567">
        <f t="shared" si="7"/>
        <v>1</v>
      </c>
    </row>
    <row r="38" spans="2:9" ht="15" customHeight="1" thickBot="1">
      <c r="B38" s="1922" t="s">
        <v>1224</v>
      </c>
      <c r="C38" s="1923">
        <f t="shared" si="8"/>
        <v>663969</v>
      </c>
      <c r="D38" s="1924">
        <v>0.01</v>
      </c>
      <c r="E38" s="1924">
        <v>0</v>
      </c>
      <c r="F38" s="1924">
        <v>0</v>
      </c>
      <c r="G38" s="1924">
        <v>0.99</v>
      </c>
      <c r="H38" s="567">
        <f t="shared" si="7"/>
        <v>1</v>
      </c>
    </row>
    <row r="39" spans="2:9" ht="15" customHeight="1" thickBot="1">
      <c r="B39" s="1922" t="s">
        <v>1225</v>
      </c>
      <c r="C39" s="1923">
        <f t="shared" si="8"/>
        <v>268860486</v>
      </c>
      <c r="D39" s="1924">
        <v>0.85</v>
      </c>
      <c r="E39" s="1924">
        <v>0.1</v>
      </c>
      <c r="F39" s="1924">
        <v>0.04</v>
      </c>
      <c r="G39" s="1924">
        <v>0.01</v>
      </c>
      <c r="H39" s="567">
        <f t="shared" si="7"/>
        <v>1</v>
      </c>
    </row>
    <row r="40" spans="2:9" ht="15" customHeight="1" thickBot="1">
      <c r="B40" s="1922" t="s">
        <v>386</v>
      </c>
      <c r="C40" s="1923">
        <f>+G10</f>
        <v>27250555</v>
      </c>
      <c r="D40" s="1924">
        <v>0.84</v>
      </c>
      <c r="E40" s="1924">
        <v>0.1</v>
      </c>
      <c r="F40" s="1924">
        <v>0.05</v>
      </c>
      <c r="G40" s="1924">
        <v>0.01</v>
      </c>
      <c r="H40" s="567">
        <f t="shared" si="7"/>
        <v>1</v>
      </c>
    </row>
    <row r="41" spans="2:9" ht="15" customHeight="1" thickBot="1">
      <c r="B41" s="1922" t="s">
        <v>388</v>
      </c>
      <c r="C41" s="1923">
        <f t="shared" ref="C41:C46" si="9">+G11</f>
        <v>291375300</v>
      </c>
      <c r="D41" s="1924">
        <v>0.74</v>
      </c>
      <c r="E41" s="1924">
        <v>0.15</v>
      </c>
      <c r="F41" s="1924">
        <v>0.11</v>
      </c>
      <c r="G41" s="1924">
        <v>0</v>
      </c>
      <c r="H41" s="567">
        <f t="shared" si="7"/>
        <v>1</v>
      </c>
    </row>
    <row r="42" spans="2:9" ht="15" customHeight="1" thickBot="1">
      <c r="B42" s="1922" t="s">
        <v>390</v>
      </c>
      <c r="C42" s="1923">
        <f t="shared" si="9"/>
        <v>242754624</v>
      </c>
      <c r="D42" s="1924">
        <v>0.81</v>
      </c>
      <c r="E42" s="1924">
        <v>0.16</v>
      </c>
      <c r="F42" s="1924">
        <v>0.03</v>
      </c>
      <c r="G42" s="1924">
        <v>0</v>
      </c>
      <c r="H42" s="567">
        <f t="shared" si="7"/>
        <v>1</v>
      </c>
    </row>
    <row r="43" spans="2:9" ht="15" customHeight="1" thickBot="1">
      <c r="B43" s="1925" t="s">
        <v>392</v>
      </c>
      <c r="C43" s="1923">
        <f t="shared" si="9"/>
        <v>252541889</v>
      </c>
      <c r="D43" s="1924">
        <v>0.94</v>
      </c>
      <c r="E43" s="1924">
        <v>0.03</v>
      </c>
      <c r="F43" s="1924">
        <v>0.03</v>
      </c>
      <c r="G43" s="1924">
        <v>0</v>
      </c>
      <c r="H43" s="567">
        <f t="shared" si="7"/>
        <v>1</v>
      </c>
    </row>
    <row r="44" spans="2:9" ht="15" customHeight="1" thickBot="1">
      <c r="B44" s="1925" t="s">
        <v>394</v>
      </c>
      <c r="C44" s="1923">
        <f t="shared" si="9"/>
        <v>155279970</v>
      </c>
      <c r="D44" s="1924">
        <v>0.99</v>
      </c>
      <c r="E44" s="1924">
        <v>0</v>
      </c>
      <c r="F44" s="1924">
        <v>0</v>
      </c>
      <c r="G44" s="1924">
        <v>0.01</v>
      </c>
      <c r="H44" s="567">
        <f t="shared" si="7"/>
        <v>1</v>
      </c>
    </row>
    <row r="45" spans="2:9" ht="15" customHeight="1" thickBot="1">
      <c r="B45" s="1922" t="s">
        <v>1218</v>
      </c>
      <c r="C45" s="1923">
        <f t="shared" si="9"/>
        <v>59764336</v>
      </c>
      <c r="D45" s="1924">
        <v>0.77</v>
      </c>
      <c r="E45" s="1924">
        <v>0.15</v>
      </c>
      <c r="F45" s="1924">
        <v>0.06</v>
      </c>
      <c r="G45" s="1924">
        <v>0.02</v>
      </c>
      <c r="H45" s="567">
        <f t="shared" si="7"/>
        <v>1</v>
      </c>
    </row>
    <row r="46" spans="2:9" ht="15" customHeight="1" thickBot="1">
      <c r="B46" s="1922" t="s">
        <v>1219</v>
      </c>
      <c r="C46" s="1923">
        <f t="shared" si="9"/>
        <v>188199</v>
      </c>
      <c r="D46" s="1924">
        <v>0.21</v>
      </c>
      <c r="E46" s="1924">
        <v>0.79</v>
      </c>
      <c r="F46" s="1924">
        <v>0</v>
      </c>
      <c r="G46" s="1924">
        <v>0</v>
      </c>
      <c r="H46" s="567">
        <f t="shared" si="7"/>
        <v>1</v>
      </c>
    </row>
    <row r="47" spans="2:9" s="549" customFormat="1" ht="15" customHeight="1" thickBot="1">
      <c r="B47" s="1926" t="s">
        <v>1109</v>
      </c>
      <c r="C47" s="1927">
        <f>SUM(C32:C46)</f>
        <v>1845573943</v>
      </c>
      <c r="D47" s="1928">
        <v>0.81931772757017318</v>
      </c>
      <c r="E47" s="1928">
        <v>0.13246816208269385</v>
      </c>
      <c r="F47" s="1928">
        <v>4.191811742577109E-2</v>
      </c>
      <c r="G47" s="1928">
        <v>6.2959929213619228E-3</v>
      </c>
      <c r="H47" s="567">
        <f t="shared" si="7"/>
        <v>1</v>
      </c>
      <c r="I47" s="562">
        <f>+C32+C33+C34+C35+C36+C37+C39</f>
        <v>815755101</v>
      </c>
    </row>
    <row r="48" spans="2:9">
      <c r="B48" s="559"/>
      <c r="C48" s="566">
        <f>+C47-G24</f>
        <v>0</v>
      </c>
      <c r="D48" s="566"/>
      <c r="E48" s="566"/>
      <c r="F48" s="557"/>
      <c r="G48" s="557"/>
      <c r="H48" s="557"/>
      <c r="I48" s="557">
        <f>+C47-I47</f>
        <v>1029818842</v>
      </c>
    </row>
    <row r="49" spans="1:8">
      <c r="B49" s="547" t="s">
        <v>1231</v>
      </c>
      <c r="C49" s="566"/>
      <c r="D49" s="566"/>
      <c r="E49" s="566"/>
      <c r="F49" s="557"/>
      <c r="G49" s="557"/>
      <c r="H49" s="557"/>
    </row>
    <row r="50" spans="1:8" ht="12" thickBot="1">
      <c r="B50" s="559"/>
      <c r="C50" s="566"/>
      <c r="D50" s="566"/>
      <c r="E50" s="566"/>
      <c r="F50" s="557"/>
      <c r="G50" s="557"/>
      <c r="H50" s="557"/>
    </row>
    <row r="51" spans="1:8" s="549" customFormat="1">
      <c r="B51" s="990"/>
      <c r="C51" s="991" t="s">
        <v>1232</v>
      </c>
      <c r="D51" s="991" t="s">
        <v>1233</v>
      </c>
      <c r="E51" s="568"/>
      <c r="F51" s="562"/>
      <c r="G51" s="562"/>
      <c r="H51" s="562"/>
    </row>
    <row r="52" spans="1:8" s="549" customFormat="1">
      <c r="B52" s="992" t="s">
        <v>1234</v>
      </c>
      <c r="C52" s="993">
        <f>+C29</f>
        <v>45565</v>
      </c>
      <c r="D52" s="993">
        <f>+C52</f>
        <v>45565</v>
      </c>
      <c r="E52" s="568"/>
      <c r="F52" s="562"/>
      <c r="G52" s="562"/>
      <c r="H52" s="562"/>
    </row>
    <row r="53" spans="1:8" s="549" customFormat="1">
      <c r="B53" s="994"/>
      <c r="C53" s="995" t="s">
        <v>967</v>
      </c>
      <c r="D53" s="995" t="s">
        <v>967</v>
      </c>
      <c r="E53" s="568"/>
      <c r="F53" s="562"/>
      <c r="G53" s="562"/>
      <c r="H53" s="562"/>
    </row>
    <row r="54" spans="1:8" ht="15" customHeight="1">
      <c r="B54" s="1473" t="s">
        <v>382</v>
      </c>
      <c r="C54" s="1470">
        <v>358539292</v>
      </c>
      <c r="D54" s="1470">
        <v>358539292</v>
      </c>
      <c r="E54" s="568"/>
      <c r="F54" s="568"/>
      <c r="G54" s="557"/>
      <c r="H54" s="557"/>
    </row>
    <row r="55" spans="1:8" ht="15" customHeight="1">
      <c r="B55" s="1473" t="s">
        <v>1217</v>
      </c>
      <c r="C55" s="1470">
        <v>69177708</v>
      </c>
      <c r="D55" s="1470">
        <v>85656093</v>
      </c>
      <c r="E55" s="568"/>
      <c r="F55" s="568"/>
      <c r="G55" s="557"/>
      <c r="H55" s="557"/>
    </row>
    <row r="56" spans="1:8" ht="15" customHeight="1">
      <c r="B56" s="1473" t="s">
        <v>386</v>
      </c>
      <c r="C56" s="1470">
        <v>27250555</v>
      </c>
      <c r="D56" s="1470">
        <v>38633560</v>
      </c>
      <c r="E56" s="568"/>
      <c r="F56" s="568"/>
      <c r="G56" s="557"/>
      <c r="H56" s="557"/>
    </row>
    <row r="57" spans="1:8" ht="15" customHeight="1">
      <c r="B57" s="1473" t="s">
        <v>388</v>
      </c>
      <c r="C57" s="1470">
        <v>291375300</v>
      </c>
      <c r="D57" s="1470">
        <v>379417599</v>
      </c>
      <c r="E57" s="568"/>
      <c r="F57" s="568"/>
      <c r="G57" s="557"/>
      <c r="H57" s="557"/>
    </row>
    <row r="58" spans="1:8" ht="15" customHeight="1">
      <c r="B58" s="1473" t="s">
        <v>390</v>
      </c>
      <c r="C58" s="1470">
        <v>242754624</v>
      </c>
      <c r="D58" s="1470">
        <v>357246992</v>
      </c>
      <c r="E58" s="568"/>
      <c r="F58" s="568"/>
      <c r="G58" s="557"/>
      <c r="H58" s="557"/>
    </row>
    <row r="59" spans="1:8" ht="15" customHeight="1">
      <c r="B59" s="1473" t="s">
        <v>392</v>
      </c>
      <c r="C59" s="1470">
        <v>252541889</v>
      </c>
      <c r="D59" s="1470">
        <v>343162989</v>
      </c>
      <c r="E59" s="568"/>
      <c r="F59" s="568"/>
      <c r="G59" s="557"/>
      <c r="H59" s="557"/>
    </row>
    <row r="60" spans="1:8" ht="15" customHeight="1">
      <c r="B60" s="1473" t="s">
        <v>394</v>
      </c>
      <c r="C60" s="1470">
        <v>155279970</v>
      </c>
      <c r="D60" s="1470">
        <v>162075963</v>
      </c>
      <c r="E60" s="568"/>
      <c r="F60" s="568"/>
      <c r="G60" s="557"/>
      <c r="H60" s="557"/>
    </row>
    <row r="61" spans="1:8" ht="15" customHeight="1">
      <c r="B61" s="1473" t="s">
        <v>1218</v>
      </c>
      <c r="C61" s="1470">
        <v>59764336</v>
      </c>
      <c r="D61" s="1470">
        <v>64313990</v>
      </c>
      <c r="E61" s="568"/>
      <c r="F61" s="568"/>
      <c r="G61" s="557"/>
      <c r="H61" s="557"/>
    </row>
    <row r="62" spans="1:8" ht="15" customHeight="1" thickBot="1">
      <c r="A62" s="1793"/>
      <c r="B62" s="1473" t="s">
        <v>1220</v>
      </c>
      <c r="C62" s="1470">
        <v>116141962</v>
      </c>
      <c r="D62" s="1470">
        <v>123403849</v>
      </c>
      <c r="E62" s="568"/>
      <c r="F62" s="568"/>
      <c r="G62" s="557"/>
      <c r="H62" s="557"/>
    </row>
    <row r="63" spans="1:8" s="549" customFormat="1" ht="15" customHeight="1" thickBot="1">
      <c r="B63" s="1853" t="s">
        <v>1109</v>
      </c>
      <c r="C63" s="2248">
        <f>SUM(C54:C62)</f>
        <v>1572825636</v>
      </c>
      <c r="D63" s="2248">
        <f>SUM(D54:D62)</f>
        <v>1912450327</v>
      </c>
      <c r="E63" s="996"/>
      <c r="F63" s="562"/>
      <c r="G63" s="562"/>
      <c r="H63" s="562"/>
    </row>
    <row r="66" spans="2:21" s="549" customFormat="1" ht="12.75">
      <c r="B66" s="1929" t="s">
        <v>1235</v>
      </c>
      <c r="C66" s="2749">
        <f>+C5</f>
        <v>45565</v>
      </c>
      <c r="D66" s="2749"/>
      <c r="E66" s="549" t="s">
        <v>1236</v>
      </c>
      <c r="K66" s="562"/>
      <c r="L66" s="562"/>
    </row>
    <row r="68" spans="2:21" s="549" customFormat="1" ht="67.5">
      <c r="B68" s="2768" t="s">
        <v>1237</v>
      </c>
      <c r="C68" s="596" t="s">
        <v>1238</v>
      </c>
      <c r="D68" s="596" t="s">
        <v>1239</v>
      </c>
      <c r="E68" s="596" t="s">
        <v>1240</v>
      </c>
      <c r="F68" s="596" t="s">
        <v>1241</v>
      </c>
      <c r="G68" s="596" t="s">
        <v>1242</v>
      </c>
      <c r="H68" s="596" t="s">
        <v>1243</v>
      </c>
      <c r="I68" s="596" t="s">
        <v>1244</v>
      </c>
      <c r="J68" s="596" t="s">
        <v>1245</v>
      </c>
      <c r="K68" s="596" t="s">
        <v>1246</v>
      </c>
      <c r="L68" s="596" t="s">
        <v>1247</v>
      </c>
      <c r="M68" s="562"/>
      <c r="N68" s="562"/>
    </row>
    <row r="69" spans="2:21" s="549" customFormat="1">
      <c r="B69" s="2769"/>
      <c r="C69" s="596" t="s">
        <v>967</v>
      </c>
      <c r="D69" s="597" t="s">
        <v>967</v>
      </c>
      <c r="E69" s="597" t="s">
        <v>967</v>
      </c>
      <c r="F69" s="597" t="s">
        <v>967</v>
      </c>
      <c r="G69" s="597" t="s">
        <v>967</v>
      </c>
      <c r="H69" s="597" t="s">
        <v>967</v>
      </c>
      <c r="I69" s="597" t="s">
        <v>967</v>
      </c>
      <c r="J69" s="597" t="s">
        <v>967</v>
      </c>
      <c r="K69" s="597" t="s">
        <v>967</v>
      </c>
      <c r="L69" s="598" t="s">
        <v>967</v>
      </c>
      <c r="M69" s="562"/>
      <c r="N69" s="562"/>
    </row>
    <row r="70" spans="2:21">
      <c r="B70" s="599" t="s">
        <v>382</v>
      </c>
      <c r="C70" s="600">
        <f>+L94</f>
        <v>358539292</v>
      </c>
      <c r="D70" s="601">
        <v>0</v>
      </c>
      <c r="E70" s="601">
        <v>0</v>
      </c>
      <c r="F70" s="600">
        <f>+E70+D70</f>
        <v>0</v>
      </c>
      <c r="G70" s="601">
        <v>0</v>
      </c>
      <c r="H70" s="601">
        <f>+'[34]Nic 16 PPyE'!H69</f>
        <v>0</v>
      </c>
      <c r="I70" s="601">
        <f>+'[34]Nic 16 PPyE'!I69</f>
        <v>0</v>
      </c>
      <c r="J70" s="601"/>
      <c r="K70" s="604">
        <f>SUM(F70:J70)</f>
        <v>0</v>
      </c>
      <c r="L70" s="604">
        <f>+K70+C70</f>
        <v>358539292</v>
      </c>
      <c r="M70" s="569">
        <f>+L70-G7</f>
        <v>0</v>
      </c>
      <c r="N70" s="562"/>
      <c r="O70" s="549"/>
      <c r="P70" s="549"/>
      <c r="Q70" s="549"/>
      <c r="R70" s="549"/>
      <c r="S70" s="549"/>
      <c r="T70" s="549"/>
      <c r="U70" s="549"/>
    </row>
    <row r="71" spans="2:21">
      <c r="B71" s="599" t="s">
        <v>1217</v>
      </c>
      <c r="C71" s="600">
        <f>+L95</f>
        <v>68024708</v>
      </c>
      <c r="D71" s="601">
        <v>2213813</v>
      </c>
      <c r="E71" s="601">
        <v>116156</v>
      </c>
      <c r="F71" s="600">
        <f>+E71+D71</f>
        <v>2329969</v>
      </c>
      <c r="G71" s="601">
        <v>-1176969</v>
      </c>
      <c r="H71" s="601">
        <f>+'[34]Nic 16 PPyE'!H70</f>
        <v>0</v>
      </c>
      <c r="I71" s="601">
        <f>+'[34]Nic 16 PPyE'!I70</f>
        <v>0</v>
      </c>
      <c r="J71" s="601">
        <f>+'[34]Nic 16 PPyE'!J70</f>
        <v>0</v>
      </c>
      <c r="K71" s="604">
        <f t="shared" ref="K71:K86" si="10">SUM(F71:J71)</f>
        <v>1153000</v>
      </c>
      <c r="L71" s="604">
        <f>+K71+C71</f>
        <v>69177708</v>
      </c>
      <c r="M71" s="569">
        <f t="shared" ref="M71:M87" si="11">+L71-G8</f>
        <v>0</v>
      </c>
      <c r="N71" s="562"/>
      <c r="O71" s="549"/>
      <c r="P71" s="549"/>
      <c r="Q71" s="549"/>
      <c r="R71" s="549"/>
      <c r="S71" s="549"/>
      <c r="T71" s="549"/>
      <c r="U71" s="549"/>
    </row>
    <row r="72" spans="2:21" ht="12" thickBot="1">
      <c r="B72" s="605" t="s">
        <v>1215</v>
      </c>
      <c r="C72" s="606">
        <f>SUM(C70:C71)</f>
        <v>426564000</v>
      </c>
      <c r="D72" s="606">
        <f>SUM(D70:D71)</f>
        <v>2213813</v>
      </c>
      <c r="E72" s="606">
        <f>SUM(E70:E71)</f>
        <v>116156</v>
      </c>
      <c r="F72" s="606">
        <f t="shared" ref="F72:F86" si="12">+E72+D72</f>
        <v>2329969</v>
      </c>
      <c r="G72" s="606">
        <f>SUM(G70:G71)</f>
        <v>-1176969</v>
      </c>
      <c r="H72" s="606">
        <f>SUM(H70:H71)</f>
        <v>0</v>
      </c>
      <c r="I72" s="606">
        <f>SUM(I70:I71)</f>
        <v>0</v>
      </c>
      <c r="J72" s="606">
        <f>SUM(J70:J71)</f>
        <v>0</v>
      </c>
      <c r="K72" s="606">
        <f t="shared" si="10"/>
        <v>1153000</v>
      </c>
      <c r="L72" s="606">
        <f>SUM(L70:L71)</f>
        <v>427717000</v>
      </c>
      <c r="M72" s="569">
        <f t="shared" si="11"/>
        <v>0</v>
      </c>
      <c r="N72" s="562"/>
      <c r="O72" s="549"/>
      <c r="P72" s="549"/>
      <c r="Q72" s="549"/>
      <c r="R72" s="549"/>
      <c r="S72" s="549"/>
      <c r="T72" s="549"/>
      <c r="U72" s="549"/>
    </row>
    <row r="73" spans="2:21" ht="13.5" thickBot="1">
      <c r="B73" s="599" t="s">
        <v>386</v>
      </c>
      <c r="C73" s="600">
        <f>+L97</f>
        <v>26889584</v>
      </c>
      <c r="D73" s="601">
        <v>1482428</v>
      </c>
      <c r="E73" s="601">
        <v>98553</v>
      </c>
      <c r="F73" s="600">
        <f t="shared" si="12"/>
        <v>1580981</v>
      </c>
      <c r="G73" s="601">
        <v>-1220010</v>
      </c>
      <c r="H73" s="601">
        <f>+'[34]Nic 16 PPyE'!H77</f>
        <v>0</v>
      </c>
      <c r="I73" s="601">
        <f>+'[34]Nic 16 PPyE'!I77</f>
        <v>0</v>
      </c>
      <c r="J73" s="1923"/>
      <c r="K73" s="604">
        <f t="shared" si="10"/>
        <v>360971</v>
      </c>
      <c r="L73" s="604">
        <f t="shared" ref="L73:L85" si="13">+K73+C73</f>
        <v>27250555</v>
      </c>
      <c r="M73" s="569">
        <f>+L73-G10</f>
        <v>0</v>
      </c>
      <c r="N73" s="562"/>
      <c r="O73" s="549"/>
      <c r="P73" s="549"/>
      <c r="Q73" s="549"/>
      <c r="R73" s="549"/>
      <c r="S73" s="549"/>
      <c r="T73" s="549"/>
      <c r="U73" s="549"/>
    </row>
    <row r="74" spans="2:21">
      <c r="B74" s="599" t="s">
        <v>388</v>
      </c>
      <c r="C74" s="600">
        <f t="shared" ref="C74:C86" si="14">+L98</f>
        <v>291934949</v>
      </c>
      <c r="D74" s="601">
        <v>5301533</v>
      </c>
      <c r="E74" s="601">
        <v>290055</v>
      </c>
      <c r="F74" s="600">
        <f t="shared" si="12"/>
        <v>5591588</v>
      </c>
      <c r="G74" s="601">
        <v>-6151237</v>
      </c>
      <c r="H74" s="601">
        <f>+'[34]Nic 16 PPyE'!H78</f>
        <v>0</v>
      </c>
      <c r="I74" s="601">
        <f>+'[34]Nic 16 PPyE'!I78</f>
        <v>0</v>
      </c>
      <c r="J74" s="601">
        <f>+'[34]Nic 16 PPyE'!J78</f>
        <v>0</v>
      </c>
      <c r="K74" s="604">
        <f t="shared" si="10"/>
        <v>-559649</v>
      </c>
      <c r="L74" s="604">
        <f t="shared" si="13"/>
        <v>291375300</v>
      </c>
      <c r="M74" s="569">
        <f t="shared" si="11"/>
        <v>0</v>
      </c>
      <c r="N74" s="562"/>
      <c r="O74" s="549"/>
      <c r="P74" s="549"/>
      <c r="Q74" s="549"/>
      <c r="R74" s="549"/>
      <c r="S74" s="549"/>
      <c r="T74" s="549"/>
      <c r="U74" s="549"/>
    </row>
    <row r="75" spans="2:21">
      <c r="B75" s="599" t="s">
        <v>390</v>
      </c>
      <c r="C75" s="600">
        <f t="shared" si="14"/>
        <v>228572950</v>
      </c>
      <c r="D75" s="601">
        <v>15802709</v>
      </c>
      <c r="E75" s="601">
        <v>4046615</v>
      </c>
      <c r="F75" s="600">
        <f t="shared" si="12"/>
        <v>19849324</v>
      </c>
      <c r="G75" s="601">
        <v>-5667650</v>
      </c>
      <c r="H75" s="601">
        <f>+'[34]Nic 16 PPyE'!H79</f>
        <v>0</v>
      </c>
      <c r="I75" s="601">
        <f>+'[34]Nic 16 PPyE'!I79</f>
        <v>0</v>
      </c>
      <c r="J75" s="601">
        <f>+'[34]Nic 16 PPyE'!J79</f>
        <v>0</v>
      </c>
      <c r="K75" s="604">
        <f t="shared" si="10"/>
        <v>14181674</v>
      </c>
      <c r="L75" s="604">
        <f t="shared" si="13"/>
        <v>242754624</v>
      </c>
      <c r="M75" s="569">
        <f t="shared" si="11"/>
        <v>0</v>
      </c>
      <c r="N75" s="562">
        <v>205384579</v>
      </c>
      <c r="O75" s="549">
        <v>553617</v>
      </c>
      <c r="P75" s="549"/>
      <c r="Q75" s="549"/>
      <c r="R75" s="549"/>
      <c r="S75" s="549"/>
      <c r="T75" s="549"/>
      <c r="U75" s="549"/>
    </row>
    <row r="76" spans="2:21">
      <c r="B76" s="607" t="s">
        <v>392</v>
      </c>
      <c r="C76" s="600">
        <f t="shared" si="14"/>
        <v>248620673</v>
      </c>
      <c r="D76" s="601">
        <v>12046119</v>
      </c>
      <c r="E76" s="601">
        <v>981424</v>
      </c>
      <c r="F76" s="600">
        <f t="shared" si="12"/>
        <v>13027543</v>
      </c>
      <c r="G76" s="601">
        <v>-9106327</v>
      </c>
      <c r="H76" s="601">
        <f>+'[34]Nic 16 PPyE'!H80</f>
        <v>0</v>
      </c>
      <c r="I76" s="601">
        <f>+'[34]Nic 16 PPyE'!I80</f>
        <v>0</v>
      </c>
      <c r="J76" s="601">
        <f>+'[34]Nic 16 PPyE'!J80</f>
        <v>0</v>
      </c>
      <c r="K76" s="604">
        <f t="shared" si="10"/>
        <v>3921216</v>
      </c>
      <c r="L76" s="604">
        <f t="shared" si="13"/>
        <v>252541889</v>
      </c>
      <c r="M76" s="569">
        <f t="shared" si="11"/>
        <v>0</v>
      </c>
      <c r="N76" s="562"/>
      <c r="O76" s="549"/>
      <c r="P76" s="549"/>
      <c r="Q76" s="549"/>
      <c r="R76" s="549"/>
      <c r="S76" s="549"/>
      <c r="T76" s="549"/>
      <c r="U76" s="549"/>
    </row>
    <row r="77" spans="2:21">
      <c r="B77" s="607" t="s">
        <v>394</v>
      </c>
      <c r="C77" s="600">
        <f t="shared" si="14"/>
        <v>156577924</v>
      </c>
      <c r="D77" s="601">
        <v>2737030</v>
      </c>
      <c r="E77" s="601">
        <v>21580</v>
      </c>
      <c r="F77" s="600">
        <f t="shared" si="12"/>
        <v>2758610</v>
      </c>
      <c r="G77" s="601">
        <v>-4056564</v>
      </c>
      <c r="H77" s="601">
        <f>+'[34]Nic 16 PPyE'!H81</f>
        <v>0</v>
      </c>
      <c r="I77" s="601">
        <f>+'[34]Nic 16 PPyE'!I81</f>
        <v>0</v>
      </c>
      <c r="J77" s="601">
        <f>+'[34]Nic 16 PPyE'!J81</f>
        <v>0</v>
      </c>
      <c r="K77" s="604">
        <f t="shared" si="10"/>
        <v>-1297954</v>
      </c>
      <c r="L77" s="604">
        <f t="shared" si="13"/>
        <v>155279970</v>
      </c>
      <c r="M77" s="569">
        <f t="shared" si="11"/>
        <v>0</v>
      </c>
      <c r="N77" s="562"/>
      <c r="O77" s="549"/>
      <c r="P77" s="549"/>
      <c r="Q77" s="549"/>
      <c r="R77" s="549"/>
      <c r="S77" s="549"/>
      <c r="T77" s="549"/>
      <c r="U77" s="549"/>
    </row>
    <row r="78" spans="2:21">
      <c r="B78" s="599" t="s">
        <v>1218</v>
      </c>
      <c r="C78" s="600">
        <f t="shared" si="14"/>
        <v>60292766</v>
      </c>
      <c r="D78" s="601">
        <v>5731356</v>
      </c>
      <c r="E78" s="601">
        <v>811557</v>
      </c>
      <c r="F78" s="600">
        <f t="shared" si="12"/>
        <v>6542913</v>
      </c>
      <c r="G78" s="601">
        <v>-7071343</v>
      </c>
      <c r="H78" s="601">
        <f>+'[34]Nic 16 PPyE'!H82</f>
        <v>0</v>
      </c>
      <c r="I78" s="601">
        <f>+'[34]Nic 16 PPyE'!I82</f>
        <v>0</v>
      </c>
      <c r="J78" s="601">
        <v>0</v>
      </c>
      <c r="K78" s="604">
        <f t="shared" si="10"/>
        <v>-528430</v>
      </c>
      <c r="L78" s="604">
        <f t="shared" si="13"/>
        <v>59764336</v>
      </c>
      <c r="M78" s="569">
        <f t="shared" si="11"/>
        <v>0</v>
      </c>
      <c r="N78" s="562"/>
      <c r="O78" s="549"/>
      <c r="P78" s="549"/>
      <c r="Q78" s="549"/>
      <c r="R78" s="549"/>
      <c r="S78" s="549"/>
      <c r="T78" s="549"/>
      <c r="U78" s="549"/>
    </row>
    <row r="79" spans="2:21">
      <c r="B79" s="599" t="s">
        <v>1219</v>
      </c>
      <c r="C79" s="600">
        <f t="shared" si="14"/>
        <v>192309</v>
      </c>
      <c r="D79" s="601">
        <v>0</v>
      </c>
      <c r="E79" s="601">
        <v>0</v>
      </c>
      <c r="F79" s="600">
        <f t="shared" si="12"/>
        <v>0</v>
      </c>
      <c r="G79" s="601">
        <v>-4110</v>
      </c>
      <c r="H79" s="601">
        <f>+'[34]Nic 16 PPyE'!H83</f>
        <v>0</v>
      </c>
      <c r="I79" s="601">
        <f>+'[34]Nic 16 PPyE'!I83</f>
        <v>0</v>
      </c>
      <c r="J79" s="601">
        <f>+'[34]Nic 16 PPyE'!J83</f>
        <v>0</v>
      </c>
      <c r="K79" s="604">
        <f t="shared" si="10"/>
        <v>-4110</v>
      </c>
      <c r="L79" s="604">
        <f t="shared" si="13"/>
        <v>188199</v>
      </c>
      <c r="M79" s="569">
        <f t="shared" si="11"/>
        <v>0</v>
      </c>
      <c r="N79" s="562"/>
      <c r="O79" s="549"/>
      <c r="P79" s="549"/>
      <c r="Q79" s="549"/>
      <c r="R79" s="549"/>
      <c r="S79" s="549"/>
      <c r="T79" s="549"/>
      <c r="U79" s="549"/>
    </row>
    <row r="80" spans="2:21">
      <c r="B80" s="605" t="s">
        <v>1216</v>
      </c>
      <c r="C80" s="606">
        <f>SUM(C73:C79)</f>
        <v>1013081155</v>
      </c>
      <c r="D80" s="606">
        <f>SUM(D73:D79)</f>
        <v>43101175</v>
      </c>
      <c r="E80" s="606">
        <f>SUM(E73:E79)</f>
        <v>6249784</v>
      </c>
      <c r="F80" s="606">
        <f t="shared" si="12"/>
        <v>49350959</v>
      </c>
      <c r="G80" s="606">
        <f>SUM(G73:G79)</f>
        <v>-33277241</v>
      </c>
      <c r="H80" s="606">
        <f>SUM(H73:H79)</f>
        <v>0</v>
      </c>
      <c r="I80" s="606">
        <f>SUM(I73:I79)</f>
        <v>0</v>
      </c>
      <c r="J80" s="606">
        <f>SUM(J73:J79)</f>
        <v>0</v>
      </c>
      <c r="K80" s="606">
        <f t="shared" si="10"/>
        <v>16073718</v>
      </c>
      <c r="L80" s="606">
        <f>SUM(L73:L79)</f>
        <v>1029154873</v>
      </c>
      <c r="M80" s="569">
        <f t="shared" si="11"/>
        <v>0</v>
      </c>
      <c r="N80" s="562"/>
      <c r="O80" s="549"/>
      <c r="P80" s="549"/>
      <c r="Q80" s="549"/>
      <c r="R80" s="549"/>
      <c r="S80" s="549"/>
      <c r="T80" s="549"/>
      <c r="U80" s="549"/>
    </row>
    <row r="81" spans="1:26">
      <c r="B81" s="599" t="s">
        <v>1220</v>
      </c>
      <c r="C81" s="600">
        <f t="shared" si="14"/>
        <v>118106704</v>
      </c>
      <c r="D81" s="601">
        <v>16853607</v>
      </c>
      <c r="E81" s="601">
        <v>536895</v>
      </c>
      <c r="F81" s="600">
        <f t="shared" si="12"/>
        <v>17390502</v>
      </c>
      <c r="G81" s="601">
        <v>-19351349</v>
      </c>
      <c r="H81" s="601">
        <f>+'[34]Nic 16 PPyE'!H71</f>
        <v>0</v>
      </c>
      <c r="I81" s="601">
        <f>+'[34]Nic 16 PPyE'!I71</f>
        <v>0</v>
      </c>
      <c r="J81" s="601">
        <v>-3895</v>
      </c>
      <c r="K81" s="604">
        <f t="shared" si="10"/>
        <v>-1964742</v>
      </c>
      <c r="L81" s="604">
        <f t="shared" si="13"/>
        <v>116141962</v>
      </c>
      <c r="M81" s="569">
        <f t="shared" si="11"/>
        <v>0</v>
      </c>
      <c r="N81" s="562">
        <v>113691977</v>
      </c>
      <c r="O81" s="549">
        <v>1693190</v>
      </c>
      <c r="P81" s="549"/>
      <c r="Q81" s="549"/>
      <c r="R81" s="549"/>
      <c r="S81" s="549"/>
      <c r="T81" s="549"/>
      <c r="U81" s="549"/>
    </row>
    <row r="82" spans="1:26">
      <c r="B82" s="607" t="s">
        <v>1221</v>
      </c>
      <c r="C82" s="600">
        <f t="shared" si="14"/>
        <v>1154107</v>
      </c>
      <c r="D82" s="601">
        <v>37886</v>
      </c>
      <c r="E82" s="601">
        <v>59852</v>
      </c>
      <c r="F82" s="600">
        <f t="shared" si="12"/>
        <v>97738</v>
      </c>
      <c r="G82" s="601">
        <v>-162155</v>
      </c>
      <c r="H82" s="601">
        <f>+'[34]Nic 16 PPyE'!H72</f>
        <v>0</v>
      </c>
      <c r="I82" s="601">
        <f>+'[34]Nic 16 PPyE'!I72</f>
        <v>0</v>
      </c>
      <c r="J82" s="601">
        <v>0</v>
      </c>
      <c r="K82" s="604">
        <f t="shared" si="10"/>
        <v>-64417</v>
      </c>
      <c r="L82" s="604">
        <f t="shared" si="13"/>
        <v>1089690</v>
      </c>
      <c r="M82" s="569">
        <f t="shared" si="11"/>
        <v>0</v>
      </c>
      <c r="N82" s="562"/>
      <c r="O82" s="549"/>
      <c r="P82" s="549"/>
      <c r="Q82" s="549"/>
      <c r="R82" s="549"/>
      <c r="S82" s="549"/>
      <c r="T82" s="549"/>
      <c r="U82" s="549"/>
    </row>
    <row r="83" spans="1:26">
      <c r="B83" s="607" t="s">
        <v>1222</v>
      </c>
      <c r="C83" s="600">
        <f t="shared" si="14"/>
        <v>1001143</v>
      </c>
      <c r="D83" s="601">
        <v>106352</v>
      </c>
      <c r="E83" s="601">
        <v>16348</v>
      </c>
      <c r="F83" s="600">
        <f t="shared" si="12"/>
        <v>122700</v>
      </c>
      <c r="G83" s="601">
        <v>-183222</v>
      </c>
      <c r="H83" s="601">
        <f>+'[34]Nic 16 PPyE'!H73</f>
        <v>0</v>
      </c>
      <c r="I83" s="601">
        <f>+'[34]Nic 16 PPyE'!I73</f>
        <v>0</v>
      </c>
      <c r="J83" s="601">
        <v>0</v>
      </c>
      <c r="K83" s="604">
        <f t="shared" si="10"/>
        <v>-60522</v>
      </c>
      <c r="L83" s="604">
        <f t="shared" si="13"/>
        <v>940621</v>
      </c>
      <c r="M83" s="569">
        <f t="shared" si="11"/>
        <v>0</v>
      </c>
      <c r="N83" s="562"/>
      <c r="O83" s="549"/>
      <c r="P83" s="549"/>
      <c r="Q83" s="549"/>
      <c r="R83" s="549"/>
      <c r="S83" s="549"/>
      <c r="T83" s="549"/>
      <c r="U83" s="549"/>
    </row>
    <row r="84" spans="1:26">
      <c r="B84" s="599" t="s">
        <v>1223</v>
      </c>
      <c r="C84" s="600">
        <f t="shared" si="14"/>
        <v>1023020</v>
      </c>
      <c r="D84" s="601">
        <v>193343</v>
      </c>
      <c r="E84" s="601">
        <v>191671</v>
      </c>
      <c r="F84" s="600">
        <f t="shared" si="12"/>
        <v>385014</v>
      </c>
      <c r="G84" s="601">
        <v>-402692</v>
      </c>
      <c r="H84" s="601">
        <f>+'[34]Nic 16 PPyE'!H74</f>
        <v>0</v>
      </c>
      <c r="I84" s="601">
        <f>+'[34]Nic 16 PPyE'!I74</f>
        <v>0</v>
      </c>
      <c r="J84" s="601">
        <v>0</v>
      </c>
      <c r="K84" s="604">
        <f t="shared" si="10"/>
        <v>-17678</v>
      </c>
      <c r="L84" s="604">
        <f t="shared" si="13"/>
        <v>1005342</v>
      </c>
      <c r="M84" s="569">
        <f t="shared" si="11"/>
        <v>0</v>
      </c>
      <c r="N84" s="562"/>
      <c r="O84" s="549"/>
      <c r="P84" s="549"/>
      <c r="Q84" s="549"/>
      <c r="R84" s="549"/>
      <c r="S84" s="549"/>
      <c r="T84" s="549"/>
      <c r="U84" s="549"/>
    </row>
    <row r="85" spans="1:26">
      <c r="B85" s="599" t="s">
        <v>1224</v>
      </c>
      <c r="C85" s="600">
        <f t="shared" si="14"/>
        <v>786931</v>
      </c>
      <c r="D85" s="601">
        <v>0</v>
      </c>
      <c r="E85" s="601">
        <v>0</v>
      </c>
      <c r="F85" s="600">
        <f t="shared" si="12"/>
        <v>0</v>
      </c>
      <c r="G85" s="601">
        <v>-122962</v>
      </c>
      <c r="H85" s="601">
        <f>+'[34]Nic 16 PPyE'!H75</f>
        <v>0</v>
      </c>
      <c r="I85" s="601">
        <f>+'[34]Nic 16 PPyE'!I75</f>
        <v>0</v>
      </c>
      <c r="J85" s="601">
        <v>0</v>
      </c>
      <c r="K85" s="604">
        <f t="shared" si="10"/>
        <v>-122962</v>
      </c>
      <c r="L85" s="604">
        <f t="shared" si="13"/>
        <v>663969</v>
      </c>
      <c r="M85" s="569">
        <f t="shared" si="11"/>
        <v>0</v>
      </c>
      <c r="O85" s="549"/>
      <c r="P85" s="549"/>
      <c r="Q85" s="549"/>
      <c r="R85" s="549"/>
      <c r="S85" s="549"/>
      <c r="T85" s="549"/>
      <c r="U85" s="549"/>
    </row>
    <row r="86" spans="1:26">
      <c r="B86" s="599" t="s">
        <v>1225</v>
      </c>
      <c r="C86" s="600">
        <f t="shared" si="14"/>
        <v>243653872</v>
      </c>
      <c r="D86" s="601">
        <v>-63853237</v>
      </c>
      <c r="E86" s="601">
        <v>89429155</v>
      </c>
      <c r="F86" s="600">
        <f t="shared" si="12"/>
        <v>25575918</v>
      </c>
      <c r="G86" s="601">
        <v>0</v>
      </c>
      <c r="H86" s="601">
        <v>0</v>
      </c>
      <c r="I86" s="601">
        <f>+'[34]Nic 16 PPyE'!I76</f>
        <v>0</v>
      </c>
      <c r="J86" s="601">
        <v>-369304</v>
      </c>
      <c r="K86" s="604">
        <f t="shared" si="10"/>
        <v>25206614</v>
      </c>
      <c r="L86" s="604">
        <f>+K86+C86</f>
        <v>268860486</v>
      </c>
      <c r="M86" s="569">
        <f t="shared" si="11"/>
        <v>0</v>
      </c>
      <c r="N86" s="562"/>
      <c r="O86" s="549"/>
      <c r="P86" s="549"/>
      <c r="Q86" s="549"/>
      <c r="R86" s="549"/>
      <c r="S86" s="549"/>
      <c r="T86" s="549"/>
      <c r="U86" s="549"/>
    </row>
    <row r="87" spans="1:26" s="549" customFormat="1">
      <c r="B87" s="608" t="s">
        <v>1248</v>
      </c>
      <c r="C87" s="609">
        <f>SUM(C81:C86)+C80+C72</f>
        <v>1805370932</v>
      </c>
      <c r="D87" s="609">
        <f t="shared" ref="D87:K87" si="15">SUM(D81:D86)+D80+D72</f>
        <v>-1347061</v>
      </c>
      <c r="E87" s="609">
        <f t="shared" si="15"/>
        <v>96599861</v>
      </c>
      <c r="F87" s="609">
        <f t="shared" si="15"/>
        <v>95252800</v>
      </c>
      <c r="G87" s="609">
        <f t="shared" si="15"/>
        <v>-54676590</v>
      </c>
      <c r="H87" s="609">
        <f t="shared" si="15"/>
        <v>0</v>
      </c>
      <c r="I87" s="609">
        <f t="shared" si="15"/>
        <v>0</v>
      </c>
      <c r="J87" s="609">
        <f t="shared" si="15"/>
        <v>-373199</v>
      </c>
      <c r="K87" s="609">
        <f t="shared" si="15"/>
        <v>40203011</v>
      </c>
      <c r="L87" s="609">
        <f>SUM(L81:L86)+L80+L72</f>
        <v>1845573943</v>
      </c>
      <c r="M87" s="569">
        <f t="shared" si="11"/>
        <v>0</v>
      </c>
      <c r="N87" s="562"/>
    </row>
    <row r="88" spans="1:26" s="549" customFormat="1">
      <c r="B88" s="570"/>
      <c r="C88" s="571">
        <f>+C87-L111</f>
        <v>0</v>
      </c>
      <c r="D88" s="571"/>
      <c r="F88" s="571"/>
      <c r="G88" s="571"/>
      <c r="H88" s="571"/>
      <c r="I88" s="571"/>
      <c r="J88" s="571"/>
      <c r="K88" s="571"/>
      <c r="L88" s="572">
        <f>+L87-G24</f>
        <v>0</v>
      </c>
      <c r="M88" s="562"/>
    </row>
    <row r="89" spans="1:26">
      <c r="B89" s="549"/>
      <c r="C89" s="557"/>
      <c r="E89" s="571"/>
      <c r="H89" s="557"/>
      <c r="J89" s="557"/>
      <c r="K89" s="547"/>
      <c r="L89" s="557">
        <f>L87-Activo!D22</f>
        <v>0</v>
      </c>
      <c r="M89" s="562"/>
      <c r="N89" s="549"/>
      <c r="O89" s="549"/>
      <c r="P89" s="549"/>
      <c r="Q89" s="549"/>
      <c r="R89" s="549"/>
      <c r="S89" s="549"/>
      <c r="T89" s="549"/>
    </row>
    <row r="90" spans="1:26" s="549" customFormat="1" ht="12">
      <c r="B90" s="549" t="s">
        <v>1235</v>
      </c>
      <c r="C90" s="2706" t="s">
        <v>2524</v>
      </c>
      <c r="D90" s="2706"/>
      <c r="E90" s="549" t="s">
        <v>1236</v>
      </c>
      <c r="G90" s="562">
        <v>-17671555</v>
      </c>
      <c r="H90" s="244">
        <v>-74820917</v>
      </c>
      <c r="L90" s="562"/>
      <c r="M90" s="562"/>
    </row>
    <row r="91" spans="1:26" ht="12" thickBot="1">
      <c r="C91" s="557"/>
      <c r="G91" s="547">
        <v>-1155409</v>
      </c>
      <c r="H91" s="557">
        <v>-18826964</v>
      </c>
      <c r="K91" s="547"/>
      <c r="M91" s="562"/>
      <c r="N91" s="549"/>
      <c r="O91" s="549"/>
      <c r="P91" s="549"/>
      <c r="Q91" s="549"/>
      <c r="R91" s="549"/>
      <c r="S91" s="549"/>
      <c r="T91" s="549"/>
    </row>
    <row r="92" spans="1:26" s="549" customFormat="1" ht="56.25" customHeight="1">
      <c r="A92" s="2464"/>
      <c r="B92" s="2770" t="s">
        <v>1237</v>
      </c>
      <c r="C92" s="573" t="s">
        <v>1238</v>
      </c>
      <c r="D92" s="573" t="s">
        <v>1239</v>
      </c>
      <c r="E92" s="573" t="s">
        <v>1240</v>
      </c>
      <c r="F92" s="574" t="s">
        <v>1241</v>
      </c>
      <c r="G92" s="573" t="s">
        <v>1242</v>
      </c>
      <c r="H92" s="574" t="s">
        <v>1243</v>
      </c>
      <c r="I92" s="574" t="s">
        <v>1244</v>
      </c>
      <c r="J92" s="573" t="s">
        <v>1245</v>
      </c>
      <c r="K92" s="574" t="s">
        <v>1249</v>
      </c>
      <c r="L92" s="575" t="s">
        <v>1247</v>
      </c>
      <c r="M92" s="562"/>
      <c r="N92" s="562"/>
      <c r="P92" s="2725" t="s">
        <v>1237</v>
      </c>
      <c r="Q92" s="2118" t="s">
        <v>1238</v>
      </c>
      <c r="R92" s="2118" t="s">
        <v>1239</v>
      </c>
      <c r="S92" s="2118" t="s">
        <v>1240</v>
      </c>
      <c r="T92" s="2119" t="s">
        <v>1241</v>
      </c>
      <c r="U92" s="2118" t="s">
        <v>1242</v>
      </c>
      <c r="V92" s="2119" t="s">
        <v>1243</v>
      </c>
      <c r="W92" s="2119" t="s">
        <v>1244</v>
      </c>
      <c r="X92" s="2118" t="s">
        <v>1245</v>
      </c>
      <c r="Y92" s="2119" t="s">
        <v>1249</v>
      </c>
      <c r="Z92" s="2120" t="s">
        <v>1247</v>
      </c>
    </row>
    <row r="93" spans="1:26" s="549" customFormat="1" ht="12">
      <c r="B93" s="2771"/>
      <c r="C93" s="595" t="s">
        <v>967</v>
      </c>
      <c r="D93" s="595" t="s">
        <v>967</v>
      </c>
      <c r="E93" s="595" t="s">
        <v>967</v>
      </c>
      <c r="F93" s="597" t="s">
        <v>967</v>
      </c>
      <c r="G93" s="595" t="s">
        <v>967</v>
      </c>
      <c r="H93" s="595" t="s">
        <v>967</v>
      </c>
      <c r="I93" s="597" t="s">
        <v>967</v>
      </c>
      <c r="J93" s="595" t="s">
        <v>967</v>
      </c>
      <c r="K93" s="597" t="s">
        <v>967</v>
      </c>
      <c r="L93" s="610" t="s">
        <v>967</v>
      </c>
      <c r="M93" s="562"/>
      <c r="N93" s="562"/>
      <c r="P93" s="2726"/>
      <c r="Q93" s="2121" t="s">
        <v>967</v>
      </c>
      <c r="R93" s="2121" t="s">
        <v>967</v>
      </c>
      <c r="S93" s="2121" t="s">
        <v>967</v>
      </c>
      <c r="T93" s="2122" t="s">
        <v>967</v>
      </c>
      <c r="U93" s="2121" t="s">
        <v>967</v>
      </c>
      <c r="V93" s="2121" t="s">
        <v>967</v>
      </c>
      <c r="W93" s="2122" t="s">
        <v>967</v>
      </c>
      <c r="X93" s="2121" t="s">
        <v>967</v>
      </c>
      <c r="Y93" s="2122" t="s">
        <v>967</v>
      </c>
      <c r="Z93" s="2123" t="s">
        <v>967</v>
      </c>
    </row>
    <row r="94" spans="1:26" ht="12">
      <c r="B94" s="611" t="s">
        <v>382</v>
      </c>
      <c r="C94" s="600">
        <f>+Q94</f>
        <v>358821974</v>
      </c>
      <c r="D94" s="601">
        <v>1022</v>
      </c>
      <c r="E94" s="601">
        <v>-194002</v>
      </c>
      <c r="F94" s="602">
        <f>+E94+D94</f>
        <v>-192980</v>
      </c>
      <c r="G94" s="601">
        <v>0</v>
      </c>
      <c r="H94" s="601">
        <v>0</v>
      </c>
      <c r="I94" s="601">
        <v>0</v>
      </c>
      <c r="J94" s="2126">
        <v>-89702</v>
      </c>
      <c r="K94" s="603">
        <f t="shared" ref="K94:K110" si="16">+SUM(F94:J94)</f>
        <v>-282682</v>
      </c>
      <c r="L94" s="612">
        <f t="shared" ref="L94:L110" si="17">+C94+K94</f>
        <v>358539292</v>
      </c>
      <c r="M94" s="576">
        <f>+L94-H7</f>
        <v>0</v>
      </c>
      <c r="N94" s="562">
        <f>L94-C70</f>
        <v>0</v>
      </c>
      <c r="O94" s="549"/>
      <c r="P94" s="2124" t="s">
        <v>382</v>
      </c>
      <c r="Q94" s="2125">
        <v>358821974</v>
      </c>
      <c r="R94" s="2126">
        <v>1022</v>
      </c>
      <c r="S94" s="2126">
        <f>-193997-5</f>
        <v>-194002</v>
      </c>
      <c r="T94" s="2127">
        <f>+R94+S94</f>
        <v>-192980</v>
      </c>
      <c r="U94" s="2126">
        <v>0</v>
      </c>
      <c r="V94" s="2126">
        <v>0</v>
      </c>
      <c r="W94" s="2126">
        <v>0</v>
      </c>
      <c r="X94" s="2126">
        <v>-89702</v>
      </c>
      <c r="Y94" s="2128">
        <f>SUM(T94:X94)</f>
        <v>-282682</v>
      </c>
      <c r="Z94" s="2129">
        <f>Q94+Y94</f>
        <v>358539292</v>
      </c>
    </row>
    <row r="95" spans="1:26" ht="12">
      <c r="B95" s="611" t="s">
        <v>1217</v>
      </c>
      <c r="C95" s="600">
        <f>+Q95</f>
        <v>66321472</v>
      </c>
      <c r="D95" s="601">
        <v>2579493</v>
      </c>
      <c r="E95" s="601">
        <v>619000</v>
      </c>
      <c r="F95" s="602">
        <f>+E95+D95</f>
        <v>3198493</v>
      </c>
      <c r="G95" s="601">
        <f>+U95</f>
        <v>-1495257</v>
      </c>
      <c r="H95" s="601">
        <v>0</v>
      </c>
      <c r="I95" s="601">
        <v>0</v>
      </c>
      <c r="J95" s="601"/>
      <c r="K95" s="603">
        <f t="shared" si="16"/>
        <v>1703236</v>
      </c>
      <c r="L95" s="612">
        <f t="shared" si="17"/>
        <v>68024708</v>
      </c>
      <c r="M95" s="576">
        <f t="shared" ref="M95:M111" si="18">+L95-H8</f>
        <v>0</v>
      </c>
      <c r="N95" s="562">
        <f t="shared" ref="N95:N111" si="19">L95-C71</f>
        <v>0</v>
      </c>
      <c r="O95" s="549"/>
      <c r="P95" s="2130" t="s">
        <v>1217</v>
      </c>
      <c r="Q95" s="2131">
        <v>66321472</v>
      </c>
      <c r="R95" s="1510">
        <v>2579493</v>
      </c>
      <c r="S95" s="1510">
        <v>619000</v>
      </c>
      <c r="T95" s="2132">
        <f>+R95+S95</f>
        <v>3198493</v>
      </c>
      <c r="U95" s="1510">
        <v>-1495257</v>
      </c>
      <c r="V95" s="1510">
        <v>0</v>
      </c>
      <c r="W95" s="1510">
        <v>0</v>
      </c>
      <c r="X95" s="1510">
        <v>0</v>
      </c>
      <c r="Y95" s="2133">
        <f>SUM(T95:X95)</f>
        <v>1703236</v>
      </c>
      <c r="Z95" s="2131">
        <f>Q95+Y95</f>
        <v>68024708</v>
      </c>
    </row>
    <row r="96" spans="1:26" ht="12">
      <c r="B96" s="613" t="s">
        <v>1215</v>
      </c>
      <c r="C96" s="614">
        <f>+C95+C94</f>
        <v>425143446</v>
      </c>
      <c r="D96" s="614">
        <f>+D95+D94</f>
        <v>2580515</v>
      </c>
      <c r="E96" s="614">
        <f>+E95+E94</f>
        <v>424998</v>
      </c>
      <c r="F96" s="614">
        <f>+F95+F94</f>
        <v>3005513</v>
      </c>
      <c r="G96" s="614">
        <f t="shared" ref="G96:L96" si="20">+G95+G94</f>
        <v>-1495257</v>
      </c>
      <c r="H96" s="614">
        <f t="shared" si="20"/>
        <v>0</v>
      </c>
      <c r="I96" s="614">
        <f t="shared" si="20"/>
        <v>0</v>
      </c>
      <c r="J96" s="614">
        <f t="shared" si="20"/>
        <v>-89702</v>
      </c>
      <c r="K96" s="614">
        <f t="shared" si="20"/>
        <v>1420554</v>
      </c>
      <c r="L96" s="614">
        <f t="shared" si="20"/>
        <v>426564000</v>
      </c>
      <c r="M96" s="576">
        <f t="shared" si="18"/>
        <v>0</v>
      </c>
      <c r="N96" s="562">
        <f t="shared" si="19"/>
        <v>0</v>
      </c>
      <c r="P96" s="2134" t="s">
        <v>1215</v>
      </c>
      <c r="Q96" s="2135">
        <f>+SUM(Q94:Q95)</f>
        <v>425143446</v>
      </c>
      <c r="R96" s="2135">
        <f>+SUM(R94:R95)</f>
        <v>2580515</v>
      </c>
      <c r="S96" s="2135">
        <f t="shared" ref="S96:Z96" si="21">+SUM(S94:S95)</f>
        <v>424998</v>
      </c>
      <c r="T96" s="2135">
        <f t="shared" si="21"/>
        <v>3005513</v>
      </c>
      <c r="U96" s="2135">
        <f t="shared" si="21"/>
        <v>-1495257</v>
      </c>
      <c r="V96" s="2135">
        <f t="shared" si="21"/>
        <v>0</v>
      </c>
      <c r="W96" s="2135">
        <f t="shared" si="21"/>
        <v>0</v>
      </c>
      <c r="X96" s="2135">
        <f t="shared" si="21"/>
        <v>-89702</v>
      </c>
      <c r="Y96" s="2135">
        <f t="shared" si="21"/>
        <v>1420554</v>
      </c>
      <c r="Z96" s="2135">
        <f t="shared" si="21"/>
        <v>426564000</v>
      </c>
    </row>
    <row r="97" spans="2:26" ht="12">
      <c r="B97" s="611" t="s">
        <v>386</v>
      </c>
      <c r="C97" s="600">
        <f t="shared" ref="C97:C103" si="22">+Q97</f>
        <v>25639563</v>
      </c>
      <c r="D97" s="601">
        <v>2519471</v>
      </c>
      <c r="E97" s="601">
        <v>317843</v>
      </c>
      <c r="F97" s="602">
        <f t="shared" ref="F97:F110" si="23">+E97+D97</f>
        <v>2837314</v>
      </c>
      <c r="G97" s="601">
        <f t="shared" ref="G97:G103" si="24">+U97</f>
        <v>-1587293</v>
      </c>
      <c r="H97" s="601" t="s">
        <v>1983</v>
      </c>
      <c r="I97" s="601">
        <v>0</v>
      </c>
      <c r="J97" s="601" t="s">
        <v>1983</v>
      </c>
      <c r="K97" s="603">
        <f t="shared" si="16"/>
        <v>1250021</v>
      </c>
      <c r="L97" s="612">
        <f t="shared" si="17"/>
        <v>26889584</v>
      </c>
      <c r="M97" s="576">
        <f t="shared" si="18"/>
        <v>0</v>
      </c>
      <c r="N97" s="562">
        <f t="shared" si="19"/>
        <v>0</v>
      </c>
      <c r="O97" s="549"/>
      <c r="P97" s="2124" t="s">
        <v>386</v>
      </c>
      <c r="Q97" s="2125">
        <v>25639563</v>
      </c>
      <c r="R97" s="2126">
        <v>2519471</v>
      </c>
      <c r="S97" s="2126">
        <v>317843</v>
      </c>
      <c r="T97" s="2127">
        <f t="shared" ref="T97:T103" si="25">+R97+S97</f>
        <v>2837314</v>
      </c>
      <c r="U97" s="2126">
        <v>-1587293</v>
      </c>
      <c r="V97" s="2126">
        <v>0</v>
      </c>
      <c r="W97" s="2126">
        <v>0</v>
      </c>
      <c r="X97" s="2126">
        <v>0</v>
      </c>
      <c r="Y97" s="2128">
        <f t="shared" ref="Y97:Y103" si="26">SUM(T97:X97)</f>
        <v>1250021</v>
      </c>
      <c r="Z97" s="2125">
        <f t="shared" ref="Z97:Z103" si="27">Q97+Y97</f>
        <v>26889584</v>
      </c>
    </row>
    <row r="98" spans="2:26" ht="12">
      <c r="B98" s="611" t="s">
        <v>388</v>
      </c>
      <c r="C98" s="600">
        <f t="shared" si="22"/>
        <v>277934628</v>
      </c>
      <c r="D98" s="601">
        <v>21218066</v>
      </c>
      <c r="E98" s="601">
        <v>898481</v>
      </c>
      <c r="F98" s="602">
        <f t="shared" si="23"/>
        <v>22116547</v>
      </c>
      <c r="G98" s="601">
        <f t="shared" si="24"/>
        <v>-8116226</v>
      </c>
      <c r="H98" s="601" t="s">
        <v>1983</v>
      </c>
      <c r="I98" s="601">
        <v>0</v>
      </c>
      <c r="J98" s="601" t="s">
        <v>1983</v>
      </c>
      <c r="K98" s="603">
        <f t="shared" si="16"/>
        <v>14000321</v>
      </c>
      <c r="L98" s="612">
        <f t="shared" si="17"/>
        <v>291934949</v>
      </c>
      <c r="M98" s="576">
        <f t="shared" si="18"/>
        <v>0</v>
      </c>
      <c r="N98" s="562">
        <f t="shared" si="19"/>
        <v>0</v>
      </c>
      <c r="O98" s="549"/>
      <c r="P98" s="2130" t="s">
        <v>388</v>
      </c>
      <c r="Q98" s="2131">
        <v>277934628</v>
      </c>
      <c r="R98" s="1510">
        <v>21218066</v>
      </c>
      <c r="S98" s="1510">
        <v>898481</v>
      </c>
      <c r="T98" s="2132">
        <f t="shared" si="25"/>
        <v>22116547</v>
      </c>
      <c r="U98" s="1510">
        <v>-8116226</v>
      </c>
      <c r="V98" s="1510">
        <v>0</v>
      </c>
      <c r="W98" s="1510">
        <v>0</v>
      </c>
      <c r="X98" s="1510">
        <v>0</v>
      </c>
      <c r="Y98" s="2133">
        <f t="shared" si="26"/>
        <v>14000321</v>
      </c>
      <c r="Z98" s="2131">
        <f t="shared" si="27"/>
        <v>291934949</v>
      </c>
    </row>
    <row r="99" spans="2:26" ht="12">
      <c r="B99" s="611" t="s">
        <v>390</v>
      </c>
      <c r="C99" s="600">
        <f t="shared" si="22"/>
        <v>205384579</v>
      </c>
      <c r="D99" s="601">
        <v>21262085</v>
      </c>
      <c r="E99" s="601">
        <v>9236895</v>
      </c>
      <c r="F99" s="602">
        <f t="shared" si="23"/>
        <v>30498980</v>
      </c>
      <c r="G99" s="601">
        <f t="shared" si="24"/>
        <v>-7310609</v>
      </c>
      <c r="H99" s="601" t="s">
        <v>1983</v>
      </c>
      <c r="I99" s="601">
        <v>0</v>
      </c>
      <c r="J99" s="601" t="s">
        <v>1983</v>
      </c>
      <c r="K99" s="603">
        <f t="shared" si="16"/>
        <v>23188371</v>
      </c>
      <c r="L99" s="612">
        <f t="shared" si="17"/>
        <v>228572950</v>
      </c>
      <c r="M99" s="576">
        <f t="shared" si="18"/>
        <v>0</v>
      </c>
      <c r="N99" s="562">
        <f t="shared" si="19"/>
        <v>0</v>
      </c>
      <c r="O99" s="549"/>
      <c r="P99" s="2130" t="s">
        <v>390</v>
      </c>
      <c r="Q99" s="2131">
        <v>205384579</v>
      </c>
      <c r="R99" s="1510">
        <v>21262085</v>
      </c>
      <c r="S99" s="1510">
        <v>9236895</v>
      </c>
      <c r="T99" s="2132">
        <f t="shared" si="25"/>
        <v>30498980</v>
      </c>
      <c r="U99" s="1510">
        <v>-7310609</v>
      </c>
      <c r="V99" s="1510">
        <v>0</v>
      </c>
      <c r="W99" s="1510">
        <v>0</v>
      </c>
      <c r="X99" s="1510">
        <v>0</v>
      </c>
      <c r="Y99" s="2133">
        <f t="shared" si="26"/>
        <v>23188371</v>
      </c>
      <c r="Z99" s="2131">
        <f t="shared" si="27"/>
        <v>228572950</v>
      </c>
    </row>
    <row r="100" spans="2:26" ht="12">
      <c r="B100" s="615" t="s">
        <v>392</v>
      </c>
      <c r="C100" s="600">
        <f t="shared" si="22"/>
        <v>232898959</v>
      </c>
      <c r="D100" s="601">
        <v>23673814</v>
      </c>
      <c r="E100" s="601">
        <v>3806847</v>
      </c>
      <c r="F100" s="602">
        <f t="shared" si="23"/>
        <v>27480661</v>
      </c>
      <c r="G100" s="601">
        <f t="shared" si="24"/>
        <v>-11758947</v>
      </c>
      <c r="H100" s="601" t="s">
        <v>1983</v>
      </c>
      <c r="I100" s="601">
        <v>0</v>
      </c>
      <c r="J100" s="601" t="s">
        <v>1983</v>
      </c>
      <c r="K100" s="603">
        <f t="shared" si="16"/>
        <v>15721714</v>
      </c>
      <c r="L100" s="612">
        <f t="shared" si="17"/>
        <v>248620673</v>
      </c>
      <c r="M100" s="576">
        <f t="shared" si="18"/>
        <v>0</v>
      </c>
      <c r="N100" s="562">
        <f t="shared" si="19"/>
        <v>0</v>
      </c>
      <c r="O100" s="549"/>
      <c r="P100" s="2136" t="s">
        <v>392</v>
      </c>
      <c r="Q100" s="2131">
        <v>232898959</v>
      </c>
      <c r="R100" s="1510">
        <v>23673814</v>
      </c>
      <c r="S100" s="1510">
        <v>3806847</v>
      </c>
      <c r="T100" s="2132">
        <f t="shared" si="25"/>
        <v>27480661</v>
      </c>
      <c r="U100" s="1510">
        <v>-11758947</v>
      </c>
      <c r="V100" s="1510">
        <v>0</v>
      </c>
      <c r="W100" s="1510">
        <v>0</v>
      </c>
      <c r="X100" s="1510">
        <v>0</v>
      </c>
      <c r="Y100" s="2133">
        <f t="shared" si="26"/>
        <v>15721714</v>
      </c>
      <c r="Z100" s="2131">
        <f t="shared" si="27"/>
        <v>248620673</v>
      </c>
    </row>
    <row r="101" spans="2:26" ht="12">
      <c r="B101" s="615" t="s">
        <v>394</v>
      </c>
      <c r="C101" s="600">
        <f t="shared" si="22"/>
        <v>158263863</v>
      </c>
      <c r="D101" s="601">
        <v>2674441</v>
      </c>
      <c r="E101" s="601">
        <v>967657</v>
      </c>
      <c r="F101" s="602">
        <f t="shared" si="23"/>
        <v>3642098</v>
      </c>
      <c r="G101" s="601">
        <f t="shared" si="24"/>
        <v>-5328037</v>
      </c>
      <c r="H101" s="601" t="s">
        <v>1983</v>
      </c>
      <c r="I101" s="601">
        <v>0</v>
      </c>
      <c r="J101" s="601" t="s">
        <v>1983</v>
      </c>
      <c r="K101" s="603">
        <f t="shared" si="16"/>
        <v>-1685939</v>
      </c>
      <c r="L101" s="612">
        <f t="shared" si="17"/>
        <v>156577924</v>
      </c>
      <c r="M101" s="576">
        <f t="shared" si="18"/>
        <v>0</v>
      </c>
      <c r="N101" s="562">
        <f t="shared" si="19"/>
        <v>0</v>
      </c>
      <c r="O101" s="549"/>
      <c r="P101" s="2136" t="s">
        <v>394</v>
      </c>
      <c r="Q101" s="2131">
        <v>158263863</v>
      </c>
      <c r="R101" s="1510">
        <v>2674441</v>
      </c>
      <c r="S101" s="1510">
        <v>967657</v>
      </c>
      <c r="T101" s="2132">
        <f t="shared" si="25"/>
        <v>3642098</v>
      </c>
      <c r="U101" s="1510">
        <v>-5328037</v>
      </c>
      <c r="V101" s="1510">
        <v>0</v>
      </c>
      <c r="W101" s="1510">
        <v>0</v>
      </c>
      <c r="X101" s="1510">
        <v>0</v>
      </c>
      <c r="Y101" s="2133">
        <f t="shared" si="26"/>
        <v>-1685939</v>
      </c>
      <c r="Z101" s="2131">
        <f t="shared" si="27"/>
        <v>156577924</v>
      </c>
    </row>
    <row r="102" spans="2:26" ht="12">
      <c r="B102" s="611" t="s">
        <v>1218</v>
      </c>
      <c r="C102" s="600">
        <f t="shared" si="22"/>
        <v>57100061</v>
      </c>
      <c r="D102" s="601">
        <v>10265321</v>
      </c>
      <c r="E102" s="601">
        <v>1561330</v>
      </c>
      <c r="F102" s="602">
        <f t="shared" si="23"/>
        <v>11826651</v>
      </c>
      <c r="G102" s="601">
        <f t="shared" si="24"/>
        <v>-8633946</v>
      </c>
      <c r="H102" s="601" t="s">
        <v>1983</v>
      </c>
      <c r="I102" s="601">
        <v>0</v>
      </c>
      <c r="J102" s="601" t="s">
        <v>1983</v>
      </c>
      <c r="K102" s="603">
        <f t="shared" si="16"/>
        <v>3192705</v>
      </c>
      <c r="L102" s="612">
        <f t="shared" si="17"/>
        <v>60292766</v>
      </c>
      <c r="M102" s="576">
        <f t="shared" si="18"/>
        <v>0</v>
      </c>
      <c r="N102" s="562">
        <f t="shared" si="19"/>
        <v>0</v>
      </c>
      <c r="O102" s="549"/>
      <c r="P102" s="2130" t="s">
        <v>1218</v>
      </c>
      <c r="Q102" s="2131">
        <v>57100061</v>
      </c>
      <c r="R102" s="1510">
        <v>10265321</v>
      </c>
      <c r="S102" s="1510">
        <v>1561330</v>
      </c>
      <c r="T102" s="2132">
        <f t="shared" si="25"/>
        <v>11826651</v>
      </c>
      <c r="U102" s="1510">
        <v>-8633946</v>
      </c>
      <c r="V102" s="1510">
        <v>0</v>
      </c>
      <c r="W102" s="1510">
        <v>0</v>
      </c>
      <c r="X102" s="1510">
        <v>0</v>
      </c>
      <c r="Y102" s="2133">
        <f t="shared" si="26"/>
        <v>3192705</v>
      </c>
      <c r="Z102" s="2131">
        <f t="shared" si="27"/>
        <v>60292766</v>
      </c>
    </row>
    <row r="103" spans="2:26" ht="12">
      <c r="B103" s="611" t="s">
        <v>1219</v>
      </c>
      <c r="C103" s="600">
        <f t="shared" si="22"/>
        <v>199124</v>
      </c>
      <c r="D103" s="601">
        <v>0</v>
      </c>
      <c r="E103" s="601">
        <v>0</v>
      </c>
      <c r="F103" s="602">
        <f t="shared" si="23"/>
        <v>0</v>
      </c>
      <c r="G103" s="601">
        <f t="shared" si="24"/>
        <v>-6815</v>
      </c>
      <c r="H103" s="601" t="s">
        <v>1983</v>
      </c>
      <c r="I103" s="601">
        <v>0</v>
      </c>
      <c r="J103" s="601" t="s">
        <v>1983</v>
      </c>
      <c r="K103" s="603">
        <f t="shared" si="16"/>
        <v>-6815</v>
      </c>
      <c r="L103" s="612">
        <f t="shared" si="17"/>
        <v>192309</v>
      </c>
      <c r="M103" s="576">
        <f t="shared" si="18"/>
        <v>0</v>
      </c>
      <c r="N103" s="562">
        <f t="shared" si="19"/>
        <v>0</v>
      </c>
      <c r="O103" s="549"/>
      <c r="P103" s="2137" t="s">
        <v>1219</v>
      </c>
      <c r="Q103" s="2138">
        <v>199124</v>
      </c>
      <c r="R103" s="2139">
        <v>0</v>
      </c>
      <c r="S103" s="2139">
        <v>0</v>
      </c>
      <c r="T103" s="2140">
        <f t="shared" si="25"/>
        <v>0</v>
      </c>
      <c r="U103" s="2139">
        <v>-6815</v>
      </c>
      <c r="V103" s="2139">
        <v>0</v>
      </c>
      <c r="W103" s="2139">
        <v>0</v>
      </c>
      <c r="X103" s="2139">
        <v>0</v>
      </c>
      <c r="Y103" s="2141">
        <f t="shared" si="26"/>
        <v>-6815</v>
      </c>
      <c r="Z103" s="2138">
        <f t="shared" si="27"/>
        <v>192309</v>
      </c>
    </row>
    <row r="104" spans="2:26" ht="12">
      <c r="B104" s="613" t="s">
        <v>1216</v>
      </c>
      <c r="C104" s="606">
        <f>SUM(C97:C103)</f>
        <v>957420777</v>
      </c>
      <c r="D104" s="606">
        <f>SUM(D97:D103)</f>
        <v>81613198</v>
      </c>
      <c r="E104" s="606">
        <f>SUM(E97:E103)</f>
        <v>16789053</v>
      </c>
      <c r="F104" s="606">
        <f>SUM(F97:F103)</f>
        <v>98402251</v>
      </c>
      <c r="G104" s="606">
        <f>SUM(G97:G103)</f>
        <v>-42741873</v>
      </c>
      <c r="H104" s="606">
        <v>0</v>
      </c>
      <c r="I104" s="606">
        <v>0</v>
      </c>
      <c r="J104" s="606">
        <v>0</v>
      </c>
      <c r="K104" s="606">
        <f>SUM(K97:K103)</f>
        <v>55660378</v>
      </c>
      <c r="L104" s="606">
        <f>SUM(L97:L103)</f>
        <v>1013081155</v>
      </c>
      <c r="M104" s="576">
        <f t="shared" si="18"/>
        <v>0</v>
      </c>
      <c r="N104" s="562">
        <f t="shared" si="19"/>
        <v>0</v>
      </c>
      <c r="O104" s="549"/>
      <c r="P104" s="2142" t="s">
        <v>1216</v>
      </c>
      <c r="Q104" s="2143">
        <f>+SUM(Q97:Q103)</f>
        <v>957420777</v>
      </c>
      <c r="R104" s="2143">
        <f t="shared" ref="R104:Z104" si="28">+SUM(R97:R103)</f>
        <v>81613198</v>
      </c>
      <c r="S104" s="2143">
        <f t="shared" si="28"/>
        <v>16789053</v>
      </c>
      <c r="T104" s="2143">
        <f t="shared" si="28"/>
        <v>98402251</v>
      </c>
      <c r="U104" s="2143">
        <f t="shared" si="28"/>
        <v>-42741873</v>
      </c>
      <c r="V104" s="2143">
        <f t="shared" si="28"/>
        <v>0</v>
      </c>
      <c r="W104" s="2143">
        <f t="shared" si="28"/>
        <v>0</v>
      </c>
      <c r="X104" s="2143">
        <f t="shared" si="28"/>
        <v>0</v>
      </c>
      <c r="Y104" s="2143">
        <f t="shared" si="28"/>
        <v>55660378</v>
      </c>
      <c r="Z104" s="2143">
        <f t="shared" si="28"/>
        <v>1013081155</v>
      </c>
    </row>
    <row r="105" spans="2:26" ht="12">
      <c r="B105" s="611" t="s">
        <v>1220</v>
      </c>
      <c r="C105" s="600">
        <f t="shared" ref="C105:C110" si="29">+Q105</f>
        <v>113691977</v>
      </c>
      <c r="D105" s="601">
        <v>20611284</v>
      </c>
      <c r="E105" s="601">
        <v>8446716</v>
      </c>
      <c r="F105" s="602">
        <f t="shared" si="23"/>
        <v>29058000</v>
      </c>
      <c r="G105" s="601">
        <f>+U105</f>
        <v>-24571020</v>
      </c>
      <c r="H105" s="601" t="s">
        <v>1983</v>
      </c>
      <c r="I105" s="601">
        <v>0</v>
      </c>
      <c r="J105" s="2126">
        <v>-72253</v>
      </c>
      <c r="K105" s="603">
        <f t="shared" si="16"/>
        <v>4414727</v>
      </c>
      <c r="L105" s="612">
        <f t="shared" si="17"/>
        <v>118106704</v>
      </c>
      <c r="M105" s="576">
        <f t="shared" si="18"/>
        <v>0</v>
      </c>
      <c r="N105" s="562">
        <f t="shared" si="19"/>
        <v>0</v>
      </c>
      <c r="O105" s="549"/>
      <c r="P105" s="2124" t="s">
        <v>1220</v>
      </c>
      <c r="Q105" s="2125">
        <v>113691977</v>
      </c>
      <c r="R105" s="2126">
        <v>20611284</v>
      </c>
      <c r="S105" s="2126">
        <v>8446716</v>
      </c>
      <c r="T105" s="2127">
        <f t="shared" ref="T105:T110" si="30">+R105+S105</f>
        <v>29058000</v>
      </c>
      <c r="U105" s="2126">
        <v>-24571020</v>
      </c>
      <c r="V105" s="2126">
        <v>0</v>
      </c>
      <c r="W105" s="2126">
        <v>0</v>
      </c>
      <c r="X105" s="2126">
        <v>-72253</v>
      </c>
      <c r="Y105" s="2128">
        <f t="shared" ref="Y105:Y110" si="31">SUM(T105:X105)</f>
        <v>4414727</v>
      </c>
      <c r="Z105" s="2125">
        <f t="shared" ref="Z105:Z110" si="32">Q105+Y105</f>
        <v>118106704</v>
      </c>
    </row>
    <row r="106" spans="2:26" ht="12">
      <c r="B106" s="615" t="s">
        <v>1221</v>
      </c>
      <c r="C106" s="600">
        <f t="shared" si="29"/>
        <v>551564</v>
      </c>
      <c r="D106" s="601">
        <v>789602</v>
      </c>
      <c r="E106" s="601">
        <v>19040</v>
      </c>
      <c r="F106" s="602">
        <f t="shared" si="23"/>
        <v>808642</v>
      </c>
      <c r="G106" s="601">
        <f>+U106</f>
        <v>-206099</v>
      </c>
      <c r="H106" s="601" t="s">
        <v>1983</v>
      </c>
      <c r="I106" s="601">
        <v>0</v>
      </c>
      <c r="J106" s="601" t="s">
        <v>1983</v>
      </c>
      <c r="K106" s="603">
        <f t="shared" si="16"/>
        <v>602543</v>
      </c>
      <c r="L106" s="612">
        <f t="shared" si="17"/>
        <v>1154107</v>
      </c>
      <c r="M106" s="576">
        <f t="shared" si="18"/>
        <v>0</v>
      </c>
      <c r="N106" s="562">
        <f t="shared" si="19"/>
        <v>0</v>
      </c>
      <c r="O106" s="549"/>
      <c r="P106" s="2136" t="s">
        <v>1221</v>
      </c>
      <c r="Q106" s="2131">
        <v>551564</v>
      </c>
      <c r="R106" s="1510">
        <v>789602</v>
      </c>
      <c r="S106" s="1510">
        <v>19040</v>
      </c>
      <c r="T106" s="2132">
        <f t="shared" si="30"/>
        <v>808642</v>
      </c>
      <c r="U106" s="1510">
        <v>-206099</v>
      </c>
      <c r="V106" s="1510">
        <v>0</v>
      </c>
      <c r="W106" s="1510">
        <v>0</v>
      </c>
      <c r="X106" s="1510">
        <v>0</v>
      </c>
      <c r="Y106" s="2133">
        <f t="shared" si="31"/>
        <v>602543</v>
      </c>
      <c r="Z106" s="2131">
        <f t="shared" si="32"/>
        <v>1154107</v>
      </c>
    </row>
    <row r="107" spans="2:26" ht="12">
      <c r="B107" s="615" t="s">
        <v>1222</v>
      </c>
      <c r="C107" s="600">
        <f t="shared" si="29"/>
        <v>1167715</v>
      </c>
      <c r="D107" s="601">
        <v>28182</v>
      </c>
      <c r="E107" s="601">
        <v>39194</v>
      </c>
      <c r="F107" s="602">
        <f t="shared" si="23"/>
        <v>67376</v>
      </c>
      <c r="G107" s="601">
        <f>+U107</f>
        <v>-233948</v>
      </c>
      <c r="H107" s="601" t="s">
        <v>1983</v>
      </c>
      <c r="I107" s="601">
        <v>0</v>
      </c>
      <c r="J107" s="601" t="s">
        <v>1983</v>
      </c>
      <c r="K107" s="603">
        <f t="shared" si="16"/>
        <v>-166572</v>
      </c>
      <c r="L107" s="612">
        <f t="shared" si="17"/>
        <v>1001143</v>
      </c>
      <c r="M107" s="576">
        <f t="shared" si="18"/>
        <v>0</v>
      </c>
      <c r="N107" s="562">
        <f t="shared" si="19"/>
        <v>0</v>
      </c>
      <c r="O107" s="549"/>
      <c r="P107" s="2136" t="s">
        <v>1222</v>
      </c>
      <c r="Q107" s="2131">
        <v>1167715</v>
      </c>
      <c r="R107" s="1510">
        <v>28182</v>
      </c>
      <c r="S107" s="1510">
        <v>39194</v>
      </c>
      <c r="T107" s="2132">
        <f t="shared" si="30"/>
        <v>67376</v>
      </c>
      <c r="U107" s="1510">
        <v>-233948</v>
      </c>
      <c r="V107" s="1510">
        <v>0</v>
      </c>
      <c r="W107" s="1510">
        <v>0</v>
      </c>
      <c r="X107" s="1510">
        <v>0</v>
      </c>
      <c r="Y107" s="2133">
        <f t="shared" si="31"/>
        <v>-166572</v>
      </c>
      <c r="Z107" s="2131">
        <f t="shared" si="32"/>
        <v>1001143</v>
      </c>
    </row>
    <row r="108" spans="2:26" ht="12">
      <c r="B108" s="611" t="s">
        <v>1223</v>
      </c>
      <c r="C108" s="600">
        <f t="shared" si="29"/>
        <v>867147</v>
      </c>
      <c r="D108" s="601">
        <v>325049</v>
      </c>
      <c r="E108" s="601">
        <v>353168</v>
      </c>
      <c r="F108" s="602">
        <f t="shared" si="23"/>
        <v>678217</v>
      </c>
      <c r="G108" s="601">
        <f>+U108</f>
        <v>-522341</v>
      </c>
      <c r="H108" s="601" t="s">
        <v>1983</v>
      </c>
      <c r="I108" s="601">
        <v>0</v>
      </c>
      <c r="J108" s="1510">
        <v>-3</v>
      </c>
      <c r="K108" s="603">
        <f t="shared" si="16"/>
        <v>155873</v>
      </c>
      <c r="L108" s="612">
        <f t="shared" si="17"/>
        <v>1023020</v>
      </c>
      <c r="M108" s="576">
        <f t="shared" si="18"/>
        <v>0</v>
      </c>
      <c r="N108" s="562">
        <f t="shared" si="19"/>
        <v>0</v>
      </c>
      <c r="O108" s="549"/>
      <c r="P108" s="2130" t="s">
        <v>1223</v>
      </c>
      <c r="Q108" s="2131">
        <v>867147</v>
      </c>
      <c r="R108" s="1510">
        <v>325049</v>
      </c>
      <c r="S108" s="1510">
        <v>353168</v>
      </c>
      <c r="T108" s="2132">
        <f t="shared" si="30"/>
        <v>678217</v>
      </c>
      <c r="U108" s="1510">
        <v>-522341</v>
      </c>
      <c r="V108" s="1510">
        <v>0</v>
      </c>
      <c r="W108" s="1510">
        <v>0</v>
      </c>
      <c r="X108" s="1510">
        <v>-3</v>
      </c>
      <c r="Y108" s="2133">
        <f t="shared" si="31"/>
        <v>155873</v>
      </c>
      <c r="Z108" s="2131">
        <f t="shared" si="32"/>
        <v>1023020</v>
      </c>
    </row>
    <row r="109" spans="2:26" ht="12">
      <c r="B109" s="611" t="s">
        <v>1224</v>
      </c>
      <c r="C109" s="600">
        <f t="shared" si="29"/>
        <v>982934</v>
      </c>
      <c r="D109" s="601">
        <v>24393</v>
      </c>
      <c r="E109" s="601">
        <v>-2572</v>
      </c>
      <c r="F109" s="602">
        <f t="shared" si="23"/>
        <v>21821</v>
      </c>
      <c r="G109" s="601">
        <f>+U109</f>
        <v>-217824</v>
      </c>
      <c r="H109" s="601" t="s">
        <v>1983</v>
      </c>
      <c r="I109" s="601">
        <v>0</v>
      </c>
      <c r="J109" s="601" t="s">
        <v>1983</v>
      </c>
      <c r="K109" s="603">
        <f t="shared" si="16"/>
        <v>-196003</v>
      </c>
      <c r="L109" s="612">
        <f t="shared" si="17"/>
        <v>786931</v>
      </c>
      <c r="M109" s="576">
        <f t="shared" si="18"/>
        <v>0</v>
      </c>
      <c r="N109" s="562">
        <f t="shared" si="19"/>
        <v>0</v>
      </c>
      <c r="O109" s="549"/>
      <c r="P109" s="2130" t="s">
        <v>1224</v>
      </c>
      <c r="Q109" s="2131">
        <v>982934</v>
      </c>
      <c r="R109" s="1510">
        <v>24393</v>
      </c>
      <c r="S109" s="1510">
        <v>-2572</v>
      </c>
      <c r="T109" s="2132">
        <f t="shared" si="30"/>
        <v>21821</v>
      </c>
      <c r="U109" s="1510">
        <v>-217824</v>
      </c>
      <c r="V109" s="1510">
        <v>0</v>
      </c>
      <c r="W109" s="1510">
        <v>0</v>
      </c>
      <c r="X109" s="1510">
        <v>0</v>
      </c>
      <c r="Y109" s="2133">
        <f t="shared" si="31"/>
        <v>-196003</v>
      </c>
      <c r="Z109" s="2131">
        <f t="shared" si="32"/>
        <v>786931</v>
      </c>
    </row>
    <row r="110" spans="2:26" ht="12">
      <c r="B110" s="611" t="s">
        <v>1225</v>
      </c>
      <c r="C110" s="600">
        <f t="shared" si="29"/>
        <v>214071062</v>
      </c>
      <c r="D110" s="601">
        <v>-110849610</v>
      </c>
      <c r="E110" s="601">
        <v>140432420</v>
      </c>
      <c r="F110" s="602">
        <f t="shared" si="23"/>
        <v>29582810</v>
      </c>
      <c r="G110" s="601">
        <v>0</v>
      </c>
      <c r="H110" s="601" t="s">
        <v>1983</v>
      </c>
      <c r="I110" s="601">
        <v>0</v>
      </c>
      <c r="J110" s="601">
        <v>0</v>
      </c>
      <c r="K110" s="603">
        <f t="shared" si="16"/>
        <v>29582810</v>
      </c>
      <c r="L110" s="612">
        <f t="shared" si="17"/>
        <v>243653872</v>
      </c>
      <c r="M110" s="576">
        <f t="shared" si="18"/>
        <v>0</v>
      </c>
      <c r="N110" s="562">
        <f t="shared" si="19"/>
        <v>0</v>
      </c>
      <c r="O110" s="549"/>
      <c r="P110" s="2137" t="s">
        <v>1225</v>
      </c>
      <c r="Q110" s="2138">
        <v>214071062</v>
      </c>
      <c r="R110" s="2139">
        <v>-110849610</v>
      </c>
      <c r="S110" s="2139">
        <f>140432415+5</f>
        <v>140432420</v>
      </c>
      <c r="T110" s="2140">
        <f t="shared" si="30"/>
        <v>29582810</v>
      </c>
      <c r="U110" s="2139">
        <v>0</v>
      </c>
      <c r="V110" s="2139"/>
      <c r="W110" s="2139">
        <v>0</v>
      </c>
      <c r="X110" s="2139">
        <v>0</v>
      </c>
      <c r="Y110" s="2141">
        <f t="shared" si="31"/>
        <v>29582810</v>
      </c>
      <c r="Z110" s="2138">
        <f t="shared" si="32"/>
        <v>243653872</v>
      </c>
    </row>
    <row r="111" spans="2:26" s="549" customFormat="1" ht="12.75" thickBot="1">
      <c r="B111" s="616" t="s">
        <v>1250</v>
      </c>
      <c r="C111" s="617">
        <f>SUM(C105:C110)+C104+C96</f>
        <v>1713896622</v>
      </c>
      <c r="D111" s="617">
        <f>SUM(D105:D110)+D104+D96</f>
        <v>-4877387</v>
      </c>
      <c r="E111" s="617">
        <f>SUM(E105:E110)+E104+E96</f>
        <v>166502017</v>
      </c>
      <c r="F111" s="617">
        <f>SUM(F105:F110)+F104+F96</f>
        <v>161624630</v>
      </c>
      <c r="G111" s="617">
        <f t="shared" ref="G111:L111" si="33">SUM(G105:G110)+G104+G96</f>
        <v>-69988362</v>
      </c>
      <c r="H111" s="617">
        <f t="shared" si="33"/>
        <v>0</v>
      </c>
      <c r="I111" s="617">
        <f t="shared" si="33"/>
        <v>0</v>
      </c>
      <c r="J111" s="617">
        <f t="shared" si="33"/>
        <v>-161958</v>
      </c>
      <c r="K111" s="617">
        <f t="shared" si="33"/>
        <v>91474310</v>
      </c>
      <c r="L111" s="617">
        <f t="shared" si="33"/>
        <v>1805370932</v>
      </c>
      <c r="M111" s="576">
        <f t="shared" si="18"/>
        <v>0</v>
      </c>
      <c r="N111" s="562">
        <f t="shared" si="19"/>
        <v>0</v>
      </c>
      <c r="P111" s="2144" t="s">
        <v>1248</v>
      </c>
      <c r="Q111" s="2145">
        <f>+Q96+Q104+SUM(Q105:Q110)</f>
        <v>1713896622</v>
      </c>
      <c r="R111" s="2145">
        <f t="shared" ref="R111:Z111" si="34">+R96+R104+SUM(R105:R110)</f>
        <v>-4877387</v>
      </c>
      <c r="S111" s="2145">
        <f t="shared" si="34"/>
        <v>166502017</v>
      </c>
      <c r="T111" s="2145">
        <f t="shared" si="34"/>
        <v>161624630</v>
      </c>
      <c r="U111" s="2145">
        <f t="shared" si="34"/>
        <v>-69988362</v>
      </c>
      <c r="V111" s="2145">
        <f t="shared" si="34"/>
        <v>0</v>
      </c>
      <c r="W111" s="2145">
        <f t="shared" si="34"/>
        <v>0</v>
      </c>
      <c r="X111" s="2145">
        <f t="shared" si="34"/>
        <v>-161958</v>
      </c>
      <c r="Y111" s="2145">
        <f t="shared" si="34"/>
        <v>91474310</v>
      </c>
      <c r="Z111" s="2145">
        <f t="shared" si="34"/>
        <v>1805370932</v>
      </c>
    </row>
    <row r="112" spans="2:26">
      <c r="C112" s="557">
        <f>+C111-Q111</f>
        <v>0</v>
      </c>
      <c r="D112" s="557">
        <f t="shared" ref="D112:K112" si="35">+D111-R111</f>
        <v>0</v>
      </c>
      <c r="E112" s="557">
        <f t="shared" si="35"/>
        <v>0</v>
      </c>
      <c r="F112" s="557">
        <f t="shared" si="35"/>
        <v>0</v>
      </c>
      <c r="G112" s="557">
        <f t="shared" si="35"/>
        <v>0</v>
      </c>
      <c r="H112" s="557">
        <f t="shared" si="35"/>
        <v>0</v>
      </c>
      <c r="I112" s="557">
        <f t="shared" si="35"/>
        <v>0</v>
      </c>
      <c r="J112" s="557">
        <f t="shared" si="35"/>
        <v>0</v>
      </c>
      <c r="K112" s="557">
        <f t="shared" si="35"/>
        <v>0</v>
      </c>
      <c r="L112" s="557">
        <f>+L111-H24</f>
        <v>0</v>
      </c>
      <c r="M112" s="549"/>
      <c r="N112" s="549"/>
      <c r="O112" s="549"/>
      <c r="P112" s="549"/>
      <c r="Q112" s="549"/>
      <c r="R112" s="549"/>
      <c r="S112" s="549"/>
      <c r="T112" s="549"/>
      <c r="U112" s="549"/>
      <c r="V112" s="549"/>
      <c r="W112" s="549"/>
    </row>
    <row r="113" spans="2:21">
      <c r="F113" s="577">
        <v>0</v>
      </c>
      <c r="K113" s="562"/>
      <c r="L113" s="562"/>
      <c r="M113" s="549"/>
      <c r="N113" s="549"/>
      <c r="O113" s="549"/>
      <c r="P113" s="549"/>
      <c r="Q113" s="549"/>
      <c r="R113" s="549"/>
    </row>
    <row r="114" spans="2:21">
      <c r="B114" s="549" t="s">
        <v>1251</v>
      </c>
      <c r="K114" s="562"/>
      <c r="L114" s="562"/>
      <c r="M114" s="549"/>
      <c r="N114" s="549"/>
      <c r="O114" s="549"/>
      <c r="P114" s="549"/>
      <c r="Q114" s="549"/>
      <c r="R114" s="549"/>
    </row>
    <row r="115" spans="2:21" ht="12">
      <c r="B115" s="549" t="s">
        <v>1252</v>
      </c>
      <c r="C115" s="2706">
        <f>+C66</f>
        <v>45565</v>
      </c>
      <c r="D115" s="2706"/>
      <c r="G115" s="566"/>
      <c r="K115" s="562"/>
      <c r="L115" s="562"/>
      <c r="M115" s="549"/>
      <c r="N115" s="549"/>
      <c r="O115" s="549"/>
      <c r="P115" s="549"/>
      <c r="Q115" s="549"/>
      <c r="R115" s="549"/>
    </row>
    <row r="116" spans="2:21">
      <c r="K116" s="562"/>
      <c r="L116" s="562"/>
      <c r="M116" s="549"/>
      <c r="N116" s="549"/>
      <c r="O116" s="549"/>
      <c r="P116" s="549"/>
      <c r="Q116" s="549"/>
      <c r="R116" s="549"/>
    </row>
    <row r="117" spans="2:21" ht="92.25" customHeight="1">
      <c r="B117" s="2744" t="s">
        <v>1237</v>
      </c>
      <c r="C117" s="618" t="s">
        <v>1238</v>
      </c>
      <c r="D117" s="618" t="s">
        <v>1239</v>
      </c>
      <c r="E117" s="618" t="s">
        <v>1240</v>
      </c>
      <c r="F117" s="618" t="s">
        <v>1241</v>
      </c>
      <c r="G117" s="618" t="s">
        <v>1243</v>
      </c>
      <c r="H117" s="618" t="s">
        <v>1244</v>
      </c>
      <c r="I117" s="618" t="s">
        <v>1245</v>
      </c>
      <c r="J117" s="618" t="s">
        <v>1249</v>
      </c>
      <c r="K117" s="618" t="s">
        <v>1247</v>
      </c>
      <c r="L117" s="549"/>
      <c r="M117" s="557"/>
      <c r="N117" s="562"/>
      <c r="O117" s="549"/>
      <c r="P117" s="549"/>
      <c r="Q117" s="549"/>
      <c r="R117" s="549"/>
      <c r="S117" s="549"/>
      <c r="T117" s="549"/>
      <c r="U117" s="549"/>
    </row>
    <row r="118" spans="2:21">
      <c r="B118" s="2745"/>
      <c r="C118" s="618" t="s">
        <v>967</v>
      </c>
      <c r="D118" s="619" t="s">
        <v>967</v>
      </c>
      <c r="E118" s="619" t="s">
        <v>967</v>
      </c>
      <c r="F118" s="619" t="s">
        <v>967</v>
      </c>
      <c r="G118" s="619" t="s">
        <v>967</v>
      </c>
      <c r="H118" s="619" t="s">
        <v>967</v>
      </c>
      <c r="I118" s="619" t="s">
        <v>967</v>
      </c>
      <c r="J118" s="619" t="s">
        <v>967</v>
      </c>
      <c r="K118" s="618" t="s">
        <v>967</v>
      </c>
      <c r="L118" s="549"/>
      <c r="M118" s="557"/>
      <c r="N118" s="562"/>
      <c r="O118" s="549"/>
      <c r="P118" s="549"/>
      <c r="Q118" s="549"/>
      <c r="R118" s="549"/>
      <c r="S118" s="549"/>
      <c r="T118" s="549"/>
      <c r="U118" s="549"/>
    </row>
    <row r="119" spans="2:21" ht="12">
      <c r="B119" s="620" t="s">
        <v>382</v>
      </c>
      <c r="C119" s="600">
        <f>+K143</f>
        <v>358539292</v>
      </c>
      <c r="D119" s="2126">
        <v>0</v>
      </c>
      <c r="E119" s="2126">
        <v>0</v>
      </c>
      <c r="F119" s="600">
        <f>+E119+D119</f>
        <v>0</v>
      </c>
      <c r="G119" s="601" t="s">
        <v>1983</v>
      </c>
      <c r="H119" s="601">
        <v>0</v>
      </c>
      <c r="I119" s="601">
        <v>0</v>
      </c>
      <c r="J119" s="600">
        <f>SUM(F119:I119)</f>
        <v>0</v>
      </c>
      <c r="K119" s="600">
        <f>+J119+C119</f>
        <v>358539292</v>
      </c>
      <c r="L119" s="569">
        <f>+K119-C7</f>
        <v>0</v>
      </c>
      <c r="M119" s="557"/>
      <c r="N119" s="562"/>
      <c r="O119" s="549"/>
      <c r="P119" s="549"/>
      <c r="Q119" s="549"/>
      <c r="R119" s="549"/>
      <c r="S119" s="549"/>
      <c r="T119" s="549"/>
      <c r="U119" s="549"/>
    </row>
    <row r="120" spans="2:21" ht="12">
      <c r="B120" s="620" t="s">
        <v>1217</v>
      </c>
      <c r="C120" s="600">
        <f>+K144</f>
        <v>93870006</v>
      </c>
      <c r="D120" s="1510">
        <v>2213813</v>
      </c>
      <c r="E120" s="1510">
        <v>116156</v>
      </c>
      <c r="F120" s="600">
        <f>+E120+D120</f>
        <v>2329969</v>
      </c>
      <c r="G120" s="601">
        <v>0</v>
      </c>
      <c r="H120" s="601" t="s">
        <v>1983</v>
      </c>
      <c r="I120" s="601">
        <v>0</v>
      </c>
      <c r="J120" s="600">
        <f t="shared" ref="J120:J135" si="36">SUM(F120:I120)</f>
        <v>2329969</v>
      </c>
      <c r="K120" s="600">
        <f>+J120+C120</f>
        <v>96199975</v>
      </c>
      <c r="L120" s="569">
        <f t="shared" ref="L120:L137" si="37">+K120-C8</f>
        <v>0</v>
      </c>
      <c r="M120" s="557"/>
      <c r="N120" s="562"/>
      <c r="O120" s="549"/>
      <c r="P120" s="549"/>
      <c r="Q120" s="549"/>
      <c r="R120" s="549"/>
      <c r="S120" s="549"/>
      <c r="T120" s="549"/>
      <c r="U120" s="549"/>
    </row>
    <row r="121" spans="2:21">
      <c r="B121" s="614" t="s">
        <v>1215</v>
      </c>
      <c r="C121" s="621">
        <f t="shared" ref="C121:K121" si="38">SUM(C119:C120)</f>
        <v>452409298</v>
      </c>
      <c r="D121" s="621">
        <f t="shared" si="38"/>
        <v>2213813</v>
      </c>
      <c r="E121" s="621">
        <f t="shared" si="38"/>
        <v>116156</v>
      </c>
      <c r="F121" s="621">
        <f t="shared" si="38"/>
        <v>2329969</v>
      </c>
      <c r="G121" s="621">
        <f t="shared" si="38"/>
        <v>0</v>
      </c>
      <c r="H121" s="621">
        <f t="shared" si="38"/>
        <v>0</v>
      </c>
      <c r="I121" s="621">
        <f t="shared" si="38"/>
        <v>0</v>
      </c>
      <c r="J121" s="621">
        <f t="shared" si="38"/>
        <v>2329969</v>
      </c>
      <c r="K121" s="621">
        <f t="shared" si="38"/>
        <v>454739267</v>
      </c>
      <c r="L121" s="569">
        <f t="shared" si="37"/>
        <v>0</v>
      </c>
      <c r="M121" s="557"/>
      <c r="N121" s="562"/>
      <c r="O121" s="549"/>
      <c r="P121" s="549"/>
      <c r="Q121" s="549"/>
      <c r="R121" s="549"/>
      <c r="S121" s="549"/>
      <c r="T121" s="549"/>
      <c r="U121" s="549"/>
    </row>
    <row r="122" spans="2:21">
      <c r="B122" s="620" t="s">
        <v>386</v>
      </c>
      <c r="C122" s="600">
        <f t="shared" ref="C122:C135" si="39">+K146</f>
        <v>51946102</v>
      </c>
      <c r="D122" s="601">
        <v>1482428</v>
      </c>
      <c r="E122" s="601">
        <v>98553</v>
      </c>
      <c r="F122" s="600">
        <f t="shared" ref="F122:F134" si="40">+E122+D122</f>
        <v>1580981</v>
      </c>
      <c r="G122" s="601">
        <v>0</v>
      </c>
      <c r="H122" s="601">
        <v>0</v>
      </c>
      <c r="I122" s="601">
        <v>0</v>
      </c>
      <c r="J122" s="600">
        <f t="shared" si="36"/>
        <v>1580981</v>
      </c>
      <c r="K122" s="600">
        <f t="shared" ref="K122:K135" si="41">+J122+C122</f>
        <v>53527083</v>
      </c>
      <c r="L122" s="569">
        <f t="shared" si="37"/>
        <v>0</v>
      </c>
      <c r="M122" s="557"/>
      <c r="N122" s="562"/>
      <c r="O122" s="549"/>
      <c r="P122" s="549"/>
      <c r="Q122" s="549"/>
      <c r="R122" s="549"/>
      <c r="S122" s="549"/>
      <c r="T122" s="549"/>
      <c r="U122" s="549"/>
    </row>
    <row r="123" spans="2:21">
      <c r="B123" s="620" t="s">
        <v>388</v>
      </c>
      <c r="C123" s="600">
        <f t="shared" si="39"/>
        <v>466749178</v>
      </c>
      <c r="D123" s="601">
        <v>5301533</v>
      </c>
      <c r="E123" s="601">
        <v>290055</v>
      </c>
      <c r="F123" s="600">
        <f t="shared" si="40"/>
        <v>5591588</v>
      </c>
      <c r="G123" s="601">
        <v>0</v>
      </c>
      <c r="H123" s="601">
        <v>0</v>
      </c>
      <c r="I123" s="601">
        <v>0</v>
      </c>
      <c r="J123" s="600">
        <f t="shared" si="36"/>
        <v>5591588</v>
      </c>
      <c r="K123" s="600">
        <f t="shared" si="41"/>
        <v>472340766</v>
      </c>
      <c r="L123" s="569">
        <f t="shared" si="37"/>
        <v>0</v>
      </c>
      <c r="M123" s="557"/>
      <c r="N123" s="562"/>
      <c r="O123" s="549"/>
      <c r="P123" s="549"/>
      <c r="Q123" s="549"/>
      <c r="R123" s="549"/>
      <c r="S123" s="549"/>
      <c r="T123" s="549"/>
      <c r="U123" s="549"/>
    </row>
    <row r="124" spans="2:21">
      <c r="B124" s="620" t="s">
        <v>390</v>
      </c>
      <c r="C124" s="600">
        <f t="shared" si="39"/>
        <v>563035583</v>
      </c>
      <c r="D124" s="601">
        <v>15802709</v>
      </c>
      <c r="E124" s="601">
        <v>4046615</v>
      </c>
      <c r="F124" s="600">
        <f t="shared" si="40"/>
        <v>19849324</v>
      </c>
      <c r="G124" s="601">
        <v>0</v>
      </c>
      <c r="H124" s="601">
        <v>0</v>
      </c>
      <c r="I124" s="601">
        <v>0</v>
      </c>
      <c r="J124" s="600">
        <f t="shared" si="36"/>
        <v>19849324</v>
      </c>
      <c r="K124" s="600">
        <f t="shared" si="41"/>
        <v>582884907</v>
      </c>
      <c r="L124" s="569">
        <f t="shared" si="37"/>
        <v>0</v>
      </c>
      <c r="M124" s="557"/>
      <c r="N124" s="562"/>
      <c r="O124" s="549"/>
      <c r="P124" s="549"/>
      <c r="Q124" s="549"/>
      <c r="R124" s="549"/>
      <c r="S124" s="549"/>
      <c r="T124" s="549"/>
      <c r="U124" s="549"/>
    </row>
    <row r="125" spans="2:21">
      <c r="B125" s="622" t="s">
        <v>392</v>
      </c>
      <c r="C125" s="600">
        <f t="shared" si="39"/>
        <v>545282177</v>
      </c>
      <c r="D125" s="601">
        <v>12046119</v>
      </c>
      <c r="E125" s="601">
        <v>981424</v>
      </c>
      <c r="F125" s="600">
        <f t="shared" si="40"/>
        <v>13027543</v>
      </c>
      <c r="G125" s="601">
        <v>0</v>
      </c>
      <c r="H125" s="601">
        <v>0</v>
      </c>
      <c r="I125" s="601">
        <v>0</v>
      </c>
      <c r="J125" s="600">
        <f t="shared" si="36"/>
        <v>13027543</v>
      </c>
      <c r="K125" s="600">
        <f t="shared" si="41"/>
        <v>558309720</v>
      </c>
      <c r="L125" s="569">
        <f t="shared" si="37"/>
        <v>0</v>
      </c>
      <c r="M125" s="557"/>
      <c r="N125" s="562"/>
      <c r="O125" s="549"/>
      <c r="P125" s="549"/>
      <c r="Q125" s="549"/>
      <c r="R125" s="549"/>
      <c r="S125" s="549"/>
      <c r="T125" s="549"/>
      <c r="U125" s="549"/>
    </row>
    <row r="126" spans="2:21">
      <c r="B126" s="622" t="s">
        <v>394</v>
      </c>
      <c r="C126" s="600">
        <f t="shared" si="39"/>
        <v>238535888</v>
      </c>
      <c r="D126" s="601">
        <v>2737030</v>
      </c>
      <c r="E126" s="601">
        <v>21580</v>
      </c>
      <c r="F126" s="600">
        <f t="shared" si="40"/>
        <v>2758610</v>
      </c>
      <c r="G126" s="601">
        <v>0</v>
      </c>
      <c r="H126" s="601">
        <v>0</v>
      </c>
      <c r="I126" s="601">
        <v>0</v>
      </c>
      <c r="J126" s="600">
        <f t="shared" si="36"/>
        <v>2758610</v>
      </c>
      <c r="K126" s="600">
        <f t="shared" si="41"/>
        <v>241294498</v>
      </c>
      <c r="L126" s="569">
        <f t="shared" si="37"/>
        <v>0</v>
      </c>
      <c r="M126" s="557"/>
      <c r="N126" s="562"/>
      <c r="O126" s="549"/>
      <c r="P126" s="549"/>
      <c r="Q126" s="549"/>
      <c r="R126" s="549"/>
      <c r="S126" s="549"/>
      <c r="T126" s="549"/>
      <c r="U126" s="549"/>
    </row>
    <row r="127" spans="2:21">
      <c r="B127" s="620" t="s">
        <v>1218</v>
      </c>
      <c r="C127" s="600">
        <f t="shared" si="39"/>
        <v>194785707</v>
      </c>
      <c r="D127" s="601">
        <v>5731356</v>
      </c>
      <c r="E127" s="601">
        <v>811557</v>
      </c>
      <c r="F127" s="600">
        <f t="shared" si="40"/>
        <v>6542913</v>
      </c>
      <c r="G127" s="601">
        <v>0</v>
      </c>
      <c r="H127" s="601">
        <v>0</v>
      </c>
      <c r="I127" s="601">
        <v>0</v>
      </c>
      <c r="J127" s="600">
        <f t="shared" si="36"/>
        <v>6542913</v>
      </c>
      <c r="K127" s="600">
        <f t="shared" si="41"/>
        <v>201328620</v>
      </c>
      <c r="L127" s="569">
        <f t="shared" si="37"/>
        <v>0</v>
      </c>
      <c r="M127" s="557"/>
      <c r="N127" s="562"/>
      <c r="O127" s="549"/>
      <c r="P127" s="549"/>
      <c r="Q127" s="549"/>
      <c r="R127" s="549"/>
      <c r="S127" s="549"/>
      <c r="T127" s="549"/>
    </row>
    <row r="128" spans="2:21">
      <c r="B128" s="620" t="s">
        <v>1219</v>
      </c>
      <c r="C128" s="600">
        <f t="shared" si="39"/>
        <v>1856850</v>
      </c>
      <c r="D128" s="601">
        <v>0</v>
      </c>
      <c r="E128" s="601">
        <v>0</v>
      </c>
      <c r="F128" s="600">
        <f t="shared" si="40"/>
        <v>0</v>
      </c>
      <c r="G128" s="601">
        <v>0</v>
      </c>
      <c r="H128" s="601">
        <v>0</v>
      </c>
      <c r="I128" s="601">
        <v>0</v>
      </c>
      <c r="J128" s="600">
        <f t="shared" si="36"/>
        <v>0</v>
      </c>
      <c r="K128" s="600">
        <f t="shared" si="41"/>
        <v>1856850</v>
      </c>
      <c r="L128" s="569">
        <f t="shared" si="37"/>
        <v>0</v>
      </c>
      <c r="M128" s="557"/>
      <c r="N128" s="562"/>
      <c r="O128" s="549"/>
      <c r="P128" s="549"/>
      <c r="Q128" s="549"/>
      <c r="R128" s="549"/>
      <c r="S128" s="549"/>
      <c r="T128" s="549"/>
    </row>
    <row r="129" spans="2:25">
      <c r="B129" s="614" t="s">
        <v>1216</v>
      </c>
      <c r="C129" s="621">
        <f t="shared" ref="C129:K129" si="42">SUM(C122:C128)</f>
        <v>2062191485</v>
      </c>
      <c r="D129" s="621">
        <f t="shared" si="42"/>
        <v>43101175</v>
      </c>
      <c r="E129" s="621">
        <f t="shared" si="42"/>
        <v>6249784</v>
      </c>
      <c r="F129" s="621">
        <f t="shared" si="42"/>
        <v>49350959</v>
      </c>
      <c r="G129" s="621">
        <f t="shared" si="42"/>
        <v>0</v>
      </c>
      <c r="H129" s="621">
        <f t="shared" si="42"/>
        <v>0</v>
      </c>
      <c r="I129" s="621">
        <f t="shared" si="42"/>
        <v>0</v>
      </c>
      <c r="J129" s="621">
        <f t="shared" si="42"/>
        <v>49350959</v>
      </c>
      <c r="K129" s="621">
        <f t="shared" si="42"/>
        <v>2111542444</v>
      </c>
      <c r="L129" s="569">
        <f t="shared" si="37"/>
        <v>0</v>
      </c>
      <c r="M129" s="557"/>
      <c r="N129" s="562"/>
      <c r="O129" s="549"/>
      <c r="P129" s="549"/>
      <c r="Q129" s="549"/>
      <c r="R129" s="549"/>
      <c r="S129" s="549"/>
      <c r="T129" s="549"/>
    </row>
    <row r="130" spans="2:25">
      <c r="B130" s="620" t="s">
        <v>1220</v>
      </c>
      <c r="C130" s="600">
        <f t="shared" si="39"/>
        <v>456415825</v>
      </c>
      <c r="D130" s="601">
        <f>16853607-45738</f>
        <v>16807869</v>
      </c>
      <c r="E130" s="601">
        <v>536895</v>
      </c>
      <c r="F130" s="600">
        <f t="shared" si="40"/>
        <v>17344764</v>
      </c>
      <c r="G130" s="601">
        <v>0</v>
      </c>
      <c r="H130" s="601" t="s">
        <v>1983</v>
      </c>
      <c r="I130" s="601">
        <f>+'[33]Nic 16 PPyE'!$H$138</f>
        <v>-5849626</v>
      </c>
      <c r="J130" s="600">
        <f t="shared" si="36"/>
        <v>11495138</v>
      </c>
      <c r="K130" s="600">
        <f t="shared" si="41"/>
        <v>467910963</v>
      </c>
      <c r="L130" s="569">
        <f t="shared" si="37"/>
        <v>0</v>
      </c>
      <c r="M130" s="557"/>
      <c r="N130" s="562"/>
      <c r="O130" s="549"/>
      <c r="P130" s="549"/>
      <c r="Q130" s="549"/>
      <c r="R130" s="549"/>
      <c r="S130" s="549"/>
      <c r="T130" s="549"/>
      <c r="U130" s="549"/>
    </row>
    <row r="131" spans="2:25">
      <c r="B131" s="622" t="s">
        <v>1221</v>
      </c>
      <c r="C131" s="600">
        <f t="shared" si="39"/>
        <v>5674298</v>
      </c>
      <c r="D131" s="601">
        <v>37886</v>
      </c>
      <c r="E131" s="601">
        <v>59852</v>
      </c>
      <c r="F131" s="600">
        <f t="shared" si="40"/>
        <v>97738</v>
      </c>
      <c r="G131" s="601">
        <v>0</v>
      </c>
      <c r="H131" s="601">
        <v>0</v>
      </c>
      <c r="I131" s="601">
        <v>0</v>
      </c>
      <c r="J131" s="600">
        <f t="shared" si="36"/>
        <v>97738</v>
      </c>
      <c r="K131" s="600">
        <f t="shared" si="41"/>
        <v>5772036</v>
      </c>
      <c r="L131" s="569">
        <f t="shared" si="37"/>
        <v>0</v>
      </c>
      <c r="M131" s="557"/>
      <c r="N131" s="562"/>
      <c r="O131" s="549"/>
      <c r="P131" s="549"/>
      <c r="Q131" s="549"/>
      <c r="R131" s="549"/>
      <c r="S131" s="549"/>
      <c r="T131" s="549"/>
      <c r="U131" s="549"/>
    </row>
    <row r="132" spans="2:25">
      <c r="B132" s="622" t="s">
        <v>1222</v>
      </c>
      <c r="C132" s="600">
        <f t="shared" si="39"/>
        <v>6655123</v>
      </c>
      <c r="D132" s="601">
        <f>106352-33667</f>
        <v>72685</v>
      </c>
      <c r="E132" s="601">
        <v>16348</v>
      </c>
      <c r="F132" s="600">
        <f t="shared" si="40"/>
        <v>89033</v>
      </c>
      <c r="G132" s="601">
        <v>0</v>
      </c>
      <c r="H132" s="601">
        <v>0</v>
      </c>
      <c r="I132" s="601">
        <v>0</v>
      </c>
      <c r="J132" s="600">
        <f t="shared" si="36"/>
        <v>89033</v>
      </c>
      <c r="K132" s="600">
        <f t="shared" si="41"/>
        <v>6744156</v>
      </c>
      <c r="L132" s="569">
        <f t="shared" si="37"/>
        <v>0</v>
      </c>
      <c r="M132" s="557"/>
      <c r="N132" s="562"/>
      <c r="O132" s="549"/>
      <c r="P132" s="549"/>
      <c r="Q132" s="549"/>
      <c r="R132" s="549"/>
      <c r="S132" s="549"/>
      <c r="T132" s="549"/>
      <c r="U132" s="549"/>
    </row>
    <row r="133" spans="2:25">
      <c r="B133" s="620" t="s">
        <v>1223</v>
      </c>
      <c r="C133" s="600">
        <f t="shared" si="39"/>
        <v>15150747</v>
      </c>
      <c r="D133" s="601">
        <f>193343-9948</f>
        <v>183395</v>
      </c>
      <c r="E133" s="601">
        <v>191671</v>
      </c>
      <c r="F133" s="600">
        <f t="shared" si="40"/>
        <v>375066</v>
      </c>
      <c r="G133" s="601">
        <v>0</v>
      </c>
      <c r="H133" s="601">
        <v>0</v>
      </c>
      <c r="I133" s="601">
        <v>0</v>
      </c>
      <c r="J133" s="600">
        <f t="shared" si="36"/>
        <v>375066</v>
      </c>
      <c r="K133" s="600">
        <f t="shared" si="41"/>
        <v>15525813</v>
      </c>
      <c r="L133" s="569">
        <f t="shared" si="37"/>
        <v>0</v>
      </c>
      <c r="M133" s="557"/>
      <c r="N133" s="562"/>
      <c r="O133" s="549"/>
      <c r="P133" s="549"/>
      <c r="Q133" s="549"/>
      <c r="R133" s="549"/>
      <c r="S133" s="549"/>
      <c r="T133" s="549"/>
      <c r="U133" s="549"/>
    </row>
    <row r="134" spans="2:25">
      <c r="B134" s="620" t="s">
        <v>1224</v>
      </c>
      <c r="C134" s="600">
        <f t="shared" si="39"/>
        <v>1968047</v>
      </c>
      <c r="D134" s="601">
        <v>0</v>
      </c>
      <c r="E134" s="601">
        <v>0</v>
      </c>
      <c r="F134" s="600">
        <f t="shared" si="40"/>
        <v>0</v>
      </c>
      <c r="G134" s="601">
        <v>0</v>
      </c>
      <c r="H134" s="601">
        <v>0</v>
      </c>
      <c r="I134" s="601">
        <v>0</v>
      </c>
      <c r="J134" s="600">
        <f t="shared" si="36"/>
        <v>0</v>
      </c>
      <c r="K134" s="600">
        <f t="shared" si="41"/>
        <v>1968047</v>
      </c>
      <c r="L134" s="569">
        <f t="shared" si="37"/>
        <v>0</v>
      </c>
      <c r="M134" s="557"/>
      <c r="N134" s="562"/>
      <c r="O134" s="549"/>
      <c r="P134" s="549"/>
      <c r="Q134" s="549"/>
      <c r="R134" s="549"/>
      <c r="S134" s="549"/>
      <c r="T134" s="549"/>
      <c r="U134" s="549"/>
    </row>
    <row r="135" spans="2:25">
      <c r="B135" s="620" t="s">
        <v>1225</v>
      </c>
      <c r="C135" s="600">
        <f t="shared" si="39"/>
        <v>243653872</v>
      </c>
      <c r="D135" s="601">
        <v>-63853237</v>
      </c>
      <c r="E135" s="601">
        <v>89429155</v>
      </c>
      <c r="F135" s="600">
        <f>+E135+D135</f>
        <v>25575918</v>
      </c>
      <c r="G135" s="601">
        <v>0</v>
      </c>
      <c r="H135" s="601">
        <v>0</v>
      </c>
      <c r="I135" s="601">
        <v>-369304</v>
      </c>
      <c r="J135" s="600">
        <f t="shared" si="36"/>
        <v>25206614</v>
      </c>
      <c r="K135" s="600">
        <f t="shared" si="41"/>
        <v>268860486</v>
      </c>
      <c r="L135" s="569">
        <f t="shared" si="37"/>
        <v>0</v>
      </c>
      <c r="M135" s="557"/>
      <c r="N135" s="562"/>
      <c r="O135" s="549"/>
      <c r="P135" s="549"/>
      <c r="Q135" s="549"/>
      <c r="R135" s="549"/>
      <c r="S135" s="549"/>
      <c r="T135" s="549"/>
      <c r="U135" s="549"/>
    </row>
    <row r="136" spans="2:25" s="549" customFormat="1">
      <c r="B136" s="623" t="s">
        <v>1253</v>
      </c>
      <c r="C136" s="609">
        <f>SUM(C130:C135)+C129+C121</f>
        <v>3244118695</v>
      </c>
      <c r="D136" s="609">
        <f t="shared" ref="D136:K136" si="43">SUM(D130:D135)+D129+D121</f>
        <v>-1436414</v>
      </c>
      <c r="E136" s="609">
        <f t="shared" si="43"/>
        <v>96599861</v>
      </c>
      <c r="F136" s="609">
        <f t="shared" si="43"/>
        <v>95163447</v>
      </c>
      <c r="G136" s="609">
        <f t="shared" si="43"/>
        <v>0</v>
      </c>
      <c r="H136" s="609">
        <f t="shared" si="43"/>
        <v>0</v>
      </c>
      <c r="I136" s="609">
        <f t="shared" si="43"/>
        <v>-6218930</v>
      </c>
      <c r="J136" s="609">
        <f t="shared" si="43"/>
        <v>88944517</v>
      </c>
      <c r="K136" s="609">
        <f t="shared" si="43"/>
        <v>3333063212</v>
      </c>
      <c r="L136" s="569">
        <f t="shared" si="37"/>
        <v>0</v>
      </c>
      <c r="M136" s="562"/>
      <c r="N136" s="562"/>
    </row>
    <row r="137" spans="2:25" s="549" customFormat="1">
      <c r="B137" s="570"/>
      <c r="C137" s="571">
        <f>+C136-D24</f>
        <v>0</v>
      </c>
      <c r="D137" s="571"/>
      <c r="E137" s="571"/>
      <c r="F137" s="571"/>
      <c r="G137" s="571"/>
      <c r="H137" s="571"/>
      <c r="I137" s="571"/>
      <c r="J137" s="571"/>
      <c r="K137" s="572">
        <f>+K136-C24</f>
        <v>0</v>
      </c>
      <c r="L137" s="569">
        <f t="shared" si="37"/>
        <v>0</v>
      </c>
      <c r="M137" s="562"/>
    </row>
    <row r="138" spans="2:25">
      <c r="B138" s="549"/>
      <c r="C138" s="557"/>
      <c r="I138" s="557"/>
      <c r="K138" s="547"/>
      <c r="M138" s="562"/>
      <c r="N138" s="549"/>
      <c r="O138" s="549"/>
      <c r="P138" s="549"/>
      <c r="Q138" s="549"/>
      <c r="R138" s="549"/>
      <c r="S138" s="549"/>
    </row>
    <row r="139" spans="2:25" ht="12">
      <c r="B139" s="549" t="s">
        <v>1254</v>
      </c>
      <c r="C139" s="2706">
        <v>45291</v>
      </c>
      <c r="D139" s="2706"/>
      <c r="I139" s="557"/>
      <c r="K139" s="547"/>
      <c r="M139" s="562"/>
      <c r="N139" s="549"/>
      <c r="O139" s="549"/>
      <c r="P139" s="549"/>
      <c r="Q139" s="549"/>
      <c r="R139" s="549"/>
      <c r="S139" s="549"/>
    </row>
    <row r="140" spans="2:25">
      <c r="C140" s="557"/>
      <c r="K140" s="547"/>
      <c r="M140" s="562"/>
      <c r="N140" s="549"/>
      <c r="O140" s="549"/>
      <c r="P140" s="549"/>
      <c r="Q140" s="549"/>
      <c r="R140" s="549"/>
      <c r="S140" s="549"/>
    </row>
    <row r="141" spans="2:25" ht="55.5" customHeight="1">
      <c r="B141" s="2778" t="s">
        <v>1237</v>
      </c>
      <c r="C141" s="595" t="s">
        <v>1238</v>
      </c>
      <c r="D141" s="595" t="s">
        <v>1239</v>
      </c>
      <c r="E141" s="595" t="s">
        <v>1240</v>
      </c>
      <c r="F141" s="618" t="s">
        <v>1241</v>
      </c>
      <c r="G141" s="596" t="s">
        <v>1243</v>
      </c>
      <c r="H141" s="596" t="s">
        <v>1244</v>
      </c>
      <c r="I141" s="595" t="s">
        <v>1245</v>
      </c>
      <c r="J141" s="618" t="s">
        <v>1249</v>
      </c>
      <c r="K141" s="595" t="s">
        <v>1247</v>
      </c>
      <c r="L141" s="549"/>
      <c r="M141" s="557"/>
      <c r="N141" s="562"/>
      <c r="O141" s="549"/>
      <c r="P141" s="2721" t="s">
        <v>1237</v>
      </c>
      <c r="Q141" s="2146" t="s">
        <v>1238</v>
      </c>
      <c r="R141" s="2146" t="s">
        <v>1239</v>
      </c>
      <c r="S141" s="2146" t="s">
        <v>1240</v>
      </c>
      <c r="T141" s="2147" t="s">
        <v>1241</v>
      </c>
      <c r="U141" s="2148" t="s">
        <v>1243</v>
      </c>
      <c r="V141" s="2148" t="s">
        <v>1244</v>
      </c>
      <c r="W141" s="2146" t="s">
        <v>1245</v>
      </c>
      <c r="X141" s="2147" t="s">
        <v>1249</v>
      </c>
      <c r="Y141" s="2146" t="s">
        <v>1247</v>
      </c>
    </row>
    <row r="142" spans="2:25" ht="12">
      <c r="B142" s="2778"/>
      <c r="C142" s="595" t="s">
        <v>967</v>
      </c>
      <c r="D142" s="595" t="s">
        <v>967</v>
      </c>
      <c r="E142" s="595" t="s">
        <v>967</v>
      </c>
      <c r="F142" s="619" t="s">
        <v>967</v>
      </c>
      <c r="G142" s="595" t="s">
        <v>967</v>
      </c>
      <c r="H142" s="597" t="s">
        <v>967</v>
      </c>
      <c r="I142" s="595" t="s">
        <v>967</v>
      </c>
      <c r="J142" s="595" t="s">
        <v>967</v>
      </c>
      <c r="K142" s="624" t="s">
        <v>967</v>
      </c>
      <c r="L142" s="549"/>
      <c r="M142" s="557"/>
      <c r="N142" s="562"/>
      <c r="O142" s="549"/>
      <c r="P142" s="2722"/>
      <c r="Q142" s="2121" t="s">
        <v>967</v>
      </c>
      <c r="R142" s="2121" t="s">
        <v>967</v>
      </c>
      <c r="S142" s="2121" t="s">
        <v>967</v>
      </c>
      <c r="T142" s="2149" t="s">
        <v>967</v>
      </c>
      <c r="U142" s="2121" t="s">
        <v>967</v>
      </c>
      <c r="V142" s="2122" t="s">
        <v>967</v>
      </c>
      <c r="W142" s="2121" t="s">
        <v>967</v>
      </c>
      <c r="X142" s="2121" t="s">
        <v>967</v>
      </c>
      <c r="Y142" s="2150" t="s">
        <v>967</v>
      </c>
    </row>
    <row r="143" spans="2:25" ht="12">
      <c r="B143" s="599" t="s">
        <v>382</v>
      </c>
      <c r="C143" s="600">
        <f>+'[17]N13 PPE'!C143</f>
        <v>358821969</v>
      </c>
      <c r="D143" s="601">
        <f>+'[17]N13 PPE'!D143</f>
        <v>1022</v>
      </c>
      <c r="E143" s="601">
        <f>+'[17]N13 PPE'!E143</f>
        <v>-193997</v>
      </c>
      <c r="F143" s="603">
        <f>+E143+D143</f>
        <v>-192975</v>
      </c>
      <c r="G143" s="601">
        <v>0</v>
      </c>
      <c r="H143" s="601">
        <v>0</v>
      </c>
      <c r="I143" s="601">
        <f>+'[17]N13 PPE'!$I$143</f>
        <v>-89702</v>
      </c>
      <c r="J143" s="603">
        <f t="shared" ref="J143:J159" si="44">SUM(F143:I143)</f>
        <v>-282677</v>
      </c>
      <c r="K143" s="600">
        <f t="shared" ref="K143:K159" si="45">+C143+J143</f>
        <v>358539292</v>
      </c>
      <c r="L143" s="569">
        <f>+K143-D7</f>
        <v>0</v>
      </c>
      <c r="M143" s="557">
        <f>K143-C119</f>
        <v>0</v>
      </c>
      <c r="N143" s="562">
        <v>0</v>
      </c>
      <c r="O143" s="549"/>
      <c r="P143" s="2130" t="s">
        <v>382</v>
      </c>
      <c r="Q143" s="2131">
        <v>358821974</v>
      </c>
      <c r="R143" s="1510">
        <v>1022</v>
      </c>
      <c r="S143" s="1510">
        <f>-193997-5</f>
        <v>-194002</v>
      </c>
      <c r="T143" s="2133">
        <f>+R143+S143</f>
        <v>-192980</v>
      </c>
      <c r="U143" s="2126">
        <v>0</v>
      </c>
      <c r="V143" s="2126">
        <v>0</v>
      </c>
      <c r="W143" s="2126">
        <v>-89702</v>
      </c>
      <c r="X143" s="2133">
        <f t="shared" ref="X143:X158" si="46">SUM(T143:W143)</f>
        <v>-282682</v>
      </c>
      <c r="Y143" s="2133">
        <f t="shared" ref="Y143:Y159" si="47">Q143+X143</f>
        <v>358539292</v>
      </c>
    </row>
    <row r="144" spans="2:25" ht="12">
      <c r="B144" s="599" t="s">
        <v>1217</v>
      </c>
      <c r="C144" s="600">
        <f>+'[17]N13 PPE'!C144</f>
        <v>90671513</v>
      </c>
      <c r="D144" s="601">
        <f>+'[17]N13 PPE'!D144</f>
        <v>2579493</v>
      </c>
      <c r="E144" s="601">
        <f>+'[17]N13 PPE'!E144</f>
        <v>619000</v>
      </c>
      <c r="F144" s="603">
        <f t="shared" ref="F144:F159" si="48">+E144+D144</f>
        <v>3198493</v>
      </c>
      <c r="G144" s="601">
        <v>0</v>
      </c>
      <c r="H144" s="601">
        <v>0</v>
      </c>
      <c r="I144" s="601">
        <v>0</v>
      </c>
      <c r="J144" s="603">
        <f t="shared" si="44"/>
        <v>3198493</v>
      </c>
      <c r="K144" s="600">
        <f t="shared" si="45"/>
        <v>93870006</v>
      </c>
      <c r="L144" s="569">
        <f t="shared" ref="L144:L160" si="49">+K144-D8</f>
        <v>0</v>
      </c>
      <c r="M144" s="557">
        <f t="shared" ref="M144:M160" si="50">K144-C120</f>
        <v>0</v>
      </c>
      <c r="N144" s="562"/>
      <c r="O144" s="549"/>
      <c r="P144" s="2130" t="s">
        <v>1217</v>
      </c>
      <c r="Q144" s="2131">
        <v>90671513</v>
      </c>
      <c r="R144" s="1510">
        <v>2579493</v>
      </c>
      <c r="S144" s="1510">
        <v>619000</v>
      </c>
      <c r="T144" s="2133">
        <f>+R144+S144</f>
        <v>3198493</v>
      </c>
      <c r="U144" s="1510">
        <v>0</v>
      </c>
      <c r="V144" s="1510">
        <v>0</v>
      </c>
      <c r="W144" s="1510">
        <v>0</v>
      </c>
      <c r="X144" s="2133">
        <f t="shared" si="46"/>
        <v>3198493</v>
      </c>
      <c r="Y144" s="2131">
        <f t="shared" si="47"/>
        <v>93870006</v>
      </c>
    </row>
    <row r="145" spans="2:25" s="549" customFormat="1" ht="12">
      <c r="B145" s="614" t="s">
        <v>1215</v>
      </c>
      <c r="C145" s="621">
        <f>SUM(C143:C144)</f>
        <v>449493482</v>
      </c>
      <c r="D145" s="621">
        <f t="shared" ref="D145:K145" si="51">+R145</f>
        <v>2580515</v>
      </c>
      <c r="E145" s="621">
        <f t="shared" si="51"/>
        <v>424998</v>
      </c>
      <c r="F145" s="621">
        <f t="shared" si="51"/>
        <v>3005513</v>
      </c>
      <c r="G145" s="621">
        <f t="shared" si="51"/>
        <v>0</v>
      </c>
      <c r="H145" s="621">
        <f t="shared" si="51"/>
        <v>0</v>
      </c>
      <c r="I145" s="621">
        <f t="shared" si="51"/>
        <v>-89702</v>
      </c>
      <c r="J145" s="621">
        <f t="shared" si="51"/>
        <v>2915811</v>
      </c>
      <c r="K145" s="621">
        <f t="shared" si="51"/>
        <v>452409298</v>
      </c>
      <c r="L145" s="569">
        <f t="shared" si="49"/>
        <v>0</v>
      </c>
      <c r="M145" s="557">
        <f t="shared" si="50"/>
        <v>0</v>
      </c>
      <c r="N145" s="562"/>
      <c r="P145" s="2151" t="s">
        <v>1215</v>
      </c>
      <c r="Q145" s="2152">
        <f t="shared" ref="Q145:W145" si="52">+SUM(Q143:Q144)</f>
        <v>449493487</v>
      </c>
      <c r="R145" s="2152">
        <f t="shared" si="52"/>
        <v>2580515</v>
      </c>
      <c r="S145" s="2152">
        <f t="shared" si="52"/>
        <v>424998</v>
      </c>
      <c r="T145" s="2153">
        <f t="shared" si="52"/>
        <v>3005513</v>
      </c>
      <c r="U145" s="2135">
        <f t="shared" si="52"/>
        <v>0</v>
      </c>
      <c r="V145" s="2135">
        <f t="shared" si="52"/>
        <v>0</v>
      </c>
      <c r="W145" s="2135">
        <f t="shared" si="52"/>
        <v>-89702</v>
      </c>
      <c r="X145" s="2153">
        <f t="shared" si="46"/>
        <v>2915811</v>
      </c>
      <c r="Y145" s="2152">
        <f t="shared" si="47"/>
        <v>452409298</v>
      </c>
    </row>
    <row r="146" spans="2:25" ht="12">
      <c r="B146" s="599" t="s">
        <v>386</v>
      </c>
      <c r="C146" s="600">
        <f>+'[17]N13 PPE'!C146</f>
        <v>49108451</v>
      </c>
      <c r="D146" s="601">
        <f>+'[17]N13 PPE'!D146</f>
        <v>2519471</v>
      </c>
      <c r="E146" s="601">
        <f>+'[17]N13 PPE'!E146</f>
        <v>318180</v>
      </c>
      <c r="F146" s="603">
        <f t="shared" si="48"/>
        <v>2837651</v>
      </c>
      <c r="G146" s="601">
        <v>0</v>
      </c>
      <c r="H146" s="601">
        <v>0</v>
      </c>
      <c r="I146" s="601">
        <v>0</v>
      </c>
      <c r="J146" s="603">
        <f t="shared" si="44"/>
        <v>2837651</v>
      </c>
      <c r="K146" s="600">
        <f t="shared" si="45"/>
        <v>51946102</v>
      </c>
      <c r="L146" s="569">
        <f t="shared" si="49"/>
        <v>0</v>
      </c>
      <c r="M146" s="557">
        <f t="shared" si="50"/>
        <v>0</v>
      </c>
      <c r="N146" s="562"/>
      <c r="O146" s="549"/>
      <c r="P146" s="2130" t="s">
        <v>386</v>
      </c>
      <c r="Q146" s="2131">
        <v>49108451</v>
      </c>
      <c r="R146" s="1510">
        <v>2519471</v>
      </c>
      <c r="S146" s="1510">
        <v>318180</v>
      </c>
      <c r="T146" s="2133">
        <f t="shared" ref="T146:T152" si="53">+R146+S146</f>
        <v>2837651</v>
      </c>
      <c r="U146" s="2126">
        <v>0</v>
      </c>
      <c r="V146" s="2126">
        <v>0</v>
      </c>
      <c r="W146" s="2126">
        <v>0</v>
      </c>
      <c r="X146" s="2133">
        <f t="shared" si="46"/>
        <v>2837651</v>
      </c>
      <c r="Y146" s="2131">
        <f t="shared" si="47"/>
        <v>51946102</v>
      </c>
    </row>
    <row r="147" spans="2:25" ht="12">
      <c r="B147" s="599" t="s">
        <v>388</v>
      </c>
      <c r="C147" s="600">
        <f>+'[17]N13 PPE'!C147</f>
        <v>444632965</v>
      </c>
      <c r="D147" s="601">
        <f>+'[17]N13 PPE'!D147</f>
        <v>21218066</v>
      </c>
      <c r="E147" s="601">
        <f>+'[17]N13 PPE'!E147</f>
        <v>898147</v>
      </c>
      <c r="F147" s="603">
        <f t="shared" si="48"/>
        <v>22116213</v>
      </c>
      <c r="G147" s="601">
        <v>0</v>
      </c>
      <c r="H147" s="601">
        <v>0</v>
      </c>
      <c r="I147" s="601">
        <v>0</v>
      </c>
      <c r="J147" s="603">
        <f t="shared" si="44"/>
        <v>22116213</v>
      </c>
      <c r="K147" s="600">
        <f t="shared" si="45"/>
        <v>466749178</v>
      </c>
      <c r="L147" s="569">
        <f t="shared" si="49"/>
        <v>0</v>
      </c>
      <c r="M147" s="557">
        <f t="shared" si="50"/>
        <v>0</v>
      </c>
      <c r="N147" s="562"/>
      <c r="O147" s="549"/>
      <c r="P147" s="2130" t="s">
        <v>388</v>
      </c>
      <c r="Q147" s="2131">
        <v>444632965</v>
      </c>
      <c r="R147" s="1510">
        <v>21218066</v>
      </c>
      <c r="S147" s="1510">
        <v>898147</v>
      </c>
      <c r="T147" s="2133">
        <f t="shared" si="53"/>
        <v>22116213</v>
      </c>
      <c r="U147" s="1510">
        <v>0</v>
      </c>
      <c r="V147" s="1510">
        <v>0</v>
      </c>
      <c r="W147" s="1510">
        <v>0</v>
      </c>
      <c r="X147" s="2133">
        <f t="shared" si="46"/>
        <v>22116213</v>
      </c>
      <c r="Y147" s="2131">
        <f t="shared" si="47"/>
        <v>466749178</v>
      </c>
    </row>
    <row r="148" spans="2:25" ht="12">
      <c r="B148" s="599" t="s">
        <v>390</v>
      </c>
      <c r="C148" s="600">
        <f>+'[17]N13 PPE'!C148</f>
        <v>532536126</v>
      </c>
      <c r="D148" s="601">
        <f>+'[17]N13 PPE'!D148</f>
        <v>21262082</v>
      </c>
      <c r="E148" s="601">
        <f>+'[17]N13 PPE'!E148</f>
        <v>9237375</v>
      </c>
      <c r="F148" s="603">
        <f t="shared" si="48"/>
        <v>30499457</v>
      </c>
      <c r="G148" s="601">
        <v>0</v>
      </c>
      <c r="H148" s="601">
        <v>0</v>
      </c>
      <c r="I148" s="601">
        <v>0</v>
      </c>
      <c r="J148" s="603">
        <f t="shared" si="44"/>
        <v>30499457</v>
      </c>
      <c r="K148" s="600">
        <f t="shared" si="45"/>
        <v>563035583</v>
      </c>
      <c r="L148" s="569">
        <f t="shared" si="49"/>
        <v>0</v>
      </c>
      <c r="M148" s="557">
        <f t="shared" si="50"/>
        <v>0</v>
      </c>
      <c r="N148" s="562"/>
      <c r="O148" s="549"/>
      <c r="P148" s="2130" t="s">
        <v>390</v>
      </c>
      <c r="Q148" s="2131">
        <v>532536123</v>
      </c>
      <c r="R148" s="1510">
        <v>21262085</v>
      </c>
      <c r="S148" s="1510">
        <v>9237375</v>
      </c>
      <c r="T148" s="2133">
        <f t="shared" si="53"/>
        <v>30499460</v>
      </c>
      <c r="U148" s="1510">
        <v>0</v>
      </c>
      <c r="V148" s="1510">
        <v>0</v>
      </c>
      <c r="W148" s="1510">
        <v>0</v>
      </c>
      <c r="X148" s="2133">
        <f t="shared" si="46"/>
        <v>30499460</v>
      </c>
      <c r="Y148" s="2131">
        <f t="shared" si="47"/>
        <v>563035583</v>
      </c>
    </row>
    <row r="149" spans="2:25" ht="12">
      <c r="B149" s="607" t="s">
        <v>392</v>
      </c>
      <c r="C149" s="600">
        <f>+'[17]N13 PPE'!C149</f>
        <v>517801999</v>
      </c>
      <c r="D149" s="601">
        <f>+'[17]N13 PPE'!D149</f>
        <v>23673814</v>
      </c>
      <c r="E149" s="601">
        <f>+'[17]N13 PPE'!E149</f>
        <v>3806364</v>
      </c>
      <c r="F149" s="603">
        <f t="shared" si="48"/>
        <v>27480178</v>
      </c>
      <c r="G149" s="601">
        <v>0</v>
      </c>
      <c r="H149" s="601">
        <v>0</v>
      </c>
      <c r="I149" s="601">
        <v>0</v>
      </c>
      <c r="J149" s="603">
        <f t="shared" si="44"/>
        <v>27480178</v>
      </c>
      <c r="K149" s="600">
        <f t="shared" si="45"/>
        <v>545282177</v>
      </c>
      <c r="L149" s="569">
        <f t="shared" si="49"/>
        <v>0</v>
      </c>
      <c r="M149" s="557">
        <f t="shared" si="50"/>
        <v>0</v>
      </c>
      <c r="N149" s="562"/>
      <c r="O149" s="549"/>
      <c r="P149" s="2136" t="s">
        <v>392</v>
      </c>
      <c r="Q149" s="2131">
        <v>517801999</v>
      </c>
      <c r="R149" s="1510">
        <v>23673814</v>
      </c>
      <c r="S149" s="1510">
        <v>3806364</v>
      </c>
      <c r="T149" s="2133">
        <f t="shared" si="53"/>
        <v>27480178</v>
      </c>
      <c r="U149" s="1510">
        <v>0</v>
      </c>
      <c r="V149" s="1510">
        <v>0</v>
      </c>
      <c r="W149" s="1510">
        <v>0</v>
      </c>
      <c r="X149" s="2133">
        <f t="shared" si="46"/>
        <v>27480178</v>
      </c>
      <c r="Y149" s="2131">
        <f t="shared" si="47"/>
        <v>545282177</v>
      </c>
    </row>
    <row r="150" spans="2:25" ht="12">
      <c r="B150" s="607" t="s">
        <v>394</v>
      </c>
      <c r="C150" s="600">
        <f>+'[17]N13 PPE'!C150</f>
        <v>234893790</v>
      </c>
      <c r="D150" s="601">
        <f>+'[17]N13 PPE'!D150</f>
        <v>2674441</v>
      </c>
      <c r="E150" s="601">
        <f>+'[17]N13 PPE'!E150</f>
        <v>967657</v>
      </c>
      <c r="F150" s="603">
        <f t="shared" si="48"/>
        <v>3642098</v>
      </c>
      <c r="G150" s="601">
        <v>0</v>
      </c>
      <c r="H150" s="601">
        <v>0</v>
      </c>
      <c r="I150" s="601">
        <v>0</v>
      </c>
      <c r="J150" s="603">
        <f t="shared" si="44"/>
        <v>3642098</v>
      </c>
      <c r="K150" s="600">
        <f t="shared" si="45"/>
        <v>238535888</v>
      </c>
      <c r="L150" s="569">
        <f t="shared" si="49"/>
        <v>0</v>
      </c>
      <c r="M150" s="557">
        <f t="shared" si="50"/>
        <v>0</v>
      </c>
      <c r="N150" s="562"/>
      <c r="O150" s="549"/>
      <c r="P150" s="2136" t="s">
        <v>394</v>
      </c>
      <c r="Q150" s="2131">
        <v>234893790</v>
      </c>
      <c r="R150" s="1510">
        <v>2674441</v>
      </c>
      <c r="S150" s="1510">
        <v>967657</v>
      </c>
      <c r="T150" s="2133">
        <f t="shared" si="53"/>
        <v>3642098</v>
      </c>
      <c r="U150" s="1510">
        <v>0</v>
      </c>
      <c r="V150" s="1510">
        <v>0</v>
      </c>
      <c r="W150" s="1510">
        <v>0</v>
      </c>
      <c r="X150" s="2133">
        <f t="shared" si="46"/>
        <v>3642098</v>
      </c>
      <c r="Y150" s="2131">
        <f t="shared" si="47"/>
        <v>238535888</v>
      </c>
    </row>
    <row r="151" spans="2:25" ht="12">
      <c r="B151" s="599" t="s">
        <v>1218</v>
      </c>
      <c r="C151" s="600">
        <f>+'[17]N13 PPE'!C151</f>
        <v>182990115</v>
      </c>
      <c r="D151" s="601">
        <f>+'[17]N13 PPE'!D151</f>
        <v>10265323</v>
      </c>
      <c r="E151" s="601">
        <f>+'[17]N13 PPE'!E151</f>
        <v>1561330</v>
      </c>
      <c r="F151" s="603">
        <f t="shared" si="48"/>
        <v>11826653</v>
      </c>
      <c r="G151" s="601">
        <v>0</v>
      </c>
      <c r="H151" s="601">
        <v>0</v>
      </c>
      <c r="I151" s="601">
        <f>+'[17]N13 PPE'!$I$151</f>
        <v>-31061</v>
      </c>
      <c r="J151" s="603">
        <f t="shared" si="44"/>
        <v>11795592</v>
      </c>
      <c r="K151" s="600">
        <f t="shared" si="45"/>
        <v>194785707</v>
      </c>
      <c r="L151" s="569">
        <f t="shared" si="49"/>
        <v>0</v>
      </c>
      <c r="M151" s="557">
        <f t="shared" si="50"/>
        <v>0</v>
      </c>
      <c r="N151" s="562"/>
      <c r="O151" s="549"/>
      <c r="P151" s="2130" t="s">
        <v>1218</v>
      </c>
      <c r="Q151" s="2131">
        <v>182990115</v>
      </c>
      <c r="R151" s="1510">
        <v>10265321</v>
      </c>
      <c r="S151" s="1510">
        <v>1561330</v>
      </c>
      <c r="T151" s="2133">
        <f t="shared" si="53"/>
        <v>11826651</v>
      </c>
      <c r="U151" s="1510">
        <v>0</v>
      </c>
      <c r="V151" s="1510">
        <v>0</v>
      </c>
      <c r="W151" s="1510">
        <v>-31059</v>
      </c>
      <c r="X151" s="2133">
        <f t="shared" si="46"/>
        <v>11795592</v>
      </c>
      <c r="Y151" s="2131">
        <f t="shared" si="47"/>
        <v>194785707</v>
      </c>
    </row>
    <row r="152" spans="2:25" ht="12">
      <c r="B152" s="599" t="s">
        <v>1219</v>
      </c>
      <c r="C152" s="600">
        <f>+'[17]N13 PPE'!C152</f>
        <v>1856850</v>
      </c>
      <c r="D152" s="601">
        <f>+'[17]N13 PPE'!D152</f>
        <v>0</v>
      </c>
      <c r="E152" s="601">
        <f>+'[17]N13 PPE'!E152</f>
        <v>0</v>
      </c>
      <c r="F152" s="603">
        <f t="shared" si="48"/>
        <v>0</v>
      </c>
      <c r="G152" s="601">
        <v>0</v>
      </c>
      <c r="H152" s="601">
        <v>0</v>
      </c>
      <c r="I152" s="601">
        <v>0</v>
      </c>
      <c r="J152" s="603">
        <f t="shared" si="44"/>
        <v>0</v>
      </c>
      <c r="K152" s="600">
        <f t="shared" si="45"/>
        <v>1856850</v>
      </c>
      <c r="L152" s="569">
        <f t="shared" si="49"/>
        <v>0</v>
      </c>
      <c r="M152" s="557">
        <f t="shared" si="50"/>
        <v>0</v>
      </c>
      <c r="N152" s="562"/>
      <c r="O152" s="549"/>
      <c r="P152" s="2130" t="s">
        <v>1219</v>
      </c>
      <c r="Q152" s="2131">
        <v>1856850</v>
      </c>
      <c r="R152" s="1510">
        <v>0</v>
      </c>
      <c r="S152" s="1510">
        <v>0</v>
      </c>
      <c r="T152" s="2133">
        <f t="shared" si="53"/>
        <v>0</v>
      </c>
      <c r="U152" s="2139">
        <v>0</v>
      </c>
      <c r="V152" s="2139">
        <v>0</v>
      </c>
      <c r="W152" s="2139">
        <v>0</v>
      </c>
      <c r="X152" s="2133">
        <f t="shared" si="46"/>
        <v>0</v>
      </c>
      <c r="Y152" s="2131">
        <f t="shared" si="47"/>
        <v>1856850</v>
      </c>
    </row>
    <row r="153" spans="2:25" s="549" customFormat="1" ht="12">
      <c r="B153" s="614" t="s">
        <v>1216</v>
      </c>
      <c r="C153" s="606">
        <f>SUM(C146:C152)</f>
        <v>1963820296</v>
      </c>
      <c r="D153" s="606">
        <f t="shared" ref="D153:K153" si="54">SUM(D146:D152)</f>
        <v>81613197</v>
      </c>
      <c r="E153" s="606">
        <f t="shared" si="54"/>
        <v>16789053</v>
      </c>
      <c r="F153" s="606">
        <f t="shared" si="54"/>
        <v>98402250</v>
      </c>
      <c r="G153" s="606">
        <f t="shared" si="54"/>
        <v>0</v>
      </c>
      <c r="H153" s="606">
        <f t="shared" si="54"/>
        <v>0</v>
      </c>
      <c r="I153" s="606">
        <f t="shared" si="54"/>
        <v>-31061</v>
      </c>
      <c r="J153" s="606">
        <f t="shared" si="54"/>
        <v>98371189</v>
      </c>
      <c r="K153" s="606">
        <f t="shared" si="54"/>
        <v>2062191485</v>
      </c>
      <c r="L153" s="569">
        <f t="shared" si="49"/>
        <v>0</v>
      </c>
      <c r="M153" s="557">
        <f t="shared" si="50"/>
        <v>0</v>
      </c>
      <c r="N153" s="562"/>
      <c r="P153" s="2151" t="s">
        <v>1216</v>
      </c>
      <c r="Q153" s="2152">
        <f>+SUM(Q146:Q152)</f>
        <v>1963820293</v>
      </c>
      <c r="R153" s="2152">
        <f t="shared" ref="R153:W153" si="55">+SUM(R146:R152)</f>
        <v>81613198</v>
      </c>
      <c r="S153" s="2152">
        <f t="shared" si="55"/>
        <v>16789053</v>
      </c>
      <c r="T153" s="2153">
        <f t="shared" si="55"/>
        <v>98402251</v>
      </c>
      <c r="U153" s="2143">
        <f t="shared" si="55"/>
        <v>0</v>
      </c>
      <c r="V153" s="2143">
        <f t="shared" si="55"/>
        <v>0</v>
      </c>
      <c r="W153" s="2143">
        <f t="shared" si="55"/>
        <v>-31059</v>
      </c>
      <c r="X153" s="2153">
        <f t="shared" si="46"/>
        <v>98371192</v>
      </c>
      <c r="Y153" s="2152">
        <f t="shared" si="47"/>
        <v>2062191485</v>
      </c>
    </row>
    <row r="154" spans="2:25" ht="12">
      <c r="B154" s="599" t="s">
        <v>1220</v>
      </c>
      <c r="C154" s="600">
        <f>+'[17]N13 PPE'!C154</f>
        <v>430931631</v>
      </c>
      <c r="D154" s="2465">
        <v>20611284</v>
      </c>
      <c r="E154" s="601">
        <f>+'[33]Nic 16 PPyE'!E163</f>
        <v>8446716</v>
      </c>
      <c r="F154" s="603">
        <f t="shared" si="48"/>
        <v>29058000</v>
      </c>
      <c r="G154" s="601">
        <v>0</v>
      </c>
      <c r="H154" s="601">
        <v>0</v>
      </c>
      <c r="I154" s="601">
        <v>-3573806</v>
      </c>
      <c r="J154" s="603">
        <f t="shared" si="44"/>
        <v>25484194</v>
      </c>
      <c r="K154" s="600">
        <f t="shared" si="45"/>
        <v>456415825</v>
      </c>
      <c r="L154" s="569">
        <f t="shared" si="49"/>
        <v>0</v>
      </c>
      <c r="M154" s="557">
        <f t="shared" si="50"/>
        <v>0</v>
      </c>
      <c r="N154" s="562"/>
      <c r="O154" s="549"/>
      <c r="P154" s="2130" t="s">
        <v>1220</v>
      </c>
      <c r="Q154" s="2131">
        <v>430885893</v>
      </c>
      <c r="R154" s="1510">
        <v>20611284</v>
      </c>
      <c r="S154" s="1510">
        <v>8446716</v>
      </c>
      <c r="T154" s="2133">
        <f t="shared" ref="T154:T159" si="56">+R154+S154</f>
        <v>29058000</v>
      </c>
      <c r="U154" s="2126">
        <v>0</v>
      </c>
      <c r="V154" s="2126">
        <v>0</v>
      </c>
      <c r="W154" s="2126">
        <v>-3573806</v>
      </c>
      <c r="X154" s="2133">
        <f t="shared" si="46"/>
        <v>25484194</v>
      </c>
      <c r="Y154" s="2131">
        <f t="shared" si="47"/>
        <v>456370087</v>
      </c>
    </row>
    <row r="155" spans="2:25" ht="12">
      <c r="B155" s="607" t="s">
        <v>1221</v>
      </c>
      <c r="C155" s="600">
        <f>+'[17]N13 PPE'!C155</f>
        <v>4865656</v>
      </c>
      <c r="D155" s="601">
        <f>+'[33]Nic 16 PPyE'!D164</f>
        <v>789602</v>
      </c>
      <c r="E155" s="601">
        <f>+'[33]Nic 16 PPyE'!E164</f>
        <v>19040</v>
      </c>
      <c r="F155" s="603">
        <f t="shared" si="48"/>
        <v>808642</v>
      </c>
      <c r="G155" s="601">
        <v>0</v>
      </c>
      <c r="H155" s="601">
        <v>0</v>
      </c>
      <c r="I155" s="601">
        <v>0</v>
      </c>
      <c r="J155" s="603">
        <f t="shared" si="44"/>
        <v>808642</v>
      </c>
      <c r="K155" s="600">
        <f t="shared" si="45"/>
        <v>5674298</v>
      </c>
      <c r="L155" s="569">
        <f t="shared" si="49"/>
        <v>0</v>
      </c>
      <c r="M155" s="557">
        <f t="shared" si="50"/>
        <v>0</v>
      </c>
      <c r="N155" s="562"/>
      <c r="O155" s="549"/>
      <c r="P155" s="2136" t="s">
        <v>1221</v>
      </c>
      <c r="Q155" s="2131">
        <v>4865656</v>
      </c>
      <c r="R155" s="1510">
        <v>789602</v>
      </c>
      <c r="S155" s="1510">
        <v>19040</v>
      </c>
      <c r="T155" s="2133">
        <f t="shared" si="56"/>
        <v>808642</v>
      </c>
      <c r="U155" s="1510">
        <v>0</v>
      </c>
      <c r="V155" s="1510">
        <v>0</v>
      </c>
      <c r="W155" s="1510">
        <v>0</v>
      </c>
      <c r="X155" s="2133">
        <f t="shared" si="46"/>
        <v>808642</v>
      </c>
      <c r="Y155" s="2131">
        <f t="shared" si="47"/>
        <v>5674298</v>
      </c>
    </row>
    <row r="156" spans="2:25" ht="12">
      <c r="B156" s="607" t="s">
        <v>1222</v>
      </c>
      <c r="C156" s="600">
        <f>+'[17]N13 PPE'!C156</f>
        <v>6587747</v>
      </c>
      <c r="D156" s="601">
        <f>+'[33]Nic 16 PPyE'!D165</f>
        <v>28182</v>
      </c>
      <c r="E156" s="601">
        <f>+'[33]Nic 16 PPyE'!E165</f>
        <v>39194</v>
      </c>
      <c r="F156" s="603">
        <f t="shared" si="48"/>
        <v>67376</v>
      </c>
      <c r="G156" s="601">
        <v>0</v>
      </c>
      <c r="H156" s="601">
        <v>0</v>
      </c>
      <c r="I156" s="601">
        <v>0</v>
      </c>
      <c r="J156" s="603">
        <f t="shared" si="44"/>
        <v>67376</v>
      </c>
      <c r="K156" s="600">
        <f t="shared" si="45"/>
        <v>6655123</v>
      </c>
      <c r="L156" s="569">
        <f t="shared" si="49"/>
        <v>0</v>
      </c>
      <c r="M156" s="557">
        <f t="shared" si="50"/>
        <v>0</v>
      </c>
      <c r="N156" s="562"/>
      <c r="O156" s="549"/>
      <c r="P156" s="2136" t="s">
        <v>1222</v>
      </c>
      <c r="Q156" s="2131">
        <v>6554080</v>
      </c>
      <c r="R156" s="1510">
        <v>28182</v>
      </c>
      <c r="S156" s="1510">
        <v>39194</v>
      </c>
      <c r="T156" s="2133">
        <f t="shared" si="56"/>
        <v>67376</v>
      </c>
      <c r="U156" s="1510">
        <v>0</v>
      </c>
      <c r="V156" s="1510">
        <v>0</v>
      </c>
      <c r="W156" s="1510">
        <v>0</v>
      </c>
      <c r="X156" s="2133">
        <f t="shared" si="46"/>
        <v>67376</v>
      </c>
      <c r="Y156" s="2131">
        <f t="shared" si="47"/>
        <v>6621456</v>
      </c>
    </row>
    <row r="157" spans="2:25" ht="12.75" thickBot="1">
      <c r="B157" s="599" t="s">
        <v>1223</v>
      </c>
      <c r="C157" s="600">
        <f>+'[17]N13 PPE'!C157</f>
        <v>14765933</v>
      </c>
      <c r="D157" s="1937">
        <v>325049</v>
      </c>
      <c r="E157" s="601">
        <f>+'[33]Nic 16 PPyE'!E166</f>
        <v>353168</v>
      </c>
      <c r="F157" s="603">
        <f t="shared" si="48"/>
        <v>678217</v>
      </c>
      <c r="G157" s="601">
        <v>0</v>
      </c>
      <c r="H157" s="601">
        <v>0</v>
      </c>
      <c r="I157" s="601">
        <v>-293403</v>
      </c>
      <c r="J157" s="603">
        <f t="shared" si="44"/>
        <v>384814</v>
      </c>
      <c r="K157" s="600">
        <f t="shared" si="45"/>
        <v>15150747</v>
      </c>
      <c r="L157" s="569">
        <f t="shared" si="49"/>
        <v>0</v>
      </c>
      <c r="M157" s="557">
        <f t="shared" si="50"/>
        <v>0</v>
      </c>
      <c r="N157" s="562"/>
      <c r="O157" s="549"/>
      <c r="P157" s="2130" t="s">
        <v>1223</v>
      </c>
      <c r="Q157" s="2131">
        <v>14755985</v>
      </c>
      <c r="R157" s="1510">
        <v>325049</v>
      </c>
      <c r="S157" s="1510">
        <v>353168</v>
      </c>
      <c r="T157" s="2133">
        <f t="shared" si="56"/>
        <v>678217</v>
      </c>
      <c r="U157" s="1510">
        <v>0</v>
      </c>
      <c r="V157" s="1510">
        <v>0</v>
      </c>
      <c r="W157" s="1510">
        <v>-293403</v>
      </c>
      <c r="X157" s="2133">
        <f t="shared" si="46"/>
        <v>384814</v>
      </c>
      <c r="Y157" s="2131">
        <f t="shared" si="47"/>
        <v>15140799</v>
      </c>
    </row>
    <row r="158" spans="2:25" ht="12">
      <c r="B158" s="599" t="s">
        <v>1224</v>
      </c>
      <c r="C158" s="600">
        <f>+'[17]N13 PPE'!C158</f>
        <v>1946226</v>
      </c>
      <c r="D158" s="601">
        <f>+'[33]Nic 16 PPyE'!D167</f>
        <v>24393</v>
      </c>
      <c r="E158" s="601">
        <f>+'[33]Nic 16 PPyE'!E167</f>
        <v>-2572</v>
      </c>
      <c r="F158" s="603">
        <f t="shared" si="48"/>
        <v>21821</v>
      </c>
      <c r="G158" s="601">
        <v>0</v>
      </c>
      <c r="H158" s="601">
        <v>0</v>
      </c>
      <c r="I158" s="601">
        <v>0</v>
      </c>
      <c r="J158" s="603">
        <f t="shared" si="44"/>
        <v>21821</v>
      </c>
      <c r="K158" s="600">
        <f t="shared" si="45"/>
        <v>1968047</v>
      </c>
      <c r="L158" s="569">
        <f t="shared" si="49"/>
        <v>0</v>
      </c>
      <c r="M158" s="557">
        <f t="shared" si="50"/>
        <v>0</v>
      </c>
      <c r="N158" s="562"/>
      <c r="O158" s="549"/>
      <c r="P158" s="2130" t="s">
        <v>1224</v>
      </c>
      <c r="Q158" s="2131">
        <v>1946226</v>
      </c>
      <c r="R158" s="1510">
        <v>24393</v>
      </c>
      <c r="S158" s="1510">
        <v>-2572</v>
      </c>
      <c r="T158" s="2133">
        <f t="shared" si="56"/>
        <v>21821</v>
      </c>
      <c r="U158" s="1510">
        <v>0</v>
      </c>
      <c r="V158" s="1510">
        <v>0</v>
      </c>
      <c r="W158" s="1510">
        <v>0</v>
      </c>
      <c r="X158" s="2133">
        <f t="shared" si="46"/>
        <v>21821</v>
      </c>
      <c r="Y158" s="2131">
        <f t="shared" si="47"/>
        <v>1968047</v>
      </c>
    </row>
    <row r="159" spans="2:25" ht="12">
      <c r="B159" s="599" t="s">
        <v>1225</v>
      </c>
      <c r="C159" s="600">
        <f>+'[17]N13 PPE'!C159</f>
        <v>214071067</v>
      </c>
      <c r="D159" s="601">
        <f>+'[33]Nic 16 PPyE'!D168</f>
        <v>-110849610</v>
      </c>
      <c r="E159" s="2465">
        <f>+'[17]N13 PPE'!$E$159</f>
        <v>140432415</v>
      </c>
      <c r="F159" s="603">
        <f t="shared" si="48"/>
        <v>29582805</v>
      </c>
      <c r="G159" s="601">
        <v>0</v>
      </c>
      <c r="H159" s="601">
        <v>0</v>
      </c>
      <c r="I159" s="601">
        <v>0</v>
      </c>
      <c r="J159" s="603">
        <f t="shared" si="44"/>
        <v>29582805</v>
      </c>
      <c r="K159" s="600">
        <f t="shared" si="45"/>
        <v>243653872</v>
      </c>
      <c r="L159" s="569">
        <f t="shared" si="49"/>
        <v>0</v>
      </c>
      <c r="M159" s="557">
        <f t="shared" si="50"/>
        <v>0</v>
      </c>
      <c r="N159" s="562"/>
      <c r="O159" s="549"/>
      <c r="P159" s="2130" t="s">
        <v>1225</v>
      </c>
      <c r="Q159" s="2131">
        <v>214071062</v>
      </c>
      <c r="R159" s="1510">
        <f>-110849610</f>
        <v>-110849610</v>
      </c>
      <c r="S159" s="1510">
        <f>140432415+5</f>
        <v>140432420</v>
      </c>
      <c r="T159" s="2133">
        <f t="shared" si="56"/>
        <v>29582810</v>
      </c>
      <c r="U159" s="2139">
        <v>0</v>
      </c>
      <c r="V159" s="2139">
        <v>0</v>
      </c>
      <c r="W159" s="2139">
        <v>0</v>
      </c>
      <c r="X159" s="2133">
        <f>SUM(T159:W159)</f>
        <v>29582810</v>
      </c>
      <c r="Y159" s="2131">
        <f t="shared" si="47"/>
        <v>243653872</v>
      </c>
    </row>
    <row r="160" spans="2:25" s="549" customFormat="1" ht="12">
      <c r="B160" s="608" t="s">
        <v>1253</v>
      </c>
      <c r="C160" s="621">
        <f>SUM(C154:C159)+C153+C145</f>
        <v>3086482038</v>
      </c>
      <c r="D160" s="609">
        <f t="shared" ref="D160:K160" si="57">SUM(D154:D159)+D153+D145</f>
        <v>-4877388</v>
      </c>
      <c r="E160" s="609">
        <f t="shared" si="57"/>
        <v>166502012</v>
      </c>
      <c r="F160" s="609">
        <f t="shared" si="57"/>
        <v>161624624</v>
      </c>
      <c r="G160" s="609">
        <f t="shared" si="57"/>
        <v>0</v>
      </c>
      <c r="H160" s="609">
        <f t="shared" si="57"/>
        <v>0</v>
      </c>
      <c r="I160" s="609">
        <f t="shared" si="57"/>
        <v>-3987972</v>
      </c>
      <c r="J160" s="609">
        <f t="shared" si="57"/>
        <v>157636652</v>
      </c>
      <c r="K160" s="609">
        <f t="shared" si="57"/>
        <v>3244118695</v>
      </c>
      <c r="L160" s="569">
        <f t="shared" si="49"/>
        <v>0</v>
      </c>
      <c r="M160" s="557">
        <f t="shared" si="50"/>
        <v>0</v>
      </c>
      <c r="N160" s="562"/>
      <c r="P160" s="2154" t="s">
        <v>1253</v>
      </c>
      <c r="Q160" s="2155">
        <f>+Q145+Q153+SUM(Q154:Q159)</f>
        <v>3086392682</v>
      </c>
      <c r="R160" s="2155">
        <f t="shared" ref="R160:W160" si="58">+R145+R153+SUM(R154:R159)</f>
        <v>-4877387</v>
      </c>
      <c r="S160" s="2155">
        <f t="shared" si="58"/>
        <v>166502017</v>
      </c>
      <c r="T160" s="2156">
        <f t="shared" si="58"/>
        <v>161624630</v>
      </c>
      <c r="U160" s="2155">
        <f t="shared" si="58"/>
        <v>0</v>
      </c>
      <c r="V160" s="2155">
        <f t="shared" si="58"/>
        <v>0</v>
      </c>
      <c r="W160" s="2156">
        <f t="shared" si="58"/>
        <v>-3987970</v>
      </c>
      <c r="X160" s="2155">
        <f>SUM(T160:W160)</f>
        <v>157636660</v>
      </c>
      <c r="Y160" s="2155">
        <f>Q160+X160</f>
        <v>3244029342</v>
      </c>
    </row>
    <row r="161" spans="2:14">
      <c r="C161" s="557"/>
      <c r="D161" s="557">
        <f>+D160-R160</f>
        <v>-1</v>
      </c>
      <c r="E161" s="557">
        <f>+E160-S160</f>
        <v>-5</v>
      </c>
      <c r="F161" s="557">
        <f>+F160-T160</f>
        <v>-6</v>
      </c>
      <c r="G161" s="557"/>
      <c r="H161" s="557"/>
      <c r="I161" s="557">
        <f>+I160-V160</f>
        <v>-3987972</v>
      </c>
      <c r="J161" s="557">
        <f>+J160-W160</f>
        <v>161624622</v>
      </c>
      <c r="K161" s="557">
        <f>+K160-D24</f>
        <v>0</v>
      </c>
      <c r="L161" s="562"/>
      <c r="M161" s="549"/>
      <c r="N161" s="549"/>
    </row>
    <row r="162" spans="2:14">
      <c r="B162" s="549" t="s">
        <v>1255</v>
      </c>
      <c r="L162" s="562"/>
      <c r="M162" s="549"/>
      <c r="N162" s="549"/>
    </row>
    <row r="163" spans="2:14">
      <c r="B163" s="549"/>
      <c r="L163" s="562"/>
      <c r="M163" s="549"/>
      <c r="N163" s="549"/>
    </row>
    <row r="164" spans="2:14" ht="12">
      <c r="B164" s="549" t="s">
        <v>1252</v>
      </c>
      <c r="C164" s="2706">
        <f>+C115</f>
        <v>45565</v>
      </c>
      <c r="D164" s="2706"/>
      <c r="H164" s="566"/>
      <c r="L164" s="562"/>
      <c r="M164" s="549"/>
      <c r="N164" s="549"/>
    </row>
    <row r="165" spans="2:14">
      <c r="L165" s="562"/>
      <c r="M165" s="549"/>
      <c r="N165" s="549"/>
    </row>
    <row r="166" spans="2:14" ht="67.5" customHeight="1">
      <c r="B166" s="2778" t="s">
        <v>1237</v>
      </c>
      <c r="C166" s="596" t="s">
        <v>1238</v>
      </c>
      <c r="D166" s="596" t="s">
        <v>1240</v>
      </c>
      <c r="E166" s="618" t="s">
        <v>1241</v>
      </c>
      <c r="F166" s="596" t="s">
        <v>1242</v>
      </c>
      <c r="G166" s="596" t="s">
        <v>1240</v>
      </c>
      <c r="H166" s="596" t="s">
        <v>1244</v>
      </c>
      <c r="I166" s="596" t="s">
        <v>1245</v>
      </c>
      <c r="J166" s="618" t="s">
        <v>1249</v>
      </c>
      <c r="K166" s="596" t="s">
        <v>1247</v>
      </c>
      <c r="L166" s="549"/>
      <c r="M166" s="557"/>
      <c r="N166" s="562"/>
    </row>
    <row r="167" spans="2:14">
      <c r="B167" s="2778"/>
      <c r="C167" s="596" t="s">
        <v>967</v>
      </c>
      <c r="D167" s="597" t="s">
        <v>967</v>
      </c>
      <c r="E167" s="597" t="s">
        <v>967</v>
      </c>
      <c r="F167" s="597" t="s">
        <v>967</v>
      </c>
      <c r="G167" s="595" t="s">
        <v>967</v>
      </c>
      <c r="H167" s="597" t="s">
        <v>967</v>
      </c>
      <c r="I167" s="597" t="s">
        <v>967</v>
      </c>
      <c r="J167" s="598" t="s">
        <v>967</v>
      </c>
      <c r="K167" s="598" t="s">
        <v>967</v>
      </c>
      <c r="L167" s="549"/>
      <c r="M167" s="557"/>
      <c r="N167" s="562"/>
    </row>
    <row r="168" spans="2:14">
      <c r="B168" s="599" t="s">
        <v>1217</v>
      </c>
      <c r="C168" s="600">
        <f>+K190</f>
        <v>0</v>
      </c>
      <c r="D168" s="601">
        <f>+'[34]Nic 16 PPyE'!D161</f>
        <v>0</v>
      </c>
      <c r="E168" s="600">
        <f>+D168</f>
        <v>0</v>
      </c>
      <c r="F168" s="601">
        <v>-1176969</v>
      </c>
      <c r="G168" s="601">
        <v>0</v>
      </c>
      <c r="H168" s="601">
        <v>0</v>
      </c>
      <c r="I168" s="601">
        <v>0</v>
      </c>
      <c r="J168" s="600">
        <f>SUM(E168:I168)</f>
        <v>-1176969</v>
      </c>
      <c r="K168" s="600">
        <f>+J168+C168</f>
        <v>-1176969</v>
      </c>
      <c r="L168" s="569">
        <f>+K168-E8</f>
        <v>25845298</v>
      </c>
      <c r="M168" s="557"/>
      <c r="N168" s="562"/>
    </row>
    <row r="169" spans="2:14" s="549" customFormat="1">
      <c r="B169" s="605" t="s">
        <v>1215</v>
      </c>
      <c r="C169" s="614">
        <f>+C168</f>
        <v>0</v>
      </c>
      <c r="D169" s="614">
        <f>+D168</f>
        <v>0</v>
      </c>
      <c r="E169" s="614">
        <f t="shared" ref="E169:E182" si="59">+D169</f>
        <v>0</v>
      </c>
      <c r="F169" s="614">
        <f>+F168</f>
        <v>-1176969</v>
      </c>
      <c r="G169" s="614">
        <v>0</v>
      </c>
      <c r="H169" s="614">
        <v>0</v>
      </c>
      <c r="I169" s="614">
        <v>0</v>
      </c>
      <c r="J169" s="614">
        <f t="shared" ref="J169:J182" si="60">SUM(E169:I169)</f>
        <v>-1176969</v>
      </c>
      <c r="K169" s="614">
        <f t="shared" ref="K169:K182" si="61">+J169+C169</f>
        <v>-1176969</v>
      </c>
      <c r="L169" s="569">
        <f t="shared" ref="L169:L182" si="62">+K169-E9</f>
        <v>25845298</v>
      </c>
    </row>
    <row r="170" spans="2:14">
      <c r="B170" s="599" t="s">
        <v>386</v>
      </c>
      <c r="C170" s="600">
        <f t="shared" ref="C170:C182" si="63">+K192</f>
        <v>-25056518</v>
      </c>
      <c r="D170" s="601">
        <v>0</v>
      </c>
      <c r="E170" s="600">
        <f t="shared" si="59"/>
        <v>0</v>
      </c>
      <c r="F170" s="601">
        <v>-1220010</v>
      </c>
      <c r="G170" s="601">
        <v>0</v>
      </c>
      <c r="H170" s="601">
        <v>0</v>
      </c>
      <c r="I170" s="601">
        <v>0</v>
      </c>
      <c r="J170" s="600">
        <f t="shared" si="60"/>
        <v>-1220010</v>
      </c>
      <c r="K170" s="600">
        <f t="shared" si="61"/>
        <v>-26276528</v>
      </c>
      <c r="L170" s="569">
        <f t="shared" si="62"/>
        <v>0</v>
      </c>
      <c r="M170" s="557"/>
      <c r="N170" s="562"/>
    </row>
    <row r="171" spans="2:14">
      <c r="B171" s="599" t="s">
        <v>388</v>
      </c>
      <c r="C171" s="600">
        <f t="shared" si="63"/>
        <v>-174814229</v>
      </c>
      <c r="D171" s="601">
        <v>0</v>
      </c>
      <c r="E171" s="600">
        <f t="shared" si="59"/>
        <v>0</v>
      </c>
      <c r="F171" s="601">
        <v>-6151237</v>
      </c>
      <c r="G171" s="601">
        <v>0</v>
      </c>
      <c r="H171" s="601">
        <v>0</v>
      </c>
      <c r="I171" s="601">
        <v>0</v>
      </c>
      <c r="J171" s="600">
        <f t="shared" si="60"/>
        <v>-6151237</v>
      </c>
      <c r="K171" s="600">
        <f t="shared" si="61"/>
        <v>-180965466</v>
      </c>
      <c r="L171" s="569">
        <f t="shared" si="62"/>
        <v>0</v>
      </c>
      <c r="M171" s="557"/>
      <c r="N171" s="562"/>
    </row>
    <row r="172" spans="2:14">
      <c r="B172" s="599" t="s">
        <v>390</v>
      </c>
      <c r="C172" s="600">
        <f t="shared" si="63"/>
        <v>-334462633</v>
      </c>
      <c r="D172" s="601">
        <v>0</v>
      </c>
      <c r="E172" s="600">
        <f t="shared" si="59"/>
        <v>0</v>
      </c>
      <c r="F172" s="601">
        <v>-5667650</v>
      </c>
      <c r="G172" s="601">
        <v>0</v>
      </c>
      <c r="H172" s="601">
        <v>0</v>
      </c>
      <c r="I172" s="601">
        <v>0</v>
      </c>
      <c r="J172" s="600">
        <f t="shared" si="60"/>
        <v>-5667650</v>
      </c>
      <c r="K172" s="600">
        <f t="shared" si="61"/>
        <v>-340130283</v>
      </c>
      <c r="L172" s="569">
        <f t="shared" si="62"/>
        <v>0</v>
      </c>
      <c r="M172" s="557"/>
      <c r="N172" s="562"/>
    </row>
    <row r="173" spans="2:14">
      <c r="B173" s="607" t="s">
        <v>392</v>
      </c>
      <c r="C173" s="600">
        <f t="shared" si="63"/>
        <v>-296661504</v>
      </c>
      <c r="D173" s="601">
        <v>0</v>
      </c>
      <c r="E173" s="600">
        <f t="shared" si="59"/>
        <v>0</v>
      </c>
      <c r="F173" s="601">
        <v>-9106327</v>
      </c>
      <c r="G173" s="601">
        <v>0</v>
      </c>
      <c r="H173" s="601">
        <v>0</v>
      </c>
      <c r="I173" s="601">
        <v>0</v>
      </c>
      <c r="J173" s="600">
        <f t="shared" si="60"/>
        <v>-9106327</v>
      </c>
      <c r="K173" s="600">
        <f t="shared" si="61"/>
        <v>-305767831</v>
      </c>
      <c r="L173" s="569">
        <f t="shared" si="62"/>
        <v>0</v>
      </c>
      <c r="M173" s="557"/>
      <c r="N173" s="562"/>
    </row>
    <row r="174" spans="2:14">
      <c r="B174" s="607" t="s">
        <v>394</v>
      </c>
      <c r="C174" s="600">
        <f t="shared" si="63"/>
        <v>-81957964</v>
      </c>
      <c r="D174" s="601">
        <f>+'[35]Nic 16 PPyE'!E171</f>
        <v>0</v>
      </c>
      <c r="E174" s="600">
        <f t="shared" si="59"/>
        <v>0</v>
      </c>
      <c r="F174" s="601">
        <v>-4056564</v>
      </c>
      <c r="G174" s="601">
        <v>0</v>
      </c>
      <c r="H174" s="601">
        <v>0</v>
      </c>
      <c r="I174" s="601">
        <v>0</v>
      </c>
      <c r="J174" s="600">
        <f t="shared" si="60"/>
        <v>-4056564</v>
      </c>
      <c r="K174" s="600">
        <f t="shared" si="61"/>
        <v>-86014528</v>
      </c>
      <c r="L174" s="569">
        <f t="shared" si="62"/>
        <v>0</v>
      </c>
      <c r="M174" s="557"/>
      <c r="N174" s="562"/>
    </row>
    <row r="175" spans="2:14">
      <c r="B175" s="599" t="s">
        <v>1218</v>
      </c>
      <c r="C175" s="600">
        <f t="shared" si="63"/>
        <v>-134492941</v>
      </c>
      <c r="D175" s="601">
        <f>+'[35]Nic 16 PPyE'!E172</f>
        <v>0</v>
      </c>
      <c r="E175" s="600">
        <f t="shared" si="59"/>
        <v>0</v>
      </c>
      <c r="F175" s="601">
        <v>-7071343</v>
      </c>
      <c r="G175" s="601">
        <v>0</v>
      </c>
      <c r="H175" s="601">
        <v>0</v>
      </c>
      <c r="I175" s="601">
        <v>0</v>
      </c>
      <c r="J175" s="600">
        <f>SUM(E175:I175)</f>
        <v>-7071343</v>
      </c>
      <c r="K175" s="600">
        <f t="shared" si="61"/>
        <v>-141564284</v>
      </c>
      <c r="L175" s="569">
        <f t="shared" si="62"/>
        <v>0</v>
      </c>
      <c r="M175" s="557"/>
      <c r="N175" s="562"/>
    </row>
    <row r="176" spans="2:14">
      <c r="B176" s="599" t="s">
        <v>1219</v>
      </c>
      <c r="C176" s="600">
        <f t="shared" si="63"/>
        <v>-1664541</v>
      </c>
      <c r="D176" s="601">
        <f>+'[34]Nic 16 PPyE'!D173</f>
        <v>0</v>
      </c>
      <c r="E176" s="600">
        <f t="shared" si="59"/>
        <v>0</v>
      </c>
      <c r="F176" s="601">
        <v>-4110</v>
      </c>
      <c r="G176" s="601">
        <v>0</v>
      </c>
      <c r="H176" s="601">
        <v>0</v>
      </c>
      <c r="I176" s="601">
        <v>0</v>
      </c>
      <c r="J176" s="600">
        <f t="shared" si="60"/>
        <v>-4110</v>
      </c>
      <c r="K176" s="600">
        <f t="shared" si="61"/>
        <v>-1668651</v>
      </c>
      <c r="L176" s="569">
        <f t="shared" si="62"/>
        <v>0</v>
      </c>
      <c r="M176" s="557"/>
      <c r="N176" s="562"/>
    </row>
    <row r="177" spans="2:23" s="549" customFormat="1">
      <c r="B177" s="605" t="s">
        <v>1216</v>
      </c>
      <c r="C177" s="606">
        <f>SUM(C170:C176)</f>
        <v>-1049110330</v>
      </c>
      <c r="D177" s="606">
        <f>SUM(D170:D176)</f>
        <v>0</v>
      </c>
      <c r="E177" s="606">
        <f t="shared" si="59"/>
        <v>0</v>
      </c>
      <c r="F177" s="606">
        <f>SUM(F170:F176)</f>
        <v>-33277241</v>
      </c>
      <c r="G177" s="606">
        <f>SUM(G170:G176)</f>
        <v>0</v>
      </c>
      <c r="H177" s="606">
        <v>0</v>
      </c>
      <c r="I177" s="606">
        <f>SUM(I170:I176)</f>
        <v>0</v>
      </c>
      <c r="J177" s="606">
        <f t="shared" si="60"/>
        <v>-33277241</v>
      </c>
      <c r="K177" s="606">
        <f t="shared" si="61"/>
        <v>-1082387571</v>
      </c>
      <c r="L177" s="569">
        <f t="shared" si="62"/>
        <v>0</v>
      </c>
      <c r="M177" s="562"/>
      <c r="N177" s="562"/>
    </row>
    <row r="178" spans="2:23">
      <c r="B178" s="599" t="s">
        <v>1220</v>
      </c>
      <c r="C178" s="600">
        <f t="shared" si="63"/>
        <v>3501553</v>
      </c>
      <c r="D178" s="601">
        <f>+'[34]Nic 16 PPyE'!D162</f>
        <v>0</v>
      </c>
      <c r="E178" s="600">
        <f t="shared" si="59"/>
        <v>0</v>
      </c>
      <c r="F178" s="601">
        <f>-19351349+45737</f>
        <v>-19305612</v>
      </c>
      <c r="G178" s="601">
        <v>0</v>
      </c>
      <c r="H178" s="601">
        <v>0</v>
      </c>
      <c r="I178" s="601">
        <f>+'[33]Nic 16 PPyE'!$H$188</f>
        <v>5845732</v>
      </c>
      <c r="J178" s="600">
        <f t="shared" si="60"/>
        <v>-13459880</v>
      </c>
      <c r="K178" s="600">
        <f t="shared" si="61"/>
        <v>-9958327</v>
      </c>
      <c r="L178" s="569">
        <f t="shared" si="62"/>
        <v>341810674</v>
      </c>
      <c r="M178" s="557"/>
      <c r="N178" s="562"/>
      <c r="O178" s="549"/>
      <c r="P178" s="549"/>
      <c r="Q178" s="549"/>
      <c r="R178" s="549"/>
      <c r="S178" s="549"/>
      <c r="T178" s="549"/>
    </row>
    <row r="179" spans="2:23">
      <c r="B179" s="607" t="s">
        <v>1221</v>
      </c>
      <c r="C179" s="600">
        <f t="shared" si="63"/>
        <v>-4520191</v>
      </c>
      <c r="D179" s="601">
        <f>+'[34]Nic 16 PPyE'!D163</f>
        <v>0</v>
      </c>
      <c r="E179" s="600">
        <f t="shared" si="59"/>
        <v>0</v>
      </c>
      <c r="F179" s="601">
        <v>-162155</v>
      </c>
      <c r="G179" s="601">
        <v>0</v>
      </c>
      <c r="H179" s="601">
        <v>0</v>
      </c>
      <c r="I179" s="601">
        <v>0</v>
      </c>
      <c r="J179" s="600">
        <f t="shared" si="60"/>
        <v>-162155</v>
      </c>
      <c r="K179" s="600">
        <f t="shared" si="61"/>
        <v>-4682346</v>
      </c>
      <c r="L179" s="569">
        <f t="shared" si="62"/>
        <v>0</v>
      </c>
      <c r="M179" s="557"/>
      <c r="N179" s="562"/>
      <c r="O179" s="549"/>
      <c r="P179" s="549"/>
      <c r="Q179" s="549"/>
      <c r="R179" s="549"/>
      <c r="S179" s="549"/>
      <c r="T179" s="549"/>
    </row>
    <row r="180" spans="2:23">
      <c r="B180" s="607" t="s">
        <v>1222</v>
      </c>
      <c r="C180" s="600">
        <f t="shared" si="63"/>
        <v>-5653980</v>
      </c>
      <c r="D180" s="601">
        <f>+'[34]Nic 16 PPyE'!D164</f>
        <v>0</v>
      </c>
      <c r="E180" s="600">
        <f t="shared" si="59"/>
        <v>0</v>
      </c>
      <c r="F180" s="601">
        <f>-183222+33667</f>
        <v>-149555</v>
      </c>
      <c r="G180" s="601">
        <v>0</v>
      </c>
      <c r="H180" s="601">
        <v>0</v>
      </c>
      <c r="I180" s="601">
        <v>0</v>
      </c>
      <c r="J180" s="600">
        <f t="shared" si="60"/>
        <v>-149555</v>
      </c>
      <c r="K180" s="600">
        <f t="shared" si="61"/>
        <v>-5803535</v>
      </c>
      <c r="L180" s="569">
        <f t="shared" si="62"/>
        <v>0</v>
      </c>
      <c r="M180" s="557"/>
      <c r="N180" s="562"/>
      <c r="O180" s="549"/>
      <c r="P180" s="549"/>
      <c r="Q180" s="549"/>
      <c r="R180" s="549"/>
      <c r="S180" s="549"/>
      <c r="T180" s="549"/>
    </row>
    <row r="181" spans="2:23">
      <c r="B181" s="599" t="s">
        <v>1223</v>
      </c>
      <c r="C181" s="600">
        <f t="shared" si="63"/>
        <v>-14127727</v>
      </c>
      <c r="D181" s="601">
        <f>+'[34]Nic 16 PPyE'!D165</f>
        <v>0</v>
      </c>
      <c r="E181" s="600">
        <f t="shared" si="59"/>
        <v>0</v>
      </c>
      <c r="F181" s="601">
        <f>-402692+9948</f>
        <v>-392744</v>
      </c>
      <c r="G181" s="601">
        <v>0</v>
      </c>
      <c r="H181" s="601">
        <v>0</v>
      </c>
      <c r="I181" s="601">
        <v>0</v>
      </c>
      <c r="J181" s="600">
        <f t="shared" si="60"/>
        <v>-392744</v>
      </c>
      <c r="K181" s="600">
        <f t="shared" si="61"/>
        <v>-14520471</v>
      </c>
      <c r="L181" s="569">
        <f t="shared" si="62"/>
        <v>0</v>
      </c>
      <c r="M181" s="557"/>
      <c r="N181" s="562"/>
      <c r="O181" s="549"/>
      <c r="P181" s="549"/>
      <c r="Q181" s="549"/>
      <c r="R181" s="549"/>
      <c r="S181" s="549"/>
      <c r="T181" s="549"/>
    </row>
    <row r="182" spans="2:23">
      <c r="B182" s="599" t="s">
        <v>1224</v>
      </c>
      <c r="C182" s="600">
        <f t="shared" si="63"/>
        <v>-1181116</v>
      </c>
      <c r="D182" s="601">
        <f>+'[34]Nic 16 PPyE'!D166</f>
        <v>0</v>
      </c>
      <c r="E182" s="600">
        <f t="shared" si="59"/>
        <v>0</v>
      </c>
      <c r="F182" s="601">
        <f>-122962</f>
        <v>-122962</v>
      </c>
      <c r="G182" s="601">
        <v>0</v>
      </c>
      <c r="H182" s="601">
        <v>0</v>
      </c>
      <c r="I182" s="601">
        <v>0</v>
      </c>
      <c r="J182" s="600">
        <f t="shared" si="60"/>
        <v>-122962</v>
      </c>
      <c r="K182" s="600">
        <f t="shared" si="61"/>
        <v>-1304078</v>
      </c>
      <c r="L182" s="569">
        <f t="shared" si="62"/>
        <v>0</v>
      </c>
      <c r="M182" s="557"/>
      <c r="N182" s="562"/>
      <c r="O182" s="549"/>
      <c r="P182" s="549"/>
      <c r="Q182" s="549"/>
      <c r="R182" s="549"/>
      <c r="S182" s="549"/>
      <c r="T182" s="549"/>
    </row>
    <row r="183" spans="2:23" s="549" customFormat="1">
      <c r="B183" s="608" t="s">
        <v>1256</v>
      </c>
      <c r="C183" s="609">
        <f t="shared" ref="C183:K183" si="64">SUM(C178:C182)+C169+C177</f>
        <v>-1071091791</v>
      </c>
      <c r="D183" s="609">
        <f t="shared" si="64"/>
        <v>0</v>
      </c>
      <c r="E183" s="609">
        <f t="shared" si="64"/>
        <v>0</v>
      </c>
      <c r="F183" s="609">
        <f t="shared" si="64"/>
        <v>-54587238</v>
      </c>
      <c r="G183" s="609">
        <f t="shared" si="64"/>
        <v>0</v>
      </c>
      <c r="H183" s="609">
        <f t="shared" si="64"/>
        <v>0</v>
      </c>
      <c r="I183" s="609">
        <f t="shared" si="64"/>
        <v>5845732</v>
      </c>
      <c r="J183" s="609">
        <f t="shared" si="64"/>
        <v>-48741506</v>
      </c>
      <c r="K183" s="609">
        <f t="shared" si="64"/>
        <v>-1119833297</v>
      </c>
      <c r="L183" s="569">
        <f>+K183-E24</f>
        <v>367655972</v>
      </c>
      <c r="M183" s="562"/>
      <c r="N183" s="562"/>
    </row>
    <row r="184" spans="2:23">
      <c r="B184" s="549"/>
      <c r="C184" s="557"/>
      <c r="I184" s="557"/>
      <c r="K184" s="577">
        <f>+K183-E24</f>
        <v>367655972</v>
      </c>
      <c r="M184" s="562"/>
      <c r="N184" s="549"/>
      <c r="O184" s="549"/>
      <c r="P184" s="549"/>
      <c r="Q184" s="549"/>
      <c r="R184" s="549"/>
      <c r="S184" s="549"/>
    </row>
    <row r="185" spans="2:23">
      <c r="B185" s="549"/>
      <c r="C185" s="557"/>
      <c r="F185" s="577">
        <f>+'N12 Intangibles'!F24</f>
        <v>-4659404</v>
      </c>
      <c r="I185" s="557"/>
      <c r="J185" s="577">
        <f>+F185</f>
        <v>-4659404</v>
      </c>
      <c r="K185" s="547"/>
      <c r="M185" s="562"/>
      <c r="N185" s="549"/>
      <c r="O185" s="549"/>
      <c r="P185" s="549"/>
      <c r="Q185" s="549"/>
      <c r="R185" s="549"/>
      <c r="S185" s="549"/>
    </row>
    <row r="186" spans="2:23" ht="12">
      <c r="B186" s="549" t="s">
        <v>1254</v>
      </c>
      <c r="C186" s="2706" t="s">
        <v>2524</v>
      </c>
      <c r="D186" s="2706"/>
      <c r="F186" s="547">
        <f>+'N14 Arrendamiento NIIF16'!F18</f>
        <v>-1468249</v>
      </c>
      <c r="I186" s="557"/>
      <c r="J186" s="577">
        <f>+F186+F183</f>
        <v>-56055487</v>
      </c>
      <c r="K186" s="547"/>
      <c r="M186" s="562"/>
      <c r="N186" s="549"/>
      <c r="O186" s="549"/>
      <c r="P186" s="549"/>
      <c r="Q186" s="549"/>
      <c r="R186" s="549"/>
      <c r="S186" s="549"/>
    </row>
    <row r="187" spans="2:23" ht="12" thickBot="1">
      <c r="C187" s="557"/>
      <c r="F187" s="1526">
        <f>+F186+F185+F183</f>
        <v>-60714891</v>
      </c>
      <c r="G187" s="549"/>
      <c r="H187" s="549">
        <f>+Resultado!D7</f>
        <v>-60804243</v>
      </c>
      <c r="I187" s="1526">
        <f>+H187-F187</f>
        <v>-89352</v>
      </c>
      <c r="J187" s="577"/>
      <c r="K187" s="547"/>
      <c r="M187" s="562"/>
      <c r="N187" s="549"/>
      <c r="O187" s="549"/>
      <c r="P187" s="549"/>
      <c r="Q187" s="549"/>
      <c r="R187" s="549"/>
      <c r="S187" s="549"/>
    </row>
    <row r="188" spans="2:23" ht="72" customHeight="1" thickBot="1">
      <c r="B188" s="2778" t="s">
        <v>1237</v>
      </c>
      <c r="C188" s="595" t="s">
        <v>1238</v>
      </c>
      <c r="D188" s="596" t="s">
        <v>1240</v>
      </c>
      <c r="E188" s="618" t="s">
        <v>1241</v>
      </c>
      <c r="F188" s="596" t="s">
        <v>1242</v>
      </c>
      <c r="G188" s="596" t="s">
        <v>1243</v>
      </c>
      <c r="H188" s="596" t="s">
        <v>1244</v>
      </c>
      <c r="I188" s="596" t="s">
        <v>1245</v>
      </c>
      <c r="J188" s="618" t="s">
        <v>1249</v>
      </c>
      <c r="K188" s="596" t="s">
        <v>1247</v>
      </c>
      <c r="M188" s="562"/>
      <c r="N188" s="549"/>
      <c r="O188" s="549"/>
      <c r="P188" s="2723" t="s">
        <v>1237</v>
      </c>
      <c r="Q188" s="1932" t="s">
        <v>1238</v>
      </c>
      <c r="R188" s="1932" t="s">
        <v>1240</v>
      </c>
      <c r="S188" s="1932" t="s">
        <v>1241</v>
      </c>
      <c r="T188" s="1932" t="s">
        <v>1242</v>
      </c>
      <c r="U188" s="1932" t="s">
        <v>1245</v>
      </c>
      <c r="V188" s="1932" t="s">
        <v>1249</v>
      </c>
      <c r="W188" s="1932" t="s">
        <v>1247</v>
      </c>
    </row>
    <row r="189" spans="2:23" ht="12" thickBot="1">
      <c r="B189" s="2778"/>
      <c r="C189" s="595" t="s">
        <v>967</v>
      </c>
      <c r="D189" s="595" t="s">
        <v>967</v>
      </c>
      <c r="E189" s="595" t="s">
        <v>967</v>
      </c>
      <c r="F189" s="595" t="s">
        <v>967</v>
      </c>
      <c r="G189" s="597" t="s">
        <v>967</v>
      </c>
      <c r="H189" s="595" t="s">
        <v>967</v>
      </c>
      <c r="I189" s="595" t="s">
        <v>967</v>
      </c>
      <c r="J189" s="624" t="s">
        <v>967</v>
      </c>
      <c r="K189" s="598" t="s">
        <v>967</v>
      </c>
      <c r="M189" s="562"/>
      <c r="N189" s="549"/>
      <c r="O189" s="549"/>
      <c r="P189" s="2724"/>
      <c r="Q189" s="1933" t="s">
        <v>967</v>
      </c>
      <c r="R189" s="1934" t="s">
        <v>967</v>
      </c>
      <c r="S189" s="1934" t="s">
        <v>967</v>
      </c>
      <c r="T189" s="1934" t="s">
        <v>967</v>
      </c>
      <c r="U189" s="1934" t="s">
        <v>967</v>
      </c>
      <c r="V189" s="1933" t="s">
        <v>967</v>
      </c>
      <c r="W189" s="1933" t="s">
        <v>967</v>
      </c>
    </row>
    <row r="190" spans="2:23" ht="12" thickBot="1">
      <c r="B190" s="599" t="s">
        <v>1217</v>
      </c>
      <c r="C190" s="600">
        <v>0</v>
      </c>
      <c r="D190" s="601">
        <v>0</v>
      </c>
      <c r="E190" s="603">
        <f>+D190</f>
        <v>0</v>
      </c>
      <c r="F190" s="601">
        <v>0</v>
      </c>
      <c r="G190" s="601">
        <v>0</v>
      </c>
      <c r="H190" s="601">
        <v>0</v>
      </c>
      <c r="I190" s="601">
        <v>0</v>
      </c>
      <c r="J190" s="600">
        <f t="shared" ref="J190:J204" si="65">SUM(E190:I190)</f>
        <v>0</v>
      </c>
      <c r="K190" s="600">
        <f t="shared" ref="K190:K204" si="66">C190+J190</f>
        <v>0</v>
      </c>
      <c r="L190" s="557">
        <f>+K190-F8</f>
        <v>25845298</v>
      </c>
      <c r="M190" s="562">
        <f>K190-C168</f>
        <v>0</v>
      </c>
      <c r="N190" s="549"/>
      <c r="O190" s="549"/>
      <c r="P190" s="1935" t="s">
        <v>1217</v>
      </c>
      <c r="Q190" s="1936">
        <v>-24350041</v>
      </c>
      <c r="R190" s="1938" t="s">
        <v>1983</v>
      </c>
      <c r="S190" s="1941" t="s">
        <v>1983</v>
      </c>
      <c r="T190" s="1937">
        <v>-1495257</v>
      </c>
      <c r="U190" s="1938" t="s">
        <v>1983</v>
      </c>
      <c r="V190" s="1936">
        <v>-1495257</v>
      </c>
      <c r="W190" s="1936">
        <v>-25845298</v>
      </c>
    </row>
    <row r="191" spans="2:23" s="549" customFormat="1" ht="12" thickBot="1">
      <c r="B191" s="605" t="s">
        <v>1215</v>
      </c>
      <c r="C191" s="621">
        <f t="shared" ref="C191:K191" si="67">+C190</f>
        <v>0</v>
      </c>
      <c r="D191" s="621">
        <f t="shared" si="67"/>
        <v>0</v>
      </c>
      <c r="E191" s="621">
        <f t="shared" si="67"/>
        <v>0</v>
      </c>
      <c r="F191" s="621">
        <f t="shared" si="67"/>
        <v>0</v>
      </c>
      <c r="G191" s="621">
        <f t="shared" si="67"/>
        <v>0</v>
      </c>
      <c r="H191" s="621">
        <f t="shared" si="67"/>
        <v>0</v>
      </c>
      <c r="I191" s="621">
        <f t="shared" si="67"/>
        <v>0</v>
      </c>
      <c r="J191" s="621">
        <f t="shared" si="67"/>
        <v>0</v>
      </c>
      <c r="K191" s="621">
        <f t="shared" si="67"/>
        <v>0</v>
      </c>
      <c r="L191" s="557">
        <f t="shared" ref="L191:L205" si="68">+K191-F9</f>
        <v>25845298</v>
      </c>
      <c r="M191" s="562">
        <f t="shared" ref="M191:M205" si="69">K191-C169</f>
        <v>0</v>
      </c>
      <c r="P191" s="1930" t="s">
        <v>1215</v>
      </c>
      <c r="Q191" s="996">
        <v>-24350041</v>
      </c>
      <c r="R191" s="1943" t="s">
        <v>1983</v>
      </c>
      <c r="S191" s="1943" t="s">
        <v>1983</v>
      </c>
      <c r="T191" s="996">
        <v>-1495257</v>
      </c>
      <c r="U191" s="1943" t="s">
        <v>1983</v>
      </c>
      <c r="V191" s="996">
        <v>-1495257</v>
      </c>
      <c r="W191" s="996">
        <v>-25845298</v>
      </c>
    </row>
    <row r="192" spans="2:23" ht="12" thickBot="1">
      <c r="B192" s="599" t="s">
        <v>386</v>
      </c>
      <c r="C192" s="600">
        <f>+'[33]Nic 16 PPyE'!C215</f>
        <v>-23468888</v>
      </c>
      <c r="D192" s="601">
        <v>-337</v>
      </c>
      <c r="E192" s="603">
        <f t="shared" ref="E192:E204" si="70">+D192</f>
        <v>-337</v>
      </c>
      <c r="F192" s="601">
        <f>+'[33]Nic 16 PPyE'!D215</f>
        <v>-1587293</v>
      </c>
      <c r="G192" s="601">
        <v>0</v>
      </c>
      <c r="H192" s="601">
        <v>0</v>
      </c>
      <c r="I192" s="601" t="str">
        <f t="shared" ref="I192:I204" si="71">+U192</f>
        <v>-</v>
      </c>
      <c r="J192" s="600">
        <f t="shared" si="65"/>
        <v>-1587630</v>
      </c>
      <c r="K192" s="600">
        <f t="shared" si="66"/>
        <v>-25056518</v>
      </c>
      <c r="L192" s="557">
        <f t="shared" si="68"/>
        <v>0</v>
      </c>
      <c r="M192" s="562">
        <f t="shared" si="69"/>
        <v>0</v>
      </c>
      <c r="N192" s="549"/>
      <c r="O192" s="549"/>
      <c r="P192" s="1935" t="s">
        <v>386</v>
      </c>
      <c r="Q192" s="1936">
        <v>-23468888</v>
      </c>
      <c r="R192" s="1938">
        <v>-337</v>
      </c>
      <c r="S192" s="1941">
        <v>-337</v>
      </c>
      <c r="T192" s="1937">
        <v>-1587293</v>
      </c>
      <c r="U192" s="1938" t="s">
        <v>1983</v>
      </c>
      <c r="V192" s="1936">
        <v>-1587630</v>
      </c>
      <c r="W192" s="1936">
        <v>-25056518</v>
      </c>
    </row>
    <row r="193" spans="2:23" ht="12" thickBot="1">
      <c r="B193" s="599" t="s">
        <v>388</v>
      </c>
      <c r="C193" s="600">
        <f>+'[33]Nic 16 PPyE'!C216</f>
        <v>-166698337</v>
      </c>
      <c r="D193" s="601">
        <v>334</v>
      </c>
      <c r="E193" s="603">
        <f t="shared" si="70"/>
        <v>334</v>
      </c>
      <c r="F193" s="601">
        <f>+'[33]Nic 16 PPyE'!D216</f>
        <v>-8116226</v>
      </c>
      <c r="G193" s="601">
        <v>0</v>
      </c>
      <c r="H193" s="601">
        <v>0</v>
      </c>
      <c r="I193" s="601" t="str">
        <f t="shared" si="71"/>
        <v>-</v>
      </c>
      <c r="J193" s="600">
        <f t="shared" si="65"/>
        <v>-8115892</v>
      </c>
      <c r="K193" s="600">
        <f t="shared" si="66"/>
        <v>-174814229</v>
      </c>
      <c r="L193" s="557">
        <f t="shared" si="68"/>
        <v>0</v>
      </c>
      <c r="M193" s="562">
        <f t="shared" si="69"/>
        <v>0</v>
      </c>
      <c r="N193" s="549"/>
      <c r="O193" s="549"/>
      <c r="P193" s="1935" t="s">
        <v>388</v>
      </c>
      <c r="Q193" s="1936">
        <v>-166698337</v>
      </c>
      <c r="R193" s="1938">
        <v>334</v>
      </c>
      <c r="S193" s="1941">
        <v>334</v>
      </c>
      <c r="T193" s="1937">
        <v>-8116226</v>
      </c>
      <c r="U193" s="1938" t="s">
        <v>1983</v>
      </c>
      <c r="V193" s="1936">
        <v>-8115892</v>
      </c>
      <c r="W193" s="1936">
        <v>-174814229</v>
      </c>
    </row>
    <row r="194" spans="2:23" ht="12" thickBot="1">
      <c r="B194" s="599" t="s">
        <v>390</v>
      </c>
      <c r="C194" s="600">
        <f>+'[33]Nic 16 PPyE'!C217</f>
        <v>-327151544</v>
      </c>
      <c r="D194" s="601">
        <v>-481</v>
      </c>
      <c r="E194" s="603">
        <f t="shared" si="70"/>
        <v>-481</v>
      </c>
      <c r="F194" s="601">
        <f>+'[33]Nic 16 PPyE'!D217</f>
        <v>-7310608</v>
      </c>
      <c r="G194" s="601">
        <v>0</v>
      </c>
      <c r="H194" s="601">
        <v>0</v>
      </c>
      <c r="I194" s="601" t="str">
        <f t="shared" si="71"/>
        <v>-</v>
      </c>
      <c r="J194" s="600">
        <f t="shared" si="65"/>
        <v>-7311089</v>
      </c>
      <c r="K194" s="600">
        <f t="shared" si="66"/>
        <v>-334462633</v>
      </c>
      <c r="L194" s="557">
        <f t="shared" si="68"/>
        <v>0</v>
      </c>
      <c r="M194" s="562">
        <f t="shared" si="69"/>
        <v>0</v>
      </c>
      <c r="N194" s="549"/>
      <c r="O194" s="549"/>
      <c r="P194" s="1935" t="s">
        <v>390</v>
      </c>
      <c r="Q194" s="1936">
        <v>-327151544</v>
      </c>
      <c r="R194" s="1938">
        <v>-481</v>
      </c>
      <c r="S194" s="1941">
        <v>-481</v>
      </c>
      <c r="T194" s="1937">
        <v>-7310608</v>
      </c>
      <c r="U194" s="1938" t="s">
        <v>1983</v>
      </c>
      <c r="V194" s="1936">
        <v>-7311089</v>
      </c>
      <c r="W194" s="1936">
        <v>-334462633</v>
      </c>
    </row>
    <row r="195" spans="2:23" ht="12" thickBot="1">
      <c r="B195" s="607" t="s">
        <v>392</v>
      </c>
      <c r="C195" s="600">
        <f>+'[33]Nic 16 PPyE'!C218</f>
        <v>-284903040</v>
      </c>
      <c r="D195" s="601">
        <v>483</v>
      </c>
      <c r="E195" s="603">
        <f t="shared" si="70"/>
        <v>483</v>
      </c>
      <c r="F195" s="601">
        <f>+'[33]Nic 16 PPyE'!D218</f>
        <v>-11758947</v>
      </c>
      <c r="G195" s="601">
        <v>0</v>
      </c>
      <c r="H195" s="601">
        <v>0</v>
      </c>
      <c r="I195" s="601" t="str">
        <f t="shared" si="71"/>
        <v>-</v>
      </c>
      <c r="J195" s="600">
        <f t="shared" si="65"/>
        <v>-11758464</v>
      </c>
      <c r="K195" s="600">
        <f t="shared" si="66"/>
        <v>-296661504</v>
      </c>
      <c r="L195" s="557">
        <f t="shared" si="68"/>
        <v>0</v>
      </c>
      <c r="M195" s="562">
        <f t="shared" si="69"/>
        <v>0</v>
      </c>
      <c r="N195" s="549"/>
      <c r="O195" s="549"/>
      <c r="P195" s="1935" t="s">
        <v>392</v>
      </c>
      <c r="Q195" s="1936">
        <v>-284903040</v>
      </c>
      <c r="R195" s="1938">
        <v>483</v>
      </c>
      <c r="S195" s="1941">
        <v>483</v>
      </c>
      <c r="T195" s="1937">
        <v>-11758947</v>
      </c>
      <c r="U195" s="1938" t="s">
        <v>1983</v>
      </c>
      <c r="V195" s="1936">
        <v>-11758464</v>
      </c>
      <c r="W195" s="1936">
        <v>-296661504</v>
      </c>
    </row>
    <row r="196" spans="2:23" ht="12" thickBot="1">
      <c r="B196" s="607" t="s">
        <v>394</v>
      </c>
      <c r="C196" s="600">
        <f>+'[33]Nic 16 PPyE'!C219</f>
        <v>-76629927</v>
      </c>
      <c r="D196" s="601">
        <v>0</v>
      </c>
      <c r="E196" s="603">
        <f t="shared" si="70"/>
        <v>0</v>
      </c>
      <c r="F196" s="601">
        <f>+'[33]Nic 16 PPyE'!D219</f>
        <v>-5328037</v>
      </c>
      <c r="G196" s="601">
        <v>0</v>
      </c>
      <c r="H196" s="601">
        <v>0</v>
      </c>
      <c r="I196" s="601" t="str">
        <f t="shared" si="71"/>
        <v>-</v>
      </c>
      <c r="J196" s="600">
        <f t="shared" si="65"/>
        <v>-5328037</v>
      </c>
      <c r="K196" s="600">
        <f t="shared" si="66"/>
        <v>-81957964</v>
      </c>
      <c r="L196" s="557">
        <f t="shared" si="68"/>
        <v>0</v>
      </c>
      <c r="M196" s="562">
        <f t="shared" si="69"/>
        <v>0</v>
      </c>
      <c r="N196" s="549"/>
      <c r="O196" s="549"/>
      <c r="P196" s="1935" t="s">
        <v>394</v>
      </c>
      <c r="Q196" s="1936">
        <v>-76629927</v>
      </c>
      <c r="R196" s="1938" t="s">
        <v>1983</v>
      </c>
      <c r="S196" s="1941" t="s">
        <v>1983</v>
      </c>
      <c r="T196" s="1937">
        <v>-5328037</v>
      </c>
      <c r="U196" s="1938" t="s">
        <v>1983</v>
      </c>
      <c r="V196" s="1936">
        <v>-5328037</v>
      </c>
      <c r="W196" s="1936">
        <v>-81957964</v>
      </c>
    </row>
    <row r="197" spans="2:23" ht="12.75" thickBot="1">
      <c r="B197" s="599" t="s">
        <v>1218</v>
      </c>
      <c r="C197" s="600">
        <f>+'[33]Nic 16 PPyE'!C220</f>
        <v>-125890054</v>
      </c>
      <c r="D197" s="601">
        <v>0</v>
      </c>
      <c r="E197" s="603">
        <f t="shared" si="70"/>
        <v>0</v>
      </c>
      <c r="F197" s="601">
        <f>+'[33]Nic 16 PPyE'!D220</f>
        <v>-8633948</v>
      </c>
      <c r="G197" s="601">
        <v>0</v>
      </c>
      <c r="H197" s="601">
        <v>0</v>
      </c>
      <c r="I197" s="1510">
        <f>+'[33]Nic 16 PPyE'!H220</f>
        <v>31061</v>
      </c>
      <c r="J197" s="600">
        <f t="shared" si="65"/>
        <v>-8602887</v>
      </c>
      <c r="K197" s="600">
        <f t="shared" si="66"/>
        <v>-134492941</v>
      </c>
      <c r="L197" s="557">
        <f t="shared" si="68"/>
        <v>0</v>
      </c>
      <c r="M197" s="562">
        <f t="shared" si="69"/>
        <v>0</v>
      </c>
      <c r="N197" s="549"/>
      <c r="O197" s="549"/>
      <c r="P197" s="1935" t="s">
        <v>1218</v>
      </c>
      <c r="Q197" s="1936">
        <v>-125890054</v>
      </c>
      <c r="R197" s="1938" t="s">
        <v>1983</v>
      </c>
      <c r="S197" s="1941" t="s">
        <v>1983</v>
      </c>
      <c r="T197" s="1937">
        <v>-8633948</v>
      </c>
      <c r="U197" s="1937">
        <v>31061</v>
      </c>
      <c r="V197" s="1936">
        <v>-8602887</v>
      </c>
      <c r="W197" s="1936">
        <v>-134492941</v>
      </c>
    </row>
    <row r="198" spans="2:23" ht="12" thickBot="1">
      <c r="B198" s="599" t="s">
        <v>1219</v>
      </c>
      <c r="C198" s="600">
        <f>+'[33]Nic 16 PPyE'!C221</f>
        <v>-1657726</v>
      </c>
      <c r="D198" s="601">
        <v>0</v>
      </c>
      <c r="E198" s="603">
        <f t="shared" si="70"/>
        <v>0</v>
      </c>
      <c r="F198" s="601">
        <f>+'[33]Nic 16 PPyE'!D221</f>
        <v>-6815</v>
      </c>
      <c r="G198" s="601">
        <v>0</v>
      </c>
      <c r="H198" s="601">
        <v>0</v>
      </c>
      <c r="I198" s="601" t="str">
        <f t="shared" si="71"/>
        <v>-</v>
      </c>
      <c r="J198" s="600">
        <f t="shared" si="65"/>
        <v>-6815</v>
      </c>
      <c r="K198" s="600">
        <f t="shared" si="66"/>
        <v>-1664541</v>
      </c>
      <c r="L198" s="557">
        <f t="shared" si="68"/>
        <v>0</v>
      </c>
      <c r="M198" s="562">
        <f t="shared" si="69"/>
        <v>0</v>
      </c>
      <c r="N198" s="549"/>
      <c r="O198" s="549"/>
      <c r="P198" s="1935" t="s">
        <v>1219</v>
      </c>
      <c r="Q198" s="1936">
        <v>-1657726</v>
      </c>
      <c r="R198" s="1938" t="s">
        <v>1983</v>
      </c>
      <c r="S198" s="1941" t="s">
        <v>1983</v>
      </c>
      <c r="T198" s="1937">
        <v>-6815</v>
      </c>
      <c r="U198" s="1938" t="s">
        <v>1983</v>
      </c>
      <c r="V198" s="1936">
        <v>-6815</v>
      </c>
      <c r="W198" s="1936">
        <v>-1664541</v>
      </c>
    </row>
    <row r="199" spans="2:23" s="549" customFormat="1" ht="12" thickBot="1">
      <c r="B199" s="605" t="s">
        <v>1216</v>
      </c>
      <c r="C199" s="621">
        <f t="shared" ref="C199:K199" si="72">SUM(C192:C198)</f>
        <v>-1006399516</v>
      </c>
      <c r="D199" s="621">
        <f t="shared" si="72"/>
        <v>-1</v>
      </c>
      <c r="E199" s="621">
        <f t="shared" si="72"/>
        <v>-1</v>
      </c>
      <c r="F199" s="621">
        <f t="shared" si="72"/>
        <v>-42741874</v>
      </c>
      <c r="G199" s="621">
        <f t="shared" si="72"/>
        <v>0</v>
      </c>
      <c r="H199" s="621">
        <f t="shared" si="72"/>
        <v>0</v>
      </c>
      <c r="I199" s="621">
        <f t="shared" si="72"/>
        <v>31061</v>
      </c>
      <c r="J199" s="621">
        <f t="shared" si="72"/>
        <v>-42710814</v>
      </c>
      <c r="K199" s="621">
        <f t="shared" si="72"/>
        <v>-1049110330</v>
      </c>
      <c r="L199" s="557">
        <f t="shared" si="68"/>
        <v>0</v>
      </c>
      <c r="M199" s="562">
        <f t="shared" si="69"/>
        <v>0</v>
      </c>
      <c r="N199" s="562"/>
      <c r="P199" s="1930" t="s">
        <v>1216</v>
      </c>
      <c r="Q199" s="1939">
        <v>-1006399516</v>
      </c>
      <c r="R199" s="1940">
        <v>-1</v>
      </c>
      <c r="S199" s="1940">
        <v>-1</v>
      </c>
      <c r="T199" s="1939">
        <v>-42741874</v>
      </c>
      <c r="U199" s="1939">
        <v>31061</v>
      </c>
      <c r="V199" s="1939">
        <v>-42710814</v>
      </c>
      <c r="W199" s="1939">
        <v>-1049110330</v>
      </c>
    </row>
    <row r="200" spans="2:23" ht="12.75" thickBot="1">
      <c r="B200" s="599" t="s">
        <v>1220</v>
      </c>
      <c r="C200" s="600">
        <v>0</v>
      </c>
      <c r="D200" s="601">
        <v>0</v>
      </c>
      <c r="E200" s="603">
        <f t="shared" si="70"/>
        <v>0</v>
      </c>
      <c r="F200" s="601">
        <v>0</v>
      </c>
      <c r="G200" s="601">
        <v>0</v>
      </c>
      <c r="H200" s="601">
        <v>0</v>
      </c>
      <c r="I200" s="1510">
        <f>+'[33]Nic 16 PPyE'!H223</f>
        <v>3501553</v>
      </c>
      <c r="J200" s="600">
        <f t="shared" si="65"/>
        <v>3501553</v>
      </c>
      <c r="K200" s="604">
        <f t="shared" si="66"/>
        <v>3501553</v>
      </c>
      <c r="L200" s="557">
        <f t="shared" si="68"/>
        <v>341810674</v>
      </c>
      <c r="M200" s="562">
        <f t="shared" si="69"/>
        <v>0</v>
      </c>
      <c r="N200" s="549"/>
      <c r="O200" s="549"/>
      <c r="P200" s="1935" t="s">
        <v>1220</v>
      </c>
      <c r="Q200" s="1936">
        <v>-317239654</v>
      </c>
      <c r="R200" s="1938" t="s">
        <v>1983</v>
      </c>
      <c r="S200" s="1941" t="s">
        <v>1983</v>
      </c>
      <c r="T200" s="1937">
        <v>-24571020</v>
      </c>
      <c r="U200" s="1937">
        <v>3501553</v>
      </c>
      <c r="V200" s="1936">
        <v>-21069467</v>
      </c>
      <c r="W200" s="1936">
        <v>-338309121</v>
      </c>
    </row>
    <row r="201" spans="2:23" ht="12" thickBot="1">
      <c r="B201" s="607" t="s">
        <v>1221</v>
      </c>
      <c r="C201" s="600">
        <f>+'[33]Nic 16 PPyE'!C224</f>
        <v>-4314092</v>
      </c>
      <c r="D201" s="601">
        <v>0</v>
      </c>
      <c r="E201" s="603">
        <f t="shared" si="70"/>
        <v>0</v>
      </c>
      <c r="F201" s="601">
        <f>+'[33]Nic 16 PPyE'!D224</f>
        <v>-206099</v>
      </c>
      <c r="G201" s="601">
        <v>0</v>
      </c>
      <c r="H201" s="601">
        <v>0</v>
      </c>
      <c r="I201" s="601">
        <v>0</v>
      </c>
      <c r="J201" s="600">
        <f t="shared" si="65"/>
        <v>-206099</v>
      </c>
      <c r="K201" s="604">
        <f t="shared" si="66"/>
        <v>-4520191</v>
      </c>
      <c r="L201" s="557">
        <f t="shared" si="68"/>
        <v>0</v>
      </c>
      <c r="M201" s="562">
        <f t="shared" si="69"/>
        <v>0</v>
      </c>
      <c r="N201" s="549"/>
      <c r="O201" s="549"/>
      <c r="P201" s="1935" t="s">
        <v>1221</v>
      </c>
      <c r="Q201" s="1936">
        <v>-4314092</v>
      </c>
      <c r="R201" s="1938" t="s">
        <v>1983</v>
      </c>
      <c r="S201" s="1941" t="s">
        <v>1983</v>
      </c>
      <c r="T201" s="1937">
        <v>-206099</v>
      </c>
      <c r="U201" s="1938" t="s">
        <v>1983</v>
      </c>
      <c r="V201" s="1936">
        <v>-206099</v>
      </c>
      <c r="W201" s="1936">
        <v>-4520191</v>
      </c>
    </row>
    <row r="202" spans="2:23" ht="12" thickBot="1">
      <c r="B202" s="607" t="s">
        <v>1222</v>
      </c>
      <c r="C202" s="600">
        <f>+'[33]Nic 16 PPyE'!C225</f>
        <v>-5420032</v>
      </c>
      <c r="D202" s="601">
        <v>0</v>
      </c>
      <c r="E202" s="603">
        <f t="shared" si="70"/>
        <v>0</v>
      </c>
      <c r="F202" s="601">
        <f>+'[33]Nic 16 PPyE'!D225</f>
        <v>-233948</v>
      </c>
      <c r="G202" s="601">
        <v>0</v>
      </c>
      <c r="H202" s="601">
        <v>0</v>
      </c>
      <c r="I202" s="601">
        <v>0</v>
      </c>
      <c r="J202" s="600">
        <f t="shared" si="65"/>
        <v>-233948</v>
      </c>
      <c r="K202" s="604">
        <f t="shared" si="66"/>
        <v>-5653980</v>
      </c>
      <c r="L202" s="557">
        <f t="shared" si="68"/>
        <v>0</v>
      </c>
      <c r="M202" s="562">
        <f t="shared" si="69"/>
        <v>0</v>
      </c>
      <c r="N202" s="549"/>
      <c r="O202" s="549"/>
      <c r="P202" s="1935" t="s">
        <v>1222</v>
      </c>
      <c r="Q202" s="1936">
        <v>-5420032</v>
      </c>
      <c r="R202" s="1938" t="s">
        <v>1983</v>
      </c>
      <c r="S202" s="1941" t="s">
        <v>1983</v>
      </c>
      <c r="T202" s="1937">
        <v>-233948</v>
      </c>
      <c r="U202" s="1938" t="s">
        <v>1983</v>
      </c>
      <c r="V202" s="1936">
        <v>-233948</v>
      </c>
      <c r="W202" s="1936">
        <v>-5653980</v>
      </c>
    </row>
    <row r="203" spans="2:23" ht="12.75" thickBot="1">
      <c r="B203" s="599" t="s">
        <v>1223</v>
      </c>
      <c r="C203" s="600">
        <f>+'[33]Nic 16 PPyE'!C226</f>
        <v>-13898057</v>
      </c>
      <c r="D203" s="601">
        <v>0</v>
      </c>
      <c r="E203" s="603">
        <f t="shared" si="70"/>
        <v>0</v>
      </c>
      <c r="F203" s="601">
        <f>+'[33]Nic 16 PPyE'!D226</f>
        <v>-523070</v>
      </c>
      <c r="G203" s="601">
        <v>0</v>
      </c>
      <c r="H203" s="601">
        <v>0</v>
      </c>
      <c r="I203" s="1510">
        <f>+'[33]Nic 16 PPyE'!H226</f>
        <v>293400</v>
      </c>
      <c r="J203" s="600">
        <f t="shared" si="65"/>
        <v>-229670</v>
      </c>
      <c r="K203" s="604">
        <f t="shared" si="66"/>
        <v>-14127727</v>
      </c>
      <c r="L203" s="557">
        <f t="shared" si="68"/>
        <v>0</v>
      </c>
      <c r="M203" s="562">
        <f t="shared" si="69"/>
        <v>0</v>
      </c>
      <c r="N203" s="549"/>
      <c r="O203" s="549"/>
      <c r="P203" s="1935" t="s">
        <v>1223</v>
      </c>
      <c r="Q203" s="1936">
        <v>-13898057</v>
      </c>
      <c r="R203" s="1938" t="s">
        <v>1983</v>
      </c>
      <c r="S203" s="1941" t="s">
        <v>1983</v>
      </c>
      <c r="T203" s="1937">
        <v>-523070</v>
      </c>
      <c r="U203" s="1937">
        <v>293400</v>
      </c>
      <c r="V203" s="1936">
        <v>-229670</v>
      </c>
      <c r="W203" s="1936">
        <v>-14127727</v>
      </c>
    </row>
    <row r="204" spans="2:23" ht="12" thickBot="1">
      <c r="B204" s="599" t="s">
        <v>1224</v>
      </c>
      <c r="C204" s="600">
        <f>+'[33]Nic 16 PPyE'!C227</f>
        <v>-963292</v>
      </c>
      <c r="D204" s="601">
        <v>0</v>
      </c>
      <c r="E204" s="603">
        <f t="shared" si="70"/>
        <v>0</v>
      </c>
      <c r="F204" s="601">
        <f>+'[33]Nic 16 PPyE'!D227</f>
        <v>-217824</v>
      </c>
      <c r="G204" s="601">
        <v>0</v>
      </c>
      <c r="H204" s="601">
        <v>0</v>
      </c>
      <c r="I204" s="601" t="str">
        <f t="shared" si="71"/>
        <v>-</v>
      </c>
      <c r="J204" s="600">
        <f t="shared" si="65"/>
        <v>-217824</v>
      </c>
      <c r="K204" s="604">
        <f t="shared" si="66"/>
        <v>-1181116</v>
      </c>
      <c r="L204" s="557">
        <f t="shared" si="68"/>
        <v>0</v>
      </c>
      <c r="M204" s="562">
        <f t="shared" si="69"/>
        <v>0</v>
      </c>
      <c r="N204" s="549"/>
      <c r="O204" s="549"/>
      <c r="P204" s="1935" t="s">
        <v>1224</v>
      </c>
      <c r="Q204" s="1936">
        <v>-963292</v>
      </c>
      <c r="R204" s="1938" t="s">
        <v>1983</v>
      </c>
      <c r="S204" s="1941" t="s">
        <v>1983</v>
      </c>
      <c r="T204" s="1937">
        <v>-217824</v>
      </c>
      <c r="U204" s="1938" t="s">
        <v>1983</v>
      </c>
      <c r="V204" s="1936">
        <v>-217824</v>
      </c>
      <c r="W204" s="1936">
        <v>-1181116</v>
      </c>
    </row>
    <row r="205" spans="2:23" s="549" customFormat="1" ht="23.25" thickBot="1">
      <c r="B205" s="608" t="s">
        <v>1256</v>
      </c>
      <c r="C205" s="621">
        <f t="shared" ref="C205:K205" si="73">SUM(C200:C204)+C199+C191</f>
        <v>-1030994989</v>
      </c>
      <c r="D205" s="621">
        <f t="shared" si="73"/>
        <v>-1</v>
      </c>
      <c r="E205" s="621">
        <f t="shared" si="73"/>
        <v>-1</v>
      </c>
      <c r="F205" s="621">
        <f t="shared" si="73"/>
        <v>-43922815</v>
      </c>
      <c r="G205" s="621">
        <f t="shared" si="73"/>
        <v>0</v>
      </c>
      <c r="H205" s="621">
        <f t="shared" si="73"/>
        <v>0</v>
      </c>
      <c r="I205" s="621">
        <f t="shared" si="73"/>
        <v>3826014</v>
      </c>
      <c r="J205" s="621">
        <f t="shared" si="73"/>
        <v>-40096802</v>
      </c>
      <c r="K205" s="621">
        <f t="shared" si="73"/>
        <v>-1071091791</v>
      </c>
      <c r="L205" s="557">
        <f t="shared" si="68"/>
        <v>-1071091791</v>
      </c>
      <c r="M205" s="562">
        <f t="shared" si="69"/>
        <v>0</v>
      </c>
      <c r="P205" s="1931" t="s">
        <v>1256</v>
      </c>
      <c r="Q205" s="1002">
        <v>-1372584684</v>
      </c>
      <c r="R205" s="1942">
        <v>-1</v>
      </c>
      <c r="S205" s="1942">
        <v>-1</v>
      </c>
      <c r="T205" s="1002">
        <v>-69989092</v>
      </c>
      <c r="U205" s="1002">
        <v>3826014</v>
      </c>
      <c r="V205" s="1002">
        <v>-66163079</v>
      </c>
      <c r="W205" s="1002">
        <v>-1438747763</v>
      </c>
    </row>
    <row r="206" spans="2:23">
      <c r="C206" s="557">
        <f>+C205-Q205</f>
        <v>341589695</v>
      </c>
      <c r="D206" s="557">
        <f>+D205-R205</f>
        <v>0</v>
      </c>
      <c r="E206" s="557">
        <f>+E205-S205</f>
        <v>0</v>
      </c>
      <c r="F206" s="557">
        <f>+F205-T205</f>
        <v>26066277</v>
      </c>
      <c r="I206" s="557">
        <f>+I205-U205</f>
        <v>0</v>
      </c>
      <c r="J206" s="557">
        <f>+J205-V205</f>
        <v>26066277</v>
      </c>
      <c r="K206" s="557">
        <f>+K205-W205</f>
        <v>367655972</v>
      </c>
      <c r="L206" s="557">
        <f>+J205-X205</f>
        <v>-40096802</v>
      </c>
      <c r="M206" s="557">
        <f>+K205-Y205</f>
        <v>-1071091791</v>
      </c>
      <c r="N206" s="549"/>
      <c r="O206" s="549"/>
      <c r="P206" s="549"/>
      <c r="Q206" s="549"/>
    </row>
    <row r="207" spans="2:23">
      <c r="F207" s="577">
        <f>+F205-G111</f>
        <v>26065547</v>
      </c>
      <c r="I207" s="577" t="s">
        <v>2583</v>
      </c>
      <c r="K207" s="562"/>
      <c r="L207" s="562"/>
      <c r="M207" s="549"/>
      <c r="N207" s="549"/>
      <c r="O207" s="549"/>
      <c r="P207" s="549"/>
      <c r="Q207" s="549"/>
    </row>
    <row r="208" spans="2:23">
      <c r="B208" s="549" t="s">
        <v>1257</v>
      </c>
      <c r="F208" s="577">
        <f>+F199-G104</f>
        <v>-1</v>
      </c>
      <c r="K208" s="562">
        <v>1372584684</v>
      </c>
      <c r="L208" s="562"/>
      <c r="M208" s="549"/>
      <c r="N208" s="549"/>
      <c r="O208" s="549"/>
      <c r="P208" s="549"/>
      <c r="Q208" s="549"/>
    </row>
    <row r="209" spans="1:13">
      <c r="F209" s="549"/>
      <c r="G209" s="549"/>
      <c r="K209" s="562">
        <f>+K208+K205</f>
        <v>301492893</v>
      </c>
      <c r="L209" s="562"/>
      <c r="M209" s="549"/>
    </row>
    <row r="210" spans="1:13">
      <c r="A210" s="1793"/>
      <c r="B210" s="578" t="s">
        <v>1258</v>
      </c>
      <c r="C210" s="579" t="s">
        <v>967</v>
      </c>
      <c r="F210" s="549"/>
      <c r="G210" s="549"/>
      <c r="K210" s="562"/>
      <c r="L210" s="562"/>
      <c r="M210" s="549"/>
    </row>
    <row r="211" spans="1:13">
      <c r="A211" s="1793"/>
      <c r="B211" s="997" t="s">
        <v>1259</v>
      </c>
      <c r="C211" s="998">
        <v>42475917</v>
      </c>
      <c r="F211" s="549"/>
      <c r="G211" s="549"/>
      <c r="K211" s="562"/>
      <c r="L211" s="562"/>
      <c r="M211" s="549"/>
    </row>
    <row r="212" spans="1:13">
      <c r="A212" s="1793"/>
      <c r="B212" s="999" t="s">
        <v>1260</v>
      </c>
      <c r="C212" s="998">
        <v>6715482</v>
      </c>
      <c r="F212" s="549"/>
      <c r="G212" s="549"/>
      <c r="K212" s="562"/>
      <c r="L212" s="562"/>
      <c r="M212" s="549"/>
    </row>
    <row r="213" spans="1:13">
      <c r="A213" s="1793"/>
      <c r="B213" s="999" t="s">
        <v>1261</v>
      </c>
      <c r="C213" s="998">
        <v>5130830</v>
      </c>
      <c r="F213" s="549"/>
      <c r="G213" s="549"/>
      <c r="K213" s="562"/>
      <c r="L213" s="562"/>
      <c r="M213" s="549"/>
    </row>
    <row r="214" spans="1:13">
      <c r="A214" s="1793"/>
      <c r="B214" s="999" t="s">
        <v>2675</v>
      </c>
      <c r="C214" s="998">
        <v>109245</v>
      </c>
      <c r="F214" s="549"/>
      <c r="G214" s="549"/>
      <c r="K214" s="562"/>
      <c r="L214" s="562"/>
      <c r="M214" s="549"/>
    </row>
    <row r="215" spans="1:13" ht="11.25" customHeight="1">
      <c r="A215" s="1793"/>
      <c r="B215" s="999" t="s">
        <v>1262</v>
      </c>
      <c r="C215" s="998">
        <v>586102</v>
      </c>
      <c r="F215" s="549"/>
      <c r="G215" s="549"/>
      <c r="K215" s="562"/>
      <c r="L215" s="562"/>
      <c r="M215" s="549"/>
    </row>
    <row r="216" spans="1:13" ht="11.25" hidden="1" customHeight="1">
      <c r="A216" s="1793"/>
      <c r="B216" s="1000" t="s">
        <v>2619</v>
      </c>
      <c r="C216" s="998"/>
      <c r="F216" s="549"/>
      <c r="G216" s="549"/>
      <c r="K216" s="562"/>
      <c r="L216" s="562"/>
      <c r="M216" s="549"/>
    </row>
    <row r="217" spans="1:13">
      <c r="A217" s="1793"/>
      <c r="B217" s="1000" t="s">
        <v>1264</v>
      </c>
      <c r="C217" s="998">
        <v>651090</v>
      </c>
      <c r="F217" s="549"/>
      <c r="G217" s="549"/>
      <c r="K217" s="562"/>
      <c r="L217" s="562"/>
      <c r="M217" s="549"/>
    </row>
    <row r="218" spans="1:13" ht="12" thickBot="1">
      <c r="A218" s="1793"/>
      <c r="B218" s="1001" t="s">
        <v>1265</v>
      </c>
      <c r="C218" s="1002">
        <f>SUM(C211:C217)</f>
        <v>55668666</v>
      </c>
      <c r="E218" s="557"/>
      <c r="F218" s="549"/>
      <c r="G218" s="549"/>
      <c r="K218" s="562"/>
      <c r="L218" s="562"/>
      <c r="M218" s="549"/>
    </row>
    <row r="219" spans="1:13">
      <c r="C219" s="557"/>
      <c r="F219" s="549"/>
      <c r="G219" s="549"/>
      <c r="K219" s="562"/>
      <c r="L219" s="562"/>
      <c r="M219" s="549"/>
    </row>
    <row r="220" spans="1:13">
      <c r="F220" s="549"/>
      <c r="G220" s="549"/>
      <c r="K220" s="562"/>
      <c r="L220" s="562"/>
      <c r="M220" s="549"/>
    </row>
    <row r="221" spans="1:13" s="549" customFormat="1">
      <c r="B221" s="549" t="s">
        <v>1266</v>
      </c>
      <c r="D221" s="580"/>
      <c r="F221" s="547"/>
      <c r="G221" s="547"/>
      <c r="K221" s="562"/>
      <c r="L221" s="562"/>
    </row>
    <row r="222" spans="1:13">
      <c r="F222" s="581"/>
      <c r="G222" s="581"/>
      <c r="K222" s="562"/>
      <c r="L222" s="562"/>
      <c r="M222" s="549"/>
    </row>
    <row r="223" spans="1:13" s="581" customFormat="1" ht="24">
      <c r="B223" s="2759" t="s">
        <v>1258</v>
      </c>
      <c r="C223" s="1476" t="s">
        <v>1267</v>
      </c>
      <c r="D223" s="1476" t="s">
        <v>1268</v>
      </c>
      <c r="E223" s="1476" t="s">
        <v>1269</v>
      </c>
      <c r="F223" s="547"/>
      <c r="G223" s="547"/>
      <c r="K223" s="562"/>
      <c r="L223" s="562"/>
      <c r="M223" s="549"/>
    </row>
    <row r="224" spans="1:13" ht="12">
      <c r="B224" s="2759"/>
      <c r="C224" s="1477" t="s">
        <v>967</v>
      </c>
      <c r="D224" s="1477" t="s">
        <v>967</v>
      </c>
      <c r="E224" s="1477" t="s">
        <v>967</v>
      </c>
      <c r="K224" s="562"/>
      <c r="L224" s="562"/>
      <c r="M224" s="549"/>
    </row>
    <row r="225" spans="2:6" ht="12">
      <c r="B225" s="974" t="s">
        <v>1259</v>
      </c>
      <c r="C225" s="975">
        <v>1577333</v>
      </c>
      <c r="D225" s="975">
        <v>-1537346</v>
      </c>
      <c r="E225" s="975">
        <f>+D225+C225</f>
        <v>39987</v>
      </c>
    </row>
    <row r="226" spans="2:6" ht="12">
      <c r="B226" s="974" t="s">
        <v>1260</v>
      </c>
      <c r="C226" s="975">
        <v>279517</v>
      </c>
      <c r="D226" s="975">
        <v>-131305</v>
      </c>
      <c r="E226" s="975">
        <f>+D226+C226</f>
        <v>148212</v>
      </c>
    </row>
    <row r="227" spans="2:6" ht="12">
      <c r="B227" s="518" t="s">
        <v>1265</v>
      </c>
      <c r="C227" s="1478">
        <f>SUM(C225:C226)</f>
        <v>1856850</v>
      </c>
      <c r="D227" s="1478">
        <f>SUM(D225:D226)</f>
        <v>-1668651</v>
      </c>
      <c r="E227" s="1478">
        <f>SUM(E225:E226)</f>
        <v>188199</v>
      </c>
      <c r="F227" s="2249">
        <v>0</v>
      </c>
    </row>
    <row r="230" spans="2:6">
      <c r="B230" s="549" t="s">
        <v>1270</v>
      </c>
    </row>
    <row r="231" spans="2:6" ht="12" thickBot="1">
      <c r="B231" s="582"/>
    </row>
    <row r="232" spans="2:6">
      <c r="B232" s="2760" t="s">
        <v>1258</v>
      </c>
      <c r="C232" s="583">
        <f>+C52</f>
        <v>45565</v>
      </c>
      <c r="D232" s="584">
        <v>45291</v>
      </c>
    </row>
    <row r="233" spans="2:6">
      <c r="B233" s="2761"/>
      <c r="C233" s="585" t="s">
        <v>967</v>
      </c>
      <c r="D233" s="586" t="s">
        <v>967</v>
      </c>
    </row>
    <row r="234" spans="2:6">
      <c r="B234" s="587"/>
      <c r="C234" s="588"/>
      <c r="D234" s="589"/>
    </row>
    <row r="235" spans="2:6">
      <c r="B235" s="587" t="s">
        <v>1259</v>
      </c>
      <c r="C235" s="590">
        <v>0</v>
      </c>
      <c r="D235" s="591">
        <v>0</v>
      </c>
    </row>
    <row r="236" spans="2:6">
      <c r="B236" s="587" t="s">
        <v>1260</v>
      </c>
      <c r="C236" s="590">
        <v>0</v>
      </c>
      <c r="D236" s="591">
        <v>0</v>
      </c>
    </row>
    <row r="237" spans="2:6">
      <c r="B237" s="587" t="s">
        <v>1261</v>
      </c>
      <c r="C237" s="590">
        <v>0</v>
      </c>
      <c r="D237" s="591">
        <v>0</v>
      </c>
    </row>
    <row r="238" spans="2:6">
      <c r="B238" s="587"/>
      <c r="C238" s="590"/>
      <c r="D238" s="591"/>
    </row>
    <row r="239" spans="2:6" ht="12" thickBot="1">
      <c r="B239" s="592" t="s">
        <v>1265</v>
      </c>
      <c r="C239" s="593">
        <v>0</v>
      </c>
      <c r="D239" s="594">
        <v>0</v>
      </c>
    </row>
    <row r="240" spans="2:6">
      <c r="B240" s="547" t="s">
        <v>1271</v>
      </c>
    </row>
    <row r="243" spans="2:14">
      <c r="B243" s="549" t="s">
        <v>1272</v>
      </c>
    </row>
    <row r="245" spans="2:14" ht="28.5" customHeight="1">
      <c r="B245" s="2762" t="s">
        <v>1273</v>
      </c>
      <c r="C245" s="2763"/>
      <c r="D245" s="2764"/>
      <c r="E245" s="1476"/>
      <c r="F245" s="1476"/>
      <c r="J245" s="2728" t="s">
        <v>1273</v>
      </c>
      <c r="K245" s="2729"/>
      <c r="L245" s="2730"/>
      <c r="M245" s="2304">
        <v>45565</v>
      </c>
      <c r="N245" s="2304">
        <v>45291</v>
      </c>
    </row>
    <row r="246" spans="2:14" ht="13.5" customHeight="1">
      <c r="B246" s="2765"/>
      <c r="C246" s="2766"/>
      <c r="D246" s="2767"/>
      <c r="E246" s="1479"/>
      <c r="F246" s="1479"/>
      <c r="J246" s="2731"/>
      <c r="K246" s="2732"/>
      <c r="L246" s="2733"/>
      <c r="M246" s="2305" t="s">
        <v>967</v>
      </c>
      <c r="N246" s="2305" t="s">
        <v>967</v>
      </c>
    </row>
    <row r="247" spans="2:14" ht="12" customHeight="1">
      <c r="B247" s="2743" t="s">
        <v>1882</v>
      </c>
      <c r="C247" s="2743"/>
      <c r="D247" s="2743"/>
      <c r="E247" s="977"/>
      <c r="F247" s="977"/>
      <c r="J247" s="2734"/>
      <c r="K247" s="2734"/>
      <c r="L247" s="2734"/>
      <c r="M247" s="2309"/>
      <c r="N247" s="2309"/>
    </row>
    <row r="248" spans="2:14" ht="11.25" customHeight="1">
      <c r="B248" s="2727" t="s">
        <v>2022</v>
      </c>
      <c r="C248" s="2727"/>
      <c r="D248" s="2727"/>
      <c r="E248" s="1480"/>
      <c r="F248" s="1480"/>
      <c r="J248" s="2735" t="s">
        <v>1882</v>
      </c>
      <c r="K248" s="2736"/>
      <c r="L248" s="2737"/>
      <c r="M248" s="2306">
        <f>+K119</f>
        <v>358539292</v>
      </c>
      <c r="N248" s="2306">
        <v>358821974</v>
      </c>
    </row>
    <row r="249" spans="2:14" ht="12" hidden="1" customHeight="1">
      <c r="B249" s="2727" t="s">
        <v>1274</v>
      </c>
      <c r="C249" s="2727"/>
      <c r="D249" s="2727"/>
      <c r="E249" s="1480"/>
      <c r="F249" s="1480"/>
      <c r="J249" s="2738" t="s">
        <v>2022</v>
      </c>
      <c r="K249" s="2739"/>
      <c r="L249" s="2740"/>
      <c r="M249" s="2307">
        <v>0</v>
      </c>
      <c r="N249" s="2307">
        <v>0</v>
      </c>
    </row>
    <row r="250" spans="2:14" ht="12">
      <c r="B250" s="2743" t="s">
        <v>1883</v>
      </c>
      <c r="C250" s="2743"/>
      <c r="D250" s="2743"/>
      <c r="E250" s="977"/>
      <c r="F250" s="977"/>
      <c r="J250" s="2741" t="s">
        <v>1274</v>
      </c>
      <c r="K250" s="2741"/>
      <c r="L250" s="2741"/>
      <c r="M250" s="2308">
        <v>0</v>
      </c>
      <c r="N250" s="2308">
        <v>-192980</v>
      </c>
    </row>
    <row r="251" spans="2:14" ht="12">
      <c r="B251" s="2727" t="s">
        <v>1245</v>
      </c>
      <c r="C251" s="2727"/>
      <c r="D251" s="2727"/>
      <c r="E251" s="1480"/>
      <c r="F251" s="1480"/>
      <c r="J251" s="2735" t="s">
        <v>1883</v>
      </c>
      <c r="K251" s="2736"/>
      <c r="L251" s="2737"/>
      <c r="M251" s="2306">
        <f>M248+M249+M250+M247</f>
        <v>358539292</v>
      </c>
      <c r="N251" s="2306">
        <f>N248+N249+N250</f>
        <v>358628994</v>
      </c>
    </row>
    <row r="252" spans="2:14" ht="11.25" customHeight="1">
      <c r="B252" s="2727" t="s">
        <v>1275</v>
      </c>
      <c r="C252" s="2727"/>
      <c r="D252" s="2727"/>
      <c r="E252" s="1480"/>
      <c r="F252" s="1480"/>
      <c r="J252" s="2734" t="s">
        <v>1245</v>
      </c>
      <c r="K252" s="2734"/>
      <c r="L252" s="2734"/>
      <c r="M252" s="2126">
        <v>0</v>
      </c>
      <c r="N252" s="2126">
        <v>-89702</v>
      </c>
    </row>
    <row r="253" spans="2:14" ht="12" hidden="1">
      <c r="B253" s="2727" t="s">
        <v>1276</v>
      </c>
      <c r="C253" s="2727"/>
      <c r="D253" s="2727"/>
      <c r="E253" s="1480"/>
      <c r="F253" s="1480"/>
      <c r="J253" s="2742" t="s">
        <v>1275</v>
      </c>
      <c r="K253" s="2742"/>
      <c r="L253" s="2742"/>
      <c r="M253" s="1510">
        <v>0</v>
      </c>
      <c r="N253" s="1510">
        <v>0</v>
      </c>
    </row>
    <row r="254" spans="2:14" ht="24.75" hidden="1" customHeight="1">
      <c r="B254" s="2772" t="s">
        <v>1244</v>
      </c>
      <c r="C254" s="2773"/>
      <c r="D254" s="2774"/>
      <c r="E254" s="511"/>
      <c r="F254" s="511"/>
      <c r="J254" s="2734" t="s">
        <v>1245</v>
      </c>
      <c r="K254" s="2734"/>
      <c r="L254" s="2734"/>
      <c r="M254" s="2309">
        <v>0</v>
      </c>
      <c r="N254" s="2309">
        <v>0</v>
      </c>
    </row>
    <row r="255" spans="2:14" ht="20.25" hidden="1" customHeight="1">
      <c r="B255" s="2775" t="s">
        <v>1884</v>
      </c>
      <c r="C255" s="2776"/>
      <c r="D255" s="2777"/>
      <c r="E255" s="514"/>
      <c r="F255" s="514"/>
      <c r="J255" s="2756" t="s">
        <v>1244</v>
      </c>
      <c r="K255" s="2757"/>
      <c r="L255" s="2758"/>
      <c r="M255" s="2310">
        <v>0</v>
      </c>
      <c r="N255" s="2310">
        <v>0</v>
      </c>
    </row>
    <row r="256" spans="2:14" ht="12">
      <c r="E256" s="558"/>
      <c r="F256" s="577"/>
      <c r="J256" s="2735" t="s">
        <v>1884</v>
      </c>
      <c r="K256" s="2736"/>
      <c r="L256" s="2737"/>
      <c r="M256" s="2306">
        <f>M251+M253+M252+M254+M255</f>
        <v>358539292</v>
      </c>
      <c r="N256" s="2306">
        <f>N251+N253+N252+N254+N255</f>
        <v>358539292</v>
      </c>
    </row>
    <row r="258" spans="2:4">
      <c r="B258" s="547" t="s">
        <v>2085</v>
      </c>
    </row>
    <row r="260" spans="2:4">
      <c r="B260" s="1003"/>
      <c r="C260" s="1794"/>
      <c r="D260" s="389"/>
    </row>
    <row r="261" spans="2:4">
      <c r="B261" s="1003"/>
      <c r="C261" s="389"/>
      <c r="D261" s="389"/>
    </row>
    <row r="265" spans="2:4" ht="12">
      <c r="B265" s="2311" t="s">
        <v>2719</v>
      </c>
      <c r="C265" s="2312">
        <v>45565</v>
      </c>
      <c r="D265" s="2312">
        <v>45291</v>
      </c>
    </row>
    <row r="266" spans="2:4" ht="12">
      <c r="B266" s="2313"/>
      <c r="C266" s="2314" t="s">
        <v>967</v>
      </c>
      <c r="D266" s="2314" t="s">
        <v>967</v>
      </c>
    </row>
    <row r="267" spans="2:4" ht="12">
      <c r="B267" s="2317" t="s">
        <v>1217</v>
      </c>
      <c r="C267" s="2318">
        <v>405044</v>
      </c>
      <c r="D267" s="2318">
        <v>381114</v>
      </c>
    </row>
    <row r="268" spans="2:4" ht="12">
      <c r="B268" s="2317" t="s">
        <v>386</v>
      </c>
      <c r="C268" s="2318">
        <v>2516857</v>
      </c>
      <c r="D268" s="2318">
        <v>1840200</v>
      </c>
    </row>
    <row r="269" spans="2:4" ht="12">
      <c r="B269" s="2317" t="s">
        <v>2720</v>
      </c>
      <c r="C269" s="2318">
        <v>20959620</v>
      </c>
      <c r="D269" s="2318">
        <v>18315435</v>
      </c>
    </row>
    <row r="270" spans="2:4" ht="12">
      <c r="B270" s="2319" t="s">
        <v>390</v>
      </c>
      <c r="C270" s="2318">
        <v>29627863</v>
      </c>
      <c r="D270" s="2318">
        <v>26936779</v>
      </c>
    </row>
    <row r="271" spans="2:4" ht="12">
      <c r="B271" s="2319" t="s">
        <v>392</v>
      </c>
      <c r="C271" s="2318">
        <v>25773795</v>
      </c>
      <c r="D271" s="2318">
        <v>22993329</v>
      </c>
    </row>
    <row r="272" spans="2:4" ht="12">
      <c r="B272" s="2317" t="s">
        <v>2721</v>
      </c>
      <c r="C272" s="2318">
        <v>7357296</v>
      </c>
      <c r="D272" s="2318">
        <v>1131285</v>
      </c>
    </row>
    <row r="273" spans="2:4" ht="12">
      <c r="B273" s="2317" t="s">
        <v>1218</v>
      </c>
      <c r="C273" s="2318">
        <v>39429605</v>
      </c>
      <c r="D273" s="2318">
        <v>21743643</v>
      </c>
    </row>
    <row r="274" spans="2:4" ht="12">
      <c r="B274" s="2317" t="s">
        <v>1220</v>
      </c>
      <c r="C274" s="2318">
        <v>48713513</v>
      </c>
      <c r="D274" s="2318">
        <v>41023879</v>
      </c>
    </row>
    <row r="275" spans="2:4" ht="12">
      <c r="B275" s="2317" t="s">
        <v>1223</v>
      </c>
      <c r="C275" s="2318">
        <v>1323818</v>
      </c>
      <c r="D275" s="2318">
        <v>436984</v>
      </c>
    </row>
    <row r="276" spans="2:4" ht="12">
      <c r="B276" s="2317" t="s">
        <v>1221</v>
      </c>
      <c r="C276" s="2318">
        <v>672329</v>
      </c>
      <c r="D276" s="2318">
        <v>208172</v>
      </c>
    </row>
    <row r="277" spans="2:4" ht="12">
      <c r="B277" s="2317" t="s">
        <v>1222</v>
      </c>
      <c r="C277" s="2318">
        <v>567403</v>
      </c>
      <c r="D277" s="2318">
        <v>107485</v>
      </c>
    </row>
    <row r="278" spans="2:4" ht="12">
      <c r="B278" s="2319" t="s">
        <v>1224</v>
      </c>
      <c r="C278" s="2318">
        <v>698879</v>
      </c>
      <c r="D278" s="2318">
        <v>137034</v>
      </c>
    </row>
    <row r="279" spans="2:4" ht="12">
      <c r="B279" s="2319" t="s">
        <v>1219</v>
      </c>
      <c r="C279" s="2318">
        <v>1277528</v>
      </c>
      <c r="D279" s="2318">
        <v>170562</v>
      </c>
    </row>
    <row r="280" spans="2:4" ht="12">
      <c r="B280" s="2142" t="s">
        <v>1109</v>
      </c>
      <c r="C280" s="2315">
        <f>+SUM(C267:C279)</f>
        <v>179323550</v>
      </c>
      <c r="D280" s="2315">
        <f>SUM(D267:D279)</f>
        <v>135425901</v>
      </c>
    </row>
    <row r="281" spans="2:4" ht="12">
      <c r="B281" s="17"/>
      <c r="C281" s="17"/>
      <c r="D281" s="17"/>
    </row>
    <row r="282" spans="2:4" ht="24">
      <c r="B282" s="2311" t="s">
        <v>2722</v>
      </c>
      <c r="C282" s="2312">
        <f>+C265</f>
        <v>45565</v>
      </c>
      <c r="D282" s="2312">
        <f>+D265</f>
        <v>45291</v>
      </c>
    </row>
    <row r="283" spans="2:4" ht="12">
      <c r="B283" s="2313"/>
      <c r="C283" s="2314" t="s">
        <v>967</v>
      </c>
      <c r="D283" s="2314" t="s">
        <v>967</v>
      </c>
    </row>
    <row r="284" spans="2:4" ht="12">
      <c r="B284" s="2317" t="s">
        <v>1217</v>
      </c>
      <c r="C284" s="2320">
        <v>-403269</v>
      </c>
      <c r="D284" s="2320">
        <v>-381114</v>
      </c>
    </row>
    <row r="285" spans="2:4" ht="12">
      <c r="B285" s="2317" t="s">
        <v>1225</v>
      </c>
      <c r="C285" s="2320">
        <v>-2103683</v>
      </c>
      <c r="D285" s="2320">
        <v>-1840200</v>
      </c>
    </row>
    <row r="286" spans="2:4" ht="12">
      <c r="B286" s="2317" t="s">
        <v>2720</v>
      </c>
      <c r="C286" s="2320">
        <v>-19404446</v>
      </c>
      <c r="D286" s="2320">
        <v>-18315434</v>
      </c>
    </row>
    <row r="287" spans="2:4" ht="12">
      <c r="B287" s="2319" t="s">
        <v>390</v>
      </c>
      <c r="C287" s="2320">
        <v>-28930152</v>
      </c>
      <c r="D287" s="2320">
        <v>-26936778</v>
      </c>
    </row>
    <row r="288" spans="2:4" ht="12">
      <c r="B288" s="2319" t="s">
        <v>392</v>
      </c>
      <c r="C288" s="2320">
        <v>-23654874</v>
      </c>
      <c r="D288" s="2320">
        <v>-22993328</v>
      </c>
    </row>
    <row r="289" spans="2:4" ht="12">
      <c r="B289" s="2317" t="s">
        <v>2721</v>
      </c>
      <c r="C289" s="2320">
        <v>-3096201</v>
      </c>
      <c r="D289" s="2320">
        <v>-1131285</v>
      </c>
    </row>
    <row r="290" spans="2:4" ht="12">
      <c r="B290" s="2317" t="s">
        <v>1218</v>
      </c>
      <c r="C290" s="2320">
        <v>-23456391</v>
      </c>
      <c r="D290" s="2320">
        <v>-21743642</v>
      </c>
    </row>
    <row r="291" spans="2:4" ht="12">
      <c r="B291" s="2317" t="s">
        <v>1220</v>
      </c>
      <c r="C291" s="2320">
        <v>-43135169</v>
      </c>
      <c r="D291" s="2320">
        <v>-41023876</v>
      </c>
    </row>
    <row r="292" spans="2:4" ht="12">
      <c r="B292" s="2317" t="s">
        <v>1223</v>
      </c>
      <c r="C292" s="2320">
        <v>-786898</v>
      </c>
      <c r="D292" s="2320">
        <v>-436984</v>
      </c>
    </row>
    <row r="293" spans="2:4" ht="12">
      <c r="B293" s="2317" t="s">
        <v>1221</v>
      </c>
      <c r="C293" s="2320">
        <v>-205085</v>
      </c>
      <c r="D293" s="2320">
        <v>-208172</v>
      </c>
    </row>
    <row r="294" spans="2:4" ht="12">
      <c r="B294" s="2317" t="s">
        <v>1222</v>
      </c>
      <c r="C294" s="2320">
        <v>-148347</v>
      </c>
      <c r="D294" s="2320">
        <v>-107485</v>
      </c>
    </row>
    <row r="295" spans="2:4" ht="12">
      <c r="B295" s="2319" t="s">
        <v>1225</v>
      </c>
      <c r="C295" s="2320">
        <v>-312317</v>
      </c>
      <c r="D295" s="2320">
        <v>-137034</v>
      </c>
    </row>
    <row r="296" spans="2:4" ht="12">
      <c r="B296" s="2319" t="s">
        <v>2723</v>
      </c>
      <c r="C296" s="2320">
        <v>-194172</v>
      </c>
      <c r="D296" s="2320">
        <v>-170562</v>
      </c>
    </row>
    <row r="297" spans="2:4" ht="12">
      <c r="B297" s="2142" t="s">
        <v>1109</v>
      </c>
      <c r="C297" s="2316">
        <f>+SUM(C284:C296)</f>
        <v>-145831004</v>
      </c>
      <c r="D297" s="2316">
        <f>SUM(D284:D296)</f>
        <v>-135425894</v>
      </c>
    </row>
  </sheetData>
  <mergeCells count="46">
    <mergeCell ref="B68:B69"/>
    <mergeCell ref="C90:D90"/>
    <mergeCell ref="B92:B93"/>
    <mergeCell ref="B254:D254"/>
    <mergeCell ref="B255:D255"/>
    <mergeCell ref="B251:D251"/>
    <mergeCell ref="B252:D252"/>
    <mergeCell ref="B249:D249"/>
    <mergeCell ref="B248:D248"/>
    <mergeCell ref="B141:B142"/>
    <mergeCell ref="C164:D164"/>
    <mergeCell ref="B166:B167"/>
    <mergeCell ref="C186:D186"/>
    <mergeCell ref="B188:B189"/>
    <mergeCell ref="J254:L254"/>
    <mergeCell ref="J255:L255"/>
    <mergeCell ref="J256:L256"/>
    <mergeCell ref="B223:B224"/>
    <mergeCell ref="B232:B233"/>
    <mergeCell ref="B245:D245"/>
    <mergeCell ref="B246:D246"/>
    <mergeCell ref="B247:D247"/>
    <mergeCell ref="K1:M1"/>
    <mergeCell ref="C66:D66"/>
    <mergeCell ref="B4:B6"/>
    <mergeCell ref="C4:D4"/>
    <mergeCell ref="E4:F4"/>
    <mergeCell ref="G4:H4"/>
    <mergeCell ref="B27:H27"/>
    <mergeCell ref="C29:C30"/>
    <mergeCell ref="P141:P142"/>
    <mergeCell ref="P188:P189"/>
    <mergeCell ref="P92:P93"/>
    <mergeCell ref="C115:D115"/>
    <mergeCell ref="B253:D253"/>
    <mergeCell ref="J245:L246"/>
    <mergeCell ref="J247:L247"/>
    <mergeCell ref="J248:L248"/>
    <mergeCell ref="J249:L249"/>
    <mergeCell ref="J250:L250"/>
    <mergeCell ref="J251:L251"/>
    <mergeCell ref="J252:L252"/>
    <mergeCell ref="J253:L253"/>
    <mergeCell ref="B250:D250"/>
    <mergeCell ref="B117:B118"/>
    <mergeCell ref="C139:D139"/>
  </mergeCells>
  <printOptions horizontalCentered="1" verticalCentered="1"/>
  <pageMargins left="0" right="0" top="0.39370078740157483" bottom="0.39370078740157483" header="0" footer="0"/>
  <pageSetup scale="61" fitToHeight="0" orientation="landscape" r:id="rId1"/>
  <headerFooter>
    <oddHeader>&amp;F</oddHeader>
    <oddFooter>&amp;A</oddFooter>
  </headerFooter>
  <rowBreaks count="1" manualBreakCount="1">
    <brk id="65"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3300"/>
  </sheetPr>
  <dimension ref="A2:AD80"/>
  <sheetViews>
    <sheetView showGridLines="0" topLeftCell="A11" workbookViewId="0">
      <selection activeCell="F17" sqref="F17"/>
    </sheetView>
  </sheetViews>
  <sheetFormatPr baseColWidth="10" defaultColWidth="11.5703125" defaultRowHeight="12" outlineLevelCol="1"/>
  <cols>
    <col min="1" max="1" width="11.5703125" style="157"/>
    <col min="2" max="2" width="50.85546875" style="331" customWidth="1"/>
    <col min="3" max="3" width="15.140625" style="331" customWidth="1"/>
    <col min="4" max="4" width="11.85546875" style="331" customWidth="1"/>
    <col min="5" max="5" width="16.7109375" style="331" customWidth="1"/>
    <col min="6" max="6" width="15.140625" style="331" customWidth="1"/>
    <col min="7" max="7" width="14.85546875" style="331" customWidth="1" outlineLevel="1"/>
    <col min="8" max="8" width="15.28515625" style="331" customWidth="1" outlineLevel="1"/>
    <col min="9" max="9" width="14.85546875" style="331" customWidth="1"/>
    <col min="10" max="11" width="17.42578125" style="331" customWidth="1"/>
    <col min="12" max="12" width="19.28515625" style="331" customWidth="1"/>
    <col min="13" max="13" width="11.5703125" style="157"/>
    <col min="14" max="14" width="7.5703125" style="157" hidden="1" customWidth="1"/>
    <col min="15" max="15" width="0" style="157" hidden="1" customWidth="1"/>
    <col min="16" max="16" width="2" style="157" hidden="1" customWidth="1"/>
    <col min="17" max="27" width="0" style="157" hidden="1" customWidth="1"/>
    <col min="28" max="16384" width="11.5703125" style="157"/>
  </cols>
  <sheetData>
    <row r="2" spans="1:12" ht="15" customHeight="1">
      <c r="B2" s="2791" t="s">
        <v>1456</v>
      </c>
      <c r="C2" s="2581" t="s">
        <v>1475</v>
      </c>
      <c r="D2" s="2581"/>
      <c r="E2" s="2581" t="s">
        <v>1211</v>
      </c>
      <c r="F2" s="2581"/>
      <c r="G2" s="2581" t="s">
        <v>1476</v>
      </c>
      <c r="H2" s="2581"/>
      <c r="L2" s="274"/>
    </row>
    <row r="3" spans="1:12" ht="15" customHeight="1">
      <c r="B3" s="2792"/>
      <c r="C3" s="625">
        <v>45565</v>
      </c>
      <c r="D3" s="625">
        <v>45291</v>
      </c>
      <c r="E3" s="625">
        <f>+C3</f>
        <v>45565</v>
      </c>
      <c r="F3" s="625">
        <v>45291</v>
      </c>
      <c r="G3" s="625">
        <f>+E3</f>
        <v>45565</v>
      </c>
      <c r="H3" s="625">
        <v>45291</v>
      </c>
      <c r="L3" s="274"/>
    </row>
    <row r="4" spans="1:12" ht="15" customHeight="1">
      <c r="B4" s="2793"/>
      <c r="C4" s="329" t="s">
        <v>967</v>
      </c>
      <c r="D4" s="329" t="s">
        <v>967</v>
      </c>
      <c r="E4" s="329" t="s">
        <v>967</v>
      </c>
      <c r="F4" s="329" t="s">
        <v>967</v>
      </c>
      <c r="G4" s="329" t="s">
        <v>967</v>
      </c>
      <c r="H4" s="329" t="s">
        <v>967</v>
      </c>
      <c r="J4" s="473" t="s">
        <v>448</v>
      </c>
      <c r="K4" s="473"/>
      <c r="L4" s="311">
        <f>+'Bce Diciembre 2023'!K279</f>
        <v>18957978</v>
      </c>
    </row>
    <row r="5" spans="1:12" ht="15" customHeight="1">
      <c r="A5" s="235" t="s">
        <v>447</v>
      </c>
      <c r="B5" s="667" t="s">
        <v>1217</v>
      </c>
      <c r="C5" s="667">
        <v>1989798</v>
      </c>
      <c r="D5" s="667">
        <v>1927215</v>
      </c>
      <c r="E5" s="667">
        <v>-1031792</v>
      </c>
      <c r="F5" s="667">
        <v>-729536</v>
      </c>
      <c r="G5" s="667">
        <f>+C5+E5</f>
        <v>958006</v>
      </c>
      <c r="H5" s="667">
        <f>+D5+F5</f>
        <v>1197679</v>
      </c>
      <c r="I5" s="646">
        <f>+H5-C16</f>
        <v>0</v>
      </c>
      <c r="J5" s="473" t="s">
        <v>450</v>
      </c>
      <c r="K5" s="473"/>
      <c r="L5" s="311">
        <f>+'Bce Diciembre 2023'!K280</f>
        <v>0</v>
      </c>
    </row>
    <row r="6" spans="1:12" ht="15" customHeight="1">
      <c r="A6" s="235" t="s">
        <v>449</v>
      </c>
      <c r="B6" s="667" t="s">
        <v>1457</v>
      </c>
      <c r="C6" s="667">
        <v>5438789</v>
      </c>
      <c r="D6" s="667">
        <v>4865951</v>
      </c>
      <c r="E6" s="667">
        <f>-2615457+24553</f>
        <v>-2590904</v>
      </c>
      <c r="F6" s="667">
        <v>-1753275</v>
      </c>
      <c r="G6" s="667">
        <f>+C6+E6</f>
        <v>2847885</v>
      </c>
      <c r="H6" s="667">
        <f>+D6+F6</f>
        <v>3112676</v>
      </c>
      <c r="I6" s="646">
        <f>+H6-C17</f>
        <v>0</v>
      </c>
      <c r="J6" s="473" t="s">
        <v>452</v>
      </c>
      <c r="K6" s="473"/>
      <c r="L6" s="311">
        <f>+'Bce Diciembre 2023'!K281</f>
        <v>214</v>
      </c>
    </row>
    <row r="7" spans="1:12" ht="15" customHeight="1">
      <c r="A7" s="235" t="s">
        <v>451</v>
      </c>
      <c r="B7" s="626" t="s">
        <v>1109</v>
      </c>
      <c r="C7" s="627">
        <f t="shared" ref="C7:H7" si="0">+SUM(C5:C6)</f>
        <v>7428587</v>
      </c>
      <c r="D7" s="627">
        <f t="shared" si="0"/>
        <v>6793166</v>
      </c>
      <c r="E7" s="627">
        <f t="shared" si="0"/>
        <v>-3622696</v>
      </c>
      <c r="F7" s="627">
        <f t="shared" si="0"/>
        <v>-2482811</v>
      </c>
      <c r="G7" s="627">
        <f t="shared" si="0"/>
        <v>3805891</v>
      </c>
      <c r="H7" s="627">
        <f t="shared" si="0"/>
        <v>4310355</v>
      </c>
      <c r="J7" s="473" t="s">
        <v>454</v>
      </c>
      <c r="K7" s="473"/>
      <c r="L7" s="311">
        <f>+'Bce Diciembre 2023'!K282</f>
        <v>-177065000</v>
      </c>
    </row>
    <row r="8" spans="1:12">
      <c r="E8" s="628"/>
      <c r="F8" s="28"/>
      <c r="L8" s="629">
        <f>SUM(L4:L7)</f>
        <v>-158106808</v>
      </c>
    </row>
    <row r="9" spans="1:12">
      <c r="B9" s="31" t="s">
        <v>1110</v>
      </c>
      <c r="C9" s="384"/>
      <c r="D9" s="384"/>
      <c r="E9" s="384"/>
      <c r="F9" s="384"/>
      <c r="G9" s="384">
        <f>+G7-Activo!D23</f>
        <v>0</v>
      </c>
      <c r="H9" s="384">
        <f>+H7-Activo!E23</f>
        <v>0</v>
      </c>
      <c r="L9" s="311"/>
    </row>
    <row r="10" spans="1:12">
      <c r="B10" s="31"/>
      <c r="C10" s="384"/>
      <c r="D10" s="384"/>
      <c r="E10" s="384"/>
      <c r="F10" s="384"/>
      <c r="G10" s="384"/>
      <c r="H10" s="384"/>
    </row>
    <row r="11" spans="1:12">
      <c r="L11" s="629"/>
    </row>
    <row r="12" spans="1:12">
      <c r="B12" s="1086" t="s">
        <v>1458</v>
      </c>
      <c r="C12" s="646">
        <f>+'[18]N3 Tasa de interes'!C13</f>
        <v>122061269</v>
      </c>
    </row>
    <row r="13" spans="1:12" ht="12.75" thickBot="1">
      <c r="C13" s="646">
        <f>+'[18]N3 Tasa de interes'!C14</f>
        <v>136475069</v>
      </c>
    </row>
    <row r="14" spans="1:12" ht="78" customHeight="1">
      <c r="A14" s="2545"/>
      <c r="B14" s="2794" t="s">
        <v>1456</v>
      </c>
      <c r="C14" s="1431">
        <v>45292</v>
      </c>
      <c r="D14" s="630" t="s">
        <v>1240</v>
      </c>
      <c r="E14" s="630" t="s">
        <v>1241</v>
      </c>
      <c r="F14" s="630" t="s">
        <v>1242</v>
      </c>
      <c r="G14" s="630" t="s">
        <v>1245</v>
      </c>
      <c r="H14" s="630" t="s">
        <v>1477</v>
      </c>
      <c r="I14" s="630" t="s">
        <v>1478</v>
      </c>
      <c r="J14" s="1432">
        <f>+C3</f>
        <v>45565</v>
      </c>
      <c r="K14" s="1668"/>
      <c r="L14" s="274"/>
    </row>
    <row r="15" spans="1:12">
      <c r="A15" s="2545"/>
      <c r="B15" s="2795"/>
      <c r="C15" s="545" t="s">
        <v>967</v>
      </c>
      <c r="D15" s="545" t="s">
        <v>967</v>
      </c>
      <c r="E15" s="545" t="s">
        <v>967</v>
      </c>
      <c r="F15" s="545" t="s">
        <v>967</v>
      </c>
      <c r="G15" s="545" t="s">
        <v>967</v>
      </c>
      <c r="H15" s="545" t="s">
        <v>967</v>
      </c>
      <c r="I15" s="545" t="s">
        <v>967</v>
      </c>
      <c r="J15" s="631" t="s">
        <v>967</v>
      </c>
      <c r="K15" s="1667"/>
      <c r="L15" s="274"/>
    </row>
    <row r="16" spans="1:12">
      <c r="A16" s="2545"/>
      <c r="B16" s="656" t="s">
        <v>1217</v>
      </c>
      <c r="C16" s="535">
        <f>+J22</f>
        <v>1197679</v>
      </c>
      <c r="D16" s="658">
        <v>41598</v>
      </c>
      <c r="E16" s="659">
        <f>+D16</f>
        <v>41598</v>
      </c>
      <c r="F16" s="658">
        <v>-281272</v>
      </c>
      <c r="G16" s="658">
        <f>+'[32]N14 Arrendamiento NIIF16'!G16</f>
        <v>0</v>
      </c>
      <c r="H16" s="658">
        <v>0</v>
      </c>
      <c r="I16" s="659">
        <f>+SUM(F16:H16)</f>
        <v>-281272</v>
      </c>
      <c r="J16" s="657">
        <f>+C16+E16+I16</f>
        <v>958005</v>
      </c>
      <c r="K16" s="1666"/>
      <c r="L16" s="28">
        <f>J16-G5</f>
        <v>-1</v>
      </c>
    </row>
    <row r="17" spans="1:30">
      <c r="A17" s="2545"/>
      <c r="B17" s="660" t="s">
        <v>1457</v>
      </c>
      <c r="C17" s="535">
        <f>+J23</f>
        <v>3112676</v>
      </c>
      <c r="D17" s="2546">
        <f>895323+26864</f>
        <v>922187</v>
      </c>
      <c r="E17" s="663">
        <f>+D17</f>
        <v>922187</v>
      </c>
      <c r="F17" s="2547">
        <f>-1181383+21270-26864</f>
        <v>-1186977</v>
      </c>
      <c r="G17" s="658">
        <f>+'[32]N14 Arrendamiento NIIF16'!G17</f>
        <v>0</v>
      </c>
      <c r="H17" s="662">
        <v>0</v>
      </c>
      <c r="I17" s="663">
        <f>+SUM(F17:H17)</f>
        <v>-1186977</v>
      </c>
      <c r="J17" s="661">
        <f>+C17+E17+I17</f>
        <v>2847886</v>
      </c>
      <c r="K17" s="1666"/>
      <c r="L17" s="28">
        <f>J17-G6</f>
        <v>1</v>
      </c>
    </row>
    <row r="18" spans="1:30" ht="12.75" thickBot="1">
      <c r="A18" s="2545"/>
      <c r="B18" s="632" t="s">
        <v>1109</v>
      </c>
      <c r="C18" s="640">
        <f>+SUM(C16:C17)</f>
        <v>4310355</v>
      </c>
      <c r="D18" s="633">
        <f>+SUM(D16:D17)</f>
        <v>963785</v>
      </c>
      <c r="E18" s="633">
        <f t="shared" ref="E18:J18" si="1">+SUM(E16:E17)</f>
        <v>963785</v>
      </c>
      <c r="F18" s="633">
        <f t="shared" si="1"/>
        <v>-1468249</v>
      </c>
      <c r="G18" s="633">
        <f t="shared" si="1"/>
        <v>0</v>
      </c>
      <c r="H18" s="633">
        <f t="shared" si="1"/>
        <v>0</v>
      </c>
      <c r="I18" s="633">
        <f t="shared" si="1"/>
        <v>-1468249</v>
      </c>
      <c r="J18" s="634">
        <f t="shared" si="1"/>
        <v>3805891</v>
      </c>
      <c r="K18" s="1665"/>
      <c r="L18" s="274"/>
    </row>
    <row r="19" spans="1:30" ht="12.75" thickBot="1">
      <c r="F19" s="331">
        <v>-1468249</v>
      </c>
      <c r="G19" s="28">
        <f>+F19-F18</f>
        <v>0</v>
      </c>
      <c r="J19" s="274"/>
      <c r="K19" s="274"/>
    </row>
    <row r="20" spans="1:30" ht="81" customHeight="1">
      <c r="B20" s="2796" t="s">
        <v>1456</v>
      </c>
      <c r="C20" s="635">
        <v>44927</v>
      </c>
      <c r="D20" s="636" t="s">
        <v>1240</v>
      </c>
      <c r="E20" s="636" t="s">
        <v>1241</v>
      </c>
      <c r="F20" s="636" t="s">
        <v>1242</v>
      </c>
      <c r="G20" s="636" t="s">
        <v>1245</v>
      </c>
      <c r="H20" s="636" t="s">
        <v>1477</v>
      </c>
      <c r="I20" s="636" t="s">
        <v>1478</v>
      </c>
      <c r="J20" s="1432">
        <f>+H3</f>
        <v>45291</v>
      </c>
      <c r="K20" s="1668"/>
    </row>
    <row r="21" spans="1:30">
      <c r="B21" s="2797"/>
      <c r="C21" s="637" t="s">
        <v>967</v>
      </c>
      <c r="D21" s="637" t="s">
        <v>967</v>
      </c>
      <c r="E21" s="637" t="s">
        <v>967</v>
      </c>
      <c r="F21" s="637" t="s">
        <v>967</v>
      </c>
      <c r="G21" s="637" t="s">
        <v>967</v>
      </c>
      <c r="H21" s="637" t="s">
        <v>967</v>
      </c>
      <c r="I21" s="637" t="s">
        <v>967</v>
      </c>
      <c r="J21" s="638" t="s">
        <v>967</v>
      </c>
      <c r="K21" s="1667"/>
    </row>
    <row r="22" spans="1:30">
      <c r="B22" s="664" t="s">
        <v>1217</v>
      </c>
      <c r="C22" s="535">
        <v>1483542</v>
      </c>
      <c r="D22" s="2021">
        <v>72121</v>
      </c>
      <c r="E22" s="666">
        <f>+D22</f>
        <v>72121</v>
      </c>
      <c r="F22" s="2021">
        <v>-357984</v>
      </c>
      <c r="G22" s="665" t="s">
        <v>1983</v>
      </c>
      <c r="H22" s="665">
        <v>0</v>
      </c>
      <c r="I22" s="666">
        <f>+SUM(F22:H22)</f>
        <v>-357984</v>
      </c>
      <c r="J22" s="535">
        <f>+C22+E22+I22</f>
        <v>1197679</v>
      </c>
      <c r="K22" s="1666"/>
      <c r="L22" s="639"/>
    </row>
    <row r="23" spans="1:30">
      <c r="B23" s="664" t="s">
        <v>1457</v>
      </c>
      <c r="C23" s="535">
        <v>2504087</v>
      </c>
      <c r="D23" s="2021">
        <v>2133045</v>
      </c>
      <c r="E23" s="666">
        <f>+D23</f>
        <v>2133045</v>
      </c>
      <c r="F23" s="2021">
        <f>-1527740+3284</f>
        <v>-1524456</v>
      </c>
      <c r="G23" s="662">
        <v>0</v>
      </c>
      <c r="H23" s="665" t="s">
        <v>1983</v>
      </c>
      <c r="I23" s="666">
        <f>+SUM(F23:H23)</f>
        <v>-1524456</v>
      </c>
      <c r="J23" s="535">
        <f>+C23+E23+I23</f>
        <v>3112676</v>
      </c>
      <c r="K23" s="1666"/>
      <c r="L23" s="639"/>
    </row>
    <row r="24" spans="1:30" ht="12.75" thickBot="1">
      <c r="B24" s="546" t="s">
        <v>1109</v>
      </c>
      <c r="C24" s="640">
        <f>+SUM(C22:C23)</f>
        <v>3987629</v>
      </c>
      <c r="D24" s="640">
        <f t="shared" ref="D24:J24" si="2">+SUM(D22:D23)</f>
        <v>2205166</v>
      </c>
      <c r="E24" s="640">
        <f t="shared" si="2"/>
        <v>2205166</v>
      </c>
      <c r="F24" s="640">
        <f t="shared" si="2"/>
        <v>-1882440</v>
      </c>
      <c r="G24" s="640">
        <f t="shared" si="2"/>
        <v>0</v>
      </c>
      <c r="H24" s="640">
        <f t="shared" si="2"/>
        <v>0</v>
      </c>
      <c r="I24" s="640">
        <f t="shared" si="2"/>
        <v>-1882440</v>
      </c>
      <c r="J24" s="640">
        <f t="shared" si="2"/>
        <v>4310355</v>
      </c>
      <c r="K24" s="1665"/>
      <c r="L24" s="473" t="s">
        <v>448</v>
      </c>
      <c r="M24" s="311">
        <v>-7340476</v>
      </c>
      <c r="AB24" s="308">
        <v>-15674597</v>
      </c>
      <c r="AC24" s="308">
        <v>-7340476</v>
      </c>
      <c r="AD24" s="308">
        <f>+AB24-AC24</f>
        <v>-8334121</v>
      </c>
    </row>
    <row r="25" spans="1:30">
      <c r="H25" s="28"/>
      <c r="L25" s="473" t="s">
        <v>452</v>
      </c>
      <c r="M25" s="311">
        <v>18687051</v>
      </c>
      <c r="AB25" s="308"/>
      <c r="AC25" s="308"/>
      <c r="AD25" s="308"/>
    </row>
    <row r="26" spans="1:30">
      <c r="B26" s="31" t="s">
        <v>1330</v>
      </c>
      <c r="C26" s="31"/>
      <c r="D26" s="31"/>
      <c r="E26" s="641"/>
      <c r="F26" s="384"/>
      <c r="G26" s="31"/>
      <c r="H26" s="31"/>
      <c r="I26" s="384"/>
      <c r="J26" s="384">
        <f>+G7-J18</f>
        <v>0</v>
      </c>
      <c r="K26" s="384"/>
      <c r="M26" s="642">
        <f>SUM(M24:M25)</f>
        <v>11346575</v>
      </c>
      <c r="AB26" s="308">
        <v>18957978</v>
      </c>
      <c r="AC26" s="308">
        <v>18687051</v>
      </c>
      <c r="AD26" s="308">
        <f>+AB26-AC26</f>
        <v>270927</v>
      </c>
    </row>
    <row r="27" spans="1:30">
      <c r="B27" s="31" t="s">
        <v>1330</v>
      </c>
      <c r="C27" s="384"/>
      <c r="D27" s="384"/>
      <c r="E27" s="643"/>
      <c r="F27" s="384"/>
      <c r="G27" s="31"/>
      <c r="H27" s="384"/>
      <c r="I27" s="384"/>
      <c r="J27" s="384">
        <f>+H7-J24</f>
        <v>0</v>
      </c>
      <c r="K27" s="384"/>
      <c r="M27" s="642">
        <f>M26/2</f>
        <v>5673287.5</v>
      </c>
      <c r="AD27" s="309">
        <f>+AD26+AD24</f>
        <v>-8063194</v>
      </c>
    </row>
    <row r="29" spans="1:30">
      <c r="D29" s="331">
        <f>+ROUND((D9/(D9+D7+D6+D5)),3)</f>
        <v>0</v>
      </c>
    </row>
    <row r="30" spans="1:30">
      <c r="B30" s="331" t="s">
        <v>1459</v>
      </c>
    </row>
    <row r="31" spans="1:30" ht="12.75" thickBot="1"/>
    <row r="32" spans="1:30">
      <c r="B32" s="2798" t="s">
        <v>1460</v>
      </c>
      <c r="C32" s="1433">
        <v>45565</v>
      </c>
      <c r="D32" s="1433">
        <v>45291</v>
      </c>
    </row>
    <row r="33" spans="2:8">
      <c r="B33" s="2799"/>
      <c r="C33" s="644" t="s">
        <v>967</v>
      </c>
      <c r="D33" s="645" t="s">
        <v>967</v>
      </c>
    </row>
    <row r="34" spans="2:8">
      <c r="B34" s="647" t="s">
        <v>1461</v>
      </c>
      <c r="C34" s="648">
        <v>14284</v>
      </c>
      <c r="D34" s="648">
        <v>438228</v>
      </c>
      <c r="E34" s="28"/>
    </row>
    <row r="35" spans="2:8">
      <c r="B35" s="647" t="s">
        <v>1462</v>
      </c>
      <c r="C35" s="648">
        <f>1734984+6199</f>
        <v>1741183</v>
      </c>
      <c r="D35" s="648">
        <v>1318250</v>
      </c>
      <c r="E35" s="28"/>
    </row>
    <row r="36" spans="2:8">
      <c r="B36" s="649" t="s">
        <v>1463</v>
      </c>
      <c r="C36" s="650">
        <f>+SUM(C34:C35)</f>
        <v>1755467</v>
      </c>
      <c r="D36" s="650">
        <f>+SUM(D34:D35)</f>
        <v>1756478</v>
      </c>
      <c r="E36" s="28"/>
    </row>
    <row r="37" spans="2:8">
      <c r="B37" s="1434" t="s">
        <v>1773</v>
      </c>
      <c r="C37" s="648">
        <f>1468244+18609</f>
        <v>1486853</v>
      </c>
      <c r="D37" s="648">
        <v>1633877</v>
      </c>
      <c r="E37" s="28"/>
    </row>
    <row r="38" spans="2:8">
      <c r="B38" s="1434" t="s">
        <v>1774</v>
      </c>
      <c r="C38" s="648">
        <v>804169</v>
      </c>
      <c r="D38" s="648">
        <v>979464</v>
      </c>
      <c r="E38" s="28"/>
    </row>
    <row r="39" spans="2:8">
      <c r="B39" s="1434" t="s">
        <v>1775</v>
      </c>
      <c r="C39" s="648">
        <v>0</v>
      </c>
      <c r="D39" s="648">
        <v>148838</v>
      </c>
      <c r="E39" s="28"/>
    </row>
    <row r="40" spans="2:8">
      <c r="B40" s="651" t="s">
        <v>1464</v>
      </c>
      <c r="C40" s="650">
        <f>+SUM(C37:C39)</f>
        <v>2291022</v>
      </c>
      <c r="D40" s="650">
        <f>+SUM(D37:D39)</f>
        <v>2762179</v>
      </c>
    </row>
    <row r="41" spans="2:8" ht="12.75" thickBot="1">
      <c r="B41" s="652" t="s">
        <v>1265</v>
      </c>
      <c r="C41" s="653">
        <f>+C36+C40</f>
        <v>4046489</v>
      </c>
      <c r="D41" s="653">
        <f>+D36+D40</f>
        <v>4518657</v>
      </c>
      <c r="F41" s="646"/>
    </row>
    <row r="43" spans="2:8">
      <c r="B43" s="31" t="s">
        <v>1406</v>
      </c>
      <c r="C43" s="654">
        <f>+C36-Pasivo!D6</f>
        <v>0</v>
      </c>
      <c r="D43" s="654">
        <f>+D36-Pasivo!E6</f>
        <v>0</v>
      </c>
    </row>
    <row r="44" spans="2:8">
      <c r="B44" s="31" t="s">
        <v>1407</v>
      </c>
      <c r="C44" s="654">
        <f>+C40-Pasivo!D18</f>
        <v>0</v>
      </c>
      <c r="D44" s="654">
        <f>+D40-Pasivo!E18</f>
        <v>0</v>
      </c>
    </row>
    <row r="45" spans="2:8">
      <c r="C45" s="28"/>
      <c r="D45" s="28"/>
    </row>
    <row r="46" spans="2:8">
      <c r="C46" s="28"/>
      <c r="D46" s="28"/>
      <c r="E46" s="28"/>
      <c r="F46" s="28"/>
      <c r="G46" s="28"/>
      <c r="H46" s="28"/>
    </row>
    <row r="47" spans="2:8">
      <c r="B47" s="2789" t="s">
        <v>1481</v>
      </c>
      <c r="C47" s="2789"/>
      <c r="D47" s="2789"/>
      <c r="E47" s="513"/>
      <c r="F47" s="513"/>
      <c r="G47" s="513"/>
      <c r="H47" s="513"/>
    </row>
    <row r="48" spans="2:8">
      <c r="B48" s="2790" t="s">
        <v>1482</v>
      </c>
      <c r="C48" s="2790"/>
      <c r="D48" s="2790"/>
      <c r="E48" s="2790"/>
      <c r="F48" s="2790"/>
      <c r="G48" s="2790"/>
      <c r="H48" s="2790"/>
    </row>
    <row r="49" spans="2:15">
      <c r="B49" s="2790"/>
      <c r="C49" s="2790"/>
      <c r="D49" s="2790"/>
      <c r="E49" s="2790"/>
      <c r="F49" s="2790"/>
      <c r="G49" s="2790"/>
      <c r="H49" s="2790"/>
      <c r="I49" s="513"/>
      <c r="J49" s="513"/>
      <c r="K49" s="513"/>
      <c r="L49" s="513"/>
    </row>
    <row r="50" spans="2:15" ht="12.75" thickBot="1">
      <c r="B50" s="655" t="s">
        <v>1465</v>
      </c>
      <c r="C50" s="513"/>
      <c r="D50" s="513"/>
      <c r="E50" s="513"/>
      <c r="F50" s="513"/>
      <c r="G50" s="513"/>
      <c r="H50" s="513"/>
      <c r="I50" s="513"/>
      <c r="J50" s="513"/>
      <c r="K50" s="513"/>
      <c r="L50" s="513"/>
    </row>
    <row r="51" spans="2:15" ht="15" customHeight="1">
      <c r="B51" s="2800" t="s">
        <v>1466</v>
      </c>
      <c r="C51" s="2785">
        <f>+Activo!D2</f>
        <v>45565</v>
      </c>
      <c r="D51" s="2786"/>
      <c r="E51" s="2785">
        <f>+Resultado!E2</f>
        <v>45199</v>
      </c>
      <c r="F51" s="2786"/>
      <c r="G51" s="513"/>
      <c r="H51" s="513"/>
      <c r="I51" s="513"/>
      <c r="J51" s="513"/>
      <c r="K51" s="513"/>
      <c r="L51" s="513"/>
    </row>
    <row r="52" spans="2:15" ht="15" customHeight="1" thickBot="1">
      <c r="B52" s="2801"/>
      <c r="C52" s="2787" t="s">
        <v>967</v>
      </c>
      <c r="D52" s="2788"/>
      <c r="E52" s="2787" t="s">
        <v>967</v>
      </c>
      <c r="F52" s="2788"/>
      <c r="G52" s="515"/>
      <c r="H52" s="515"/>
      <c r="I52" s="515"/>
      <c r="J52" s="515"/>
      <c r="K52" s="515"/>
      <c r="L52" s="513"/>
    </row>
    <row r="53" spans="2:15" ht="15" customHeight="1" thickBot="1">
      <c r="B53" s="2802"/>
      <c r="C53" s="1514" t="s">
        <v>1479</v>
      </c>
      <c r="D53" s="1513" t="s">
        <v>1480</v>
      </c>
      <c r="E53" s="1515" t="s">
        <v>1479</v>
      </c>
      <c r="F53" s="1516" t="s">
        <v>1480</v>
      </c>
      <c r="G53" s="515"/>
      <c r="H53" s="515"/>
      <c r="I53" s="515"/>
      <c r="J53" s="515"/>
      <c r="K53" s="515"/>
      <c r="L53" s="513"/>
    </row>
    <row r="54" spans="2:15" ht="26.25" thickBot="1">
      <c r="B54" s="2028" t="s">
        <v>1467</v>
      </c>
      <c r="C54" s="2029">
        <v>359103</v>
      </c>
      <c r="D54" s="2029">
        <v>78214</v>
      </c>
      <c r="E54" s="2029">
        <v>1062040</v>
      </c>
      <c r="F54" s="2029">
        <v>254539</v>
      </c>
      <c r="G54" s="515"/>
      <c r="H54" s="515"/>
      <c r="I54" s="515"/>
      <c r="J54" s="515">
        <v>964141</v>
      </c>
      <c r="K54" s="515"/>
      <c r="L54" s="515">
        <v>342830</v>
      </c>
      <c r="M54" s="515">
        <v>713750</v>
      </c>
      <c r="N54" s="515">
        <v>424393</v>
      </c>
      <c r="O54" s="515">
        <v>0</v>
      </c>
    </row>
    <row r="55" spans="2:15" ht="25.5">
      <c r="B55" s="2030" t="s">
        <v>1468</v>
      </c>
      <c r="C55" s="2029">
        <v>2606612</v>
      </c>
      <c r="D55" s="2029">
        <v>977752</v>
      </c>
      <c r="E55" s="2029">
        <v>2494059</v>
      </c>
      <c r="F55" s="2029">
        <v>945158</v>
      </c>
      <c r="G55" s="515"/>
      <c r="H55" s="515"/>
      <c r="I55" s="515"/>
      <c r="J55" s="515">
        <v>1294832</v>
      </c>
      <c r="K55" s="515"/>
      <c r="L55" s="515">
        <v>979681</v>
      </c>
      <c r="M55" s="515">
        <v>269393</v>
      </c>
      <c r="N55" s="515">
        <v>1353356</v>
      </c>
      <c r="O55" s="515">
        <v>0</v>
      </c>
    </row>
    <row r="56" spans="2:15" ht="26.25" thickBot="1">
      <c r="B56" s="1518" t="s">
        <v>1469</v>
      </c>
      <c r="C56" s="1519">
        <f>SUM(C54:C55)</f>
        <v>2965715</v>
      </c>
      <c r="D56" s="1519">
        <f>SUM(D54:D55)</f>
        <v>1055966</v>
      </c>
      <c r="E56" s="1519">
        <f>SUM(E54:E55)</f>
        <v>3556099</v>
      </c>
      <c r="F56" s="1519">
        <f>SUM(F54:F55)</f>
        <v>1199697</v>
      </c>
      <c r="G56" s="515"/>
      <c r="H56" s="513"/>
      <c r="I56" s="513"/>
      <c r="J56" s="515">
        <v>2258973</v>
      </c>
      <c r="K56" s="515"/>
      <c r="L56" s="515">
        <v>1322511</v>
      </c>
      <c r="M56" s="515">
        <v>983143</v>
      </c>
      <c r="N56" s="515">
        <v>1777749</v>
      </c>
      <c r="O56" s="515">
        <v>0</v>
      </c>
    </row>
    <row r="57" spans="2:15" ht="25.5">
      <c r="B57" s="1517" t="s">
        <v>1470</v>
      </c>
      <c r="C57" s="2029">
        <v>5734227</v>
      </c>
      <c r="D57" s="2029">
        <v>617653</v>
      </c>
      <c r="E57" s="2029">
        <v>3239633</v>
      </c>
      <c r="F57" s="2029">
        <v>516845</v>
      </c>
      <c r="G57" s="515"/>
      <c r="H57" s="515"/>
      <c r="I57" s="515"/>
      <c r="J57" s="515">
        <v>1726044</v>
      </c>
      <c r="K57" s="515"/>
      <c r="L57" s="515">
        <v>401304</v>
      </c>
      <c r="M57" s="515">
        <v>274178</v>
      </c>
      <c r="N57" s="515">
        <v>238798</v>
      </c>
      <c r="O57" s="515">
        <v>0</v>
      </c>
    </row>
    <row r="58" spans="2:15" ht="25.5">
      <c r="B58" s="1518" t="s">
        <v>1471</v>
      </c>
      <c r="C58" s="1519">
        <f>+C57</f>
        <v>5734227</v>
      </c>
      <c r="D58" s="1519">
        <f>+D57</f>
        <v>617653</v>
      </c>
      <c r="E58" s="1519">
        <f>+E57</f>
        <v>3239633</v>
      </c>
      <c r="F58" s="1519">
        <f>+F57</f>
        <v>516845</v>
      </c>
      <c r="G58" s="513"/>
      <c r="H58" s="513"/>
      <c r="I58" s="513"/>
      <c r="J58" s="515">
        <v>1726044</v>
      </c>
      <c r="K58" s="515"/>
      <c r="L58" s="515">
        <v>401304</v>
      </c>
      <c r="M58" s="515">
        <v>274178</v>
      </c>
      <c r="N58" s="515">
        <v>238798</v>
      </c>
      <c r="O58" s="515">
        <v>0</v>
      </c>
    </row>
    <row r="59" spans="2:15">
      <c r="B59" s="513"/>
      <c r="C59" s="513"/>
      <c r="D59" s="515">
        <f>+C58+D58</f>
        <v>6351880</v>
      </c>
      <c r="E59" s="513"/>
      <c r="F59" s="515">
        <f>+E58+F58</f>
        <v>3756478</v>
      </c>
      <c r="G59" s="513"/>
      <c r="H59" s="513"/>
      <c r="I59" s="513"/>
      <c r="J59" s="515">
        <v>0</v>
      </c>
      <c r="K59" s="515"/>
      <c r="L59" s="515">
        <v>2127348</v>
      </c>
      <c r="M59" s="515">
        <v>0</v>
      </c>
      <c r="N59" s="515">
        <v>512975</v>
      </c>
      <c r="O59" s="515">
        <v>0</v>
      </c>
    </row>
    <row r="60" spans="2:15" ht="12" customHeight="1">
      <c r="B60" s="2781" t="s">
        <v>1483</v>
      </c>
      <c r="C60" s="2781"/>
      <c r="D60" s="2781"/>
      <c r="E60" s="1089"/>
      <c r="F60" s="1089"/>
      <c r="G60" s="1089"/>
      <c r="H60" s="1089"/>
      <c r="I60" s="513"/>
    </row>
    <row r="61" spans="2:15" ht="12" customHeight="1">
      <c r="B61" s="2782" t="s">
        <v>1484</v>
      </c>
      <c r="C61" s="2782"/>
      <c r="D61" s="2782"/>
      <c r="E61" s="2782"/>
      <c r="F61" s="2782"/>
      <c r="G61" s="2782"/>
      <c r="H61" s="2782"/>
      <c r="I61" s="513"/>
    </row>
    <row r="62" spans="2:15">
      <c r="B62" s="2782"/>
      <c r="C62" s="2782"/>
      <c r="D62" s="2782"/>
      <c r="E62" s="2782"/>
      <c r="F62" s="2782"/>
      <c r="G62" s="2782"/>
      <c r="H62" s="2782"/>
      <c r="I62" s="513"/>
    </row>
    <row r="63" spans="2:15">
      <c r="B63" s="1089"/>
      <c r="C63" s="1089"/>
      <c r="D63" s="1089"/>
      <c r="E63" s="1089"/>
      <c r="F63" s="1089"/>
      <c r="G63" s="1089"/>
      <c r="H63" s="1089"/>
      <c r="I63" s="513"/>
    </row>
    <row r="64" spans="2:15" ht="12" customHeight="1">
      <c r="B64" s="2782" t="s">
        <v>2206</v>
      </c>
      <c r="C64" s="2782"/>
      <c r="D64" s="2782"/>
      <c r="E64" s="2782"/>
      <c r="F64" s="2782"/>
      <c r="G64" s="2782"/>
      <c r="H64" s="2782"/>
      <c r="I64" s="513"/>
    </row>
    <row r="65" spans="2:8">
      <c r="B65" s="2782"/>
      <c r="C65" s="2782"/>
      <c r="D65" s="2782"/>
      <c r="E65" s="2782"/>
      <c r="F65" s="2782"/>
      <c r="G65" s="2782"/>
      <c r="H65" s="2782"/>
    </row>
    <row r="66" spans="2:8">
      <c r="B66" s="2782"/>
      <c r="C66" s="2782"/>
      <c r="D66" s="2782"/>
      <c r="E66" s="2782"/>
      <c r="F66" s="2782"/>
      <c r="G66" s="2782"/>
      <c r="H66" s="2782"/>
    </row>
    <row r="67" spans="2:8">
      <c r="B67" s="1090"/>
      <c r="C67" s="1090"/>
      <c r="D67" s="1090"/>
      <c r="E67" s="1089"/>
      <c r="F67" s="1089"/>
      <c r="G67" s="1089"/>
      <c r="H67" s="1089"/>
    </row>
    <row r="68" spans="2:8">
      <c r="B68" s="1091" t="s">
        <v>1472</v>
      </c>
      <c r="C68" s="1089"/>
      <c r="D68" s="1089"/>
      <c r="E68" s="1089"/>
      <c r="F68" s="1089"/>
      <c r="G68" s="1089"/>
      <c r="H68" s="1089"/>
    </row>
    <row r="69" spans="2:8" ht="12" customHeight="1">
      <c r="B69" s="2782" t="s">
        <v>1485</v>
      </c>
      <c r="C69" s="2782"/>
      <c r="D69" s="2782"/>
      <c r="E69" s="2782"/>
      <c r="F69" s="2782"/>
      <c r="G69" s="2782"/>
      <c r="H69" s="2782"/>
    </row>
    <row r="70" spans="2:8">
      <c r="B70" s="2782"/>
      <c r="C70" s="2782"/>
      <c r="D70" s="2782"/>
      <c r="E70" s="2782"/>
      <c r="F70" s="2782"/>
      <c r="G70" s="2782"/>
      <c r="H70" s="2782"/>
    </row>
    <row r="71" spans="2:8">
      <c r="B71" s="2782"/>
      <c r="C71" s="2782"/>
      <c r="D71" s="2782"/>
      <c r="E71" s="2782"/>
      <c r="F71" s="2782"/>
      <c r="G71" s="2782"/>
      <c r="H71" s="2782"/>
    </row>
    <row r="72" spans="2:8">
      <c r="B72" s="655"/>
      <c r="C72" s="513"/>
      <c r="D72" s="513"/>
      <c r="E72" s="513"/>
      <c r="F72" s="513"/>
      <c r="G72" s="513"/>
      <c r="H72" s="513"/>
    </row>
    <row r="73" spans="2:8" ht="12" customHeight="1">
      <c r="B73" s="2779" t="s">
        <v>1473</v>
      </c>
      <c r="C73" s="2157">
        <f>+C51</f>
        <v>45565</v>
      </c>
      <c r="D73" s="2157">
        <f>+[36]Resultado!E2</f>
        <v>45016</v>
      </c>
      <c r="E73" s="513"/>
      <c r="F73" s="513"/>
      <c r="G73" s="513"/>
      <c r="H73" s="513"/>
    </row>
    <row r="74" spans="2:8">
      <c r="B74" s="2780"/>
      <c r="C74" s="2158" t="s">
        <v>967</v>
      </c>
      <c r="D74" s="2158" t="s">
        <v>967</v>
      </c>
      <c r="E74" s="513"/>
      <c r="F74" s="513"/>
      <c r="G74" s="513"/>
      <c r="H74" s="513"/>
    </row>
    <row r="75" spans="2:8" ht="22.5" customHeight="1">
      <c r="B75" s="2178" t="s">
        <v>1473</v>
      </c>
      <c r="C75" s="2179">
        <v>404168</v>
      </c>
      <c r="D75" s="2179">
        <v>396212</v>
      </c>
      <c r="E75" s="515"/>
      <c r="F75" s="515"/>
      <c r="G75" s="513"/>
      <c r="H75" s="513"/>
    </row>
    <row r="76" spans="2:8" ht="18" hidden="1" customHeight="1">
      <c r="B76" s="2178" t="s">
        <v>1474</v>
      </c>
      <c r="C76" s="2180">
        <v>0</v>
      </c>
      <c r="D76" s="2180"/>
      <c r="E76" s="515"/>
      <c r="F76" s="515"/>
      <c r="G76" s="513"/>
      <c r="H76" s="513"/>
    </row>
    <row r="77" spans="2:8">
      <c r="B77" s="2159" t="s">
        <v>1265</v>
      </c>
      <c r="C77" s="2160">
        <f>+SUM(C75:C76)</f>
        <v>404168</v>
      </c>
      <c r="D77" s="2160">
        <f>+SUM(D75:D76)</f>
        <v>396212</v>
      </c>
      <c r="E77" s="513"/>
      <c r="F77" s="513"/>
      <c r="G77" s="513"/>
      <c r="H77" s="513"/>
    </row>
    <row r="78" spans="2:8">
      <c r="B78" s="513"/>
      <c r="C78" s="515"/>
      <c r="D78" s="513"/>
      <c r="E78" s="513"/>
      <c r="F78" s="513"/>
      <c r="G78" s="513"/>
      <c r="H78" s="513"/>
    </row>
    <row r="79" spans="2:8">
      <c r="B79" s="2783" t="s">
        <v>1486</v>
      </c>
      <c r="C79" s="2783"/>
      <c r="D79" s="2783"/>
      <c r="E79" s="513"/>
      <c r="F79" s="513"/>
      <c r="G79" s="513"/>
      <c r="H79" s="513"/>
    </row>
    <row r="80" spans="2:8">
      <c r="B80" s="2784" t="s">
        <v>1487</v>
      </c>
      <c r="C80" s="2784"/>
      <c r="D80" s="2784"/>
      <c r="E80" s="513"/>
      <c r="F80" s="513"/>
      <c r="G80" s="513"/>
      <c r="H80" s="513"/>
    </row>
  </sheetData>
  <mergeCells count="21">
    <mergeCell ref="B79:D79"/>
    <mergeCell ref="B80:D80"/>
    <mergeCell ref="C2:D2"/>
    <mergeCell ref="E2:F2"/>
    <mergeCell ref="G2:H2"/>
    <mergeCell ref="C51:D51"/>
    <mergeCell ref="E51:F51"/>
    <mergeCell ref="C52:D52"/>
    <mergeCell ref="E52:F52"/>
    <mergeCell ref="B47:D47"/>
    <mergeCell ref="B48:H49"/>
    <mergeCell ref="B2:B4"/>
    <mergeCell ref="B14:B15"/>
    <mergeCell ref="B20:B21"/>
    <mergeCell ref="B32:B33"/>
    <mergeCell ref="B51:B53"/>
    <mergeCell ref="B73:B74"/>
    <mergeCell ref="B60:D60"/>
    <mergeCell ref="B61:H62"/>
    <mergeCell ref="B64:H66"/>
    <mergeCell ref="B69:H71"/>
  </mergeCells>
  <pageMargins left="0.7" right="0.7" top="0.75" bottom="0.75" header="0.3" footer="0.3"/>
  <pageSetup orientation="portrait" horizontalDpi="4294967293"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67ED03"/>
  </sheetPr>
  <dimension ref="A2:W82"/>
  <sheetViews>
    <sheetView showGridLines="0" topLeftCell="A16" zoomScale="98" zoomScaleNormal="98" workbookViewId="0">
      <selection activeCell="L38" activeCellId="1" sqref="G35 L38"/>
    </sheetView>
  </sheetViews>
  <sheetFormatPr baseColWidth="10" defaultColWidth="11.5703125" defaultRowHeight="12"/>
  <cols>
    <col min="1" max="1" width="11.5703125" style="157"/>
    <col min="2" max="2" width="9.140625" style="157" customWidth="1"/>
    <col min="3" max="3" width="27" style="157" customWidth="1"/>
    <col min="4" max="4" width="17.7109375" style="157" customWidth="1"/>
    <col min="5" max="5" width="16.7109375" style="157" customWidth="1"/>
    <col min="6" max="6" width="15.140625" style="157" customWidth="1"/>
    <col min="7" max="7" width="14.85546875" style="157" customWidth="1"/>
    <col min="8" max="8" width="15.28515625" style="157" customWidth="1"/>
    <col min="9" max="9" width="14.85546875" style="157" customWidth="1"/>
    <col min="10" max="10" width="10.5703125" style="157" customWidth="1"/>
    <col min="11" max="11" width="12.7109375" style="157" customWidth="1"/>
    <col min="12" max="12" width="11.28515625" style="157" customWidth="1"/>
    <col min="13" max="13" width="12.28515625" style="157" customWidth="1"/>
    <col min="14" max="17" width="11.5703125" style="157"/>
    <col min="18" max="18" width="9.28515625" style="157" customWidth="1"/>
    <col min="19" max="19" width="14.42578125" style="157" customWidth="1"/>
    <col min="20" max="16384" width="11.5703125" style="157"/>
  </cols>
  <sheetData>
    <row r="2" spans="1:12">
      <c r="B2" s="543" t="s">
        <v>3032</v>
      </c>
    </row>
    <row r="4" spans="1:12">
      <c r="B4" s="2816" t="s">
        <v>1886</v>
      </c>
      <c r="C4" s="2817"/>
      <c r="D4" s="2817"/>
      <c r="E4" s="2817"/>
      <c r="F4" s="2817"/>
      <c r="G4" s="2817"/>
      <c r="H4" s="2817"/>
      <c r="I4" s="2817"/>
      <c r="J4" s="2817"/>
      <c r="K4" s="2817"/>
      <c r="L4" s="2818"/>
    </row>
    <row r="5" spans="1:12" ht="17.25" customHeight="1">
      <c r="B5" s="2807" t="s">
        <v>1887</v>
      </c>
      <c r="C5" s="2806" t="s">
        <v>1888</v>
      </c>
      <c r="D5" s="2806" t="s">
        <v>1594</v>
      </c>
      <c r="E5" s="2814" t="s">
        <v>1237</v>
      </c>
      <c r="F5" s="2806" t="s">
        <v>1889</v>
      </c>
      <c r="G5" s="2806" t="s">
        <v>1760</v>
      </c>
      <c r="H5" s="2806"/>
      <c r="I5" s="2807" t="s">
        <v>1265</v>
      </c>
      <c r="J5" s="2806" t="s">
        <v>1751</v>
      </c>
      <c r="K5" s="2807" t="s">
        <v>1890</v>
      </c>
      <c r="L5" s="2807" t="s">
        <v>1762</v>
      </c>
    </row>
    <row r="6" spans="1:12" ht="35.25" customHeight="1">
      <c r="B6" s="2808"/>
      <c r="C6" s="2806"/>
      <c r="D6" s="2806"/>
      <c r="E6" s="2814"/>
      <c r="F6" s="2806"/>
      <c r="G6" s="668" t="s">
        <v>1461</v>
      </c>
      <c r="H6" s="668" t="s">
        <v>1763</v>
      </c>
      <c r="I6" s="2808"/>
      <c r="J6" s="2806"/>
      <c r="K6" s="2808"/>
      <c r="L6" s="2808"/>
    </row>
    <row r="7" spans="1:12" ht="11.25" customHeight="1">
      <c r="B7" s="2815"/>
      <c r="C7" s="2806"/>
      <c r="D7" s="2806"/>
      <c r="E7" s="2814"/>
      <c r="F7" s="2806"/>
      <c r="G7" s="669" t="s">
        <v>967</v>
      </c>
      <c r="H7" s="669" t="s">
        <v>967</v>
      </c>
      <c r="I7" s="669" t="s">
        <v>967</v>
      </c>
      <c r="J7" s="2806"/>
      <c r="K7" s="670" t="s">
        <v>1764</v>
      </c>
      <c r="L7" s="670" t="s">
        <v>1764</v>
      </c>
    </row>
    <row r="8" spans="1:12">
      <c r="A8" s="157">
        <v>1</v>
      </c>
      <c r="B8" s="689" t="s">
        <v>2418</v>
      </c>
      <c r="C8" s="739" t="s">
        <v>1259</v>
      </c>
      <c r="D8" s="689" t="s">
        <v>1595</v>
      </c>
      <c r="E8" s="739" t="s">
        <v>1217</v>
      </c>
      <c r="F8" s="689" t="s">
        <v>1891</v>
      </c>
      <c r="G8" s="590">
        <v>0</v>
      </c>
      <c r="H8" s="1088">
        <v>74328</v>
      </c>
      <c r="I8" s="1088">
        <f>+H8+G8</f>
        <v>74328</v>
      </c>
      <c r="J8" s="689" t="s">
        <v>1892</v>
      </c>
      <c r="K8" s="1527">
        <v>0.26</v>
      </c>
      <c r="L8" s="1527">
        <v>0.26</v>
      </c>
    </row>
    <row r="9" spans="1:12">
      <c r="A9" s="157">
        <f>+A8+1</f>
        <v>2</v>
      </c>
      <c r="B9" s="689" t="s">
        <v>2418</v>
      </c>
      <c r="C9" s="739" t="s">
        <v>1259</v>
      </c>
      <c r="D9" s="689" t="s">
        <v>1595</v>
      </c>
      <c r="E9" s="739" t="s">
        <v>1457</v>
      </c>
      <c r="F9" s="689" t="s">
        <v>1891</v>
      </c>
      <c r="G9" s="1088">
        <v>6372</v>
      </c>
      <c r="H9" s="1088">
        <v>850089</v>
      </c>
      <c r="I9" s="1088">
        <f t="shared" ref="I9:I18" si="0">+H9+G9</f>
        <v>856461</v>
      </c>
      <c r="J9" s="689" t="s">
        <v>1892</v>
      </c>
      <c r="K9" s="1527">
        <v>0.49</v>
      </c>
      <c r="L9" s="1527">
        <v>0.49</v>
      </c>
    </row>
    <row r="10" spans="1:12">
      <c r="A10" s="157">
        <f t="shared" ref="A10:A17" si="1">+A9+1</f>
        <v>3</v>
      </c>
      <c r="B10" s="689" t="s">
        <v>2419</v>
      </c>
      <c r="C10" s="739" t="s">
        <v>1260</v>
      </c>
      <c r="D10" s="689" t="s">
        <v>1595</v>
      </c>
      <c r="E10" s="739" t="s">
        <v>1217</v>
      </c>
      <c r="F10" s="689" t="s">
        <v>2485</v>
      </c>
      <c r="G10" s="590">
        <v>0</v>
      </c>
      <c r="H10" s="1088">
        <v>72839</v>
      </c>
      <c r="I10" s="1088">
        <f t="shared" si="0"/>
        <v>72839</v>
      </c>
      <c r="J10" s="689" t="s">
        <v>1892</v>
      </c>
      <c r="K10" s="1527">
        <v>0.24</v>
      </c>
      <c r="L10" s="1527">
        <v>0.24</v>
      </c>
    </row>
    <row r="11" spans="1:12">
      <c r="A11" s="157">
        <f t="shared" si="1"/>
        <v>4</v>
      </c>
      <c r="B11" s="689" t="s">
        <v>2419</v>
      </c>
      <c r="C11" s="739" t="s">
        <v>1260</v>
      </c>
      <c r="D11" s="689" t="s">
        <v>1595</v>
      </c>
      <c r="E11" s="739" t="s">
        <v>1457</v>
      </c>
      <c r="F11" s="689" t="s">
        <v>1891</v>
      </c>
      <c r="G11" s="590">
        <v>0</v>
      </c>
      <c r="H11" s="1088">
        <v>25300</v>
      </c>
      <c r="I11" s="1088">
        <f t="shared" si="0"/>
        <v>25300</v>
      </c>
      <c r="J11" s="689" t="s">
        <v>1892</v>
      </c>
      <c r="K11" s="1527">
        <v>0.45</v>
      </c>
      <c r="L11" s="1527">
        <v>0.45</v>
      </c>
    </row>
    <row r="12" spans="1:12">
      <c r="A12" s="157">
        <f t="shared" si="1"/>
        <v>5</v>
      </c>
      <c r="B12" s="689" t="s">
        <v>2420</v>
      </c>
      <c r="C12" s="739" t="s">
        <v>1261</v>
      </c>
      <c r="D12" s="689" t="s">
        <v>1595</v>
      </c>
      <c r="E12" s="739" t="s">
        <v>1457</v>
      </c>
      <c r="F12" s="689" t="s">
        <v>1891</v>
      </c>
      <c r="G12" s="590">
        <v>0</v>
      </c>
      <c r="H12" s="1088">
        <v>3495</v>
      </c>
      <c r="I12" s="1088">
        <f t="shared" si="0"/>
        <v>3495</v>
      </c>
      <c r="J12" s="689" t="s">
        <v>1892</v>
      </c>
      <c r="K12" s="1527">
        <v>0.4</v>
      </c>
      <c r="L12" s="1527">
        <v>0.4</v>
      </c>
    </row>
    <row r="13" spans="1:12">
      <c r="A13" s="157">
        <f t="shared" si="1"/>
        <v>6</v>
      </c>
      <c r="B13" s="689" t="s">
        <v>2421</v>
      </c>
      <c r="C13" s="739" t="s">
        <v>1262</v>
      </c>
      <c r="D13" s="689" t="s">
        <v>1595</v>
      </c>
      <c r="E13" s="739" t="s">
        <v>1457</v>
      </c>
      <c r="F13" s="689" t="s">
        <v>1891</v>
      </c>
      <c r="G13" s="590">
        <v>0</v>
      </c>
      <c r="H13" s="1088">
        <v>101031</v>
      </c>
      <c r="I13" s="1088">
        <f t="shared" si="0"/>
        <v>101031</v>
      </c>
      <c r="J13" s="689" t="s">
        <v>1892</v>
      </c>
      <c r="K13" s="1527">
        <v>0.46</v>
      </c>
      <c r="L13" s="1527">
        <v>0.46</v>
      </c>
    </row>
    <row r="14" spans="1:12">
      <c r="A14" s="157">
        <f t="shared" si="1"/>
        <v>7</v>
      </c>
      <c r="B14" s="689" t="s">
        <v>2422</v>
      </c>
      <c r="C14" s="739" t="s">
        <v>2423</v>
      </c>
      <c r="D14" s="689" t="s">
        <v>1595</v>
      </c>
      <c r="E14" s="739" t="s">
        <v>1217</v>
      </c>
      <c r="F14" s="689" t="s">
        <v>1891</v>
      </c>
      <c r="G14" s="590">
        <v>0</v>
      </c>
      <c r="H14" s="1088">
        <v>159626</v>
      </c>
      <c r="I14" s="1088">
        <f t="shared" si="0"/>
        <v>159626</v>
      </c>
      <c r="J14" s="689" t="s">
        <v>1892</v>
      </c>
      <c r="K14" s="1527">
        <v>0.18</v>
      </c>
      <c r="L14" s="1527">
        <v>0.18</v>
      </c>
    </row>
    <row r="15" spans="1:12">
      <c r="A15" s="157">
        <f t="shared" si="1"/>
        <v>8</v>
      </c>
      <c r="B15" s="689" t="s">
        <v>2422</v>
      </c>
      <c r="C15" s="739" t="s">
        <v>2423</v>
      </c>
      <c r="D15" s="689" t="s">
        <v>1595</v>
      </c>
      <c r="E15" s="739" t="s">
        <v>1457</v>
      </c>
      <c r="F15" s="689" t="s">
        <v>1891</v>
      </c>
      <c r="G15" s="1088">
        <v>1850</v>
      </c>
      <c r="H15" s="1088">
        <v>189057</v>
      </c>
      <c r="I15" s="1088">
        <f t="shared" si="0"/>
        <v>190907</v>
      </c>
      <c r="J15" s="689" t="s">
        <v>1892</v>
      </c>
      <c r="K15" s="1527">
        <v>0.53</v>
      </c>
      <c r="L15" s="1527">
        <v>0.53</v>
      </c>
    </row>
    <row r="16" spans="1:12" ht="12.75" customHeight="1">
      <c r="A16" s="157">
        <f t="shared" si="1"/>
        <v>9</v>
      </c>
      <c r="B16" s="689" t="s">
        <v>2424</v>
      </c>
      <c r="C16" s="739" t="s">
        <v>1264</v>
      </c>
      <c r="D16" s="689" t="s">
        <v>1595</v>
      </c>
      <c r="E16" s="739" t="s">
        <v>1217</v>
      </c>
      <c r="F16" s="689" t="s">
        <v>1891</v>
      </c>
      <c r="G16" s="1088">
        <v>6062</v>
      </c>
      <c r="H16" s="590">
        <v>0</v>
      </c>
      <c r="I16" s="1088">
        <f t="shared" si="0"/>
        <v>6062</v>
      </c>
      <c r="J16" s="689" t="s">
        <v>1892</v>
      </c>
      <c r="K16" s="1527">
        <v>0.12</v>
      </c>
      <c r="L16" s="1527">
        <v>0.12</v>
      </c>
    </row>
    <row r="17" spans="1:23" ht="12.75" customHeight="1">
      <c r="A17" s="157">
        <f t="shared" si="1"/>
        <v>10</v>
      </c>
      <c r="B17" s="689" t="s">
        <v>2424</v>
      </c>
      <c r="C17" s="739" t="s">
        <v>1264</v>
      </c>
      <c r="D17" s="689" t="s">
        <v>1595</v>
      </c>
      <c r="E17" s="739" t="s">
        <v>1457</v>
      </c>
      <c r="F17" s="689" t="s">
        <v>1891</v>
      </c>
      <c r="G17" s="590">
        <v>0</v>
      </c>
      <c r="H17" s="1088">
        <v>259219</v>
      </c>
      <c r="I17" s="1088">
        <f t="shared" si="0"/>
        <v>259219</v>
      </c>
      <c r="J17" s="689" t="s">
        <v>1892</v>
      </c>
      <c r="K17" s="1527">
        <v>0.51</v>
      </c>
      <c r="L17" s="1527">
        <v>0.51</v>
      </c>
      <c r="M17" s="389"/>
    </row>
    <row r="18" spans="1:23" ht="12.75" customHeight="1">
      <c r="B18" s="691" t="s">
        <v>2157</v>
      </c>
      <c r="C18" s="690" t="s">
        <v>2360</v>
      </c>
      <c r="D18" s="691" t="s">
        <v>1595</v>
      </c>
      <c r="E18" s="1528" t="s">
        <v>1457</v>
      </c>
      <c r="F18" s="691" t="s">
        <v>1891</v>
      </c>
      <c r="G18" s="1088">
        <v>6199</v>
      </c>
      <c r="H18" s="590">
        <v>0</v>
      </c>
      <c r="I18" s="1088">
        <f t="shared" si="0"/>
        <v>6199</v>
      </c>
      <c r="J18" s="1663" t="s">
        <v>1892</v>
      </c>
      <c r="K18" s="1529">
        <v>0.24</v>
      </c>
      <c r="L18" s="1529">
        <v>0.24</v>
      </c>
      <c r="M18" s="389"/>
    </row>
    <row r="19" spans="1:23">
      <c r="B19" s="671" t="s">
        <v>1109</v>
      </c>
      <c r="C19" s="672"/>
      <c r="D19" s="672"/>
      <c r="E19" s="672"/>
      <c r="F19" s="672"/>
      <c r="G19" s="673">
        <f>SUM(G8:G18)</f>
        <v>20483</v>
      </c>
      <c r="H19" s="673">
        <f>SUM(H8:H18)</f>
        <v>1734984</v>
      </c>
      <c r="I19" s="673">
        <f>SUM(I8:I18)</f>
        <v>1755467</v>
      </c>
      <c r="J19" s="672"/>
      <c r="K19" s="672"/>
      <c r="L19" s="672"/>
      <c r="M19" s="389"/>
    </row>
    <row r="20" spans="1:23">
      <c r="B20" s="389"/>
      <c r="C20" s="389"/>
      <c r="D20" s="389"/>
      <c r="E20" s="389"/>
      <c r="F20" s="389"/>
      <c r="G20" s="389"/>
      <c r="H20" s="389"/>
      <c r="I20" s="389"/>
      <c r="J20" s="389"/>
      <c r="K20" s="389"/>
      <c r="L20" s="389"/>
      <c r="M20" s="389"/>
    </row>
    <row r="21" spans="1:23">
      <c r="B21" s="2812" t="s">
        <v>1893</v>
      </c>
      <c r="C21" s="2813"/>
      <c r="D21" s="2813"/>
      <c r="E21" s="2813"/>
      <c r="F21" s="2813"/>
      <c r="G21" s="2813"/>
      <c r="H21" s="2813"/>
      <c r="I21" s="2813"/>
      <c r="J21" s="2813"/>
      <c r="K21" s="2813"/>
      <c r="L21" s="2813"/>
      <c r="M21" s="674"/>
    </row>
    <row r="22" spans="1:23" ht="19.5" customHeight="1">
      <c r="B22" s="2807" t="s">
        <v>1887</v>
      </c>
      <c r="C22" s="2806" t="s">
        <v>1888</v>
      </c>
      <c r="D22" s="2806" t="s">
        <v>1594</v>
      </c>
      <c r="E22" s="2814" t="s">
        <v>1237</v>
      </c>
      <c r="F22" s="2806" t="s">
        <v>1889</v>
      </c>
      <c r="G22" s="2806" t="s">
        <v>1760</v>
      </c>
      <c r="H22" s="2806"/>
      <c r="I22" s="2807" t="s">
        <v>2023</v>
      </c>
      <c r="J22" s="2806" t="s">
        <v>1265</v>
      </c>
      <c r="K22" s="2807" t="s">
        <v>1751</v>
      </c>
      <c r="L22" s="2824" t="s">
        <v>1890</v>
      </c>
      <c r="M22" s="2803" t="s">
        <v>1762</v>
      </c>
      <c r="S22" s="1322" t="s">
        <v>1894</v>
      </c>
      <c r="T22" s="1322"/>
      <c r="U22" s="1322"/>
      <c r="V22" s="1322"/>
      <c r="W22" s="675"/>
    </row>
    <row r="23" spans="1:23" ht="33.75" customHeight="1">
      <c r="B23" s="2808"/>
      <c r="C23" s="2806"/>
      <c r="D23" s="2806"/>
      <c r="E23" s="2814"/>
      <c r="F23" s="2806"/>
      <c r="G23" s="668" t="s">
        <v>1773</v>
      </c>
      <c r="H23" s="668" t="s">
        <v>1774</v>
      </c>
      <c r="I23" s="2808" t="s">
        <v>1775</v>
      </c>
      <c r="J23" s="2806"/>
      <c r="K23" s="2808"/>
      <c r="L23" s="2825"/>
      <c r="M23" s="2804"/>
      <c r="S23" s="1323" t="s">
        <v>1776</v>
      </c>
      <c r="T23" s="1323" t="s">
        <v>1777</v>
      </c>
      <c r="U23" s="1324" t="s">
        <v>1928</v>
      </c>
      <c r="V23" s="1324" t="s">
        <v>1779</v>
      </c>
      <c r="W23" s="676" t="s">
        <v>1929</v>
      </c>
    </row>
    <row r="24" spans="1:23" ht="12" customHeight="1">
      <c r="B24" s="2815"/>
      <c r="C24" s="2806"/>
      <c r="D24" s="2806"/>
      <c r="E24" s="2814"/>
      <c r="F24" s="2806"/>
      <c r="G24" s="669" t="s">
        <v>967</v>
      </c>
      <c r="H24" s="669" t="s">
        <v>967</v>
      </c>
      <c r="I24" s="669" t="s">
        <v>967</v>
      </c>
      <c r="J24" s="2806" t="s">
        <v>967</v>
      </c>
      <c r="K24" s="670"/>
      <c r="L24" s="677" t="s">
        <v>1764</v>
      </c>
      <c r="M24" s="2805" t="s">
        <v>1764</v>
      </c>
      <c r="S24" s="1323" t="s">
        <v>967</v>
      </c>
      <c r="T24" s="1323" t="s">
        <v>967</v>
      </c>
      <c r="U24" s="1323" t="s">
        <v>967</v>
      </c>
      <c r="V24" s="1323" t="s">
        <v>967</v>
      </c>
      <c r="W24" s="675"/>
    </row>
    <row r="25" spans="1:23">
      <c r="A25" s="157">
        <v>1</v>
      </c>
      <c r="B25" s="689" t="s">
        <v>2418</v>
      </c>
      <c r="C25" s="739" t="s">
        <v>1259</v>
      </c>
      <c r="D25" s="689" t="s">
        <v>1595</v>
      </c>
      <c r="E25" s="739" t="s">
        <v>1217</v>
      </c>
      <c r="F25" s="689" t="s">
        <v>1891</v>
      </c>
      <c r="G25" s="1088">
        <v>88045</v>
      </c>
      <c r="H25" s="590">
        <v>0</v>
      </c>
      <c r="I25" s="590">
        <v>0</v>
      </c>
      <c r="J25" s="1088">
        <f>+I25+H25+G25</f>
        <v>88045</v>
      </c>
      <c r="K25" s="689" t="s">
        <v>1892</v>
      </c>
      <c r="L25" s="1527">
        <v>0.25783739141708334</v>
      </c>
      <c r="M25" s="1527">
        <v>0.25783739141708334</v>
      </c>
      <c r="S25" s="1531">
        <f>+G25</f>
        <v>88045</v>
      </c>
      <c r="T25" s="1531"/>
      <c r="U25" s="1531">
        <f>+H25</f>
        <v>0</v>
      </c>
      <c r="V25" s="1531">
        <v>0</v>
      </c>
      <c r="W25" s="1531">
        <v>263678</v>
      </c>
    </row>
    <row r="26" spans="1:23">
      <c r="A26" s="157">
        <f>+A25+1</f>
        <v>2</v>
      </c>
      <c r="B26" s="689" t="s">
        <v>2418</v>
      </c>
      <c r="C26" s="739" t="s">
        <v>1259</v>
      </c>
      <c r="D26" s="689" t="s">
        <v>1595</v>
      </c>
      <c r="E26" s="739" t="s">
        <v>1457</v>
      </c>
      <c r="F26" s="689" t="s">
        <v>1891</v>
      </c>
      <c r="G26" s="1088">
        <v>824714</v>
      </c>
      <c r="H26" s="1088">
        <v>175778</v>
      </c>
      <c r="I26" s="590">
        <v>0</v>
      </c>
      <c r="J26" s="1088">
        <f t="shared" ref="J26:J35" si="2">+I26+H26+G26</f>
        <v>1000492</v>
      </c>
      <c r="K26" s="689" t="s">
        <v>1892</v>
      </c>
      <c r="L26" s="1527">
        <v>0.49160116018665256</v>
      </c>
      <c r="M26" s="1527">
        <v>0.49160116018665256</v>
      </c>
      <c r="S26" s="1531">
        <f t="shared" ref="S26:S33" si="3">+G26</f>
        <v>824714</v>
      </c>
      <c r="T26" s="1531"/>
      <c r="U26" s="1531">
        <f>+H26</f>
        <v>175778</v>
      </c>
      <c r="V26" s="1531">
        <v>0</v>
      </c>
      <c r="W26" s="1531">
        <v>2172511</v>
      </c>
    </row>
    <row r="27" spans="1:23">
      <c r="A27" s="157">
        <f t="shared" ref="A27:A33" si="4">+A26+1</f>
        <v>3</v>
      </c>
      <c r="B27" s="689" t="s">
        <v>2419</v>
      </c>
      <c r="C27" s="739" t="s">
        <v>1260</v>
      </c>
      <c r="D27" s="689" t="s">
        <v>1595</v>
      </c>
      <c r="E27" s="739" t="s">
        <v>1217</v>
      </c>
      <c r="F27" s="689" t="s">
        <v>2485</v>
      </c>
      <c r="G27" s="1088">
        <v>64743</v>
      </c>
      <c r="H27" s="590">
        <v>0</v>
      </c>
      <c r="I27" s="590">
        <v>0</v>
      </c>
      <c r="J27" s="1088">
        <f t="shared" si="2"/>
        <v>64743</v>
      </c>
      <c r="K27" s="689" t="s">
        <v>1892</v>
      </c>
      <c r="L27" s="1527">
        <v>0.24317541729166667</v>
      </c>
      <c r="M27" s="1527">
        <v>0.24317541729166667</v>
      </c>
      <c r="S27" s="1531">
        <f t="shared" si="3"/>
        <v>64743</v>
      </c>
      <c r="T27" s="1531"/>
      <c r="U27" s="1531">
        <f>+H27</f>
        <v>0</v>
      </c>
      <c r="V27" s="1531">
        <v>0</v>
      </c>
      <c r="W27" s="1531">
        <v>77667</v>
      </c>
    </row>
    <row r="28" spans="1:23">
      <c r="A28" s="157">
        <f t="shared" si="4"/>
        <v>4</v>
      </c>
      <c r="B28" s="689" t="s">
        <v>2419</v>
      </c>
      <c r="C28" s="739" t="s">
        <v>1260</v>
      </c>
      <c r="D28" s="689" t="s">
        <v>1595</v>
      </c>
      <c r="E28" s="739" t="s">
        <v>1457</v>
      </c>
      <c r="F28" s="689" t="s">
        <v>1891</v>
      </c>
      <c r="G28" s="1088">
        <v>7643</v>
      </c>
      <c r="H28" s="590">
        <v>0</v>
      </c>
      <c r="I28" s="590">
        <v>0</v>
      </c>
      <c r="J28" s="1088">
        <f t="shared" si="2"/>
        <v>7643</v>
      </c>
      <c r="K28" s="689" t="s">
        <v>1892</v>
      </c>
      <c r="L28" s="1527">
        <v>0.44874237449583015</v>
      </c>
      <c r="M28" s="1527">
        <v>0.44874237449583015</v>
      </c>
      <c r="S28" s="1531">
        <f t="shared" si="3"/>
        <v>7643</v>
      </c>
      <c r="T28" s="1531"/>
      <c r="U28" s="1531">
        <f>+I28</f>
        <v>0</v>
      </c>
      <c r="V28" s="1531">
        <v>0</v>
      </c>
      <c r="W28" s="1531">
        <v>9110</v>
      </c>
    </row>
    <row r="29" spans="1:23">
      <c r="A29" s="157">
        <f t="shared" si="4"/>
        <v>5</v>
      </c>
      <c r="B29" s="689" t="s">
        <v>2420</v>
      </c>
      <c r="C29" s="739" t="s">
        <v>1261</v>
      </c>
      <c r="D29" s="689" t="s">
        <v>1595</v>
      </c>
      <c r="E29" s="739" t="s">
        <v>1457</v>
      </c>
      <c r="F29" s="689" t="s">
        <v>1891</v>
      </c>
      <c r="G29" s="1088">
        <v>1229</v>
      </c>
      <c r="H29" s="590">
        <v>0</v>
      </c>
      <c r="I29" s="590">
        <v>0</v>
      </c>
      <c r="J29" s="1088">
        <f t="shared" si="2"/>
        <v>1229</v>
      </c>
      <c r="K29" s="689" t="s">
        <v>1892</v>
      </c>
      <c r="L29" s="1527">
        <v>0.39900149903976945</v>
      </c>
      <c r="M29" s="1527">
        <v>0.39900149903976945</v>
      </c>
      <c r="S29" s="1531">
        <f t="shared" si="3"/>
        <v>1229</v>
      </c>
      <c r="T29" s="1531"/>
      <c r="U29" s="1531">
        <f>+H29</f>
        <v>0</v>
      </c>
      <c r="V29" s="1531">
        <v>0</v>
      </c>
      <c r="W29" s="1531">
        <v>252204</v>
      </c>
    </row>
    <row r="30" spans="1:23">
      <c r="A30" s="157">
        <f t="shared" si="4"/>
        <v>6</v>
      </c>
      <c r="B30" s="689" t="s">
        <v>2421</v>
      </c>
      <c r="C30" s="739" t="s">
        <v>1262</v>
      </c>
      <c r="D30" s="689" t="s">
        <v>1595</v>
      </c>
      <c r="E30" s="739" t="s">
        <v>1457</v>
      </c>
      <c r="F30" s="689" t="s">
        <v>1891</v>
      </c>
      <c r="G30" s="1088">
        <v>108151</v>
      </c>
      <c r="H30" s="590">
        <v>0</v>
      </c>
      <c r="I30" s="590">
        <v>0</v>
      </c>
      <c r="J30" s="1088">
        <f t="shared" si="2"/>
        <v>108151</v>
      </c>
      <c r="K30" s="689" t="s">
        <v>1892</v>
      </c>
      <c r="L30" s="1527">
        <v>0.46215638232917106</v>
      </c>
      <c r="M30" s="1527">
        <v>0.46215638232917106</v>
      </c>
      <c r="S30" s="1531">
        <f t="shared" si="3"/>
        <v>108151</v>
      </c>
      <c r="T30" s="1531"/>
      <c r="U30" s="1531">
        <f>+H30</f>
        <v>0</v>
      </c>
      <c r="V30" s="1531">
        <f>+I30</f>
        <v>0</v>
      </c>
      <c r="W30" s="1531">
        <v>888397</v>
      </c>
    </row>
    <row r="31" spans="1:23" ht="12" customHeight="1">
      <c r="A31" s="157">
        <f t="shared" si="4"/>
        <v>7</v>
      </c>
      <c r="B31" s="689" t="s">
        <v>2422</v>
      </c>
      <c r="C31" s="739" t="s">
        <v>2423</v>
      </c>
      <c r="D31" s="689" t="s">
        <v>1595</v>
      </c>
      <c r="E31" s="739" t="s">
        <v>1217</v>
      </c>
      <c r="F31" s="689" t="s">
        <v>1891</v>
      </c>
      <c r="G31" s="1088"/>
      <c r="H31" s="1088">
        <v>589787</v>
      </c>
      <c r="I31" s="590">
        <v>0</v>
      </c>
      <c r="J31" s="1088">
        <f t="shared" si="2"/>
        <v>589787</v>
      </c>
      <c r="K31" s="689" t="s">
        <v>1892</v>
      </c>
      <c r="L31" s="1527">
        <v>0.17915194883333332</v>
      </c>
      <c r="M31" s="1527">
        <v>0.17915194883333332</v>
      </c>
      <c r="S31" s="1531">
        <f t="shared" si="3"/>
        <v>0</v>
      </c>
      <c r="T31" s="1531"/>
      <c r="U31" s="1531">
        <f>+H31</f>
        <v>589787</v>
      </c>
      <c r="V31" s="1531">
        <v>0</v>
      </c>
      <c r="W31" s="1531">
        <v>300696</v>
      </c>
    </row>
    <row r="32" spans="1:23">
      <c r="A32" s="157">
        <f t="shared" si="4"/>
        <v>8</v>
      </c>
      <c r="B32" s="689" t="s">
        <v>2422</v>
      </c>
      <c r="C32" s="739" t="s">
        <v>2423</v>
      </c>
      <c r="D32" s="689" t="s">
        <v>1595</v>
      </c>
      <c r="E32" s="739" t="s">
        <v>1457</v>
      </c>
      <c r="F32" s="689" t="s">
        <v>1891</v>
      </c>
      <c r="G32" s="1088">
        <v>277593</v>
      </c>
      <c r="H32" s="1088">
        <v>38604</v>
      </c>
      <c r="I32" s="590">
        <v>0</v>
      </c>
      <c r="J32" s="1088">
        <f t="shared" si="2"/>
        <v>316197</v>
      </c>
      <c r="K32" s="689" t="s">
        <v>1892</v>
      </c>
      <c r="L32" s="1527">
        <v>0.52823312138486689</v>
      </c>
      <c r="M32" s="1527">
        <v>0.52823312138486689</v>
      </c>
      <c r="S32" s="1531">
        <f t="shared" si="3"/>
        <v>277593</v>
      </c>
      <c r="T32" s="1531"/>
      <c r="U32" s="1531">
        <f>+I32</f>
        <v>0</v>
      </c>
      <c r="V32" s="1531">
        <v>0</v>
      </c>
      <c r="W32" s="1531">
        <v>47110</v>
      </c>
    </row>
    <row r="33" spans="1:23">
      <c r="A33" s="157">
        <f t="shared" si="4"/>
        <v>9</v>
      </c>
      <c r="B33" s="689" t="s">
        <v>2424</v>
      </c>
      <c r="C33" s="739" t="s">
        <v>1264</v>
      </c>
      <c r="D33" s="689" t="s">
        <v>1595</v>
      </c>
      <c r="E33" s="739" t="s">
        <v>1217</v>
      </c>
      <c r="F33" s="689" t="s">
        <v>1891</v>
      </c>
      <c r="G33" s="1088">
        <v>535</v>
      </c>
      <c r="H33" s="590">
        <v>0</v>
      </c>
      <c r="I33" s="590">
        <v>0</v>
      </c>
      <c r="J33" s="1088">
        <f t="shared" si="2"/>
        <v>535</v>
      </c>
      <c r="K33" s="689" t="s">
        <v>1892</v>
      </c>
      <c r="L33" s="1527">
        <v>0.12269510991666667</v>
      </c>
      <c r="M33" s="1527">
        <v>0.12269510991666667</v>
      </c>
      <c r="S33" s="1531">
        <f t="shared" si="3"/>
        <v>535</v>
      </c>
      <c r="T33" s="1531"/>
      <c r="U33" s="1531">
        <f>+H33</f>
        <v>0</v>
      </c>
      <c r="V33" s="1531">
        <v>0</v>
      </c>
      <c r="W33" s="1531">
        <f>597348+7539</f>
        <v>604887</v>
      </c>
    </row>
    <row r="34" spans="1:23">
      <c r="B34" s="689" t="s">
        <v>2424</v>
      </c>
      <c r="C34" s="739" t="s">
        <v>1264</v>
      </c>
      <c r="D34" s="689" t="s">
        <v>1595</v>
      </c>
      <c r="E34" s="739" t="s">
        <v>1457</v>
      </c>
      <c r="F34" s="689" t="s">
        <v>1891</v>
      </c>
      <c r="G34" s="1088">
        <v>95591</v>
      </c>
      <c r="H34" s="590">
        <v>0</v>
      </c>
      <c r="I34" s="590">
        <v>0</v>
      </c>
      <c r="J34" s="1088">
        <f t="shared" si="2"/>
        <v>95591</v>
      </c>
      <c r="K34" s="689" t="s">
        <v>1892</v>
      </c>
      <c r="L34" s="1527">
        <v>0.50905468180509128</v>
      </c>
      <c r="M34" s="1527">
        <v>0.50905468180509128</v>
      </c>
      <c r="S34" s="2247"/>
      <c r="T34" s="2247"/>
      <c r="U34" s="2247"/>
      <c r="V34" s="2247"/>
      <c r="W34" s="2247"/>
    </row>
    <row r="35" spans="1:23">
      <c r="B35" s="691" t="s">
        <v>2157</v>
      </c>
      <c r="C35" s="690" t="s">
        <v>2360</v>
      </c>
      <c r="D35" s="691" t="s">
        <v>1595</v>
      </c>
      <c r="E35" s="1528" t="s">
        <v>1457</v>
      </c>
      <c r="F35" s="691" t="s">
        <v>1891</v>
      </c>
      <c r="G35" s="1088">
        <v>18609</v>
      </c>
      <c r="H35" s="590">
        <v>0</v>
      </c>
      <c r="I35" s="590">
        <v>0</v>
      </c>
      <c r="J35" s="1088">
        <f t="shared" si="2"/>
        <v>18609</v>
      </c>
      <c r="K35" s="1663" t="s">
        <v>1892</v>
      </c>
      <c r="L35" s="1529">
        <v>0.24</v>
      </c>
      <c r="M35" s="1529">
        <v>0.24</v>
      </c>
      <c r="S35" s="2247"/>
      <c r="T35" s="2247"/>
      <c r="U35" s="2247"/>
      <c r="V35" s="2247"/>
      <c r="W35" s="2247"/>
    </row>
    <row r="36" spans="1:23">
      <c r="B36" s="671" t="s">
        <v>1109</v>
      </c>
      <c r="C36" s="672"/>
      <c r="D36" s="672"/>
      <c r="E36" s="672"/>
      <c r="F36" s="672"/>
      <c r="G36" s="673">
        <f>SUM(G25:G35)</f>
        <v>1486853</v>
      </c>
      <c r="H36" s="673">
        <f t="shared" ref="H36:J36" si="5">SUM(H25:H35)</f>
        <v>804169</v>
      </c>
      <c r="I36" s="673">
        <f t="shared" si="5"/>
        <v>0</v>
      </c>
      <c r="J36" s="673">
        <f t="shared" si="5"/>
        <v>2291022</v>
      </c>
      <c r="K36" s="672"/>
      <c r="L36" s="672"/>
      <c r="M36" s="671"/>
    </row>
    <row r="37" spans="1:23">
      <c r="S37" s="1532">
        <f>SUM(S25:S36)</f>
        <v>1372653</v>
      </c>
      <c r="T37" s="1532">
        <f>SUM(T25:T33)</f>
        <v>0</v>
      </c>
      <c r="U37" s="1532">
        <f>SUM(U25:U33)</f>
        <v>765565</v>
      </c>
      <c r="V37" s="1532">
        <f>SUM(V25:V33)</f>
        <v>0</v>
      </c>
      <c r="W37" s="1532">
        <f>SUM(W25:W33)</f>
        <v>4616260</v>
      </c>
    </row>
    <row r="38" spans="1:23">
      <c r="B38" s="2565" t="s">
        <v>1894</v>
      </c>
      <c r="C38" s="2565"/>
      <c r="E38" s="678" t="s">
        <v>1895</v>
      </c>
      <c r="F38" s="679" t="s">
        <v>1896</v>
      </c>
      <c r="S38" s="1531">
        <f>+S37-G36</f>
        <v>-114200</v>
      </c>
      <c r="T38" s="1531"/>
      <c r="U38" s="1531">
        <f>+U37-H36</f>
        <v>-38604</v>
      </c>
      <c r="V38" s="1531">
        <f>+V37-I36</f>
        <v>0</v>
      </c>
      <c r="W38" s="1531">
        <f>+W37-J36-I19</f>
        <v>569771</v>
      </c>
    </row>
    <row r="39" spans="1:23">
      <c r="B39" s="2819" t="s">
        <v>1897</v>
      </c>
      <c r="C39" s="2819"/>
      <c r="D39" s="2819"/>
      <c r="E39" s="681">
        <f>+Pasivo!D6</f>
        <v>1755467</v>
      </c>
      <c r="F39" s="682">
        <f>+E39-I19</f>
        <v>0</v>
      </c>
      <c r="S39" s="1532"/>
      <c r="T39" s="1532"/>
      <c r="U39" s="1532"/>
      <c r="V39" s="1532"/>
      <c r="W39" s="1532"/>
    </row>
    <row r="40" spans="1:23">
      <c r="B40" s="2819" t="s">
        <v>1898</v>
      </c>
      <c r="C40" s="2819"/>
      <c r="D40" s="2819"/>
      <c r="E40" s="681">
        <f>+Pasivo!D18</f>
        <v>2291022</v>
      </c>
      <c r="F40" s="682">
        <f>+E40-J36</f>
        <v>0</v>
      </c>
      <c r="S40" s="1325"/>
      <c r="T40" s="1325"/>
      <c r="U40" s="1325"/>
      <c r="V40" s="1325"/>
      <c r="W40" s="33"/>
    </row>
    <row r="41" spans="1:23">
      <c r="B41" s="680"/>
      <c r="C41" s="680"/>
      <c r="D41" s="680"/>
      <c r="E41" s="244"/>
    </row>
    <row r="42" spans="1:23">
      <c r="B42" s="680"/>
      <c r="C42" s="680"/>
      <c r="D42" s="680"/>
      <c r="E42" s="244"/>
    </row>
    <row r="44" spans="1:23">
      <c r="B44" s="543" t="s">
        <v>2487</v>
      </c>
    </row>
    <row r="45" spans="1:23" ht="12.75" thickBot="1"/>
    <row r="46" spans="1:23">
      <c r="B46" s="2826" t="s">
        <v>1886</v>
      </c>
      <c r="C46" s="2827"/>
      <c r="D46" s="2827"/>
      <c r="E46" s="2827"/>
      <c r="F46" s="2827"/>
      <c r="G46" s="2827"/>
      <c r="H46" s="2827"/>
      <c r="I46" s="2827"/>
      <c r="J46" s="2827"/>
      <c r="K46" s="2827"/>
      <c r="L46" s="2828"/>
    </row>
    <row r="47" spans="1:23">
      <c r="B47" s="2831" t="s">
        <v>1887</v>
      </c>
      <c r="C47" s="2811" t="s">
        <v>1888</v>
      </c>
      <c r="D47" s="2811" t="s">
        <v>1594</v>
      </c>
      <c r="E47" s="2814" t="s">
        <v>1237</v>
      </c>
      <c r="F47" s="2811" t="s">
        <v>1889</v>
      </c>
      <c r="G47" s="2811" t="s">
        <v>1760</v>
      </c>
      <c r="H47" s="2811"/>
      <c r="I47" s="2809" t="s">
        <v>1265</v>
      </c>
      <c r="J47" s="2811" t="s">
        <v>1751</v>
      </c>
      <c r="K47" s="2809" t="s">
        <v>1890</v>
      </c>
      <c r="L47" s="2829" t="s">
        <v>1762</v>
      </c>
    </row>
    <row r="48" spans="1:23" ht="24">
      <c r="B48" s="2832"/>
      <c r="C48" s="2811"/>
      <c r="D48" s="2811"/>
      <c r="E48" s="2814"/>
      <c r="F48" s="2811"/>
      <c r="G48" s="683" t="s">
        <v>1461</v>
      </c>
      <c r="H48" s="683" t="s">
        <v>1763</v>
      </c>
      <c r="I48" s="2810"/>
      <c r="J48" s="2811"/>
      <c r="K48" s="2810"/>
      <c r="L48" s="2830"/>
    </row>
    <row r="49" spans="1:23">
      <c r="B49" s="2833"/>
      <c r="C49" s="2811"/>
      <c r="D49" s="2811"/>
      <c r="E49" s="2814"/>
      <c r="F49" s="2811"/>
      <c r="G49" s="409" t="s">
        <v>967</v>
      </c>
      <c r="H49" s="409" t="s">
        <v>967</v>
      </c>
      <c r="I49" s="409" t="s">
        <v>967</v>
      </c>
      <c r="J49" s="2811"/>
      <c r="K49" s="684" t="s">
        <v>1764</v>
      </c>
      <c r="L49" s="685" t="s">
        <v>1764</v>
      </c>
    </row>
    <row r="50" spans="1:23" ht="12.75" thickBot="1">
      <c r="A50" s="157">
        <v>1</v>
      </c>
      <c r="B50" s="691" t="s">
        <v>2418</v>
      </c>
      <c r="C50" s="1528" t="s">
        <v>1259</v>
      </c>
      <c r="D50" s="691" t="s">
        <v>1595</v>
      </c>
      <c r="E50" s="1528" t="s">
        <v>1217</v>
      </c>
      <c r="F50" s="691" t="s">
        <v>1891</v>
      </c>
      <c r="G50" s="1087">
        <v>24753</v>
      </c>
      <c r="H50" s="1087">
        <v>74258</v>
      </c>
      <c r="I50" s="1664">
        <f>+H50+G50</f>
        <v>99011</v>
      </c>
      <c r="J50" s="1663" t="s">
        <v>1892</v>
      </c>
      <c r="K50" s="1529">
        <v>0.25783739141708334</v>
      </c>
      <c r="L50" s="1529">
        <v>0.25783739141708334</v>
      </c>
      <c r="M50" s="691"/>
      <c r="O50" s="1050">
        <v>957</v>
      </c>
      <c r="P50" s="1051">
        <v>2942</v>
      </c>
      <c r="Q50" s="1052">
        <v>3899</v>
      </c>
    </row>
    <row r="51" spans="1:23" ht="12.75" thickBot="1">
      <c r="A51" s="157">
        <v>2</v>
      </c>
      <c r="B51" s="691" t="s">
        <v>2418</v>
      </c>
      <c r="C51" s="1528" t="s">
        <v>1259</v>
      </c>
      <c r="D51" s="691" t="s">
        <v>1595</v>
      </c>
      <c r="E51" s="1528" t="s">
        <v>1457</v>
      </c>
      <c r="F51" s="691" t="s">
        <v>1891</v>
      </c>
      <c r="G51" s="1087">
        <v>214625</v>
      </c>
      <c r="H51" s="1087">
        <v>643876</v>
      </c>
      <c r="I51" s="1664">
        <f t="shared" ref="I51:I60" si="6">+H51+G51</f>
        <v>858501</v>
      </c>
      <c r="J51" s="1663" t="s">
        <v>1892</v>
      </c>
      <c r="K51" s="1529">
        <v>0.49160116018665256</v>
      </c>
      <c r="L51" s="1529">
        <v>0.49160116018665256</v>
      </c>
      <c r="M51" s="691"/>
      <c r="O51" s="1051">
        <v>12170</v>
      </c>
      <c r="P51" s="1051">
        <v>36860</v>
      </c>
      <c r="Q51" s="1052">
        <v>49030</v>
      </c>
    </row>
    <row r="52" spans="1:23" ht="12.75" thickBot="1">
      <c r="A52" s="157">
        <v>3</v>
      </c>
      <c r="B52" s="691" t="s">
        <v>2419</v>
      </c>
      <c r="C52" s="1528" t="s">
        <v>1260</v>
      </c>
      <c r="D52" s="691" t="s">
        <v>1595</v>
      </c>
      <c r="E52" s="1528" t="s">
        <v>1217</v>
      </c>
      <c r="F52" s="691" t="s">
        <v>2485</v>
      </c>
      <c r="G52" s="1087">
        <v>17273</v>
      </c>
      <c r="H52" s="1087">
        <v>51818</v>
      </c>
      <c r="I52" s="1664">
        <f t="shared" si="6"/>
        <v>69091</v>
      </c>
      <c r="J52" s="1663" t="s">
        <v>1892</v>
      </c>
      <c r="K52" s="1529">
        <v>0.24317541729166667</v>
      </c>
      <c r="L52" s="1529">
        <v>0.24317541729166667</v>
      </c>
      <c r="M52" s="691"/>
      <c r="O52" s="1051">
        <v>9312</v>
      </c>
      <c r="P52" s="1051">
        <v>28283</v>
      </c>
      <c r="Q52" s="1052">
        <v>37595</v>
      </c>
    </row>
    <row r="53" spans="1:23" ht="12.75" thickBot="1">
      <c r="A53" s="157">
        <v>4</v>
      </c>
      <c r="B53" s="691" t="s">
        <v>2419</v>
      </c>
      <c r="C53" s="1528" t="s">
        <v>1260</v>
      </c>
      <c r="D53" s="691" t="s">
        <v>1595</v>
      </c>
      <c r="E53" s="1528" t="s">
        <v>1457</v>
      </c>
      <c r="F53" s="691" t="s">
        <v>1891</v>
      </c>
      <c r="G53" s="1087">
        <v>7966</v>
      </c>
      <c r="H53" s="1087">
        <v>23897</v>
      </c>
      <c r="I53" s="1664">
        <f t="shared" si="6"/>
        <v>31863</v>
      </c>
      <c r="J53" s="1663" t="s">
        <v>1892</v>
      </c>
      <c r="K53" s="1529">
        <v>0.44874237449583015</v>
      </c>
      <c r="L53" s="1529">
        <v>0.44874237449583015</v>
      </c>
      <c r="M53" s="691"/>
      <c r="O53" s="1051">
        <v>18943</v>
      </c>
      <c r="P53" s="1051">
        <v>57989</v>
      </c>
      <c r="Q53" s="1052">
        <v>76932</v>
      </c>
    </row>
    <row r="54" spans="1:23" ht="12.75" thickBot="1">
      <c r="A54" s="157">
        <v>5</v>
      </c>
      <c r="B54" s="691" t="s">
        <v>2420</v>
      </c>
      <c r="C54" s="1528" t="s">
        <v>1261</v>
      </c>
      <c r="D54" s="691" t="s">
        <v>1595</v>
      </c>
      <c r="E54" s="1528" t="s">
        <v>1457</v>
      </c>
      <c r="F54" s="691" t="s">
        <v>1891</v>
      </c>
      <c r="G54" s="1087">
        <v>798</v>
      </c>
      <c r="H54" s="1087">
        <v>2394</v>
      </c>
      <c r="I54" s="1664">
        <f t="shared" si="6"/>
        <v>3192</v>
      </c>
      <c r="J54" s="1663" t="s">
        <v>1892</v>
      </c>
      <c r="K54" s="1529">
        <v>0.39900149903976945</v>
      </c>
      <c r="L54" s="1529">
        <v>0.39900149903976945</v>
      </c>
      <c r="M54" s="691"/>
      <c r="O54" s="1051">
        <v>6885</v>
      </c>
      <c r="P54" s="1051">
        <v>18503</v>
      </c>
      <c r="Q54" s="1052">
        <v>25388</v>
      </c>
    </row>
    <row r="55" spans="1:23" ht="12.75" thickBot="1">
      <c r="A55" s="157">
        <v>6</v>
      </c>
      <c r="B55" s="691" t="s">
        <v>2421</v>
      </c>
      <c r="C55" s="1528" t="s">
        <v>1262</v>
      </c>
      <c r="D55" s="691" t="s">
        <v>1595</v>
      </c>
      <c r="E55" s="1528" t="s">
        <v>1457</v>
      </c>
      <c r="F55" s="691" t="s">
        <v>1891</v>
      </c>
      <c r="G55" s="1087">
        <v>26875</v>
      </c>
      <c r="H55" s="1087">
        <v>80626</v>
      </c>
      <c r="I55" s="1664">
        <f t="shared" si="6"/>
        <v>107501</v>
      </c>
      <c r="J55" s="1663" t="s">
        <v>1892</v>
      </c>
      <c r="K55" s="1529">
        <v>0.46215638232917106</v>
      </c>
      <c r="L55" s="1529">
        <v>0.46215638232917106</v>
      </c>
      <c r="M55" s="691"/>
      <c r="O55" s="1051">
        <v>176342</v>
      </c>
      <c r="P55" s="1051">
        <v>348988</v>
      </c>
      <c r="Q55" s="1052">
        <v>525330</v>
      </c>
    </row>
    <row r="56" spans="1:23" ht="12.75" thickBot="1">
      <c r="A56" s="157">
        <v>7</v>
      </c>
      <c r="B56" s="691" t="s">
        <v>2422</v>
      </c>
      <c r="C56" s="1528" t="s">
        <v>2423</v>
      </c>
      <c r="D56" s="691" t="s">
        <v>1595</v>
      </c>
      <c r="E56" s="1528" t="s">
        <v>1217</v>
      </c>
      <c r="F56" s="691" t="s">
        <v>1891</v>
      </c>
      <c r="G56" s="1087">
        <v>36661</v>
      </c>
      <c r="H56" s="1087">
        <v>109983</v>
      </c>
      <c r="I56" s="1664">
        <f t="shared" si="6"/>
        <v>146644</v>
      </c>
      <c r="J56" s="1663" t="s">
        <v>1892</v>
      </c>
      <c r="K56" s="1529">
        <v>0.17915194883333332</v>
      </c>
      <c r="L56" s="1529">
        <v>0.17915194883333332</v>
      </c>
      <c r="M56" s="691"/>
      <c r="O56" s="1051">
        <v>11625</v>
      </c>
      <c r="P56" s="1051">
        <v>23909</v>
      </c>
      <c r="Q56" s="1052">
        <v>35534</v>
      </c>
    </row>
    <row r="57" spans="1:23" ht="12.75" thickBot="1">
      <c r="A57" s="157">
        <v>8</v>
      </c>
      <c r="B57" s="691" t="s">
        <v>2422</v>
      </c>
      <c r="C57" s="1528" t="s">
        <v>2423</v>
      </c>
      <c r="D57" s="691" t="s">
        <v>1595</v>
      </c>
      <c r="E57" s="1528" t="s">
        <v>1457</v>
      </c>
      <c r="F57" s="691" t="s">
        <v>1891</v>
      </c>
      <c r="G57" s="1087">
        <v>32426</v>
      </c>
      <c r="H57" s="1087">
        <v>97278</v>
      </c>
      <c r="I57" s="1664">
        <f t="shared" si="6"/>
        <v>129704</v>
      </c>
      <c r="J57" s="1663" t="s">
        <v>1892</v>
      </c>
      <c r="K57" s="1529">
        <v>0.52823312138486689</v>
      </c>
      <c r="L57" s="1529">
        <v>0.52823312138486689</v>
      </c>
      <c r="M57" s="691"/>
      <c r="O57" s="1051">
        <v>1145</v>
      </c>
      <c r="P57" s="1051">
        <v>2703</v>
      </c>
      <c r="Q57" s="1052">
        <v>3848</v>
      </c>
    </row>
    <row r="58" spans="1:23" ht="12.75" thickBot="1">
      <c r="A58" s="157">
        <v>9</v>
      </c>
      <c r="B58" s="691" t="s">
        <v>2424</v>
      </c>
      <c r="C58" s="1528" t="s">
        <v>1264</v>
      </c>
      <c r="D58" s="691" t="s">
        <v>1595</v>
      </c>
      <c r="E58" s="1528" t="s">
        <v>1217</v>
      </c>
      <c r="F58" s="691" t="s">
        <v>1891</v>
      </c>
      <c r="G58" s="1087">
        <v>7834</v>
      </c>
      <c r="H58" s="1087">
        <v>23503</v>
      </c>
      <c r="I58" s="1664">
        <f t="shared" si="6"/>
        <v>31337</v>
      </c>
      <c r="J58" s="1663" t="s">
        <v>1892</v>
      </c>
      <c r="K58" s="1529">
        <v>0.12269510991666667</v>
      </c>
      <c r="L58" s="1529">
        <v>0.12269510991666667</v>
      </c>
      <c r="M58" s="691"/>
      <c r="O58" s="1051">
        <v>6885</v>
      </c>
      <c r="P58" s="1051">
        <v>18503</v>
      </c>
      <c r="Q58" s="1052">
        <v>25388</v>
      </c>
    </row>
    <row r="59" spans="1:23" ht="12.75" thickBot="1">
      <c r="A59" s="157">
        <v>10</v>
      </c>
      <c r="B59" s="691" t="s">
        <v>2424</v>
      </c>
      <c r="C59" s="1528" t="s">
        <v>1264</v>
      </c>
      <c r="D59" s="691" t="s">
        <v>1595</v>
      </c>
      <c r="E59" s="1528" t="s">
        <v>1457</v>
      </c>
      <c r="F59" s="691" t="s">
        <v>1891</v>
      </c>
      <c r="G59" s="1087">
        <v>69017</v>
      </c>
      <c r="H59" s="1087">
        <v>207051</v>
      </c>
      <c r="I59" s="1664">
        <f t="shared" si="6"/>
        <v>276068</v>
      </c>
      <c r="J59" s="1663" t="s">
        <v>1892</v>
      </c>
      <c r="K59" s="1529">
        <v>0.50905468180509128</v>
      </c>
      <c r="L59" s="1529">
        <v>0.50905468180509128</v>
      </c>
      <c r="M59" s="691"/>
      <c r="O59" s="1051">
        <v>24127</v>
      </c>
      <c r="P59" s="1051">
        <v>40085</v>
      </c>
      <c r="Q59" s="1052">
        <v>64212</v>
      </c>
    </row>
    <row r="60" spans="1:23" ht="12.75" thickBot="1">
      <c r="A60" s="157">
        <v>11</v>
      </c>
      <c r="B60" s="691" t="s">
        <v>2157</v>
      </c>
      <c r="C60" s="690" t="s">
        <v>2360</v>
      </c>
      <c r="D60" s="691" t="s">
        <v>1595</v>
      </c>
      <c r="E60" s="1528" t="s">
        <v>1457</v>
      </c>
      <c r="F60" s="691" t="s">
        <v>1891</v>
      </c>
      <c r="G60" s="1087">
        <v>1862</v>
      </c>
      <c r="H60" s="1087">
        <v>1704</v>
      </c>
      <c r="I60" s="1664">
        <f t="shared" si="6"/>
        <v>3566</v>
      </c>
      <c r="J60" s="1663" t="s">
        <v>1892</v>
      </c>
      <c r="K60" s="1529">
        <v>0.24</v>
      </c>
      <c r="L60" s="1529">
        <v>0.24</v>
      </c>
      <c r="M60" s="691"/>
      <c r="O60" s="1051">
        <v>10346</v>
      </c>
      <c r="P60" s="1051">
        <v>23068</v>
      </c>
      <c r="Q60" s="1052">
        <v>33414</v>
      </c>
    </row>
    <row r="61" spans="1:23" ht="12.75" thickBot="1">
      <c r="B61" s="686" t="s">
        <v>1265</v>
      </c>
      <c r="C61" s="687"/>
      <c r="D61" s="687"/>
      <c r="E61" s="687"/>
      <c r="F61" s="687"/>
      <c r="G61" s="688">
        <f>SUM(G50:G60)</f>
        <v>440090</v>
      </c>
      <c r="H61" s="688">
        <f>SUM(H50:H60)</f>
        <v>1316388</v>
      </c>
      <c r="I61" s="688">
        <f>SUM(I50:I60)</f>
        <v>1756478</v>
      </c>
      <c r="J61" s="687"/>
      <c r="K61" s="687"/>
      <c r="L61" s="544"/>
      <c r="O61" s="157">
        <f>SUM(O50:O60)</f>
        <v>278737</v>
      </c>
      <c r="P61" s="157">
        <f>SUM(P50:P60)</f>
        <v>601833</v>
      </c>
      <c r="Q61" s="157">
        <f>SUM(Q50:Q60)</f>
        <v>880570</v>
      </c>
    </row>
    <row r="62" spans="1:23">
      <c r="I62" s="157">
        <v>1752834</v>
      </c>
      <c r="J62" s="209">
        <f>+I62-I61</f>
        <v>-3644</v>
      </c>
    </row>
    <row r="63" spans="1:23" ht="15">
      <c r="S63" s="2823"/>
      <c r="T63" s="2823"/>
      <c r="U63" s="2823"/>
      <c r="V63" s="2823"/>
      <c r="W63"/>
    </row>
    <row r="64" spans="1:23" ht="15">
      <c r="B64" s="2812" t="s">
        <v>1893</v>
      </c>
      <c r="C64" s="2813"/>
      <c r="D64" s="2813"/>
      <c r="E64" s="2813"/>
      <c r="F64" s="2813"/>
      <c r="G64" s="2813"/>
      <c r="H64" s="2813"/>
      <c r="I64" s="2813"/>
      <c r="J64" s="2813"/>
      <c r="K64" s="2813"/>
      <c r="L64" s="2813"/>
      <c r="M64" s="1505"/>
      <c r="S64" s="2820" t="s">
        <v>1894</v>
      </c>
      <c r="T64" s="2820"/>
      <c r="U64" s="2820"/>
      <c r="V64" s="2820"/>
      <c r="W64" s="675"/>
    </row>
    <row r="65" spans="2:23" ht="33.75" customHeight="1">
      <c r="B65" s="2803" t="s">
        <v>1887</v>
      </c>
      <c r="C65" s="2814" t="s">
        <v>1888</v>
      </c>
      <c r="D65" s="2814" t="s">
        <v>1594</v>
      </c>
      <c r="E65" s="2814" t="s">
        <v>1237</v>
      </c>
      <c r="F65" s="2814" t="s">
        <v>1889</v>
      </c>
      <c r="G65" s="2814" t="s">
        <v>1760</v>
      </c>
      <c r="H65" s="2814"/>
      <c r="I65" s="2803" t="s">
        <v>2023</v>
      </c>
      <c r="J65" s="2814" t="s">
        <v>1265</v>
      </c>
      <c r="K65" s="2803" t="s">
        <v>1751</v>
      </c>
      <c r="L65" s="2821" t="s">
        <v>1890</v>
      </c>
      <c r="M65" s="2803" t="s">
        <v>1762</v>
      </c>
      <c r="S65" s="1323" t="s">
        <v>1776</v>
      </c>
      <c r="T65" s="1323" t="s">
        <v>1777</v>
      </c>
      <c r="U65" s="1324" t="s">
        <v>1928</v>
      </c>
      <c r="V65" s="1324" t="s">
        <v>1779</v>
      </c>
      <c r="W65" s="676" t="s">
        <v>1929</v>
      </c>
    </row>
    <row r="66" spans="2:23" ht="22.5">
      <c r="B66" s="2804"/>
      <c r="C66" s="2814"/>
      <c r="D66" s="2814"/>
      <c r="E66" s="2814"/>
      <c r="F66" s="2814"/>
      <c r="G66" s="1506" t="s">
        <v>1773</v>
      </c>
      <c r="H66" s="1506" t="s">
        <v>1774</v>
      </c>
      <c r="I66" s="2804" t="s">
        <v>1775</v>
      </c>
      <c r="J66" s="2814"/>
      <c r="K66" s="2804"/>
      <c r="L66" s="2822"/>
      <c r="M66" s="2804"/>
      <c r="S66" s="1323" t="s">
        <v>967</v>
      </c>
      <c r="T66" s="1323" t="s">
        <v>967</v>
      </c>
      <c r="U66" s="1323" t="s">
        <v>967</v>
      </c>
      <c r="V66" s="1323" t="s">
        <v>967</v>
      </c>
      <c r="W66" s="675"/>
    </row>
    <row r="67" spans="2:23">
      <c r="B67" s="2805"/>
      <c r="C67" s="2814"/>
      <c r="D67" s="2814"/>
      <c r="E67" s="2814"/>
      <c r="F67" s="2814"/>
      <c r="G67" s="1507" t="s">
        <v>967</v>
      </c>
      <c r="H67" s="1507" t="s">
        <v>967</v>
      </c>
      <c r="I67" s="1507" t="s">
        <v>967</v>
      </c>
      <c r="J67" s="2814" t="s">
        <v>967</v>
      </c>
      <c r="K67" s="1508"/>
      <c r="L67" s="1509" t="s">
        <v>1764</v>
      </c>
      <c r="M67" s="2805" t="s">
        <v>1764</v>
      </c>
      <c r="S67" s="1531">
        <f>+G68</f>
        <v>99316</v>
      </c>
      <c r="T67" s="1531"/>
      <c r="U67" s="1531">
        <f>H68</f>
        <v>49658</v>
      </c>
      <c r="V67" s="1531">
        <f>I68</f>
        <v>0</v>
      </c>
      <c r="W67" s="1531">
        <f t="shared" ref="W67:W74" si="7">+J68+I50</f>
        <v>247985</v>
      </c>
    </row>
    <row r="68" spans="2:23">
      <c r="B68" s="691" t="s">
        <v>2418</v>
      </c>
      <c r="C68" s="1528" t="s">
        <v>1259</v>
      </c>
      <c r="D68" s="691" t="s">
        <v>1595</v>
      </c>
      <c r="E68" s="1528" t="s">
        <v>1217</v>
      </c>
      <c r="F68" s="691" t="s">
        <v>1891</v>
      </c>
      <c r="G68" s="1087">
        <v>99316</v>
      </c>
      <c r="H68" s="1087">
        <v>49658</v>
      </c>
      <c r="I68" s="590">
        <v>0</v>
      </c>
      <c r="J68" s="1087">
        <v>148974</v>
      </c>
      <c r="K68" s="1529" t="s">
        <v>1892</v>
      </c>
      <c r="L68" s="1529">
        <v>0.25783739141708334</v>
      </c>
      <c r="M68" s="1529">
        <v>0.25783739141708334</v>
      </c>
      <c r="S68" s="1531">
        <f t="shared" ref="S68:S74" si="8">+G69</f>
        <v>795275</v>
      </c>
      <c r="T68" s="1531"/>
      <c r="U68" s="1531">
        <f t="shared" ref="U68:U74" si="9">H69</f>
        <v>397637</v>
      </c>
      <c r="V68" s="1531">
        <f t="shared" ref="V68:V74" si="10">I69</f>
        <v>0</v>
      </c>
      <c r="W68" s="1531">
        <f t="shared" si="7"/>
        <v>2051413</v>
      </c>
    </row>
    <row r="69" spans="2:23">
      <c r="B69" s="691" t="s">
        <v>2418</v>
      </c>
      <c r="C69" s="1528" t="s">
        <v>1259</v>
      </c>
      <c r="D69" s="691" t="s">
        <v>1595</v>
      </c>
      <c r="E69" s="1528" t="s">
        <v>1457</v>
      </c>
      <c r="F69" s="691" t="s">
        <v>1891</v>
      </c>
      <c r="G69" s="1087">
        <v>795275</v>
      </c>
      <c r="H69" s="1087">
        <v>397637</v>
      </c>
      <c r="I69" s="590">
        <v>0</v>
      </c>
      <c r="J69" s="1087">
        <v>1192912</v>
      </c>
      <c r="K69" s="1529" t="s">
        <v>1892</v>
      </c>
      <c r="L69" s="1529">
        <v>0.49160116018665256</v>
      </c>
      <c r="M69" s="1529">
        <v>0.49160116018665256</v>
      </c>
      <c r="S69" s="1531">
        <f t="shared" si="8"/>
        <v>130442</v>
      </c>
      <c r="T69" s="1531"/>
      <c r="U69" s="1531">
        <f t="shared" si="9"/>
        <v>13164</v>
      </c>
      <c r="V69" s="1531">
        <f t="shared" si="10"/>
        <v>0</v>
      </c>
      <c r="W69" s="1531">
        <f t="shared" si="7"/>
        <v>212697</v>
      </c>
    </row>
    <row r="70" spans="2:23">
      <c r="B70" s="691" t="s">
        <v>2419</v>
      </c>
      <c r="C70" s="1528" t="s">
        <v>1260</v>
      </c>
      <c r="D70" s="691" t="s">
        <v>1595</v>
      </c>
      <c r="E70" s="1528" t="s">
        <v>1457</v>
      </c>
      <c r="F70" s="691" t="s">
        <v>1891</v>
      </c>
      <c r="G70" s="1087">
        <v>130442</v>
      </c>
      <c r="H70" s="1087">
        <v>13164</v>
      </c>
      <c r="I70" s="590">
        <v>0</v>
      </c>
      <c r="J70" s="1087">
        <v>143606</v>
      </c>
      <c r="K70" s="1529" t="s">
        <v>1892</v>
      </c>
      <c r="L70" s="1529">
        <v>0.44874237449583015</v>
      </c>
      <c r="M70" s="1529">
        <v>0.44874237449583015</v>
      </c>
      <c r="S70" s="1531">
        <f t="shared" si="8"/>
        <v>3763</v>
      </c>
      <c r="T70" s="1531"/>
      <c r="U70" s="1531">
        <f t="shared" si="9"/>
        <v>0</v>
      </c>
      <c r="V70" s="1531">
        <f t="shared" si="10"/>
        <v>0</v>
      </c>
      <c r="W70" s="1531">
        <f t="shared" si="7"/>
        <v>35626</v>
      </c>
    </row>
    <row r="71" spans="2:23">
      <c r="B71" s="691" t="s">
        <v>2420</v>
      </c>
      <c r="C71" s="1528" t="s">
        <v>1261</v>
      </c>
      <c r="D71" s="691" t="s">
        <v>1595</v>
      </c>
      <c r="E71" s="1528" t="s">
        <v>1457</v>
      </c>
      <c r="F71" s="691" t="s">
        <v>1891</v>
      </c>
      <c r="G71" s="1087">
        <v>3763</v>
      </c>
      <c r="H71" s="590">
        <v>0</v>
      </c>
      <c r="I71" s="590">
        <v>0</v>
      </c>
      <c r="J71" s="1087">
        <v>3763</v>
      </c>
      <c r="K71" s="1529" t="s">
        <v>1892</v>
      </c>
      <c r="L71" s="1529">
        <v>0.39900149903976945</v>
      </c>
      <c r="M71" s="1529">
        <v>0.39900149903976945</v>
      </c>
      <c r="S71" s="1531">
        <f t="shared" si="8"/>
        <v>81111</v>
      </c>
      <c r="T71" s="1531"/>
      <c r="U71" s="1531">
        <f t="shared" si="9"/>
        <v>40555</v>
      </c>
      <c r="V71" s="1531">
        <f t="shared" si="10"/>
        <v>0</v>
      </c>
      <c r="W71" s="1531">
        <f t="shared" si="7"/>
        <v>124858</v>
      </c>
    </row>
    <row r="72" spans="2:23" ht="12" customHeight="1">
      <c r="B72" s="691" t="s">
        <v>2421</v>
      </c>
      <c r="C72" s="1528" t="s">
        <v>1262</v>
      </c>
      <c r="D72" s="691" t="s">
        <v>1595</v>
      </c>
      <c r="E72" s="1528" t="s">
        <v>1457</v>
      </c>
      <c r="F72" s="691" t="s">
        <v>1891</v>
      </c>
      <c r="G72" s="1087">
        <v>81111</v>
      </c>
      <c r="H72" s="1087">
        <v>40555</v>
      </c>
      <c r="I72" s="590">
        <v>0</v>
      </c>
      <c r="J72" s="1087">
        <v>121666</v>
      </c>
      <c r="K72" s="1529" t="s">
        <v>1892</v>
      </c>
      <c r="L72" s="1529">
        <v>0.46215638232917106</v>
      </c>
      <c r="M72" s="1529">
        <v>0.46215638232917106</v>
      </c>
      <c r="S72" s="1531">
        <f t="shared" si="8"/>
        <v>297673</v>
      </c>
      <c r="T72" s="1531"/>
      <c r="U72" s="1531">
        <f t="shared" si="9"/>
        <v>297673</v>
      </c>
      <c r="V72" s="1531">
        <f t="shared" si="10"/>
        <v>148838</v>
      </c>
      <c r="W72" s="1531">
        <f t="shared" si="7"/>
        <v>851685</v>
      </c>
    </row>
    <row r="73" spans="2:23">
      <c r="B73" s="691" t="s">
        <v>2422</v>
      </c>
      <c r="C73" s="1528" t="s">
        <v>2423</v>
      </c>
      <c r="D73" s="691" t="s">
        <v>1595</v>
      </c>
      <c r="E73" s="1528" t="s">
        <v>1217</v>
      </c>
      <c r="F73" s="691" t="s">
        <v>1891</v>
      </c>
      <c r="G73" s="1087">
        <v>297673</v>
      </c>
      <c r="H73" s="1087">
        <v>297673</v>
      </c>
      <c r="I73" s="1087">
        <v>148838</v>
      </c>
      <c r="J73" s="1087">
        <v>744184</v>
      </c>
      <c r="K73" s="1529" t="s">
        <v>1892</v>
      </c>
      <c r="L73" s="1529">
        <v>0.17915194883333332</v>
      </c>
      <c r="M73" s="1529">
        <v>0.17915194883333332</v>
      </c>
      <c r="S73" s="1531">
        <f t="shared" si="8"/>
        <v>137193</v>
      </c>
      <c r="T73" s="1531"/>
      <c r="U73" s="1531">
        <f t="shared" si="9"/>
        <v>68596</v>
      </c>
      <c r="V73" s="1531">
        <f t="shared" si="10"/>
        <v>0</v>
      </c>
      <c r="W73" s="1531">
        <f t="shared" si="7"/>
        <v>352433</v>
      </c>
    </row>
    <row r="74" spans="2:23">
      <c r="B74" s="691" t="s">
        <v>2422</v>
      </c>
      <c r="C74" s="1528" t="s">
        <v>2423</v>
      </c>
      <c r="D74" s="691" t="s">
        <v>1595</v>
      </c>
      <c r="E74" s="1528" t="s">
        <v>1457</v>
      </c>
      <c r="F74" s="691" t="s">
        <v>1891</v>
      </c>
      <c r="G74" s="1087">
        <v>137193</v>
      </c>
      <c r="H74" s="1087">
        <v>68596</v>
      </c>
      <c r="I74" s="590">
        <v>0</v>
      </c>
      <c r="J74" s="1087">
        <v>205789</v>
      </c>
      <c r="K74" s="1529" t="s">
        <v>1892</v>
      </c>
      <c r="L74" s="1529">
        <v>0.52823312138486689</v>
      </c>
      <c r="M74" s="1529">
        <v>0.52823312138486689</v>
      </c>
      <c r="S74" s="1531">
        <f t="shared" si="8"/>
        <v>518</v>
      </c>
      <c r="T74" s="1531"/>
      <c r="U74" s="1531">
        <f t="shared" si="9"/>
        <v>0</v>
      </c>
      <c r="V74" s="1531">
        <f t="shared" si="10"/>
        <v>0</v>
      </c>
      <c r="W74" s="1531">
        <f t="shared" si="7"/>
        <v>130222</v>
      </c>
    </row>
    <row r="75" spans="2:23">
      <c r="B75" s="691" t="s">
        <v>2424</v>
      </c>
      <c r="C75" s="1528" t="s">
        <v>1264</v>
      </c>
      <c r="D75" s="691" t="s">
        <v>1595</v>
      </c>
      <c r="E75" s="1528" t="s">
        <v>1217</v>
      </c>
      <c r="F75" s="691" t="s">
        <v>1891</v>
      </c>
      <c r="G75" s="1087">
        <v>518</v>
      </c>
      <c r="H75" s="590">
        <v>0</v>
      </c>
      <c r="I75" s="590">
        <v>0</v>
      </c>
      <c r="J75" s="1087">
        <v>518</v>
      </c>
      <c r="K75" s="1529" t="s">
        <v>1892</v>
      </c>
      <c r="L75" s="1529">
        <v>0.12269510991666667</v>
      </c>
      <c r="M75" s="1529">
        <v>0.12269510991666667</v>
      </c>
      <c r="S75" s="1531" t="e">
        <f>+#REF!</f>
        <v>#REF!</v>
      </c>
      <c r="T75" s="1531"/>
      <c r="U75" s="1531" t="e">
        <f>#REF!</f>
        <v>#REF!</v>
      </c>
      <c r="V75" s="1531" t="e">
        <f>#REF!</f>
        <v>#REF!</v>
      </c>
      <c r="W75" s="1531" t="e">
        <f>+#REF!+I58</f>
        <v>#REF!</v>
      </c>
    </row>
    <row r="76" spans="2:23">
      <c r="B76" s="691" t="s">
        <v>2424</v>
      </c>
      <c r="C76" s="1528" t="s">
        <v>1264</v>
      </c>
      <c r="D76" s="691" t="s">
        <v>1595</v>
      </c>
      <c r="E76" s="1528" t="s">
        <v>1457</v>
      </c>
      <c r="F76" s="691" t="s">
        <v>1891</v>
      </c>
      <c r="G76" s="1087">
        <v>90042</v>
      </c>
      <c r="H76" s="1087">
        <v>110725</v>
      </c>
      <c r="I76" s="590">
        <v>0</v>
      </c>
      <c r="J76" s="1087">
        <v>200767</v>
      </c>
      <c r="K76" s="1774" t="s">
        <v>1892</v>
      </c>
      <c r="L76" s="1529">
        <v>0.50905468180509128</v>
      </c>
      <c r="M76" s="1529">
        <v>0.50905468180509128</v>
      </c>
      <c r="S76" s="1531"/>
      <c r="T76" s="1531"/>
      <c r="U76" s="1531"/>
      <c r="V76" s="1531"/>
      <c r="W76" s="1531"/>
    </row>
    <row r="77" spans="2:23" ht="12.75" thickBot="1">
      <c r="B77" s="692" t="s">
        <v>1265</v>
      </c>
      <c r="C77" s="693"/>
      <c r="D77" s="693"/>
      <c r="E77" s="693"/>
      <c r="F77" s="693"/>
      <c r="G77" s="694">
        <f>SUM(G68:G76)</f>
        <v>1635333</v>
      </c>
      <c r="H77" s="694">
        <f>SUM(H68:H76)</f>
        <v>978008</v>
      </c>
      <c r="I77" s="694">
        <f>SUM(I68:I76)</f>
        <v>148838</v>
      </c>
      <c r="J77" s="694">
        <f>SUM(J68:J76)</f>
        <v>2762179</v>
      </c>
      <c r="K77" s="693"/>
      <c r="L77" s="693"/>
      <c r="M77" s="695"/>
      <c r="S77" s="1531">
        <f>+G78</f>
        <v>0</v>
      </c>
      <c r="T77" s="1531"/>
      <c r="U77" s="1531">
        <f t="shared" ref="U77:V80" si="11">H78</f>
        <v>0</v>
      </c>
      <c r="V77" s="1531">
        <f t="shared" si="11"/>
        <v>0</v>
      </c>
      <c r="W77" s="1531">
        <f>+I60+7877</f>
        <v>11443</v>
      </c>
    </row>
    <row r="78" spans="2:23">
      <c r="S78" s="1531">
        <f>+G79</f>
        <v>0</v>
      </c>
      <c r="T78" s="1531"/>
      <c r="U78" s="1531">
        <f t="shared" si="11"/>
        <v>0</v>
      </c>
      <c r="V78" s="1531">
        <f t="shared" si="11"/>
        <v>0</v>
      </c>
      <c r="W78" s="1531" t="e">
        <f>+J79+#REF!</f>
        <v>#REF!</v>
      </c>
    </row>
    <row r="79" spans="2:23">
      <c r="B79" s="2565" t="s">
        <v>1894</v>
      </c>
      <c r="C79" s="2565"/>
      <c r="E79" s="678" t="s">
        <v>1895</v>
      </c>
      <c r="F79" s="679" t="s">
        <v>1896</v>
      </c>
      <c r="S79" s="1531">
        <f>+G80</f>
        <v>0</v>
      </c>
      <c r="T79" s="1531"/>
      <c r="U79" s="1531">
        <f t="shared" si="11"/>
        <v>0</v>
      </c>
      <c r="V79" s="1531">
        <f t="shared" si="11"/>
        <v>0</v>
      </c>
      <c r="W79" s="1531"/>
    </row>
    <row r="80" spans="2:23">
      <c r="B80" s="2819" t="s">
        <v>1897</v>
      </c>
      <c r="C80" s="2819"/>
      <c r="D80" s="2819"/>
      <c r="E80" s="681">
        <f>+Pasivo!E6</f>
        <v>1756478</v>
      </c>
      <c r="F80" s="682">
        <f>+E80-I61</f>
        <v>0</v>
      </c>
      <c r="S80" s="1531">
        <f>+G81</f>
        <v>0</v>
      </c>
      <c r="T80" s="1531"/>
      <c r="U80" s="1531">
        <f t="shared" si="11"/>
        <v>0</v>
      </c>
      <c r="V80" s="1531">
        <f t="shared" si="11"/>
        <v>0</v>
      </c>
      <c r="W80" s="1531">
        <f>+J81+I62</f>
        <v>1752834</v>
      </c>
    </row>
    <row r="81" spans="2:23">
      <c r="B81" s="2819" t="s">
        <v>1898</v>
      </c>
      <c r="C81" s="2819"/>
      <c r="D81" s="2819"/>
      <c r="E81" s="681">
        <f>+Pasivo!E18</f>
        <v>2762179</v>
      </c>
      <c r="F81" s="682">
        <f>+E81-J77</f>
        <v>0</v>
      </c>
      <c r="S81" s="1533" t="e">
        <f>SUM(S67:S80)</f>
        <v>#REF!</v>
      </c>
      <c r="T81" s="1533">
        <f>SUM(T67:T80)</f>
        <v>0</v>
      </c>
      <c r="U81" s="1533" t="e">
        <f>SUM(U67:U80)</f>
        <v>#REF!</v>
      </c>
      <c r="V81" s="1533" t="e">
        <f>SUM(V67:V80)</f>
        <v>#REF!</v>
      </c>
      <c r="W81" s="1533" t="e">
        <f>SUM(W67:W80)</f>
        <v>#REF!</v>
      </c>
    </row>
    <row r="82" spans="2:23">
      <c r="S82" s="1066" t="e">
        <f>+S81-G77</f>
        <v>#REF!</v>
      </c>
      <c r="T82" s="1066">
        <f>SUM(T67:T75)</f>
        <v>0</v>
      </c>
      <c r="U82" s="1066" t="e">
        <f>+U81-H77</f>
        <v>#REF!</v>
      </c>
      <c r="V82" s="1066" t="e">
        <f>+V81-I77</f>
        <v>#REF!</v>
      </c>
      <c r="W82" s="1066" t="e">
        <f>+W81-J77-I61</f>
        <v>#REF!</v>
      </c>
    </row>
  </sheetData>
  <mergeCells count="54">
    <mergeCell ref="B39:D39"/>
    <mergeCell ref="B40:D40"/>
    <mergeCell ref="E22:E24"/>
    <mergeCell ref="B21:L21"/>
    <mergeCell ref="D47:D49"/>
    <mergeCell ref="E47:E49"/>
    <mergeCell ref="F47:F49"/>
    <mergeCell ref="G47:H47"/>
    <mergeCell ref="B46:L46"/>
    <mergeCell ref="L47:L48"/>
    <mergeCell ref="B47:B49"/>
    <mergeCell ref="F65:F67"/>
    <mergeCell ref="B80:D80"/>
    <mergeCell ref="F22:F24"/>
    <mergeCell ref="S64:V64"/>
    <mergeCell ref="B81:D81"/>
    <mergeCell ref="K65:K66"/>
    <mergeCell ref="L65:L66"/>
    <mergeCell ref="B79:C79"/>
    <mergeCell ref="B65:B67"/>
    <mergeCell ref="C65:C67"/>
    <mergeCell ref="D65:D67"/>
    <mergeCell ref="E65:E67"/>
    <mergeCell ref="D22:D24"/>
    <mergeCell ref="S63:V63"/>
    <mergeCell ref="L22:L23"/>
    <mergeCell ref="B38:C38"/>
    <mergeCell ref="B4:L4"/>
    <mergeCell ref="C5:C7"/>
    <mergeCell ref="D5:D7"/>
    <mergeCell ref="E5:E7"/>
    <mergeCell ref="F5:F7"/>
    <mergeCell ref="G5:H5"/>
    <mergeCell ref="I5:I6"/>
    <mergeCell ref="J5:J7"/>
    <mergeCell ref="K5:K6"/>
    <mergeCell ref="B5:B7"/>
    <mergeCell ref="L5:L6"/>
    <mergeCell ref="M65:M67"/>
    <mergeCell ref="G22:H22"/>
    <mergeCell ref="I22:I23"/>
    <mergeCell ref="J22:J24"/>
    <mergeCell ref="M22:M24"/>
    <mergeCell ref="K47:K48"/>
    <mergeCell ref="I47:I48"/>
    <mergeCell ref="J47:J49"/>
    <mergeCell ref="B64:L64"/>
    <mergeCell ref="G65:H65"/>
    <mergeCell ref="I65:I66"/>
    <mergeCell ref="J65:J67"/>
    <mergeCell ref="B22:B24"/>
    <mergeCell ref="C22:C24"/>
    <mergeCell ref="K22:K23"/>
    <mergeCell ref="C47:C49"/>
  </mergeCell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E87F1-EA08-4084-9583-F44E3F7CFAB5}">
  <sheetPr>
    <tabColor rgb="FF67ED03"/>
  </sheetPr>
  <dimension ref="B5:O45"/>
  <sheetViews>
    <sheetView topLeftCell="A19" workbookViewId="0">
      <selection activeCell="H21" sqref="H21"/>
    </sheetView>
  </sheetViews>
  <sheetFormatPr baseColWidth="10" defaultColWidth="11.42578125" defaultRowHeight="11.25"/>
  <cols>
    <col min="1" max="1" width="5.42578125" style="1775" customWidth="1"/>
    <col min="2" max="2" width="16.28515625" style="1775" customWidth="1"/>
    <col min="3" max="3" width="26.85546875" style="1775" customWidth="1"/>
    <col min="4" max="4" width="6.28515625" style="1775" bestFit="1" customWidth="1"/>
    <col min="5" max="5" width="23.140625" style="1775" bestFit="1" customWidth="1"/>
    <col min="6" max="6" width="12.85546875" style="1775" customWidth="1"/>
    <col min="7" max="7" width="12.5703125" style="1775" customWidth="1"/>
    <col min="8" max="8" width="12.140625" style="1775" customWidth="1"/>
    <col min="9" max="9" width="12.140625" style="1775" hidden="1" customWidth="1"/>
    <col min="10" max="12" width="12.140625" style="1775" customWidth="1"/>
    <col min="13" max="13" width="12.140625" style="1775" hidden="1" customWidth="1"/>
    <col min="14" max="14" width="21.5703125" style="1775" customWidth="1"/>
    <col min="15" max="16384" width="11.42578125" style="1775"/>
  </cols>
  <sheetData>
    <row r="5" spans="2:15">
      <c r="B5" s="2834" t="s">
        <v>1887</v>
      </c>
      <c r="C5" s="2834" t="s">
        <v>1888</v>
      </c>
      <c r="D5" s="2834" t="s">
        <v>1594</v>
      </c>
      <c r="E5" s="2834" t="s">
        <v>1237</v>
      </c>
      <c r="F5" s="2834" t="s">
        <v>1889</v>
      </c>
      <c r="G5" s="2834" t="s">
        <v>2628</v>
      </c>
      <c r="H5" s="2834" t="s">
        <v>2527</v>
      </c>
      <c r="I5" s="2834" t="s">
        <v>2528</v>
      </c>
      <c r="J5" s="2834" t="s">
        <v>2529</v>
      </c>
      <c r="K5" s="2834" t="s">
        <v>2530</v>
      </c>
      <c r="L5" s="2834" t="s">
        <v>2531</v>
      </c>
      <c r="M5" s="2834" t="s">
        <v>2532</v>
      </c>
      <c r="N5" s="2834" t="s">
        <v>2727</v>
      </c>
    </row>
    <row r="6" spans="2:15">
      <c r="B6" s="2835"/>
      <c r="C6" s="2835"/>
      <c r="D6" s="2835"/>
      <c r="E6" s="2835"/>
      <c r="F6" s="2835"/>
      <c r="G6" s="2835" t="s">
        <v>2526</v>
      </c>
      <c r="H6" s="2835" t="s">
        <v>2527</v>
      </c>
      <c r="I6" s="2835" t="s">
        <v>2528</v>
      </c>
      <c r="J6" s="2835" t="s">
        <v>2529</v>
      </c>
      <c r="K6" s="2835" t="s">
        <v>2530</v>
      </c>
      <c r="L6" s="2835" t="s">
        <v>2531</v>
      </c>
      <c r="M6" s="2835" t="s">
        <v>2532</v>
      </c>
      <c r="N6" s="2835" t="s">
        <v>2534</v>
      </c>
    </row>
    <row r="7" spans="2:15">
      <c r="B7" s="2835"/>
      <c r="C7" s="2835"/>
      <c r="D7" s="2835"/>
      <c r="E7" s="2835"/>
      <c r="F7" s="2835"/>
      <c r="G7" s="1781" t="s">
        <v>967</v>
      </c>
      <c r="H7" s="1781" t="s">
        <v>967</v>
      </c>
      <c r="I7" s="1781" t="s">
        <v>967</v>
      </c>
      <c r="J7" s="1781" t="s">
        <v>967</v>
      </c>
      <c r="K7" s="1781" t="s">
        <v>967</v>
      </c>
      <c r="L7" s="1781" t="s">
        <v>967</v>
      </c>
      <c r="M7" s="1781" t="s">
        <v>967</v>
      </c>
      <c r="N7" s="1781" t="s">
        <v>967</v>
      </c>
    </row>
    <row r="8" spans="2:15">
      <c r="B8" s="2064" t="s">
        <v>2418</v>
      </c>
      <c r="C8" s="2065" t="s">
        <v>1259</v>
      </c>
      <c r="D8" s="2064" t="s">
        <v>1595</v>
      </c>
      <c r="E8" s="2065" t="s">
        <v>1217</v>
      </c>
      <c r="F8" s="2064" t="s">
        <v>1891</v>
      </c>
      <c r="G8" s="2066">
        <v>220084</v>
      </c>
      <c r="H8" s="2067">
        <v>13641</v>
      </c>
      <c r="I8" s="2067">
        <v>0</v>
      </c>
      <c r="J8" s="2067">
        <v>11430</v>
      </c>
      <c r="K8" s="1785">
        <v>-82877</v>
      </c>
      <c r="L8" s="2067">
        <v>95</v>
      </c>
      <c r="M8" s="2067"/>
      <c r="N8" s="2066">
        <f>SUM(G8:M8)</f>
        <v>162373</v>
      </c>
      <c r="O8" s="1776">
        <f>+N8-'IFRS 16'!I8-'IFRS 16'!J25</f>
        <v>0</v>
      </c>
    </row>
    <row r="9" spans="2:15">
      <c r="B9" s="2064" t="s">
        <v>2418</v>
      </c>
      <c r="C9" s="2065" t="s">
        <v>1259</v>
      </c>
      <c r="D9" s="2064" t="s">
        <v>1595</v>
      </c>
      <c r="E9" s="2065" t="s">
        <v>1457</v>
      </c>
      <c r="F9" s="2064" t="s">
        <v>1891</v>
      </c>
      <c r="G9" s="2066">
        <v>2079316</v>
      </c>
      <c r="H9" s="2067">
        <v>487054</v>
      </c>
      <c r="I9" s="2067">
        <v>0</v>
      </c>
      <c r="J9" s="2067">
        <v>106637</v>
      </c>
      <c r="K9" s="1785">
        <v>-817057</v>
      </c>
      <c r="L9" s="2067">
        <v>1003</v>
      </c>
      <c r="M9" s="2067"/>
      <c r="N9" s="2066">
        <f>SUM(G9:M9)</f>
        <v>1856953</v>
      </c>
      <c r="O9" s="1776">
        <f>+N9-'IFRS 16'!I9-'IFRS 16'!J26</f>
        <v>0</v>
      </c>
    </row>
    <row r="10" spans="2:15">
      <c r="B10" s="2064" t="s">
        <v>2419</v>
      </c>
      <c r="C10" s="2065" t="s">
        <v>1260</v>
      </c>
      <c r="D10" s="2064" t="s">
        <v>1595</v>
      </c>
      <c r="E10" s="2065" t="s">
        <v>1217</v>
      </c>
      <c r="F10" s="2064" t="s">
        <v>2485</v>
      </c>
      <c r="G10" s="2066">
        <v>188942</v>
      </c>
      <c r="H10" s="2067">
        <v>0</v>
      </c>
      <c r="I10" s="2067">
        <v>0</v>
      </c>
      <c r="J10" s="2067">
        <v>8812</v>
      </c>
      <c r="K10" s="1785">
        <v>-60281</v>
      </c>
      <c r="L10" s="2067">
        <v>109</v>
      </c>
      <c r="M10" s="2067"/>
      <c r="N10" s="2066">
        <f>SUM(G10:M10)</f>
        <v>137582</v>
      </c>
      <c r="O10" s="1776">
        <f>+N10-'IFRS 16'!I10-'IFRS 16'!J27</f>
        <v>0</v>
      </c>
    </row>
    <row r="11" spans="2:15">
      <c r="B11" s="2064" t="s">
        <v>2419</v>
      </c>
      <c r="C11" s="2065" t="s">
        <v>1260</v>
      </c>
      <c r="D11" s="2064" t="s">
        <v>1595</v>
      </c>
      <c r="E11" s="2065" t="s">
        <v>1457</v>
      </c>
      <c r="F11" s="2064" t="s">
        <v>1891</v>
      </c>
      <c r="G11" s="2066">
        <v>55618</v>
      </c>
      <c r="H11" s="2067">
        <v>0</v>
      </c>
      <c r="I11" s="2067">
        <v>0</v>
      </c>
      <c r="J11" s="2067">
        <v>2637</v>
      </c>
      <c r="K11" s="1785">
        <v>-25315</v>
      </c>
      <c r="L11" s="2067">
        <v>3</v>
      </c>
      <c r="M11" s="2067"/>
      <c r="N11" s="2066">
        <f>SUM(G11:M11)</f>
        <v>32943</v>
      </c>
      <c r="O11" s="1776">
        <f>+N11-'IFRS 16'!I11-'IFRS 16'!J28</f>
        <v>0</v>
      </c>
    </row>
    <row r="12" spans="2:15">
      <c r="B12" s="2064" t="s">
        <v>2420</v>
      </c>
      <c r="C12" s="2065" t="s">
        <v>1261</v>
      </c>
      <c r="D12" s="2064" t="s">
        <v>1595</v>
      </c>
      <c r="E12" s="2065" t="s">
        <v>1457</v>
      </c>
      <c r="F12" s="2064" t="s">
        <v>1891</v>
      </c>
      <c r="G12" s="2066">
        <v>6954</v>
      </c>
      <c r="H12" s="2067">
        <v>0</v>
      </c>
      <c r="I12" s="2067">
        <v>0</v>
      </c>
      <c r="J12" s="2067">
        <v>347</v>
      </c>
      <c r="K12" s="1785">
        <v>-2592</v>
      </c>
      <c r="L12" s="2067">
        <v>15</v>
      </c>
      <c r="M12" s="2067"/>
      <c r="N12" s="2066">
        <f>SUM(G12:M12)</f>
        <v>4724</v>
      </c>
      <c r="O12" s="1776">
        <f>+N12-'IFRS 16'!I12-'IFRS 16'!J29</f>
        <v>0</v>
      </c>
    </row>
    <row r="13" spans="2:15">
      <c r="B13" s="2064" t="s">
        <v>2421</v>
      </c>
      <c r="C13" s="2065" t="s">
        <v>1262</v>
      </c>
      <c r="D13" s="2064" t="s">
        <v>1595</v>
      </c>
      <c r="E13" s="2065" t="s">
        <v>1457</v>
      </c>
      <c r="F13" s="2064" t="s">
        <v>1891</v>
      </c>
      <c r="G13" s="2066">
        <v>229167</v>
      </c>
      <c r="H13" s="2067">
        <v>85980</v>
      </c>
      <c r="I13" s="2067">
        <v>0</v>
      </c>
      <c r="J13" s="2067">
        <v>11845</v>
      </c>
      <c r="K13" s="1785">
        <v>-118722</v>
      </c>
      <c r="L13" s="2067">
        <v>912</v>
      </c>
      <c r="M13" s="2067"/>
      <c r="N13" s="2066">
        <f t="shared" ref="N13:N18" si="0">SUM(G13:M13)</f>
        <v>209182</v>
      </c>
      <c r="O13" s="1776">
        <f>+N13-'IFRS 16'!I13-'IFRS 16'!J30</f>
        <v>0</v>
      </c>
    </row>
    <row r="14" spans="2:15">
      <c r="B14" s="2064" t="s">
        <v>2422</v>
      </c>
      <c r="C14" s="2065" t="s">
        <v>2423</v>
      </c>
      <c r="D14" s="2064" t="s">
        <v>1595</v>
      </c>
      <c r="E14" s="2065" t="s">
        <v>1217</v>
      </c>
      <c r="F14" s="2064" t="s">
        <v>1891</v>
      </c>
      <c r="G14" s="2066">
        <v>890827</v>
      </c>
      <c r="H14" s="2067">
        <v>0</v>
      </c>
      <c r="I14" s="2067">
        <v>0</v>
      </c>
      <c r="J14" s="2067">
        <v>43985</v>
      </c>
      <c r="K14" s="1785">
        <v>-186038</v>
      </c>
      <c r="L14" s="2067">
        <v>639</v>
      </c>
      <c r="M14" s="2067"/>
      <c r="N14" s="2066">
        <f t="shared" si="0"/>
        <v>749413</v>
      </c>
      <c r="O14" s="1776">
        <f>+N14-'IFRS 16'!I14-'IFRS 16'!J31</f>
        <v>0</v>
      </c>
    </row>
    <row r="15" spans="2:15">
      <c r="B15" s="2064" t="s">
        <v>2422</v>
      </c>
      <c r="C15" s="2065" t="s">
        <v>2423</v>
      </c>
      <c r="D15" s="2064" t="s">
        <v>1595</v>
      </c>
      <c r="E15" s="2065" t="s">
        <v>1457</v>
      </c>
      <c r="F15" s="2064" t="s">
        <v>1891</v>
      </c>
      <c r="G15" s="2066">
        <v>335493</v>
      </c>
      <c r="H15" s="2067">
        <v>224049</v>
      </c>
      <c r="I15" s="2067">
        <v>0</v>
      </c>
      <c r="J15" s="2067">
        <v>24459</v>
      </c>
      <c r="K15" s="1785">
        <v>-78542</v>
      </c>
      <c r="L15" s="2067">
        <v>1645</v>
      </c>
      <c r="M15" s="2067"/>
      <c r="N15" s="2066">
        <f t="shared" si="0"/>
        <v>507104</v>
      </c>
      <c r="O15" s="1776">
        <f>+N15-'IFRS 16'!I15-'IFRS 16'!J32</f>
        <v>0</v>
      </c>
    </row>
    <row r="16" spans="2:15">
      <c r="B16" s="2064" t="s">
        <v>2424</v>
      </c>
      <c r="C16" s="2065" t="s">
        <v>1264</v>
      </c>
      <c r="D16" s="2064" t="s">
        <v>1595</v>
      </c>
      <c r="E16" s="2065" t="s">
        <v>1217</v>
      </c>
      <c r="F16" s="2064" t="s">
        <v>1891</v>
      </c>
      <c r="G16" s="2066">
        <v>29882</v>
      </c>
      <c r="H16" s="2067">
        <v>0</v>
      </c>
      <c r="I16" s="2067">
        <v>0</v>
      </c>
      <c r="J16" s="2067">
        <v>1045</v>
      </c>
      <c r="K16" s="1785">
        <v>-24334</v>
      </c>
      <c r="L16" s="2067">
        <v>4</v>
      </c>
      <c r="M16" s="2067"/>
      <c r="N16" s="2066">
        <f t="shared" si="0"/>
        <v>6597</v>
      </c>
      <c r="O16" s="1776">
        <f>+N16-'IFRS 16'!I16-'IFRS 16'!J33</f>
        <v>0</v>
      </c>
    </row>
    <row r="17" spans="2:15">
      <c r="B17" s="2064" t="s">
        <v>2424</v>
      </c>
      <c r="C17" s="2065" t="s">
        <v>1264</v>
      </c>
      <c r="D17" s="2064" t="s">
        <v>1595</v>
      </c>
      <c r="E17" s="2065" t="s">
        <v>1457</v>
      </c>
      <c r="F17" s="2064" t="s">
        <v>1891</v>
      </c>
      <c r="G17" s="2066">
        <v>478808</v>
      </c>
      <c r="H17" s="2067">
        <v>96065</v>
      </c>
      <c r="I17" s="2067">
        <v>0</v>
      </c>
      <c r="J17" s="2067">
        <v>23863</v>
      </c>
      <c r="K17" s="1785">
        <v>-243953</v>
      </c>
      <c r="L17" s="2067">
        <v>27</v>
      </c>
      <c r="M17" s="2067"/>
      <c r="N17" s="2066">
        <f t="shared" si="0"/>
        <v>354810</v>
      </c>
      <c r="O17" s="1776">
        <f>+N17-'IFRS 16'!I17-'IFRS 16'!J34</f>
        <v>0</v>
      </c>
    </row>
    <row r="18" spans="2:15">
      <c r="B18" s="2064" t="str">
        <f>+'IFRS 16'!B17</f>
        <v>96967550-1</v>
      </c>
      <c r="C18" s="2065" t="s">
        <v>2360</v>
      </c>
      <c r="D18" s="2064" t="s">
        <v>1595</v>
      </c>
      <c r="E18" s="2065" t="s">
        <v>1457</v>
      </c>
      <c r="F18" s="2064" t="s">
        <v>1891</v>
      </c>
      <c r="G18" s="2066">
        <f>+N38</f>
        <v>3566</v>
      </c>
      <c r="H18" s="2067">
        <v>24808</v>
      </c>
      <c r="I18" s="2067"/>
      <c r="J18" s="2067">
        <v>0</v>
      </c>
      <c r="K18" s="1785">
        <v>-3566</v>
      </c>
      <c r="L18" s="2067">
        <v>0</v>
      </c>
      <c r="M18" s="2067"/>
      <c r="N18" s="2066">
        <f t="shared" si="0"/>
        <v>24808</v>
      </c>
    </row>
    <row r="19" spans="2:15" ht="12" thickBot="1">
      <c r="B19" s="1777" t="s">
        <v>2535</v>
      </c>
      <c r="C19" s="1778"/>
      <c r="D19" s="1778"/>
      <c r="E19" s="1778"/>
      <c r="F19" s="1778"/>
      <c r="G19" s="1779">
        <f>SUM(G8:G18)</f>
        <v>4518657</v>
      </c>
      <c r="H19" s="1779">
        <f t="shared" ref="H19:M19" si="1">SUM(H8:H18)</f>
        <v>931597</v>
      </c>
      <c r="I19" s="1779">
        <f t="shared" si="1"/>
        <v>0</v>
      </c>
      <c r="J19" s="1779">
        <f t="shared" si="1"/>
        <v>235060</v>
      </c>
      <c r="K19" s="1779">
        <f t="shared" si="1"/>
        <v>-1643277</v>
      </c>
      <c r="L19" s="1779">
        <f t="shared" si="1"/>
        <v>4452</v>
      </c>
      <c r="M19" s="1779">
        <f t="shared" si="1"/>
        <v>0</v>
      </c>
      <c r="N19" s="1779">
        <f>SUM(N8:N18)</f>
        <v>4046489</v>
      </c>
    </row>
    <row r="21" spans="2:15">
      <c r="G21" s="1780">
        <f>+G19-N39</f>
        <v>0</v>
      </c>
      <c r="H21" s="1786"/>
      <c r="N21" s="1780">
        <f>+N19-Pasivo!D6-Pasivo!D18</f>
        <v>0</v>
      </c>
    </row>
    <row r="23" spans="2:15" ht="12" thickBot="1"/>
    <row r="24" spans="2:15">
      <c r="B24" s="2834" t="s">
        <v>1887</v>
      </c>
      <c r="C24" s="2834" t="s">
        <v>1888</v>
      </c>
      <c r="D24" s="2834" t="s">
        <v>1594</v>
      </c>
      <c r="E24" s="2834" t="s">
        <v>1237</v>
      </c>
      <c r="F24" s="2834" t="s">
        <v>1889</v>
      </c>
      <c r="G24" s="2834" t="s">
        <v>2526</v>
      </c>
      <c r="H24" s="2834" t="s">
        <v>2527</v>
      </c>
      <c r="I24" s="2834" t="s">
        <v>2528</v>
      </c>
      <c r="J24" s="2834" t="s">
        <v>2529</v>
      </c>
      <c r="K24" s="2834" t="s">
        <v>2530</v>
      </c>
      <c r="L24" s="2834" t="s">
        <v>2531</v>
      </c>
      <c r="M24" s="2834" t="s">
        <v>2532</v>
      </c>
      <c r="N24" s="2834" t="s">
        <v>2533</v>
      </c>
    </row>
    <row r="25" spans="2:15">
      <c r="B25" s="2835"/>
      <c r="C25" s="2835"/>
      <c r="D25" s="2835"/>
      <c r="E25" s="2835"/>
      <c r="F25" s="2835"/>
      <c r="G25" s="2835" t="s">
        <v>2526</v>
      </c>
      <c r="H25" s="2835" t="s">
        <v>2527</v>
      </c>
      <c r="I25" s="2835" t="s">
        <v>2528</v>
      </c>
      <c r="J25" s="2835" t="s">
        <v>2529</v>
      </c>
      <c r="K25" s="2835" t="s">
        <v>2530</v>
      </c>
      <c r="L25" s="2835" t="s">
        <v>2531</v>
      </c>
      <c r="M25" s="2835" t="s">
        <v>2532</v>
      </c>
      <c r="N25" s="2835" t="s">
        <v>2534</v>
      </c>
    </row>
    <row r="26" spans="2:15">
      <c r="B26" s="2835"/>
      <c r="C26" s="2835"/>
      <c r="D26" s="2835"/>
      <c r="E26" s="2835"/>
      <c r="F26" s="2835"/>
      <c r="G26" s="1781" t="s">
        <v>967</v>
      </c>
      <c r="H26" s="1781" t="s">
        <v>967</v>
      </c>
      <c r="I26" s="1781" t="s">
        <v>967</v>
      </c>
      <c r="J26" s="1781" t="s">
        <v>967</v>
      </c>
      <c r="K26" s="1781" t="s">
        <v>967</v>
      </c>
      <c r="L26" s="1781" t="s">
        <v>967</v>
      </c>
      <c r="M26" s="1781" t="s">
        <v>967</v>
      </c>
      <c r="N26" s="1781" t="s">
        <v>967</v>
      </c>
    </row>
    <row r="27" spans="2:15">
      <c r="B27" s="1782" t="s">
        <v>2418</v>
      </c>
      <c r="C27" s="1783" t="s">
        <v>1259</v>
      </c>
      <c r="D27" s="1782" t="s">
        <v>1595</v>
      </c>
      <c r="E27" s="1783" t="s">
        <v>1217</v>
      </c>
      <c r="F27" s="1782" t="s">
        <v>1891</v>
      </c>
      <c r="G27" s="1784">
        <v>335334</v>
      </c>
      <c r="H27" s="1785">
        <v>0</v>
      </c>
      <c r="I27" s="1785"/>
      <c r="J27" s="1785">
        <v>20522</v>
      </c>
      <c r="K27" s="1785">
        <v>-147104</v>
      </c>
      <c r="L27" s="1785">
        <v>11332</v>
      </c>
      <c r="M27" s="1785"/>
      <c r="N27" s="1784">
        <v>220084</v>
      </c>
      <c r="O27" s="1776">
        <f>+N27-'IFRS 16'!I50-'IFRS 16'!J68</f>
        <v>-27901</v>
      </c>
    </row>
    <row r="28" spans="2:15">
      <c r="B28" s="1782" t="s">
        <v>2418</v>
      </c>
      <c r="C28" s="1783" t="s">
        <v>1259</v>
      </c>
      <c r="D28" s="1782" t="s">
        <v>1595</v>
      </c>
      <c r="E28" s="1783" t="s">
        <v>1457</v>
      </c>
      <c r="F28" s="1782" t="s">
        <v>1891</v>
      </c>
      <c r="G28" s="1784">
        <v>1615879</v>
      </c>
      <c r="H28" s="1785">
        <v>1387482</v>
      </c>
      <c r="I28" s="1785"/>
      <c r="J28" s="1785">
        <v>161143</v>
      </c>
      <c r="K28" s="1785">
        <v>-1096313</v>
      </c>
      <c r="L28" s="1785">
        <v>11125</v>
      </c>
      <c r="M28" s="1785"/>
      <c r="N28" s="1784">
        <v>2079316</v>
      </c>
      <c r="O28" s="1776">
        <f>+N28-'IFRS 16'!I51-'IFRS 16'!J69</f>
        <v>27903</v>
      </c>
    </row>
    <row r="29" spans="2:15">
      <c r="B29" s="1782" t="s">
        <v>2419</v>
      </c>
      <c r="C29" s="1783" t="s">
        <v>1260</v>
      </c>
      <c r="D29" s="1782" t="s">
        <v>1595</v>
      </c>
      <c r="E29" s="1783" t="s">
        <v>1217</v>
      </c>
      <c r="F29" s="1782" t="s">
        <v>2485</v>
      </c>
      <c r="G29" s="1784">
        <v>46332</v>
      </c>
      <c r="H29" s="1785">
        <v>215064</v>
      </c>
      <c r="I29" s="1785"/>
      <c r="J29" s="1785">
        <v>8549</v>
      </c>
      <c r="K29" s="1785">
        <v>-81241</v>
      </c>
      <c r="L29" s="1785">
        <v>238</v>
      </c>
      <c r="M29" s="1785"/>
      <c r="N29" s="1784">
        <v>188942</v>
      </c>
      <c r="O29" s="1776">
        <f>+N29-'IFRS 16'!I52-'IFRS 16'!J70</f>
        <v>-23755</v>
      </c>
    </row>
    <row r="30" spans="2:15">
      <c r="B30" s="1782" t="s">
        <v>2419</v>
      </c>
      <c r="C30" s="1783" t="s">
        <v>1260</v>
      </c>
      <c r="D30" s="1782" t="s">
        <v>1595</v>
      </c>
      <c r="E30" s="1783" t="s">
        <v>1457</v>
      </c>
      <c r="F30" s="1782" t="s">
        <v>1891</v>
      </c>
      <c r="G30" s="1784">
        <v>104960</v>
      </c>
      <c r="H30" s="1785">
        <v>0</v>
      </c>
      <c r="I30" s="1785"/>
      <c r="J30" s="1785">
        <v>5838</v>
      </c>
      <c r="K30" s="1785">
        <v>-55656</v>
      </c>
      <c r="L30" s="1785">
        <v>476</v>
      </c>
      <c r="M30" s="1785"/>
      <c r="N30" s="1784">
        <v>55618</v>
      </c>
      <c r="O30" s="1776">
        <f>+N30-'IFRS 16'!I53-'IFRS 16'!J71</f>
        <v>19992</v>
      </c>
    </row>
    <row r="31" spans="2:15">
      <c r="B31" s="1782" t="s">
        <v>2420</v>
      </c>
      <c r="C31" s="1783" t="s">
        <v>1261</v>
      </c>
      <c r="D31" s="1782" t="s">
        <v>1595</v>
      </c>
      <c r="E31" s="1783" t="s">
        <v>1457</v>
      </c>
      <c r="F31" s="1782" t="s">
        <v>1891</v>
      </c>
      <c r="G31" s="1784">
        <v>11604</v>
      </c>
      <c r="H31" s="1785">
        <v>0</v>
      </c>
      <c r="I31" s="1785"/>
      <c r="J31" s="1785">
        <v>695</v>
      </c>
      <c r="K31" s="1785">
        <v>-5452</v>
      </c>
      <c r="L31" s="1785">
        <v>107</v>
      </c>
      <c r="M31" s="1785"/>
      <c r="N31" s="1784">
        <v>6954</v>
      </c>
      <c r="O31" s="1776">
        <f>+N31-'IFRS 16'!I54-'IFRS 16'!J72</f>
        <v>-117904</v>
      </c>
    </row>
    <row r="32" spans="2:15">
      <c r="B32" s="1782" t="s">
        <v>2486</v>
      </c>
      <c r="C32" s="1783" t="s">
        <v>1311</v>
      </c>
      <c r="D32" s="1782" t="s">
        <v>1595</v>
      </c>
      <c r="E32" s="1783" t="s">
        <v>1457</v>
      </c>
      <c r="F32" s="1782" t="s">
        <v>1891</v>
      </c>
      <c r="G32" s="1784">
        <v>2106</v>
      </c>
      <c r="H32" s="1785">
        <v>0</v>
      </c>
      <c r="I32" s="1785"/>
      <c r="J32" s="1785">
        <v>50</v>
      </c>
      <c r="K32" s="1785">
        <v>-2148</v>
      </c>
      <c r="L32" s="1785">
        <v>-8</v>
      </c>
      <c r="M32" s="1785"/>
      <c r="N32" s="1784">
        <v>0</v>
      </c>
      <c r="O32" s="1776">
        <f>+N32-'IFRS 16'!I55-'IFRS 16'!J73</f>
        <v>-851685</v>
      </c>
    </row>
    <row r="33" spans="2:15">
      <c r="B33" s="1782" t="s">
        <v>2421</v>
      </c>
      <c r="C33" s="1783" t="s">
        <v>1262</v>
      </c>
      <c r="D33" s="1782" t="s">
        <v>1595</v>
      </c>
      <c r="E33" s="1783" t="s">
        <v>1457</v>
      </c>
      <c r="F33" s="1782" t="s">
        <v>1891</v>
      </c>
      <c r="G33" s="1784">
        <v>225587</v>
      </c>
      <c r="H33" s="1785">
        <v>123201</v>
      </c>
      <c r="I33" s="1785"/>
      <c r="J33" s="1785">
        <v>19473</v>
      </c>
      <c r="K33" s="1785">
        <v>-146022</v>
      </c>
      <c r="L33" s="1785">
        <v>6928</v>
      </c>
      <c r="M33" s="1785"/>
      <c r="N33" s="1784">
        <v>229167</v>
      </c>
      <c r="O33" s="1776">
        <f>+N33-'IFRS 16'!I56-'IFRS 16'!J74</f>
        <v>-123266</v>
      </c>
    </row>
    <row r="34" spans="2:15">
      <c r="B34" s="1782" t="s">
        <v>2422</v>
      </c>
      <c r="C34" s="1783" t="s">
        <v>2423</v>
      </c>
      <c r="D34" s="1782" t="s">
        <v>1595</v>
      </c>
      <c r="E34" s="1783" t="s">
        <v>1217</v>
      </c>
      <c r="F34" s="1782" t="s">
        <v>1891</v>
      </c>
      <c r="G34" s="1784">
        <v>1078456</v>
      </c>
      <c r="H34" s="1785">
        <v>0</v>
      </c>
      <c r="I34" s="1785"/>
      <c r="J34" s="1785">
        <v>65370</v>
      </c>
      <c r="K34" s="1785">
        <v>-285258</v>
      </c>
      <c r="L34" s="1785">
        <v>32259</v>
      </c>
      <c r="M34" s="1785"/>
      <c r="N34" s="1784">
        <v>890827</v>
      </c>
      <c r="O34" s="1776">
        <f>+N34-'IFRS 16'!I57-'IFRS 16'!J75</f>
        <v>760605</v>
      </c>
    </row>
    <row r="35" spans="2:15">
      <c r="B35" s="1782" t="s">
        <v>2422</v>
      </c>
      <c r="C35" s="1783" t="s">
        <v>2423</v>
      </c>
      <c r="D35" s="1782" t="s">
        <v>1595</v>
      </c>
      <c r="E35" s="1783" t="s">
        <v>1457</v>
      </c>
      <c r="F35" s="1782" t="s">
        <v>1891</v>
      </c>
      <c r="G35" s="1784">
        <v>197924</v>
      </c>
      <c r="H35" s="1785">
        <v>292096</v>
      </c>
      <c r="I35" s="1785"/>
      <c r="J35" s="1785">
        <v>26018</v>
      </c>
      <c r="K35" s="1785">
        <v>-185137</v>
      </c>
      <c r="L35" s="1785">
        <v>4592</v>
      </c>
      <c r="M35" s="1785"/>
      <c r="N35" s="1784">
        <v>335493</v>
      </c>
      <c r="O35" s="1776">
        <f>+N35-'IFRS 16'!I58-'IFRS 16'!J76</f>
        <v>103389</v>
      </c>
    </row>
    <row r="36" spans="2:15">
      <c r="B36" s="1782" t="s">
        <v>2424</v>
      </c>
      <c r="C36" s="1783" t="s">
        <v>1264</v>
      </c>
      <c r="D36" s="1782" t="s">
        <v>1595</v>
      </c>
      <c r="E36" s="1783" t="s">
        <v>1217</v>
      </c>
      <c r="F36" s="1782" t="s">
        <v>1891</v>
      </c>
      <c r="G36" s="1784">
        <v>61012</v>
      </c>
      <c r="H36" s="1785">
        <v>0</v>
      </c>
      <c r="I36" s="1785"/>
      <c r="J36" s="1785">
        <v>3518</v>
      </c>
      <c r="K36" s="1785">
        <v>-37094</v>
      </c>
      <c r="L36" s="1785">
        <v>2446</v>
      </c>
      <c r="M36" s="1785"/>
      <c r="N36" s="1784">
        <v>29882</v>
      </c>
      <c r="O36" s="1776">
        <f>+N36-'IFRS 16'!I59-'IFRS 16'!J77</f>
        <v>-3008365</v>
      </c>
    </row>
    <row r="37" spans="2:15">
      <c r="B37" s="1782" t="s">
        <v>2424</v>
      </c>
      <c r="C37" s="1783" t="s">
        <v>1264</v>
      </c>
      <c r="D37" s="1782" t="s">
        <v>1595</v>
      </c>
      <c r="E37" s="1783" t="s">
        <v>1457</v>
      </c>
      <c r="F37" s="1782" t="s">
        <v>1891</v>
      </c>
      <c r="G37" s="1784">
        <v>379549</v>
      </c>
      <c r="H37" s="1785">
        <v>337645</v>
      </c>
      <c r="I37" s="1785"/>
      <c r="J37" s="1785">
        <v>45460</v>
      </c>
      <c r="K37" s="1785">
        <v>-297060</v>
      </c>
      <c r="L37" s="1785">
        <v>13214</v>
      </c>
      <c r="M37" s="1785"/>
      <c r="N37" s="1784">
        <v>478808</v>
      </c>
      <c r="O37" s="1776">
        <f>+N37-'IFRS 16'!I60-'IFRS 16'!J78</f>
        <v>475242</v>
      </c>
    </row>
    <row r="38" spans="2:15">
      <c r="B38" s="1782" t="s">
        <v>2157</v>
      </c>
      <c r="C38" s="1783" t="s">
        <v>2360</v>
      </c>
      <c r="D38" s="1782" t="s">
        <v>1595</v>
      </c>
      <c r="E38" s="1783" t="s">
        <v>1457</v>
      </c>
      <c r="F38" s="1782" t="s">
        <v>1891</v>
      </c>
      <c r="G38" s="1784">
        <v>3566</v>
      </c>
      <c r="H38" s="1785">
        <v>0</v>
      </c>
      <c r="I38" s="1785"/>
      <c r="J38" s="1785">
        <v>0</v>
      </c>
      <c r="K38" s="1785">
        <v>0</v>
      </c>
      <c r="L38" s="1785">
        <v>0</v>
      </c>
      <c r="M38" s="1785"/>
      <c r="N38" s="1784">
        <f>SUM(G38:M38)</f>
        <v>3566</v>
      </c>
      <c r="O38" s="1776">
        <f>+N38-'IFRS 16'!I61-'IFRS 16'!J79</f>
        <v>-1752912</v>
      </c>
    </row>
    <row r="39" spans="2:15" ht="12" thickBot="1">
      <c r="B39" s="1777" t="s">
        <v>2535</v>
      </c>
      <c r="C39" s="1778"/>
      <c r="D39" s="1778"/>
      <c r="E39" s="1778"/>
      <c r="F39" s="1778"/>
      <c r="G39" s="1779">
        <f t="shared" ref="G39:N39" si="2">+SUM(G27:G38)</f>
        <v>4062309</v>
      </c>
      <c r="H39" s="1779">
        <f t="shared" si="2"/>
        <v>2355488</v>
      </c>
      <c r="I39" s="1779">
        <f t="shared" si="2"/>
        <v>0</v>
      </c>
      <c r="J39" s="1779">
        <f t="shared" si="2"/>
        <v>356636</v>
      </c>
      <c r="K39" s="1779">
        <f t="shared" si="2"/>
        <v>-2338485</v>
      </c>
      <c r="L39" s="1779">
        <f t="shared" si="2"/>
        <v>82709</v>
      </c>
      <c r="M39" s="1779">
        <f t="shared" si="2"/>
        <v>0</v>
      </c>
      <c r="N39" s="1779">
        <f t="shared" si="2"/>
        <v>4518657</v>
      </c>
    </row>
    <row r="41" spans="2:15">
      <c r="N41" s="1780">
        <f>+N39-Pasivo!E6-Pasivo!E18</f>
        <v>0</v>
      </c>
    </row>
    <row r="42" spans="2:15" ht="15">
      <c r="G42" s="1195"/>
      <c r="N42" s="1195"/>
      <c r="O42" s="1786"/>
    </row>
    <row r="43" spans="2:15" ht="15">
      <c r="G43" s="1195"/>
      <c r="N43" s="1195"/>
    </row>
    <row r="44" spans="2:15">
      <c r="G44" s="1776"/>
      <c r="N44" s="1776"/>
    </row>
    <row r="45" spans="2:15">
      <c r="G45" s="1786"/>
      <c r="N45" s="1786"/>
    </row>
  </sheetData>
  <mergeCells count="26">
    <mergeCell ref="K24:K25"/>
    <mergeCell ref="L24:L25"/>
    <mergeCell ref="M24:M25"/>
    <mergeCell ref="N24:N25"/>
    <mergeCell ref="N5:N6"/>
    <mergeCell ref="K5:K6"/>
    <mergeCell ref="L5:L6"/>
    <mergeCell ref="M5:M6"/>
    <mergeCell ref="B24:B26"/>
    <mergeCell ref="C24:C26"/>
    <mergeCell ref="D24:D26"/>
    <mergeCell ref="E24:E26"/>
    <mergeCell ref="F24:F26"/>
    <mergeCell ref="G24:G25"/>
    <mergeCell ref="H24:H25"/>
    <mergeCell ref="I24:I25"/>
    <mergeCell ref="J24:J25"/>
    <mergeCell ref="H5:H6"/>
    <mergeCell ref="I5:I6"/>
    <mergeCell ref="J5:J6"/>
    <mergeCell ref="G5:G6"/>
    <mergeCell ref="B5:B7"/>
    <mergeCell ref="C5:C7"/>
    <mergeCell ref="D5:D7"/>
    <mergeCell ref="E5:E7"/>
    <mergeCell ref="F5: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3:XFD132"/>
  <sheetViews>
    <sheetView showGridLines="0" topLeftCell="A88" workbookViewId="0">
      <selection activeCell="D104" sqref="D104"/>
    </sheetView>
  </sheetViews>
  <sheetFormatPr baseColWidth="10" defaultColWidth="11.5703125" defaultRowHeight="12"/>
  <cols>
    <col min="1" max="1" width="43.28515625" style="21" bestFit="1" customWidth="1"/>
    <col min="2" max="2" width="51.5703125" style="21" customWidth="1"/>
    <col min="3" max="3" width="15.85546875" style="21" bestFit="1" customWidth="1"/>
    <col min="4" max="4" width="17.7109375" style="21" customWidth="1"/>
    <col min="5" max="5" width="16.7109375" style="1807" customWidth="1"/>
    <col min="6" max="6" width="14.5703125" style="1807" customWidth="1"/>
    <col min="7" max="8" width="14.85546875" style="21" customWidth="1"/>
    <col min="9" max="9" width="15.28515625" style="21" customWidth="1"/>
    <col min="10" max="10" width="14.85546875" style="21" customWidth="1"/>
    <col min="11" max="11" width="14.85546875" style="21" bestFit="1" customWidth="1"/>
    <col min="12" max="13" width="11.5703125" style="21"/>
    <col min="14" max="14" width="45.7109375" style="21" bestFit="1" customWidth="1"/>
    <col min="15" max="16384" width="11.5703125" style="21"/>
  </cols>
  <sheetData>
    <row r="3" spans="2:9 16384:16384" ht="15" customHeight="1" thickBot="1">
      <c r="B3" s="2836" t="s">
        <v>1600</v>
      </c>
      <c r="C3" s="2841">
        <f>+Activo!D2</f>
        <v>45565</v>
      </c>
      <c r="D3" s="2842"/>
      <c r="E3" s="2841">
        <v>45291</v>
      </c>
      <c r="F3" s="2842"/>
    </row>
    <row r="4" spans="2:9 16384:16384" ht="36">
      <c r="B4" s="2837"/>
      <c r="C4" s="1551" t="s">
        <v>1604</v>
      </c>
      <c r="D4" s="1551" t="s">
        <v>1605</v>
      </c>
      <c r="E4" s="1551" t="s">
        <v>1604</v>
      </c>
      <c r="F4" s="1551" t="s">
        <v>1605</v>
      </c>
    </row>
    <row r="5" spans="2:9 16384:16384" ht="12.75" thickBot="1">
      <c r="B5" s="2838"/>
      <c r="C5" s="1552" t="s">
        <v>967</v>
      </c>
      <c r="D5" s="1552" t="s">
        <v>967</v>
      </c>
      <c r="E5" s="1552" t="s">
        <v>967</v>
      </c>
      <c r="F5" s="1552" t="s">
        <v>967</v>
      </c>
    </row>
    <row r="6" spans="2:9 16384:16384" ht="15" customHeight="1">
      <c r="B6" s="212" t="s">
        <v>1601</v>
      </c>
      <c r="C6" s="1606">
        <v>180255124</v>
      </c>
      <c r="D6" s="2531">
        <f>+H6+273165</f>
        <v>236627819</v>
      </c>
      <c r="E6" s="1808">
        <v>175861083</v>
      </c>
      <c r="F6" s="1809">
        <v>131130958</v>
      </c>
      <c r="H6" s="21">
        <v>236354654</v>
      </c>
      <c r="I6" s="21">
        <v>130580809</v>
      </c>
    </row>
    <row r="7" spans="2:9 16384:16384" ht="15" customHeight="1">
      <c r="B7" s="212" t="s">
        <v>1602</v>
      </c>
      <c r="C7" s="2532">
        <f>+H7</f>
        <v>-177881553</v>
      </c>
      <c r="D7" s="2532">
        <f>+H7</f>
        <v>-177881553</v>
      </c>
      <c r="E7" s="1810">
        <v>-115923014</v>
      </c>
      <c r="F7" s="1810">
        <v>-115923014</v>
      </c>
      <c r="G7" s="227">
        <f>+D7-C7</f>
        <v>0</v>
      </c>
      <c r="H7" s="2505">
        <v>-177881553</v>
      </c>
      <c r="I7" s="21">
        <v>-115450898.861</v>
      </c>
    </row>
    <row r="8" spans="2:9 16384:16384" ht="15" customHeight="1">
      <c r="B8" s="213" t="s">
        <v>1603</v>
      </c>
      <c r="C8" s="214">
        <f>+SUM(C6:C7)</f>
        <v>2373571</v>
      </c>
      <c r="D8" s="214">
        <f>+SUM(D6:D7)</f>
        <v>58746266</v>
      </c>
      <c r="E8" s="214">
        <f>+SUM(E6:E7)</f>
        <v>59938069</v>
      </c>
      <c r="F8" s="214">
        <f>+SUM(F6:F7)</f>
        <v>15207944</v>
      </c>
      <c r="XFD8" s="214">
        <f>+SUM(XFD6:XFD7)</f>
        <v>0</v>
      </c>
    </row>
    <row r="10" spans="2:9 16384:16384">
      <c r="B10" s="22" t="s">
        <v>1110</v>
      </c>
      <c r="C10" s="23">
        <f>+C8-Activo!D24</f>
        <v>0</v>
      </c>
      <c r="D10" s="23">
        <f>+D8-Pasivo!D22</f>
        <v>0</v>
      </c>
      <c r="E10" s="23">
        <f>+E8-Activo!E24</f>
        <v>0</v>
      </c>
      <c r="F10" s="23">
        <f>+F8-Pasivo!E22</f>
        <v>0</v>
      </c>
      <c r="G10" s="22"/>
      <c r="H10" s="22"/>
      <c r="I10" s="1018">
        <v>-242795450</v>
      </c>
    </row>
    <row r="11" spans="2:9 16384:16384" ht="12.75" thickBot="1">
      <c r="B11" s="22"/>
      <c r="C11" s="23"/>
      <c r="D11" s="23"/>
      <c r="E11" s="1811"/>
      <c r="F11" s="1811"/>
      <c r="G11" s="22"/>
      <c r="H11" s="22"/>
      <c r="I11" s="22"/>
    </row>
    <row r="12" spans="2:9 16384:16384" ht="15" customHeight="1">
      <c r="B12" s="2839" t="s">
        <v>1600</v>
      </c>
      <c r="C12" s="162">
        <f>+C3</f>
        <v>45565</v>
      </c>
      <c r="D12" s="160">
        <f>+E3</f>
        <v>45291</v>
      </c>
      <c r="E12" s="1811"/>
      <c r="F12" s="1811"/>
      <c r="G12" s="22"/>
      <c r="H12" s="22"/>
      <c r="I12" s="22"/>
    </row>
    <row r="13" spans="2:9 16384:16384" ht="15" customHeight="1">
      <c r="B13" s="2840"/>
      <c r="C13" s="1435" t="s">
        <v>967</v>
      </c>
      <c r="D13" s="161" t="s">
        <v>967</v>
      </c>
      <c r="E13" s="1811"/>
      <c r="F13" s="1811"/>
      <c r="G13" s="22"/>
      <c r="H13" s="22"/>
      <c r="I13" s="22"/>
    </row>
    <row r="14" spans="2:9 16384:16384" ht="15" customHeight="1">
      <c r="B14" s="164" t="s">
        <v>1604</v>
      </c>
      <c r="C14" s="1612">
        <f>+C8</f>
        <v>2373571</v>
      </c>
      <c r="D14" s="1612">
        <f>+Activo!E24</f>
        <v>59938069</v>
      </c>
      <c r="E14" s="1811">
        <f>+C14-Activo!D24</f>
        <v>0</v>
      </c>
      <c r="F14" s="1811">
        <f>+D14-Activo!E24</f>
        <v>0</v>
      </c>
      <c r="G14" s="22"/>
      <c r="H14" s="22"/>
      <c r="I14" s="22"/>
    </row>
    <row r="15" spans="2:9 16384:16384" ht="15" customHeight="1">
      <c r="B15" s="165" t="s">
        <v>1605</v>
      </c>
      <c r="C15" s="1613">
        <f>-D8</f>
        <v>-58746266</v>
      </c>
      <c r="D15" s="1613">
        <f>-Pasivo!E22</f>
        <v>-15207944</v>
      </c>
      <c r="E15" s="1811">
        <f>+C15+Pasivo!D22</f>
        <v>0</v>
      </c>
      <c r="F15" s="1811">
        <f>+D15+Pasivo!E22</f>
        <v>0</v>
      </c>
      <c r="G15" s="22"/>
      <c r="H15" s="22"/>
      <c r="I15" s="22"/>
    </row>
    <row r="16" spans="2:9 16384:16384" ht="15" customHeight="1" thickBot="1">
      <c r="B16" s="34" t="s">
        <v>1603</v>
      </c>
      <c r="C16" s="35">
        <f>SUM(C14:C15)</f>
        <v>-56372695</v>
      </c>
      <c r="D16" s="35">
        <f>SUM(D14:D15)</f>
        <v>44730125</v>
      </c>
      <c r="E16" s="1811"/>
      <c r="F16" s="1811"/>
      <c r="G16" s="22"/>
      <c r="H16" s="22"/>
      <c r="I16" s="22"/>
    </row>
    <row r="18" spans="1:16" ht="12.75" thickBot="1">
      <c r="B18" s="36" t="s">
        <v>1606</v>
      </c>
      <c r="C18" s="37"/>
      <c r="D18" s="37"/>
    </row>
    <row r="19" spans="1:16" ht="15" customHeight="1">
      <c r="B19" s="2843" t="s">
        <v>986</v>
      </c>
      <c r="C19" s="2031">
        <f>+C12</f>
        <v>45565</v>
      </c>
      <c r="D19" s="2031">
        <v>45291</v>
      </c>
      <c r="G19" s="21" t="s">
        <v>2676</v>
      </c>
      <c r="I19" s="1807"/>
      <c r="J19" s="1807"/>
      <c r="K19" s="21" t="s">
        <v>2556</v>
      </c>
      <c r="N19" s="1873" t="s">
        <v>986</v>
      </c>
      <c r="O19" s="1553">
        <v>45291</v>
      </c>
      <c r="P19" s="1553">
        <v>44926</v>
      </c>
    </row>
    <row r="20" spans="1:16" ht="21" customHeight="1" thickBot="1">
      <c r="B20" s="2844"/>
      <c r="C20" s="2032" t="s">
        <v>967</v>
      </c>
      <c r="D20" s="2032" t="s">
        <v>967</v>
      </c>
      <c r="E20" s="1871" t="s">
        <v>2552</v>
      </c>
      <c r="F20" s="1871" t="s">
        <v>2554</v>
      </c>
      <c r="G20" s="33" t="s">
        <v>2555</v>
      </c>
      <c r="I20" s="1871" t="s">
        <v>2552</v>
      </c>
      <c r="J20" s="1872" t="s">
        <v>2554</v>
      </c>
      <c r="K20" s="33" t="s">
        <v>2555</v>
      </c>
      <c r="N20" s="1877"/>
      <c r="O20" s="1874" t="s">
        <v>967</v>
      </c>
      <c r="P20" s="1874" t="s">
        <v>967</v>
      </c>
    </row>
    <row r="21" spans="1:16" ht="15" customHeight="1">
      <c r="A21" s="1944"/>
      <c r="B21" s="2033" t="s">
        <v>1612</v>
      </c>
      <c r="C21" s="2034">
        <f>+G21</f>
        <v>151531645</v>
      </c>
      <c r="D21" s="2034">
        <v>148984428</v>
      </c>
      <c r="E21" s="1868">
        <v>151531645</v>
      </c>
      <c r="F21" s="1812">
        <v>0</v>
      </c>
      <c r="G21" s="227">
        <f>+F21+E21</f>
        <v>151531645</v>
      </c>
      <c r="H21" s="227"/>
      <c r="I21" s="1868">
        <v>140929141</v>
      </c>
      <c r="K21" s="227">
        <f>+J21+I21</f>
        <v>140929141</v>
      </c>
      <c r="N21" s="1867" t="s">
        <v>1612</v>
      </c>
      <c r="O21" s="1868">
        <v>148984428</v>
      </c>
      <c r="P21" s="1868">
        <v>140929141</v>
      </c>
    </row>
    <row r="22" spans="1:16" ht="15" customHeight="1">
      <c r="A22" s="1944"/>
      <c r="B22" s="2033" t="s">
        <v>1608</v>
      </c>
      <c r="C22" s="2034">
        <f t="shared" ref="C22:C34" si="0">+G22</f>
        <v>14177285</v>
      </c>
      <c r="D22" s="2034">
        <v>12409681</v>
      </c>
      <c r="E22" s="1868">
        <v>14177285</v>
      </c>
      <c r="F22" s="1812">
        <v>0</v>
      </c>
      <c r="G22" s="227">
        <f t="shared" ref="G22:G34" si="1">+F22+E22</f>
        <v>14177285</v>
      </c>
      <c r="H22" s="227"/>
      <c r="I22" s="1868">
        <v>12257906</v>
      </c>
      <c r="K22" s="227">
        <f t="shared" ref="K22:K33" si="2">+J22+I22</f>
        <v>12257906</v>
      </c>
      <c r="N22" s="1867" t="s">
        <v>1608</v>
      </c>
      <c r="O22" s="1868">
        <v>12409681</v>
      </c>
      <c r="P22" s="1868">
        <v>12257906</v>
      </c>
    </row>
    <row r="23" spans="1:16" ht="15" customHeight="1">
      <c r="A23" s="1944"/>
      <c r="B23" s="2033" t="s">
        <v>1610</v>
      </c>
      <c r="C23" s="2034">
        <f t="shared" si="0"/>
        <v>5538516</v>
      </c>
      <c r="D23" s="2034">
        <v>5292375</v>
      </c>
      <c r="E23" s="1868">
        <v>5538516</v>
      </c>
      <c r="F23" s="1812">
        <v>0</v>
      </c>
      <c r="G23" s="227">
        <f t="shared" si="1"/>
        <v>5538516</v>
      </c>
      <c r="H23" s="227"/>
      <c r="I23" s="1868">
        <v>5464857</v>
      </c>
      <c r="K23" s="227">
        <f t="shared" si="2"/>
        <v>5464857</v>
      </c>
      <c r="N23" s="1867" t="s">
        <v>1610</v>
      </c>
      <c r="O23" s="1868">
        <v>5292375</v>
      </c>
      <c r="P23" s="1868">
        <v>5464857</v>
      </c>
    </row>
    <row r="24" spans="1:16" ht="15" customHeight="1">
      <c r="A24" s="1944"/>
      <c r="B24" s="2033" t="s">
        <v>1613</v>
      </c>
      <c r="C24" s="2034">
        <f t="shared" si="0"/>
        <v>1985898</v>
      </c>
      <c r="D24" s="2034">
        <v>1985898</v>
      </c>
      <c r="E24" s="1868">
        <v>1985898</v>
      </c>
      <c r="F24" s="1812">
        <v>0</v>
      </c>
      <c r="G24" s="227">
        <f t="shared" si="1"/>
        <v>1985898</v>
      </c>
      <c r="H24" s="227"/>
      <c r="I24" s="1868">
        <v>1985898</v>
      </c>
      <c r="K24" s="227">
        <f t="shared" si="2"/>
        <v>1985898</v>
      </c>
      <c r="N24" s="1867" t="s">
        <v>1613</v>
      </c>
      <c r="O24" s="1868">
        <v>1985898</v>
      </c>
      <c r="P24" s="1868">
        <v>1985898</v>
      </c>
    </row>
    <row r="25" spans="1:16" ht="15" customHeight="1">
      <c r="A25" s="1944"/>
      <c r="B25" s="2033" t="s">
        <v>1609</v>
      </c>
      <c r="C25" s="2034">
        <f t="shared" si="0"/>
        <v>1544376</v>
      </c>
      <c r="D25" s="2034">
        <v>1542492</v>
      </c>
      <c r="E25" s="1868">
        <v>1544376</v>
      </c>
      <c r="F25" s="1812">
        <v>0</v>
      </c>
      <c r="G25" s="227">
        <f t="shared" si="1"/>
        <v>1544376</v>
      </c>
      <c r="H25" s="227"/>
      <c r="I25" s="1868">
        <v>1361674</v>
      </c>
      <c r="K25" s="227">
        <f t="shared" si="2"/>
        <v>1361674</v>
      </c>
      <c r="N25" s="1867" t="s">
        <v>1609</v>
      </c>
      <c r="O25" s="1868">
        <v>1542492</v>
      </c>
      <c r="P25" s="1868">
        <v>1361674</v>
      </c>
    </row>
    <row r="26" spans="1:16" ht="15" customHeight="1">
      <c r="A26" s="1944"/>
      <c r="B26" s="2033" t="s">
        <v>1611</v>
      </c>
      <c r="C26" s="2034">
        <f t="shared" si="0"/>
        <v>1341686</v>
      </c>
      <c r="D26" s="2034">
        <v>1391638</v>
      </c>
      <c r="E26" s="1868">
        <v>1341686</v>
      </c>
      <c r="F26" s="1812">
        <v>0</v>
      </c>
      <c r="G26" s="227">
        <f t="shared" si="1"/>
        <v>1341686</v>
      </c>
      <c r="H26" s="227"/>
      <c r="I26" s="1868">
        <v>1459801</v>
      </c>
      <c r="K26" s="227">
        <f t="shared" si="2"/>
        <v>1459801</v>
      </c>
      <c r="N26" s="1867" t="s">
        <v>1611</v>
      </c>
      <c r="O26" s="1868">
        <v>1391638</v>
      </c>
      <c r="P26" s="1868">
        <v>1459801</v>
      </c>
    </row>
    <row r="27" spans="1:16" ht="15" customHeight="1">
      <c r="A27" s="1944"/>
      <c r="B27" s="2033" t="s">
        <v>1615</v>
      </c>
      <c r="C27" s="2034">
        <f t="shared" si="0"/>
        <v>1085854</v>
      </c>
      <c r="D27" s="2034">
        <v>1321820</v>
      </c>
      <c r="E27" s="1868">
        <v>1085854</v>
      </c>
      <c r="F27" s="1812">
        <v>0</v>
      </c>
      <c r="G27" s="227">
        <f t="shared" si="1"/>
        <v>1085854</v>
      </c>
      <c r="H27" s="227"/>
      <c r="I27" s="1868">
        <v>1094188</v>
      </c>
      <c r="K27" s="227">
        <f t="shared" si="2"/>
        <v>1094188</v>
      </c>
      <c r="N27" s="1867" t="s">
        <v>1615</v>
      </c>
      <c r="O27" s="1868">
        <v>1321820</v>
      </c>
      <c r="P27" s="1868">
        <v>1094188</v>
      </c>
    </row>
    <row r="28" spans="1:16" ht="15" customHeight="1">
      <c r="A28" s="1944"/>
      <c r="B28" s="2033" t="s">
        <v>1607</v>
      </c>
      <c r="C28" s="2034">
        <f t="shared" si="0"/>
        <v>859028</v>
      </c>
      <c r="D28" s="2034">
        <v>722442</v>
      </c>
      <c r="E28" s="1868">
        <v>859028</v>
      </c>
      <c r="F28" s="1812">
        <v>0</v>
      </c>
      <c r="G28" s="227">
        <f t="shared" si="1"/>
        <v>859028</v>
      </c>
      <c r="H28" s="227"/>
      <c r="I28" s="1868">
        <v>6005915</v>
      </c>
      <c r="K28" s="227">
        <f t="shared" si="2"/>
        <v>6005915</v>
      </c>
      <c r="N28" s="1867" t="s">
        <v>994</v>
      </c>
      <c r="O28" s="1868">
        <v>1115969</v>
      </c>
      <c r="P28" s="1868">
        <v>6005915</v>
      </c>
    </row>
    <row r="29" spans="1:16" ht="15" customHeight="1">
      <c r="A29" s="1944"/>
      <c r="B29" s="2033" t="s">
        <v>994</v>
      </c>
      <c r="C29" s="2034">
        <f t="shared" si="0"/>
        <v>931560</v>
      </c>
      <c r="D29" s="2034">
        <v>1115969</v>
      </c>
      <c r="E29" s="1868">
        <v>931560</v>
      </c>
      <c r="F29" s="1812">
        <v>0</v>
      </c>
      <c r="G29" s="227">
        <f t="shared" si="1"/>
        <v>931560</v>
      </c>
      <c r="H29" s="227"/>
      <c r="I29" s="1868">
        <v>805115</v>
      </c>
      <c r="K29" s="227">
        <f t="shared" si="2"/>
        <v>805115</v>
      </c>
      <c r="N29" s="1867" t="s">
        <v>1607</v>
      </c>
      <c r="O29" s="1868">
        <v>722442</v>
      </c>
      <c r="P29" s="1868">
        <v>805115</v>
      </c>
    </row>
    <row r="30" spans="1:16" ht="15" customHeight="1">
      <c r="A30" s="1944"/>
      <c r="B30" s="2033" t="s">
        <v>1614</v>
      </c>
      <c r="C30" s="2034">
        <f t="shared" si="0"/>
        <v>528405</v>
      </c>
      <c r="D30" s="2034">
        <v>519237</v>
      </c>
      <c r="E30" s="1868">
        <v>528405</v>
      </c>
      <c r="F30" s="1812">
        <v>0</v>
      </c>
      <c r="G30" s="227">
        <f t="shared" si="1"/>
        <v>528405</v>
      </c>
      <c r="H30" s="227"/>
      <c r="I30" s="1868">
        <v>495549</v>
      </c>
      <c r="K30" s="227">
        <f t="shared" si="2"/>
        <v>495549</v>
      </c>
      <c r="N30" s="1867" t="s">
        <v>1614</v>
      </c>
      <c r="O30" s="1868">
        <v>519237</v>
      </c>
      <c r="P30" s="1868">
        <v>495549</v>
      </c>
    </row>
    <row r="31" spans="1:16" ht="15" customHeight="1">
      <c r="A31" s="1944"/>
      <c r="B31" s="2033" t="s">
        <v>1616</v>
      </c>
      <c r="C31" s="2034">
        <f t="shared" si="0"/>
        <v>379335</v>
      </c>
      <c r="D31" s="2034">
        <v>379335</v>
      </c>
      <c r="E31" s="1868">
        <v>379335</v>
      </c>
      <c r="F31" s="1812">
        <v>0</v>
      </c>
      <c r="G31" s="227">
        <f t="shared" si="1"/>
        <v>379335</v>
      </c>
      <c r="H31" s="227"/>
      <c r="I31" s="1868">
        <v>379335</v>
      </c>
      <c r="K31" s="227">
        <f t="shared" si="2"/>
        <v>379335</v>
      </c>
      <c r="N31" s="1867" t="s">
        <v>1616</v>
      </c>
      <c r="O31" s="1868">
        <v>379335</v>
      </c>
      <c r="P31" s="1868">
        <v>379335</v>
      </c>
    </row>
    <row r="32" spans="1:16" ht="15" customHeight="1">
      <c r="A32" s="1944"/>
      <c r="B32" s="2033" t="s">
        <v>1121</v>
      </c>
      <c r="C32" s="2034">
        <f t="shared" si="0"/>
        <v>235839</v>
      </c>
      <c r="D32" s="2034">
        <v>132494</v>
      </c>
      <c r="E32" s="1868">
        <v>235839</v>
      </c>
      <c r="F32" s="1812">
        <v>0</v>
      </c>
      <c r="G32" s="227">
        <f t="shared" si="1"/>
        <v>235839</v>
      </c>
      <c r="H32" s="227"/>
      <c r="I32" s="1868">
        <v>499954</v>
      </c>
      <c r="K32" s="227">
        <f t="shared" si="2"/>
        <v>499954</v>
      </c>
      <c r="N32" s="1867" t="s">
        <v>1121</v>
      </c>
      <c r="O32" s="1868">
        <v>132494</v>
      </c>
      <c r="P32" s="1868">
        <v>499954</v>
      </c>
    </row>
    <row r="33" spans="1:16" ht="15" customHeight="1">
      <c r="A33" s="1944"/>
      <c r="B33" s="2035" t="s">
        <v>578</v>
      </c>
      <c r="C33" s="2034">
        <f t="shared" si="0"/>
        <v>78544</v>
      </c>
      <c r="D33" s="2034">
        <v>63274</v>
      </c>
      <c r="E33" s="1868">
        <v>78544</v>
      </c>
      <c r="F33" s="1812">
        <v>0</v>
      </c>
      <c r="G33" s="227">
        <f t="shared" si="1"/>
        <v>78544</v>
      </c>
      <c r="H33" s="227"/>
      <c r="I33" s="1868">
        <v>34875</v>
      </c>
      <c r="K33" s="227">
        <f t="shared" si="2"/>
        <v>34875</v>
      </c>
      <c r="N33" s="1867" t="s">
        <v>578</v>
      </c>
      <c r="O33" s="1868">
        <v>63274</v>
      </c>
      <c r="P33" s="1868">
        <v>34875</v>
      </c>
    </row>
    <row r="34" spans="1:16" ht="15" customHeight="1">
      <c r="A34" s="1944"/>
      <c r="B34" s="2033" t="s">
        <v>2584</v>
      </c>
      <c r="C34" s="2034">
        <f t="shared" si="0"/>
        <v>37153</v>
      </c>
      <c r="D34" s="2411">
        <v>0</v>
      </c>
      <c r="E34" s="1946">
        <v>37153</v>
      </c>
      <c r="F34" s="1812"/>
      <c r="G34" s="227">
        <f t="shared" si="1"/>
        <v>37153</v>
      </c>
      <c r="H34" s="227"/>
      <c r="I34" s="1946"/>
      <c r="K34" s="227"/>
      <c r="N34" s="1867"/>
      <c r="O34" s="1868"/>
      <c r="P34" s="1868"/>
    </row>
    <row r="35" spans="1:16" ht="15" customHeight="1">
      <c r="A35" s="1944"/>
      <c r="B35" s="2036" t="s">
        <v>986</v>
      </c>
      <c r="C35" s="2037">
        <f>+SUM(C21:C34)</f>
        <v>180255124</v>
      </c>
      <c r="D35" s="2037">
        <f>+SUM(D21:D34)</f>
        <v>175861083</v>
      </c>
      <c r="E35" s="217">
        <f>+SUM(E21:E33)</f>
        <v>180217971</v>
      </c>
      <c r="F35" s="217">
        <f>+SUM(F21:F33)</f>
        <v>0</v>
      </c>
      <c r="G35" s="217">
        <f>+SUM(G21:G33)</f>
        <v>180217971</v>
      </c>
      <c r="I35" s="217">
        <f>+SUM(I21:I33)</f>
        <v>172774208</v>
      </c>
      <c r="J35" s="217">
        <f>+SUM(J21:J33)</f>
        <v>0</v>
      </c>
      <c r="K35" s="217">
        <f>+SUM(K21:K33)</f>
        <v>172774208</v>
      </c>
      <c r="N35" s="1875" t="s">
        <v>986</v>
      </c>
      <c r="O35" s="1876">
        <v>175861083</v>
      </c>
      <c r="P35" s="1876">
        <v>172774208</v>
      </c>
    </row>
    <row r="36" spans="1:16">
      <c r="C36" s="1066">
        <f>+C35-C6</f>
        <v>0</v>
      </c>
      <c r="D36" s="1066">
        <f>+D35-E6</f>
        <v>0</v>
      </c>
    </row>
    <row r="37" spans="1:16" ht="24.75" thickBot="1">
      <c r="B37" s="39" t="s">
        <v>1617</v>
      </c>
      <c r="C37" s="40"/>
      <c r="D37" s="40"/>
      <c r="K37" s="1066">
        <f>+K35-E6</f>
        <v>-3086875</v>
      </c>
    </row>
    <row r="38" spans="1:16" ht="15" customHeight="1">
      <c r="B38" s="2852" t="s">
        <v>1618</v>
      </c>
      <c r="C38" s="215">
        <f>+C19</f>
        <v>45565</v>
      </c>
      <c r="D38" s="215">
        <f>+D19</f>
        <v>45291</v>
      </c>
      <c r="N38" s="2845" t="s">
        <v>1618</v>
      </c>
      <c r="O38" s="1553">
        <v>45291</v>
      </c>
      <c r="P38" s="1553">
        <v>44926</v>
      </c>
    </row>
    <row r="39" spans="1:16" ht="15" customHeight="1" thickBot="1">
      <c r="B39" s="2853"/>
      <c r="C39" s="38" t="s">
        <v>967</v>
      </c>
      <c r="D39" s="38" t="s">
        <v>967</v>
      </c>
      <c r="E39" s="1813"/>
      <c r="N39" s="2846"/>
      <c r="O39" s="1874" t="s">
        <v>967</v>
      </c>
      <c r="P39" s="1874" t="s">
        <v>967</v>
      </c>
    </row>
    <row r="40" spans="1:16" ht="15" customHeight="1">
      <c r="B40" s="2533" t="s">
        <v>3063</v>
      </c>
      <c r="C40" s="2534">
        <v>105429400</v>
      </c>
      <c r="D40" s="2534">
        <v>0</v>
      </c>
      <c r="E40" s="1813"/>
      <c r="N40" s="2506"/>
      <c r="O40" s="1551"/>
      <c r="P40" s="1551"/>
    </row>
    <row r="41" spans="1:16" ht="15" customHeight="1">
      <c r="A41" s="1944" t="s">
        <v>1620</v>
      </c>
      <c r="B41" s="2038" t="s">
        <v>1620</v>
      </c>
      <c r="C41" s="2039">
        <f>+G41</f>
        <v>60122068</v>
      </c>
      <c r="D41" s="2039">
        <v>60122068</v>
      </c>
      <c r="E41" s="1948">
        <v>60122068</v>
      </c>
      <c r="G41" s="227">
        <f t="shared" ref="G41:G48" si="3">+F41+E41</f>
        <v>60122068</v>
      </c>
      <c r="H41" s="32">
        <v>-774800</v>
      </c>
      <c r="I41" s="1868">
        <v>60122068</v>
      </c>
      <c r="K41" s="227">
        <f t="shared" ref="K41:K47" si="4">+J41+I41</f>
        <v>60122068</v>
      </c>
      <c r="N41" s="1867" t="s">
        <v>1620</v>
      </c>
      <c r="O41" s="1868">
        <v>60122068</v>
      </c>
      <c r="P41" s="1868">
        <v>60122068</v>
      </c>
    </row>
    <row r="42" spans="1:16" ht="15" customHeight="1">
      <c r="A42" s="1944" t="s">
        <v>2102</v>
      </c>
      <c r="B42" s="2038" t="s">
        <v>2102</v>
      </c>
      <c r="C42" s="2039">
        <f t="shared" ref="C42:C48" si="5">+G42</f>
        <v>45611780</v>
      </c>
      <c r="D42" s="2039">
        <v>45611780</v>
      </c>
      <c r="E42" s="1948">
        <v>45611780</v>
      </c>
      <c r="G42" s="227">
        <f t="shared" si="3"/>
        <v>45611780</v>
      </c>
      <c r="H42" s="32">
        <v>88680</v>
      </c>
      <c r="I42" s="1868">
        <v>45611780</v>
      </c>
      <c r="K42" s="227">
        <f t="shared" si="4"/>
        <v>45611780</v>
      </c>
      <c r="N42" s="1867" t="s">
        <v>2102</v>
      </c>
      <c r="O42" s="1868">
        <v>45611780</v>
      </c>
      <c r="P42" s="1868">
        <v>45611780</v>
      </c>
    </row>
    <row r="43" spans="1:16" ht="15" customHeight="1">
      <c r="A43" s="1944" t="s">
        <v>2101</v>
      </c>
      <c r="B43" s="2038" t="s">
        <v>2101</v>
      </c>
      <c r="C43" s="2039">
        <f t="shared" si="5"/>
        <v>22484085</v>
      </c>
      <c r="D43" s="2039">
        <v>22484085</v>
      </c>
      <c r="E43" s="1948">
        <v>22484085</v>
      </c>
      <c r="G43" s="227">
        <f t="shared" si="3"/>
        <v>22484085</v>
      </c>
      <c r="H43" s="32">
        <v>-1599049</v>
      </c>
      <c r="I43" s="1868">
        <v>22484085</v>
      </c>
      <c r="J43" s="32"/>
      <c r="K43" s="227">
        <f t="shared" si="4"/>
        <v>22484085</v>
      </c>
      <c r="N43" s="1867" t="s">
        <v>2101</v>
      </c>
      <c r="O43" s="1868">
        <v>22484085</v>
      </c>
      <c r="P43" s="1868">
        <v>22484085</v>
      </c>
    </row>
    <row r="44" spans="1:16" ht="15" customHeight="1">
      <c r="A44" s="1944" t="s">
        <v>1611</v>
      </c>
      <c r="B44" s="2038" t="s">
        <v>1611</v>
      </c>
      <c r="C44" s="2039">
        <f t="shared" si="5"/>
        <v>1547259</v>
      </c>
      <c r="D44" s="2039">
        <v>1275198</v>
      </c>
      <c r="E44" s="163">
        <v>1547259</v>
      </c>
      <c r="G44" s="227">
        <f t="shared" si="3"/>
        <v>1547259</v>
      </c>
      <c r="H44" s="32">
        <v>-56576</v>
      </c>
      <c r="I44" s="1868">
        <v>1498893</v>
      </c>
      <c r="J44" s="32"/>
      <c r="K44" s="227">
        <f t="shared" si="4"/>
        <v>1498893</v>
      </c>
      <c r="N44" s="1867" t="s">
        <v>1611</v>
      </c>
      <c r="O44" s="1868">
        <v>1275198</v>
      </c>
      <c r="P44" s="1868">
        <v>1498893</v>
      </c>
    </row>
    <row r="45" spans="1:16" ht="15" customHeight="1">
      <c r="A45" s="1944" t="s">
        <v>1621</v>
      </c>
      <c r="B45" s="2038" t="s">
        <v>1621</v>
      </c>
      <c r="C45" s="2039">
        <f t="shared" si="5"/>
        <v>1041914</v>
      </c>
      <c r="D45" s="2039">
        <v>1246515</v>
      </c>
      <c r="E45" s="163">
        <v>1041914</v>
      </c>
      <c r="G45" s="227">
        <f t="shared" si="3"/>
        <v>1041914</v>
      </c>
      <c r="H45" s="32">
        <v>-220412</v>
      </c>
      <c r="I45" s="1868">
        <v>1075076</v>
      </c>
      <c r="K45" s="227">
        <f t="shared" si="4"/>
        <v>1075076</v>
      </c>
      <c r="N45" s="1867" t="s">
        <v>1621</v>
      </c>
      <c r="O45" s="1868">
        <v>1246515</v>
      </c>
      <c r="P45" s="1868">
        <v>1075076</v>
      </c>
    </row>
    <row r="46" spans="1:16" ht="15" customHeight="1">
      <c r="A46" s="1944" t="s">
        <v>1619</v>
      </c>
      <c r="B46" s="2038" t="s">
        <v>1619</v>
      </c>
      <c r="C46" s="2039">
        <f t="shared" si="5"/>
        <v>387430.679</v>
      </c>
      <c r="D46" s="2039">
        <v>387429.679</v>
      </c>
      <c r="E46" s="163">
        <v>114266</v>
      </c>
      <c r="F46" s="1878">
        <f>-'[37]N15 Impuestos Dif. (2)'!$F$45</f>
        <v>273164.679</v>
      </c>
      <c r="G46" s="227">
        <f t="shared" si="3"/>
        <v>387430.679</v>
      </c>
      <c r="H46" s="32">
        <v>1</v>
      </c>
      <c r="I46" s="1868">
        <v>114266</v>
      </c>
      <c r="J46" s="21">
        <f>-K51/1000</f>
        <v>242795.45</v>
      </c>
      <c r="K46" s="227">
        <f t="shared" si="4"/>
        <v>357061.45</v>
      </c>
      <c r="N46" s="1867" t="s">
        <v>1619</v>
      </c>
      <c r="O46" s="1868">
        <v>114266</v>
      </c>
      <c r="P46" s="1868">
        <v>114266</v>
      </c>
    </row>
    <row r="47" spans="1:16" ht="15" hidden="1" customHeight="1">
      <c r="A47" s="1944" t="s">
        <v>2585</v>
      </c>
      <c r="B47" s="2040" t="s">
        <v>2585</v>
      </c>
      <c r="C47" s="2041">
        <f t="shared" si="5"/>
        <v>0</v>
      </c>
      <c r="D47" s="2041"/>
      <c r="E47" s="163">
        <v>0</v>
      </c>
      <c r="G47" s="227">
        <f t="shared" si="3"/>
        <v>0</v>
      </c>
      <c r="H47" s="32">
        <v>0</v>
      </c>
      <c r="I47" s="1868">
        <v>3882</v>
      </c>
      <c r="K47" s="227">
        <f t="shared" si="4"/>
        <v>3882</v>
      </c>
      <c r="N47" s="1867" t="s">
        <v>1121</v>
      </c>
      <c r="O47" s="1868">
        <v>3882</v>
      </c>
      <c r="P47" s="1868">
        <v>3882</v>
      </c>
    </row>
    <row r="48" spans="1:16" ht="15" customHeight="1">
      <c r="A48" s="1944"/>
      <c r="B48" s="2042" t="s">
        <v>1121</v>
      </c>
      <c r="C48" s="1947">
        <f t="shared" si="5"/>
        <v>3882</v>
      </c>
      <c r="D48" s="1947">
        <v>3882</v>
      </c>
      <c r="E48" s="1948">
        <v>3882</v>
      </c>
      <c r="G48" s="227">
        <f t="shared" si="3"/>
        <v>3882</v>
      </c>
      <c r="H48" s="32">
        <v>4</v>
      </c>
      <c r="I48" s="1946"/>
      <c r="K48" s="227"/>
      <c r="N48" s="1945"/>
      <c r="O48" s="1946"/>
      <c r="P48" s="1946"/>
    </row>
    <row r="49" spans="1:16" ht="15" customHeight="1">
      <c r="A49" s="1944" t="s">
        <v>1121</v>
      </c>
      <c r="B49" s="218" t="s">
        <v>1618</v>
      </c>
      <c r="C49" s="219">
        <f>+SUM(C40:C48)</f>
        <v>236627818.67899999</v>
      </c>
      <c r="D49" s="219">
        <f>+SUM(D41:D48)</f>
        <v>131130957.67900001</v>
      </c>
      <c r="E49" s="219">
        <f>+SUM(E41:E47)</f>
        <v>130921372</v>
      </c>
      <c r="F49" s="219">
        <f>+SUM(F41:F47)</f>
        <v>273164.679</v>
      </c>
      <c r="G49" s="219">
        <f>+SUM(G41:G47)</f>
        <v>131194536.67900001</v>
      </c>
      <c r="H49" s="32">
        <f>SUM(H41:H48)</f>
        <v>-2562152</v>
      </c>
      <c r="I49" s="219">
        <f>+SUM(I41:I47)</f>
        <v>130910050</v>
      </c>
      <c r="J49" s="219">
        <f>+SUM(J41:J47)</f>
        <v>242795.45</v>
      </c>
      <c r="K49" s="219">
        <f>+SUM(K41:K47)</f>
        <v>131152845.45</v>
      </c>
      <c r="O49" s="1066">
        <f>SUM(O41:O47)</f>
        <v>130857794</v>
      </c>
      <c r="P49" s="1066">
        <f>SUM(P41:P47)</f>
        <v>130910050</v>
      </c>
    </row>
    <row r="51" spans="1:16" ht="15" customHeight="1" thickBot="1">
      <c r="B51" s="41" t="s">
        <v>1603</v>
      </c>
      <c r="C51" s="42">
        <f>+C35-C49</f>
        <v>-56372694.67899999</v>
      </c>
      <c r="D51" s="42">
        <f>+D35-D49</f>
        <v>44730125.320999995</v>
      </c>
      <c r="E51" s="1813">
        <f>+D49-C49</f>
        <v>-105496860.99999999</v>
      </c>
      <c r="H51" s="1674">
        <v>-273164679</v>
      </c>
      <c r="K51" s="1018">
        <v>-242795450</v>
      </c>
    </row>
    <row r="52" spans="1:16">
      <c r="C52" s="32">
        <f>C51-C16</f>
        <v>0.32100000977516174</v>
      </c>
      <c r="D52" s="32">
        <f>D51-D16</f>
        <v>0.32099999487400055</v>
      </c>
    </row>
    <row r="54" spans="1:16">
      <c r="B54" s="2857" t="s">
        <v>1622</v>
      </c>
      <c r="C54" s="215">
        <f>+C38</f>
        <v>45565</v>
      </c>
      <c r="D54" s="215">
        <f>+D38</f>
        <v>45291</v>
      </c>
    </row>
    <row r="55" spans="1:16">
      <c r="B55" s="2858"/>
      <c r="C55" s="38" t="s">
        <v>967</v>
      </c>
      <c r="D55" s="38" t="s">
        <v>967</v>
      </c>
    </row>
    <row r="56" spans="1:16">
      <c r="B56" s="1020" t="s">
        <v>1623</v>
      </c>
      <c r="C56" s="1608">
        <f>+D61</f>
        <v>175861083</v>
      </c>
      <c r="D56" s="1608">
        <v>172774208</v>
      </c>
      <c r="E56" s="1807">
        <v>175861083</v>
      </c>
      <c r="F56" s="1807">
        <v>0</v>
      </c>
    </row>
    <row r="57" spans="1:16">
      <c r="B57" s="1021" t="s">
        <v>1624</v>
      </c>
      <c r="C57" s="1603">
        <f>+E57</f>
        <v>79220</v>
      </c>
      <c r="D57" s="1603">
        <v>142616965</v>
      </c>
      <c r="E57" s="1807">
        <v>79220</v>
      </c>
      <c r="F57" s="1807">
        <v>0</v>
      </c>
    </row>
    <row r="58" spans="1:16" ht="24">
      <c r="B58" s="1022" t="s">
        <v>1625</v>
      </c>
      <c r="C58" s="1603">
        <f>+E58</f>
        <v>2547217</v>
      </c>
      <c r="D58" s="1603">
        <f>-139607321-74544</f>
        <v>-139681865</v>
      </c>
      <c r="E58" s="1814">
        <v>2547217</v>
      </c>
      <c r="F58" s="1813">
        <v>0</v>
      </c>
    </row>
    <row r="59" spans="1:16">
      <c r="B59" s="1021" t="s">
        <v>1626</v>
      </c>
      <c r="C59" s="1603">
        <f>+E59</f>
        <v>1767604</v>
      </c>
      <c r="D59" s="1603">
        <v>151775</v>
      </c>
      <c r="E59" s="1807">
        <v>1767604</v>
      </c>
      <c r="F59" s="1807">
        <v>0</v>
      </c>
    </row>
    <row r="60" spans="1:16">
      <c r="B60" s="1020" t="s">
        <v>1627</v>
      </c>
      <c r="C60" s="1604">
        <f>SUM(C57:C59)</f>
        <v>4394041</v>
      </c>
      <c r="D60" s="1604">
        <f>SUM(D57:D59)</f>
        <v>3086875</v>
      </c>
      <c r="E60" s="1807">
        <v>4394041</v>
      </c>
      <c r="F60" s="1807">
        <v>0</v>
      </c>
    </row>
    <row r="61" spans="1:16">
      <c r="B61" s="1611" t="s">
        <v>1628</v>
      </c>
      <c r="C61" s="220">
        <f>+C56+C60</f>
        <v>180255124</v>
      </c>
      <c r="D61" s="220">
        <f>+D56+D60</f>
        <v>175861083</v>
      </c>
      <c r="E61" s="1807">
        <v>180255124</v>
      </c>
      <c r="F61" s="1949">
        <v>0</v>
      </c>
    </row>
    <row r="62" spans="1:16">
      <c r="B62" s="37"/>
      <c r="C62" s="43">
        <f>+C61-C35</f>
        <v>0</v>
      </c>
      <c r="D62" s="43">
        <f>+D61-D35</f>
        <v>0</v>
      </c>
    </row>
    <row r="63" spans="1:16">
      <c r="B63" s="2857" t="s">
        <v>1629</v>
      </c>
      <c r="C63" s="215">
        <f>+C54</f>
        <v>45565</v>
      </c>
      <c r="D63" s="215">
        <f>+D54</f>
        <v>45291</v>
      </c>
    </row>
    <row r="64" spans="1:16">
      <c r="B64" s="2858"/>
      <c r="C64" s="38" t="s">
        <v>967</v>
      </c>
      <c r="D64" s="38" t="s">
        <v>967</v>
      </c>
    </row>
    <row r="65" spans="2:14">
      <c r="B65" s="1023" t="s">
        <v>1630</v>
      </c>
      <c r="C65" s="1610">
        <f>+D69</f>
        <v>131130958</v>
      </c>
      <c r="D65" s="1610">
        <v>131152845</v>
      </c>
    </row>
    <row r="66" spans="2:14">
      <c r="B66" s="1025" t="s">
        <v>1631</v>
      </c>
      <c r="C66" s="1556">
        <f>+C49-D49-C67</f>
        <v>105496860.99999999</v>
      </c>
      <c r="D66" s="1556">
        <f>52657-74544</f>
        <v>-21887</v>
      </c>
    </row>
    <row r="67" spans="2:14" ht="24" hidden="1" customHeight="1">
      <c r="B67" s="1025" t="s">
        <v>1632</v>
      </c>
      <c r="C67" s="1610"/>
      <c r="D67" s="1610"/>
    </row>
    <row r="68" spans="2:14" hidden="1">
      <c r="B68" s="1023" t="s">
        <v>1633</v>
      </c>
      <c r="C68" s="1024">
        <f>+C66+C67</f>
        <v>105496860.99999999</v>
      </c>
      <c r="D68" s="1024">
        <f>+D66</f>
        <v>-21887</v>
      </c>
      <c r="G68" s="1066">
        <v>177065000</v>
      </c>
    </row>
    <row r="69" spans="2:14">
      <c r="B69" s="216" t="s">
        <v>1634</v>
      </c>
      <c r="C69" s="217">
        <f>+C65+C68</f>
        <v>236627819</v>
      </c>
      <c r="D69" s="217">
        <f>+D65+D68</f>
        <v>131130958</v>
      </c>
      <c r="E69" s="1813"/>
    </row>
    <row r="70" spans="2:14">
      <c r="B70" s="37"/>
      <c r="C70" s="43">
        <f>+C69-C49</f>
        <v>0.32100000977516174</v>
      </c>
      <c r="D70" s="43">
        <f>+D69-D49</f>
        <v>0.32099999487400055</v>
      </c>
    </row>
    <row r="71" spans="2:14" ht="24">
      <c r="B71" s="2852" t="s">
        <v>1635</v>
      </c>
      <c r="C71" s="215">
        <f>+C63</f>
        <v>45565</v>
      </c>
      <c r="D71" s="215">
        <f>+Resultado!E2</f>
        <v>45199</v>
      </c>
      <c r="E71" s="215" t="str">
        <f>[19]Resultado!F2</f>
        <v>01-07-2024
30-09-2024</v>
      </c>
      <c r="F71" s="215" t="str">
        <f>[19]Resultado!G2</f>
        <v>01-07-2023
30-09-2023</v>
      </c>
      <c r="H71" s="215">
        <v>45473</v>
      </c>
      <c r="I71" s="215">
        <v>45107</v>
      </c>
      <c r="L71" s="1815"/>
      <c r="M71" s="1816"/>
      <c r="N71" s="1816"/>
    </row>
    <row r="72" spans="2:14">
      <c r="B72" s="2853"/>
      <c r="C72" s="38" t="s">
        <v>967</v>
      </c>
      <c r="D72" s="38" t="s">
        <v>967</v>
      </c>
      <c r="E72" s="38" t="s">
        <v>967</v>
      </c>
      <c r="F72" s="38" t="s">
        <v>967</v>
      </c>
      <c r="H72" s="38" t="s">
        <v>967</v>
      </c>
      <c r="I72" s="38" t="s">
        <v>967</v>
      </c>
      <c r="L72" s="1817" t="s">
        <v>2552</v>
      </c>
      <c r="M72" s="1818" t="s">
        <v>2191</v>
      </c>
      <c r="N72" s="1818" t="s">
        <v>2553</v>
      </c>
    </row>
    <row r="73" spans="2:14" ht="15" customHeight="1">
      <c r="B73" s="1025" t="s">
        <v>1636</v>
      </c>
      <c r="C73" s="1556">
        <f>+N73</f>
        <v>-28673311</v>
      </c>
      <c r="D73" s="1556">
        <v>-26748544</v>
      </c>
      <c r="E73" s="1556">
        <f>+C73-H73</f>
        <v>-3376919</v>
      </c>
      <c r="F73" s="1556">
        <f>+D73-I73</f>
        <v>-5344196</v>
      </c>
      <c r="H73" s="1556">
        <v>-25296392</v>
      </c>
      <c r="I73" s="1556">
        <v>-21404348</v>
      </c>
      <c r="L73" s="1819">
        <v>-28673311</v>
      </c>
      <c r="M73" s="1820"/>
      <c r="N73" s="1820">
        <f>SUM(L73:M73)</f>
        <v>-28673311</v>
      </c>
    </row>
    <row r="74" spans="2:14" ht="15" customHeight="1">
      <c r="B74" s="1025" t="s">
        <v>1637</v>
      </c>
      <c r="C74" s="1607">
        <f>+N74</f>
        <v>99120</v>
      </c>
      <c r="D74" s="1607">
        <v>805</v>
      </c>
      <c r="E74" s="163">
        <f>+C74-H74</f>
        <v>0</v>
      </c>
      <c r="F74" s="1607">
        <f>+D74-I74</f>
        <v>-31168</v>
      </c>
      <c r="H74" s="1607">
        <v>99120</v>
      </c>
      <c r="I74" s="1607">
        <v>31973</v>
      </c>
      <c r="L74" s="1819">
        <v>99120</v>
      </c>
      <c r="M74" s="1807"/>
      <c r="N74" s="1820">
        <f>SUM(L74:M74)</f>
        <v>99120</v>
      </c>
    </row>
    <row r="75" spans="2:14" ht="15" customHeight="1">
      <c r="B75" s="1023" t="s">
        <v>1638</v>
      </c>
      <c r="C75" s="1024">
        <f>SUM(C73:C74)</f>
        <v>-28574191</v>
      </c>
      <c r="D75" s="1024">
        <f>SUM(D73:D74)</f>
        <v>-26747739</v>
      </c>
      <c r="E75" s="1024">
        <f t="shared" ref="E75" si="6">+SUM(E73:E74)</f>
        <v>-3376919</v>
      </c>
      <c r="F75" s="1024">
        <v>-5375364</v>
      </c>
      <c r="H75" s="1024">
        <v>-25197272</v>
      </c>
      <c r="I75" s="1024">
        <v>-21372375</v>
      </c>
      <c r="L75" s="1024">
        <v>-28574191</v>
      </c>
      <c r="M75" s="1024">
        <f>SUM(M73:M74)</f>
        <v>0</v>
      </c>
      <c r="N75" s="1608">
        <f>SUM(N73:N74)</f>
        <v>-28574191</v>
      </c>
    </row>
    <row r="76" spans="2:14" ht="15" customHeight="1">
      <c r="B76" s="1025" t="s">
        <v>2158</v>
      </c>
      <c r="C76" s="163">
        <f>+N76</f>
        <v>0</v>
      </c>
      <c r="D76" s="1607">
        <v>15467</v>
      </c>
      <c r="E76" s="163">
        <f t="shared" ref="E76:F80" si="7">+C76-H76</f>
        <v>0</v>
      </c>
      <c r="F76" s="1607">
        <f t="shared" si="7"/>
        <v>-98229</v>
      </c>
      <c r="H76" s="1607">
        <v>0</v>
      </c>
      <c r="I76" s="1607">
        <v>113696</v>
      </c>
      <c r="L76" s="1819"/>
      <c r="M76" s="1820"/>
      <c r="N76" s="1820">
        <f>SUM(L76:M76)</f>
        <v>0</v>
      </c>
    </row>
    <row r="77" spans="2:14" ht="24">
      <c r="B77" s="1025" t="s">
        <v>1639</v>
      </c>
      <c r="C77" s="1607">
        <f>+N77</f>
        <v>4326581</v>
      </c>
      <c r="D77" s="1607">
        <v>1687714</v>
      </c>
      <c r="E77" s="1607">
        <f t="shared" si="7"/>
        <v>782275</v>
      </c>
      <c r="F77" s="1607">
        <f t="shared" si="7"/>
        <v>-1696007</v>
      </c>
      <c r="H77" s="1607">
        <v>3544306</v>
      </c>
      <c r="I77" s="1607">
        <v>3383721</v>
      </c>
      <c r="L77" s="163">
        <v>4326581</v>
      </c>
      <c r="M77" s="1820"/>
      <c r="N77" s="1820">
        <f>SUM(L77:M77)</f>
        <v>4326581</v>
      </c>
    </row>
    <row r="78" spans="2:14" ht="15" customHeight="1">
      <c r="B78" s="1025" t="s">
        <v>1640</v>
      </c>
      <c r="C78" s="1556">
        <f>+N78</f>
        <v>-87923</v>
      </c>
      <c r="D78" s="1556">
        <v>-87262</v>
      </c>
      <c r="E78" s="1556">
        <f t="shared" si="7"/>
        <v>-22391.786</v>
      </c>
      <c r="F78" s="1556">
        <f t="shared" si="7"/>
        <v>2957</v>
      </c>
      <c r="H78" s="1556">
        <v>-65531.214</v>
      </c>
      <c r="I78" s="1556">
        <v>-90219</v>
      </c>
      <c r="L78" s="1819">
        <v>-81315</v>
      </c>
      <c r="M78" s="1820">
        <f>+'[38]N15 Impuestos Dif.'!$I$77+884</f>
        <v>-6608</v>
      </c>
      <c r="N78" s="1820">
        <f>SUM(L78:M78)</f>
        <v>-87923</v>
      </c>
    </row>
    <row r="79" spans="2:14" ht="15" customHeight="1" thickBot="1">
      <c r="B79" s="1023" t="s">
        <v>1641</v>
      </c>
      <c r="C79" s="1609">
        <f>SUM(C76:C78)</f>
        <v>4238658</v>
      </c>
      <c r="D79" s="1609">
        <f>SUM(D76:D78)</f>
        <v>1615919</v>
      </c>
      <c r="E79" s="1609">
        <f t="shared" si="7"/>
        <v>759883.21400000015</v>
      </c>
      <c r="F79" s="1609">
        <f t="shared" si="7"/>
        <v>-1791279</v>
      </c>
      <c r="H79" s="1609">
        <v>3478774.7859999998</v>
      </c>
      <c r="I79" s="1609">
        <v>3407198</v>
      </c>
      <c r="L79" s="1609">
        <f>SUM(L76:L78)</f>
        <v>4245266</v>
      </c>
      <c r="M79" s="1609">
        <f>SUM(M76:M78)</f>
        <v>-6608</v>
      </c>
      <c r="N79" s="1609">
        <f>SUM(N76:N78)</f>
        <v>4238658</v>
      </c>
    </row>
    <row r="80" spans="2:14" ht="15" customHeight="1">
      <c r="B80" s="216" t="s">
        <v>1642</v>
      </c>
      <c r="C80" s="217">
        <f>+C75+C79</f>
        <v>-24335533</v>
      </c>
      <c r="D80" s="217">
        <f>+D75+D79</f>
        <v>-25131820</v>
      </c>
      <c r="E80" s="217">
        <f t="shared" si="7"/>
        <v>-2617035.7859999985</v>
      </c>
      <c r="F80" s="217">
        <f t="shared" si="7"/>
        <v>-7166643</v>
      </c>
      <c r="H80" s="217">
        <v>-21718497.214000002</v>
      </c>
      <c r="I80" s="217">
        <v>-17965177</v>
      </c>
      <c r="L80" s="217">
        <f>+L75+L79</f>
        <v>-24328925</v>
      </c>
      <c r="M80" s="217">
        <f>+M75+M79</f>
        <v>-6608</v>
      </c>
      <c r="N80" s="217">
        <f>+N75+N79</f>
        <v>-24335533</v>
      </c>
    </row>
    <row r="81" spans="2:15">
      <c r="B81" s="37"/>
      <c r="C81" s="44">
        <f>+C80-Resultado!D18</f>
        <v>0</v>
      </c>
      <c r="D81" s="44">
        <f>+D80-Resultado!E18</f>
        <v>0</v>
      </c>
      <c r="E81" s="44">
        <f>+E80-Resultado!F18</f>
        <v>0.21400000154972076</v>
      </c>
      <c r="F81" s="44">
        <f>+F80-Resultado!G18</f>
        <v>0</v>
      </c>
      <c r="G81" s="1693">
        <f>+N80-Resultado!D18</f>
        <v>0</v>
      </c>
      <c r="H81" s="1684"/>
      <c r="I81" s="1684"/>
      <c r="J81" s="1684"/>
      <c r="K81" s="1684"/>
    </row>
    <row r="82" spans="2:15" ht="12.75" thickBot="1"/>
    <row r="83" spans="2:15" ht="36">
      <c r="B83" s="2852" t="s">
        <v>1652</v>
      </c>
      <c r="C83" s="215">
        <f>+C71</f>
        <v>45565</v>
      </c>
      <c r="D83" s="215">
        <f>+D71</f>
        <v>45199</v>
      </c>
      <c r="E83" s="215" t="s">
        <v>2739</v>
      </c>
      <c r="F83" s="215" t="s">
        <v>2439</v>
      </c>
      <c r="H83" s="215">
        <v>45473</v>
      </c>
      <c r="I83" s="215">
        <v>45107</v>
      </c>
      <c r="L83" s="1825" t="s">
        <v>2543</v>
      </c>
      <c r="M83" s="1825" t="s">
        <v>2543</v>
      </c>
      <c r="N83" s="1684"/>
      <c r="O83" s="1694" t="e">
        <f>+#REF!</f>
        <v>#REF!</v>
      </c>
    </row>
    <row r="84" spans="2:15">
      <c r="B84" s="2853"/>
      <c r="C84" s="38" t="s">
        <v>967</v>
      </c>
      <c r="D84" s="38" t="s">
        <v>967</v>
      </c>
      <c r="E84" s="38" t="s">
        <v>967</v>
      </c>
      <c r="F84" s="38" t="s">
        <v>967</v>
      </c>
      <c r="H84" s="38" t="s">
        <v>967</v>
      </c>
      <c r="I84" s="38" t="s">
        <v>967</v>
      </c>
      <c r="L84" s="1817">
        <v>2024</v>
      </c>
      <c r="M84" s="1817">
        <v>2023</v>
      </c>
      <c r="N84" s="1684"/>
      <c r="O84" s="1685" t="s">
        <v>967</v>
      </c>
    </row>
    <row r="85" spans="2:15" ht="15" customHeight="1">
      <c r="B85" s="1027" t="s">
        <v>1643</v>
      </c>
      <c r="C85" s="1697">
        <f>-L86</f>
        <v>-30853965.690000001</v>
      </c>
      <c r="D85" s="1697">
        <v>-32858760</v>
      </c>
      <c r="E85" s="1697">
        <f>+C85-H85</f>
        <v>-4629811.7699999996</v>
      </c>
      <c r="F85" s="1697">
        <f>+D85-I85</f>
        <v>-8117606</v>
      </c>
      <c r="H85" s="1697">
        <v>-26224153.920000002</v>
      </c>
      <c r="I85" s="1697">
        <v>-24741154</v>
      </c>
      <c r="L85" s="1822">
        <f>+Resultado!D17</f>
        <v>114273947</v>
      </c>
      <c r="M85" s="1822">
        <f>+Resultado!E17</f>
        <v>120276827</v>
      </c>
      <c r="N85" s="1689">
        <v>-35997392</v>
      </c>
      <c r="O85" s="1687">
        <v>-10987391</v>
      </c>
    </row>
    <row r="86" spans="2:15" ht="15" customHeight="1">
      <c r="B86" s="1028" t="s">
        <v>1644</v>
      </c>
      <c r="C86" s="1556">
        <v>7387010</v>
      </c>
      <c r="D86" s="1556">
        <v>7435031</v>
      </c>
      <c r="E86" s="1947">
        <f t="shared" ref="E86:E90" si="8">+C86-H86</f>
        <v>2343546</v>
      </c>
      <c r="F86" s="1947">
        <f t="shared" ref="F86:F90" si="9">+D86-I86</f>
        <v>930228</v>
      </c>
      <c r="H86" s="1556">
        <v>5043464</v>
      </c>
      <c r="I86" s="1556">
        <v>6504803</v>
      </c>
      <c r="L86" s="1826">
        <f>+L85*C95</f>
        <v>30853965.690000001</v>
      </c>
      <c r="M86" s="1826">
        <f>+M85*D95</f>
        <v>32474743.290000003</v>
      </c>
      <c r="N86" s="1686">
        <v>7351363</v>
      </c>
      <c r="O86" s="1687">
        <v>14267519</v>
      </c>
    </row>
    <row r="87" spans="2:15" ht="15" customHeight="1">
      <c r="B87" s="1028" t="s">
        <v>1645</v>
      </c>
      <c r="C87" s="1556">
        <v>-81315</v>
      </c>
      <c r="D87" s="1556">
        <v>-87262</v>
      </c>
      <c r="E87" s="1947">
        <f t="shared" si="8"/>
        <v>-21523</v>
      </c>
      <c r="F87" s="1947">
        <f t="shared" si="9"/>
        <v>2957</v>
      </c>
      <c r="H87" s="1556">
        <v>-59792</v>
      </c>
      <c r="I87" s="1556">
        <v>-90219</v>
      </c>
      <c r="L87" s="1826"/>
      <c r="M87" s="1826"/>
      <c r="N87" s="1686">
        <v>-87262</v>
      </c>
      <c r="O87" s="1687">
        <v>-129882</v>
      </c>
    </row>
    <row r="88" spans="2:15" ht="15" customHeight="1">
      <c r="B88" s="1028" t="s">
        <v>1646</v>
      </c>
      <c r="C88" s="1556">
        <v>99120</v>
      </c>
      <c r="D88" s="1556">
        <v>-805</v>
      </c>
      <c r="E88" s="1947">
        <f t="shared" si="8"/>
        <v>0</v>
      </c>
      <c r="F88" s="1947">
        <f t="shared" si="9"/>
        <v>-32778</v>
      </c>
      <c r="H88" s="1556">
        <v>99120</v>
      </c>
      <c r="I88" s="1556">
        <v>31973</v>
      </c>
      <c r="L88" s="1826"/>
      <c r="M88" s="1826"/>
      <c r="N88" s="1688">
        <v>805</v>
      </c>
      <c r="O88" s="1687">
        <v>-623842</v>
      </c>
    </row>
    <row r="89" spans="2:15" ht="15" customHeight="1">
      <c r="B89" s="1028" t="s">
        <v>1647</v>
      </c>
      <c r="C89" s="1556">
        <f>-485970-400412</f>
        <v>-886382</v>
      </c>
      <c r="D89" s="1556">
        <v>379976</v>
      </c>
      <c r="E89" s="1947">
        <f t="shared" si="8"/>
        <v>-309247</v>
      </c>
      <c r="F89" s="1947">
        <f t="shared" si="9"/>
        <v>50556</v>
      </c>
      <c r="H89" s="1556">
        <v>-577135</v>
      </c>
      <c r="I89" s="1556">
        <v>329420</v>
      </c>
      <c r="L89" s="1826"/>
      <c r="M89" s="1826"/>
      <c r="N89" s="1686">
        <v>3516999</v>
      </c>
      <c r="O89" s="1687">
        <v>-30054</v>
      </c>
    </row>
    <row r="90" spans="2:15" ht="15" customHeight="1" thickBot="1">
      <c r="B90" s="1027" t="s">
        <v>1648</v>
      </c>
      <c r="C90" s="1024">
        <f>+SUM(C86:C89)</f>
        <v>6518433</v>
      </c>
      <c r="D90" s="1024">
        <f>+SUM(D86:D89)</f>
        <v>7726940</v>
      </c>
      <c r="E90" s="1697">
        <f t="shared" si="8"/>
        <v>2012776</v>
      </c>
      <c r="F90" s="1697">
        <f t="shared" si="9"/>
        <v>950963</v>
      </c>
      <c r="H90" s="1024">
        <v>4505657</v>
      </c>
      <c r="I90" s="1024">
        <v>6775977</v>
      </c>
      <c r="L90" s="1822"/>
      <c r="M90" s="1822"/>
      <c r="N90" s="1690">
        <v>10781905</v>
      </c>
      <c r="O90" s="1691">
        <f>+SUM(O86:O89)</f>
        <v>13483741</v>
      </c>
    </row>
    <row r="91" spans="2:15" ht="15" customHeight="1" thickBot="1">
      <c r="B91" s="1029" t="s">
        <v>1649</v>
      </c>
      <c r="C91" s="217">
        <f>+C85+C90</f>
        <v>-24335532.690000001</v>
      </c>
      <c r="D91" s="217">
        <f>+D85+D90</f>
        <v>-25131820</v>
      </c>
      <c r="E91" s="217">
        <f>+E85+E90</f>
        <v>-2617035.7699999996</v>
      </c>
      <c r="F91" s="217">
        <f>+F85+F90</f>
        <v>-7166643</v>
      </c>
      <c r="H91" s="217">
        <v>-21718496.920000002</v>
      </c>
      <c r="I91" s="217">
        <v>-17965177</v>
      </c>
      <c r="L91" s="1821"/>
      <c r="M91" s="1822"/>
      <c r="N91" s="1690">
        <v>-25215487</v>
      </c>
      <c r="O91" s="1692">
        <f>+O85+O90</f>
        <v>2496350</v>
      </c>
    </row>
    <row r="92" spans="2:15">
      <c r="B92" s="37"/>
      <c r="C92" s="44">
        <f>+C91-C80</f>
        <v>0.30999999865889549</v>
      </c>
      <c r="D92" s="44">
        <f>+D91-D80</f>
        <v>0</v>
      </c>
      <c r="E92" s="1823"/>
      <c r="F92" s="1823"/>
      <c r="G92" s="1684"/>
      <c r="H92" s="1684"/>
      <c r="I92" s="1684"/>
      <c r="J92" s="1684"/>
      <c r="K92" s="1684"/>
    </row>
    <row r="93" spans="2:15">
      <c r="B93" s="37"/>
      <c r="C93" s="37"/>
      <c r="D93" s="37"/>
      <c r="E93" s="1824"/>
      <c r="F93" s="1824"/>
      <c r="G93" s="1684"/>
      <c r="H93" s="1684"/>
      <c r="I93" s="1684"/>
      <c r="J93" s="1684"/>
      <c r="K93" s="1684"/>
    </row>
    <row r="94" spans="2:15">
      <c r="B94" s="221"/>
      <c r="C94" s="215">
        <f>+C83</f>
        <v>45565</v>
      </c>
      <c r="D94" s="215">
        <f>+D83</f>
        <v>45199</v>
      </c>
      <c r="E94" s="1847" t="s">
        <v>2544</v>
      </c>
      <c r="F94" s="1847" t="s">
        <v>2544</v>
      </c>
      <c r="G94" s="1684"/>
      <c r="H94" s="1684"/>
      <c r="I94" s="1684"/>
      <c r="J94" s="1684"/>
      <c r="K94" s="1684"/>
    </row>
    <row r="95" spans="2:15">
      <c r="B95" s="1026" t="s">
        <v>1650</v>
      </c>
      <c r="C95" s="1848">
        <v>0.27</v>
      </c>
      <c r="D95" s="1848">
        <v>0.27</v>
      </c>
      <c r="E95" s="1846">
        <f>+C95</f>
        <v>0.27</v>
      </c>
      <c r="F95" s="1846">
        <f>+D95</f>
        <v>0.27</v>
      </c>
      <c r="G95" s="1684"/>
      <c r="H95" s="1684"/>
      <c r="I95" s="1695">
        <f>+C85</f>
        <v>-30853965.690000001</v>
      </c>
      <c r="J95" s="1696">
        <v>0.27</v>
      </c>
      <c r="K95" s="1684"/>
    </row>
    <row r="96" spans="2:15">
      <c r="B96" s="1026" t="s">
        <v>1644</v>
      </c>
      <c r="C96" s="1850">
        <f>+E96</f>
        <v>-6.4642993385010145E-2</v>
      </c>
      <c r="D96" s="1850">
        <v>-7.0999999999999994E-2</v>
      </c>
      <c r="E96" s="1845">
        <f>-C86/$L$85</f>
        <v>-6.4642993385010145E-2</v>
      </c>
      <c r="F96" s="1845">
        <f>-D86/$M$85</f>
        <v>-6.181598887705942E-2</v>
      </c>
      <c r="G96" s="1684"/>
      <c r="H96" s="1684"/>
      <c r="I96" s="1684">
        <f>+I95*J96</f>
        <v>-30853965.690000001</v>
      </c>
      <c r="J96" s="1696">
        <v>1</v>
      </c>
      <c r="K96" s="1684"/>
    </row>
    <row r="97" spans="2:11">
      <c r="B97" s="1026" t="s">
        <v>1645</v>
      </c>
      <c r="C97" s="1849">
        <f>+E97</f>
        <v>7.1157951689548274E-4</v>
      </c>
      <c r="D97" s="1849">
        <v>1E-3</v>
      </c>
      <c r="E97" s="1845">
        <f>-C87/$L$85</f>
        <v>7.1157951689548274E-4</v>
      </c>
      <c r="F97" s="1845">
        <f>-D87/$M$85</f>
        <v>7.2550966114195883E-4</v>
      </c>
      <c r="G97" s="1684"/>
      <c r="H97" s="1684"/>
      <c r="I97" s="1684">
        <f>+I96/J95</f>
        <v>-114273947</v>
      </c>
      <c r="J97" s="1684"/>
      <c r="K97" s="1684"/>
    </row>
    <row r="98" spans="2:11" ht="14.25" customHeight="1">
      <c r="B98" s="1026" t="s">
        <v>1646</v>
      </c>
      <c r="C98" s="2321">
        <f>+E98</f>
        <v>-8.6738930965603214E-4</v>
      </c>
      <c r="D98" s="2321">
        <v>-2.9999999999999997E-4</v>
      </c>
      <c r="E98" s="1845">
        <f>-C88/$L$85</f>
        <v>-8.6738930965603214E-4</v>
      </c>
      <c r="F98" s="1845">
        <f>-D88/$M$85</f>
        <v>6.6928935529700994E-6</v>
      </c>
    </row>
    <row r="99" spans="2:11">
      <c r="B99" s="1026" t="s">
        <v>1647</v>
      </c>
      <c r="C99" s="2321">
        <f>+E99</f>
        <v>7.7566411528605028E-3</v>
      </c>
      <c r="D99" s="2321">
        <v>-3.5999999999999999E-3</v>
      </c>
      <c r="E99" s="1845">
        <f>-C89/$L$85</f>
        <v>7.7566411528605028E-3</v>
      </c>
      <c r="F99" s="1845">
        <f>-D89/$M$85</f>
        <v>-3.1591787834575982E-3</v>
      </c>
    </row>
    <row r="100" spans="2:11">
      <c r="B100" s="222" t="s">
        <v>1651</v>
      </c>
      <c r="C100" s="1614">
        <f>+SUM(C95:C99)</f>
        <v>0.21295783797508985</v>
      </c>
      <c r="D100" s="1614">
        <f>+SUM(D95:D99)</f>
        <v>0.19610000000000002</v>
      </c>
      <c r="E100" s="1846">
        <f>SUM(E95:E99)</f>
        <v>0.21295783797508985</v>
      </c>
      <c r="F100" s="1846">
        <f>SUM(F95:F99)</f>
        <v>0.20575703489417793</v>
      </c>
    </row>
    <row r="101" spans="2:11">
      <c r="E101" s="1824"/>
      <c r="F101" s="1824"/>
    </row>
    <row r="102" spans="2:11" ht="12.75" thickBot="1">
      <c r="E102" s="1824"/>
      <c r="F102" s="1824"/>
    </row>
    <row r="103" spans="2:11" ht="12.75" thickBot="1">
      <c r="B103" s="2854" t="s">
        <v>1653</v>
      </c>
      <c r="C103" s="2855"/>
      <c r="D103" s="2856"/>
      <c r="E103" s="1824"/>
      <c r="F103" s="1824"/>
    </row>
    <row r="104" spans="2:11" ht="12.75" thickBot="1">
      <c r="B104" s="1851" t="s">
        <v>1654</v>
      </c>
      <c r="C104" s="2187">
        <f>+C96+C97+C98+C99</f>
        <v>-5.7042162024910185E-2</v>
      </c>
      <c r="D104" s="1852">
        <f>+D96+D97+D98+D99</f>
        <v>-7.3899999999999993E-2</v>
      </c>
      <c r="E104" s="1824"/>
      <c r="F104" s="1824"/>
    </row>
    <row r="105" spans="2:11">
      <c r="E105" s="1824"/>
      <c r="F105" s="1824"/>
    </row>
    <row r="106" spans="2:11">
      <c r="C106" s="2188">
        <f>+C95/1</f>
        <v>0.27</v>
      </c>
      <c r="D106" s="2188">
        <f>+D95/1</f>
        <v>0.27</v>
      </c>
      <c r="E106" s="1824"/>
      <c r="F106" s="1824"/>
    </row>
    <row r="107" spans="2:11">
      <c r="C107" s="2188">
        <f>+C104/1</f>
        <v>-5.7042162024910185E-2</v>
      </c>
      <c r="D107" s="2188">
        <f>+D104/1</f>
        <v>-7.3899999999999993E-2</v>
      </c>
      <c r="E107" s="1824"/>
      <c r="F107" s="1824"/>
    </row>
    <row r="108" spans="2:11">
      <c r="E108" s="1824"/>
      <c r="F108" s="1824"/>
    </row>
    <row r="109" spans="2:11" ht="12.75" thickBot="1">
      <c r="E109" s="1824"/>
      <c r="F109" s="1824"/>
    </row>
    <row r="110" spans="2:11">
      <c r="B110" s="2847" t="s">
        <v>1635</v>
      </c>
      <c r="C110" s="2850">
        <f>+C94</f>
        <v>45565</v>
      </c>
      <c r="D110" s="2850">
        <f>+D94</f>
        <v>45199</v>
      </c>
      <c r="E110" s="1827"/>
      <c r="F110" s="1827"/>
    </row>
    <row r="111" spans="2:11">
      <c r="B111" s="2848"/>
      <c r="C111" s="2851"/>
      <c r="D111" s="2851"/>
      <c r="E111" s="1828"/>
      <c r="F111" s="1828"/>
    </row>
    <row r="112" spans="2:11" ht="12.75" thickBot="1">
      <c r="B112" s="2849"/>
      <c r="C112" s="1520" t="s">
        <v>967</v>
      </c>
      <c r="D112" s="1520" t="s">
        <v>967</v>
      </c>
      <c r="E112" s="1829"/>
      <c r="F112" s="1829"/>
    </row>
    <row r="113" spans="2:6" ht="12.75" thickBot="1">
      <c r="B113" s="1521" t="s">
        <v>1636</v>
      </c>
      <c r="C113" s="1271">
        <v>-21404348</v>
      </c>
      <c r="D113" s="1271">
        <v>-14781990</v>
      </c>
      <c r="E113" s="1830"/>
      <c r="F113" s="1831"/>
    </row>
    <row r="114" spans="2:6" ht="12.75" thickBot="1">
      <c r="B114" s="1521" t="s">
        <v>1637</v>
      </c>
      <c r="C114" s="1271">
        <v>31973</v>
      </c>
      <c r="D114" s="1271">
        <v>-623842</v>
      </c>
    </row>
    <row r="115" spans="2:6" ht="12.75" thickBot="1">
      <c r="B115" s="1522" t="s">
        <v>1638</v>
      </c>
      <c r="C115" s="1523">
        <f>+C114+C113</f>
        <v>-21372375</v>
      </c>
      <c r="D115" s="1523">
        <f>+D114+D113</f>
        <v>-15405832</v>
      </c>
    </row>
    <row r="116" spans="2:6" ht="12.75" thickBot="1">
      <c r="B116" s="1521" t="s">
        <v>2158</v>
      </c>
      <c r="C116" s="1271">
        <v>113696</v>
      </c>
      <c r="D116" s="1272"/>
    </row>
    <row r="117" spans="2:6" ht="24.75" thickBot="1">
      <c r="B117" s="1521" t="s">
        <v>1639</v>
      </c>
      <c r="C117" s="1271">
        <v>3383723</v>
      </c>
      <c r="D117" s="1271">
        <v>18032064</v>
      </c>
    </row>
    <row r="118" spans="2:6" ht="12.75" thickBot="1">
      <c r="B118" s="1521" t="s">
        <v>1640</v>
      </c>
      <c r="C118" s="1271">
        <v>-90220</v>
      </c>
      <c r="D118" s="1271">
        <v>-129882</v>
      </c>
    </row>
    <row r="119" spans="2:6" ht="12.75" thickBot="1">
      <c r="B119" s="1522" t="s">
        <v>1641</v>
      </c>
      <c r="C119" s="1523">
        <f>+C118+C117+C116</f>
        <v>3407199</v>
      </c>
      <c r="D119" s="1523">
        <f>+D118+D117+D116</f>
        <v>17902182</v>
      </c>
    </row>
    <row r="120" spans="2:6" ht="12.75" thickBot="1">
      <c r="B120" s="1524" t="s">
        <v>1642</v>
      </c>
      <c r="C120" s="1525">
        <f>+C119+C115</f>
        <v>-17965176</v>
      </c>
      <c r="D120" s="1525">
        <f>+D119+D115</f>
        <v>2496350</v>
      </c>
    </row>
    <row r="125" spans="2:6">
      <c r="B125" s="21" t="s">
        <v>2432</v>
      </c>
      <c r="C125" s="1067">
        <v>0.27</v>
      </c>
    </row>
    <row r="127" spans="2:6">
      <c r="B127" s="21">
        <f>+Resultado!D17</f>
        <v>114273947</v>
      </c>
      <c r="C127" s="21">
        <f>+Resultado!E17</f>
        <v>120276827</v>
      </c>
    </row>
    <row r="128" spans="2:6" ht="12.75" thickBot="1">
      <c r="B128" s="1271">
        <f>+B127*$C$125</f>
        <v>30853965.690000001</v>
      </c>
      <c r="C128" s="1271">
        <f>+C127*$C$125</f>
        <v>32474743.290000003</v>
      </c>
      <c r="D128" s="1271"/>
    </row>
    <row r="131" spans="2:3">
      <c r="B131" s="21">
        <f>+[39]Resultado!D17</f>
        <v>92468544</v>
      </c>
      <c r="C131" s="21">
        <f>+[39]Resultado!E17</f>
        <v>41247607</v>
      </c>
    </row>
    <row r="132" spans="2:3">
      <c r="B132" s="21">
        <f>+B131*$C$125</f>
        <v>24966506.880000003</v>
      </c>
      <c r="C132" s="21">
        <f>+C131*$C$125</f>
        <v>11136853.890000001</v>
      </c>
    </row>
  </sheetData>
  <mergeCells count="15">
    <mergeCell ref="N38:N39"/>
    <mergeCell ref="B110:B112"/>
    <mergeCell ref="C110:C111"/>
    <mergeCell ref="D110:D111"/>
    <mergeCell ref="B71:B72"/>
    <mergeCell ref="B83:B84"/>
    <mergeCell ref="B103:D103"/>
    <mergeCell ref="B63:B64"/>
    <mergeCell ref="B38:B39"/>
    <mergeCell ref="B54:B55"/>
    <mergeCell ref="B3:B5"/>
    <mergeCell ref="B12:B13"/>
    <mergeCell ref="C3:D3"/>
    <mergeCell ref="E3:F3"/>
    <mergeCell ref="B19:B20"/>
  </mergeCells>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67ED03"/>
  </sheetPr>
  <dimension ref="B3:J121"/>
  <sheetViews>
    <sheetView showGridLines="0" workbookViewId="0">
      <selection activeCell="D63" sqref="D63"/>
    </sheetView>
  </sheetViews>
  <sheetFormatPr baseColWidth="10" defaultColWidth="11.5703125" defaultRowHeight="12"/>
  <cols>
    <col min="1" max="1" width="11.5703125" style="157"/>
    <col min="2" max="2" width="45.5703125" style="738" customWidth="1"/>
    <col min="3" max="3" width="12.7109375" style="738" bestFit="1" customWidth="1"/>
    <col min="4" max="4" width="11.42578125" style="738" customWidth="1"/>
    <col min="5" max="5" width="16.7109375" style="738" customWidth="1"/>
    <col min="6" max="6" width="15.140625" style="738" customWidth="1"/>
    <col min="7" max="7" width="14.85546875" style="698" customWidth="1"/>
    <col min="8" max="8" width="15.28515625" style="698" customWidth="1"/>
    <col min="9" max="9" width="14.85546875" style="157" customWidth="1"/>
    <col min="10" max="16384" width="11.5703125" style="157"/>
  </cols>
  <sheetData>
    <row r="3" spans="2:10">
      <c r="B3" s="2864" t="s">
        <v>1709</v>
      </c>
      <c r="C3" s="2865" t="s">
        <v>1337</v>
      </c>
      <c r="D3" s="2865" t="s">
        <v>966</v>
      </c>
      <c r="E3" s="700">
        <f>+Activo!D2</f>
        <v>45565</v>
      </c>
      <c r="F3" s="700">
        <v>45291</v>
      </c>
    </row>
    <row r="4" spans="2:10">
      <c r="B4" s="2864"/>
      <c r="C4" s="2865"/>
      <c r="D4" s="2865"/>
      <c r="E4" s="699" t="s">
        <v>967</v>
      </c>
      <c r="F4" s="699" t="s">
        <v>967</v>
      </c>
    </row>
    <row r="5" spans="2:10">
      <c r="B5" s="701" t="s">
        <v>1710</v>
      </c>
      <c r="C5" s="702"/>
      <c r="D5" s="702"/>
      <c r="E5" s="703"/>
      <c r="F5" s="703"/>
    </row>
    <row r="6" spans="2:10">
      <c r="B6" s="704" t="s">
        <v>1806</v>
      </c>
      <c r="C6" s="705" t="s">
        <v>1341</v>
      </c>
      <c r="D6" s="705"/>
      <c r="E6" s="706">
        <f>+Activo!D6</f>
        <v>6893234</v>
      </c>
      <c r="F6" s="707">
        <v>0</v>
      </c>
    </row>
    <row r="7" spans="2:10">
      <c r="B7" s="708" t="s">
        <v>1712</v>
      </c>
      <c r="C7" s="709"/>
      <c r="D7" s="709"/>
      <c r="E7" s="710">
        <f>SUM(E6:E6)</f>
        <v>6893234</v>
      </c>
      <c r="F7" s="710">
        <f>SUM(F6:F6)</f>
        <v>0</v>
      </c>
      <c r="G7" s="698">
        <f>+E7-Activo!D6</f>
        <v>0</v>
      </c>
      <c r="H7" s="698">
        <f>+F7-Activo!E6</f>
        <v>0</v>
      </c>
    </row>
    <row r="8" spans="2:10">
      <c r="B8" s="711" t="s">
        <v>1713</v>
      </c>
      <c r="C8" s="712" t="s">
        <v>1341</v>
      </c>
      <c r="D8" s="712">
        <v>5</v>
      </c>
      <c r="E8" s="713">
        <f>110810026+10949</f>
        <v>110820975</v>
      </c>
      <c r="F8" s="713">
        <v>127317685</v>
      </c>
    </row>
    <row r="9" spans="2:10">
      <c r="B9" s="711" t="s">
        <v>1713</v>
      </c>
      <c r="C9" s="714" t="s">
        <v>1342</v>
      </c>
      <c r="D9" s="714">
        <v>5</v>
      </c>
      <c r="E9" s="713">
        <v>4735224</v>
      </c>
      <c r="F9" s="715">
        <v>4675457</v>
      </c>
    </row>
    <row r="10" spans="2:10">
      <c r="B10" s="711" t="s">
        <v>1713</v>
      </c>
      <c r="C10" s="714" t="s">
        <v>1343</v>
      </c>
      <c r="D10" s="714">
        <v>5</v>
      </c>
      <c r="E10" s="713">
        <v>961249</v>
      </c>
      <c r="F10" s="715">
        <v>16155</v>
      </c>
    </row>
    <row r="11" spans="2:10" ht="24">
      <c r="B11" s="708" t="s">
        <v>1714</v>
      </c>
      <c r="C11" s="709"/>
      <c r="D11" s="709"/>
      <c r="E11" s="710">
        <f>+SUM(E8:E10)</f>
        <v>116517448</v>
      </c>
      <c r="F11" s="710">
        <f>+SUM(F8:F10)</f>
        <v>132009297</v>
      </c>
      <c r="G11" s="698">
        <f>+E11-Activo!D8</f>
        <v>0</v>
      </c>
      <c r="H11" s="698">
        <f>+F11-Activo!E8</f>
        <v>0</v>
      </c>
      <c r="I11" s="209">
        <f>+E11-'N5 Deudores y Riesgo de Crédito'!C9</f>
        <v>112097190</v>
      </c>
      <c r="J11" s="209">
        <f>+F11-'N5 Deudores y Riesgo de Crédito'!D9</f>
        <v>127768043</v>
      </c>
    </row>
    <row r="12" spans="2:10">
      <c r="B12" s="711" t="s">
        <v>1715</v>
      </c>
      <c r="C12" s="712" t="s">
        <v>1341</v>
      </c>
      <c r="D12" s="1436">
        <v>6</v>
      </c>
      <c r="E12" s="713">
        <f>+Activo!D9</f>
        <v>15152</v>
      </c>
      <c r="F12" s="715">
        <v>14381</v>
      </c>
    </row>
    <row r="13" spans="2:10">
      <c r="B13" s="708" t="s">
        <v>1716</v>
      </c>
      <c r="C13" s="709"/>
      <c r="D13" s="716"/>
      <c r="E13" s="710">
        <f>+E12</f>
        <v>15152</v>
      </c>
      <c r="F13" s="710">
        <f>+F12</f>
        <v>14381</v>
      </c>
      <c r="G13" s="698">
        <f>+E13-Activo!D9</f>
        <v>0</v>
      </c>
      <c r="H13" s="698">
        <f>+F13-Activo!E9</f>
        <v>0</v>
      </c>
    </row>
    <row r="14" spans="2:10">
      <c r="B14" s="708" t="s">
        <v>1717</v>
      </c>
      <c r="C14" s="709"/>
      <c r="D14" s="709"/>
      <c r="E14" s="710">
        <f>+E7+E11+E13</f>
        <v>123425834</v>
      </c>
      <c r="F14" s="710">
        <f>+F11+F7+F13</f>
        <v>132023678</v>
      </c>
    </row>
    <row r="15" spans="2:10">
      <c r="B15" s="717" t="s">
        <v>1718</v>
      </c>
      <c r="C15" s="712"/>
      <c r="D15" s="718"/>
      <c r="E15" s="719"/>
      <c r="F15" s="719"/>
    </row>
    <row r="16" spans="2:10">
      <c r="B16" s="720" t="s">
        <v>1719</v>
      </c>
      <c r="C16" s="712" t="s">
        <v>1341</v>
      </c>
      <c r="D16" s="714">
        <v>5</v>
      </c>
      <c r="E16" s="713">
        <f>+'N5 Deudores y Riesgo de Crédito'!C11</f>
        <v>3766684</v>
      </c>
      <c r="F16" s="713">
        <v>3778724</v>
      </c>
      <c r="G16" s="698">
        <f>+E16-Activo!D18</f>
        <v>0</v>
      </c>
      <c r="H16" s="698">
        <f>+F16-Activo!E18</f>
        <v>0</v>
      </c>
    </row>
    <row r="17" spans="2:10">
      <c r="B17" s="720" t="s">
        <v>2728</v>
      </c>
      <c r="C17" s="712" t="s">
        <v>1786</v>
      </c>
      <c r="D17" s="722">
        <v>10</v>
      </c>
      <c r="E17" s="713">
        <f>+'N10 Otros Activos Finan'!C8</f>
        <v>358424</v>
      </c>
      <c r="F17" s="713">
        <v>0</v>
      </c>
    </row>
    <row r="18" spans="2:10">
      <c r="B18" s="720" t="s">
        <v>1711</v>
      </c>
      <c r="C18" s="712" t="s">
        <v>1341</v>
      </c>
      <c r="D18" s="722">
        <v>10</v>
      </c>
      <c r="E18" s="713">
        <f>+'N10 Otros Activos Finan'!C9</f>
        <v>7895863</v>
      </c>
      <c r="F18" s="713">
        <v>7895863</v>
      </c>
      <c r="G18" s="698">
        <f>+E18+E17-Activo!D16</f>
        <v>0</v>
      </c>
    </row>
    <row r="19" spans="2:10">
      <c r="B19" s="708" t="s">
        <v>1720</v>
      </c>
      <c r="C19" s="716"/>
      <c r="D19" s="716"/>
      <c r="E19" s="710">
        <f>+SUM(E16:E18)</f>
        <v>12020971</v>
      </c>
      <c r="F19" s="710">
        <f>+SUM(F16:F18)</f>
        <v>11674587</v>
      </c>
    </row>
    <row r="20" spans="2:10" ht="6" customHeight="1">
      <c r="B20" s="717"/>
      <c r="C20" s="723"/>
      <c r="D20" s="723"/>
      <c r="E20" s="724"/>
      <c r="F20" s="724"/>
    </row>
    <row r="21" spans="2:10">
      <c r="B21" s="708" t="s">
        <v>1721</v>
      </c>
      <c r="C21" s="716"/>
      <c r="D21" s="716"/>
      <c r="E21" s="710">
        <f>+E14+E19</f>
        <v>135446805</v>
      </c>
      <c r="F21" s="710">
        <f>+F14+F19</f>
        <v>143698265</v>
      </c>
    </row>
    <row r="22" spans="2:10">
      <c r="B22" s="717" t="s">
        <v>1722</v>
      </c>
      <c r="C22" s="714"/>
      <c r="D22" s="714"/>
      <c r="E22" s="721"/>
      <c r="F22" s="721"/>
    </row>
    <row r="23" spans="2:10">
      <c r="B23" s="720" t="s">
        <v>1723</v>
      </c>
      <c r="C23" s="712" t="s">
        <v>1341</v>
      </c>
      <c r="D23" s="725" t="s">
        <v>2045</v>
      </c>
      <c r="E23" s="713">
        <v>49977601</v>
      </c>
      <c r="F23" s="721">
        <v>107083857</v>
      </c>
    </row>
    <row r="24" spans="2:10">
      <c r="B24" s="720" t="s">
        <v>1724</v>
      </c>
      <c r="C24" s="712" t="s">
        <v>1786</v>
      </c>
      <c r="D24" s="725" t="s">
        <v>2045</v>
      </c>
      <c r="E24" s="713">
        <v>16901986</v>
      </c>
      <c r="F24" s="721">
        <v>20729458</v>
      </c>
    </row>
    <row r="25" spans="2:10">
      <c r="B25" s="720" t="s">
        <v>1724</v>
      </c>
      <c r="C25" s="712" t="s">
        <v>2121</v>
      </c>
      <c r="D25" s="725" t="s">
        <v>2045</v>
      </c>
      <c r="E25" s="713">
        <v>242734</v>
      </c>
      <c r="F25" s="721">
        <v>29507</v>
      </c>
    </row>
    <row r="26" spans="2:10">
      <c r="B26" s="720" t="s">
        <v>1724</v>
      </c>
      <c r="C26" s="712" t="s">
        <v>2123</v>
      </c>
      <c r="D26" s="725" t="s">
        <v>2045</v>
      </c>
      <c r="E26" s="713">
        <v>160126</v>
      </c>
      <c r="F26" s="721">
        <v>0</v>
      </c>
    </row>
    <row r="27" spans="2:10">
      <c r="B27" s="720" t="s">
        <v>1724</v>
      </c>
      <c r="C27" s="712" t="s">
        <v>2715</v>
      </c>
      <c r="D27" s="725" t="s">
        <v>2045</v>
      </c>
      <c r="E27" s="713">
        <v>231284</v>
      </c>
      <c r="F27" s="721">
        <v>0</v>
      </c>
      <c r="J27" s="157">
        <v>103353</v>
      </c>
    </row>
    <row r="28" spans="2:10">
      <c r="B28" s="720" t="s">
        <v>1725</v>
      </c>
      <c r="C28" s="712" t="s">
        <v>1786</v>
      </c>
      <c r="D28" s="725" t="s">
        <v>2045</v>
      </c>
      <c r="E28" s="713">
        <v>21250186</v>
      </c>
      <c r="F28" s="721">
        <v>27573979</v>
      </c>
    </row>
    <row r="29" spans="2:10">
      <c r="B29" s="720" t="s">
        <v>2728</v>
      </c>
      <c r="C29" s="712" t="s">
        <v>1786</v>
      </c>
      <c r="D29" s="725" t="s">
        <v>2045</v>
      </c>
      <c r="E29" s="713">
        <v>667271</v>
      </c>
      <c r="F29" s="721">
        <v>0</v>
      </c>
    </row>
    <row r="30" spans="2:10">
      <c r="B30" s="708" t="s">
        <v>1726</v>
      </c>
      <c r="C30" s="709"/>
      <c r="D30" s="709"/>
      <c r="E30" s="710">
        <f>+SUM(E23:E29)</f>
        <v>89431188</v>
      </c>
      <c r="F30" s="710">
        <f>+SUM(F23:F29)</f>
        <v>155416801</v>
      </c>
      <c r="G30" s="698">
        <f>+E30-Pasivo!D5</f>
        <v>0</v>
      </c>
      <c r="H30" s="698">
        <f>+F30-Pasivo!E5</f>
        <v>0</v>
      </c>
    </row>
    <row r="31" spans="2:10">
      <c r="B31" s="720" t="s">
        <v>1727</v>
      </c>
      <c r="C31" s="712" t="s">
        <v>1341</v>
      </c>
      <c r="D31" s="712">
        <v>14</v>
      </c>
      <c r="E31" s="713">
        <f>+'IFRS 16'!I19</f>
        <v>1755467</v>
      </c>
      <c r="F31" s="721">
        <v>1756478</v>
      </c>
      <c r="G31" s="698">
        <f>+Pasivo!D6-E31</f>
        <v>0</v>
      </c>
      <c r="H31" s="698">
        <f>+Pasivo!E6-F31</f>
        <v>0</v>
      </c>
    </row>
    <row r="32" spans="2:10">
      <c r="B32" s="708" t="s">
        <v>1728</v>
      </c>
      <c r="C32" s="709"/>
      <c r="D32" s="709">
        <f>+ROUND((D9/(D9+D7+D6+D5)),3)</f>
        <v>1</v>
      </c>
      <c r="E32" s="710">
        <f>+E31</f>
        <v>1755467</v>
      </c>
      <c r="F32" s="710">
        <f>+F31</f>
        <v>1756478</v>
      </c>
      <c r="G32" s="698">
        <f>+E32-Pasivo!D6</f>
        <v>0</v>
      </c>
      <c r="H32" s="698">
        <f>+F32-Pasivo!E6</f>
        <v>0</v>
      </c>
      <c r="J32" s="209"/>
    </row>
    <row r="33" spans="2:8">
      <c r="B33" s="720" t="s">
        <v>1729</v>
      </c>
      <c r="C33" s="712" t="s">
        <v>1341</v>
      </c>
      <c r="D33" s="714">
        <v>17</v>
      </c>
      <c r="E33" s="713">
        <f>136781275+719756</f>
        <v>137501031</v>
      </c>
      <c r="F33" s="721">
        <f>177159010+581687</f>
        <v>177740697</v>
      </c>
    </row>
    <row r="34" spans="2:8">
      <c r="B34" s="720" t="s">
        <v>1729</v>
      </c>
      <c r="C34" s="714" t="s">
        <v>1343</v>
      </c>
      <c r="D34" s="714">
        <v>17</v>
      </c>
      <c r="E34" s="713">
        <v>81628</v>
      </c>
      <c r="F34" s="726">
        <v>27963</v>
      </c>
    </row>
    <row r="35" spans="2:8">
      <c r="B35" s="720" t="s">
        <v>1729</v>
      </c>
      <c r="C35" s="727" t="s">
        <v>2127</v>
      </c>
      <c r="D35" s="714">
        <v>17</v>
      </c>
      <c r="E35" s="713">
        <v>559268</v>
      </c>
      <c r="F35" s="726">
        <v>101078</v>
      </c>
    </row>
    <row r="36" spans="2:8">
      <c r="B36" s="720" t="s">
        <v>1729</v>
      </c>
      <c r="C36" s="727" t="s">
        <v>2121</v>
      </c>
      <c r="D36" s="714">
        <v>17</v>
      </c>
      <c r="E36" s="713">
        <v>9284</v>
      </c>
      <c r="F36" s="726">
        <v>0</v>
      </c>
    </row>
    <row r="37" spans="2:8">
      <c r="B37" s="708" t="s">
        <v>1730</v>
      </c>
      <c r="C37" s="709"/>
      <c r="D37" s="709"/>
      <c r="E37" s="710">
        <f>+SUM(E33:E35)</f>
        <v>138141927</v>
      </c>
      <c r="F37" s="710">
        <f>+SUM(F33:F35)</f>
        <v>177869738</v>
      </c>
      <c r="G37" s="698">
        <f>+E37-Pasivo!D7</f>
        <v>0</v>
      </c>
      <c r="H37" s="698">
        <f>+F37-Pasivo!E7</f>
        <v>0</v>
      </c>
    </row>
    <row r="38" spans="2:8">
      <c r="B38" s="720" t="s">
        <v>1731</v>
      </c>
      <c r="C38" s="712" t="s">
        <v>1341</v>
      </c>
      <c r="D38" s="714">
        <v>6</v>
      </c>
      <c r="E38" s="713">
        <f>1136366+46061</f>
        <v>1182427</v>
      </c>
      <c r="F38" s="721">
        <v>1281228</v>
      </c>
    </row>
    <row r="39" spans="2:8">
      <c r="B39" s="720" t="s">
        <v>1731</v>
      </c>
      <c r="C39" s="712" t="s">
        <v>1343</v>
      </c>
      <c r="D39" s="714">
        <v>6</v>
      </c>
      <c r="E39" s="721">
        <v>35307</v>
      </c>
      <c r="F39" s="721">
        <v>302272</v>
      </c>
    </row>
    <row r="40" spans="2:8">
      <c r="B40" s="708" t="s">
        <v>1716</v>
      </c>
      <c r="C40" s="716"/>
      <c r="D40" s="716"/>
      <c r="E40" s="710">
        <f>+E39+E38</f>
        <v>1217734</v>
      </c>
      <c r="F40" s="710">
        <f>+F39+F38</f>
        <v>1583500</v>
      </c>
      <c r="G40" s="698">
        <f>+E40-Pasivo!D8</f>
        <v>0</v>
      </c>
      <c r="H40" s="698">
        <f>+F40-Pasivo!E8</f>
        <v>0</v>
      </c>
    </row>
    <row r="41" spans="2:8" ht="6" customHeight="1">
      <c r="B41" s="720"/>
      <c r="C41" s="714"/>
      <c r="D41" s="714"/>
      <c r="E41" s="721"/>
      <c r="F41" s="721"/>
    </row>
    <row r="42" spans="2:8">
      <c r="B42" s="708" t="s">
        <v>1732</v>
      </c>
      <c r="C42" s="709"/>
      <c r="D42" s="709"/>
      <c r="E42" s="710">
        <f>+E30+E32+E37+E40</f>
        <v>230546316</v>
      </c>
      <c r="F42" s="710">
        <f>+F30+F32+F37+F40</f>
        <v>336626517</v>
      </c>
    </row>
    <row r="43" spans="2:8">
      <c r="B43" s="717" t="s">
        <v>1733</v>
      </c>
      <c r="C43" s="714"/>
      <c r="D43" s="714"/>
      <c r="E43" s="721"/>
      <c r="F43" s="721"/>
    </row>
    <row r="44" spans="2:8">
      <c r="B44" s="720" t="s">
        <v>1723</v>
      </c>
      <c r="C44" s="712" t="s">
        <v>1341</v>
      </c>
      <c r="D44" s="725" t="s">
        <v>2045</v>
      </c>
      <c r="E44" s="715">
        <v>123878907</v>
      </c>
      <c r="F44" s="715">
        <v>136240440</v>
      </c>
    </row>
    <row r="45" spans="2:8">
      <c r="B45" s="720" t="s">
        <v>1724</v>
      </c>
      <c r="C45" s="712" t="s">
        <v>1786</v>
      </c>
      <c r="D45" s="725" t="s">
        <v>2045</v>
      </c>
      <c r="E45" s="715">
        <v>802512562</v>
      </c>
      <c r="F45" s="715">
        <v>785857777</v>
      </c>
    </row>
    <row r="46" spans="2:8">
      <c r="B46" s="720" t="s">
        <v>1724</v>
      </c>
      <c r="C46" s="712" t="s">
        <v>2121</v>
      </c>
      <c r="D46" s="725" t="s">
        <v>2045</v>
      </c>
      <c r="E46" s="715">
        <v>12202043</v>
      </c>
      <c r="F46" s="715">
        <v>11721373</v>
      </c>
    </row>
    <row r="47" spans="2:8">
      <c r="B47" s="720" t="s">
        <v>1724</v>
      </c>
      <c r="C47" s="712" t="s">
        <v>2123</v>
      </c>
      <c r="D47" s="725" t="s">
        <v>2045</v>
      </c>
      <c r="E47" s="715">
        <v>30751678</v>
      </c>
      <c r="F47" s="715">
        <v>30468592</v>
      </c>
    </row>
    <row r="48" spans="2:8">
      <c r="B48" s="720" t="s">
        <v>1724</v>
      </c>
      <c r="C48" s="712" t="s">
        <v>2715</v>
      </c>
      <c r="D48" s="725" t="s">
        <v>2045</v>
      </c>
      <c r="E48" s="715">
        <v>105658714</v>
      </c>
      <c r="F48" s="715">
        <v>0</v>
      </c>
    </row>
    <row r="49" spans="2:9">
      <c r="B49" s="720" t="s">
        <v>1725</v>
      </c>
      <c r="C49" s="712" t="s">
        <v>1341</v>
      </c>
      <c r="D49" s="725" t="s">
        <v>2045</v>
      </c>
      <c r="E49" s="715">
        <v>147329758</v>
      </c>
      <c r="F49" s="715">
        <v>155029889</v>
      </c>
    </row>
    <row r="50" spans="2:9">
      <c r="B50" s="720" t="s">
        <v>2447</v>
      </c>
      <c r="C50" s="712" t="s">
        <v>1786</v>
      </c>
      <c r="D50" s="725" t="s">
        <v>2045</v>
      </c>
      <c r="E50" s="715">
        <v>7790620</v>
      </c>
      <c r="F50" s="715">
        <v>5742826</v>
      </c>
    </row>
    <row r="51" spans="2:9">
      <c r="B51" s="708" t="s">
        <v>1734</v>
      </c>
      <c r="C51" s="716"/>
      <c r="D51" s="716"/>
      <c r="E51" s="710">
        <f>+SUM(E44:E50)</f>
        <v>1230124282</v>
      </c>
      <c r="F51" s="710">
        <f>+SUM(F44:F50)</f>
        <v>1125060897</v>
      </c>
      <c r="G51" s="698">
        <f>+E51-Pasivo!D17</f>
        <v>0</v>
      </c>
      <c r="H51" s="698">
        <f>+F51-Pasivo!E17</f>
        <v>0</v>
      </c>
      <c r="I51" s="209">
        <f>+F51+F30</f>
        <v>1280477698</v>
      </c>
    </row>
    <row r="52" spans="2:9">
      <c r="B52" s="720" t="s">
        <v>1727</v>
      </c>
      <c r="C52" s="712" t="s">
        <v>1341</v>
      </c>
      <c r="D52" s="712">
        <v>14</v>
      </c>
      <c r="E52" s="713">
        <f>+'IFRS 16'!J36</f>
        <v>2291022</v>
      </c>
      <c r="F52" s="715">
        <v>2762179</v>
      </c>
    </row>
    <row r="53" spans="2:9">
      <c r="B53" s="708" t="s">
        <v>1735</v>
      </c>
      <c r="C53" s="716"/>
      <c r="D53" s="716"/>
      <c r="E53" s="710">
        <f>+E52</f>
        <v>2291022</v>
      </c>
      <c r="F53" s="710">
        <f>+F52</f>
        <v>2762179</v>
      </c>
      <c r="G53" s="698">
        <f>+E53-Pasivo!D18</f>
        <v>0</v>
      </c>
      <c r="H53" s="698">
        <f>+F53-Pasivo!E18</f>
        <v>0</v>
      </c>
    </row>
    <row r="54" spans="2:9">
      <c r="B54" s="720" t="s">
        <v>1729</v>
      </c>
      <c r="C54" s="712" t="s">
        <v>1341</v>
      </c>
      <c r="D54" s="714">
        <v>17</v>
      </c>
      <c r="E54" s="1698">
        <f>+'N17 Acreed. Comerciales'!D19</f>
        <v>1386972</v>
      </c>
      <c r="F54" s="1698">
        <v>1181871</v>
      </c>
    </row>
    <row r="55" spans="2:9" hidden="1">
      <c r="B55" s="720" t="s">
        <v>1729</v>
      </c>
      <c r="C55" s="712" t="s">
        <v>1343</v>
      </c>
      <c r="D55" s="714">
        <v>17</v>
      </c>
      <c r="E55" s="713"/>
      <c r="F55" s="715"/>
    </row>
    <row r="56" spans="2:9" hidden="1">
      <c r="B56" s="720" t="s">
        <v>1729</v>
      </c>
      <c r="C56" s="712" t="s">
        <v>2127</v>
      </c>
      <c r="D56" s="714">
        <v>17</v>
      </c>
      <c r="E56" s="713"/>
      <c r="F56" s="715"/>
    </row>
    <row r="57" spans="2:9">
      <c r="B57" s="708" t="s">
        <v>636</v>
      </c>
      <c r="C57" s="716"/>
      <c r="D57" s="716"/>
      <c r="E57" s="710">
        <f>+E54</f>
        <v>1386972</v>
      </c>
      <c r="F57" s="710">
        <f>+F54</f>
        <v>1181871</v>
      </c>
      <c r="G57" s="698">
        <f>+E57-Pasivo!D19</f>
        <v>0</v>
      </c>
      <c r="H57" s="698">
        <f>+F57-Pasivo!E19</f>
        <v>0</v>
      </c>
    </row>
    <row r="58" spans="2:9" ht="3.75" customHeight="1">
      <c r="B58" s="720"/>
      <c r="C58" s="714"/>
      <c r="D58" s="714"/>
      <c r="E58" s="721"/>
      <c r="F58" s="721"/>
    </row>
    <row r="59" spans="2:9">
      <c r="B59" s="708" t="s">
        <v>1736</v>
      </c>
      <c r="C59" s="709"/>
      <c r="D59" s="709"/>
      <c r="E59" s="710">
        <f>+E51+E53+E57</f>
        <v>1233802276</v>
      </c>
      <c r="F59" s="710">
        <f>+F51+F53+F57</f>
        <v>1129004947</v>
      </c>
    </row>
    <row r="60" spans="2:9" ht="6" customHeight="1">
      <c r="B60" s="720"/>
      <c r="C60" s="714"/>
      <c r="D60" s="714"/>
      <c r="E60" s="721"/>
      <c r="F60" s="721"/>
    </row>
    <row r="61" spans="2:9">
      <c r="B61" s="708" t="s">
        <v>1737</v>
      </c>
      <c r="C61" s="709"/>
      <c r="D61" s="709"/>
      <c r="E61" s="710">
        <f>+E42+E59</f>
        <v>1464348592</v>
      </c>
      <c r="F61" s="710">
        <f>+F42+F59</f>
        <v>1465631464</v>
      </c>
    </row>
    <row r="62" spans="2:9">
      <c r="B62" s="696"/>
      <c r="C62" s="696"/>
      <c r="D62" s="696"/>
      <c r="E62" s="697"/>
      <c r="F62" s="697"/>
    </row>
    <row r="63" spans="2:9">
      <c r="B63" s="696"/>
      <c r="C63" s="696"/>
      <c r="D63" s="696"/>
      <c r="E63" s="697"/>
      <c r="F63" s="697"/>
    </row>
    <row r="64" spans="2:9" ht="12.75" thickBot="1">
      <c r="B64" s="696"/>
      <c r="C64" s="696"/>
      <c r="D64" s="696"/>
      <c r="E64" s="697"/>
      <c r="F64" s="697"/>
    </row>
    <row r="65" spans="2:7">
      <c r="B65" s="2866" t="s">
        <v>1653</v>
      </c>
      <c r="C65" s="2867"/>
      <c r="D65" s="2867"/>
      <c r="E65" s="2867"/>
      <c r="F65" s="2868"/>
    </row>
    <row r="66" spans="2:7">
      <c r="B66" s="728" t="s">
        <v>1738</v>
      </c>
      <c r="C66" s="729"/>
      <c r="D66" s="730"/>
      <c r="E66" s="731">
        <f>+E51</f>
        <v>1230124282</v>
      </c>
      <c r="F66" s="731">
        <f>+F51</f>
        <v>1125060897</v>
      </c>
    </row>
    <row r="67" spans="2:7">
      <c r="B67" s="732" t="s">
        <v>1739</v>
      </c>
      <c r="C67" s="729"/>
      <c r="D67" s="730"/>
      <c r="E67" s="731">
        <f>+E30</f>
        <v>89431188</v>
      </c>
      <c r="F67" s="731">
        <f>+F30</f>
        <v>155416801</v>
      </c>
    </row>
    <row r="68" spans="2:7" ht="12.75" thickBot="1">
      <c r="B68" s="733" t="s">
        <v>1740</v>
      </c>
      <c r="C68" s="734"/>
      <c r="D68" s="735"/>
      <c r="E68" s="736">
        <f>SUM(E66:E67)</f>
        <v>1319555470</v>
      </c>
      <c r="F68" s="737">
        <f>SUM(F66:F67)</f>
        <v>1280477698</v>
      </c>
    </row>
    <row r="69" spans="2:7">
      <c r="B69" s="1264"/>
      <c r="C69" s="696"/>
      <c r="D69" s="696"/>
      <c r="E69" s="1265"/>
      <c r="F69" s="1265"/>
    </row>
    <row r="70" spans="2:7">
      <c r="B70" s="1264"/>
      <c r="C70" s="696"/>
      <c r="D70" s="696"/>
      <c r="E70" s="1265"/>
      <c r="F70" s="1265"/>
    </row>
    <row r="71" spans="2:7" ht="12.75" thickBot="1">
      <c r="B71" s="1264"/>
      <c r="C71" s="696"/>
      <c r="D71" s="696"/>
      <c r="E71" s="1265"/>
      <c r="F71" s="1265"/>
    </row>
    <row r="72" spans="2:7">
      <c r="B72" s="2859" t="s">
        <v>1726</v>
      </c>
      <c r="C72" s="2264" t="s">
        <v>1238</v>
      </c>
      <c r="D72" s="2862" t="s">
        <v>1834</v>
      </c>
      <c r="E72" s="2862" t="s">
        <v>1835</v>
      </c>
      <c r="F72" s="2862" t="s">
        <v>1836</v>
      </c>
      <c r="G72" s="2264" t="s">
        <v>1247</v>
      </c>
    </row>
    <row r="73" spans="2:7">
      <c r="B73" s="2860"/>
      <c r="C73" s="2265">
        <v>45291</v>
      </c>
      <c r="D73" s="2863"/>
      <c r="E73" s="2863"/>
      <c r="F73" s="2863"/>
      <c r="G73" s="2265">
        <f>+E3</f>
        <v>45565</v>
      </c>
    </row>
    <row r="74" spans="2:7" ht="12.75" thickBot="1">
      <c r="B74" s="2861"/>
      <c r="C74" s="2266" t="s">
        <v>967</v>
      </c>
      <c r="D74" s="2266" t="s">
        <v>967</v>
      </c>
      <c r="E74" s="2266" t="s">
        <v>967</v>
      </c>
      <c r="F74" s="2266" t="s">
        <v>967</v>
      </c>
      <c r="G74" s="2266" t="s">
        <v>967</v>
      </c>
    </row>
    <row r="75" spans="2:7" ht="12.75" thickBot="1">
      <c r="B75" s="2267" t="s">
        <v>1129</v>
      </c>
      <c r="C75" s="2268">
        <v>23076961</v>
      </c>
      <c r="D75" s="2268">
        <v>818876</v>
      </c>
      <c r="E75" s="2269" t="s">
        <v>1983</v>
      </c>
      <c r="F75" s="2268">
        <v>11752</v>
      </c>
      <c r="G75" s="2268">
        <v>23907589</v>
      </c>
    </row>
    <row r="76" spans="2:7" ht="12.75" thickBot="1">
      <c r="B76" s="2267" t="s">
        <v>1812</v>
      </c>
      <c r="C76" s="2268">
        <v>24284209</v>
      </c>
      <c r="D76" s="2268">
        <v>2796403</v>
      </c>
      <c r="E76" s="2269" t="s">
        <v>1983</v>
      </c>
      <c r="F76" s="2268">
        <v>-4171628</v>
      </c>
      <c r="G76" s="2268">
        <v>22908984</v>
      </c>
    </row>
    <row r="77" spans="2:7" ht="12.75" thickBot="1">
      <c r="B77" s="2267" t="s">
        <v>1821</v>
      </c>
      <c r="C77" s="2268">
        <v>26950978</v>
      </c>
      <c r="D77" s="2269" t="s">
        <v>1983</v>
      </c>
      <c r="E77" s="2269" t="s">
        <v>1983</v>
      </c>
      <c r="F77" s="2268">
        <v>284519</v>
      </c>
      <c r="G77" s="2268">
        <v>27235497</v>
      </c>
    </row>
    <row r="78" spans="2:7" ht="12.75" thickBot="1">
      <c r="B78" s="2267" t="s">
        <v>2084</v>
      </c>
      <c r="C78" s="2268">
        <v>34991</v>
      </c>
      <c r="D78" s="2269" t="s">
        <v>1983</v>
      </c>
      <c r="E78" s="2269" t="s">
        <v>1983</v>
      </c>
      <c r="F78" s="2268">
        <v>3824</v>
      </c>
      <c r="G78" s="2268">
        <v>38815</v>
      </c>
    </row>
    <row r="79" spans="2:7" ht="12.75" thickBot="1">
      <c r="B79" s="2270" t="s">
        <v>1737</v>
      </c>
      <c r="C79" s="2271">
        <v>74347139</v>
      </c>
      <c r="D79" s="2271">
        <v>3615279</v>
      </c>
      <c r="E79" s="2272" t="s">
        <v>1983</v>
      </c>
      <c r="F79" s="2271">
        <v>-3871533</v>
      </c>
      <c r="G79" s="2271">
        <v>74090885</v>
      </c>
    </row>
    <row r="80" spans="2:7" ht="12.75" thickBot="1">
      <c r="B80" s="2273" t="s">
        <v>1838</v>
      </c>
      <c r="C80" s="2274">
        <v>1394430</v>
      </c>
      <c r="D80" s="2275" t="s">
        <v>1983</v>
      </c>
      <c r="E80" s="2274">
        <v>-104930</v>
      </c>
      <c r="F80" s="2274">
        <v>17471</v>
      </c>
      <c r="G80" s="2274">
        <v>1306971</v>
      </c>
    </row>
    <row r="81" spans="2:7" ht="12.75" thickBot="1">
      <c r="B81" s="2270" t="s">
        <v>1839</v>
      </c>
      <c r="C81" s="2271">
        <v>1394430</v>
      </c>
      <c r="D81" s="2272" t="s">
        <v>1983</v>
      </c>
      <c r="E81" s="2271">
        <v>-104930</v>
      </c>
      <c r="F81" s="2271">
        <v>17471</v>
      </c>
      <c r="G81" s="2271">
        <v>1306971</v>
      </c>
    </row>
    <row r="82" spans="2:7" ht="12.75" thickBot="1">
      <c r="B82" s="2276" t="s">
        <v>2047</v>
      </c>
      <c r="C82" s="2271">
        <v>75741569</v>
      </c>
      <c r="D82" s="2271">
        <v>3615279</v>
      </c>
      <c r="E82" s="2271">
        <v>-104930</v>
      </c>
      <c r="F82" s="2271">
        <v>-3854062</v>
      </c>
      <c r="G82" s="2271">
        <v>75397856</v>
      </c>
    </row>
    <row r="84" spans="2:7">
      <c r="B84" s="2859" t="s">
        <v>1734</v>
      </c>
      <c r="C84" s="2264" t="s">
        <v>1247</v>
      </c>
      <c r="D84" s="2862" t="s">
        <v>1834</v>
      </c>
      <c r="E84" s="2862" t="s">
        <v>1835</v>
      </c>
      <c r="F84" s="2862" t="s">
        <v>1836</v>
      </c>
      <c r="G84" s="2264" t="s">
        <v>1247</v>
      </c>
    </row>
    <row r="85" spans="2:7">
      <c r="B85" s="2860"/>
      <c r="C85" s="2265">
        <v>44926</v>
      </c>
      <c r="D85" s="2863"/>
      <c r="E85" s="2863"/>
      <c r="F85" s="2863"/>
      <c r="G85" s="2265">
        <f>+C73</f>
        <v>45291</v>
      </c>
    </row>
    <row r="86" spans="2:7" ht="12.75" thickBot="1">
      <c r="B86" s="2861"/>
      <c r="C86" s="2266" t="s">
        <v>967</v>
      </c>
      <c r="D86" s="2266" t="s">
        <v>967</v>
      </c>
      <c r="E86" s="2266" t="s">
        <v>967</v>
      </c>
      <c r="F86" s="2266" t="s">
        <v>967</v>
      </c>
      <c r="G86" s="2266" t="s">
        <v>967</v>
      </c>
    </row>
    <row r="87" spans="2:7" ht="12.75" thickBot="1">
      <c r="B87" s="2267" t="s">
        <v>1129</v>
      </c>
      <c r="C87" s="2268">
        <v>239775469</v>
      </c>
      <c r="D87" s="2269" t="s">
        <v>1983</v>
      </c>
      <c r="E87" s="2269" t="s">
        <v>1983</v>
      </c>
      <c r="F87" s="2268">
        <v>99679</v>
      </c>
      <c r="G87" s="2268">
        <v>239875148</v>
      </c>
    </row>
    <row r="88" spans="2:7" ht="12.75" thickBot="1">
      <c r="B88" s="2267" t="s">
        <v>1812</v>
      </c>
      <c r="C88" s="2268">
        <v>806657594</v>
      </c>
      <c r="D88" s="2269" t="s">
        <v>1983</v>
      </c>
      <c r="E88" s="2268">
        <v>-11078398</v>
      </c>
      <c r="F88" s="2268">
        <v>10591894</v>
      </c>
      <c r="G88" s="2268">
        <v>806171090</v>
      </c>
    </row>
    <row r="89" spans="2:7" ht="12.75" thickBot="1">
      <c r="B89" s="2267" t="s">
        <v>1821</v>
      </c>
      <c r="C89" s="2268">
        <v>168175125</v>
      </c>
      <c r="D89" s="2268">
        <v>3643674</v>
      </c>
      <c r="E89" s="2268">
        <v>-9109080</v>
      </c>
      <c r="F89" s="2268">
        <v>2079549</v>
      </c>
      <c r="G89" s="2268">
        <v>164789268</v>
      </c>
    </row>
    <row r="90" spans="2:7" ht="12.75" thickBot="1">
      <c r="B90" s="2267" t="s">
        <v>2128</v>
      </c>
      <c r="C90" s="2268">
        <v>8297799</v>
      </c>
      <c r="D90" s="2269" t="s">
        <v>1983</v>
      </c>
      <c r="E90" s="2269" t="s">
        <v>1983</v>
      </c>
      <c r="F90" s="2268">
        <v>387259</v>
      </c>
      <c r="G90" s="2268">
        <v>8685058</v>
      </c>
    </row>
    <row r="91" spans="2:7" ht="12.75" thickBot="1">
      <c r="B91" s="2270" t="s">
        <v>1737</v>
      </c>
      <c r="C91" s="2271">
        <v>1222905987</v>
      </c>
      <c r="D91" s="2271">
        <v>3643674</v>
      </c>
      <c r="E91" s="2271">
        <v>-20187478</v>
      </c>
      <c r="F91" s="2271">
        <v>13158381</v>
      </c>
      <c r="G91" s="2271">
        <v>1219520564</v>
      </c>
    </row>
    <row r="92" spans="2:7" ht="12.75" thickBot="1">
      <c r="B92" s="2273" t="s">
        <v>1838</v>
      </c>
      <c r="C92" s="2274">
        <v>2664313</v>
      </c>
      <c r="D92" s="2275" t="s">
        <v>1983</v>
      </c>
      <c r="E92" s="2274">
        <v>-293886</v>
      </c>
      <c r="F92" s="2274">
        <v>34195</v>
      </c>
      <c r="G92" s="2274">
        <v>2404622</v>
      </c>
    </row>
    <row r="93" spans="2:7" ht="12.75" thickBot="1">
      <c r="B93" s="2270" t="s">
        <v>1839</v>
      </c>
      <c r="C93" s="2271">
        <v>2664313</v>
      </c>
      <c r="D93" s="2272" t="s">
        <v>1983</v>
      </c>
      <c r="E93" s="2271">
        <v>-293886</v>
      </c>
      <c r="F93" s="2271">
        <v>34195</v>
      </c>
      <c r="G93" s="2271">
        <v>2404622</v>
      </c>
    </row>
    <row r="94" spans="2:7" ht="12.75" thickBot="1">
      <c r="B94" s="2276" t="s">
        <v>1109</v>
      </c>
      <c r="C94" s="2271">
        <v>1225570300</v>
      </c>
      <c r="D94" s="2271">
        <v>3643674</v>
      </c>
      <c r="E94" s="2271">
        <v>-20481364</v>
      </c>
      <c r="F94" s="2271">
        <v>13192576</v>
      </c>
      <c r="G94" s="2271">
        <v>1221925186</v>
      </c>
    </row>
    <row r="95" spans="2:7">
      <c r="B95" s="2278"/>
      <c r="C95" s="2279"/>
      <c r="D95" s="2279"/>
      <c r="E95" s="2280"/>
      <c r="F95" s="2280"/>
      <c r="G95" s="2281"/>
    </row>
    <row r="96" spans="2:7">
      <c r="B96" s="2278"/>
      <c r="C96" s="2279"/>
      <c r="D96" s="2279"/>
      <c r="E96" s="2280"/>
      <c r="F96" s="2280"/>
      <c r="G96" s="2281"/>
    </row>
    <row r="97" spans="2:7">
      <c r="B97" s="2181"/>
      <c r="C97" s="2181"/>
      <c r="D97" s="2181"/>
      <c r="E97" s="2181"/>
      <c r="F97" s="2181"/>
      <c r="G97" s="2281"/>
    </row>
    <row r="98" spans="2:7" ht="12.75" thickBot="1">
      <c r="B98" s="2181"/>
      <c r="C98" s="2181"/>
      <c r="D98" s="2181"/>
      <c r="E98" s="2181"/>
      <c r="F98" s="2181"/>
      <c r="G98" s="2281"/>
    </row>
    <row r="99" spans="2:7">
      <c r="B99" s="2859" t="s">
        <v>1726</v>
      </c>
      <c r="C99" s="2264" t="s">
        <v>1238</v>
      </c>
      <c r="D99" s="2862" t="s">
        <v>1834</v>
      </c>
      <c r="E99" s="2862" t="s">
        <v>1835</v>
      </c>
      <c r="F99" s="2862" t="s">
        <v>1836</v>
      </c>
      <c r="G99" s="2264" t="s">
        <v>1247</v>
      </c>
    </row>
    <row r="100" spans="2:7">
      <c r="B100" s="2860"/>
      <c r="C100" s="2265">
        <f>+C73</f>
        <v>45291</v>
      </c>
      <c r="D100" s="2863"/>
      <c r="E100" s="2863"/>
      <c r="F100" s="2863"/>
      <c r="G100" s="2265">
        <f>+G73</f>
        <v>45565</v>
      </c>
    </row>
    <row r="101" spans="2:7" ht="12.75" thickBot="1">
      <c r="B101" s="2861"/>
      <c r="C101" s="2266" t="s">
        <v>967</v>
      </c>
      <c r="D101" s="2266" t="s">
        <v>967</v>
      </c>
      <c r="E101" s="2266" t="s">
        <v>967</v>
      </c>
      <c r="F101" s="2266" t="s">
        <v>967</v>
      </c>
      <c r="G101" s="2266" t="s">
        <v>967</v>
      </c>
    </row>
    <row r="102" spans="2:7" ht="12.75" thickBot="1">
      <c r="B102" s="2267" t="s">
        <v>1129</v>
      </c>
      <c r="C102" s="2282">
        <v>9898783</v>
      </c>
      <c r="D102" s="2282">
        <v>30000000</v>
      </c>
      <c r="E102" s="2282">
        <v>-8849781</v>
      </c>
      <c r="F102" s="2282">
        <v>-7972041</v>
      </c>
      <c r="G102" s="2282">
        <f>SUM(C102:F102)</f>
        <v>23076961</v>
      </c>
    </row>
    <row r="103" spans="2:7" ht="12.75" thickBot="1">
      <c r="B103" s="2267" t="s">
        <v>1812</v>
      </c>
      <c r="C103" s="2282">
        <v>25467416</v>
      </c>
      <c r="D103" s="2282" t="s">
        <v>1983</v>
      </c>
      <c r="E103" s="2282">
        <v>-20370433</v>
      </c>
      <c r="F103" s="2282">
        <v>19187226</v>
      </c>
      <c r="G103" s="2282">
        <f>SUM(C103:F103)</f>
        <v>24284209</v>
      </c>
    </row>
    <row r="104" spans="2:7" ht="12.75" thickBot="1">
      <c r="B104" s="2267" t="s">
        <v>1821</v>
      </c>
      <c r="C104" s="2282">
        <v>33657590</v>
      </c>
      <c r="D104" s="2282" t="s">
        <v>1983</v>
      </c>
      <c r="E104" s="2282">
        <v>-34143227</v>
      </c>
      <c r="F104" s="2282">
        <v>27436615</v>
      </c>
      <c r="G104" s="2282">
        <f>SUM(C104:F104)</f>
        <v>26950978</v>
      </c>
    </row>
    <row r="105" spans="2:7" ht="12.75" thickBot="1">
      <c r="B105" s="2267" t="s">
        <v>2084</v>
      </c>
      <c r="C105" s="2282" t="s">
        <v>1983</v>
      </c>
      <c r="D105" s="2282">
        <v>34991</v>
      </c>
      <c r="E105" s="2282" t="s">
        <v>1983</v>
      </c>
      <c r="F105" s="2282" t="s">
        <v>1983</v>
      </c>
      <c r="G105" s="2282">
        <f>SUM(C105:F105)</f>
        <v>34991</v>
      </c>
    </row>
    <row r="106" spans="2:7" ht="12.75" thickBot="1">
      <c r="B106" s="2270" t="s">
        <v>1737</v>
      </c>
      <c r="C106" s="2271">
        <v>69023789</v>
      </c>
      <c r="D106" s="2271">
        <v>30034991</v>
      </c>
      <c r="E106" s="2271">
        <v>-63363441</v>
      </c>
      <c r="F106" s="2271">
        <v>38651800</v>
      </c>
      <c r="G106" s="2271">
        <v>74347139</v>
      </c>
    </row>
    <row r="107" spans="2:7" ht="12.75" thickBot="1">
      <c r="B107" s="2273" t="s">
        <v>1838</v>
      </c>
      <c r="C107" s="2282">
        <v>1183259</v>
      </c>
      <c r="D107" s="2282">
        <v>916545</v>
      </c>
      <c r="E107" s="2282">
        <v>-1789480</v>
      </c>
      <c r="F107" s="2282">
        <v>1091983</v>
      </c>
      <c r="G107" s="2282">
        <f>SUM(C107:F107)</f>
        <v>1402307</v>
      </c>
    </row>
    <row r="108" spans="2:7" ht="12.75" thickBot="1">
      <c r="B108" s="2270" t="s">
        <v>1839</v>
      </c>
      <c r="C108" s="2271">
        <f>+C107</f>
        <v>1183259</v>
      </c>
      <c r="D108" s="2271">
        <f>+D107</f>
        <v>916545</v>
      </c>
      <c r="E108" s="2283">
        <f>+E107</f>
        <v>-1789480</v>
      </c>
      <c r="F108" s="2271">
        <f>+F107</f>
        <v>1091983</v>
      </c>
      <c r="G108" s="2271">
        <f>SUM(C108:F108)</f>
        <v>1402307</v>
      </c>
    </row>
    <row r="109" spans="2:7" ht="12.75" thickBot="1">
      <c r="B109" s="2276" t="s">
        <v>2047</v>
      </c>
      <c r="C109" s="2271">
        <f>+C108+C106</f>
        <v>70207048</v>
      </c>
      <c r="D109" s="2271">
        <f>+D108+D106</f>
        <v>30951536</v>
      </c>
      <c r="E109" s="2271">
        <f>+E108+E106</f>
        <v>-65152921</v>
      </c>
      <c r="F109" s="2271">
        <f>+F108+F106</f>
        <v>39743783</v>
      </c>
      <c r="G109" s="2271">
        <f>+G108+G106</f>
        <v>75749446</v>
      </c>
    </row>
    <row r="110" spans="2:7" ht="15.75" thickBot="1">
      <c r="B110" s="2277"/>
      <c r="C110" s="2277"/>
      <c r="D110" s="2277"/>
      <c r="E110" s="2277"/>
      <c r="F110" s="2277"/>
      <c r="G110" s="2277"/>
    </row>
    <row r="111" spans="2:7">
      <c r="B111" s="2859" t="s">
        <v>1734</v>
      </c>
      <c r="C111" s="2264" t="s">
        <v>1238</v>
      </c>
      <c r="D111" s="2862" t="s">
        <v>1834</v>
      </c>
      <c r="E111" s="2862" t="s">
        <v>1835</v>
      </c>
      <c r="F111" s="2862" t="s">
        <v>1836</v>
      </c>
      <c r="G111" s="2264" t="s">
        <v>1247</v>
      </c>
    </row>
    <row r="112" spans="2:7">
      <c r="B112" s="2860"/>
      <c r="C112" s="2265">
        <f>+C85</f>
        <v>44926</v>
      </c>
      <c r="D112" s="2863"/>
      <c r="E112" s="2863"/>
      <c r="F112" s="2863"/>
      <c r="G112" s="2265">
        <f>+G85</f>
        <v>45291</v>
      </c>
    </row>
    <row r="113" spans="2:7" ht="12.75" thickBot="1">
      <c r="B113" s="2861"/>
      <c r="C113" s="2266" t="s">
        <v>967</v>
      </c>
      <c r="D113" s="2266" t="s">
        <v>967</v>
      </c>
      <c r="E113" s="2266" t="s">
        <v>967</v>
      </c>
      <c r="F113" s="2266" t="s">
        <v>967</v>
      </c>
      <c r="G113" s="2266" t="s">
        <v>967</v>
      </c>
    </row>
    <row r="114" spans="2:7" ht="12.75" thickBot="1">
      <c r="B114" s="2267" t="s">
        <v>1129</v>
      </c>
      <c r="C114" s="2282">
        <v>228915283</v>
      </c>
      <c r="D114" s="2282" t="s">
        <v>1983</v>
      </c>
      <c r="E114" s="2282" t="s">
        <v>1983</v>
      </c>
      <c r="F114" s="2282">
        <v>10860186</v>
      </c>
      <c r="G114" s="2282">
        <f>SUM(C114:F114)</f>
        <v>239775469</v>
      </c>
    </row>
    <row r="115" spans="2:7" ht="12.75" thickBot="1">
      <c r="B115" s="2267" t="s">
        <v>1812</v>
      </c>
      <c r="C115" s="2282">
        <v>689763312</v>
      </c>
      <c r="D115" s="2282">
        <v>44773919</v>
      </c>
      <c r="E115" s="2282" t="s">
        <v>1983</v>
      </c>
      <c r="F115" s="2282">
        <v>72120363</v>
      </c>
      <c r="G115" s="2282">
        <f>SUM(C115:F115)</f>
        <v>806657594</v>
      </c>
    </row>
    <row r="116" spans="2:7" ht="12.75" thickBot="1">
      <c r="B116" s="2267" t="s">
        <v>1821</v>
      </c>
      <c r="C116" s="2282">
        <v>165397027</v>
      </c>
      <c r="D116" s="2282">
        <v>13962742</v>
      </c>
      <c r="E116" s="2282">
        <v>-10383609</v>
      </c>
      <c r="F116" s="2282">
        <v>-801035</v>
      </c>
      <c r="G116" s="2282">
        <f>SUM(C116:F116)</f>
        <v>168175125</v>
      </c>
    </row>
    <row r="117" spans="2:7" ht="12.75" thickBot="1">
      <c r="B117" s="2267" t="s">
        <v>2128</v>
      </c>
      <c r="C117" s="2282" t="s">
        <v>1983</v>
      </c>
      <c r="D117" s="2282">
        <v>8297799</v>
      </c>
      <c r="E117" s="2282" t="s">
        <v>1983</v>
      </c>
      <c r="F117" s="2282" t="s">
        <v>1983</v>
      </c>
      <c r="G117" s="2282">
        <f>SUM(C117:F117)</f>
        <v>8297799</v>
      </c>
    </row>
    <row r="118" spans="2:7" ht="12.75" thickBot="1">
      <c r="B118" s="2270" t="s">
        <v>1737</v>
      </c>
      <c r="C118" s="2271">
        <v>1084075622</v>
      </c>
      <c r="D118" s="2271">
        <v>67034460</v>
      </c>
      <c r="E118" s="2271">
        <v>-10383609</v>
      </c>
      <c r="F118" s="2271">
        <v>82179514</v>
      </c>
      <c r="G118" s="2271">
        <v>1222905987</v>
      </c>
    </row>
    <row r="119" spans="2:7" ht="12.75" thickBot="1">
      <c r="B119" s="2273" t="s">
        <v>1838</v>
      </c>
      <c r="C119" s="2282">
        <v>1629797</v>
      </c>
      <c r="D119" s="2282">
        <v>2130136</v>
      </c>
      <c r="E119" s="2282" t="s">
        <v>1983</v>
      </c>
      <c r="F119" s="2282">
        <v>-1091983</v>
      </c>
      <c r="G119" s="2282">
        <f>SUM(C119:F119)</f>
        <v>2667950</v>
      </c>
    </row>
    <row r="120" spans="2:7" ht="12.75" thickBot="1">
      <c r="B120" s="2270" t="s">
        <v>1839</v>
      </c>
      <c r="C120" s="2271">
        <f>+C119</f>
        <v>1629797</v>
      </c>
      <c r="D120" s="2271">
        <f>+D119</f>
        <v>2130136</v>
      </c>
      <c r="E120" s="2271" t="str">
        <f>+E119</f>
        <v>-</v>
      </c>
      <c r="F120" s="2283">
        <f>+F119</f>
        <v>-1091983</v>
      </c>
      <c r="G120" s="2271">
        <f>SUM(C119:F119)</f>
        <v>2667950</v>
      </c>
    </row>
    <row r="121" spans="2:7" ht="12.75" thickBot="1">
      <c r="B121" s="2276" t="s">
        <v>1109</v>
      </c>
      <c r="C121" s="2271">
        <f>+C120+C118</f>
        <v>1085705419</v>
      </c>
      <c r="D121" s="2271">
        <f>+D120+D118</f>
        <v>69164596</v>
      </c>
      <c r="E121" s="2271">
        <v>0</v>
      </c>
      <c r="F121" s="2271">
        <f>+F120+F118</f>
        <v>81087531</v>
      </c>
      <c r="G121" s="2271">
        <f>+G120+G118</f>
        <v>1225573937</v>
      </c>
    </row>
  </sheetData>
  <mergeCells count="20">
    <mergeCell ref="B99:B101"/>
    <mergeCell ref="D99:D100"/>
    <mergeCell ref="E99:E100"/>
    <mergeCell ref="F99:F100"/>
    <mergeCell ref="B111:B113"/>
    <mergeCell ref="D111:D112"/>
    <mergeCell ref="E111:E112"/>
    <mergeCell ref="F111:F112"/>
    <mergeCell ref="B84:B86"/>
    <mergeCell ref="D84:D85"/>
    <mergeCell ref="E84:E85"/>
    <mergeCell ref="F84:F85"/>
    <mergeCell ref="B3:B4"/>
    <mergeCell ref="C3:C4"/>
    <mergeCell ref="D3:D4"/>
    <mergeCell ref="B65:F65"/>
    <mergeCell ref="B72:B74"/>
    <mergeCell ref="D72:D73"/>
    <mergeCell ref="E72:E73"/>
    <mergeCell ref="F72:F73"/>
  </mergeCell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67ED03"/>
  </sheetPr>
  <dimension ref="B2:O34"/>
  <sheetViews>
    <sheetView showGridLines="0" topLeftCell="A9" zoomScale="120" zoomScaleNormal="120" workbookViewId="0">
      <selection activeCell="B17" sqref="B17:M24"/>
    </sheetView>
  </sheetViews>
  <sheetFormatPr baseColWidth="10" defaultColWidth="11.5703125" defaultRowHeight="9"/>
  <cols>
    <col min="1" max="1" width="11.5703125" style="1093"/>
    <col min="2" max="2" width="5.85546875" style="1093" customWidth="1"/>
    <col min="3" max="3" width="7.42578125" style="1093" customWidth="1"/>
    <col min="4" max="4" width="10" style="1093" customWidth="1"/>
    <col min="5" max="5" width="13" style="1093" bestFit="1" customWidth="1"/>
    <col min="6" max="6" width="10" style="1093" customWidth="1"/>
    <col min="7" max="7" width="8.42578125" style="1093" customWidth="1"/>
    <col min="8" max="9" width="7.42578125" style="1093" customWidth="1"/>
    <col min="10" max="10" width="15.42578125" style="1093" customWidth="1"/>
    <col min="11" max="11" width="10.5703125" style="1093" customWidth="1"/>
    <col min="12" max="12" width="9.140625" style="1093" customWidth="1"/>
    <col min="13" max="13" width="8.42578125" style="1093" customWidth="1"/>
    <col min="14" max="16384" width="11.5703125" style="1093"/>
  </cols>
  <sheetData>
    <row r="2" spans="2:15">
      <c r="B2" s="1094" t="s">
        <v>1741</v>
      </c>
      <c r="C2" s="1095"/>
      <c r="D2" s="1095"/>
      <c r="E2" s="1095"/>
      <c r="F2" s="1095"/>
      <c r="G2" s="1095"/>
      <c r="H2" s="1095"/>
      <c r="I2" s="1095"/>
      <c r="J2" s="1095"/>
      <c r="K2" s="1095"/>
      <c r="L2" s="1095"/>
      <c r="M2" s="1095"/>
    </row>
    <row r="3" spans="2:15" ht="12.75" customHeight="1">
      <c r="B3" s="1094"/>
      <c r="C3" s="1095"/>
      <c r="D3" s="1095"/>
      <c r="E3" s="1095"/>
      <c r="F3" s="1095"/>
      <c r="G3" s="1095"/>
      <c r="H3" s="1095"/>
      <c r="I3" s="1095"/>
      <c r="J3" s="1095"/>
      <c r="K3" s="1095"/>
      <c r="L3" s="1095"/>
      <c r="M3" s="1095"/>
    </row>
    <row r="4" spans="2:15" ht="18.75" customHeight="1">
      <c r="B4" s="2870" t="s">
        <v>1742</v>
      </c>
      <c r="C4" s="2871" t="s">
        <v>1743</v>
      </c>
      <c r="D4" s="2870" t="s">
        <v>1744</v>
      </c>
      <c r="E4" s="2870" t="s">
        <v>1745</v>
      </c>
      <c r="F4" s="2870"/>
      <c r="G4" s="2869" t="s">
        <v>1746</v>
      </c>
      <c r="H4" s="2869" t="s">
        <v>1747</v>
      </c>
      <c r="I4" s="2869" t="s">
        <v>1748</v>
      </c>
      <c r="J4" s="2869" t="s">
        <v>1749</v>
      </c>
      <c r="K4" s="2869" t="s">
        <v>1750</v>
      </c>
      <c r="L4" s="2869" t="s">
        <v>1751</v>
      </c>
      <c r="M4" s="2869" t="s">
        <v>1752</v>
      </c>
    </row>
    <row r="5" spans="2:15">
      <c r="B5" s="2870"/>
      <c r="C5" s="2871"/>
      <c r="D5" s="2872"/>
      <c r="E5" s="1950">
        <f>+Activo!D2</f>
        <v>45565</v>
      </c>
      <c r="F5" s="1950">
        <f>+Activo!E2</f>
        <v>45291</v>
      </c>
      <c r="G5" s="2869"/>
      <c r="H5" s="2869"/>
      <c r="I5" s="2869"/>
      <c r="J5" s="2869"/>
      <c r="K5" s="2869"/>
      <c r="L5" s="2869"/>
      <c r="M5" s="2869"/>
    </row>
    <row r="6" spans="2:15" ht="14.25" customHeight="1">
      <c r="B6" s="2870"/>
      <c r="C6" s="2871"/>
      <c r="D6" s="1096">
        <f>+'[40]N16.4 AFR actual'!$D$6</f>
        <v>45473</v>
      </c>
      <c r="E6" s="1097" t="s">
        <v>967</v>
      </c>
      <c r="F6" s="1097" t="s">
        <v>967</v>
      </c>
      <c r="G6" s="2869"/>
      <c r="H6" s="2869"/>
      <c r="I6" s="2869"/>
      <c r="J6" s="2869"/>
      <c r="K6" s="2869"/>
      <c r="L6" s="2869"/>
      <c r="M6" s="2869"/>
    </row>
    <row r="7" spans="2:15" ht="18">
      <c r="B7" s="2043" t="s">
        <v>1801</v>
      </c>
      <c r="C7" s="2043" t="s">
        <v>1786</v>
      </c>
      <c r="D7" s="2044">
        <v>387925</v>
      </c>
      <c r="E7" s="2044">
        <v>14902221</v>
      </c>
      <c r="F7" s="2044">
        <v>20589010</v>
      </c>
      <c r="G7" s="2045">
        <v>2.5161385384576213E-2</v>
      </c>
      <c r="H7" s="2046">
        <v>2.4529666021310886E-2</v>
      </c>
      <c r="I7" s="2043" t="s">
        <v>1595</v>
      </c>
      <c r="J7" s="2047" t="s">
        <v>1259</v>
      </c>
      <c r="K7" s="2048" t="s">
        <v>1765</v>
      </c>
      <c r="L7" s="2049" t="s">
        <v>1769</v>
      </c>
      <c r="M7" s="2043" t="s">
        <v>1802</v>
      </c>
      <c r="N7" s="1098"/>
      <c r="O7" s="1098"/>
    </row>
    <row r="8" spans="2:15" ht="18">
      <c r="B8" s="2043" t="s">
        <v>1801</v>
      </c>
      <c r="C8" s="2043" t="s">
        <v>1786</v>
      </c>
      <c r="D8" s="2044">
        <v>71821</v>
      </c>
      <c r="E8" s="2044">
        <v>2759014</v>
      </c>
      <c r="F8" s="2044">
        <v>3918875</v>
      </c>
      <c r="G8" s="2045">
        <v>2.2856092243083718E-2</v>
      </c>
      <c r="H8" s="2046">
        <v>2.2288643822958989E-2</v>
      </c>
      <c r="I8" s="2043" t="s">
        <v>1595</v>
      </c>
      <c r="J8" s="2047" t="s">
        <v>1803</v>
      </c>
      <c r="K8" s="2048" t="s">
        <v>1804</v>
      </c>
      <c r="L8" s="2049" t="s">
        <v>1769</v>
      </c>
      <c r="M8" s="2043" t="s">
        <v>1802</v>
      </c>
      <c r="N8" s="1098"/>
      <c r="O8" s="1098"/>
    </row>
    <row r="9" spans="2:15" ht="18">
      <c r="B9" s="2043" t="s">
        <v>1801</v>
      </c>
      <c r="C9" s="2043" t="s">
        <v>1786</v>
      </c>
      <c r="D9" s="2044">
        <v>93260</v>
      </c>
      <c r="E9" s="2044">
        <v>3588951</v>
      </c>
      <c r="F9" s="2044">
        <v>3066094</v>
      </c>
      <c r="G9" s="2045">
        <v>2.2113612465415003E-2</v>
      </c>
      <c r="H9" s="2046">
        <v>2.1546521773461665E-2</v>
      </c>
      <c r="I9" s="2043" t="s">
        <v>1595</v>
      </c>
      <c r="J9" s="2047" t="s">
        <v>1261</v>
      </c>
      <c r="K9" s="2048" t="s">
        <v>1805</v>
      </c>
      <c r="L9" s="2049" t="s">
        <v>1769</v>
      </c>
      <c r="M9" s="2043" t="s">
        <v>1802</v>
      </c>
      <c r="N9" s="1098"/>
      <c r="O9" s="1098"/>
    </row>
    <row r="10" spans="2:15" ht="9" hidden="1" customHeight="1" thickBot="1">
      <c r="B10" s="1951"/>
      <c r="C10" s="1951"/>
      <c r="D10" s="1952"/>
      <c r="E10" s="1952"/>
      <c r="F10" s="1952"/>
      <c r="G10" s="1953"/>
      <c r="H10" s="1954"/>
      <c r="I10" s="1951"/>
      <c r="J10" s="1955"/>
      <c r="K10" s="1956"/>
      <c r="L10" s="1957"/>
      <c r="M10" s="1951"/>
      <c r="O10" s="1098">
        <f>+ROUND(D10,0)</f>
        <v>0</v>
      </c>
    </row>
    <row r="11" spans="2:15">
      <c r="B11" s="1958"/>
      <c r="C11" s="1959"/>
      <c r="D11" s="1960">
        <f>+SUM(D7:D10)</f>
        <v>553006</v>
      </c>
      <c r="E11" s="1960">
        <f>+SUM(E7:E10)</f>
        <v>21250186</v>
      </c>
      <c r="F11" s="1960">
        <f>+SUM(F7:F10)</f>
        <v>27573979</v>
      </c>
      <c r="G11" s="1960"/>
      <c r="H11" s="1961"/>
      <c r="I11" s="1962"/>
      <c r="J11" s="1962"/>
      <c r="K11" s="1962"/>
      <c r="L11" s="1962"/>
      <c r="M11" s="1962"/>
    </row>
    <row r="12" spans="2:15">
      <c r="B12" s="1092"/>
      <c r="C12" s="1092"/>
      <c r="D12" s="1092"/>
      <c r="E12" s="1092"/>
      <c r="F12" s="1092"/>
      <c r="G12" s="1092"/>
      <c r="H12" s="1092"/>
      <c r="I12" s="1092"/>
      <c r="J12" s="1092"/>
      <c r="K12" s="1092"/>
      <c r="L12" s="1092"/>
      <c r="M12" s="1092"/>
    </row>
    <row r="13" spans="2:15">
      <c r="B13" s="1099" t="s">
        <v>1110</v>
      </c>
      <c r="C13" s="1099"/>
      <c r="D13" s="1099"/>
      <c r="E13" s="1100">
        <f>+E11+F29+F30</f>
        <v>0</v>
      </c>
      <c r="F13" s="1099"/>
      <c r="G13" s="1099"/>
      <c r="H13" s="1099"/>
      <c r="I13" s="1099"/>
      <c r="J13" s="1099"/>
      <c r="K13" s="1099"/>
      <c r="L13" s="1099"/>
      <c r="M13" s="1099"/>
    </row>
    <row r="14" spans="2:15">
      <c r="B14" s="1092"/>
      <c r="C14" s="1092"/>
      <c r="D14" s="1092"/>
      <c r="E14" s="1101"/>
      <c r="F14" s="1092"/>
      <c r="G14" s="1092"/>
      <c r="H14" s="1092"/>
      <c r="I14" s="1092"/>
      <c r="J14" s="1092"/>
      <c r="K14" s="1092"/>
      <c r="L14" s="1092"/>
      <c r="M14" s="1092"/>
    </row>
    <row r="15" spans="2:15">
      <c r="B15" s="1095" t="s">
        <v>1753</v>
      </c>
      <c r="C15" s="1095"/>
      <c r="D15" s="1095"/>
      <c r="E15" s="1095"/>
      <c r="F15" s="1095"/>
      <c r="G15" s="1095"/>
      <c r="H15" s="1095"/>
      <c r="I15" s="1095"/>
      <c r="J15" s="1095"/>
      <c r="K15" s="1095"/>
      <c r="L15" s="1095"/>
      <c r="M15" s="1095"/>
    </row>
    <row r="17" spans="2:13">
      <c r="B17" s="2872" t="s">
        <v>1742</v>
      </c>
      <c r="C17" s="2875" t="s">
        <v>1743</v>
      </c>
      <c r="D17" s="2872" t="s">
        <v>1744</v>
      </c>
      <c r="E17" s="2870" t="s">
        <v>1745</v>
      </c>
      <c r="F17" s="2870"/>
      <c r="G17" s="2872" t="s">
        <v>1754</v>
      </c>
      <c r="H17" s="2872" t="s">
        <v>1746</v>
      </c>
      <c r="I17" s="2872" t="s">
        <v>1747</v>
      </c>
      <c r="J17" s="2872" t="s">
        <v>1749</v>
      </c>
      <c r="K17" s="2872" t="s">
        <v>1750</v>
      </c>
      <c r="L17" s="2872" t="s">
        <v>1751</v>
      </c>
      <c r="M17" s="2872" t="s">
        <v>1752</v>
      </c>
    </row>
    <row r="18" spans="2:13">
      <c r="B18" s="2873"/>
      <c r="C18" s="2876"/>
      <c r="D18" s="2873"/>
      <c r="E18" s="1102">
        <f>+E5</f>
        <v>45565</v>
      </c>
      <c r="F18" s="1963">
        <f>+F5</f>
        <v>45291</v>
      </c>
      <c r="G18" s="2873"/>
      <c r="H18" s="2873"/>
      <c r="I18" s="2873"/>
      <c r="J18" s="2873"/>
      <c r="K18" s="2873"/>
      <c r="L18" s="2873"/>
      <c r="M18" s="2873"/>
    </row>
    <row r="19" spans="2:13">
      <c r="B19" s="2874"/>
      <c r="C19" s="2877"/>
      <c r="D19" s="1096">
        <f>+D6</f>
        <v>45473</v>
      </c>
      <c r="E19" s="1097" t="s">
        <v>967</v>
      </c>
      <c r="F19" s="1097" t="s">
        <v>967</v>
      </c>
      <c r="G19" s="2874"/>
      <c r="H19" s="2874"/>
      <c r="I19" s="2874"/>
      <c r="J19" s="2874"/>
      <c r="K19" s="2874"/>
      <c r="L19" s="2874"/>
      <c r="M19" s="2874"/>
    </row>
    <row r="20" spans="2:13" ht="18">
      <c r="B20" s="2043" t="s">
        <v>1801</v>
      </c>
      <c r="C20" s="2043" t="s">
        <v>1786</v>
      </c>
      <c r="D20" s="2044">
        <v>3052141</v>
      </c>
      <c r="E20" s="2044">
        <v>116481843</v>
      </c>
      <c r="F20" s="2044">
        <v>120389286</v>
      </c>
      <c r="G20" s="2050">
        <v>50932</v>
      </c>
      <c r="H20" s="2046">
        <v>2.4780928525969692E-2</v>
      </c>
      <c r="I20" s="2046">
        <v>2.4219053974450441E-2</v>
      </c>
      <c r="J20" s="2047" t="s">
        <v>1259</v>
      </c>
      <c r="K20" s="2048" t="s">
        <v>1765</v>
      </c>
      <c r="L20" s="2049" t="s">
        <v>1769</v>
      </c>
      <c r="M20" s="2043" t="s">
        <v>1802</v>
      </c>
    </row>
    <row r="21" spans="2:13" ht="18">
      <c r="B21" s="2043" t="s">
        <v>1801</v>
      </c>
      <c r="C21" s="2043" t="s">
        <v>1786</v>
      </c>
      <c r="D21" s="2044">
        <v>493694</v>
      </c>
      <c r="E21" s="2044">
        <v>18840256</v>
      </c>
      <c r="F21" s="2044">
        <v>20229845</v>
      </c>
      <c r="G21" s="2050">
        <v>50897</v>
      </c>
      <c r="H21" s="2046">
        <v>2.5463860837781679E-2</v>
      </c>
      <c r="I21" s="2046">
        <v>2.4909002833209962E-2</v>
      </c>
      <c r="J21" s="2047" t="s">
        <v>1803</v>
      </c>
      <c r="K21" s="2048" t="s">
        <v>1804</v>
      </c>
      <c r="L21" s="2049" t="s">
        <v>1769</v>
      </c>
      <c r="M21" s="2043" t="s">
        <v>1802</v>
      </c>
    </row>
    <row r="22" spans="2:13" ht="18">
      <c r="B22" s="2043" t="s">
        <v>1801</v>
      </c>
      <c r="C22" s="2043" t="s">
        <v>1786</v>
      </c>
      <c r="D22" s="2044">
        <v>314615</v>
      </c>
      <c r="E22" s="2044">
        <v>12007659</v>
      </c>
      <c r="F22" s="2044">
        <v>14410758</v>
      </c>
      <c r="G22" s="2050">
        <v>50933</v>
      </c>
      <c r="H22" s="2046">
        <v>2.4555659669387699E-2</v>
      </c>
      <c r="I22" s="2046">
        <v>2.4068480043166991E-2</v>
      </c>
      <c r="J22" s="2047" t="s">
        <v>1261</v>
      </c>
      <c r="K22" s="2048" t="s">
        <v>1805</v>
      </c>
      <c r="L22" s="2049" t="s">
        <v>1769</v>
      </c>
      <c r="M22" s="2043" t="s">
        <v>1802</v>
      </c>
    </row>
    <row r="23" spans="2:13" ht="0.6" hidden="1" customHeight="1">
      <c r="B23" s="1103"/>
      <c r="C23" s="1103"/>
      <c r="D23" s="1104"/>
      <c r="E23" s="1104"/>
      <c r="F23" s="1104"/>
      <c r="G23" s="1105"/>
      <c r="H23" s="1105"/>
      <c r="I23" s="1103"/>
      <c r="J23" s="1106"/>
      <c r="K23" s="1107"/>
      <c r="L23" s="1108"/>
      <c r="M23" s="1103"/>
    </row>
    <row r="24" spans="2:13">
      <c r="B24" s="1958"/>
      <c r="C24" s="1959"/>
      <c r="D24" s="1960">
        <f>+SUM(D20:D23)</f>
        <v>3860450</v>
      </c>
      <c r="E24" s="1960">
        <f>+SUM(E20:E23)</f>
        <v>147329758</v>
      </c>
      <c r="F24" s="1960">
        <f>+SUM(F20:F23)</f>
        <v>155029889</v>
      </c>
      <c r="G24" s="1960"/>
      <c r="H24" s="1961"/>
      <c r="I24" s="1962"/>
      <c r="J24" s="1962"/>
      <c r="K24" s="1962"/>
      <c r="L24" s="1962"/>
      <c r="M24" s="1962"/>
    </row>
    <row r="25" spans="2:13">
      <c r="B25" s="1092"/>
      <c r="C25" s="1092"/>
      <c r="D25" s="1092"/>
      <c r="E25" s="1109"/>
      <c r="F25" s="1092"/>
      <c r="G25" s="1092"/>
      <c r="H25" s="1092"/>
      <c r="I25" s="1092"/>
      <c r="J25" s="1092"/>
      <c r="K25" s="1092"/>
      <c r="L25" s="1092"/>
      <c r="M25" s="1092"/>
    </row>
    <row r="26" spans="2:13">
      <c r="B26" s="1099" t="s">
        <v>1110</v>
      </c>
      <c r="C26" s="1099"/>
      <c r="D26" s="1099"/>
      <c r="E26" s="1110">
        <f>+E24+F32+F33+F34</f>
        <v>0</v>
      </c>
      <c r="F26" s="1099"/>
      <c r="G26" s="1111"/>
      <c r="H26" s="1111"/>
      <c r="I26" s="1111"/>
      <c r="J26" s="1099"/>
      <c r="K26" s="1099"/>
      <c r="L26" s="1099"/>
      <c r="M26" s="1099"/>
    </row>
    <row r="27" spans="2:13">
      <c r="G27" s="1111"/>
      <c r="H27" s="1111"/>
      <c r="I27" s="1111"/>
    </row>
    <row r="28" spans="2:13">
      <c r="G28" s="1111"/>
      <c r="H28" s="1111"/>
      <c r="I28" s="1111"/>
    </row>
    <row r="29" spans="2:13" ht="11.25">
      <c r="D29" s="2413" t="s">
        <v>1945</v>
      </c>
      <c r="E29" s="1112">
        <f>VLOOKUP(D29,'Balance Septiembre 2024'!B1:M419,12,0)</f>
        <v>-21107442008</v>
      </c>
      <c r="F29" s="1112">
        <f>+ROUND(E29/1000,0)</f>
        <v>-21107442</v>
      </c>
      <c r="H29" s="1098"/>
    </row>
    <row r="30" spans="2:13" ht="11.25">
      <c r="D30" s="2413" t="s">
        <v>1949</v>
      </c>
      <c r="E30" s="1112">
        <f>VLOOKUP(D30,'Balance Septiembre 2024'!B2:M420,12,0)</f>
        <v>-142743658</v>
      </c>
      <c r="F30" s="1112">
        <f>+ROUND(E30/1000,0)</f>
        <v>-142744</v>
      </c>
    </row>
    <row r="31" spans="2:13" ht="11.25">
      <c r="E31" s="1112"/>
      <c r="F31" s="1113"/>
    </row>
    <row r="32" spans="2:13" ht="11.25">
      <c r="D32" s="2388" t="s">
        <v>1964</v>
      </c>
      <c r="E32" s="1112">
        <f>VLOOKUP(D32,'Balance Septiembre 2024'!B4:M422,12,0)</f>
        <v>-978493555</v>
      </c>
      <c r="F32" s="1112">
        <f>+ROUND(E32/1000,0)</f>
        <v>-978494</v>
      </c>
    </row>
    <row r="33" spans="4:6" ht="11.25">
      <c r="D33" s="2388" t="s">
        <v>1968</v>
      </c>
      <c r="E33" s="1112">
        <f>VLOOKUP(D33,'Balance Septiembre 2024'!B5:M423,12,0)</f>
        <v>-47500840809</v>
      </c>
      <c r="F33" s="1112">
        <f>+ROUND(E33/1000,0)</f>
        <v>-47500841</v>
      </c>
    </row>
    <row r="34" spans="4:6" ht="11.25">
      <c r="D34" s="2388" t="s">
        <v>1969</v>
      </c>
      <c r="E34" s="1112">
        <f>VLOOKUP(D34,'Balance Septiembre 2024'!B6:M424,12,0)</f>
        <v>-98850423246</v>
      </c>
      <c r="F34" s="1112">
        <f>+ROUND(E34/1000,0)</f>
        <v>-98850423</v>
      </c>
    </row>
  </sheetData>
  <mergeCells count="22">
    <mergeCell ref="M17:M19"/>
    <mergeCell ref="H17:H19"/>
    <mergeCell ref="I17:I19"/>
    <mergeCell ref="J17:J19"/>
    <mergeCell ref="K17:K19"/>
    <mergeCell ref="L17:L19"/>
    <mergeCell ref="B17:B19"/>
    <mergeCell ref="C17:C19"/>
    <mergeCell ref="D17:D18"/>
    <mergeCell ref="E17:F17"/>
    <mergeCell ref="G17:G19"/>
    <mergeCell ref="B4:B6"/>
    <mergeCell ref="C4:C6"/>
    <mergeCell ref="D4:D5"/>
    <mergeCell ref="E4:F4"/>
    <mergeCell ref="H4:H6"/>
    <mergeCell ref="G4:G6"/>
    <mergeCell ref="J4:J6"/>
    <mergeCell ref="K4:K6"/>
    <mergeCell ref="L4:L6"/>
    <mergeCell ref="M4:M6"/>
    <mergeCell ref="I4:I6"/>
  </mergeCells>
  <pageMargins left="0.7" right="0.7" top="0.75" bottom="0.75" header="0.3" footer="0.3"/>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67ED03"/>
  </sheetPr>
  <dimension ref="A2:R73"/>
  <sheetViews>
    <sheetView showGridLines="0" topLeftCell="A34" workbookViewId="0">
      <selection activeCell="B35" sqref="B35:L73"/>
    </sheetView>
  </sheetViews>
  <sheetFormatPr baseColWidth="10" defaultColWidth="11.5703125" defaultRowHeight="12" outlineLevelRow="1"/>
  <cols>
    <col min="1" max="2" width="11.5703125" style="21"/>
    <col min="3" max="3" width="14.5703125" style="21" customWidth="1"/>
    <col min="4" max="4" width="11.5703125" style="21"/>
    <col min="5" max="5" width="16.42578125" style="21" customWidth="1"/>
    <col min="6" max="7" width="11.5703125" style="21"/>
    <col min="8" max="9" width="12.42578125" style="21" bestFit="1" customWidth="1"/>
    <col min="10" max="13" width="11.5703125" style="21"/>
    <col min="14" max="14" width="10.5703125" style="21" bestFit="1" customWidth="1"/>
    <col min="15" max="16" width="11.5703125" style="21"/>
    <col min="17" max="17" width="14.140625" style="21" bestFit="1" customWidth="1"/>
    <col min="18" max="18" width="13.5703125" style="21" customWidth="1"/>
    <col min="19" max="16384" width="11.5703125" style="21"/>
  </cols>
  <sheetData>
    <row r="2" spans="1:18">
      <c r="A2" s="1114"/>
      <c r="B2" s="1115" t="s">
        <v>3032</v>
      </c>
      <c r="C2" s="1116"/>
      <c r="D2" s="1114"/>
      <c r="E2" s="1114"/>
      <c r="F2" s="1114"/>
      <c r="G2" s="1114"/>
      <c r="H2" s="1114"/>
      <c r="I2" s="1114"/>
      <c r="J2" s="1114"/>
      <c r="K2" s="1114"/>
      <c r="L2" s="1114"/>
      <c r="M2" s="1964"/>
    </row>
    <row r="3" spans="1:18">
      <c r="A3" s="1114"/>
      <c r="B3" s="1117"/>
      <c r="C3" s="1114"/>
      <c r="D3" s="1114"/>
      <c r="E3" s="1114"/>
      <c r="F3" s="1114"/>
      <c r="G3" s="1114"/>
      <c r="H3" s="1114"/>
      <c r="I3" s="1114"/>
      <c r="J3" s="1114"/>
      <c r="K3" s="1114"/>
      <c r="L3" s="1114"/>
      <c r="M3" s="1964"/>
    </row>
    <row r="4" spans="1:18">
      <c r="A4" s="1114"/>
      <c r="B4" s="2887" t="s">
        <v>1829</v>
      </c>
      <c r="C4" s="2888"/>
      <c r="D4" s="2888"/>
      <c r="E4" s="2888"/>
      <c r="F4" s="2888"/>
      <c r="G4" s="2888"/>
      <c r="H4" s="2888"/>
      <c r="I4" s="2888"/>
      <c r="J4" s="2888"/>
      <c r="K4" s="2888"/>
      <c r="L4" s="2889"/>
      <c r="M4" s="1964"/>
    </row>
    <row r="5" spans="1:18">
      <c r="A5" s="1114"/>
      <c r="B5" s="2884" t="s">
        <v>1755</v>
      </c>
      <c r="C5" s="2884" t="s">
        <v>1756</v>
      </c>
      <c r="D5" s="2884" t="s">
        <v>1757</v>
      </c>
      <c r="E5" s="2884" t="s">
        <v>1758</v>
      </c>
      <c r="F5" s="2884" t="s">
        <v>1759</v>
      </c>
      <c r="G5" s="2885" t="s">
        <v>1760</v>
      </c>
      <c r="H5" s="2885"/>
      <c r="I5" s="2885"/>
      <c r="J5" s="2884" t="s">
        <v>1751</v>
      </c>
      <c r="K5" s="2884" t="s">
        <v>1761</v>
      </c>
      <c r="L5" s="2884" t="s">
        <v>1762</v>
      </c>
      <c r="M5" s="1964"/>
    </row>
    <row r="6" spans="1:18" ht="36">
      <c r="A6" s="1114"/>
      <c r="B6" s="2622"/>
      <c r="C6" s="2622"/>
      <c r="D6" s="2622"/>
      <c r="E6" s="2622"/>
      <c r="F6" s="2622"/>
      <c r="G6" s="1118" t="s">
        <v>1461</v>
      </c>
      <c r="H6" s="1118" t="s">
        <v>1763</v>
      </c>
      <c r="I6" s="1118" t="s">
        <v>1265</v>
      </c>
      <c r="J6" s="2622"/>
      <c r="K6" s="2622"/>
      <c r="L6" s="2622"/>
      <c r="M6" s="1964"/>
    </row>
    <row r="7" spans="1:18">
      <c r="A7" s="1114"/>
      <c r="B7" s="2623"/>
      <c r="C7" s="2623"/>
      <c r="D7" s="2623"/>
      <c r="E7" s="2623"/>
      <c r="F7" s="2623"/>
      <c r="G7" s="1121" t="s">
        <v>967</v>
      </c>
      <c r="H7" s="1121" t="s">
        <v>967</v>
      </c>
      <c r="I7" s="1121" t="s">
        <v>967</v>
      </c>
      <c r="J7" s="2623"/>
      <c r="K7" s="1121" t="s">
        <v>1764</v>
      </c>
      <c r="L7" s="1121" t="s">
        <v>1764</v>
      </c>
      <c r="M7" s="1964"/>
    </row>
    <row r="8" spans="1:18">
      <c r="A8" s="1114">
        <v>1</v>
      </c>
      <c r="B8" s="1968" t="s">
        <v>1765</v>
      </c>
      <c r="C8" s="1968" t="s">
        <v>1259</v>
      </c>
      <c r="D8" s="2415" t="s">
        <v>1595</v>
      </c>
      <c r="E8" s="2414" t="s">
        <v>1766</v>
      </c>
      <c r="F8" s="2415" t="s">
        <v>1341</v>
      </c>
      <c r="G8" s="2416">
        <v>4592360</v>
      </c>
      <c r="H8" s="2416">
        <v>4424891</v>
      </c>
      <c r="I8" s="2416">
        <f>+G8+H8</f>
        <v>9017251</v>
      </c>
      <c r="J8" s="2417" t="s">
        <v>1767</v>
      </c>
      <c r="K8" s="2418">
        <v>6.25E-2</v>
      </c>
      <c r="L8" s="2418">
        <v>6.25E-2</v>
      </c>
      <c r="M8" s="1964" t="s">
        <v>1817</v>
      </c>
      <c r="N8" s="32"/>
    </row>
    <row r="9" spans="1:18">
      <c r="A9" s="1114">
        <f>+A8+1</f>
        <v>2</v>
      </c>
      <c r="B9" s="1968" t="s">
        <v>1765</v>
      </c>
      <c r="C9" s="1968" t="s">
        <v>1259</v>
      </c>
      <c r="D9" s="2415" t="s">
        <v>1595</v>
      </c>
      <c r="E9" s="2414" t="s">
        <v>1768</v>
      </c>
      <c r="F9" s="2415" t="s">
        <v>1341</v>
      </c>
      <c r="G9" s="2416">
        <v>624097</v>
      </c>
      <c r="H9" s="2416">
        <v>0</v>
      </c>
      <c r="I9" s="2416">
        <f t="shared" ref="I9:I15" si="0">+G9+H9</f>
        <v>624097</v>
      </c>
      <c r="J9" s="2417" t="s">
        <v>1769</v>
      </c>
      <c r="K9" s="2418">
        <v>7.5178271561061077E-2</v>
      </c>
      <c r="L9" s="2418">
        <v>7.3799999999999991E-2</v>
      </c>
      <c r="M9" s="1964" t="s">
        <v>1817</v>
      </c>
      <c r="N9" s="32" t="s">
        <v>1817</v>
      </c>
      <c r="O9" s="32">
        <f>SUMIF($M$8:$M$15,N9,$I$8:$I$15)</f>
        <v>10490468</v>
      </c>
    </row>
    <row r="10" spans="1:18" hidden="1">
      <c r="A10" s="1114">
        <f t="shared" ref="A10:A15" si="1">+A9+1</f>
        <v>3</v>
      </c>
      <c r="B10" s="1968" t="s">
        <v>1765</v>
      </c>
      <c r="C10" s="1968" t="s">
        <v>1259</v>
      </c>
      <c r="D10" s="2415" t="s">
        <v>1595</v>
      </c>
      <c r="E10" s="2414" t="s">
        <v>1766</v>
      </c>
      <c r="F10" s="2415" t="s">
        <v>1341</v>
      </c>
      <c r="G10" s="2416">
        <v>0</v>
      </c>
      <c r="H10" s="2416">
        <v>0</v>
      </c>
      <c r="I10" s="2416">
        <f t="shared" si="0"/>
        <v>0</v>
      </c>
      <c r="J10" s="2417"/>
      <c r="K10" s="2418"/>
      <c r="L10" s="2418"/>
      <c r="M10" s="1964" t="s">
        <v>1818</v>
      </c>
      <c r="N10" s="32" t="s">
        <v>1818</v>
      </c>
      <c r="O10" s="32">
        <f>SUMIF($M$8:$M$15,N10,$I$8:$I$15)</f>
        <v>39487133</v>
      </c>
    </row>
    <row r="11" spans="1:18">
      <c r="A11" s="1114">
        <f t="shared" si="1"/>
        <v>4</v>
      </c>
      <c r="B11" s="1968" t="s">
        <v>1765</v>
      </c>
      <c r="C11" s="1968" t="s">
        <v>1259</v>
      </c>
      <c r="D11" s="2415" t="s">
        <v>1595</v>
      </c>
      <c r="E11" s="2414" t="s">
        <v>1772</v>
      </c>
      <c r="F11" s="2415" t="s">
        <v>1341</v>
      </c>
      <c r="G11" s="2416">
        <v>0</v>
      </c>
      <c r="H11" s="2416">
        <v>32932339</v>
      </c>
      <c r="I11" s="2416">
        <f t="shared" si="0"/>
        <v>32932339</v>
      </c>
      <c r="J11" s="2417" t="s">
        <v>1769</v>
      </c>
      <c r="K11" s="2418">
        <v>6.1967664986681825E-2</v>
      </c>
      <c r="L11" s="2418">
        <v>6.0600000000000001E-2</v>
      </c>
      <c r="M11" s="1964" t="s">
        <v>1818</v>
      </c>
      <c r="N11" s="32"/>
      <c r="O11" s="32">
        <f>SUM(O9:O10)</f>
        <v>49977601</v>
      </c>
      <c r="P11" s="32">
        <f>+I16-O11</f>
        <v>0</v>
      </c>
    </row>
    <row r="12" spans="1:18">
      <c r="A12" s="1114">
        <f t="shared" si="1"/>
        <v>5</v>
      </c>
      <c r="B12" s="1968" t="s">
        <v>1765</v>
      </c>
      <c r="C12" s="1968" t="s">
        <v>1259</v>
      </c>
      <c r="D12" s="2415" t="s">
        <v>1595</v>
      </c>
      <c r="E12" s="2414" t="s">
        <v>1885</v>
      </c>
      <c r="F12" s="2415" t="s">
        <v>1341</v>
      </c>
      <c r="G12" s="2416">
        <v>828883</v>
      </c>
      <c r="H12" s="2416">
        <v>0</v>
      </c>
      <c r="I12" s="2416">
        <f t="shared" si="0"/>
        <v>828883</v>
      </c>
      <c r="J12" s="2417" t="s">
        <v>1769</v>
      </c>
      <c r="K12" s="2418">
        <v>7.0615058616349646E-2</v>
      </c>
      <c r="L12" s="2418">
        <v>6.88E-2</v>
      </c>
      <c r="M12" s="1964" t="s">
        <v>1818</v>
      </c>
      <c r="N12" s="32"/>
    </row>
    <row r="13" spans="1:18">
      <c r="A13" s="1114">
        <f t="shared" si="1"/>
        <v>6</v>
      </c>
      <c r="B13" s="1968" t="s">
        <v>1765</v>
      </c>
      <c r="C13" s="1968" t="s">
        <v>1259</v>
      </c>
      <c r="D13" s="2415" t="s">
        <v>1595</v>
      </c>
      <c r="E13" s="2414" t="s">
        <v>2066</v>
      </c>
      <c r="F13" s="2415" t="s">
        <v>1341</v>
      </c>
      <c r="G13" s="2416">
        <v>0</v>
      </c>
      <c r="H13" s="2416">
        <v>267333</v>
      </c>
      <c r="I13" s="2416">
        <f t="shared" si="0"/>
        <v>267333</v>
      </c>
      <c r="J13" s="2417" t="s">
        <v>1767</v>
      </c>
      <c r="K13" s="2418">
        <v>9.0576082122297841E-2</v>
      </c>
      <c r="L13" s="2418">
        <v>8.7999999999999995E-2</v>
      </c>
      <c r="M13" s="1964" t="s">
        <v>1818</v>
      </c>
      <c r="N13" s="32"/>
    </row>
    <row r="14" spans="1:18">
      <c r="A14" s="1114">
        <f t="shared" si="1"/>
        <v>7</v>
      </c>
      <c r="B14" s="1968" t="s">
        <v>1765</v>
      </c>
      <c r="C14" s="1968" t="s">
        <v>1259</v>
      </c>
      <c r="D14" s="2415" t="s">
        <v>1595</v>
      </c>
      <c r="E14" s="2414" t="s">
        <v>2716</v>
      </c>
      <c r="F14" s="2415" t="s">
        <v>1341</v>
      </c>
      <c r="G14" s="2416">
        <v>849120</v>
      </c>
      <c r="H14" s="2416">
        <v>0</v>
      </c>
      <c r="I14" s="2416">
        <f t="shared" si="0"/>
        <v>849120</v>
      </c>
      <c r="J14" s="2417" t="s">
        <v>1767</v>
      </c>
      <c r="K14" s="2418">
        <v>7.724934729254862E-2</v>
      </c>
      <c r="L14" s="2418">
        <v>7.3199999999999987E-2</v>
      </c>
      <c r="M14" s="1964" t="s">
        <v>1817</v>
      </c>
      <c r="N14" s="1967" t="s">
        <v>1950</v>
      </c>
      <c r="O14" s="21" t="s">
        <v>479</v>
      </c>
      <c r="Q14" s="1083">
        <f>+IFERROR(VLOOKUP($N$14:$N$15,'[41]Balance Mar 2024'!$B:$L,11,0),0)</f>
        <v>-3763398400</v>
      </c>
      <c r="R14" s="1083">
        <f>+ROUND(Q14/1000,0)</f>
        <v>-3763398</v>
      </c>
    </row>
    <row r="15" spans="1:18">
      <c r="A15" s="1114">
        <f t="shared" si="1"/>
        <v>8</v>
      </c>
      <c r="B15" s="1968" t="s">
        <v>1315</v>
      </c>
      <c r="C15" s="1968" t="s">
        <v>1260</v>
      </c>
      <c r="D15" s="2415" t="s">
        <v>1595</v>
      </c>
      <c r="E15" s="2414" t="s">
        <v>1885</v>
      </c>
      <c r="F15" s="2415" t="s">
        <v>1341</v>
      </c>
      <c r="G15" s="2416">
        <v>458578</v>
      </c>
      <c r="H15" s="2416">
        <v>5000000</v>
      </c>
      <c r="I15" s="2416">
        <f t="shared" si="0"/>
        <v>5458578</v>
      </c>
      <c r="J15" s="2417" t="s">
        <v>1767</v>
      </c>
      <c r="K15" s="2418">
        <v>7.3700000000000002E-2</v>
      </c>
      <c r="L15" s="2418">
        <v>7.3700000000000002E-2</v>
      </c>
      <c r="M15" s="1964" t="s">
        <v>2025</v>
      </c>
      <c r="N15" s="1967" t="s">
        <v>1951</v>
      </c>
      <c r="O15" s="21" t="s">
        <v>480</v>
      </c>
      <c r="Q15" s="1083">
        <f>+IFERROR(VLOOKUP($N$14:$N$15,'[41]Balance Mar 2024'!$B:$L,11,0),0)</f>
        <v>-103849781000</v>
      </c>
      <c r="R15" s="1083">
        <f>+ROUND(Q15/1000,0)</f>
        <v>-103849781</v>
      </c>
    </row>
    <row r="16" spans="1:18">
      <c r="A16" s="1114"/>
      <c r="B16" s="1140" t="s">
        <v>1265</v>
      </c>
      <c r="C16" s="1140"/>
      <c r="D16" s="1140"/>
      <c r="E16" s="1140"/>
      <c r="F16" s="1140"/>
      <c r="G16" s="1141">
        <f>SUM(G8:G15)</f>
        <v>7353038</v>
      </c>
      <c r="H16" s="1141">
        <f>SUM(H8:H15)</f>
        <v>42624563</v>
      </c>
      <c r="I16" s="1141">
        <f>SUM(I8:I15)</f>
        <v>49977601</v>
      </c>
      <c r="J16" s="1140"/>
      <c r="K16" s="1140"/>
      <c r="L16" s="1140"/>
      <c r="M16" s="1964"/>
    </row>
    <row r="18" spans="1:15">
      <c r="A18" s="1114"/>
      <c r="B18" s="2887" t="s">
        <v>1830</v>
      </c>
      <c r="C18" s="2888"/>
      <c r="D18" s="2888"/>
      <c r="E18" s="2888"/>
      <c r="F18" s="2888"/>
      <c r="G18" s="2888"/>
      <c r="H18" s="2888"/>
      <c r="I18" s="2888"/>
      <c r="J18" s="2888"/>
      <c r="K18" s="2888"/>
      <c r="L18" s="2889"/>
      <c r="M18" s="1964"/>
      <c r="N18" s="32">
        <f>+I16+'[41]N16.4 Préstamos LP'!J21</f>
        <v>186269938</v>
      </c>
    </row>
    <row r="19" spans="1:15" ht="12" customHeight="1">
      <c r="A19" s="1114"/>
      <c r="B19" s="2884" t="s">
        <v>1755</v>
      </c>
      <c r="C19" s="2884" t="s">
        <v>1756</v>
      </c>
      <c r="D19" s="2884" t="s">
        <v>1757</v>
      </c>
      <c r="E19" s="2884" t="s">
        <v>1758</v>
      </c>
      <c r="F19" s="2884" t="s">
        <v>1759</v>
      </c>
      <c r="G19" s="2885" t="s">
        <v>1760</v>
      </c>
      <c r="H19" s="2885"/>
      <c r="I19" s="2885"/>
      <c r="J19" s="2884" t="s">
        <v>1751</v>
      </c>
      <c r="K19" s="2884" t="s">
        <v>1761</v>
      </c>
      <c r="L19" s="2884" t="s">
        <v>1762</v>
      </c>
      <c r="M19" s="1964"/>
    </row>
    <row r="20" spans="1:15" ht="36">
      <c r="A20" s="1114"/>
      <c r="B20" s="2622"/>
      <c r="C20" s="2622"/>
      <c r="D20" s="2622"/>
      <c r="E20" s="2622"/>
      <c r="F20" s="2622"/>
      <c r="G20" s="1118" t="s">
        <v>1461</v>
      </c>
      <c r="H20" s="1118" t="s">
        <v>1763</v>
      </c>
      <c r="I20" s="1118" t="s">
        <v>1265</v>
      </c>
      <c r="J20" s="2622"/>
      <c r="K20" s="2622"/>
      <c r="L20" s="2622"/>
      <c r="M20" s="1964"/>
    </row>
    <row r="21" spans="1:15">
      <c r="A21" s="1114"/>
      <c r="B21" s="2623"/>
      <c r="C21" s="2623"/>
      <c r="D21" s="2623"/>
      <c r="E21" s="2623"/>
      <c r="F21" s="2623"/>
      <c r="G21" s="1121" t="s">
        <v>967</v>
      </c>
      <c r="H21" s="1121" t="s">
        <v>967</v>
      </c>
      <c r="I21" s="1121" t="s">
        <v>967</v>
      </c>
      <c r="J21" s="2623"/>
      <c r="K21" s="1121" t="s">
        <v>1764</v>
      </c>
      <c r="L21" s="1121" t="s">
        <v>1764</v>
      </c>
      <c r="M21" s="1964"/>
    </row>
    <row r="22" spans="1:15">
      <c r="A22" s="1114">
        <v>1</v>
      </c>
      <c r="B22" s="1968" t="s">
        <v>1765</v>
      </c>
      <c r="C22" s="1968" t="s">
        <v>1259</v>
      </c>
      <c r="D22" s="2415" t="s">
        <v>1595</v>
      </c>
      <c r="E22" s="2414" t="s">
        <v>1766</v>
      </c>
      <c r="F22" s="2415" t="s">
        <v>1341</v>
      </c>
      <c r="G22" s="2416">
        <v>4592360</v>
      </c>
      <c r="H22" s="2416">
        <v>4424891</v>
      </c>
      <c r="I22" s="2416">
        <f t="shared" ref="I22:I29" si="2">+G22+H22</f>
        <v>9017251</v>
      </c>
      <c r="J22" s="2417" t="s">
        <v>1767</v>
      </c>
      <c r="K22" s="2418">
        <v>6.25E-2</v>
      </c>
      <c r="L22" s="2418">
        <v>6.25E-2</v>
      </c>
      <c r="M22" s="1964" t="s">
        <v>1817</v>
      </c>
      <c r="N22" s="155"/>
      <c r="O22" s="157"/>
    </row>
    <row r="23" spans="1:15">
      <c r="A23" s="1114">
        <f>+A22+1</f>
        <v>2</v>
      </c>
      <c r="B23" s="1968" t="s">
        <v>1765</v>
      </c>
      <c r="C23" s="1968" t="s">
        <v>1259</v>
      </c>
      <c r="D23" s="2415" t="s">
        <v>1595</v>
      </c>
      <c r="E23" s="2414" t="s">
        <v>1768</v>
      </c>
      <c r="F23" s="2415" t="s">
        <v>1341</v>
      </c>
      <c r="G23" s="2416">
        <v>639967</v>
      </c>
      <c r="H23" s="2416">
        <v>0</v>
      </c>
      <c r="I23" s="2416">
        <f t="shared" si="2"/>
        <v>639967</v>
      </c>
      <c r="J23" s="2417" t="s">
        <v>1769</v>
      </c>
      <c r="K23" s="2418">
        <v>7.5235781092461859E-2</v>
      </c>
      <c r="L23" s="2418">
        <v>7.3799999999999991E-2</v>
      </c>
      <c r="M23" s="1964" t="s">
        <v>1817</v>
      </c>
      <c r="N23" s="155" t="s">
        <v>1817</v>
      </c>
      <c r="O23" s="155">
        <f>SUMIF($M$22:$M$29,N23,$I$22:$I$29)</f>
        <v>10584418</v>
      </c>
    </row>
    <row r="24" spans="1:15">
      <c r="A24" s="1114">
        <f t="shared" ref="A24:A29" si="3">+A23+1</f>
        <v>3</v>
      </c>
      <c r="B24" s="1968" t="s">
        <v>1765</v>
      </c>
      <c r="C24" s="1968" t="s">
        <v>1259</v>
      </c>
      <c r="D24" s="2415" t="s">
        <v>1595</v>
      </c>
      <c r="E24" s="2414" t="s">
        <v>1766</v>
      </c>
      <c r="F24" s="2415" t="s">
        <v>1341</v>
      </c>
      <c r="G24" s="2416">
        <v>0</v>
      </c>
      <c r="H24" s="2416">
        <v>0</v>
      </c>
      <c r="I24" s="2416">
        <f t="shared" si="2"/>
        <v>0</v>
      </c>
      <c r="J24" s="2417" t="s">
        <v>1769</v>
      </c>
      <c r="K24" s="2418">
        <v>1.9384178430319032E-2</v>
      </c>
      <c r="L24" s="2418">
        <v>1.9E-2</v>
      </c>
      <c r="M24" s="1964" t="s">
        <v>1818</v>
      </c>
      <c r="N24" s="156" t="s">
        <v>1818</v>
      </c>
      <c r="O24" s="155">
        <f>SUMIF($M$22:$M$29,N24,$I$22:$I$29)</f>
        <v>39672812</v>
      </c>
    </row>
    <row r="25" spans="1:15">
      <c r="A25" s="1114">
        <f t="shared" si="3"/>
        <v>4</v>
      </c>
      <c r="B25" s="1968" t="s">
        <v>1765</v>
      </c>
      <c r="C25" s="1968" t="s">
        <v>1259</v>
      </c>
      <c r="D25" s="2415" t="s">
        <v>1595</v>
      </c>
      <c r="E25" s="2414" t="s">
        <v>1772</v>
      </c>
      <c r="F25" s="2415" t="s">
        <v>1341</v>
      </c>
      <c r="G25" s="2416">
        <v>0</v>
      </c>
      <c r="H25" s="2416">
        <v>32998768</v>
      </c>
      <c r="I25" s="2416">
        <f t="shared" si="2"/>
        <v>32998768</v>
      </c>
      <c r="J25" s="2417" t="s">
        <v>1769</v>
      </c>
      <c r="K25" s="2418">
        <v>7.1163940459160635E-2</v>
      </c>
      <c r="L25" s="2418">
        <v>6.9500000000000006E-2</v>
      </c>
      <c r="M25" s="1964" t="s">
        <v>1818</v>
      </c>
      <c r="N25" s="155"/>
      <c r="O25" s="1437">
        <f>SUM(O23:O24)</f>
        <v>50257230</v>
      </c>
    </row>
    <row r="26" spans="1:15">
      <c r="A26" s="1114">
        <f t="shared" si="3"/>
        <v>5</v>
      </c>
      <c r="B26" s="1968" t="s">
        <v>1765</v>
      </c>
      <c r="C26" s="1968" t="s">
        <v>1259</v>
      </c>
      <c r="D26" s="2415" t="s">
        <v>1595</v>
      </c>
      <c r="E26" s="2414" t="s">
        <v>1885</v>
      </c>
      <c r="F26" s="2415" t="s">
        <v>1341</v>
      </c>
      <c r="G26" s="2416">
        <v>900133</v>
      </c>
      <c r="H26" s="2416">
        <v>0</v>
      </c>
      <c r="I26" s="2416">
        <f t="shared" si="2"/>
        <v>900133</v>
      </c>
      <c r="J26" s="2417" t="s">
        <v>1769</v>
      </c>
      <c r="K26" s="2418">
        <v>7.0788363555748024E-2</v>
      </c>
      <c r="L26" s="2418">
        <v>6.88E-2</v>
      </c>
      <c r="M26" s="1964" t="s">
        <v>1818</v>
      </c>
      <c r="N26" s="155"/>
      <c r="O26" s="1438">
        <f>+O25-I30</f>
        <v>0</v>
      </c>
    </row>
    <row r="27" spans="1:15">
      <c r="A27" s="1114">
        <f t="shared" si="3"/>
        <v>6</v>
      </c>
      <c r="B27" s="1968" t="s">
        <v>1765</v>
      </c>
      <c r="C27" s="1968" t="s">
        <v>1259</v>
      </c>
      <c r="D27" s="2415" t="s">
        <v>1595</v>
      </c>
      <c r="E27" s="2414" t="s">
        <v>2066</v>
      </c>
      <c r="F27" s="2415" t="s">
        <v>1341</v>
      </c>
      <c r="G27" s="2416">
        <v>0</v>
      </c>
      <c r="H27" s="2416">
        <v>315333</v>
      </c>
      <c r="I27" s="2416">
        <f t="shared" si="2"/>
        <v>315333</v>
      </c>
      <c r="J27" s="2417" t="s">
        <v>1767</v>
      </c>
      <c r="K27" s="2418">
        <v>9.0677677028668136E-2</v>
      </c>
      <c r="L27" s="2418">
        <v>8.7999999999999995E-2</v>
      </c>
      <c r="M27" s="1964" t="s">
        <v>1818</v>
      </c>
      <c r="N27" s="155"/>
      <c r="O27" s="1438"/>
    </row>
    <row r="28" spans="1:15">
      <c r="A28" s="1114">
        <f t="shared" si="3"/>
        <v>7</v>
      </c>
      <c r="B28" s="1968" t="s">
        <v>1765</v>
      </c>
      <c r="C28" s="1968" t="s">
        <v>1259</v>
      </c>
      <c r="D28" s="2415" t="s">
        <v>1595</v>
      </c>
      <c r="E28" s="2414" t="s">
        <v>2716</v>
      </c>
      <c r="F28" s="2415" t="s">
        <v>1341</v>
      </c>
      <c r="G28" s="2416">
        <v>927200</v>
      </c>
      <c r="H28" s="2416">
        <v>0</v>
      </c>
      <c r="I28" s="2416">
        <f t="shared" si="2"/>
        <v>927200</v>
      </c>
      <c r="J28" s="2417" t="s">
        <v>1767</v>
      </c>
      <c r="K28" s="2418">
        <v>7.7399999999999997E-2</v>
      </c>
      <c r="L28" s="2418">
        <v>7.3199999999999987E-2</v>
      </c>
      <c r="M28" s="1964" t="s">
        <v>1817</v>
      </c>
      <c r="N28" s="155"/>
      <c r="O28" s="157"/>
    </row>
    <row r="29" spans="1:15">
      <c r="A29" s="1114">
        <f t="shared" si="3"/>
        <v>8</v>
      </c>
      <c r="B29" s="1968" t="s">
        <v>1315</v>
      </c>
      <c r="C29" s="1968" t="s">
        <v>1260</v>
      </c>
      <c r="D29" s="2415" t="s">
        <v>1595</v>
      </c>
      <c r="E29" s="2414" t="s">
        <v>1885</v>
      </c>
      <c r="F29" s="2415" t="s">
        <v>1341</v>
      </c>
      <c r="G29" s="2416">
        <v>458578</v>
      </c>
      <c r="H29" s="2416">
        <v>5000000</v>
      </c>
      <c r="I29" s="2416">
        <f t="shared" si="2"/>
        <v>5458578</v>
      </c>
      <c r="J29" s="2417" t="s">
        <v>1767</v>
      </c>
      <c r="K29" s="2418">
        <v>7.3700000000000002E-2</v>
      </c>
      <c r="L29" s="2418">
        <v>7.3700000000000002E-2</v>
      </c>
      <c r="M29" s="1964" t="s">
        <v>1818</v>
      </c>
      <c r="N29" s="155"/>
      <c r="O29" s="157"/>
    </row>
    <row r="30" spans="1:15">
      <c r="A30" s="1114"/>
      <c r="B30" s="1140" t="s">
        <v>1265</v>
      </c>
      <c r="C30" s="1140"/>
      <c r="D30" s="1140"/>
      <c r="E30" s="1140"/>
      <c r="F30" s="1140"/>
      <c r="G30" s="1141">
        <f>SUM(G22:G29)</f>
        <v>7518238</v>
      </c>
      <c r="H30" s="1141">
        <f>SUM(H22:H29)</f>
        <v>42738992</v>
      </c>
      <c r="I30" s="1141">
        <f>SUM(I22:I29)</f>
        <v>50257230</v>
      </c>
      <c r="J30" s="1140"/>
      <c r="K30" s="1140"/>
      <c r="L30" s="1140"/>
      <c r="M30" s="1964"/>
    </row>
    <row r="33" spans="1:13">
      <c r="A33" s="1114"/>
      <c r="B33" s="1115" t="s">
        <v>2487</v>
      </c>
      <c r="C33" s="1114"/>
      <c r="D33" s="1114"/>
      <c r="E33" s="1114"/>
      <c r="F33" s="1114"/>
      <c r="G33" s="1114"/>
      <c r="H33" s="1114"/>
      <c r="I33" s="1114"/>
      <c r="J33" s="1114"/>
      <c r="K33" s="1114"/>
      <c r="L33" s="1114"/>
      <c r="M33" s="1964"/>
    </row>
    <row r="34" spans="1:13" ht="12.75" thickBot="1">
      <c r="A34" s="1114"/>
      <c r="B34" s="1117"/>
      <c r="C34" s="1114"/>
      <c r="D34" s="1114"/>
      <c r="E34" s="1114"/>
      <c r="F34" s="1114"/>
      <c r="G34" s="1114"/>
      <c r="H34" s="1114"/>
      <c r="I34" s="1114"/>
      <c r="J34" s="1114"/>
      <c r="K34" s="1114"/>
      <c r="L34" s="1114"/>
      <c r="M34" s="1964"/>
    </row>
    <row r="35" spans="1:13">
      <c r="A35" s="1114"/>
      <c r="B35" s="2878" t="s">
        <v>2586</v>
      </c>
      <c r="C35" s="2879"/>
      <c r="D35" s="2879"/>
      <c r="E35" s="2879"/>
      <c r="F35" s="2879"/>
      <c r="G35" s="2879"/>
      <c r="H35" s="2879"/>
      <c r="I35" s="2879"/>
      <c r="J35" s="2879"/>
      <c r="K35" s="2879"/>
      <c r="L35" s="2880"/>
      <c r="M35" s="1964"/>
    </row>
    <row r="36" spans="1:13">
      <c r="A36" s="1114"/>
      <c r="B36" s="2881" t="s">
        <v>1755</v>
      </c>
      <c r="C36" s="2884" t="s">
        <v>1756</v>
      </c>
      <c r="D36" s="2884" t="s">
        <v>1757</v>
      </c>
      <c r="E36" s="2884" t="s">
        <v>1758</v>
      </c>
      <c r="F36" s="2884" t="s">
        <v>1759</v>
      </c>
      <c r="G36" s="2885" t="s">
        <v>1760</v>
      </c>
      <c r="H36" s="2885"/>
      <c r="I36" s="2885"/>
      <c r="J36" s="2884" t="s">
        <v>1751</v>
      </c>
      <c r="K36" s="2884" t="s">
        <v>1761</v>
      </c>
      <c r="L36" s="2886" t="s">
        <v>1762</v>
      </c>
      <c r="M36" s="1964"/>
    </row>
    <row r="37" spans="1:13" ht="36">
      <c r="A37" s="1114"/>
      <c r="B37" s="2882"/>
      <c r="C37" s="2622"/>
      <c r="D37" s="2622"/>
      <c r="E37" s="2622"/>
      <c r="F37" s="2622"/>
      <c r="G37" s="1118" t="s">
        <v>1461</v>
      </c>
      <c r="H37" s="1118" t="s">
        <v>1763</v>
      </c>
      <c r="I37" s="1118" t="s">
        <v>1265</v>
      </c>
      <c r="J37" s="2622"/>
      <c r="K37" s="2622"/>
      <c r="L37" s="2625"/>
      <c r="M37" s="1964"/>
    </row>
    <row r="38" spans="1:13">
      <c r="A38" s="1114"/>
      <c r="B38" s="2882"/>
      <c r="C38" s="2622"/>
      <c r="D38" s="2622"/>
      <c r="E38" s="2622"/>
      <c r="F38" s="2622"/>
      <c r="G38" s="1122" t="s">
        <v>967</v>
      </c>
      <c r="H38" s="1122" t="s">
        <v>967</v>
      </c>
      <c r="I38" s="1122" t="s">
        <v>967</v>
      </c>
      <c r="J38" s="2622"/>
      <c r="K38" s="1122" t="s">
        <v>1764</v>
      </c>
      <c r="L38" s="1439" t="s">
        <v>1764</v>
      </c>
      <c r="M38" s="1964"/>
    </row>
    <row r="39" spans="1:13">
      <c r="A39" s="1114">
        <v>1</v>
      </c>
      <c r="B39" s="2419" t="s">
        <v>1765</v>
      </c>
      <c r="C39" s="2417" t="s">
        <v>1259</v>
      </c>
      <c r="D39" s="2419" t="s">
        <v>1595</v>
      </c>
      <c r="E39" s="2417" t="s">
        <v>1766</v>
      </c>
      <c r="F39" s="2419" t="s">
        <v>1341</v>
      </c>
      <c r="G39" s="2420">
        <v>0</v>
      </c>
      <c r="H39" s="2420">
        <v>8908389</v>
      </c>
      <c r="I39" s="2420">
        <v>8908389</v>
      </c>
      <c r="J39" s="2417" t="s">
        <v>1767</v>
      </c>
      <c r="K39" s="2418">
        <v>8.8300000000000003E-2</v>
      </c>
      <c r="L39" s="2418">
        <v>8.8300000000000003E-2</v>
      </c>
      <c r="M39" s="1964" t="s">
        <v>1817</v>
      </c>
    </row>
    <row r="40" spans="1:13">
      <c r="A40" s="1114">
        <v>2</v>
      </c>
      <c r="B40" s="2419" t="s">
        <v>1765</v>
      </c>
      <c r="C40" s="2417" t="s">
        <v>1259</v>
      </c>
      <c r="D40" s="2419" t="s">
        <v>1595</v>
      </c>
      <c r="E40" s="2417" t="s">
        <v>1768</v>
      </c>
      <c r="F40" s="2419" t="s">
        <v>1341</v>
      </c>
      <c r="G40" s="2420">
        <v>0</v>
      </c>
      <c r="H40" s="2420">
        <v>362578</v>
      </c>
      <c r="I40" s="2420">
        <v>362578</v>
      </c>
      <c r="J40" s="2417" t="s">
        <v>1769</v>
      </c>
      <c r="K40" s="2418">
        <v>0.10325123686237062</v>
      </c>
      <c r="L40" s="2418">
        <v>0.10099999999999999</v>
      </c>
      <c r="M40" s="1964" t="s">
        <v>1817</v>
      </c>
    </row>
    <row r="41" spans="1:13">
      <c r="A41" s="1114">
        <v>3</v>
      </c>
      <c r="B41" s="2419" t="s">
        <v>1765</v>
      </c>
      <c r="C41" s="2417" t="s">
        <v>1259</v>
      </c>
      <c r="D41" s="2419" t="s">
        <v>1595</v>
      </c>
      <c r="E41" s="2417" t="s">
        <v>1766</v>
      </c>
      <c r="F41" s="2419" t="s">
        <v>1341</v>
      </c>
      <c r="G41" s="2420">
        <v>105636</v>
      </c>
      <c r="H41" s="2420">
        <v>28000000</v>
      </c>
      <c r="I41" s="2420">
        <v>28105636</v>
      </c>
      <c r="J41" s="2417" t="s">
        <v>1769</v>
      </c>
      <c r="K41" s="2418">
        <v>1.9600673674656566E-2</v>
      </c>
      <c r="L41" s="2418">
        <v>1.9E-2</v>
      </c>
      <c r="M41" s="1964" t="s">
        <v>1818</v>
      </c>
    </row>
    <row r="42" spans="1:13">
      <c r="A42" s="1114">
        <v>4</v>
      </c>
      <c r="B42" s="2419" t="s">
        <v>1765</v>
      </c>
      <c r="C42" s="2417" t="s">
        <v>1259</v>
      </c>
      <c r="D42" s="2419" t="s">
        <v>1595</v>
      </c>
      <c r="E42" s="2417" t="s">
        <v>1770</v>
      </c>
      <c r="F42" s="2419" t="s">
        <v>1341</v>
      </c>
      <c r="G42" s="2420">
        <v>0</v>
      </c>
      <c r="H42" s="2420">
        <v>20002333</v>
      </c>
      <c r="I42" s="2420">
        <v>20002333</v>
      </c>
      <c r="J42" s="2417" t="s">
        <v>1769</v>
      </c>
      <c r="K42" s="2418">
        <v>2.1000000000000001E-2</v>
      </c>
      <c r="L42" s="2418">
        <v>2.1000000000000001E-2</v>
      </c>
      <c r="M42" s="1964" t="s">
        <v>1818</v>
      </c>
    </row>
    <row r="43" spans="1:13">
      <c r="A43" s="1114">
        <v>5</v>
      </c>
      <c r="B43" s="2419" t="s">
        <v>1765</v>
      </c>
      <c r="C43" s="2417" t="s">
        <v>1259</v>
      </c>
      <c r="D43" s="2419" t="s">
        <v>1595</v>
      </c>
      <c r="E43" s="2417" t="s">
        <v>1990</v>
      </c>
      <c r="F43" s="2419" t="s">
        <v>1341</v>
      </c>
      <c r="G43" s="2420">
        <v>113765</v>
      </c>
      <c r="H43" s="2420">
        <v>22000000</v>
      </c>
      <c r="I43" s="2420">
        <v>22113765</v>
      </c>
      <c r="J43" s="2417" t="s">
        <v>1769</v>
      </c>
      <c r="K43" s="2418">
        <v>1.9E-2</v>
      </c>
      <c r="L43" s="2418">
        <v>1.9E-2</v>
      </c>
      <c r="M43" s="1964" t="s">
        <v>1818</v>
      </c>
    </row>
    <row r="44" spans="1:13" hidden="1">
      <c r="A44" s="1965">
        <v>6</v>
      </c>
      <c r="B44" s="2421" t="s">
        <v>1765</v>
      </c>
      <c r="C44" s="2422" t="s">
        <v>1259</v>
      </c>
      <c r="D44" s="2421" t="s">
        <v>1595</v>
      </c>
      <c r="E44" s="2422" t="s">
        <v>1771</v>
      </c>
      <c r="F44" s="2421" t="s">
        <v>1341</v>
      </c>
      <c r="G44" s="2423"/>
      <c r="H44" s="2423"/>
      <c r="I44" s="2423">
        <v>0</v>
      </c>
      <c r="J44" s="2422"/>
      <c r="K44" s="2424"/>
      <c r="L44" s="2424"/>
      <c r="M44" s="1966" t="s">
        <v>1818</v>
      </c>
    </row>
    <row r="45" spans="1:13">
      <c r="A45" s="1114">
        <v>7</v>
      </c>
      <c r="B45" s="2419" t="s">
        <v>1765</v>
      </c>
      <c r="C45" s="2417" t="s">
        <v>1259</v>
      </c>
      <c r="D45" s="2419" t="s">
        <v>1595</v>
      </c>
      <c r="E45" s="2417" t="s">
        <v>1772</v>
      </c>
      <c r="F45" s="2419" t="s">
        <v>1341</v>
      </c>
      <c r="G45" s="2425">
        <v>1021576</v>
      </c>
      <c r="H45" s="2425">
        <v>0</v>
      </c>
      <c r="I45" s="2425">
        <v>1021576</v>
      </c>
      <c r="J45" s="2417" t="s">
        <v>1769</v>
      </c>
      <c r="K45" s="2418">
        <v>9.7685809352384023E-2</v>
      </c>
      <c r="L45" s="2418">
        <v>9.5299999999999996E-2</v>
      </c>
      <c r="M45" s="1964" t="s">
        <v>1817</v>
      </c>
    </row>
    <row r="46" spans="1:13">
      <c r="A46" s="1114">
        <v>8</v>
      </c>
      <c r="B46" s="2419" t="s">
        <v>1765</v>
      </c>
      <c r="C46" s="2417" t="s">
        <v>1259</v>
      </c>
      <c r="D46" s="2419" t="s">
        <v>1595</v>
      </c>
      <c r="E46" s="2417" t="s">
        <v>1991</v>
      </c>
      <c r="F46" s="2419" t="s">
        <v>1341</v>
      </c>
      <c r="G46" s="2425">
        <v>58897</v>
      </c>
      <c r="H46" s="2425">
        <v>25000000</v>
      </c>
      <c r="I46" s="2425">
        <v>25058897</v>
      </c>
      <c r="J46" s="2417" t="s">
        <v>1769</v>
      </c>
      <c r="K46" s="2418">
        <v>1.5396290650918854E-2</v>
      </c>
      <c r="L46" s="2418">
        <v>1.4999999999999999E-2</v>
      </c>
      <c r="M46" s="1964" t="s">
        <v>2025</v>
      </c>
    </row>
    <row r="47" spans="1:13">
      <c r="A47" s="1114">
        <v>9</v>
      </c>
      <c r="B47" s="2419" t="s">
        <v>1765</v>
      </c>
      <c r="C47" s="2417" t="s">
        <v>1259</v>
      </c>
      <c r="D47" s="2419" t="s">
        <v>1595</v>
      </c>
      <c r="E47" s="2417" t="s">
        <v>1885</v>
      </c>
      <c r="F47" s="2419" t="s">
        <v>1341</v>
      </c>
      <c r="G47" s="2425">
        <v>0</v>
      </c>
      <c r="H47" s="2425">
        <v>452350</v>
      </c>
      <c r="I47" s="2425">
        <v>452350</v>
      </c>
      <c r="J47" s="2417" t="s">
        <v>1769</v>
      </c>
      <c r="K47" s="2418">
        <v>9.8008018152835774E-2</v>
      </c>
      <c r="L47" s="2418">
        <v>9.5200000000000007E-2</v>
      </c>
      <c r="M47" s="1964" t="s">
        <v>1817</v>
      </c>
    </row>
    <row r="48" spans="1:13" outlineLevel="1">
      <c r="A48" s="1114">
        <v>10</v>
      </c>
      <c r="B48" s="2419" t="s">
        <v>1765</v>
      </c>
      <c r="C48" s="2417" t="s">
        <v>1259</v>
      </c>
      <c r="D48" s="2419" t="s">
        <v>1595</v>
      </c>
      <c r="E48" s="2417" t="s">
        <v>2066</v>
      </c>
      <c r="F48" s="2419" t="s">
        <v>1341</v>
      </c>
      <c r="G48" s="2425">
        <v>949333</v>
      </c>
      <c r="H48" s="2425">
        <v>0</v>
      </c>
      <c r="I48" s="2425">
        <v>949333</v>
      </c>
      <c r="J48" s="2417" t="s">
        <v>1767</v>
      </c>
      <c r="K48" s="2418">
        <v>9.0881019198399304E-2</v>
      </c>
      <c r="L48" s="2418">
        <v>8.7999999999999995E-2</v>
      </c>
      <c r="M48" s="1964" t="s">
        <v>2025</v>
      </c>
    </row>
    <row r="49" spans="1:13" hidden="1" outlineLevel="1">
      <c r="A49" s="1114">
        <v>11</v>
      </c>
      <c r="B49" s="2419" t="s">
        <v>1765</v>
      </c>
      <c r="C49" s="2417" t="s">
        <v>1259</v>
      </c>
      <c r="D49" s="2419" t="s">
        <v>1595</v>
      </c>
      <c r="E49" s="2417" t="s">
        <v>1766</v>
      </c>
      <c r="F49" s="2419" t="s">
        <v>1341</v>
      </c>
      <c r="G49" s="2425">
        <v>0</v>
      </c>
      <c r="H49" s="2425">
        <v>0</v>
      </c>
      <c r="I49" s="2425">
        <v>0</v>
      </c>
      <c r="J49" s="2417" t="s">
        <v>1769</v>
      </c>
      <c r="K49" s="2418">
        <v>0</v>
      </c>
      <c r="L49" s="2418">
        <v>0</v>
      </c>
      <c r="M49" s="1964" t="s">
        <v>1818</v>
      </c>
    </row>
    <row r="50" spans="1:13" hidden="1" outlineLevel="1">
      <c r="A50" s="1114">
        <v>12</v>
      </c>
      <c r="B50" s="2419" t="s">
        <v>1765</v>
      </c>
      <c r="C50" s="2417" t="s">
        <v>1259</v>
      </c>
      <c r="D50" s="2419" t="s">
        <v>1595</v>
      </c>
      <c r="E50" s="2417" t="s">
        <v>1768</v>
      </c>
      <c r="F50" s="2419" t="s">
        <v>1341</v>
      </c>
      <c r="G50" s="2425">
        <v>0</v>
      </c>
      <c r="H50" s="2425">
        <v>0</v>
      </c>
      <c r="I50" s="2425">
        <v>0</v>
      </c>
      <c r="J50" s="2417" t="s">
        <v>1769</v>
      </c>
      <c r="K50" s="2418">
        <v>0</v>
      </c>
      <c r="L50" s="2418">
        <v>0</v>
      </c>
      <c r="M50" s="1964">
        <v>0</v>
      </c>
    </row>
    <row r="51" spans="1:13" hidden="1" outlineLevel="1">
      <c r="A51" s="1114">
        <v>12</v>
      </c>
      <c r="B51" s="2419" t="s">
        <v>1765</v>
      </c>
      <c r="C51" s="2417" t="s">
        <v>1259</v>
      </c>
      <c r="D51" s="2419" t="s">
        <v>1595</v>
      </c>
      <c r="E51" s="2417" t="s">
        <v>1885</v>
      </c>
      <c r="F51" s="2419" t="s">
        <v>1341</v>
      </c>
      <c r="G51" s="2425">
        <v>0</v>
      </c>
      <c r="H51" s="2425">
        <v>0</v>
      </c>
      <c r="I51" s="2425">
        <v>0</v>
      </c>
      <c r="J51" s="2417" t="s">
        <v>1769</v>
      </c>
      <c r="K51" s="2418">
        <v>0</v>
      </c>
      <c r="L51" s="2418">
        <v>0</v>
      </c>
      <c r="M51" s="1964" t="s">
        <v>1817</v>
      </c>
    </row>
    <row r="52" spans="1:13">
      <c r="A52" s="1114">
        <v>13</v>
      </c>
      <c r="B52" s="2419" t="s">
        <v>1315</v>
      </c>
      <c r="C52" s="2417" t="s">
        <v>1260</v>
      </c>
      <c r="D52" s="2419" t="s">
        <v>1595</v>
      </c>
      <c r="E52" s="2417" t="s">
        <v>1885</v>
      </c>
      <c r="F52" s="2419" t="s">
        <v>1341</v>
      </c>
      <c r="G52" s="2425">
        <v>0</v>
      </c>
      <c r="H52" s="2425">
        <v>109000</v>
      </c>
      <c r="I52" s="2425">
        <v>109000</v>
      </c>
      <c r="J52" s="2417" t="s">
        <v>1767</v>
      </c>
      <c r="K52" s="2418">
        <v>9.8099999999999993E-2</v>
      </c>
      <c r="L52" s="2418">
        <v>9.8099999999999993E-2</v>
      </c>
      <c r="M52" s="1964" t="s">
        <v>1817</v>
      </c>
    </row>
    <row r="53" spans="1:13" ht="12.75" thickBot="1">
      <c r="A53" s="1114"/>
      <c r="B53" s="1144" t="s">
        <v>1265</v>
      </c>
      <c r="C53" s="1145"/>
      <c r="D53" s="1145"/>
      <c r="E53" s="1145"/>
      <c r="F53" s="1145"/>
      <c r="G53" s="1440">
        <f>SUM(G39:G52)</f>
        <v>2249207</v>
      </c>
      <c r="H53" s="1440">
        <f>SUM(H39:H52)</f>
        <v>104834650</v>
      </c>
      <c r="I53" s="1440">
        <f>SUM(I39:I52)</f>
        <v>107083857</v>
      </c>
      <c r="J53" s="1145"/>
      <c r="K53" s="1145"/>
      <c r="L53" s="1154"/>
    </row>
    <row r="54" spans="1:13" ht="12.75" thickBot="1">
      <c r="A54" s="1114"/>
      <c r="B54" s="1114"/>
      <c r="C54" s="1114"/>
      <c r="D54" s="1114"/>
      <c r="E54" s="1114"/>
      <c r="F54" s="1114"/>
      <c r="G54" s="1114"/>
      <c r="H54" s="1114"/>
      <c r="I54" s="1114"/>
      <c r="J54" s="1114"/>
      <c r="K54" s="1114"/>
      <c r="L54" s="1114"/>
    </row>
    <row r="55" spans="1:13">
      <c r="A55" s="1114"/>
      <c r="B55" s="2878" t="s">
        <v>2587</v>
      </c>
      <c r="C55" s="2879"/>
      <c r="D55" s="2879"/>
      <c r="E55" s="2879"/>
      <c r="F55" s="2879"/>
      <c r="G55" s="2879"/>
      <c r="H55" s="2879"/>
      <c r="I55" s="2879"/>
      <c r="J55" s="2879"/>
      <c r="K55" s="2879"/>
      <c r="L55" s="2880"/>
    </row>
    <row r="56" spans="1:13">
      <c r="A56" s="1114"/>
      <c r="B56" s="2881" t="s">
        <v>1755</v>
      </c>
      <c r="C56" s="2884" t="s">
        <v>1756</v>
      </c>
      <c r="D56" s="2884" t="s">
        <v>1757</v>
      </c>
      <c r="E56" s="2884" t="s">
        <v>1758</v>
      </c>
      <c r="F56" s="2884" t="s">
        <v>1759</v>
      </c>
      <c r="G56" s="2885" t="s">
        <v>1760</v>
      </c>
      <c r="H56" s="2885"/>
      <c r="I56" s="2885"/>
      <c r="J56" s="2884" t="s">
        <v>1751</v>
      </c>
      <c r="K56" s="2884" t="s">
        <v>1761</v>
      </c>
      <c r="L56" s="2886" t="s">
        <v>1762</v>
      </c>
    </row>
    <row r="57" spans="1:13" ht="36">
      <c r="A57" s="1114"/>
      <c r="B57" s="2882"/>
      <c r="C57" s="2622"/>
      <c r="D57" s="2622"/>
      <c r="E57" s="2622"/>
      <c r="F57" s="2622"/>
      <c r="G57" s="1118" t="s">
        <v>1461</v>
      </c>
      <c r="H57" s="1118" t="s">
        <v>1763</v>
      </c>
      <c r="I57" s="1118" t="s">
        <v>1265</v>
      </c>
      <c r="J57" s="2622"/>
      <c r="K57" s="2622"/>
      <c r="L57" s="2625"/>
    </row>
    <row r="58" spans="1:13">
      <c r="A58" s="1114"/>
      <c r="B58" s="2883"/>
      <c r="C58" s="2623"/>
      <c r="D58" s="2623"/>
      <c r="E58" s="2623"/>
      <c r="F58" s="2623"/>
      <c r="G58" s="1121" t="s">
        <v>967</v>
      </c>
      <c r="H58" s="1121" t="s">
        <v>967</v>
      </c>
      <c r="I58" s="1121" t="s">
        <v>967</v>
      </c>
      <c r="J58" s="2623"/>
      <c r="K58" s="1121" t="s">
        <v>1764</v>
      </c>
      <c r="L58" s="1124" t="s">
        <v>1764</v>
      </c>
    </row>
    <row r="59" spans="1:13">
      <c r="A59" s="1114">
        <v>1</v>
      </c>
      <c r="B59" s="2419" t="s">
        <v>1765</v>
      </c>
      <c r="C59" s="2417" t="s">
        <v>1259</v>
      </c>
      <c r="D59" s="2419" t="s">
        <v>1595</v>
      </c>
      <c r="E59" s="2417" t="s">
        <v>1766</v>
      </c>
      <c r="F59" s="2419" t="s">
        <v>1341</v>
      </c>
      <c r="G59" s="2420">
        <v>0</v>
      </c>
      <c r="H59" s="2420">
        <v>8908389</v>
      </c>
      <c r="I59" s="2420">
        <v>8908389</v>
      </c>
      <c r="J59" s="2417" t="s">
        <v>1767</v>
      </c>
      <c r="K59" s="2418">
        <v>8.8300000000000003E-2</v>
      </c>
      <c r="L59" s="2418">
        <v>8.8300000000000003E-2</v>
      </c>
      <c r="M59" s="1964" t="s">
        <v>1817</v>
      </c>
    </row>
    <row r="60" spans="1:13">
      <c r="A60" s="1114">
        <v>2</v>
      </c>
      <c r="B60" s="2419" t="s">
        <v>1765</v>
      </c>
      <c r="C60" s="2417" t="s">
        <v>1259</v>
      </c>
      <c r="D60" s="2419" t="s">
        <v>1595</v>
      </c>
      <c r="E60" s="2417" t="s">
        <v>1768</v>
      </c>
      <c r="F60" s="2419" t="s">
        <v>1341</v>
      </c>
      <c r="G60" s="2420">
        <v>0</v>
      </c>
      <c r="H60" s="2420">
        <v>378447</v>
      </c>
      <c r="I60" s="2420">
        <v>378447</v>
      </c>
      <c r="J60" s="2417" t="s">
        <v>1769</v>
      </c>
      <c r="K60" s="2418">
        <v>0.10325123686237062</v>
      </c>
      <c r="L60" s="2418">
        <v>0.10099999999999999</v>
      </c>
      <c r="M60" s="1964" t="s">
        <v>1817</v>
      </c>
    </row>
    <row r="61" spans="1:13">
      <c r="A61" s="1114">
        <v>3</v>
      </c>
      <c r="B61" s="2419" t="s">
        <v>1765</v>
      </c>
      <c r="C61" s="2417" t="s">
        <v>1259</v>
      </c>
      <c r="D61" s="2419" t="s">
        <v>1595</v>
      </c>
      <c r="E61" s="2417" t="s">
        <v>1766</v>
      </c>
      <c r="F61" s="2419" t="s">
        <v>1341</v>
      </c>
      <c r="G61" s="2420">
        <v>140448</v>
      </c>
      <c r="H61" s="2420">
        <v>28000000</v>
      </c>
      <c r="I61" s="2420">
        <v>28140448</v>
      </c>
      <c r="J61" s="2417" t="s">
        <v>1769</v>
      </c>
      <c r="K61" s="2418">
        <v>1.9600673674656566E-2</v>
      </c>
      <c r="L61" s="2418">
        <v>1.9E-2</v>
      </c>
      <c r="M61" s="1964" t="s">
        <v>1818</v>
      </c>
    </row>
    <row r="62" spans="1:13">
      <c r="A62" s="1114">
        <v>4</v>
      </c>
      <c r="B62" s="2419" t="s">
        <v>1765</v>
      </c>
      <c r="C62" s="2417" t="s">
        <v>1259</v>
      </c>
      <c r="D62" s="2419" t="s">
        <v>1595</v>
      </c>
      <c r="E62" s="2417" t="s">
        <v>1770</v>
      </c>
      <c r="F62" s="2419" t="s">
        <v>1341</v>
      </c>
      <c r="G62" s="2420">
        <v>0</v>
      </c>
      <c r="H62" s="2420">
        <v>20002333</v>
      </c>
      <c r="I62" s="2420">
        <v>20002333</v>
      </c>
      <c r="J62" s="2417" t="s">
        <v>1769</v>
      </c>
      <c r="K62" s="2418">
        <v>2.1000000000000001E-2</v>
      </c>
      <c r="L62" s="2418">
        <v>2.1000000000000001E-2</v>
      </c>
      <c r="M62" s="1964" t="s">
        <v>1818</v>
      </c>
    </row>
    <row r="63" spans="1:13">
      <c r="A63" s="1114">
        <v>5</v>
      </c>
      <c r="B63" s="2419" t="s">
        <v>1765</v>
      </c>
      <c r="C63" s="2417" t="s">
        <v>1259</v>
      </c>
      <c r="D63" s="2419" t="s">
        <v>1595</v>
      </c>
      <c r="E63" s="2417" t="s">
        <v>1990</v>
      </c>
      <c r="F63" s="2419" t="s">
        <v>1341</v>
      </c>
      <c r="G63" s="2420">
        <v>113765</v>
      </c>
      <c r="H63" s="2420">
        <v>22000000</v>
      </c>
      <c r="I63" s="2420">
        <v>22113765</v>
      </c>
      <c r="J63" s="2417" t="s">
        <v>1769</v>
      </c>
      <c r="K63" s="2418">
        <v>1.9E-2</v>
      </c>
      <c r="L63" s="2418">
        <v>1.9E-2</v>
      </c>
      <c r="M63" s="1964" t="s">
        <v>1818</v>
      </c>
    </row>
    <row r="64" spans="1:13" hidden="1">
      <c r="A64" s="1965">
        <v>6</v>
      </c>
      <c r="B64" s="2421" t="s">
        <v>1765</v>
      </c>
      <c r="C64" s="2422" t="s">
        <v>1259</v>
      </c>
      <c r="D64" s="2421" t="s">
        <v>1595</v>
      </c>
      <c r="E64" s="2422" t="s">
        <v>1771</v>
      </c>
      <c r="F64" s="2421" t="s">
        <v>1341</v>
      </c>
      <c r="G64" s="2423">
        <v>0</v>
      </c>
      <c r="H64" s="2423">
        <v>0</v>
      </c>
      <c r="I64" s="2423">
        <v>0</v>
      </c>
      <c r="J64" s="2422">
        <v>0</v>
      </c>
      <c r="K64" s="2424">
        <v>0</v>
      </c>
      <c r="L64" s="2424">
        <v>0</v>
      </c>
      <c r="M64" s="1966" t="s">
        <v>1818</v>
      </c>
    </row>
    <row r="65" spans="1:13">
      <c r="A65" s="1114">
        <v>7</v>
      </c>
      <c r="B65" s="2419" t="s">
        <v>1765</v>
      </c>
      <c r="C65" s="2417" t="s">
        <v>1259</v>
      </c>
      <c r="D65" s="2419" t="s">
        <v>1595</v>
      </c>
      <c r="E65" s="2417" t="s">
        <v>1772</v>
      </c>
      <c r="F65" s="2419" t="s">
        <v>1341</v>
      </c>
      <c r="G65" s="2425">
        <v>1094044</v>
      </c>
      <c r="H65" s="2425">
        <v>0</v>
      </c>
      <c r="I65" s="2425">
        <v>1094044</v>
      </c>
      <c r="J65" s="2417" t="s">
        <v>1769</v>
      </c>
      <c r="K65" s="2418">
        <v>9.7685809352384023E-2</v>
      </c>
      <c r="L65" s="2418">
        <v>9.5299999999999996E-2</v>
      </c>
      <c r="M65" s="1964" t="s">
        <v>1817</v>
      </c>
    </row>
    <row r="66" spans="1:13">
      <c r="A66" s="1114">
        <v>8</v>
      </c>
      <c r="B66" s="2419" t="s">
        <v>1765</v>
      </c>
      <c r="C66" s="2417" t="s">
        <v>1259</v>
      </c>
      <c r="D66" s="2419" t="s">
        <v>1595</v>
      </c>
      <c r="E66" s="2417" t="s">
        <v>1991</v>
      </c>
      <c r="F66" s="2419" t="s">
        <v>1341</v>
      </c>
      <c r="G66" s="2425">
        <v>131250</v>
      </c>
      <c r="H66" s="2425">
        <v>25000000</v>
      </c>
      <c r="I66" s="2425">
        <v>25131250</v>
      </c>
      <c r="J66" s="2417" t="s">
        <v>1769</v>
      </c>
      <c r="K66" s="2418">
        <v>1.5396290650918854E-2</v>
      </c>
      <c r="L66" s="2418">
        <v>1.4999999999999999E-2</v>
      </c>
      <c r="M66" s="1964" t="s">
        <v>1818</v>
      </c>
    </row>
    <row r="67" spans="1:13">
      <c r="A67" s="1114">
        <v>9</v>
      </c>
      <c r="B67" s="2419" t="s">
        <v>1765</v>
      </c>
      <c r="C67" s="2417" t="s">
        <v>1259</v>
      </c>
      <c r="D67" s="2419" t="s">
        <v>1595</v>
      </c>
      <c r="E67" s="2417" t="s">
        <v>1885</v>
      </c>
      <c r="F67" s="2419" t="s">
        <v>1341</v>
      </c>
      <c r="G67" s="2425">
        <v>0</v>
      </c>
      <c r="H67" s="2425">
        <v>523600</v>
      </c>
      <c r="I67" s="2425">
        <v>523600</v>
      </c>
      <c r="J67" s="2417" t="s">
        <v>1769</v>
      </c>
      <c r="K67" s="2418">
        <v>9.8008018152835774E-2</v>
      </c>
      <c r="L67" s="2418">
        <v>9.5200000000000007E-2</v>
      </c>
      <c r="M67" s="1964" t="s">
        <v>1817</v>
      </c>
    </row>
    <row r="68" spans="1:13" outlineLevel="1">
      <c r="A68" s="1114">
        <v>10</v>
      </c>
      <c r="B68" s="2419" t="s">
        <v>1765</v>
      </c>
      <c r="C68" s="2417" t="s">
        <v>1259</v>
      </c>
      <c r="D68" s="2419" t="s">
        <v>1595</v>
      </c>
      <c r="E68" s="2417" t="s">
        <v>2066</v>
      </c>
      <c r="F68" s="2419" t="s">
        <v>1341</v>
      </c>
      <c r="G68" s="2425">
        <v>997333</v>
      </c>
      <c r="H68" s="2425">
        <v>0</v>
      </c>
      <c r="I68" s="2425">
        <v>997333</v>
      </c>
      <c r="J68" s="2417" t="s">
        <v>1767</v>
      </c>
      <c r="K68" s="2418">
        <v>9.0881019198399304E-2</v>
      </c>
      <c r="L68" s="2418">
        <v>8.7999999999999995E-2</v>
      </c>
      <c r="M68" s="1964" t="s">
        <v>2025</v>
      </c>
    </row>
    <row r="69" spans="1:13" hidden="1" outlineLevel="1">
      <c r="A69" s="1114">
        <v>11</v>
      </c>
      <c r="B69" s="2419" t="s">
        <v>1765</v>
      </c>
      <c r="C69" s="2417" t="s">
        <v>1259</v>
      </c>
      <c r="D69" s="2419" t="s">
        <v>1595</v>
      </c>
      <c r="E69" s="2417" t="s">
        <v>1766</v>
      </c>
      <c r="F69" s="2419" t="s">
        <v>1341</v>
      </c>
      <c r="G69" s="2425">
        <v>0</v>
      </c>
      <c r="H69" s="2425">
        <v>0</v>
      </c>
      <c r="I69" s="2425">
        <v>0</v>
      </c>
      <c r="J69" s="2417" t="s">
        <v>1769</v>
      </c>
      <c r="K69" s="2418">
        <v>0</v>
      </c>
      <c r="L69" s="2418">
        <v>0</v>
      </c>
      <c r="M69" s="1964" t="s">
        <v>1818</v>
      </c>
    </row>
    <row r="70" spans="1:13" hidden="1" outlineLevel="1">
      <c r="A70" s="1114">
        <v>12</v>
      </c>
      <c r="B70" s="2419" t="s">
        <v>1765</v>
      </c>
      <c r="C70" s="2417" t="s">
        <v>1259</v>
      </c>
      <c r="D70" s="2419" t="s">
        <v>1595</v>
      </c>
      <c r="E70" s="2417" t="s">
        <v>1768</v>
      </c>
      <c r="F70" s="2419" t="s">
        <v>1341</v>
      </c>
      <c r="G70" s="2425">
        <v>0</v>
      </c>
      <c r="H70" s="2425">
        <v>0</v>
      </c>
      <c r="I70" s="2425">
        <v>0</v>
      </c>
      <c r="J70" s="2417" t="s">
        <v>1769</v>
      </c>
      <c r="K70" s="2418">
        <v>0</v>
      </c>
      <c r="L70" s="2418">
        <v>0</v>
      </c>
      <c r="M70" s="1964">
        <v>0</v>
      </c>
    </row>
    <row r="71" spans="1:13" hidden="1" outlineLevel="1">
      <c r="A71" s="1114">
        <v>12</v>
      </c>
      <c r="B71" s="2419" t="s">
        <v>1765</v>
      </c>
      <c r="C71" s="2417" t="s">
        <v>1259</v>
      </c>
      <c r="D71" s="2419" t="s">
        <v>1595</v>
      </c>
      <c r="E71" s="2417" t="s">
        <v>1885</v>
      </c>
      <c r="F71" s="2419" t="s">
        <v>1341</v>
      </c>
      <c r="G71" s="2425">
        <v>0</v>
      </c>
      <c r="H71" s="2425">
        <v>0</v>
      </c>
      <c r="I71" s="2425">
        <v>0</v>
      </c>
      <c r="J71" s="2417" t="s">
        <v>1769</v>
      </c>
      <c r="K71" s="2418">
        <v>0</v>
      </c>
      <c r="L71" s="2418">
        <v>0</v>
      </c>
      <c r="M71" s="1964" t="s">
        <v>1817</v>
      </c>
    </row>
    <row r="72" spans="1:13">
      <c r="A72" s="1114">
        <v>13</v>
      </c>
      <c r="B72" s="2419" t="s">
        <v>1315</v>
      </c>
      <c r="C72" s="2417" t="s">
        <v>1260</v>
      </c>
      <c r="D72" s="2419" t="s">
        <v>1595</v>
      </c>
      <c r="E72" s="2417" t="s">
        <v>1885</v>
      </c>
      <c r="F72" s="2419" t="s">
        <v>1341</v>
      </c>
      <c r="G72" s="2425">
        <v>0</v>
      </c>
      <c r="H72" s="2425">
        <v>109000</v>
      </c>
      <c r="I72" s="2425">
        <v>109000</v>
      </c>
      <c r="J72" s="2417" t="s">
        <v>1767</v>
      </c>
      <c r="K72" s="2418">
        <v>9.8099999999999993E-2</v>
      </c>
      <c r="L72" s="2418">
        <v>9.8099999999999993E-2</v>
      </c>
      <c r="M72" s="1964" t="s">
        <v>1817</v>
      </c>
    </row>
    <row r="73" spans="1:13" ht="12.75" thickBot="1">
      <c r="A73" s="1114"/>
      <c r="B73" s="1144" t="s">
        <v>1265</v>
      </c>
      <c r="C73" s="1145"/>
      <c r="D73" s="1145"/>
      <c r="E73" s="1145"/>
      <c r="F73" s="1145"/>
      <c r="G73" s="1440">
        <f>SUM(G59:G72)</f>
        <v>2476840</v>
      </c>
      <c r="H73" s="1440">
        <f>SUM(H59:H72)</f>
        <v>104921769</v>
      </c>
      <c r="I73" s="1440">
        <f>SUM(I59:I72)</f>
        <v>107398609</v>
      </c>
      <c r="J73" s="1145"/>
      <c r="K73" s="1145"/>
      <c r="L73" s="1154"/>
    </row>
  </sheetData>
  <mergeCells count="40">
    <mergeCell ref="B4:L4"/>
    <mergeCell ref="B5:B7"/>
    <mergeCell ref="C5:C7"/>
    <mergeCell ref="D5:D7"/>
    <mergeCell ref="E5:E7"/>
    <mergeCell ref="F5:F7"/>
    <mergeCell ref="G5:I5"/>
    <mergeCell ref="J5:J7"/>
    <mergeCell ref="K5:K6"/>
    <mergeCell ref="L5:L6"/>
    <mergeCell ref="B18:L18"/>
    <mergeCell ref="B19:B21"/>
    <mergeCell ref="C19:C21"/>
    <mergeCell ref="D19:D21"/>
    <mergeCell ref="E19:E21"/>
    <mergeCell ref="F19:F21"/>
    <mergeCell ref="G19:I19"/>
    <mergeCell ref="J19:J21"/>
    <mergeCell ref="K19:K20"/>
    <mergeCell ref="L19:L20"/>
    <mergeCell ref="B35:L35"/>
    <mergeCell ref="B36:B38"/>
    <mergeCell ref="C36:C38"/>
    <mergeCell ref="D36:D38"/>
    <mergeCell ref="E36:E38"/>
    <mergeCell ref="F36:F38"/>
    <mergeCell ref="G36:I36"/>
    <mergeCell ref="J36:J38"/>
    <mergeCell ref="K36:K37"/>
    <mergeCell ref="L36:L37"/>
    <mergeCell ref="B55:L55"/>
    <mergeCell ref="B56:B58"/>
    <mergeCell ref="C56:C58"/>
    <mergeCell ref="D56:D58"/>
    <mergeCell ref="E56:E58"/>
    <mergeCell ref="F56:F58"/>
    <mergeCell ref="G56:I56"/>
    <mergeCell ref="J56:J58"/>
    <mergeCell ref="K56:K57"/>
    <mergeCell ref="L56:L57"/>
  </mergeCells>
  <pageMargins left="0.7" right="0.7" top="0.75" bottom="0.75" header="0.3" footer="0.3"/>
  <pageSetup orientation="portrait" horizontalDpi="4294967293"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67ED03"/>
  </sheetPr>
  <dimension ref="A2:AC79"/>
  <sheetViews>
    <sheetView showGridLines="0" topLeftCell="A62" zoomScaleNormal="100" workbookViewId="0">
      <selection activeCell="B4" sqref="B4:M26"/>
    </sheetView>
  </sheetViews>
  <sheetFormatPr baseColWidth="10" defaultColWidth="11.5703125" defaultRowHeight="15" outlineLevelCol="1"/>
  <cols>
    <col min="1" max="1" width="11.5703125" style="21" bestFit="1" customWidth="1"/>
    <col min="2" max="2" width="11.5703125" style="21"/>
    <col min="3" max="3" width="22" style="21" bestFit="1" customWidth="1"/>
    <col min="4" max="4" width="11.5703125" style="21"/>
    <col min="5" max="5" width="15.5703125" style="21" customWidth="1"/>
    <col min="6" max="6" width="11.5703125" style="21"/>
    <col min="7" max="8" width="14.85546875" style="21" customWidth="1"/>
    <col min="9" max="9" width="11.5703125" style="21" hidden="1" customWidth="1"/>
    <col min="10" max="10" width="20.28515625" style="21" customWidth="1"/>
    <col min="11" max="11" width="11.5703125" style="21"/>
    <col min="12" max="13" width="11.5703125" style="21" bestFit="1" customWidth="1"/>
    <col min="14" max="14" width="11.5703125" style="21" customWidth="1"/>
    <col min="15" max="15" width="9.5703125" style="21" bestFit="1" customWidth="1"/>
    <col min="16" max="16" width="14.140625" style="21" bestFit="1" customWidth="1"/>
    <col min="17" max="17" width="9.85546875" style="21" customWidth="1" outlineLevel="1"/>
    <col min="18" max="18" width="12.5703125" style="21" customWidth="1" outlineLevel="1"/>
    <col min="19" max="19" width="12.42578125" style="21" customWidth="1" outlineLevel="1"/>
    <col min="20" max="22" width="11.5703125" style="21" customWidth="1" outlineLevel="1"/>
    <col min="23" max="26" width="12.42578125" style="21" customWidth="1" outlineLevel="1"/>
    <col min="27" max="27" width="11.5703125" style="21"/>
    <col min="30" max="30" width="11.5703125" style="21"/>
    <col min="31" max="31" width="14.140625" style="21" bestFit="1" customWidth="1"/>
    <col min="32" max="32" width="12.5703125" style="21" bestFit="1" customWidth="1"/>
    <col min="33" max="16384" width="11.5703125" style="21"/>
  </cols>
  <sheetData>
    <row r="2" spans="1:26">
      <c r="A2" s="1114"/>
      <c r="B2" s="1115" t="str">
        <f>+'N16.4 Préstamos CP'!B2</f>
        <v>Al 30 de Septiembre de 2024</v>
      </c>
      <c r="C2" s="1116"/>
      <c r="D2" s="1114"/>
      <c r="E2" s="1114"/>
      <c r="F2" s="1114"/>
      <c r="G2" s="1114"/>
      <c r="H2" s="1114"/>
      <c r="I2" s="1114"/>
      <c r="J2" s="1114"/>
      <c r="K2" s="1114"/>
      <c r="L2" s="1114"/>
      <c r="M2" s="1114"/>
      <c r="N2" s="1114"/>
      <c r="Q2" s="1114"/>
      <c r="R2" s="1114"/>
      <c r="S2" s="1114"/>
      <c r="T2" s="1114"/>
      <c r="U2" s="1114"/>
      <c r="V2" s="1114"/>
      <c r="W2" s="1114"/>
      <c r="X2" s="1114"/>
      <c r="Y2" s="1114"/>
      <c r="Z2" s="1114"/>
    </row>
    <row r="3" spans="1:26" ht="15.75" thickBot="1">
      <c r="A3" s="1114"/>
      <c r="B3" s="1117"/>
      <c r="C3" s="1114"/>
      <c r="D3" s="1114"/>
      <c r="E3" s="1114"/>
      <c r="F3" s="1114"/>
      <c r="G3" s="1114"/>
      <c r="H3" s="1114"/>
      <c r="I3" s="1114"/>
      <c r="J3" s="1114"/>
      <c r="K3" s="1114"/>
      <c r="L3" s="1114"/>
      <c r="M3" s="1114"/>
      <c r="N3" s="1114"/>
      <c r="Q3" s="1114"/>
      <c r="R3" s="1114"/>
      <c r="S3" s="1114"/>
      <c r="T3" s="1114"/>
      <c r="U3" s="1114"/>
      <c r="V3" s="1114"/>
      <c r="W3" s="1114"/>
      <c r="X3" s="1114"/>
      <c r="Y3" s="1114"/>
      <c r="Z3" s="1114"/>
    </row>
    <row r="4" spans="1:26">
      <c r="A4" s="1114"/>
      <c r="B4" s="2887" t="s">
        <v>1831</v>
      </c>
      <c r="C4" s="2888"/>
      <c r="D4" s="2888"/>
      <c r="E4" s="2888"/>
      <c r="F4" s="2888"/>
      <c r="G4" s="2888"/>
      <c r="H4" s="2888"/>
      <c r="I4" s="2888"/>
      <c r="J4" s="2888"/>
      <c r="K4" s="2888"/>
      <c r="L4" s="2888"/>
      <c r="M4" s="2889"/>
      <c r="N4" s="1114"/>
      <c r="Q4" s="1114"/>
      <c r="R4" s="2896" t="s">
        <v>1760</v>
      </c>
      <c r="S4" s="2897"/>
      <c r="T4" s="2897"/>
      <c r="U4" s="2897"/>
      <c r="V4" s="2897"/>
      <c r="W4" s="2898"/>
      <c r="X4" s="1114"/>
      <c r="Y4" s="1114"/>
      <c r="Z4" s="1114"/>
    </row>
    <row r="5" spans="1:26">
      <c r="A5" s="1114"/>
      <c r="B5" s="2884" t="s">
        <v>1755</v>
      </c>
      <c r="C5" s="2884" t="s">
        <v>1756</v>
      </c>
      <c r="D5" s="2884" t="s">
        <v>1757</v>
      </c>
      <c r="E5" s="2884" t="s">
        <v>1758</v>
      </c>
      <c r="F5" s="2884" t="s">
        <v>1759</v>
      </c>
      <c r="G5" s="2885" t="s">
        <v>1760</v>
      </c>
      <c r="H5" s="2885"/>
      <c r="I5" s="2885"/>
      <c r="J5" s="2885"/>
      <c r="K5" s="2884" t="s">
        <v>1751</v>
      </c>
      <c r="L5" s="2884" t="s">
        <v>1761</v>
      </c>
      <c r="M5" s="2884" t="s">
        <v>1762</v>
      </c>
      <c r="N5" s="1114"/>
      <c r="Q5" s="1114"/>
      <c r="R5" s="2899"/>
      <c r="S5" s="2894"/>
      <c r="T5" s="2894"/>
      <c r="U5" s="2894"/>
      <c r="V5" s="2894"/>
      <c r="W5" s="2900"/>
      <c r="X5" s="1114"/>
      <c r="Y5" s="1114"/>
      <c r="Z5" s="1114"/>
    </row>
    <row r="6" spans="1:26" ht="36">
      <c r="A6" s="1114"/>
      <c r="B6" s="2622"/>
      <c r="C6" s="2622"/>
      <c r="D6" s="2622"/>
      <c r="E6" s="2622"/>
      <c r="F6" s="2622"/>
      <c r="G6" s="1118" t="s">
        <v>1773</v>
      </c>
      <c r="H6" s="1118" t="s">
        <v>1774</v>
      </c>
      <c r="I6" s="1118" t="s">
        <v>1775</v>
      </c>
      <c r="J6" s="1118" t="s">
        <v>1265</v>
      </c>
      <c r="K6" s="2622"/>
      <c r="L6" s="2622"/>
      <c r="M6" s="2622"/>
      <c r="N6" s="1114"/>
      <c r="Q6" s="1114"/>
      <c r="R6" s="1969" t="s">
        <v>1776</v>
      </c>
      <c r="S6" s="1118" t="s">
        <v>1777</v>
      </c>
      <c r="T6" s="1118" t="s">
        <v>1778</v>
      </c>
      <c r="U6" s="1118" t="s">
        <v>1779</v>
      </c>
      <c r="V6" s="1118" t="s">
        <v>1775</v>
      </c>
      <c r="W6" s="1970" t="s">
        <v>1780</v>
      </c>
      <c r="X6" s="1114"/>
      <c r="Y6" s="1114"/>
      <c r="Z6" s="1114"/>
    </row>
    <row r="7" spans="1:26">
      <c r="A7" s="1114"/>
      <c r="B7" s="2623"/>
      <c r="C7" s="2623"/>
      <c r="D7" s="2623"/>
      <c r="E7" s="2623"/>
      <c r="F7" s="2623"/>
      <c r="G7" s="1121" t="s">
        <v>967</v>
      </c>
      <c r="H7" s="1121" t="s">
        <v>967</v>
      </c>
      <c r="I7" s="1121" t="s">
        <v>967</v>
      </c>
      <c r="J7" s="1121" t="s">
        <v>967</v>
      </c>
      <c r="K7" s="2623"/>
      <c r="L7" s="1122" t="s">
        <v>1764</v>
      </c>
      <c r="M7" s="1122" t="s">
        <v>1764</v>
      </c>
      <c r="N7" s="1114"/>
      <c r="Q7" s="1114"/>
      <c r="R7" s="1971" t="s">
        <v>967</v>
      </c>
      <c r="S7" s="1121" t="s">
        <v>967</v>
      </c>
      <c r="T7" s="1121" t="s">
        <v>967</v>
      </c>
      <c r="U7" s="1121" t="s">
        <v>967</v>
      </c>
      <c r="V7" s="1121" t="s">
        <v>967</v>
      </c>
      <c r="W7" s="1972" t="s">
        <v>967</v>
      </c>
      <c r="X7" s="1114"/>
      <c r="Y7" s="1114"/>
      <c r="Z7" s="1114"/>
    </row>
    <row r="8" spans="1:26">
      <c r="A8" s="1114">
        <v>1</v>
      </c>
      <c r="B8" s="2426" t="s">
        <v>1765</v>
      </c>
      <c r="C8" s="2427" t="s">
        <v>1259</v>
      </c>
      <c r="D8" s="2426" t="s">
        <v>1595</v>
      </c>
      <c r="E8" s="2427" t="s">
        <v>1768</v>
      </c>
      <c r="F8" s="2426" t="s">
        <v>1341</v>
      </c>
      <c r="G8" s="2428">
        <v>19265014</v>
      </c>
      <c r="H8" s="2428">
        <v>0</v>
      </c>
      <c r="I8" s="2428">
        <v>0</v>
      </c>
      <c r="J8" s="1138">
        <f>+G8+H8+I8</f>
        <v>19265014</v>
      </c>
      <c r="K8" s="2427" t="s">
        <v>1769</v>
      </c>
      <c r="L8" s="1139">
        <v>7.5178271561061077E-2</v>
      </c>
      <c r="M8" s="1139">
        <v>7.3799999999999991E-2</v>
      </c>
      <c r="N8" s="155" t="s">
        <v>1817</v>
      </c>
      <c r="O8" s="32"/>
      <c r="P8" s="32"/>
      <c r="Q8" s="1127"/>
      <c r="R8" s="1973">
        <v>4424891</v>
      </c>
      <c r="S8" s="158">
        <v>0</v>
      </c>
      <c r="T8" s="158">
        <v>0</v>
      </c>
      <c r="U8" s="158">
        <v>0</v>
      </c>
      <c r="V8" s="1129">
        <v>0</v>
      </c>
      <c r="W8" s="1974">
        <f>SUM(R8:V8)+'[41]N16.4 Préstamos CP'!I8</f>
        <v>13629573</v>
      </c>
      <c r="X8" s="1131">
        <f>G8-R8-S8</f>
        <v>14840123</v>
      </c>
      <c r="Y8" s="1131">
        <f>H8-T8-U8</f>
        <v>0</v>
      </c>
      <c r="Z8" s="1131">
        <f>I8-V8</f>
        <v>0</v>
      </c>
    </row>
    <row r="9" spans="1:26" hidden="1">
      <c r="A9" s="1114">
        <v>2</v>
      </c>
      <c r="B9" s="2426" t="s">
        <v>1765</v>
      </c>
      <c r="C9" s="2427" t="s">
        <v>1259</v>
      </c>
      <c r="D9" s="2426" t="s">
        <v>1595</v>
      </c>
      <c r="E9" s="2427" t="s">
        <v>1772</v>
      </c>
      <c r="F9" s="2426" t="s">
        <v>1341</v>
      </c>
      <c r="G9" s="2428">
        <v>0</v>
      </c>
      <c r="H9" s="2428">
        <v>0</v>
      </c>
      <c r="I9" s="2428">
        <v>0</v>
      </c>
      <c r="J9" s="2428">
        <f t="shared" ref="J9:J13" si="0">+G9+H9+I9</f>
        <v>0</v>
      </c>
      <c r="K9" s="2427" t="s">
        <v>1769</v>
      </c>
      <c r="L9" s="2429">
        <v>6.1967664986681825E-2</v>
      </c>
      <c r="M9" s="2429">
        <v>6.0600000000000001E-2</v>
      </c>
      <c r="N9" s="155" t="s">
        <v>1817</v>
      </c>
      <c r="O9" s="32"/>
      <c r="P9" s="32"/>
      <c r="Q9" s="1127"/>
      <c r="R9" s="1973">
        <v>19257078</v>
      </c>
      <c r="S9" s="158">
        <v>0</v>
      </c>
      <c r="T9" s="158">
        <v>0</v>
      </c>
      <c r="U9" s="158">
        <v>0</v>
      </c>
      <c r="V9" s="1129">
        <v>0</v>
      </c>
      <c r="W9" s="1974">
        <f>SUM(R9:V9)+'[41]N16.4 Préstamos CP'!I9</f>
        <v>20111637</v>
      </c>
      <c r="X9" s="1131">
        <f t="shared" ref="X9:X25" si="1">G9-R9-S9</f>
        <v>-19257078</v>
      </c>
      <c r="Y9" s="1131">
        <f>H9-T9-U9</f>
        <v>0</v>
      </c>
      <c r="Z9" s="1131">
        <f t="shared" ref="Z9:Z25" si="2">I9-V9</f>
        <v>0</v>
      </c>
    </row>
    <row r="10" spans="1:26">
      <c r="A10" s="1114">
        <v>3</v>
      </c>
      <c r="B10" s="2426" t="s">
        <v>1765</v>
      </c>
      <c r="C10" s="2427" t="s">
        <v>1259</v>
      </c>
      <c r="D10" s="2426" t="s">
        <v>1595</v>
      </c>
      <c r="E10" s="2427" t="s">
        <v>1885</v>
      </c>
      <c r="F10" s="2426" t="s">
        <v>1341</v>
      </c>
      <c r="G10" s="2428">
        <v>29992188</v>
      </c>
      <c r="H10" s="2428">
        <v>0</v>
      </c>
      <c r="I10" s="2428">
        <v>0</v>
      </c>
      <c r="J10" s="2428">
        <f t="shared" si="0"/>
        <v>29992188</v>
      </c>
      <c r="K10" s="2427" t="s">
        <v>1769</v>
      </c>
      <c r="L10" s="2429">
        <v>7.0615058616349646E-2</v>
      </c>
      <c r="M10" s="2429">
        <v>6.88E-2</v>
      </c>
      <c r="N10" s="155" t="s">
        <v>1818</v>
      </c>
      <c r="O10" s="155" t="s">
        <v>1817</v>
      </c>
      <c r="P10" s="1135">
        <f>SUMIF($N$8:$N$13,O10,$J$8:$J$13)</f>
        <v>34265014</v>
      </c>
      <c r="Q10" s="1127"/>
      <c r="R10" s="1973">
        <v>0</v>
      </c>
      <c r="S10" s="158">
        <v>0</v>
      </c>
      <c r="T10" s="158">
        <v>0</v>
      </c>
      <c r="U10" s="158">
        <v>0</v>
      </c>
      <c r="V10" s="1129">
        <v>0</v>
      </c>
      <c r="W10" s="1974">
        <f>SUM(R10:V10)+'[41]N16.4 Préstamos CP'!I10</f>
        <v>27982706</v>
      </c>
      <c r="X10" s="1131">
        <f t="shared" si="1"/>
        <v>29992188</v>
      </c>
      <c r="Y10" s="1131">
        <f t="shared" ref="Y10:Y25" si="3">H10-T10-U10</f>
        <v>0</v>
      </c>
      <c r="Z10" s="1131">
        <f t="shared" si="2"/>
        <v>0</v>
      </c>
    </row>
    <row r="11" spans="1:26">
      <c r="A11" s="1114">
        <v>4</v>
      </c>
      <c r="B11" s="2426" t="s">
        <v>1765</v>
      </c>
      <c r="C11" s="2427" t="s">
        <v>1259</v>
      </c>
      <c r="D11" s="2426" t="s">
        <v>1595</v>
      </c>
      <c r="E11" s="2427" t="s">
        <v>2066</v>
      </c>
      <c r="F11" s="2426" t="s">
        <v>1341</v>
      </c>
      <c r="G11" s="2428">
        <v>29908000</v>
      </c>
      <c r="H11" s="2428">
        <v>0</v>
      </c>
      <c r="I11" s="2428">
        <v>0</v>
      </c>
      <c r="J11" s="2428">
        <f t="shared" si="0"/>
        <v>29908000</v>
      </c>
      <c r="K11" s="2427" t="s">
        <v>1767</v>
      </c>
      <c r="L11" s="2429">
        <v>9.0576082122297841E-2</v>
      </c>
      <c r="M11" s="2429">
        <v>8.7999999999999995E-2</v>
      </c>
      <c r="N11" s="155" t="s">
        <v>1818</v>
      </c>
      <c r="O11" s="156" t="s">
        <v>1818</v>
      </c>
      <c r="P11" s="32">
        <f>SUMIF($N$8:$N$13,O11,$J$8:$J$13)</f>
        <v>89613893</v>
      </c>
      <c r="Q11" s="1127"/>
      <c r="R11" s="1973">
        <v>0</v>
      </c>
      <c r="S11" s="158">
        <v>0</v>
      </c>
      <c r="T11" s="158">
        <v>0</v>
      </c>
      <c r="U11" s="158">
        <v>0</v>
      </c>
      <c r="V11" s="1129">
        <v>0</v>
      </c>
      <c r="W11" s="1974">
        <f>SUM(R11:V11)+'[41]N16.4 Préstamos CP'!I11</f>
        <v>20108500</v>
      </c>
      <c r="X11" s="1131">
        <f t="shared" si="1"/>
        <v>29908000</v>
      </c>
      <c r="Y11" s="1131">
        <f t="shared" si="3"/>
        <v>0</v>
      </c>
      <c r="Z11" s="1131">
        <f t="shared" si="2"/>
        <v>0</v>
      </c>
    </row>
    <row r="12" spans="1:26">
      <c r="A12" s="1114">
        <v>5</v>
      </c>
      <c r="B12" s="2426" t="s">
        <v>1765</v>
      </c>
      <c r="C12" s="2427" t="s">
        <v>1259</v>
      </c>
      <c r="D12" s="2426" t="s">
        <v>1595</v>
      </c>
      <c r="E12" s="2427" t="s">
        <v>2716</v>
      </c>
      <c r="F12" s="2426" t="s">
        <v>1341</v>
      </c>
      <c r="G12" s="2428">
        <v>0</v>
      </c>
      <c r="H12" s="2428">
        <v>29713705</v>
      </c>
      <c r="I12" s="2428">
        <v>0</v>
      </c>
      <c r="J12" s="2428">
        <f t="shared" si="0"/>
        <v>29713705</v>
      </c>
      <c r="K12" s="2427" t="s">
        <v>1767</v>
      </c>
      <c r="L12" s="2429">
        <v>7.724934729254862E-2</v>
      </c>
      <c r="M12" s="2429">
        <v>7.3199999999999987E-2</v>
      </c>
      <c r="N12" s="155" t="s">
        <v>1818</v>
      </c>
      <c r="O12" s="32"/>
      <c r="P12" s="32">
        <f>SUM(P10:P11)</f>
        <v>123878907</v>
      </c>
      <c r="Q12" s="1127"/>
      <c r="R12" s="1973">
        <v>0</v>
      </c>
      <c r="S12" s="158">
        <v>0</v>
      </c>
      <c r="T12" s="158">
        <v>0</v>
      </c>
      <c r="U12" s="158">
        <v>0</v>
      </c>
      <c r="V12" s="1129">
        <v>0</v>
      </c>
      <c r="W12" s="1974">
        <f>SUM(R12:V12)+'[41]N16.4 Préstamos CP'!I12</f>
        <v>22008126</v>
      </c>
      <c r="X12" s="1131">
        <f t="shared" si="1"/>
        <v>0</v>
      </c>
      <c r="Y12" s="1131">
        <f t="shared" si="3"/>
        <v>29713705</v>
      </c>
      <c r="Z12" s="1131">
        <f t="shared" si="2"/>
        <v>0</v>
      </c>
    </row>
    <row r="13" spans="1:26">
      <c r="A13" s="1114">
        <f>+A12+1</f>
        <v>6</v>
      </c>
      <c r="B13" s="2426" t="s">
        <v>1315</v>
      </c>
      <c r="C13" s="2427" t="s">
        <v>1260</v>
      </c>
      <c r="D13" s="2426" t="s">
        <v>1595</v>
      </c>
      <c r="E13" s="2427" t="s">
        <v>1885</v>
      </c>
      <c r="F13" s="2426" t="s">
        <v>1341</v>
      </c>
      <c r="G13" s="2428">
        <v>15000000</v>
      </c>
      <c r="H13" s="2428">
        <v>0</v>
      </c>
      <c r="I13" s="2428">
        <v>0</v>
      </c>
      <c r="J13" s="2428">
        <f t="shared" si="0"/>
        <v>15000000</v>
      </c>
      <c r="K13" s="2427" t="s">
        <v>1767</v>
      </c>
      <c r="L13" s="2429">
        <v>7.3700000000000002E-2</v>
      </c>
      <c r="M13" s="2429">
        <v>7.3700000000000002E-2</v>
      </c>
      <c r="N13" s="155" t="s">
        <v>1817</v>
      </c>
      <c r="O13" s="32"/>
      <c r="P13" s="32"/>
      <c r="Q13" s="1127"/>
      <c r="R13" s="1973">
        <v>32769805</v>
      </c>
      <c r="S13" s="158">
        <v>0</v>
      </c>
      <c r="T13" s="158">
        <v>0</v>
      </c>
      <c r="U13" s="158">
        <v>0</v>
      </c>
      <c r="V13" s="1129">
        <v>0</v>
      </c>
      <c r="W13" s="1974">
        <f>SUM(R13:V13)+'[41]N16.4 Préstamos CP'!I14</f>
        <v>32918965</v>
      </c>
      <c r="X13" s="1131">
        <f t="shared" si="1"/>
        <v>-17769805</v>
      </c>
      <c r="Y13" s="1131">
        <f t="shared" si="3"/>
        <v>0</v>
      </c>
      <c r="Z13" s="1131">
        <f t="shared" si="2"/>
        <v>0</v>
      </c>
    </row>
    <row r="14" spans="1:26" ht="15.75" thickBot="1">
      <c r="A14" s="1114"/>
      <c r="B14" s="1140" t="s">
        <v>1265</v>
      </c>
      <c r="C14" s="1140"/>
      <c r="D14" s="1140"/>
      <c r="E14" s="1140"/>
      <c r="F14" s="1140"/>
      <c r="G14" s="1141">
        <f>SUM(G8:G13)</f>
        <v>94165202</v>
      </c>
      <c r="H14" s="1141">
        <f>SUM(H8:H13)</f>
        <v>29713705</v>
      </c>
      <c r="I14" s="1141">
        <f>SUM(I8:I13)</f>
        <v>0</v>
      </c>
      <c r="J14" s="1141">
        <f>SUM(J8:J13)</f>
        <v>123878907</v>
      </c>
      <c r="K14" s="1140"/>
      <c r="L14" s="1975"/>
      <c r="M14" s="1975"/>
      <c r="N14" s="1976" t="s">
        <v>1962</v>
      </c>
      <c r="O14" s="32" t="s">
        <v>624</v>
      </c>
      <c r="P14" s="1661">
        <f>+ROUND(VLOOKUP(N14,'[41]Balance Mar 2024'!B:L,11,0),0)</f>
        <v>-136495194500</v>
      </c>
      <c r="Q14" s="1114"/>
      <c r="R14" s="1977">
        <f t="shared" ref="R14:W14" si="4">SUM(R8:R13)</f>
        <v>56451774</v>
      </c>
      <c r="S14" s="1978">
        <f t="shared" si="4"/>
        <v>0</v>
      </c>
      <c r="T14" s="1978">
        <f t="shared" si="4"/>
        <v>0</v>
      </c>
      <c r="U14" s="1978">
        <f t="shared" si="4"/>
        <v>0</v>
      </c>
      <c r="V14" s="1978">
        <f t="shared" si="4"/>
        <v>0</v>
      </c>
      <c r="W14" s="1979">
        <f t="shared" si="4"/>
        <v>136759507</v>
      </c>
      <c r="X14" s="1131">
        <f t="shared" si="1"/>
        <v>37713428</v>
      </c>
      <c r="Y14" s="1131">
        <f t="shared" si="3"/>
        <v>29713705</v>
      </c>
      <c r="Z14" s="1131">
        <f t="shared" si="2"/>
        <v>0</v>
      </c>
    </row>
    <row r="15" spans="1:26" ht="15.75" thickBot="1">
      <c r="A15" s="1114"/>
      <c r="B15" s="1114"/>
      <c r="C15" s="1114"/>
      <c r="D15" s="1114"/>
      <c r="E15" s="1114"/>
      <c r="F15" s="1114"/>
      <c r="G15" s="1114"/>
      <c r="H15" s="1114"/>
      <c r="I15" s="1114"/>
      <c r="J15" s="1114"/>
      <c r="K15" s="1114"/>
      <c r="L15" s="1114"/>
      <c r="M15" s="1114"/>
      <c r="N15" s="1976" t="s">
        <v>1963</v>
      </c>
      <c r="O15" s="32" t="s">
        <v>625</v>
      </c>
      <c r="P15" s="1661">
        <f>+ROUND(VLOOKUP(N15,'[41]Balance Mar 2024'!B:L,11,0),0)</f>
        <v>202857309</v>
      </c>
      <c r="Q15" s="1114"/>
      <c r="R15" s="1114"/>
      <c r="S15" s="1114"/>
      <c r="T15" s="1114"/>
      <c r="U15" s="1114"/>
      <c r="V15" s="1114"/>
      <c r="W15" s="1114"/>
      <c r="X15" s="1131">
        <f t="shared" si="1"/>
        <v>0</v>
      </c>
      <c r="Y15" s="1131">
        <f t="shared" si="3"/>
        <v>0</v>
      </c>
      <c r="Z15" s="1131">
        <f t="shared" si="2"/>
        <v>0</v>
      </c>
    </row>
    <row r="16" spans="1:26">
      <c r="A16" s="1114"/>
      <c r="B16" s="2887" t="s">
        <v>1832</v>
      </c>
      <c r="C16" s="2888"/>
      <c r="D16" s="2888"/>
      <c r="E16" s="2888"/>
      <c r="F16" s="2888"/>
      <c r="G16" s="2888"/>
      <c r="H16" s="2888"/>
      <c r="I16" s="2888"/>
      <c r="J16" s="2888"/>
      <c r="K16" s="2888"/>
      <c r="L16" s="2888"/>
      <c r="M16" s="2889"/>
      <c r="N16" s="155"/>
      <c r="O16" s="32"/>
      <c r="P16" s="1083">
        <f>+ROUND((SUM(P14:P15)/1000),0)+J14</f>
        <v>-12413430</v>
      </c>
      <c r="Q16" s="1114"/>
      <c r="R16" s="2896" t="s">
        <v>1760</v>
      </c>
      <c r="S16" s="2897"/>
      <c r="T16" s="2897"/>
      <c r="U16" s="2897"/>
      <c r="V16" s="2897"/>
      <c r="W16" s="2898"/>
      <c r="X16" s="1131"/>
      <c r="Y16" s="1131"/>
      <c r="Z16" s="1131"/>
    </row>
    <row r="17" spans="1:26">
      <c r="A17" s="1114"/>
      <c r="B17" s="2884" t="s">
        <v>1755</v>
      </c>
      <c r="C17" s="2884" t="s">
        <v>1756</v>
      </c>
      <c r="D17" s="2884" t="s">
        <v>1757</v>
      </c>
      <c r="E17" s="2884" t="s">
        <v>1758</v>
      </c>
      <c r="F17" s="2884" t="s">
        <v>1759</v>
      </c>
      <c r="G17" s="2885" t="s">
        <v>1760</v>
      </c>
      <c r="H17" s="2885"/>
      <c r="I17" s="2885"/>
      <c r="J17" s="2885"/>
      <c r="K17" s="2884" t="s">
        <v>1751</v>
      </c>
      <c r="L17" s="2884" t="s">
        <v>1761</v>
      </c>
      <c r="M17" s="2884" t="s">
        <v>1762</v>
      </c>
      <c r="N17" s="155"/>
      <c r="O17" s="32"/>
      <c r="P17" s="32"/>
      <c r="Q17" s="1114"/>
      <c r="R17" s="2899"/>
      <c r="S17" s="2894"/>
      <c r="T17" s="2894"/>
      <c r="U17" s="2894"/>
      <c r="V17" s="2894"/>
      <c r="W17" s="2900"/>
      <c r="X17" s="1131"/>
      <c r="Y17" s="1131"/>
      <c r="Z17" s="1131"/>
    </row>
    <row r="18" spans="1:26" ht="36">
      <c r="A18" s="1114"/>
      <c r="B18" s="2622"/>
      <c r="C18" s="2622"/>
      <c r="D18" s="2622"/>
      <c r="E18" s="2622"/>
      <c r="F18" s="2622"/>
      <c r="G18" s="1118" t="s">
        <v>1773</v>
      </c>
      <c r="H18" s="1118" t="s">
        <v>1774</v>
      </c>
      <c r="I18" s="1118" t="s">
        <v>1775</v>
      </c>
      <c r="J18" s="1118" t="s">
        <v>1265</v>
      </c>
      <c r="K18" s="2622"/>
      <c r="L18" s="2622"/>
      <c r="M18" s="2622"/>
      <c r="N18" s="155"/>
      <c r="Q18" s="1114"/>
      <c r="R18" s="1969" t="s">
        <v>1776</v>
      </c>
      <c r="S18" s="1118" t="s">
        <v>1777</v>
      </c>
      <c r="T18" s="1118" t="s">
        <v>1778</v>
      </c>
      <c r="U18" s="1118" t="s">
        <v>1779</v>
      </c>
      <c r="V18" s="1118" t="s">
        <v>1775</v>
      </c>
      <c r="W18" s="1970" t="s">
        <v>1780</v>
      </c>
      <c r="X18" s="1131"/>
      <c r="Y18" s="1131"/>
      <c r="Z18" s="1131"/>
    </row>
    <row r="19" spans="1:26">
      <c r="A19" s="1114"/>
      <c r="B19" s="2623"/>
      <c r="C19" s="2623"/>
      <c r="D19" s="2623"/>
      <c r="E19" s="2623"/>
      <c r="F19" s="2623"/>
      <c r="G19" s="1121" t="s">
        <v>967</v>
      </c>
      <c r="H19" s="1121" t="s">
        <v>967</v>
      </c>
      <c r="I19" s="1121" t="s">
        <v>967</v>
      </c>
      <c r="J19" s="1121" t="s">
        <v>967</v>
      </c>
      <c r="K19" s="2623"/>
      <c r="L19" s="1122" t="s">
        <v>1764</v>
      </c>
      <c r="M19" s="1122" t="s">
        <v>1764</v>
      </c>
      <c r="N19" s="155"/>
      <c r="Q19" s="1114"/>
      <c r="R19" s="1971" t="s">
        <v>967</v>
      </c>
      <c r="S19" s="1121" t="s">
        <v>967</v>
      </c>
      <c r="T19" s="1121" t="s">
        <v>967</v>
      </c>
      <c r="U19" s="1121" t="s">
        <v>967</v>
      </c>
      <c r="V19" s="1121" t="s">
        <v>967</v>
      </c>
      <c r="W19" s="1972" t="s">
        <v>967</v>
      </c>
      <c r="X19" s="1131"/>
      <c r="Y19" s="1131"/>
      <c r="Z19" s="1131"/>
    </row>
    <row r="20" spans="1:26">
      <c r="A20" s="1114">
        <v>1</v>
      </c>
      <c r="B20" s="2426" t="s">
        <v>1765</v>
      </c>
      <c r="C20" s="2427" t="s">
        <v>1259</v>
      </c>
      <c r="D20" s="2426" t="s">
        <v>1595</v>
      </c>
      <c r="E20" s="2427" t="s">
        <v>1768</v>
      </c>
      <c r="F20" s="2426" t="s">
        <v>1341</v>
      </c>
      <c r="G20" s="2428">
        <v>19270304</v>
      </c>
      <c r="H20" s="2428">
        <v>0</v>
      </c>
      <c r="I20" s="2428">
        <v>0</v>
      </c>
      <c r="J20" s="2428">
        <f t="shared" ref="J20:J25" si="5">+G20+H20</f>
        <v>19270304</v>
      </c>
      <c r="K20" s="2427" t="s">
        <v>1769</v>
      </c>
      <c r="L20" s="1139">
        <v>7.5178271561061077E-2</v>
      </c>
      <c r="M20" s="1139">
        <v>7.3799999999999991E-2</v>
      </c>
      <c r="N20" s="155" t="s">
        <v>1817</v>
      </c>
      <c r="O20" s="155" t="s">
        <v>1817</v>
      </c>
      <c r="P20" s="32">
        <f>SUMIF($N$20:$N$25,O20,$J$20:$J$25)</f>
        <v>34270304</v>
      </c>
      <c r="Q20" s="1114"/>
      <c r="R20" s="1973">
        <v>4424891</v>
      </c>
      <c r="S20" s="158">
        <v>0</v>
      </c>
      <c r="T20" s="158">
        <v>0</v>
      </c>
      <c r="U20" s="158">
        <v>0</v>
      </c>
      <c r="V20" s="1129">
        <v>0</v>
      </c>
      <c r="W20" s="1974">
        <f>+J20+'[41]N16.4 Préstamos CP'!I28</f>
        <v>28474987</v>
      </c>
      <c r="X20" s="1131">
        <f>G20-R20-S20</f>
        <v>14845413</v>
      </c>
      <c r="Y20" s="1131">
        <f t="shared" si="3"/>
        <v>0</v>
      </c>
      <c r="Z20" s="1131">
        <f t="shared" si="2"/>
        <v>0</v>
      </c>
    </row>
    <row r="21" spans="1:26">
      <c r="A21" s="1114">
        <v>2</v>
      </c>
      <c r="B21" s="2426" t="s">
        <v>1765</v>
      </c>
      <c r="C21" s="2427" t="s">
        <v>1259</v>
      </c>
      <c r="D21" s="2426" t="s">
        <v>1595</v>
      </c>
      <c r="E21" s="2427" t="s">
        <v>1772</v>
      </c>
      <c r="F21" s="2426" t="s">
        <v>1341</v>
      </c>
      <c r="G21" s="2428">
        <v>0</v>
      </c>
      <c r="H21" s="2428">
        <v>0</v>
      </c>
      <c r="I21" s="2428">
        <v>0</v>
      </c>
      <c r="J21" s="2428">
        <f t="shared" si="5"/>
        <v>0</v>
      </c>
      <c r="K21" s="2427" t="s">
        <v>1769</v>
      </c>
      <c r="L21" s="2429">
        <v>6.1967664986681825E-2</v>
      </c>
      <c r="M21" s="2429">
        <v>6.0600000000000001E-2</v>
      </c>
      <c r="N21" s="155" t="s">
        <v>1817</v>
      </c>
      <c r="O21" s="156" t="s">
        <v>1818</v>
      </c>
      <c r="P21" s="32">
        <f>SUMIF($N$20:$N$25,O21,$J$20:$J$25)</f>
        <v>90000000</v>
      </c>
      <c r="Q21" s="1114"/>
      <c r="R21" s="1973">
        <v>19270304</v>
      </c>
      <c r="S21" s="158">
        <v>0</v>
      </c>
      <c r="T21" s="158">
        <v>0</v>
      </c>
      <c r="U21" s="158">
        <v>0</v>
      </c>
      <c r="V21" s="1129">
        <v>0</v>
      </c>
      <c r="W21" s="1974">
        <f>+J21+'[41]N16.4 Préstamos CP'!I29</f>
        <v>870429</v>
      </c>
      <c r="X21" s="1131">
        <f t="shared" si="1"/>
        <v>-19270304</v>
      </c>
      <c r="Y21" s="1131">
        <f t="shared" si="3"/>
        <v>0</v>
      </c>
      <c r="Z21" s="1131">
        <f t="shared" si="2"/>
        <v>0</v>
      </c>
    </row>
    <row r="22" spans="1:26">
      <c r="A22" s="1114">
        <v>3</v>
      </c>
      <c r="B22" s="2426" t="s">
        <v>1765</v>
      </c>
      <c r="C22" s="2427" t="s">
        <v>1259</v>
      </c>
      <c r="D22" s="2426" t="s">
        <v>1595</v>
      </c>
      <c r="E22" s="2427" t="s">
        <v>1885</v>
      </c>
      <c r="F22" s="2426" t="s">
        <v>1341</v>
      </c>
      <c r="G22" s="2428">
        <v>30000000</v>
      </c>
      <c r="H22" s="2428">
        <v>0</v>
      </c>
      <c r="I22" s="2428">
        <v>0</v>
      </c>
      <c r="J22" s="2428">
        <f t="shared" si="5"/>
        <v>30000000</v>
      </c>
      <c r="K22" s="2427" t="s">
        <v>1769</v>
      </c>
      <c r="L22" s="2429">
        <v>7.0615058616349646E-2</v>
      </c>
      <c r="M22" s="2429">
        <v>6.88E-2</v>
      </c>
      <c r="N22" s="155" t="s">
        <v>1818</v>
      </c>
      <c r="O22" s="32"/>
      <c r="P22" s="32">
        <f>SUM(P20:P21)</f>
        <v>124270304</v>
      </c>
      <c r="Q22" s="1114"/>
      <c r="R22" s="1973">
        <v>0</v>
      </c>
      <c r="S22" s="158">
        <v>0</v>
      </c>
      <c r="T22" s="158">
        <v>0</v>
      </c>
      <c r="U22" s="158">
        <v>0</v>
      </c>
      <c r="V22" s="1129">
        <v>0</v>
      </c>
      <c r="W22" s="1974">
        <f>+J22+'[41]N16.4 Préstamos CP'!I30</f>
        <v>58005914</v>
      </c>
      <c r="X22" s="1131">
        <f t="shared" si="1"/>
        <v>30000000</v>
      </c>
      <c r="Y22" s="1131">
        <f t="shared" si="3"/>
        <v>0</v>
      </c>
      <c r="Z22" s="1131">
        <f t="shared" si="2"/>
        <v>0</v>
      </c>
    </row>
    <row r="23" spans="1:26">
      <c r="A23" s="1114">
        <v>4</v>
      </c>
      <c r="B23" s="2426" t="s">
        <v>1765</v>
      </c>
      <c r="C23" s="2427" t="s">
        <v>1259</v>
      </c>
      <c r="D23" s="2426" t="s">
        <v>1595</v>
      </c>
      <c r="E23" s="2427" t="s">
        <v>2066</v>
      </c>
      <c r="F23" s="2426" t="s">
        <v>1341</v>
      </c>
      <c r="G23" s="2428">
        <v>30000000</v>
      </c>
      <c r="H23" s="2428">
        <v>0</v>
      </c>
      <c r="I23" s="2428">
        <v>0</v>
      </c>
      <c r="J23" s="2428">
        <f t="shared" si="5"/>
        <v>30000000</v>
      </c>
      <c r="K23" s="2427" t="s">
        <v>1767</v>
      </c>
      <c r="L23" s="2429">
        <v>9.0576082122297841E-2</v>
      </c>
      <c r="M23" s="2429">
        <v>8.7999999999999995E-2</v>
      </c>
      <c r="N23" s="155" t="s">
        <v>1818</v>
      </c>
      <c r="O23" s="32"/>
      <c r="P23" s="32"/>
      <c r="Q23" s="1114"/>
      <c r="R23" s="1973">
        <v>0</v>
      </c>
      <c r="S23" s="158">
        <v>0</v>
      </c>
      <c r="T23" s="158">
        <v>0</v>
      </c>
      <c r="U23" s="158">
        <v>0</v>
      </c>
      <c r="V23" s="1129">
        <v>0</v>
      </c>
      <c r="W23" s="1974">
        <f>+J23+'[41]N16.4 Préstamos CP'!I31</f>
        <v>50108500</v>
      </c>
      <c r="X23" s="1131">
        <f t="shared" si="1"/>
        <v>30000000</v>
      </c>
      <c r="Y23" s="1131">
        <f t="shared" si="3"/>
        <v>0</v>
      </c>
      <c r="Z23" s="1131">
        <f t="shared" si="2"/>
        <v>0</v>
      </c>
    </row>
    <row r="24" spans="1:26">
      <c r="A24" s="1114">
        <v>5</v>
      </c>
      <c r="B24" s="2426" t="s">
        <v>1765</v>
      </c>
      <c r="C24" s="2427" t="s">
        <v>1259</v>
      </c>
      <c r="D24" s="2426" t="s">
        <v>1595</v>
      </c>
      <c r="E24" s="2427" t="s">
        <v>2716</v>
      </c>
      <c r="F24" s="2426" t="s">
        <v>1341</v>
      </c>
      <c r="G24" s="2428">
        <v>0</v>
      </c>
      <c r="H24" s="2428">
        <v>30000000</v>
      </c>
      <c r="I24" s="2428">
        <v>0</v>
      </c>
      <c r="J24" s="2428">
        <f t="shared" si="5"/>
        <v>30000000</v>
      </c>
      <c r="K24" s="2427" t="s">
        <v>1767</v>
      </c>
      <c r="L24" s="2429">
        <v>7.724934729254862E-2</v>
      </c>
      <c r="M24" s="2429">
        <v>7.3199999999999987E-2</v>
      </c>
      <c r="N24" s="155" t="s">
        <v>1818</v>
      </c>
      <c r="O24" s="32"/>
      <c r="P24" s="32"/>
      <c r="Q24" s="1114"/>
      <c r="R24" s="1973">
        <v>0</v>
      </c>
      <c r="S24" s="158">
        <v>0</v>
      </c>
      <c r="T24" s="158">
        <v>0</v>
      </c>
      <c r="U24" s="158">
        <v>0</v>
      </c>
      <c r="V24" s="1129">
        <v>0</v>
      </c>
      <c r="W24" s="1974">
        <f>+J24+'[41]N16.4 Préstamos CP'!I32</f>
        <v>52008126</v>
      </c>
      <c r="X24" s="1131">
        <f t="shared" si="1"/>
        <v>0</v>
      </c>
      <c r="Y24" s="1131">
        <f t="shared" si="3"/>
        <v>30000000</v>
      </c>
      <c r="Z24" s="1131">
        <f t="shared" si="2"/>
        <v>0</v>
      </c>
    </row>
    <row r="25" spans="1:26">
      <c r="A25" s="1114">
        <v>6</v>
      </c>
      <c r="B25" s="2426" t="s">
        <v>1315</v>
      </c>
      <c r="C25" s="2427" t="s">
        <v>1260</v>
      </c>
      <c r="D25" s="2426" t="s">
        <v>1595</v>
      </c>
      <c r="E25" s="2427" t="s">
        <v>1885</v>
      </c>
      <c r="F25" s="2426" t="s">
        <v>1341</v>
      </c>
      <c r="G25" s="2428">
        <v>15000000</v>
      </c>
      <c r="H25" s="2428">
        <v>0</v>
      </c>
      <c r="I25" s="2428">
        <v>0</v>
      </c>
      <c r="J25" s="2428">
        <f t="shared" si="5"/>
        <v>15000000</v>
      </c>
      <c r="K25" s="2427" t="s">
        <v>1767</v>
      </c>
      <c r="L25" s="2429">
        <v>7.3700000000000002E-2</v>
      </c>
      <c r="M25" s="2429">
        <v>7.3700000000000002E-2</v>
      </c>
      <c r="N25" s="155" t="s">
        <v>1817</v>
      </c>
      <c r="O25" s="32"/>
      <c r="P25" s="32"/>
      <c r="Q25" s="1114"/>
      <c r="R25" s="1973">
        <v>32800000</v>
      </c>
      <c r="S25" s="158">
        <v>0</v>
      </c>
      <c r="T25" s="158">
        <v>0</v>
      </c>
      <c r="U25" s="158">
        <v>0</v>
      </c>
      <c r="V25" s="1129">
        <v>0</v>
      </c>
      <c r="W25" s="1974">
        <f>+J25+'[41]N16.4 Préstamos CP'!I34</f>
        <v>15221628</v>
      </c>
      <c r="X25" s="1131">
        <f t="shared" si="1"/>
        <v>-17800000</v>
      </c>
      <c r="Y25" s="1131">
        <f t="shared" si="3"/>
        <v>0</v>
      </c>
      <c r="Z25" s="1131">
        <f t="shared" si="2"/>
        <v>0</v>
      </c>
    </row>
    <row r="26" spans="1:26" ht="15.75" thickBot="1">
      <c r="A26" s="1114"/>
      <c r="B26" s="1140" t="s">
        <v>1265</v>
      </c>
      <c r="C26" s="1140"/>
      <c r="D26" s="1140"/>
      <c r="E26" s="1140"/>
      <c r="F26" s="1140"/>
      <c r="G26" s="1141">
        <f>SUM(G20:G25)</f>
        <v>94270304</v>
      </c>
      <c r="H26" s="1141">
        <f>SUM(H20:H25)</f>
        <v>30000000</v>
      </c>
      <c r="I26" s="1141">
        <f>SUM(I20:I25)</f>
        <v>0</v>
      </c>
      <c r="J26" s="1141">
        <f>SUM(J20:J25)</f>
        <v>124270304</v>
      </c>
      <c r="K26" s="1140"/>
      <c r="L26" s="1975"/>
      <c r="M26" s="1975"/>
      <c r="N26" s="1114"/>
      <c r="Q26" s="1114"/>
      <c r="R26" s="1977">
        <f t="shared" ref="R26:W26" si="6">SUM(R20:R25)</f>
        <v>56495195</v>
      </c>
      <c r="S26" s="1978">
        <f t="shared" si="6"/>
        <v>0</v>
      </c>
      <c r="T26" s="1978">
        <f t="shared" si="6"/>
        <v>0</v>
      </c>
      <c r="U26" s="1978">
        <f t="shared" si="6"/>
        <v>0</v>
      </c>
      <c r="V26" s="1978">
        <f t="shared" si="6"/>
        <v>0</v>
      </c>
      <c r="W26" s="1979">
        <f t="shared" si="6"/>
        <v>204689584</v>
      </c>
      <c r="X26" s="1131"/>
      <c r="Y26" s="1131"/>
      <c r="Z26" s="1131"/>
    </row>
    <row r="27" spans="1:26">
      <c r="A27" s="1114"/>
      <c r="B27" s="1114"/>
      <c r="C27" s="1114"/>
      <c r="D27" s="1114"/>
      <c r="E27" s="1114"/>
      <c r="F27" s="1114"/>
      <c r="G27" s="1114"/>
      <c r="H27" s="1114"/>
      <c r="I27" s="1114"/>
      <c r="J27" s="1114"/>
      <c r="K27" s="1114"/>
      <c r="L27" s="1114"/>
      <c r="M27" s="1114"/>
      <c r="N27" s="1114"/>
      <c r="Q27" s="1114"/>
      <c r="R27" s="1114"/>
      <c r="S27" s="1114"/>
      <c r="T27" s="1114"/>
      <c r="U27" s="1114"/>
      <c r="V27" s="1114"/>
      <c r="W27" s="1114"/>
      <c r="X27" s="1131"/>
      <c r="Y27" s="1131"/>
      <c r="Z27" s="1131"/>
    </row>
    <row r="28" spans="1:26">
      <c r="A28" s="1114"/>
      <c r="B28" s="1114"/>
      <c r="C28" s="1114"/>
      <c r="D28" s="1114"/>
      <c r="E28" s="1114"/>
      <c r="F28" s="1114"/>
      <c r="G28" s="1114"/>
      <c r="H28" s="1114"/>
      <c r="I28" s="1127"/>
      <c r="J28" s="1114"/>
      <c r="K28" s="1114"/>
      <c r="L28" s="1114"/>
      <c r="M28" s="1114"/>
      <c r="N28" s="1114"/>
      <c r="Q28" s="1114"/>
      <c r="R28" s="1114"/>
      <c r="S28" s="1114"/>
      <c r="T28" s="1114"/>
      <c r="U28" s="1114"/>
      <c r="V28" s="1114"/>
      <c r="W28" s="1114"/>
      <c r="X28" s="1131"/>
      <c r="Y28" s="1131"/>
      <c r="Z28" s="1131"/>
    </row>
    <row r="29" spans="1:26">
      <c r="A29" s="1114"/>
      <c r="B29" s="1115" t="str">
        <f>+'[41]N16.4 Préstamos CP'!B45</f>
        <v>Al 31 de diciembre de 2023</v>
      </c>
      <c r="C29" s="1114"/>
      <c r="D29" s="1114"/>
      <c r="E29" s="1114"/>
      <c r="F29" s="1114"/>
      <c r="G29" s="1114"/>
      <c r="H29" s="1114"/>
      <c r="I29" s="1114"/>
      <c r="J29" s="1114"/>
      <c r="K29" s="1114"/>
      <c r="L29" s="1114"/>
      <c r="M29" s="1114"/>
      <c r="N29" s="1114"/>
      <c r="Q29" s="1114"/>
      <c r="R29" s="1114"/>
      <c r="S29" s="1114"/>
      <c r="T29" s="1114"/>
      <c r="U29" s="1114"/>
      <c r="V29" s="1114"/>
      <c r="W29" s="1114"/>
      <c r="X29" s="1131"/>
      <c r="Y29" s="1131"/>
      <c r="Z29" s="1131"/>
    </row>
    <row r="30" spans="1:26" ht="15.75" thickBot="1">
      <c r="A30" s="1114"/>
      <c r="B30" s="1117"/>
      <c r="C30" s="1114"/>
      <c r="D30" s="1114"/>
      <c r="E30" s="1114"/>
      <c r="F30" s="1114"/>
      <c r="G30" s="1114"/>
      <c r="H30" s="1114"/>
      <c r="I30" s="1114"/>
      <c r="J30" s="1114"/>
      <c r="K30" s="1114"/>
      <c r="L30" s="1114"/>
      <c r="M30" s="1114"/>
      <c r="N30" s="1114"/>
      <c r="Q30" s="1114"/>
      <c r="R30" s="1114"/>
      <c r="S30" s="1114"/>
      <c r="T30" s="1114"/>
      <c r="U30" s="1114"/>
      <c r="V30" s="1114"/>
      <c r="W30" s="1114"/>
      <c r="X30" s="1131"/>
      <c r="Y30" s="1131"/>
      <c r="Z30" s="1131"/>
    </row>
    <row r="31" spans="1:26">
      <c r="A31" s="1114"/>
      <c r="B31" s="2878" t="s">
        <v>1831</v>
      </c>
      <c r="C31" s="2879"/>
      <c r="D31" s="2879"/>
      <c r="E31" s="2879"/>
      <c r="F31" s="2879"/>
      <c r="G31" s="2879"/>
      <c r="H31" s="2879"/>
      <c r="I31" s="2879"/>
      <c r="J31" s="2879"/>
      <c r="K31" s="2879"/>
      <c r="L31" s="2879"/>
      <c r="M31" s="2880"/>
      <c r="N31" s="1114"/>
      <c r="Q31" s="1114"/>
      <c r="R31" s="2890" t="s">
        <v>1760</v>
      </c>
      <c r="S31" s="2891"/>
      <c r="T31" s="2891"/>
      <c r="U31" s="2891"/>
      <c r="V31" s="2891"/>
      <c r="W31" s="2892"/>
      <c r="X31" s="1131"/>
      <c r="Y31" s="1131"/>
      <c r="Z31" s="1131"/>
    </row>
    <row r="32" spans="1:26">
      <c r="A32" s="1114"/>
      <c r="B32" s="2881" t="s">
        <v>1755</v>
      </c>
      <c r="C32" s="2884" t="s">
        <v>1756</v>
      </c>
      <c r="D32" s="2884" t="s">
        <v>1757</v>
      </c>
      <c r="E32" s="2884" t="s">
        <v>1758</v>
      </c>
      <c r="F32" s="2884" t="s">
        <v>1759</v>
      </c>
      <c r="G32" s="2885" t="s">
        <v>1760</v>
      </c>
      <c r="H32" s="2885"/>
      <c r="I32" s="2885"/>
      <c r="J32" s="2885"/>
      <c r="K32" s="2884" t="s">
        <v>1751</v>
      </c>
      <c r="L32" s="2884" t="s">
        <v>1761</v>
      </c>
      <c r="M32" s="2886" t="s">
        <v>1762</v>
      </c>
      <c r="N32" s="1114"/>
      <c r="Q32" s="1114"/>
      <c r="R32" s="2893"/>
      <c r="S32" s="2894"/>
      <c r="T32" s="2894"/>
      <c r="U32" s="2894"/>
      <c r="V32" s="2894"/>
      <c r="W32" s="2895"/>
      <c r="X32" s="1131"/>
      <c r="Y32" s="1131"/>
      <c r="Z32" s="1131"/>
    </row>
    <row r="33" spans="1:26" ht="36">
      <c r="A33" s="1114"/>
      <c r="B33" s="2882"/>
      <c r="C33" s="2622"/>
      <c r="D33" s="2622"/>
      <c r="E33" s="2622"/>
      <c r="F33" s="2622"/>
      <c r="G33" s="1118" t="s">
        <v>1773</v>
      </c>
      <c r="H33" s="1118" t="s">
        <v>1774</v>
      </c>
      <c r="I33" s="1118" t="s">
        <v>1775</v>
      </c>
      <c r="J33" s="1118" t="s">
        <v>1265</v>
      </c>
      <c r="K33" s="2622"/>
      <c r="L33" s="2622"/>
      <c r="M33" s="2625"/>
      <c r="N33" s="1114"/>
      <c r="Q33" s="1114"/>
      <c r="R33" s="1119" t="s">
        <v>1776</v>
      </c>
      <c r="S33" s="1118" t="s">
        <v>1777</v>
      </c>
      <c r="T33" s="1118" t="s">
        <v>1778</v>
      </c>
      <c r="U33" s="1118" t="s">
        <v>1779</v>
      </c>
      <c r="V33" s="1118" t="s">
        <v>1775</v>
      </c>
      <c r="W33" s="1120" t="s">
        <v>1780</v>
      </c>
      <c r="X33" s="1131"/>
      <c r="Y33" s="1131"/>
      <c r="Z33" s="1131"/>
    </row>
    <row r="34" spans="1:26">
      <c r="A34" s="1114"/>
      <c r="B34" s="2883"/>
      <c r="C34" s="2623"/>
      <c r="D34" s="2623"/>
      <c r="E34" s="2623"/>
      <c r="F34" s="2623"/>
      <c r="G34" s="1121" t="s">
        <v>967</v>
      </c>
      <c r="H34" s="1121" t="s">
        <v>967</v>
      </c>
      <c r="I34" s="1121" t="s">
        <v>967</v>
      </c>
      <c r="J34" s="1121" t="s">
        <v>967</v>
      </c>
      <c r="K34" s="2623"/>
      <c r="L34" s="1121" t="s">
        <v>1764</v>
      </c>
      <c r="M34" s="1124" t="s">
        <v>1764</v>
      </c>
      <c r="N34" s="1114"/>
      <c r="Q34" s="1114"/>
      <c r="R34" s="1123" t="s">
        <v>967</v>
      </c>
      <c r="S34" s="1121" t="s">
        <v>967</v>
      </c>
      <c r="T34" s="1121" t="s">
        <v>967</v>
      </c>
      <c r="U34" s="1121" t="s">
        <v>967</v>
      </c>
      <c r="V34" s="1121" t="s">
        <v>967</v>
      </c>
      <c r="W34" s="1124" t="s">
        <v>967</v>
      </c>
      <c r="X34" s="1131"/>
      <c r="Y34" s="1131"/>
      <c r="Z34" s="1131"/>
    </row>
    <row r="35" spans="1:26">
      <c r="A35" s="1114">
        <v>1</v>
      </c>
      <c r="B35" s="1980" t="s">
        <v>1765</v>
      </c>
      <c r="C35" s="1126" t="s">
        <v>1259</v>
      </c>
      <c r="D35" s="1125" t="s">
        <v>1595</v>
      </c>
      <c r="E35" s="1126" t="s">
        <v>1766</v>
      </c>
      <c r="F35" s="1125" t="s">
        <v>1341</v>
      </c>
      <c r="G35" s="1981">
        <v>4424891</v>
      </c>
      <c r="H35" s="1981">
        <v>0</v>
      </c>
      <c r="I35" s="1981">
        <v>0</v>
      </c>
      <c r="J35" s="1982">
        <v>4424891</v>
      </c>
      <c r="K35" s="1126" t="s">
        <v>1767</v>
      </c>
      <c r="L35" s="1983">
        <v>8.8300000000000003E-2</v>
      </c>
      <c r="M35" s="1984">
        <v>8.8300000000000003E-2</v>
      </c>
      <c r="N35" s="1114" t="s">
        <v>1817</v>
      </c>
      <c r="Q35" s="1114"/>
      <c r="R35" s="1442">
        <v>4424891</v>
      </c>
      <c r="S35" s="1442">
        <v>0</v>
      </c>
      <c r="T35" s="1442">
        <v>0</v>
      </c>
      <c r="U35" s="1442">
        <v>0</v>
      </c>
      <c r="V35" s="1129">
        <v>0</v>
      </c>
      <c r="W35" s="1130">
        <f>+J35+'[41]N16.4 Préstamos CP'!I51</f>
        <v>13333280</v>
      </c>
      <c r="X35" s="1131">
        <f>G35-R35-S35</f>
        <v>0</v>
      </c>
      <c r="Y35" s="1131">
        <f t="shared" ref="Y35:Y40" si="7">H35-T35-U35</f>
        <v>0</v>
      </c>
      <c r="Z35" s="1131">
        <f t="shared" ref="Z35:Z67" si="8">I35-V35</f>
        <v>0</v>
      </c>
    </row>
    <row r="36" spans="1:26">
      <c r="A36" s="1114">
        <v>2</v>
      </c>
      <c r="B36" s="1985" t="s">
        <v>1765</v>
      </c>
      <c r="C36" s="1133" t="s">
        <v>1259</v>
      </c>
      <c r="D36" s="1132" t="s">
        <v>1595</v>
      </c>
      <c r="E36" s="1133" t="s">
        <v>1768</v>
      </c>
      <c r="F36" s="1132" t="s">
        <v>1341</v>
      </c>
      <c r="G36" s="1986">
        <v>19253111</v>
      </c>
      <c r="H36" s="1986">
        <v>0</v>
      </c>
      <c r="I36" s="1986">
        <v>0</v>
      </c>
      <c r="J36" s="1987">
        <v>19253111</v>
      </c>
      <c r="K36" s="1133" t="s">
        <v>1769</v>
      </c>
      <c r="L36" s="1988">
        <v>0.10325123686237062</v>
      </c>
      <c r="M36" s="1989">
        <v>0.10099999999999999</v>
      </c>
      <c r="N36" s="1114" t="s">
        <v>1817</v>
      </c>
      <c r="Q36" s="1114"/>
      <c r="R36" s="1441">
        <v>0</v>
      </c>
      <c r="S36" s="1442">
        <v>19253111</v>
      </c>
      <c r="T36" s="1442"/>
      <c r="U36" s="1442">
        <v>0</v>
      </c>
      <c r="V36" s="1129">
        <v>0</v>
      </c>
      <c r="W36" s="1130">
        <f>+J36+'[41]N16.4 Préstamos CP'!I52</f>
        <v>19615689</v>
      </c>
      <c r="X36" s="1131">
        <f t="shared" ref="X36:X67" si="9">G36-R36-S36</f>
        <v>0</v>
      </c>
      <c r="Y36" s="1131">
        <f t="shared" si="7"/>
        <v>0</v>
      </c>
      <c r="Z36" s="1131">
        <f t="shared" si="8"/>
        <v>0</v>
      </c>
    </row>
    <row r="37" spans="1:26" hidden="1">
      <c r="A37" s="1114">
        <v>3</v>
      </c>
      <c r="B37" s="1985" t="s">
        <v>1765</v>
      </c>
      <c r="C37" s="1133" t="s">
        <v>1259</v>
      </c>
      <c r="D37" s="1132" t="s">
        <v>1595</v>
      </c>
      <c r="E37" s="1133" t="s">
        <v>1766</v>
      </c>
      <c r="F37" s="1132" t="s">
        <v>1341</v>
      </c>
      <c r="G37" s="1986">
        <v>0</v>
      </c>
      <c r="H37" s="1986">
        <v>0</v>
      </c>
      <c r="I37" s="1986">
        <v>0</v>
      </c>
      <c r="J37" s="1987">
        <v>0</v>
      </c>
      <c r="K37" s="1133" t="s">
        <v>1769</v>
      </c>
      <c r="L37" s="1988">
        <v>1.9708998801641009E-2</v>
      </c>
      <c r="M37" s="1989">
        <v>1.9E-2</v>
      </c>
      <c r="N37" s="1114" t="s">
        <v>1818</v>
      </c>
      <c r="Q37" s="1114"/>
      <c r="R37" s="1441">
        <v>0</v>
      </c>
      <c r="S37" s="1442">
        <v>0</v>
      </c>
      <c r="T37" s="1442">
        <v>0</v>
      </c>
      <c r="U37" s="1442">
        <v>0</v>
      </c>
      <c r="V37" s="1129">
        <v>0</v>
      </c>
      <c r="W37" s="1130">
        <f>+J37+'[41]N16.4 Préstamos CP'!I53</f>
        <v>28105636</v>
      </c>
      <c r="X37" s="1131">
        <f t="shared" si="9"/>
        <v>0</v>
      </c>
      <c r="Y37" s="1131">
        <f t="shared" si="7"/>
        <v>0</v>
      </c>
      <c r="Z37" s="1131">
        <f t="shared" si="8"/>
        <v>0</v>
      </c>
    </row>
    <row r="38" spans="1:26" hidden="1">
      <c r="A38" s="1114">
        <v>4</v>
      </c>
      <c r="B38" s="1985" t="s">
        <v>1765</v>
      </c>
      <c r="C38" s="1133" t="s">
        <v>1259</v>
      </c>
      <c r="D38" s="1132" t="s">
        <v>1595</v>
      </c>
      <c r="E38" s="1133" t="s">
        <v>1770</v>
      </c>
      <c r="F38" s="1132" t="s">
        <v>1341</v>
      </c>
      <c r="G38" s="1986">
        <v>0</v>
      </c>
      <c r="H38" s="1986">
        <v>0</v>
      </c>
      <c r="I38" s="1986">
        <v>0</v>
      </c>
      <c r="J38" s="1987">
        <v>0</v>
      </c>
      <c r="K38" s="1133" t="s">
        <v>1769</v>
      </c>
      <c r="L38" s="1988">
        <v>2.1000000000000001E-2</v>
      </c>
      <c r="M38" s="1989">
        <v>2.1000000000000001E-2</v>
      </c>
      <c r="N38" s="1114" t="s">
        <v>1818</v>
      </c>
      <c r="Q38" s="1114"/>
      <c r="R38" s="1441">
        <v>0</v>
      </c>
      <c r="S38" s="1442">
        <v>0</v>
      </c>
      <c r="T38" s="1442">
        <v>0</v>
      </c>
      <c r="U38" s="1442">
        <v>0</v>
      </c>
      <c r="V38" s="1129">
        <v>0</v>
      </c>
      <c r="W38" s="1130">
        <f>+J38+'[41]N16.4 Préstamos CP'!I54</f>
        <v>20002333</v>
      </c>
      <c r="X38" s="1131">
        <f t="shared" si="9"/>
        <v>0</v>
      </c>
      <c r="Y38" s="1131">
        <f t="shared" si="7"/>
        <v>0</v>
      </c>
      <c r="Z38" s="1131">
        <f t="shared" si="8"/>
        <v>0</v>
      </c>
    </row>
    <row r="39" spans="1:26" hidden="1">
      <c r="A39" s="1114">
        <v>5</v>
      </c>
      <c r="B39" s="1985" t="s">
        <v>1765</v>
      </c>
      <c r="C39" s="1133" t="s">
        <v>1259</v>
      </c>
      <c r="D39" s="1132" t="s">
        <v>1595</v>
      </c>
      <c r="E39" s="1133" t="s">
        <v>1990</v>
      </c>
      <c r="F39" s="1132" t="s">
        <v>1341</v>
      </c>
      <c r="G39" s="1986">
        <v>0</v>
      </c>
      <c r="H39" s="1986">
        <v>0</v>
      </c>
      <c r="I39" s="1986">
        <v>0</v>
      </c>
      <c r="J39" s="1987">
        <v>0</v>
      </c>
      <c r="K39" s="1133" t="s">
        <v>1769</v>
      </c>
      <c r="L39" s="1988">
        <v>1.9E-2</v>
      </c>
      <c r="M39" s="1989">
        <v>1.9E-2</v>
      </c>
      <c r="N39" s="1114" t="s">
        <v>1818</v>
      </c>
      <c r="Q39" s="1114"/>
      <c r="R39" s="1441">
        <v>0</v>
      </c>
      <c r="S39" s="1442">
        <v>0</v>
      </c>
      <c r="T39" s="1442">
        <v>0</v>
      </c>
      <c r="U39" s="1442">
        <v>0</v>
      </c>
      <c r="V39" s="1129">
        <v>0</v>
      </c>
      <c r="W39" s="1130">
        <f>+J39+'[41]N16.4 Préstamos CP'!I55</f>
        <v>22113765</v>
      </c>
      <c r="X39" s="1131">
        <f t="shared" si="9"/>
        <v>0</v>
      </c>
      <c r="Y39" s="1131">
        <f t="shared" si="7"/>
        <v>0</v>
      </c>
      <c r="Z39" s="1131">
        <f t="shared" si="8"/>
        <v>0</v>
      </c>
    </row>
    <row r="40" spans="1:26" ht="15.75" customHeight="1">
      <c r="A40" s="1114">
        <v>6</v>
      </c>
      <c r="B40" s="1985" t="s">
        <v>1765</v>
      </c>
      <c r="C40" s="1133" t="s">
        <v>1259</v>
      </c>
      <c r="D40" s="1132" t="s">
        <v>1595</v>
      </c>
      <c r="E40" s="1133" t="s">
        <v>1772</v>
      </c>
      <c r="F40" s="1132" t="s">
        <v>1341</v>
      </c>
      <c r="G40" s="1986">
        <v>32751688</v>
      </c>
      <c r="H40" s="1986">
        <v>0</v>
      </c>
      <c r="I40" s="1986">
        <v>0</v>
      </c>
      <c r="J40" s="1987">
        <v>32751688</v>
      </c>
      <c r="K40" s="1133" t="s">
        <v>1769</v>
      </c>
      <c r="L40" s="1988">
        <v>9.7685809352384023E-2</v>
      </c>
      <c r="M40" s="1989">
        <v>9.5299999999999996E-2</v>
      </c>
      <c r="N40" s="1114" t="s">
        <v>1817</v>
      </c>
      <c r="Q40" s="1114"/>
      <c r="R40" s="1128">
        <v>32751688</v>
      </c>
      <c r="S40" s="1442">
        <v>0</v>
      </c>
      <c r="T40" s="1442">
        <v>0</v>
      </c>
      <c r="U40" s="1442">
        <v>0</v>
      </c>
      <c r="V40" s="1129">
        <v>0</v>
      </c>
      <c r="W40" s="1130">
        <f>+J40+'[41]N16.4 Préstamos CP'!I57</f>
        <v>33773264</v>
      </c>
      <c r="X40" s="1131">
        <f t="shared" si="9"/>
        <v>0</v>
      </c>
      <c r="Y40" s="1131">
        <f t="shared" si="7"/>
        <v>0</v>
      </c>
      <c r="Z40" s="1131">
        <f t="shared" si="8"/>
        <v>0</v>
      </c>
    </row>
    <row r="41" spans="1:26" hidden="1">
      <c r="A41" s="1114">
        <v>7</v>
      </c>
      <c r="B41" s="1985" t="s">
        <v>1765</v>
      </c>
      <c r="C41" s="1133" t="s">
        <v>1259</v>
      </c>
      <c r="D41" s="1132" t="s">
        <v>1595</v>
      </c>
      <c r="E41" s="1133" t="s">
        <v>1991</v>
      </c>
      <c r="F41" s="1132" t="s">
        <v>1341</v>
      </c>
      <c r="G41" s="1986">
        <v>0</v>
      </c>
      <c r="H41" s="1986">
        <v>0</v>
      </c>
      <c r="I41" s="1986">
        <v>0</v>
      </c>
      <c r="J41" s="1987">
        <v>0</v>
      </c>
      <c r="K41" s="1133" t="s">
        <v>1769</v>
      </c>
      <c r="L41" s="1988">
        <v>1.589352780495501E-2</v>
      </c>
      <c r="M41" s="1989">
        <v>1.4999999999999999E-2</v>
      </c>
      <c r="N41" s="1114" t="s">
        <v>1818</v>
      </c>
      <c r="Q41" s="1114"/>
      <c r="R41" s="1441">
        <v>0</v>
      </c>
      <c r="S41" s="1441">
        <v>0</v>
      </c>
      <c r="T41" s="1441">
        <v>0</v>
      </c>
      <c r="U41" s="1442">
        <v>0</v>
      </c>
      <c r="V41" s="1129">
        <v>0</v>
      </c>
      <c r="W41" s="1130">
        <f>+J41+'[41]N16.4 Préstamos CP'!I58</f>
        <v>25058897</v>
      </c>
      <c r="X41" s="1131">
        <f t="shared" si="9"/>
        <v>0</v>
      </c>
      <c r="Y41" s="1131">
        <f>H41-T41-U41</f>
        <v>0</v>
      </c>
      <c r="Z41" s="1131">
        <f t="shared" si="8"/>
        <v>0</v>
      </c>
    </row>
    <row r="42" spans="1:26">
      <c r="A42" s="1114">
        <v>8</v>
      </c>
      <c r="B42" s="1985" t="s">
        <v>1765</v>
      </c>
      <c r="C42" s="1133" t="s">
        <v>1259</v>
      </c>
      <c r="D42" s="1132" t="s">
        <v>1595</v>
      </c>
      <c r="E42" s="1133" t="s">
        <v>1885</v>
      </c>
      <c r="F42" s="1132" t="s">
        <v>1341</v>
      </c>
      <c r="G42" s="1986">
        <v>29938750</v>
      </c>
      <c r="H42" s="1986">
        <v>0</v>
      </c>
      <c r="I42" s="1986">
        <v>0</v>
      </c>
      <c r="J42" s="1987">
        <v>29938750</v>
      </c>
      <c r="K42" s="1133" t="s">
        <v>1769</v>
      </c>
      <c r="L42" s="1988">
        <v>9.8008018152835774E-2</v>
      </c>
      <c r="M42" s="1989">
        <v>9.5200000000000007E-2</v>
      </c>
      <c r="N42" s="1114" t="s">
        <v>1817</v>
      </c>
      <c r="Q42" s="1114"/>
      <c r="R42" s="1128">
        <v>30000000</v>
      </c>
      <c r="S42" s="158">
        <v>-61250</v>
      </c>
      <c r="T42" s="1442">
        <v>0</v>
      </c>
      <c r="U42" s="1442">
        <v>0</v>
      </c>
      <c r="V42" s="1129">
        <v>0</v>
      </c>
      <c r="W42" s="1130">
        <f>+J42+'[41]N16.4 Préstamos CP'!I59</f>
        <v>30391100</v>
      </c>
      <c r="X42" s="1131">
        <f t="shared" si="9"/>
        <v>0</v>
      </c>
      <c r="Y42" s="1131">
        <f>H42-T42-U42</f>
        <v>0</v>
      </c>
      <c r="Z42" s="1131">
        <f t="shared" si="8"/>
        <v>0</v>
      </c>
    </row>
    <row r="43" spans="1:26">
      <c r="A43" s="1114">
        <v>9</v>
      </c>
      <c r="B43" s="1985" t="s">
        <v>1765</v>
      </c>
      <c r="C43" s="1133" t="s">
        <v>1259</v>
      </c>
      <c r="D43" s="1132" t="s">
        <v>1595</v>
      </c>
      <c r="E43" s="1133" t="s">
        <v>2066</v>
      </c>
      <c r="F43" s="1132" t="s">
        <v>1341</v>
      </c>
      <c r="G43" s="1987">
        <v>0</v>
      </c>
      <c r="H43" s="1987">
        <v>29872000</v>
      </c>
      <c r="I43" s="1987">
        <v>0</v>
      </c>
      <c r="J43" s="1987">
        <v>29872000</v>
      </c>
      <c r="K43" s="1133" t="s">
        <v>1767</v>
      </c>
      <c r="L43" s="1990">
        <v>9.0881019198399304E-2</v>
      </c>
      <c r="M43" s="1991">
        <v>8.7999999999999995E-2</v>
      </c>
      <c r="N43" s="1114" t="s">
        <v>1818</v>
      </c>
      <c r="Q43" s="1114"/>
      <c r="R43" s="1441">
        <v>0</v>
      </c>
      <c r="S43" s="1442">
        <v>0</v>
      </c>
      <c r="T43" s="158">
        <v>29872000</v>
      </c>
      <c r="U43" s="1442">
        <v>0</v>
      </c>
      <c r="V43" s="1442">
        <v>0</v>
      </c>
      <c r="W43" s="1130">
        <f>+J43+'[41]N16.4 Préstamos CP'!I60</f>
        <v>30821333</v>
      </c>
      <c r="X43" s="1131">
        <f t="shared" si="9"/>
        <v>0</v>
      </c>
      <c r="Y43" s="1131">
        <f>H43-T43-U43</f>
        <v>0</v>
      </c>
      <c r="Z43" s="1131">
        <f t="shared" si="8"/>
        <v>0</v>
      </c>
    </row>
    <row r="44" spans="1:26" hidden="1">
      <c r="A44" s="1114">
        <v>10</v>
      </c>
      <c r="B44" s="1985" t="s">
        <v>1765</v>
      </c>
      <c r="C44" s="1133" t="s">
        <v>1259</v>
      </c>
      <c r="D44" s="1132" t="s">
        <v>1595</v>
      </c>
      <c r="E44" s="1133" t="s">
        <v>1766</v>
      </c>
      <c r="F44" s="1132" t="s">
        <v>1341</v>
      </c>
      <c r="G44" s="1987">
        <v>0</v>
      </c>
      <c r="H44" s="1987">
        <v>0</v>
      </c>
      <c r="I44" s="1987">
        <v>0</v>
      </c>
      <c r="J44" s="1987">
        <v>0</v>
      </c>
      <c r="K44" s="1133" t="s">
        <v>1769</v>
      </c>
      <c r="L44" s="1990">
        <v>0</v>
      </c>
      <c r="M44" s="1991">
        <v>0</v>
      </c>
      <c r="N44" s="1114" t="s">
        <v>1818</v>
      </c>
      <c r="Q44" s="1114"/>
      <c r="R44" s="1441">
        <v>0</v>
      </c>
      <c r="S44" s="1442">
        <v>0</v>
      </c>
      <c r="T44" s="1442">
        <v>0</v>
      </c>
      <c r="U44" s="1442">
        <v>0</v>
      </c>
      <c r="V44" s="1442">
        <v>0</v>
      </c>
      <c r="W44" s="1130">
        <f>+J44+'[41]N16.4 Préstamos CP'!I61</f>
        <v>0</v>
      </c>
      <c r="X44" s="1131">
        <f t="shared" si="9"/>
        <v>0</v>
      </c>
      <c r="Y44" s="1131">
        <f t="shared" ref="Y44:Y67" si="10">H44-T44-U44</f>
        <v>0</v>
      </c>
      <c r="Z44" s="1131">
        <f t="shared" si="8"/>
        <v>0</v>
      </c>
    </row>
    <row r="45" spans="1:26" hidden="1">
      <c r="A45" s="1114">
        <v>11</v>
      </c>
      <c r="B45" s="1985" t="s">
        <v>1765</v>
      </c>
      <c r="C45" s="1133" t="s">
        <v>1259</v>
      </c>
      <c r="D45" s="1132" t="s">
        <v>1595</v>
      </c>
      <c r="E45" s="1133" t="s">
        <v>1768</v>
      </c>
      <c r="F45" s="1132" t="s">
        <v>1341</v>
      </c>
      <c r="G45" s="1987">
        <v>0</v>
      </c>
      <c r="H45" s="1987">
        <v>0</v>
      </c>
      <c r="I45" s="1987">
        <v>0</v>
      </c>
      <c r="J45" s="1987">
        <v>0</v>
      </c>
      <c r="K45" s="1133" t="s">
        <v>1769</v>
      </c>
      <c r="L45" s="1990">
        <v>0</v>
      </c>
      <c r="M45" s="1991">
        <v>0</v>
      </c>
      <c r="N45" s="1114" t="s">
        <v>1817</v>
      </c>
      <c r="Q45" s="1114"/>
      <c r="R45" s="1441">
        <v>0</v>
      </c>
      <c r="S45" s="1442">
        <v>0</v>
      </c>
      <c r="T45" s="1442">
        <v>0</v>
      </c>
      <c r="U45" s="1442">
        <v>0</v>
      </c>
      <c r="V45" s="1442">
        <v>0</v>
      </c>
      <c r="W45" s="1130">
        <f>+J45+'[41]N16.4 Préstamos CP'!I62</f>
        <v>0</v>
      </c>
      <c r="X45" s="1131">
        <f t="shared" si="9"/>
        <v>0</v>
      </c>
      <c r="Y45" s="1131">
        <f t="shared" si="10"/>
        <v>0</v>
      </c>
      <c r="Z45" s="1131">
        <f t="shared" si="8"/>
        <v>0</v>
      </c>
    </row>
    <row r="46" spans="1:26" hidden="1">
      <c r="A46" s="1114">
        <v>12</v>
      </c>
      <c r="B46" s="1985" t="s">
        <v>1765</v>
      </c>
      <c r="C46" s="1133" t="s">
        <v>1259</v>
      </c>
      <c r="D46" s="1132" t="s">
        <v>1595</v>
      </c>
      <c r="E46" s="1133" t="s">
        <v>1885</v>
      </c>
      <c r="F46" s="1132" t="s">
        <v>1341</v>
      </c>
      <c r="G46" s="1987">
        <v>0</v>
      </c>
      <c r="H46" s="1987">
        <v>0</v>
      </c>
      <c r="I46" s="1987">
        <v>0</v>
      </c>
      <c r="J46" s="1987">
        <v>0</v>
      </c>
      <c r="K46" s="1133" t="s">
        <v>1769</v>
      </c>
      <c r="L46" s="1990">
        <v>0</v>
      </c>
      <c r="M46" s="1991">
        <v>0</v>
      </c>
      <c r="N46" s="1114" t="s">
        <v>1817</v>
      </c>
      <c r="Q46" s="1114"/>
      <c r="R46" s="1442">
        <v>0</v>
      </c>
      <c r="S46" s="1442">
        <v>0</v>
      </c>
      <c r="T46" s="1442">
        <v>0</v>
      </c>
      <c r="U46" s="1442">
        <v>0</v>
      </c>
      <c r="V46" s="1442">
        <v>0</v>
      </c>
      <c r="W46" s="1130">
        <f>+J46+'[41]N16.4 Préstamos CP'!I63</f>
        <v>0</v>
      </c>
      <c r="X46" s="1131">
        <f t="shared" si="9"/>
        <v>0</v>
      </c>
      <c r="Y46" s="1131">
        <f t="shared" si="10"/>
        <v>0</v>
      </c>
      <c r="Z46" s="1131">
        <f t="shared" si="8"/>
        <v>0</v>
      </c>
    </row>
    <row r="47" spans="1:26">
      <c r="A47" s="1114">
        <v>13</v>
      </c>
      <c r="B47" s="1985" t="s">
        <v>1315</v>
      </c>
      <c r="C47" s="1133" t="s">
        <v>1260</v>
      </c>
      <c r="D47" s="1132" t="s">
        <v>1595</v>
      </c>
      <c r="E47" s="1133" t="s">
        <v>1885</v>
      </c>
      <c r="F47" s="1132" t="s">
        <v>1341</v>
      </c>
      <c r="G47" s="1987">
        <v>20000000</v>
      </c>
      <c r="H47" s="1987">
        <v>0</v>
      </c>
      <c r="I47" s="1987">
        <v>0</v>
      </c>
      <c r="J47" s="1987">
        <v>20000000</v>
      </c>
      <c r="K47" s="1133" t="s">
        <v>1767</v>
      </c>
      <c r="L47" s="1990">
        <v>9.8099999999999993E-2</v>
      </c>
      <c r="M47" s="1991">
        <v>9.8099999999999993E-2</v>
      </c>
      <c r="N47" s="1114" t="s">
        <v>1817</v>
      </c>
      <c r="Q47" s="1114"/>
      <c r="R47" s="1441">
        <v>0</v>
      </c>
      <c r="S47" s="158">
        <v>20000000</v>
      </c>
      <c r="T47" s="1442">
        <v>0</v>
      </c>
      <c r="U47" s="1442">
        <v>0</v>
      </c>
      <c r="V47" s="1442">
        <v>0</v>
      </c>
      <c r="W47" s="1130">
        <f>+J47+'[41]N16.4 Préstamos CP'!I64</f>
        <v>20109000</v>
      </c>
      <c r="X47" s="1131">
        <f t="shared" si="9"/>
        <v>0</v>
      </c>
      <c r="Y47" s="1131">
        <f t="shared" si="10"/>
        <v>0</v>
      </c>
      <c r="Z47" s="1131">
        <f t="shared" si="8"/>
        <v>0</v>
      </c>
    </row>
    <row r="48" spans="1:26" ht="15.75" thickBot="1">
      <c r="A48" s="1114"/>
      <c r="B48" s="1144" t="s">
        <v>1265</v>
      </c>
      <c r="C48" s="1145"/>
      <c r="D48" s="1145"/>
      <c r="E48" s="1145"/>
      <c r="F48" s="1145"/>
      <c r="G48" s="1146">
        <f>SUM(G35:G47)</f>
        <v>106368440</v>
      </c>
      <c r="H48" s="1146">
        <f>SUM(H35:H47)</f>
        <v>29872000</v>
      </c>
      <c r="I48" s="1146">
        <f>SUM(I35:I47)</f>
        <v>0</v>
      </c>
      <c r="J48" s="1146">
        <f>SUM(J35:J47)</f>
        <v>136240440</v>
      </c>
      <c r="K48" s="1145"/>
      <c r="L48" s="1147"/>
      <c r="M48" s="1148"/>
      <c r="N48" s="1114"/>
      <c r="Q48" s="1114"/>
      <c r="R48" s="1142">
        <f>SUM(R35:R47)</f>
        <v>67176579</v>
      </c>
      <c r="S48" s="1146">
        <f>SUM(S35:S47)</f>
        <v>39191861</v>
      </c>
      <c r="T48" s="1146">
        <f>SUM(T35:T47)</f>
        <v>29872000</v>
      </c>
      <c r="U48" s="1146">
        <f>SUM(U35:U47)</f>
        <v>0</v>
      </c>
      <c r="V48" s="1146">
        <f>SUM(V35:V47)</f>
        <v>0</v>
      </c>
      <c r="W48" s="1143">
        <f>SUM(R48:V48)</f>
        <v>136240440</v>
      </c>
      <c r="X48" s="1131">
        <f t="shared" si="9"/>
        <v>0</v>
      </c>
      <c r="Y48" s="1131">
        <f t="shared" si="10"/>
        <v>0</v>
      </c>
      <c r="Z48" s="1131">
        <f t="shared" si="8"/>
        <v>0</v>
      </c>
    </row>
    <row r="50" spans="1:26">
      <c r="A50" s="1114"/>
      <c r="B50" s="2878" t="s">
        <v>1832</v>
      </c>
      <c r="C50" s="2879"/>
      <c r="D50" s="2879"/>
      <c r="E50" s="2879"/>
      <c r="F50" s="2879"/>
      <c r="G50" s="2879"/>
      <c r="H50" s="2879"/>
      <c r="I50" s="2879"/>
      <c r="J50" s="2879"/>
      <c r="K50" s="2879"/>
      <c r="L50" s="2879"/>
      <c r="M50" s="2880"/>
      <c r="N50" s="1114"/>
      <c r="Q50" s="1114"/>
      <c r="R50" s="2890" t="s">
        <v>1760</v>
      </c>
      <c r="S50" s="2891"/>
      <c r="T50" s="2891"/>
      <c r="U50" s="2891"/>
      <c r="V50" s="2891"/>
      <c r="W50" s="2892"/>
      <c r="X50" s="1131"/>
      <c r="Y50" s="1131"/>
      <c r="Z50" s="1131"/>
    </row>
    <row r="51" spans="1:26">
      <c r="A51" s="1114"/>
      <c r="B51" s="2881" t="s">
        <v>1755</v>
      </c>
      <c r="C51" s="2884" t="s">
        <v>1756</v>
      </c>
      <c r="D51" s="2884" t="s">
        <v>1757</v>
      </c>
      <c r="E51" s="2884" t="s">
        <v>1758</v>
      </c>
      <c r="F51" s="2884" t="s">
        <v>1759</v>
      </c>
      <c r="G51" s="2885" t="s">
        <v>1760</v>
      </c>
      <c r="H51" s="2885"/>
      <c r="I51" s="2885"/>
      <c r="J51" s="2885"/>
      <c r="K51" s="2884" t="s">
        <v>1751</v>
      </c>
      <c r="L51" s="2884" t="s">
        <v>1761</v>
      </c>
      <c r="M51" s="2886" t="s">
        <v>1762</v>
      </c>
      <c r="N51" s="1114"/>
      <c r="Q51" s="1114"/>
      <c r="R51" s="2893"/>
      <c r="S51" s="2894"/>
      <c r="T51" s="2894"/>
      <c r="U51" s="2894"/>
      <c r="V51" s="2894"/>
      <c r="W51" s="2895"/>
      <c r="X51" s="1131"/>
      <c r="Y51" s="1131"/>
      <c r="Z51" s="1131"/>
    </row>
    <row r="52" spans="1:26" ht="36">
      <c r="A52" s="1114"/>
      <c r="B52" s="2882"/>
      <c r="C52" s="2622"/>
      <c r="D52" s="2622"/>
      <c r="E52" s="2622"/>
      <c r="F52" s="2622"/>
      <c r="G52" s="1118" t="s">
        <v>1773</v>
      </c>
      <c r="H52" s="1118" t="s">
        <v>1774</v>
      </c>
      <c r="I52" s="1118" t="s">
        <v>1775</v>
      </c>
      <c r="J52" s="1118" t="s">
        <v>1265</v>
      </c>
      <c r="K52" s="2622"/>
      <c r="L52" s="2622"/>
      <c r="M52" s="2625"/>
      <c r="N52" s="1114"/>
      <c r="Q52" s="1114"/>
      <c r="R52" s="1119" t="s">
        <v>1776</v>
      </c>
      <c r="S52" s="1118" t="s">
        <v>1777</v>
      </c>
      <c r="T52" s="1118" t="s">
        <v>1778</v>
      </c>
      <c r="U52" s="1118" t="s">
        <v>1779</v>
      </c>
      <c r="V52" s="1118" t="s">
        <v>1775</v>
      </c>
      <c r="W52" s="1120" t="s">
        <v>1780</v>
      </c>
      <c r="X52" s="1131"/>
      <c r="Y52" s="1131"/>
      <c r="Z52" s="1131"/>
    </row>
    <row r="53" spans="1:26">
      <c r="A53" s="1114"/>
      <c r="B53" s="2883"/>
      <c r="C53" s="2623"/>
      <c r="D53" s="2623"/>
      <c r="E53" s="2623"/>
      <c r="F53" s="2623"/>
      <c r="G53" s="1121" t="s">
        <v>967</v>
      </c>
      <c r="H53" s="1121" t="s">
        <v>967</v>
      </c>
      <c r="I53" s="1121" t="s">
        <v>967</v>
      </c>
      <c r="J53" s="1121" t="s">
        <v>967</v>
      </c>
      <c r="K53" s="2623"/>
      <c r="L53" s="1121" t="s">
        <v>1764</v>
      </c>
      <c r="M53" s="1124" t="s">
        <v>1764</v>
      </c>
      <c r="N53" s="1114"/>
      <c r="Q53" s="1114"/>
      <c r="R53" s="1123" t="s">
        <v>967</v>
      </c>
      <c r="S53" s="1121" t="s">
        <v>967</v>
      </c>
      <c r="T53" s="1121" t="s">
        <v>967</v>
      </c>
      <c r="U53" s="1121" t="s">
        <v>967</v>
      </c>
      <c r="V53" s="1121" t="s">
        <v>967</v>
      </c>
      <c r="W53" s="1124" t="s">
        <v>967</v>
      </c>
      <c r="X53" s="1131"/>
      <c r="Y53" s="1131"/>
      <c r="Z53" s="1131"/>
    </row>
    <row r="54" spans="1:26">
      <c r="A54" s="1114">
        <v>1</v>
      </c>
      <c r="B54" s="1980" t="s">
        <v>1765</v>
      </c>
      <c r="C54" s="1126" t="s">
        <v>1259</v>
      </c>
      <c r="D54" s="1125" t="s">
        <v>1595</v>
      </c>
      <c r="E54" s="1126" t="s">
        <v>1766</v>
      </c>
      <c r="F54" s="1125" t="s">
        <v>1341</v>
      </c>
      <c r="G54" s="1981">
        <v>4424891</v>
      </c>
      <c r="H54" s="1981">
        <v>0</v>
      </c>
      <c r="I54" s="1981">
        <v>0</v>
      </c>
      <c r="J54" s="1981">
        <v>4424891</v>
      </c>
      <c r="K54" s="1126" t="s">
        <v>1767</v>
      </c>
      <c r="L54" s="1983">
        <v>8.8300000000000003E-2</v>
      </c>
      <c r="M54" s="1984">
        <v>8.8300000000000003E-2</v>
      </c>
      <c r="N54" s="1114" t="s">
        <v>1817</v>
      </c>
      <c r="Q54" s="1114"/>
      <c r="R54" s="1441">
        <v>4424891</v>
      </c>
      <c r="S54" s="1442">
        <v>0</v>
      </c>
      <c r="T54" s="1442">
        <v>0</v>
      </c>
      <c r="U54" s="1442">
        <v>0</v>
      </c>
      <c r="V54" s="1129">
        <v>0</v>
      </c>
      <c r="W54" s="1130">
        <f>+J54+'[41]N16.4 Préstamos CP'!I71</f>
        <v>13333280</v>
      </c>
      <c r="X54" s="1131">
        <f t="shared" si="9"/>
        <v>0</v>
      </c>
      <c r="Y54" s="1131">
        <f t="shared" si="10"/>
        <v>0</v>
      </c>
      <c r="Z54" s="1131">
        <f t="shared" si="8"/>
        <v>0</v>
      </c>
    </row>
    <row r="55" spans="1:26">
      <c r="A55" s="1114">
        <v>2</v>
      </c>
      <c r="B55" s="1985" t="s">
        <v>1765</v>
      </c>
      <c r="C55" s="1133" t="s">
        <v>1259</v>
      </c>
      <c r="D55" s="1132" t="s">
        <v>1595</v>
      </c>
      <c r="E55" s="1133" t="s">
        <v>1768</v>
      </c>
      <c r="F55" s="1132" t="s">
        <v>1341</v>
      </c>
      <c r="G55" s="1986">
        <v>19270304</v>
      </c>
      <c r="H55" s="1986">
        <v>0</v>
      </c>
      <c r="I55" s="1986">
        <v>0</v>
      </c>
      <c r="J55" s="1986">
        <v>19270304</v>
      </c>
      <c r="K55" s="1133" t="s">
        <v>1769</v>
      </c>
      <c r="L55" s="1988">
        <v>0.10325123686237062</v>
      </c>
      <c r="M55" s="1989">
        <v>0.10099999999999999</v>
      </c>
      <c r="N55" s="1114" t="s">
        <v>1817</v>
      </c>
      <c r="Q55" s="1114"/>
      <c r="R55" s="1441">
        <v>0</v>
      </c>
      <c r="S55" s="1441">
        <v>19270304</v>
      </c>
      <c r="T55" s="1441">
        <v>0</v>
      </c>
      <c r="U55" s="1442">
        <v>0</v>
      </c>
      <c r="V55" s="1129">
        <v>0</v>
      </c>
      <c r="W55" s="1130">
        <f>+J55+'[41]N16.4 Préstamos CP'!I72</f>
        <v>19648751</v>
      </c>
      <c r="X55" s="1131">
        <f t="shared" si="9"/>
        <v>0</v>
      </c>
      <c r="Y55" s="1131">
        <f t="shared" si="10"/>
        <v>0</v>
      </c>
      <c r="Z55" s="1131">
        <f t="shared" si="8"/>
        <v>0</v>
      </c>
    </row>
    <row r="56" spans="1:26" hidden="1">
      <c r="A56" s="1114">
        <v>3</v>
      </c>
      <c r="B56" s="1985" t="s">
        <v>1765</v>
      </c>
      <c r="C56" s="1133" t="s">
        <v>1259</v>
      </c>
      <c r="D56" s="1132" t="s">
        <v>1595</v>
      </c>
      <c r="E56" s="1133" t="s">
        <v>1766</v>
      </c>
      <c r="F56" s="1132" t="s">
        <v>1341</v>
      </c>
      <c r="G56" s="1986">
        <v>0</v>
      </c>
      <c r="H56" s="1986">
        <v>0</v>
      </c>
      <c r="I56" s="1986">
        <v>0</v>
      </c>
      <c r="J56" s="1986">
        <v>0</v>
      </c>
      <c r="K56" s="1133" t="s">
        <v>1769</v>
      </c>
      <c r="L56" s="1988">
        <v>1.9708998801641009E-2</v>
      </c>
      <c r="M56" s="1989">
        <v>1.9E-2</v>
      </c>
      <c r="N56" s="1114" t="s">
        <v>1818</v>
      </c>
      <c r="Q56" s="1114"/>
      <c r="R56" s="1441">
        <v>0</v>
      </c>
      <c r="S56" s="1442">
        <v>0</v>
      </c>
      <c r="T56" s="1442">
        <v>0</v>
      </c>
      <c r="U56" s="1442">
        <v>0</v>
      </c>
      <c r="V56" s="1129">
        <v>0</v>
      </c>
      <c r="W56" s="1130">
        <f>+J56+'[41]N16.4 Préstamos CP'!I73</f>
        <v>28140448</v>
      </c>
      <c r="X56" s="1131">
        <f t="shared" si="9"/>
        <v>0</v>
      </c>
      <c r="Y56" s="1131">
        <f t="shared" si="10"/>
        <v>0</v>
      </c>
      <c r="Z56" s="1131">
        <f t="shared" si="8"/>
        <v>0</v>
      </c>
    </row>
    <row r="57" spans="1:26" hidden="1">
      <c r="A57" s="1114">
        <v>4</v>
      </c>
      <c r="B57" s="1985" t="s">
        <v>1765</v>
      </c>
      <c r="C57" s="1133" t="s">
        <v>1259</v>
      </c>
      <c r="D57" s="1132" t="s">
        <v>1595</v>
      </c>
      <c r="E57" s="1133" t="s">
        <v>1770</v>
      </c>
      <c r="F57" s="1132" t="s">
        <v>1341</v>
      </c>
      <c r="G57" s="1986">
        <v>0</v>
      </c>
      <c r="H57" s="1986">
        <v>0</v>
      </c>
      <c r="I57" s="1986">
        <v>0</v>
      </c>
      <c r="J57" s="1986">
        <v>0</v>
      </c>
      <c r="K57" s="1133" t="s">
        <v>1769</v>
      </c>
      <c r="L57" s="1988">
        <v>2.1000000000000001E-2</v>
      </c>
      <c r="M57" s="1989">
        <v>2.1000000000000001E-2</v>
      </c>
      <c r="N57" s="1114" t="s">
        <v>1818</v>
      </c>
      <c r="Q57" s="1114"/>
      <c r="R57" s="1441">
        <v>0</v>
      </c>
      <c r="S57" s="1442">
        <v>0</v>
      </c>
      <c r="T57" s="1442">
        <v>0</v>
      </c>
      <c r="U57" s="1442">
        <v>0</v>
      </c>
      <c r="V57" s="1129">
        <v>0</v>
      </c>
      <c r="W57" s="1130">
        <f>+J57+'[41]N16.4 Préstamos CP'!I74</f>
        <v>20002333</v>
      </c>
      <c r="X57" s="1131">
        <f t="shared" si="9"/>
        <v>0</v>
      </c>
      <c r="Y57" s="1131">
        <f t="shared" si="10"/>
        <v>0</v>
      </c>
      <c r="Z57" s="1131">
        <f t="shared" si="8"/>
        <v>0</v>
      </c>
    </row>
    <row r="58" spans="1:26" hidden="1">
      <c r="A58" s="1114">
        <v>5</v>
      </c>
      <c r="B58" s="1985" t="s">
        <v>1765</v>
      </c>
      <c r="C58" s="1133" t="s">
        <v>1259</v>
      </c>
      <c r="D58" s="1132" t="s">
        <v>1595</v>
      </c>
      <c r="E58" s="1133" t="s">
        <v>1990</v>
      </c>
      <c r="F58" s="1132" t="s">
        <v>1341</v>
      </c>
      <c r="G58" s="1986">
        <v>0</v>
      </c>
      <c r="H58" s="1986">
        <v>0</v>
      </c>
      <c r="I58" s="1986">
        <v>0</v>
      </c>
      <c r="J58" s="1986">
        <v>0</v>
      </c>
      <c r="K58" s="1133" t="s">
        <v>1769</v>
      </c>
      <c r="L58" s="1988">
        <v>1.9E-2</v>
      </c>
      <c r="M58" s="1989">
        <v>1.9E-2</v>
      </c>
      <c r="N58" s="1114" t="s">
        <v>1818</v>
      </c>
      <c r="Q58" s="1114"/>
      <c r="R58" s="1441">
        <v>0</v>
      </c>
      <c r="S58" s="1442">
        <v>0</v>
      </c>
      <c r="T58" s="1442">
        <v>0</v>
      </c>
      <c r="U58" s="1442">
        <v>0</v>
      </c>
      <c r="V58" s="1129">
        <v>0</v>
      </c>
      <c r="W58" s="1130">
        <f>+J58+'[41]N16.4 Préstamos CP'!I75</f>
        <v>22113765</v>
      </c>
      <c r="X58" s="1131">
        <f t="shared" si="9"/>
        <v>0</v>
      </c>
      <c r="Y58" s="1131">
        <f t="shared" si="10"/>
        <v>0</v>
      </c>
      <c r="Z58" s="1131">
        <f t="shared" si="8"/>
        <v>0</v>
      </c>
    </row>
    <row r="59" spans="1:26">
      <c r="A59" s="1114">
        <v>6</v>
      </c>
      <c r="B59" s="1985" t="s">
        <v>1765</v>
      </c>
      <c r="C59" s="1133" t="s">
        <v>1259</v>
      </c>
      <c r="D59" s="1132" t="s">
        <v>1595</v>
      </c>
      <c r="E59" s="1133" t="s">
        <v>1772</v>
      </c>
      <c r="F59" s="1132" t="s">
        <v>1341</v>
      </c>
      <c r="G59" s="1986">
        <v>32800000</v>
      </c>
      <c r="H59" s="1986">
        <v>0</v>
      </c>
      <c r="I59" s="1986">
        <v>0</v>
      </c>
      <c r="J59" s="1986">
        <v>32800000</v>
      </c>
      <c r="K59" s="1133" t="s">
        <v>1769</v>
      </c>
      <c r="L59" s="1988">
        <v>9.7685809352384023E-2</v>
      </c>
      <c r="M59" s="1989">
        <v>9.5299999999999996E-2</v>
      </c>
      <c r="N59" s="1114" t="s">
        <v>1817</v>
      </c>
      <c r="Q59" s="1114"/>
      <c r="R59" s="1442">
        <v>32800000</v>
      </c>
      <c r="S59" s="1442">
        <v>0</v>
      </c>
      <c r="T59" s="1442">
        <v>0</v>
      </c>
      <c r="U59" s="1442">
        <v>0</v>
      </c>
      <c r="V59" s="1129">
        <v>0</v>
      </c>
      <c r="W59" s="1130">
        <f>+J59+'[41]N16.4 Préstamos CP'!I77</f>
        <v>33894044</v>
      </c>
      <c r="X59" s="1131">
        <f t="shared" si="9"/>
        <v>0</v>
      </c>
      <c r="Y59" s="1131">
        <f t="shared" si="10"/>
        <v>0</v>
      </c>
      <c r="Z59" s="1131">
        <f t="shared" si="8"/>
        <v>0</v>
      </c>
    </row>
    <row r="60" spans="1:26" hidden="1">
      <c r="A60" s="1114">
        <v>7</v>
      </c>
      <c r="B60" s="1985" t="s">
        <v>1765</v>
      </c>
      <c r="C60" s="1133" t="s">
        <v>1259</v>
      </c>
      <c r="D60" s="1132" t="s">
        <v>1595</v>
      </c>
      <c r="E60" s="1133" t="s">
        <v>1991</v>
      </c>
      <c r="F60" s="1132" t="s">
        <v>1341</v>
      </c>
      <c r="G60" s="1986">
        <v>0</v>
      </c>
      <c r="H60" s="1986">
        <v>0</v>
      </c>
      <c r="I60" s="1986">
        <v>0</v>
      </c>
      <c r="J60" s="1986">
        <v>0</v>
      </c>
      <c r="K60" s="1133" t="s">
        <v>1769</v>
      </c>
      <c r="L60" s="1988">
        <v>1.589352780495501E-2</v>
      </c>
      <c r="M60" s="1989">
        <v>1.4999999999999999E-2</v>
      </c>
      <c r="N60" s="1114" t="s">
        <v>1818</v>
      </c>
      <c r="Q60" s="1114"/>
      <c r="R60" s="1441">
        <v>0</v>
      </c>
      <c r="S60" s="1442">
        <v>0</v>
      </c>
      <c r="T60" s="1442">
        <v>0</v>
      </c>
      <c r="U60" s="1442">
        <v>0</v>
      </c>
      <c r="V60" s="1129">
        <v>0</v>
      </c>
      <c r="W60" s="1130">
        <f>+J60+'[41]N16.4 Préstamos CP'!I78</f>
        <v>25131250</v>
      </c>
      <c r="X60" s="1131">
        <f t="shared" si="9"/>
        <v>0</v>
      </c>
      <c r="Y60" s="1131">
        <f t="shared" si="10"/>
        <v>0</v>
      </c>
      <c r="Z60" s="1131">
        <f t="shared" si="8"/>
        <v>0</v>
      </c>
    </row>
    <row r="61" spans="1:26">
      <c r="A61" s="1114">
        <v>8</v>
      </c>
      <c r="B61" s="1985" t="s">
        <v>1765</v>
      </c>
      <c r="C61" s="1133" t="s">
        <v>1259</v>
      </c>
      <c r="D61" s="1132" t="s">
        <v>1595</v>
      </c>
      <c r="E61" s="1133" t="s">
        <v>1885</v>
      </c>
      <c r="F61" s="1132" t="s">
        <v>1341</v>
      </c>
      <c r="G61" s="1986">
        <v>30000000</v>
      </c>
      <c r="H61" s="1986">
        <v>0</v>
      </c>
      <c r="I61" s="1986">
        <v>0</v>
      </c>
      <c r="J61" s="1986">
        <v>30000000</v>
      </c>
      <c r="K61" s="1133" t="s">
        <v>1769</v>
      </c>
      <c r="L61" s="1988">
        <v>9.8008018152835774E-2</v>
      </c>
      <c r="M61" s="1989">
        <v>9.5200000000000007E-2</v>
      </c>
      <c r="N61" s="1114" t="s">
        <v>1817</v>
      </c>
      <c r="Q61" s="1114"/>
      <c r="R61" s="1441">
        <v>0</v>
      </c>
      <c r="S61" s="1442">
        <v>30000000</v>
      </c>
      <c r="T61" s="1442">
        <v>0</v>
      </c>
      <c r="U61" s="1442">
        <v>0</v>
      </c>
      <c r="V61" s="1129">
        <v>0</v>
      </c>
      <c r="W61" s="1130">
        <f>+J61+'[41]N16.4 Préstamos CP'!I79</f>
        <v>30523600</v>
      </c>
      <c r="X61" s="1131">
        <f t="shared" si="9"/>
        <v>0</v>
      </c>
      <c r="Y61" s="1131">
        <f t="shared" si="10"/>
        <v>0</v>
      </c>
      <c r="Z61" s="1131">
        <f t="shared" si="8"/>
        <v>0</v>
      </c>
    </row>
    <row r="62" spans="1:26">
      <c r="A62" s="1114">
        <v>9</v>
      </c>
      <c r="B62" s="1985" t="s">
        <v>1765</v>
      </c>
      <c r="C62" s="1133" t="s">
        <v>1259</v>
      </c>
      <c r="D62" s="1132" t="s">
        <v>1595</v>
      </c>
      <c r="E62" s="1133" t="s">
        <v>2066</v>
      </c>
      <c r="F62" s="1132" t="s">
        <v>1341</v>
      </c>
      <c r="G62" s="1987">
        <v>0</v>
      </c>
      <c r="H62" s="1987">
        <v>30000000</v>
      </c>
      <c r="I62" s="1987">
        <v>0</v>
      </c>
      <c r="J62" s="1987">
        <v>30000000</v>
      </c>
      <c r="K62" s="1133" t="s">
        <v>1767</v>
      </c>
      <c r="L62" s="1990">
        <v>9.0881019198399304E-2</v>
      </c>
      <c r="M62" s="1991">
        <v>8.7999999999999995E-2</v>
      </c>
      <c r="N62" s="1114" t="s">
        <v>1818</v>
      </c>
      <c r="Q62" s="1114"/>
      <c r="R62" s="1441">
        <v>0</v>
      </c>
      <c r="S62" s="1442">
        <v>0</v>
      </c>
      <c r="T62" s="1441">
        <v>30000000</v>
      </c>
      <c r="U62" s="1442">
        <v>0</v>
      </c>
      <c r="V62" s="1129">
        <v>0</v>
      </c>
      <c r="W62" s="1130">
        <f>+J62+'[41]N16.4 Préstamos CP'!I80</f>
        <v>30997333</v>
      </c>
      <c r="X62" s="1131">
        <f t="shared" si="9"/>
        <v>0</v>
      </c>
      <c r="Y62" s="1131">
        <f t="shared" si="10"/>
        <v>0</v>
      </c>
      <c r="Z62" s="1131">
        <f t="shared" si="8"/>
        <v>0</v>
      </c>
    </row>
    <row r="63" spans="1:26" hidden="1">
      <c r="A63" s="1114">
        <v>10</v>
      </c>
      <c r="B63" s="1985" t="s">
        <v>1765</v>
      </c>
      <c r="C63" s="1133" t="s">
        <v>1259</v>
      </c>
      <c r="D63" s="1132" t="s">
        <v>1595</v>
      </c>
      <c r="E63" s="1133" t="s">
        <v>1766</v>
      </c>
      <c r="F63" s="1132" t="s">
        <v>1341</v>
      </c>
      <c r="G63" s="1987">
        <v>0</v>
      </c>
      <c r="H63" s="1987">
        <v>0</v>
      </c>
      <c r="I63" s="1987">
        <v>0</v>
      </c>
      <c r="J63" s="1987">
        <v>0</v>
      </c>
      <c r="K63" s="1133" t="s">
        <v>1769</v>
      </c>
      <c r="L63" s="1990">
        <v>0</v>
      </c>
      <c r="M63" s="1991">
        <v>0</v>
      </c>
      <c r="N63" s="1114" t="s">
        <v>1818</v>
      </c>
      <c r="Q63" s="1114"/>
      <c r="R63" s="1441">
        <v>0</v>
      </c>
      <c r="S63" s="1442">
        <v>0</v>
      </c>
      <c r="T63" s="1442">
        <v>0</v>
      </c>
      <c r="U63" s="1442">
        <v>0</v>
      </c>
      <c r="V63" s="1129"/>
      <c r="W63" s="1130">
        <f>+J63+'[41]N16.4 Préstamos CP'!I81</f>
        <v>0</v>
      </c>
      <c r="X63" s="1131">
        <f t="shared" si="9"/>
        <v>0</v>
      </c>
      <c r="Y63" s="1131">
        <f t="shared" si="10"/>
        <v>0</v>
      </c>
      <c r="Z63" s="1131">
        <f t="shared" si="8"/>
        <v>0</v>
      </c>
    </row>
    <row r="64" spans="1:26" hidden="1">
      <c r="A64" s="1114">
        <v>11</v>
      </c>
      <c r="B64" s="1985" t="s">
        <v>1765</v>
      </c>
      <c r="C64" s="1133" t="s">
        <v>1259</v>
      </c>
      <c r="D64" s="1132" t="s">
        <v>1595</v>
      </c>
      <c r="E64" s="1133" t="s">
        <v>1768</v>
      </c>
      <c r="F64" s="1132" t="s">
        <v>1341</v>
      </c>
      <c r="G64" s="1987">
        <v>0</v>
      </c>
      <c r="H64" s="1987">
        <v>0</v>
      </c>
      <c r="I64" s="1987">
        <v>0</v>
      </c>
      <c r="J64" s="1987">
        <v>0</v>
      </c>
      <c r="K64" s="1133" t="s">
        <v>1769</v>
      </c>
      <c r="L64" s="1990">
        <v>0</v>
      </c>
      <c r="M64" s="1991">
        <v>0</v>
      </c>
      <c r="N64" s="1114" t="s">
        <v>1817</v>
      </c>
      <c r="Q64" s="1114"/>
      <c r="R64" s="1441">
        <v>0</v>
      </c>
      <c r="S64" s="1442">
        <v>0</v>
      </c>
      <c r="T64" s="1442">
        <v>0</v>
      </c>
      <c r="U64" s="1442">
        <v>0</v>
      </c>
      <c r="V64" s="1129"/>
      <c r="W64" s="1130">
        <f>+J64+'[41]N16.4 Préstamos CP'!I82</f>
        <v>0</v>
      </c>
      <c r="X64" s="1131">
        <f t="shared" si="9"/>
        <v>0</v>
      </c>
      <c r="Y64" s="1131">
        <f t="shared" si="10"/>
        <v>0</v>
      </c>
      <c r="Z64" s="1131">
        <f t="shared" si="8"/>
        <v>0</v>
      </c>
    </row>
    <row r="65" spans="1:26" hidden="1">
      <c r="A65" s="1114">
        <v>12</v>
      </c>
      <c r="B65" s="1985" t="s">
        <v>1765</v>
      </c>
      <c r="C65" s="1133" t="s">
        <v>1259</v>
      </c>
      <c r="D65" s="1132" t="s">
        <v>1595</v>
      </c>
      <c r="E65" s="1133" t="s">
        <v>1885</v>
      </c>
      <c r="F65" s="1132" t="s">
        <v>1341</v>
      </c>
      <c r="G65" s="1987">
        <v>0</v>
      </c>
      <c r="H65" s="1987">
        <v>0</v>
      </c>
      <c r="I65" s="1987">
        <v>0</v>
      </c>
      <c r="J65" s="1987">
        <v>0</v>
      </c>
      <c r="K65" s="1133" t="s">
        <v>1769</v>
      </c>
      <c r="L65" s="1990">
        <v>0</v>
      </c>
      <c r="M65" s="1991">
        <v>0</v>
      </c>
      <c r="N65" s="1114" t="s">
        <v>1817</v>
      </c>
      <c r="Q65" s="1114"/>
      <c r="R65" s="1441">
        <v>0</v>
      </c>
      <c r="S65" s="1442">
        <v>0</v>
      </c>
      <c r="T65" s="1442">
        <v>0</v>
      </c>
      <c r="U65" s="1442">
        <v>0</v>
      </c>
      <c r="V65" s="1129"/>
      <c r="W65" s="1130">
        <f>+J65+'[41]N16.4 Préstamos CP'!I83</f>
        <v>0</v>
      </c>
      <c r="X65" s="1131">
        <f t="shared" si="9"/>
        <v>0</v>
      </c>
      <c r="Y65" s="1131">
        <f t="shared" si="10"/>
        <v>0</v>
      </c>
      <c r="Z65" s="1131">
        <f t="shared" si="8"/>
        <v>0</v>
      </c>
    </row>
    <row r="66" spans="1:26">
      <c r="A66" s="1114">
        <v>13</v>
      </c>
      <c r="B66" s="1985" t="s">
        <v>1315</v>
      </c>
      <c r="C66" s="1133" t="s">
        <v>1260</v>
      </c>
      <c r="D66" s="1132" t="s">
        <v>1595</v>
      </c>
      <c r="E66" s="1133" t="s">
        <v>1885</v>
      </c>
      <c r="F66" s="1132" t="s">
        <v>1341</v>
      </c>
      <c r="G66" s="1987">
        <v>20000000</v>
      </c>
      <c r="H66" s="1987">
        <v>0</v>
      </c>
      <c r="I66" s="1987">
        <v>0</v>
      </c>
      <c r="J66" s="1987">
        <v>20000000</v>
      </c>
      <c r="K66" s="1133" t="s">
        <v>1767</v>
      </c>
      <c r="L66" s="1990">
        <v>9.8099999999999993E-2</v>
      </c>
      <c r="M66" s="1991">
        <v>9.8099999999999993E-2</v>
      </c>
      <c r="N66" s="1114" t="s">
        <v>1817</v>
      </c>
      <c r="Q66" s="1114"/>
      <c r="R66" s="1441">
        <v>0</v>
      </c>
      <c r="S66" s="1442">
        <v>20000000</v>
      </c>
      <c r="T66" s="1442">
        <v>0</v>
      </c>
      <c r="U66" s="1442">
        <v>0</v>
      </c>
      <c r="V66" s="1129"/>
      <c r="W66" s="1130">
        <f>+J66+'[41]N16.4 Préstamos CP'!I84</f>
        <v>20109000</v>
      </c>
      <c r="X66" s="1131">
        <f t="shared" si="9"/>
        <v>0</v>
      </c>
      <c r="Y66" s="1131">
        <f t="shared" si="10"/>
        <v>0</v>
      </c>
      <c r="Z66" s="1131">
        <f t="shared" si="8"/>
        <v>0</v>
      </c>
    </row>
    <row r="67" spans="1:26" ht="15.75" thickBot="1">
      <c r="A67" s="1114"/>
      <c r="B67" s="1144" t="s">
        <v>1265</v>
      </c>
      <c r="C67" s="1145"/>
      <c r="D67" s="1145"/>
      <c r="E67" s="1145"/>
      <c r="F67" s="1145"/>
      <c r="G67" s="1146">
        <f>SUM(G54:G66)</f>
        <v>106495195</v>
      </c>
      <c r="H67" s="1146">
        <f>SUM(H54:H66)</f>
        <v>30000000</v>
      </c>
      <c r="I67" s="1146">
        <f>SUM(I54:I66)</f>
        <v>0</v>
      </c>
      <c r="J67" s="1146">
        <f>SUM(J54:J66)</f>
        <v>136495195</v>
      </c>
      <c r="K67" s="1145"/>
      <c r="L67" s="1147"/>
      <c r="M67" s="1148"/>
      <c r="N67" s="1114"/>
      <c r="Q67" s="1114"/>
      <c r="R67" s="1142">
        <f>SUM(R54:R66)</f>
        <v>37224891</v>
      </c>
      <c r="S67" s="1146">
        <f>SUM(S54:S66)</f>
        <v>69270304</v>
      </c>
      <c r="T67" s="1146">
        <f>SUM(T54:T66)</f>
        <v>30000000</v>
      </c>
      <c r="U67" s="1146">
        <f>SUM(U54:U66)</f>
        <v>0</v>
      </c>
      <c r="V67" s="1146">
        <f>SUM(V54:V66)</f>
        <v>0</v>
      </c>
      <c r="W67" s="1143">
        <f>+J67+'[41]N16.4 Préstamos CP'!I85</f>
        <v>243893804</v>
      </c>
      <c r="X67" s="1131">
        <f t="shared" si="9"/>
        <v>0</v>
      </c>
      <c r="Y67" s="1131">
        <f t="shared" si="10"/>
        <v>0</v>
      </c>
      <c r="Z67" s="1131">
        <f t="shared" si="8"/>
        <v>0</v>
      </c>
    </row>
    <row r="77" spans="1:26">
      <c r="C77" s="21" t="s">
        <v>2207</v>
      </c>
    </row>
    <row r="79" spans="1:26">
      <c r="C79" s="21" t="s">
        <v>2208</v>
      </c>
    </row>
  </sheetData>
  <mergeCells count="44">
    <mergeCell ref="B4:M4"/>
    <mergeCell ref="R4:W5"/>
    <mergeCell ref="B5:B7"/>
    <mergeCell ref="C5:C7"/>
    <mergeCell ref="D5:D7"/>
    <mergeCell ref="E5:E7"/>
    <mergeCell ref="F5:F7"/>
    <mergeCell ref="G5:J5"/>
    <mergeCell ref="K5:K7"/>
    <mergeCell ref="L5:L6"/>
    <mergeCell ref="M5:M6"/>
    <mergeCell ref="B16:M16"/>
    <mergeCell ref="R16:W17"/>
    <mergeCell ref="B17:B19"/>
    <mergeCell ref="C17:C19"/>
    <mergeCell ref="D17:D19"/>
    <mergeCell ref="E17:E19"/>
    <mergeCell ref="F17:F19"/>
    <mergeCell ref="G17:J17"/>
    <mergeCell ref="K17:K19"/>
    <mergeCell ref="L17:L18"/>
    <mergeCell ref="M17:M18"/>
    <mergeCell ref="B31:M31"/>
    <mergeCell ref="R31:W32"/>
    <mergeCell ref="B32:B34"/>
    <mergeCell ref="C32:C34"/>
    <mergeCell ref="D32:D34"/>
    <mergeCell ref="E32:E34"/>
    <mergeCell ref="F32:F34"/>
    <mergeCell ref="G32:J32"/>
    <mergeCell ref="K32:K34"/>
    <mergeCell ref="L32:L33"/>
    <mergeCell ref="M32:M33"/>
    <mergeCell ref="B50:M50"/>
    <mergeCell ref="R50:W51"/>
    <mergeCell ref="B51:B53"/>
    <mergeCell ref="C51:C53"/>
    <mergeCell ref="D51:D53"/>
    <mergeCell ref="E51:E53"/>
    <mergeCell ref="F51:F53"/>
    <mergeCell ref="G51:J51"/>
    <mergeCell ref="K51:K53"/>
    <mergeCell ref="L51:L52"/>
    <mergeCell ref="M51:M5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7ED03"/>
  </sheetPr>
  <dimension ref="A2:Q1048576"/>
  <sheetViews>
    <sheetView showGridLines="0" topLeftCell="A95" zoomScaleNormal="100" workbookViewId="0">
      <pane xSplit="3" ySplit="2" topLeftCell="K130" activePane="bottomRight" state="frozen"/>
      <selection activeCell="A95" sqref="A95"/>
      <selection pane="topRight" activeCell="D95" sqref="D95"/>
      <selection pane="bottomLeft" activeCell="A97" sqref="A97"/>
      <selection pane="bottomRight" activeCell="L105" sqref="L105"/>
    </sheetView>
  </sheetViews>
  <sheetFormatPr baseColWidth="10" defaultRowHeight="15"/>
  <cols>
    <col min="1" max="1" width="11.42578125" style="225"/>
    <col min="2" max="2" width="35" bestFit="1" customWidth="1"/>
    <col min="3" max="3" width="45.5703125" bestFit="1" customWidth="1"/>
    <col min="4" max="4" width="17.7109375" customWidth="1"/>
    <col min="5" max="5" width="16.7109375" customWidth="1"/>
    <col min="6" max="6" width="15.140625" customWidth="1"/>
    <col min="7" max="7" width="14.85546875" customWidth="1"/>
    <col min="8" max="8" width="15.28515625" customWidth="1"/>
    <col min="9" max="9" width="14.85546875" customWidth="1"/>
    <col min="10" max="10" width="16.42578125" customWidth="1"/>
    <col min="11" max="11" width="15.42578125" bestFit="1" customWidth="1"/>
    <col min="12" max="12" width="15.7109375" bestFit="1" customWidth="1"/>
    <col min="13" max="13" width="16.42578125" bestFit="1" customWidth="1"/>
    <col min="14" max="14" width="13.42578125" bestFit="1" customWidth="1"/>
    <col min="15" max="15" width="13.28515625" bestFit="1" customWidth="1"/>
    <col min="17" max="17" width="18.42578125" bestFit="1" customWidth="1"/>
  </cols>
  <sheetData>
    <row r="2" spans="1:15" ht="33.75">
      <c r="B2" s="2384" t="s">
        <v>0</v>
      </c>
      <c r="C2" s="2384" t="s">
        <v>1</v>
      </c>
      <c r="D2" s="2389" t="s">
        <v>2742</v>
      </c>
      <c r="E2" s="2389" t="s">
        <v>2743</v>
      </c>
      <c r="F2" s="2389" t="s">
        <v>2744</v>
      </c>
      <c r="G2" s="2389" t="s">
        <v>2745</v>
      </c>
      <c r="H2" s="2389" t="s">
        <v>2746</v>
      </c>
      <c r="I2" s="2389" t="s">
        <v>2747</v>
      </c>
      <c r="J2" s="2389" t="s">
        <v>2748</v>
      </c>
      <c r="K2" s="2389" t="s">
        <v>2749</v>
      </c>
      <c r="L2" s="2389" t="s">
        <v>2750</v>
      </c>
      <c r="M2" s="2389" t="s">
        <v>2751</v>
      </c>
      <c r="O2" s="1360" t="s">
        <v>2571</v>
      </c>
    </row>
    <row r="3" spans="1:15">
      <c r="A3" s="1376">
        <f>(LEN(B3))</f>
        <v>10</v>
      </c>
      <c r="B3" s="2386" t="s">
        <v>2778</v>
      </c>
      <c r="C3" s="1797" t="s">
        <v>922</v>
      </c>
      <c r="D3" s="1798">
        <v>-2191529</v>
      </c>
      <c r="E3" s="1798">
        <v>-20011883</v>
      </c>
      <c r="F3" s="1799"/>
      <c r="G3" s="1799"/>
      <c r="H3" s="1799"/>
      <c r="I3" s="1799"/>
      <c r="J3" s="1798">
        <v>-67022492</v>
      </c>
      <c r="K3" s="1799"/>
      <c r="L3" s="1799"/>
      <c r="M3" s="1798">
        <v>-89225904</v>
      </c>
      <c r="O3" s="1361"/>
    </row>
    <row r="4" spans="1:15">
      <c r="A4" s="1376">
        <f t="shared" ref="A4:A67" si="0">(LEN(B4))</f>
        <v>10</v>
      </c>
      <c r="B4" s="2386" t="s">
        <v>2779</v>
      </c>
      <c r="C4" s="1797" t="s">
        <v>923</v>
      </c>
      <c r="D4" s="1798">
        <v>-214927431</v>
      </c>
      <c r="E4" s="1798">
        <v>-548609412</v>
      </c>
      <c r="F4" s="1799"/>
      <c r="G4" s="1799"/>
      <c r="H4" s="1799"/>
      <c r="I4" s="1799"/>
      <c r="J4" s="1798">
        <v>-4971183585</v>
      </c>
      <c r="K4" s="1799"/>
      <c r="L4" s="1799"/>
      <c r="M4" s="1798">
        <v>-5734720428</v>
      </c>
      <c r="O4" s="1361"/>
    </row>
    <row r="5" spans="1:15">
      <c r="A5" s="1376">
        <f t="shared" si="0"/>
        <v>10</v>
      </c>
      <c r="B5" s="2386" t="s">
        <v>2780</v>
      </c>
      <c r="C5" s="1797" t="s">
        <v>1977</v>
      </c>
      <c r="D5" s="1799"/>
      <c r="E5" s="1799"/>
      <c r="F5" s="1799"/>
      <c r="G5" s="1798">
        <v>51548516</v>
      </c>
      <c r="H5" s="1799"/>
      <c r="I5" s="1799"/>
      <c r="J5" s="1799"/>
      <c r="K5" s="1799"/>
      <c r="L5" s="1798">
        <v>-51548516</v>
      </c>
      <c r="M5" s="1800">
        <v>0</v>
      </c>
      <c r="O5" s="1361"/>
    </row>
    <row r="6" spans="1:15">
      <c r="A6" s="1376">
        <f t="shared" si="0"/>
        <v>10</v>
      </c>
      <c r="B6" s="2386" t="s">
        <v>2781</v>
      </c>
      <c r="C6" s="1797" t="s">
        <v>709</v>
      </c>
      <c r="D6" s="1799"/>
      <c r="E6" s="1799"/>
      <c r="F6" s="1798">
        <v>-996242395</v>
      </c>
      <c r="G6" s="1799"/>
      <c r="H6" s="1799"/>
      <c r="I6" s="1799"/>
      <c r="J6" s="1799"/>
      <c r="K6" s="1799"/>
      <c r="L6" s="1799"/>
      <c r="M6" s="1798">
        <v>-996242395</v>
      </c>
      <c r="O6" s="1361"/>
    </row>
    <row r="7" spans="1:15">
      <c r="A7" s="1376">
        <f t="shared" si="0"/>
        <v>10</v>
      </c>
      <c r="B7" s="2386" t="s">
        <v>2782</v>
      </c>
      <c r="C7" s="1797" t="s">
        <v>2200</v>
      </c>
      <c r="D7" s="1798">
        <v>-9042723</v>
      </c>
      <c r="E7" s="1798">
        <v>-183407847</v>
      </c>
      <c r="F7" s="1799"/>
      <c r="G7" s="1798">
        <v>-48791007</v>
      </c>
      <c r="H7" s="1799"/>
      <c r="I7" s="1799"/>
      <c r="J7" s="1798">
        <v>-1217948007</v>
      </c>
      <c r="K7" s="1799"/>
      <c r="L7" s="1799"/>
      <c r="M7" s="1798">
        <v>-1459189584</v>
      </c>
      <c r="O7" s="1361"/>
    </row>
    <row r="8" spans="1:15">
      <c r="A8" s="1376">
        <f t="shared" si="0"/>
        <v>10</v>
      </c>
      <c r="B8" s="2386" t="s">
        <v>2783</v>
      </c>
      <c r="C8" s="1797" t="s">
        <v>710</v>
      </c>
      <c r="D8" s="1798">
        <v>126924090</v>
      </c>
      <c r="E8" s="1799"/>
      <c r="F8" s="1799"/>
      <c r="G8" s="1799"/>
      <c r="H8" s="1799"/>
      <c r="I8" s="1799"/>
      <c r="J8" s="1798">
        <v>827157235</v>
      </c>
      <c r="K8" s="1799"/>
      <c r="L8" s="1799"/>
      <c r="M8" s="1798">
        <v>954081325</v>
      </c>
      <c r="O8" s="1361"/>
    </row>
    <row r="9" spans="1:15">
      <c r="A9" s="1376">
        <f t="shared" si="0"/>
        <v>10</v>
      </c>
      <c r="B9" s="2386" t="s">
        <v>2784</v>
      </c>
      <c r="C9" s="1797" t="s">
        <v>711</v>
      </c>
      <c r="D9" s="1798">
        <v>24025790</v>
      </c>
      <c r="E9" s="1798">
        <v>140229364</v>
      </c>
      <c r="F9" s="1799"/>
      <c r="G9" s="1799"/>
      <c r="H9" s="1799"/>
      <c r="I9" s="1799"/>
      <c r="J9" s="1798">
        <v>850483053</v>
      </c>
      <c r="K9" s="1799"/>
      <c r="L9" s="1799"/>
      <c r="M9" s="1798">
        <v>1014738207</v>
      </c>
      <c r="O9" s="1361"/>
    </row>
    <row r="10" spans="1:15">
      <c r="A10" s="1376">
        <f t="shared" si="0"/>
        <v>10</v>
      </c>
      <c r="B10" s="2386" t="s">
        <v>2785</v>
      </c>
      <c r="C10" s="1797" t="s">
        <v>712</v>
      </c>
      <c r="D10" s="1799"/>
      <c r="E10" s="1799"/>
      <c r="F10" s="1799"/>
      <c r="G10" s="1798">
        <v>-5219608325</v>
      </c>
      <c r="H10" s="1799"/>
      <c r="I10" s="1799"/>
      <c r="J10" s="1799"/>
      <c r="K10" s="1799"/>
      <c r="L10" s="1798">
        <v>5219608325</v>
      </c>
      <c r="M10" s="1800">
        <v>0</v>
      </c>
      <c r="O10" s="1361"/>
    </row>
    <row r="11" spans="1:15">
      <c r="A11" s="1376">
        <f t="shared" si="0"/>
        <v>10</v>
      </c>
      <c r="B11" s="2386" t="s">
        <v>2786</v>
      </c>
      <c r="C11" s="1797" t="s">
        <v>713</v>
      </c>
      <c r="D11" s="1798">
        <v>-13009831</v>
      </c>
      <c r="E11" s="1798">
        <v>-24661291</v>
      </c>
      <c r="F11" s="1798">
        <v>-240</v>
      </c>
      <c r="G11" s="1798">
        <v>-121050943</v>
      </c>
      <c r="H11" s="1798">
        <v>-23961</v>
      </c>
      <c r="I11" s="1798">
        <v>-242916453</v>
      </c>
      <c r="J11" s="1798">
        <v>-850227828</v>
      </c>
      <c r="K11" s="1798">
        <v>-3054016</v>
      </c>
      <c r="L11" s="1799"/>
      <c r="M11" s="1798">
        <v>-1254944563</v>
      </c>
      <c r="O11" s="1361"/>
    </row>
    <row r="12" spans="1:15">
      <c r="A12" s="1376">
        <f t="shared" si="0"/>
        <v>10</v>
      </c>
      <c r="B12" s="2386" t="s">
        <v>2787</v>
      </c>
      <c r="C12" s="1797" t="s">
        <v>714</v>
      </c>
      <c r="D12" s="1798">
        <v>-4928196</v>
      </c>
      <c r="E12" s="1799"/>
      <c r="F12" s="1799"/>
      <c r="G12" s="1799"/>
      <c r="H12" s="1799"/>
      <c r="I12" s="1799"/>
      <c r="J12" s="1798">
        <v>-525662736</v>
      </c>
      <c r="K12" s="1799"/>
      <c r="L12" s="1799"/>
      <c r="M12" s="1798">
        <v>-530590932</v>
      </c>
      <c r="O12" s="1361"/>
    </row>
    <row r="13" spans="1:15">
      <c r="A13" s="1376">
        <f t="shared" si="0"/>
        <v>10</v>
      </c>
      <c r="B13" s="2386" t="s">
        <v>2788</v>
      </c>
      <c r="C13" s="1797" t="s">
        <v>715</v>
      </c>
      <c r="D13" s="1798">
        <v>-302813</v>
      </c>
      <c r="E13" s="1798">
        <v>-1336249</v>
      </c>
      <c r="F13" s="1799"/>
      <c r="G13" s="1799"/>
      <c r="H13" s="1799"/>
      <c r="I13" s="1799"/>
      <c r="J13" s="1798">
        <v>-15564158</v>
      </c>
      <c r="K13" s="1799"/>
      <c r="L13" s="1799"/>
      <c r="M13" s="1798">
        <v>-17203220</v>
      </c>
      <c r="O13" s="1361"/>
    </row>
    <row r="14" spans="1:15">
      <c r="A14" s="1376">
        <f t="shared" si="0"/>
        <v>10</v>
      </c>
      <c r="B14" s="2386" t="s">
        <v>2789</v>
      </c>
      <c r="C14" s="1797" t="s">
        <v>716</v>
      </c>
      <c r="D14" s="1799"/>
      <c r="E14" s="1799"/>
      <c r="F14" s="1799"/>
      <c r="G14" s="1799"/>
      <c r="H14" s="1799"/>
      <c r="I14" s="1799"/>
      <c r="J14" s="1798">
        <v>-728078395</v>
      </c>
      <c r="K14" s="1799"/>
      <c r="L14" s="1798">
        <v>728078395</v>
      </c>
      <c r="M14" s="1800">
        <v>0</v>
      </c>
      <c r="O14" s="1361"/>
    </row>
    <row r="15" spans="1:15">
      <c r="A15" s="1376">
        <f t="shared" si="0"/>
        <v>10</v>
      </c>
      <c r="B15" s="2386" t="s">
        <v>2790</v>
      </c>
      <c r="C15" s="1797" t="s">
        <v>717</v>
      </c>
      <c r="D15" s="1798">
        <v>-150841</v>
      </c>
      <c r="E15" s="1798">
        <v>-2550062</v>
      </c>
      <c r="F15" s="1799"/>
      <c r="G15" s="1799"/>
      <c r="H15" s="1799"/>
      <c r="I15" s="1799"/>
      <c r="J15" s="1798">
        <v>-347006504</v>
      </c>
      <c r="K15" s="1799"/>
      <c r="L15" s="1799"/>
      <c r="M15" s="1798">
        <v>-349707407</v>
      </c>
      <c r="O15" s="1361"/>
    </row>
    <row r="16" spans="1:15">
      <c r="A16" s="1376">
        <f t="shared" si="0"/>
        <v>10</v>
      </c>
      <c r="B16" s="2386" t="s">
        <v>2791</v>
      </c>
      <c r="C16" s="1797" t="s">
        <v>718</v>
      </c>
      <c r="D16" s="1798">
        <v>-7910843</v>
      </c>
      <c r="E16" s="1798">
        <v>-7380678</v>
      </c>
      <c r="F16" s="1799"/>
      <c r="G16" s="1799"/>
      <c r="H16" s="1799"/>
      <c r="I16" s="1799"/>
      <c r="J16" s="1798">
        <v>-3103429143</v>
      </c>
      <c r="K16" s="1799"/>
      <c r="L16" s="1799"/>
      <c r="M16" s="1798">
        <v>-3118720664</v>
      </c>
      <c r="O16" s="1361"/>
    </row>
    <row r="17" spans="1:15">
      <c r="A17" s="1376">
        <f t="shared" si="0"/>
        <v>10</v>
      </c>
      <c r="B17" s="2386" t="s">
        <v>2792</v>
      </c>
      <c r="C17" s="1797" t="s">
        <v>719</v>
      </c>
      <c r="D17" s="1798">
        <v>-3421925</v>
      </c>
      <c r="E17" s="1798">
        <v>-58775373</v>
      </c>
      <c r="F17" s="1799"/>
      <c r="G17" s="1799"/>
      <c r="H17" s="1799"/>
      <c r="I17" s="1799"/>
      <c r="J17" s="1798">
        <v>-853828551</v>
      </c>
      <c r="K17" s="1799"/>
      <c r="L17" s="1799"/>
      <c r="M17" s="1798">
        <v>-916025849</v>
      </c>
      <c r="O17" s="1361"/>
    </row>
    <row r="18" spans="1:15">
      <c r="A18" s="1376">
        <f t="shared" si="0"/>
        <v>10</v>
      </c>
      <c r="B18" s="2386" t="s">
        <v>2793</v>
      </c>
      <c r="C18" s="1797" t="s">
        <v>1978</v>
      </c>
      <c r="D18" s="1798">
        <v>-182469156</v>
      </c>
      <c r="E18" s="1798">
        <v>-473440672</v>
      </c>
      <c r="F18" s="1799"/>
      <c r="G18" s="1799"/>
      <c r="H18" s="1799"/>
      <c r="I18" s="1799"/>
      <c r="J18" s="1798">
        <v>-4202351729</v>
      </c>
      <c r="K18" s="1799"/>
      <c r="L18" s="1799"/>
      <c r="M18" s="1798">
        <v>-4858261557</v>
      </c>
      <c r="O18" s="1361"/>
    </row>
    <row r="19" spans="1:15">
      <c r="A19" s="1376">
        <f t="shared" si="0"/>
        <v>10</v>
      </c>
      <c r="B19" s="2386" t="s">
        <v>2794</v>
      </c>
      <c r="C19" s="1797" t="s">
        <v>720</v>
      </c>
      <c r="D19" s="1799"/>
      <c r="E19" s="1798">
        <v>-9421381</v>
      </c>
      <c r="F19" s="1799"/>
      <c r="G19" s="1799"/>
      <c r="H19" s="1799"/>
      <c r="I19" s="1799"/>
      <c r="J19" s="1798">
        <v>-139879816</v>
      </c>
      <c r="K19" s="1799"/>
      <c r="L19" s="1798">
        <v>139879816</v>
      </c>
      <c r="M19" s="1798">
        <v>-9421381</v>
      </c>
      <c r="O19" s="1361"/>
    </row>
    <row r="20" spans="1:15">
      <c r="A20" s="1376">
        <f t="shared" si="0"/>
        <v>10</v>
      </c>
      <c r="B20" s="2386" t="s">
        <v>2795</v>
      </c>
      <c r="C20" s="1797" t="s">
        <v>721</v>
      </c>
      <c r="D20" s="1799"/>
      <c r="E20" s="1798">
        <v>-197478120</v>
      </c>
      <c r="F20" s="1799"/>
      <c r="G20" s="1799"/>
      <c r="H20" s="1799"/>
      <c r="I20" s="1799"/>
      <c r="J20" s="1798">
        <v>-96226725</v>
      </c>
      <c r="K20" s="1799"/>
      <c r="L20" s="1799"/>
      <c r="M20" s="1798">
        <v>-293704845</v>
      </c>
      <c r="O20" s="1361"/>
    </row>
    <row r="21" spans="1:15">
      <c r="A21" s="1376">
        <f t="shared" si="0"/>
        <v>10</v>
      </c>
      <c r="B21" s="2386" t="s">
        <v>2796</v>
      </c>
      <c r="C21" s="1797" t="s">
        <v>722</v>
      </c>
      <c r="D21" s="1799"/>
      <c r="E21" s="1799"/>
      <c r="F21" s="1799"/>
      <c r="G21" s="1799"/>
      <c r="H21" s="1798">
        <v>-7606136494</v>
      </c>
      <c r="I21" s="1799"/>
      <c r="J21" s="1799"/>
      <c r="K21" s="1799"/>
      <c r="L21" s="1799"/>
      <c r="M21" s="1798">
        <v>-7606136494</v>
      </c>
      <c r="O21" s="1361"/>
    </row>
    <row r="22" spans="1:15">
      <c r="A22" s="1376">
        <f t="shared" si="0"/>
        <v>10</v>
      </c>
      <c r="B22" s="2386" t="s">
        <v>2797</v>
      </c>
      <c r="C22" s="1797" t="s">
        <v>723</v>
      </c>
      <c r="D22" s="1799"/>
      <c r="E22" s="1799"/>
      <c r="F22" s="1799"/>
      <c r="G22" s="1799"/>
      <c r="H22" s="1798">
        <v>-1619793882</v>
      </c>
      <c r="I22" s="1799"/>
      <c r="J22" s="1799"/>
      <c r="K22" s="1799"/>
      <c r="L22" s="1798">
        <v>1487129030</v>
      </c>
      <c r="M22" s="1798">
        <v>-132664852</v>
      </c>
      <c r="O22" s="1361"/>
    </row>
    <row r="23" spans="1:15">
      <c r="A23" s="1376">
        <f t="shared" si="0"/>
        <v>10</v>
      </c>
      <c r="B23" s="2386" t="s">
        <v>2798</v>
      </c>
      <c r="C23" s="1797" t="s">
        <v>724</v>
      </c>
      <c r="D23" s="1799"/>
      <c r="E23" s="1799"/>
      <c r="F23" s="1799"/>
      <c r="G23" s="1799"/>
      <c r="H23" s="1798">
        <v>-122610617</v>
      </c>
      <c r="I23" s="1799"/>
      <c r="J23" s="1799"/>
      <c r="K23" s="1799"/>
      <c r="L23" s="1799"/>
      <c r="M23" s="1798">
        <v>-122610617</v>
      </c>
      <c r="O23" s="1361"/>
    </row>
    <row r="24" spans="1:15">
      <c r="A24" s="1376">
        <f t="shared" si="0"/>
        <v>10</v>
      </c>
      <c r="B24" s="2386" t="s">
        <v>2799</v>
      </c>
      <c r="C24" s="1797" t="s">
        <v>725</v>
      </c>
      <c r="D24" s="1799"/>
      <c r="E24" s="1799"/>
      <c r="F24" s="1799"/>
      <c r="G24" s="1799"/>
      <c r="H24" s="1798">
        <v>-255804721</v>
      </c>
      <c r="I24" s="1799"/>
      <c r="J24" s="1799"/>
      <c r="K24" s="1799"/>
      <c r="L24" s="1798">
        <v>255804721</v>
      </c>
      <c r="M24" s="1800">
        <v>0</v>
      </c>
      <c r="O24" s="1361"/>
    </row>
    <row r="25" spans="1:15">
      <c r="A25" s="1376">
        <f t="shared" si="0"/>
        <v>10</v>
      </c>
      <c r="B25" s="2386" t="s">
        <v>2800</v>
      </c>
      <c r="C25" s="1797" t="s">
        <v>727</v>
      </c>
      <c r="D25" s="1799"/>
      <c r="E25" s="1799"/>
      <c r="F25" s="1799"/>
      <c r="G25" s="1799"/>
      <c r="H25" s="1798">
        <v>-552490963</v>
      </c>
      <c r="I25" s="1799"/>
      <c r="J25" s="1799"/>
      <c r="K25" s="1799"/>
      <c r="L25" s="1799"/>
      <c r="M25" s="1798">
        <v>-552490963</v>
      </c>
      <c r="O25" s="1361"/>
    </row>
    <row r="26" spans="1:15">
      <c r="A26" s="1376">
        <f t="shared" si="0"/>
        <v>10</v>
      </c>
      <c r="B26" s="2386" t="s">
        <v>2801</v>
      </c>
      <c r="C26" s="1797" t="s">
        <v>728</v>
      </c>
      <c r="D26" s="1799"/>
      <c r="E26" s="1799"/>
      <c r="F26" s="1799"/>
      <c r="G26" s="1799"/>
      <c r="H26" s="1798">
        <v>-1816691879</v>
      </c>
      <c r="I26" s="1799"/>
      <c r="J26" s="1799"/>
      <c r="K26" s="1799"/>
      <c r="L26" s="1798">
        <v>1816691879</v>
      </c>
      <c r="M26" s="1800">
        <v>0</v>
      </c>
      <c r="O26" s="1361"/>
    </row>
    <row r="27" spans="1:15">
      <c r="A27" s="1376">
        <f t="shared" si="0"/>
        <v>10</v>
      </c>
      <c r="B27" s="2386" t="s">
        <v>2802</v>
      </c>
      <c r="C27" s="1797" t="s">
        <v>729</v>
      </c>
      <c r="D27" s="1799"/>
      <c r="E27" s="1799"/>
      <c r="F27" s="1799"/>
      <c r="G27" s="1798">
        <v>-436394629</v>
      </c>
      <c r="H27" s="1799"/>
      <c r="I27" s="1799"/>
      <c r="J27" s="1799"/>
      <c r="K27" s="1799"/>
      <c r="L27" s="1799"/>
      <c r="M27" s="1798">
        <v>-436394629</v>
      </c>
      <c r="O27" s="1361"/>
    </row>
    <row r="28" spans="1:15">
      <c r="A28" s="1376">
        <f t="shared" si="0"/>
        <v>10</v>
      </c>
      <c r="B28" s="2386" t="s">
        <v>2803</v>
      </c>
      <c r="C28" s="1797" t="s">
        <v>730</v>
      </c>
      <c r="D28" s="1798">
        <v>2221561</v>
      </c>
      <c r="E28" s="1798">
        <v>42413233</v>
      </c>
      <c r="F28" s="1799"/>
      <c r="G28" s="1798">
        <v>-147225456</v>
      </c>
      <c r="H28" s="1799"/>
      <c r="I28" s="1799"/>
      <c r="J28" s="1798">
        <v>3999875172</v>
      </c>
      <c r="K28" s="1799"/>
      <c r="L28" s="1798">
        <v>145645442</v>
      </c>
      <c r="M28" s="1798">
        <v>4042929952</v>
      </c>
      <c r="O28" s="1361"/>
    </row>
    <row r="29" spans="1:15">
      <c r="A29" s="1376">
        <f t="shared" si="0"/>
        <v>10</v>
      </c>
      <c r="B29" s="2386" t="s">
        <v>2804</v>
      </c>
      <c r="C29" s="1797" t="s">
        <v>2286</v>
      </c>
      <c r="D29" s="1799"/>
      <c r="E29" s="1799"/>
      <c r="F29" s="1798">
        <v>14390670</v>
      </c>
      <c r="G29" s="1799"/>
      <c r="H29" s="1799"/>
      <c r="I29" s="1799"/>
      <c r="J29" s="1799"/>
      <c r="K29" s="1799"/>
      <c r="L29" s="1798">
        <v>-14390670</v>
      </c>
      <c r="M29" s="1800">
        <v>0</v>
      </c>
      <c r="O29" s="1361"/>
    </row>
    <row r="30" spans="1:15">
      <c r="A30" s="1376">
        <f t="shared" si="0"/>
        <v>10</v>
      </c>
      <c r="B30" s="2386" t="s">
        <v>2805</v>
      </c>
      <c r="C30" s="1797" t="s">
        <v>731</v>
      </c>
      <c r="D30" s="1799"/>
      <c r="E30" s="1799"/>
      <c r="F30" s="1798">
        <v>-13047967129</v>
      </c>
      <c r="G30" s="1799"/>
      <c r="H30" s="1799"/>
      <c r="I30" s="1798">
        <v>-2552798522</v>
      </c>
      <c r="J30" s="1799"/>
      <c r="K30" s="1799"/>
      <c r="L30" s="1799"/>
      <c r="M30" s="1798">
        <v>-15600765651</v>
      </c>
      <c r="O30" s="1361"/>
    </row>
    <row r="31" spans="1:15">
      <c r="A31" s="1376">
        <f t="shared" si="0"/>
        <v>10</v>
      </c>
      <c r="B31" s="2386" t="s">
        <v>2806</v>
      </c>
      <c r="C31" s="1797" t="s">
        <v>733</v>
      </c>
      <c r="D31" s="1799"/>
      <c r="E31" s="1799"/>
      <c r="F31" s="1798">
        <v>-2621399642</v>
      </c>
      <c r="G31" s="1799"/>
      <c r="H31" s="1799"/>
      <c r="I31" s="1799"/>
      <c r="J31" s="1799"/>
      <c r="K31" s="1799"/>
      <c r="L31" s="1799"/>
      <c r="M31" s="1798">
        <v>-2621399642</v>
      </c>
      <c r="O31" s="1361"/>
    </row>
    <row r="32" spans="1:15">
      <c r="A32" s="1376">
        <f t="shared" si="0"/>
        <v>10</v>
      </c>
      <c r="B32" s="2386" t="s">
        <v>2807</v>
      </c>
      <c r="C32" s="1797" t="s">
        <v>734</v>
      </c>
      <c r="D32" s="1799"/>
      <c r="E32" s="1799"/>
      <c r="F32" s="1799"/>
      <c r="G32" s="1798">
        <v>-2182472085</v>
      </c>
      <c r="H32" s="1799"/>
      <c r="I32" s="1799"/>
      <c r="J32" s="1799"/>
      <c r="K32" s="1799"/>
      <c r="L32" s="1800">
        <v>0</v>
      </c>
      <c r="M32" s="1798">
        <v>-2182472085</v>
      </c>
      <c r="O32" s="1361"/>
    </row>
    <row r="33" spans="1:15">
      <c r="A33" s="1376">
        <f t="shared" si="0"/>
        <v>10</v>
      </c>
      <c r="B33" s="2386" t="s">
        <v>2808</v>
      </c>
      <c r="C33" s="1797" t="s">
        <v>735</v>
      </c>
      <c r="D33" s="1799"/>
      <c r="E33" s="1799"/>
      <c r="F33" s="1799"/>
      <c r="G33" s="1798">
        <v>-175217424</v>
      </c>
      <c r="H33" s="1799"/>
      <c r="I33" s="1799"/>
      <c r="J33" s="1799"/>
      <c r="K33" s="1799"/>
      <c r="L33" s="1798">
        <v>175099536</v>
      </c>
      <c r="M33" s="1798">
        <v>-117888</v>
      </c>
      <c r="O33" s="1361"/>
    </row>
    <row r="34" spans="1:15">
      <c r="A34" s="1376">
        <f t="shared" si="0"/>
        <v>10</v>
      </c>
      <c r="B34" s="2386" t="s">
        <v>2809</v>
      </c>
      <c r="C34" s="1797" t="s">
        <v>736</v>
      </c>
      <c r="D34" s="1799"/>
      <c r="E34" s="1799"/>
      <c r="F34" s="1799"/>
      <c r="G34" s="1799"/>
      <c r="H34" s="1798">
        <v>645979058</v>
      </c>
      <c r="I34" s="1799"/>
      <c r="J34" s="1799"/>
      <c r="K34" s="1799"/>
      <c r="L34" s="1799"/>
      <c r="M34" s="1798">
        <v>645979058</v>
      </c>
      <c r="O34" s="1361"/>
    </row>
    <row r="35" spans="1:15">
      <c r="A35" s="1376">
        <f t="shared" si="0"/>
        <v>10</v>
      </c>
      <c r="B35" s="2386" t="s">
        <v>2810</v>
      </c>
      <c r="C35" s="1797" t="s">
        <v>737</v>
      </c>
      <c r="D35" s="1799"/>
      <c r="E35" s="1799"/>
      <c r="F35" s="1799"/>
      <c r="G35" s="1798">
        <v>-1119214092</v>
      </c>
      <c r="H35" s="1798">
        <v>-331685475</v>
      </c>
      <c r="I35" s="1799"/>
      <c r="J35" s="1798">
        <v>134212005</v>
      </c>
      <c r="K35" s="1799"/>
      <c r="L35" s="1798">
        <v>1316687562</v>
      </c>
      <c r="M35" s="1800">
        <v>0</v>
      </c>
      <c r="O35" s="1361"/>
    </row>
    <row r="36" spans="1:15">
      <c r="A36" s="1376">
        <f t="shared" si="0"/>
        <v>10</v>
      </c>
      <c r="B36" s="2386" t="s">
        <v>2811</v>
      </c>
      <c r="C36" s="1797" t="s">
        <v>738</v>
      </c>
      <c r="D36" s="1799"/>
      <c r="E36" s="1798">
        <v>340643496</v>
      </c>
      <c r="F36" s="1799"/>
      <c r="G36" s="1799"/>
      <c r="H36" s="1799"/>
      <c r="I36" s="1799"/>
      <c r="J36" s="1798">
        <v>44809596</v>
      </c>
      <c r="K36" s="1799"/>
      <c r="L36" s="1799"/>
      <c r="M36" s="1798">
        <v>385453092</v>
      </c>
      <c r="O36" s="1361"/>
    </row>
    <row r="37" spans="1:15">
      <c r="A37" s="1376">
        <f t="shared" si="0"/>
        <v>10</v>
      </c>
      <c r="B37" s="2386" t="s">
        <v>2812</v>
      </c>
      <c r="C37" s="1797" t="s">
        <v>739</v>
      </c>
      <c r="D37" s="1799"/>
      <c r="E37" s="1798">
        <v>25828842</v>
      </c>
      <c r="F37" s="1799"/>
      <c r="G37" s="1799"/>
      <c r="H37" s="1799"/>
      <c r="I37" s="1799"/>
      <c r="J37" s="1798">
        <v>782899898</v>
      </c>
      <c r="K37" s="1799"/>
      <c r="L37" s="1798">
        <v>-808728740</v>
      </c>
      <c r="M37" s="1800">
        <v>0</v>
      </c>
      <c r="O37" s="1361"/>
    </row>
    <row r="38" spans="1:15">
      <c r="A38" s="1376">
        <f t="shared" si="0"/>
        <v>10</v>
      </c>
      <c r="B38" s="2386" t="s">
        <v>2813</v>
      </c>
      <c r="C38" s="1797" t="s">
        <v>740</v>
      </c>
      <c r="D38" s="1798">
        <v>255122081</v>
      </c>
      <c r="E38" s="1798">
        <v>580578193</v>
      </c>
      <c r="F38" s="1799"/>
      <c r="G38" s="1799"/>
      <c r="H38" s="1799"/>
      <c r="I38" s="1799"/>
      <c r="J38" s="1798">
        <v>443305344</v>
      </c>
      <c r="K38" s="1799"/>
      <c r="L38" s="1799"/>
      <c r="M38" s="1798">
        <v>1279005618</v>
      </c>
      <c r="O38" s="1361"/>
    </row>
    <row r="39" spans="1:15">
      <c r="A39" s="1376">
        <f t="shared" si="0"/>
        <v>10</v>
      </c>
      <c r="B39" s="2386" t="s">
        <v>2814</v>
      </c>
      <c r="C39" s="1797" t="s">
        <v>741</v>
      </c>
      <c r="D39" s="1798">
        <v>132608278</v>
      </c>
      <c r="E39" s="1798">
        <v>271173010</v>
      </c>
      <c r="F39" s="1799"/>
      <c r="G39" s="1799"/>
      <c r="H39" s="1799"/>
      <c r="I39" s="1799"/>
      <c r="J39" s="1798">
        <v>1452158832</v>
      </c>
      <c r="K39" s="1799"/>
      <c r="L39" s="1799"/>
      <c r="M39" s="1798">
        <v>1855940120</v>
      </c>
      <c r="O39" s="1361"/>
    </row>
    <row r="40" spans="1:15">
      <c r="A40" s="1376">
        <f t="shared" si="0"/>
        <v>10</v>
      </c>
      <c r="B40" s="2386" t="s">
        <v>2815</v>
      </c>
      <c r="C40" s="1797" t="s">
        <v>742</v>
      </c>
      <c r="D40" s="1798">
        <v>-25122569</v>
      </c>
      <c r="E40" s="1798">
        <v>-152346687</v>
      </c>
      <c r="F40" s="1799"/>
      <c r="G40" s="1799"/>
      <c r="H40" s="1799"/>
      <c r="I40" s="1799"/>
      <c r="J40" s="1798">
        <v>-1938650044</v>
      </c>
      <c r="K40" s="1799"/>
      <c r="L40" s="1799"/>
      <c r="M40" s="1798">
        <v>-2116119300</v>
      </c>
      <c r="O40" s="1361"/>
    </row>
    <row r="41" spans="1:15">
      <c r="A41" s="1376">
        <f t="shared" si="0"/>
        <v>10</v>
      </c>
      <c r="B41" s="2386" t="s">
        <v>2816</v>
      </c>
      <c r="C41" s="1797" t="s">
        <v>743</v>
      </c>
      <c r="D41" s="1799"/>
      <c r="E41" s="1799"/>
      <c r="F41" s="1799"/>
      <c r="G41" s="1799"/>
      <c r="H41" s="1799"/>
      <c r="I41" s="1799"/>
      <c r="J41" s="1798">
        <v>-1672138511</v>
      </c>
      <c r="K41" s="1799"/>
      <c r="L41" s="1799"/>
      <c r="M41" s="1798">
        <v>-1672138511</v>
      </c>
      <c r="O41" s="1361"/>
    </row>
    <row r="42" spans="1:15">
      <c r="A42" s="1376">
        <f t="shared" si="0"/>
        <v>10</v>
      </c>
      <c r="B42" s="2386" t="s">
        <v>2817</v>
      </c>
      <c r="C42" s="1797" t="s">
        <v>744</v>
      </c>
      <c r="D42" s="1799"/>
      <c r="E42" s="1799"/>
      <c r="F42" s="1799"/>
      <c r="G42" s="1799"/>
      <c r="H42" s="1799"/>
      <c r="I42" s="1799"/>
      <c r="J42" s="1798">
        <v>-1096952889</v>
      </c>
      <c r="K42" s="1799"/>
      <c r="L42" s="1799"/>
      <c r="M42" s="1798">
        <v>-1096952889</v>
      </c>
      <c r="O42" s="1361"/>
    </row>
    <row r="43" spans="1:15">
      <c r="A43" s="1376">
        <f t="shared" si="0"/>
        <v>10</v>
      </c>
      <c r="B43" s="2386" t="s">
        <v>2818</v>
      </c>
      <c r="C43" s="1797" t="s">
        <v>745</v>
      </c>
      <c r="D43" s="1799"/>
      <c r="E43" s="1799"/>
      <c r="F43" s="1799"/>
      <c r="G43" s="1799"/>
      <c r="H43" s="1799"/>
      <c r="I43" s="1799"/>
      <c r="J43" s="1798">
        <v>-3722185480</v>
      </c>
      <c r="K43" s="1799"/>
      <c r="L43" s="1798">
        <v>3722185480</v>
      </c>
      <c r="M43" s="1800">
        <v>0</v>
      </c>
      <c r="O43" s="1361"/>
    </row>
    <row r="44" spans="1:15">
      <c r="A44" s="1376">
        <f t="shared" si="0"/>
        <v>10</v>
      </c>
      <c r="B44" s="2386" t="s">
        <v>2819</v>
      </c>
      <c r="C44" s="1797" t="s">
        <v>746</v>
      </c>
      <c r="D44" s="1799"/>
      <c r="E44" s="1799"/>
      <c r="F44" s="1799"/>
      <c r="G44" s="1799"/>
      <c r="H44" s="1799"/>
      <c r="I44" s="1799"/>
      <c r="J44" s="1798">
        <v>-8118673075</v>
      </c>
      <c r="K44" s="1799"/>
      <c r="L44" s="1799"/>
      <c r="M44" s="1798">
        <v>-8118673075</v>
      </c>
      <c r="O44" s="1361"/>
    </row>
    <row r="45" spans="1:15">
      <c r="A45" s="1376">
        <f t="shared" si="0"/>
        <v>10</v>
      </c>
      <c r="B45" s="2386" t="s">
        <v>2820</v>
      </c>
      <c r="C45" s="1797" t="s">
        <v>747</v>
      </c>
      <c r="D45" s="1799"/>
      <c r="E45" s="1799"/>
      <c r="F45" s="1799"/>
      <c r="G45" s="1799"/>
      <c r="H45" s="1799"/>
      <c r="I45" s="1799"/>
      <c r="J45" s="1798">
        <v>-10729057236</v>
      </c>
      <c r="K45" s="1799"/>
      <c r="L45" s="1798">
        <v>10729057236</v>
      </c>
      <c r="M45" s="1800">
        <v>0</v>
      </c>
      <c r="O45" s="1361"/>
    </row>
    <row r="46" spans="1:15">
      <c r="A46" s="1376">
        <f t="shared" si="0"/>
        <v>10</v>
      </c>
      <c r="B46" s="2386" t="s">
        <v>2821</v>
      </c>
      <c r="C46" s="1797" t="s">
        <v>748</v>
      </c>
      <c r="D46" s="1799"/>
      <c r="E46" s="1799"/>
      <c r="F46" s="1799"/>
      <c r="G46" s="1799"/>
      <c r="H46" s="1799"/>
      <c r="I46" s="1799"/>
      <c r="J46" s="1798">
        <v>-472768836</v>
      </c>
      <c r="K46" s="1799"/>
      <c r="L46" s="1798">
        <v>472768836</v>
      </c>
      <c r="M46" s="1800">
        <v>0</v>
      </c>
      <c r="O46" s="1361"/>
    </row>
    <row r="47" spans="1:15">
      <c r="A47" s="1376">
        <f t="shared" si="0"/>
        <v>10</v>
      </c>
      <c r="B47" s="2386" t="s">
        <v>2822</v>
      </c>
      <c r="C47" s="1797" t="s">
        <v>749</v>
      </c>
      <c r="D47" s="1798">
        <v>-1184278521</v>
      </c>
      <c r="E47" s="1799"/>
      <c r="F47" s="1799"/>
      <c r="G47" s="1799"/>
      <c r="H47" s="1799"/>
      <c r="I47" s="1799"/>
      <c r="J47" s="1798">
        <v>-16026990654</v>
      </c>
      <c r="K47" s="1799"/>
      <c r="L47" s="1799"/>
      <c r="M47" s="1798">
        <v>-17211269175</v>
      </c>
      <c r="O47" s="1361"/>
    </row>
    <row r="48" spans="1:15">
      <c r="A48" s="1376">
        <f t="shared" si="0"/>
        <v>10</v>
      </c>
      <c r="B48" s="2386" t="s">
        <v>2823</v>
      </c>
      <c r="C48" s="1797" t="s">
        <v>750</v>
      </c>
      <c r="D48" s="1798">
        <v>-1185434945</v>
      </c>
      <c r="E48" s="1799"/>
      <c r="F48" s="1799"/>
      <c r="G48" s="1799"/>
      <c r="H48" s="1799"/>
      <c r="I48" s="1799"/>
      <c r="J48" s="1798">
        <v>-72412545121</v>
      </c>
      <c r="K48" s="1799"/>
      <c r="L48" s="1799"/>
      <c r="M48" s="1798">
        <v>-73597980066</v>
      </c>
      <c r="O48" s="1361"/>
    </row>
    <row r="49" spans="1:15">
      <c r="A49" s="1376">
        <f t="shared" si="0"/>
        <v>10</v>
      </c>
      <c r="B49" s="2386" t="s">
        <v>2824</v>
      </c>
      <c r="C49" s="1797" t="s">
        <v>751</v>
      </c>
      <c r="D49" s="1798">
        <v>-106552</v>
      </c>
      <c r="E49" s="1798">
        <v>-372933</v>
      </c>
      <c r="F49" s="1799"/>
      <c r="G49" s="1799"/>
      <c r="H49" s="1799"/>
      <c r="I49" s="1799"/>
      <c r="J49" s="1798">
        <v>-2620278</v>
      </c>
      <c r="K49" s="1799"/>
      <c r="L49" s="1799"/>
      <c r="M49" s="1798">
        <v>-3099763</v>
      </c>
      <c r="O49" s="1361"/>
    </row>
    <row r="50" spans="1:15">
      <c r="A50" s="1376">
        <f t="shared" si="0"/>
        <v>10</v>
      </c>
      <c r="B50" s="2386" t="s">
        <v>2825</v>
      </c>
      <c r="C50" s="1797" t="s">
        <v>752</v>
      </c>
      <c r="D50" s="1798">
        <v>-1455717</v>
      </c>
      <c r="E50" s="1798">
        <v>-9814095</v>
      </c>
      <c r="F50" s="1799"/>
      <c r="G50" s="1799"/>
      <c r="H50" s="1799"/>
      <c r="I50" s="1799"/>
      <c r="J50" s="1798">
        <v>-141237720</v>
      </c>
      <c r="K50" s="1799"/>
      <c r="L50" s="1799"/>
      <c r="M50" s="1798">
        <v>-152507532</v>
      </c>
      <c r="O50" s="1361"/>
    </row>
    <row r="51" spans="1:15">
      <c r="A51" s="1376">
        <f t="shared" si="0"/>
        <v>10</v>
      </c>
      <c r="B51" s="2386" t="s">
        <v>2826</v>
      </c>
      <c r="C51" s="1797" t="s">
        <v>753</v>
      </c>
      <c r="D51" s="1798">
        <v>-69871585</v>
      </c>
      <c r="E51" s="1798">
        <v>-154138167</v>
      </c>
      <c r="F51" s="1799"/>
      <c r="G51" s="1799"/>
      <c r="H51" s="1799"/>
      <c r="I51" s="1799"/>
      <c r="J51" s="1798">
        <v>-1238852531</v>
      </c>
      <c r="K51" s="1799"/>
      <c r="L51" s="1799"/>
      <c r="M51" s="1798">
        <v>-1462862283</v>
      </c>
      <c r="O51" s="1361"/>
    </row>
    <row r="52" spans="1:15">
      <c r="A52" s="1376">
        <f t="shared" si="0"/>
        <v>10</v>
      </c>
      <c r="B52" s="2386" t="s">
        <v>2827</v>
      </c>
      <c r="C52" s="1797" t="s">
        <v>754</v>
      </c>
      <c r="D52" s="1798">
        <v>-1643361374</v>
      </c>
      <c r="E52" s="1798">
        <v>-14378718888</v>
      </c>
      <c r="F52" s="1799"/>
      <c r="G52" s="1799"/>
      <c r="H52" s="1799"/>
      <c r="I52" s="1799"/>
      <c r="J52" s="1798">
        <v>-255979095</v>
      </c>
      <c r="K52" s="1799"/>
      <c r="L52" s="1799"/>
      <c r="M52" s="1798">
        <v>-16278059357</v>
      </c>
      <c r="O52" s="1361"/>
    </row>
    <row r="53" spans="1:15">
      <c r="A53" s="1376">
        <f t="shared" si="0"/>
        <v>10</v>
      </c>
      <c r="B53" s="2386" t="s">
        <v>2828</v>
      </c>
      <c r="C53" s="1797" t="s">
        <v>755</v>
      </c>
      <c r="D53" s="1799"/>
      <c r="E53" s="1798">
        <v>-693977343</v>
      </c>
      <c r="F53" s="1799"/>
      <c r="G53" s="1799"/>
      <c r="H53" s="1799"/>
      <c r="I53" s="1799"/>
      <c r="J53" s="1798">
        <v>-2133870493</v>
      </c>
      <c r="K53" s="1799"/>
      <c r="L53" s="1798">
        <v>2827847836</v>
      </c>
      <c r="M53" s="1800">
        <v>0</v>
      </c>
      <c r="O53" s="1361"/>
    </row>
    <row r="54" spans="1:15">
      <c r="A54" s="1376">
        <f t="shared" si="0"/>
        <v>10</v>
      </c>
      <c r="B54" s="2386" t="s">
        <v>2829</v>
      </c>
      <c r="C54" s="1797" t="s">
        <v>756</v>
      </c>
      <c r="D54" s="1798">
        <v>-1180544969</v>
      </c>
      <c r="E54" s="1798">
        <v>-6324643200</v>
      </c>
      <c r="F54" s="1799"/>
      <c r="G54" s="1799"/>
      <c r="H54" s="1799"/>
      <c r="I54" s="1799"/>
      <c r="J54" s="1798">
        <v>-95954390925</v>
      </c>
      <c r="K54" s="1799"/>
      <c r="L54" s="1799"/>
      <c r="M54" s="1798">
        <v>-103459579094</v>
      </c>
      <c r="O54" s="1361"/>
    </row>
    <row r="55" spans="1:15">
      <c r="A55" s="1376">
        <f t="shared" si="0"/>
        <v>10</v>
      </c>
      <c r="B55" s="2386" t="s">
        <v>2830</v>
      </c>
      <c r="C55" s="1797" t="s">
        <v>757</v>
      </c>
      <c r="D55" s="1799"/>
      <c r="E55" s="1798">
        <v>-12977443</v>
      </c>
      <c r="F55" s="1799"/>
      <c r="G55" s="1799"/>
      <c r="H55" s="1799"/>
      <c r="I55" s="1799"/>
      <c r="J55" s="1799"/>
      <c r="K55" s="1799"/>
      <c r="L55" s="1798">
        <v>12977443</v>
      </c>
      <c r="M55" s="1800">
        <v>0</v>
      </c>
      <c r="O55" s="1361"/>
    </row>
    <row r="56" spans="1:15">
      <c r="A56" s="1376">
        <f t="shared" si="0"/>
        <v>10</v>
      </c>
      <c r="B56" s="2386" t="s">
        <v>2831</v>
      </c>
      <c r="C56" s="1797" t="s">
        <v>758</v>
      </c>
      <c r="D56" s="1798">
        <v>-10841922</v>
      </c>
      <c r="E56" s="1798">
        <v>-57154300</v>
      </c>
      <c r="F56" s="1799"/>
      <c r="G56" s="1799"/>
      <c r="H56" s="1799"/>
      <c r="I56" s="1799"/>
      <c r="J56" s="1798">
        <v>-397567602</v>
      </c>
      <c r="K56" s="1799"/>
      <c r="L56" s="1799"/>
      <c r="M56" s="1798">
        <v>-465563824</v>
      </c>
      <c r="O56" s="1361"/>
    </row>
    <row r="57" spans="1:15">
      <c r="A57" s="1376">
        <f t="shared" si="0"/>
        <v>10</v>
      </c>
      <c r="B57" s="2386" t="s">
        <v>2832</v>
      </c>
      <c r="C57" s="1797" t="s">
        <v>759</v>
      </c>
      <c r="D57" s="1798">
        <v>-58055718</v>
      </c>
      <c r="E57" s="1798">
        <v>-154577429</v>
      </c>
      <c r="F57" s="1799"/>
      <c r="G57" s="1799"/>
      <c r="H57" s="1799"/>
      <c r="I57" s="1799"/>
      <c r="J57" s="1798">
        <v>-1551619821</v>
      </c>
      <c r="K57" s="1799"/>
      <c r="L57" s="1799"/>
      <c r="M57" s="1798">
        <v>-1764252968</v>
      </c>
      <c r="O57" s="1361"/>
    </row>
    <row r="58" spans="1:15">
      <c r="A58" s="1376">
        <f t="shared" si="0"/>
        <v>10</v>
      </c>
      <c r="B58" s="2386" t="s">
        <v>2833</v>
      </c>
      <c r="C58" s="1797" t="s">
        <v>760</v>
      </c>
      <c r="D58" s="1798">
        <v>-19061951</v>
      </c>
      <c r="E58" s="1798">
        <v>-180512260</v>
      </c>
      <c r="F58" s="1799"/>
      <c r="G58" s="1799"/>
      <c r="H58" s="1799"/>
      <c r="I58" s="1799"/>
      <c r="J58" s="1798">
        <v>-2048353277</v>
      </c>
      <c r="K58" s="1799"/>
      <c r="L58" s="1799"/>
      <c r="M58" s="1798">
        <v>-2247927488</v>
      </c>
      <c r="O58" s="1361"/>
    </row>
    <row r="59" spans="1:15">
      <c r="A59" s="1376">
        <f t="shared" si="0"/>
        <v>10</v>
      </c>
      <c r="B59" s="2386" t="s">
        <v>2834</v>
      </c>
      <c r="C59" s="1797" t="s">
        <v>761</v>
      </c>
      <c r="D59" s="1798">
        <v>-285377</v>
      </c>
      <c r="E59" s="1798">
        <v>-216890</v>
      </c>
      <c r="F59" s="1799"/>
      <c r="G59" s="1799"/>
      <c r="H59" s="1799"/>
      <c r="I59" s="1799"/>
      <c r="J59" s="1798">
        <v>-53662575</v>
      </c>
      <c r="K59" s="1799"/>
      <c r="L59" s="1799"/>
      <c r="M59" s="1798">
        <v>-54164842</v>
      </c>
      <c r="O59" s="1361"/>
    </row>
    <row r="60" spans="1:15">
      <c r="A60" s="1376">
        <f t="shared" si="0"/>
        <v>10</v>
      </c>
      <c r="B60" s="2386" t="s">
        <v>2835</v>
      </c>
      <c r="C60" s="1797" t="s">
        <v>762</v>
      </c>
      <c r="D60" s="1798">
        <v>-166727146</v>
      </c>
      <c r="E60" s="1798">
        <v>-1463996063</v>
      </c>
      <c r="F60" s="1799"/>
      <c r="G60" s="1799"/>
      <c r="H60" s="1799"/>
      <c r="I60" s="1799"/>
      <c r="J60" s="1798">
        <v>-13371300323</v>
      </c>
      <c r="K60" s="1799"/>
      <c r="L60" s="1799"/>
      <c r="M60" s="1798">
        <v>-15002023532</v>
      </c>
      <c r="O60" s="1361"/>
    </row>
    <row r="61" spans="1:15">
      <c r="A61" s="1376">
        <f t="shared" si="0"/>
        <v>10</v>
      </c>
      <c r="B61" s="2386" t="s">
        <v>2836</v>
      </c>
      <c r="C61" s="1797" t="s">
        <v>763</v>
      </c>
      <c r="D61" s="1798">
        <v>-1006375262</v>
      </c>
      <c r="E61" s="1798">
        <v>-2279702317</v>
      </c>
      <c r="F61" s="1799"/>
      <c r="G61" s="1799"/>
      <c r="H61" s="1799"/>
      <c r="I61" s="1799"/>
      <c r="J61" s="1798">
        <v>-10542326400</v>
      </c>
      <c r="K61" s="1799"/>
      <c r="L61" s="1799"/>
      <c r="M61" s="1798">
        <v>-13828403979</v>
      </c>
      <c r="O61" s="1361"/>
    </row>
    <row r="62" spans="1:15">
      <c r="A62" s="1376">
        <f t="shared" si="0"/>
        <v>10</v>
      </c>
      <c r="B62" s="2386" t="s">
        <v>2837</v>
      </c>
      <c r="C62" s="1797" t="s">
        <v>764</v>
      </c>
      <c r="D62" s="1798">
        <v>-1664282530</v>
      </c>
      <c r="E62" s="1798">
        <v>-8149636302</v>
      </c>
      <c r="F62" s="1799"/>
      <c r="G62" s="1799"/>
      <c r="H62" s="1799"/>
      <c r="I62" s="1799"/>
      <c r="J62" s="1798">
        <v>-81693398616</v>
      </c>
      <c r="K62" s="1799"/>
      <c r="L62" s="1799"/>
      <c r="M62" s="1798">
        <v>-91507317448</v>
      </c>
      <c r="O62" s="1361"/>
    </row>
    <row r="63" spans="1:15">
      <c r="A63" s="1376">
        <f t="shared" si="0"/>
        <v>10</v>
      </c>
      <c r="B63" s="2386" t="s">
        <v>2838</v>
      </c>
      <c r="C63" s="1797" t="s">
        <v>765</v>
      </c>
      <c r="D63" s="1798">
        <v>-32549803</v>
      </c>
      <c r="E63" s="1798">
        <v>-258057535</v>
      </c>
      <c r="F63" s="1799"/>
      <c r="G63" s="1799"/>
      <c r="H63" s="1799"/>
      <c r="I63" s="1799"/>
      <c r="J63" s="1798">
        <v>-1130875851</v>
      </c>
      <c r="K63" s="1799"/>
      <c r="L63" s="1799"/>
      <c r="M63" s="1798">
        <v>-1421483189</v>
      </c>
      <c r="O63" s="1361"/>
    </row>
    <row r="64" spans="1:15">
      <c r="A64" s="1376">
        <f t="shared" si="0"/>
        <v>10</v>
      </c>
      <c r="B64" s="2386" t="s">
        <v>2839</v>
      </c>
      <c r="C64" s="1797" t="s">
        <v>766</v>
      </c>
      <c r="D64" s="1798">
        <v>-2349814859</v>
      </c>
      <c r="E64" s="1798">
        <v>-3814046402</v>
      </c>
      <c r="F64" s="1799"/>
      <c r="G64" s="1799"/>
      <c r="H64" s="1799"/>
      <c r="I64" s="1799"/>
      <c r="J64" s="1798">
        <v>-7704426535</v>
      </c>
      <c r="K64" s="1799"/>
      <c r="L64" s="1799"/>
      <c r="M64" s="1798">
        <v>-13868287796</v>
      </c>
      <c r="N64" s="1270">
        <f>+K64</f>
        <v>0</v>
      </c>
      <c r="O64" s="129"/>
    </row>
    <row r="65" spans="1:17">
      <c r="A65" s="1376">
        <f t="shared" si="0"/>
        <v>10</v>
      </c>
      <c r="B65" s="2386" t="s">
        <v>2840</v>
      </c>
      <c r="C65" s="1797" t="s">
        <v>767</v>
      </c>
      <c r="D65" s="1798">
        <v>-4243791820</v>
      </c>
      <c r="E65" s="1798">
        <v>-15172408983</v>
      </c>
      <c r="F65" s="1799"/>
      <c r="G65" s="1799"/>
      <c r="H65" s="1799"/>
      <c r="I65" s="1799"/>
      <c r="J65" s="1798">
        <v>-59595507370</v>
      </c>
      <c r="K65" s="1799"/>
      <c r="L65" s="1799"/>
      <c r="M65" s="1798">
        <v>-79011708173</v>
      </c>
      <c r="O65" s="129"/>
      <c r="Q65" s="1270">
        <f>+K65-M65</f>
        <v>79011708173</v>
      </c>
    </row>
    <row r="66" spans="1:17">
      <c r="A66" s="1376">
        <f t="shared" si="0"/>
        <v>32</v>
      </c>
      <c r="B66" s="1803" t="s">
        <v>768</v>
      </c>
      <c r="C66" s="1801" t="s">
        <v>769</v>
      </c>
      <c r="D66" s="1798">
        <v>-14739416108</v>
      </c>
      <c r="E66" s="1798">
        <v>-53383504067</v>
      </c>
      <c r="F66" s="1798">
        <v>-16651218736</v>
      </c>
      <c r="G66" s="1798">
        <v>-9398425445</v>
      </c>
      <c r="H66" s="1798">
        <v>-11659258934</v>
      </c>
      <c r="I66" s="1798">
        <v>-2795714975</v>
      </c>
      <c r="J66" s="1798">
        <v>-402589459792</v>
      </c>
      <c r="K66" s="1798">
        <v>-3054016</v>
      </c>
      <c r="L66" s="1798">
        <v>28174793611</v>
      </c>
      <c r="M66" s="1798">
        <f>-483045258462-N66</f>
        <v>-483042204446</v>
      </c>
      <c r="N66" s="1270">
        <f>+K66</f>
        <v>-3054016</v>
      </c>
      <c r="O66" s="129">
        <f>ROUND(M66/1000,0)</f>
        <v>-483042204</v>
      </c>
    </row>
    <row r="67" spans="1:17">
      <c r="A67" s="1376">
        <f t="shared" si="0"/>
        <v>10</v>
      </c>
      <c r="B67" s="2386" t="s">
        <v>2841</v>
      </c>
      <c r="C67" s="1797" t="s">
        <v>770</v>
      </c>
      <c r="D67" s="1799"/>
      <c r="E67" s="1798">
        <v>43598131</v>
      </c>
      <c r="F67" s="1799"/>
      <c r="G67" s="1799"/>
      <c r="H67" s="1799"/>
      <c r="I67" s="1799"/>
      <c r="J67" s="1798">
        <v>689848</v>
      </c>
      <c r="K67" s="1799"/>
      <c r="L67" s="1799"/>
      <c r="M67" s="1798">
        <v>44287979</v>
      </c>
      <c r="O67" s="1361"/>
    </row>
    <row r="68" spans="1:17">
      <c r="A68" s="1376">
        <f t="shared" ref="A68:A131" si="1">(LEN(B68))</f>
        <v>10</v>
      </c>
      <c r="B68" s="2386" t="s">
        <v>2842</v>
      </c>
      <c r="C68" s="1797" t="s">
        <v>771</v>
      </c>
      <c r="D68" s="1798">
        <v>27270888</v>
      </c>
      <c r="E68" s="1799"/>
      <c r="F68" s="1799"/>
      <c r="G68" s="1799"/>
      <c r="H68" s="1799"/>
      <c r="I68" s="1799"/>
      <c r="J68" s="1798">
        <v>99663341</v>
      </c>
      <c r="K68" s="1799"/>
      <c r="L68" s="1799"/>
      <c r="M68" s="1798">
        <v>126934229</v>
      </c>
      <c r="O68" s="1361"/>
    </row>
    <row r="69" spans="1:17">
      <c r="A69" s="1376">
        <f t="shared" si="1"/>
        <v>10</v>
      </c>
      <c r="B69" s="2386" t="s">
        <v>2843</v>
      </c>
      <c r="C69" s="1797" t="s">
        <v>772</v>
      </c>
      <c r="D69" s="1798">
        <v>2685009</v>
      </c>
      <c r="E69" s="1798">
        <v>8769686</v>
      </c>
      <c r="F69" s="1799"/>
      <c r="G69" s="1799"/>
      <c r="H69" s="1799"/>
      <c r="I69" s="1799"/>
      <c r="J69" s="1799"/>
      <c r="K69" s="1799"/>
      <c r="L69" s="1799"/>
      <c r="M69" s="1798">
        <v>11454695</v>
      </c>
      <c r="O69" s="1361"/>
    </row>
    <row r="70" spans="1:17">
      <c r="A70" s="1376">
        <f t="shared" si="1"/>
        <v>10</v>
      </c>
      <c r="B70" s="2386" t="s">
        <v>2844</v>
      </c>
      <c r="C70" s="1797" t="s">
        <v>773</v>
      </c>
      <c r="D70" s="1798">
        <v>28993196</v>
      </c>
      <c r="E70" s="1798">
        <v>61771614</v>
      </c>
      <c r="F70" s="1799"/>
      <c r="G70" s="1799"/>
      <c r="H70" s="1799"/>
      <c r="I70" s="1799"/>
      <c r="J70" s="1799"/>
      <c r="K70" s="1799"/>
      <c r="L70" s="1799"/>
      <c r="M70" s="1798">
        <v>90764810</v>
      </c>
      <c r="O70" s="1361"/>
    </row>
    <row r="71" spans="1:17">
      <c r="A71" s="1376">
        <f t="shared" si="1"/>
        <v>10</v>
      </c>
      <c r="B71" s="2386" t="s">
        <v>2845</v>
      </c>
      <c r="C71" s="1797" t="s">
        <v>2240</v>
      </c>
      <c r="D71" s="1799"/>
      <c r="E71" s="1799"/>
      <c r="F71" s="1799"/>
      <c r="G71" s="1799"/>
      <c r="H71" s="1799"/>
      <c r="I71" s="1799"/>
      <c r="J71" s="1798">
        <v>9340339</v>
      </c>
      <c r="K71" s="1799"/>
      <c r="L71" s="1799"/>
      <c r="M71" s="1798">
        <v>9340339</v>
      </c>
      <c r="O71" s="1361"/>
    </row>
    <row r="72" spans="1:17">
      <c r="A72" s="1376">
        <f t="shared" si="1"/>
        <v>10</v>
      </c>
      <c r="B72" s="2386" t="s">
        <v>2846</v>
      </c>
      <c r="C72" s="1797" t="s">
        <v>2030</v>
      </c>
      <c r="D72" s="1799"/>
      <c r="E72" s="1799"/>
      <c r="F72" s="1799"/>
      <c r="G72" s="1799"/>
      <c r="H72" s="1799"/>
      <c r="I72" s="1799"/>
      <c r="J72" s="1798">
        <v>355562573</v>
      </c>
      <c r="K72" s="1799"/>
      <c r="L72" s="1799"/>
      <c r="M72" s="1798">
        <v>355562573</v>
      </c>
      <c r="O72" s="1361"/>
    </row>
    <row r="73" spans="1:17">
      <c r="A73" s="1376">
        <f t="shared" si="1"/>
        <v>10</v>
      </c>
      <c r="B73" s="2386" t="s">
        <v>2847</v>
      </c>
      <c r="C73" s="1797" t="s">
        <v>774</v>
      </c>
      <c r="D73" s="1798">
        <v>120316843</v>
      </c>
      <c r="E73" s="1799"/>
      <c r="F73" s="1799"/>
      <c r="G73" s="1799"/>
      <c r="H73" s="1799"/>
      <c r="I73" s="1799"/>
      <c r="J73" s="1798">
        <v>1932821713</v>
      </c>
      <c r="K73" s="1799"/>
      <c r="L73" s="1799"/>
      <c r="M73" s="1798">
        <v>2053138556</v>
      </c>
      <c r="O73" s="1361"/>
    </row>
    <row r="74" spans="1:17">
      <c r="A74" s="1376">
        <f t="shared" si="1"/>
        <v>10</v>
      </c>
      <c r="B74" s="2386" t="s">
        <v>2848</v>
      </c>
      <c r="C74" s="1797" t="s">
        <v>268</v>
      </c>
      <c r="D74" s="1799"/>
      <c r="E74" s="1798">
        <v>23619358</v>
      </c>
      <c r="F74" s="1798">
        <v>63018397</v>
      </c>
      <c r="G74" s="1799"/>
      <c r="H74" s="1799"/>
      <c r="I74" s="1799"/>
      <c r="J74" s="1798">
        <v>1525948505</v>
      </c>
      <c r="K74" s="1799"/>
      <c r="L74" s="1799"/>
      <c r="M74" s="1798">
        <v>1612586260</v>
      </c>
      <c r="O74" s="1361"/>
    </row>
    <row r="75" spans="1:17">
      <c r="A75" s="1376">
        <f t="shared" si="1"/>
        <v>10</v>
      </c>
      <c r="B75" s="2386" t="s">
        <v>2849</v>
      </c>
      <c r="C75" s="1797" t="s">
        <v>775</v>
      </c>
      <c r="D75" s="1799"/>
      <c r="E75" s="1798">
        <v>25716218</v>
      </c>
      <c r="F75" s="1798">
        <v>22553296</v>
      </c>
      <c r="G75" s="1799"/>
      <c r="H75" s="1799"/>
      <c r="I75" s="1799"/>
      <c r="J75" s="1798">
        <v>120125</v>
      </c>
      <c r="K75" s="1799"/>
      <c r="L75" s="1799"/>
      <c r="M75" s="1798">
        <v>48389639</v>
      </c>
      <c r="O75" s="1361"/>
    </row>
    <row r="76" spans="1:17">
      <c r="A76" s="1376">
        <f t="shared" si="1"/>
        <v>10</v>
      </c>
      <c r="B76" s="2386" t="s">
        <v>2850</v>
      </c>
      <c r="C76" s="1797" t="s">
        <v>272</v>
      </c>
      <c r="D76" s="1798">
        <v>76354236</v>
      </c>
      <c r="E76" s="1798">
        <v>259887920</v>
      </c>
      <c r="F76" s="1798">
        <v>216955747</v>
      </c>
      <c r="G76" s="1799"/>
      <c r="H76" s="1799"/>
      <c r="I76" s="1799"/>
      <c r="J76" s="1798">
        <v>2018667150</v>
      </c>
      <c r="K76" s="1799"/>
      <c r="L76" s="1799"/>
      <c r="M76" s="1798">
        <v>2571865053</v>
      </c>
      <c r="O76" s="1361"/>
    </row>
    <row r="77" spans="1:17">
      <c r="A77" s="1376">
        <f t="shared" si="1"/>
        <v>10</v>
      </c>
      <c r="B77" s="2386" t="s">
        <v>2851</v>
      </c>
      <c r="C77" s="1797" t="s">
        <v>274</v>
      </c>
      <c r="D77" s="1798">
        <v>31904108</v>
      </c>
      <c r="E77" s="1798">
        <v>282115763</v>
      </c>
      <c r="F77" s="1798">
        <v>1009092732</v>
      </c>
      <c r="G77" s="1799"/>
      <c r="H77" s="1799"/>
      <c r="I77" s="1799"/>
      <c r="J77" s="1798">
        <v>2147266503</v>
      </c>
      <c r="K77" s="1799"/>
      <c r="L77" s="1800">
        <v>0</v>
      </c>
      <c r="M77" s="1798">
        <v>3470379106</v>
      </c>
      <c r="O77" s="1361"/>
    </row>
    <row r="78" spans="1:17">
      <c r="A78" s="1376">
        <f t="shared" si="1"/>
        <v>10</v>
      </c>
      <c r="B78" s="2386" t="s">
        <v>2852</v>
      </c>
      <c r="C78" s="1797" t="s">
        <v>776</v>
      </c>
      <c r="D78" s="1798">
        <v>10352200</v>
      </c>
      <c r="E78" s="1798">
        <v>100409430</v>
      </c>
      <c r="F78" s="1798">
        <v>41118792</v>
      </c>
      <c r="G78" s="1799"/>
      <c r="H78" s="1799"/>
      <c r="I78" s="1799"/>
      <c r="J78" s="1798">
        <v>5796811</v>
      </c>
      <c r="K78" s="1799"/>
      <c r="L78" s="1799"/>
      <c r="M78" s="1798">
        <v>157677233</v>
      </c>
      <c r="O78" s="1361"/>
    </row>
    <row r="79" spans="1:17">
      <c r="A79" s="1376">
        <f t="shared" si="1"/>
        <v>10</v>
      </c>
      <c r="B79" s="2386" t="s">
        <v>2853</v>
      </c>
      <c r="C79" s="1797" t="s">
        <v>777</v>
      </c>
      <c r="D79" s="1798">
        <v>2403995</v>
      </c>
      <c r="E79" s="1798">
        <v>77300796</v>
      </c>
      <c r="F79" s="1798">
        <v>26250</v>
      </c>
      <c r="G79" s="1799"/>
      <c r="H79" s="1799"/>
      <c r="I79" s="1799"/>
      <c r="J79" s="1798">
        <v>9556287</v>
      </c>
      <c r="K79" s="1799"/>
      <c r="L79" s="1799"/>
      <c r="M79" s="1798">
        <v>89287328</v>
      </c>
      <c r="O79" s="1361"/>
    </row>
    <row r="80" spans="1:17">
      <c r="A80" s="1376">
        <f t="shared" si="1"/>
        <v>10</v>
      </c>
      <c r="B80" s="2386" t="s">
        <v>2854</v>
      </c>
      <c r="C80" s="1797" t="s">
        <v>778</v>
      </c>
      <c r="D80" s="1798">
        <v>22948057</v>
      </c>
      <c r="E80" s="1798">
        <v>42451414</v>
      </c>
      <c r="F80" s="1799"/>
      <c r="G80" s="1799"/>
      <c r="H80" s="1799"/>
      <c r="I80" s="1799"/>
      <c r="J80" s="1798">
        <v>408884385</v>
      </c>
      <c r="K80" s="1799"/>
      <c r="L80" s="1799"/>
      <c r="M80" s="1798">
        <v>474283856</v>
      </c>
      <c r="O80" s="1361"/>
    </row>
    <row r="81" spans="1:15">
      <c r="A81" s="1376">
        <f t="shared" si="1"/>
        <v>10</v>
      </c>
      <c r="B81" s="2386" t="s">
        <v>2855</v>
      </c>
      <c r="C81" s="1797" t="s">
        <v>779</v>
      </c>
      <c r="D81" s="1799"/>
      <c r="E81" s="1798">
        <v>10438948</v>
      </c>
      <c r="F81" s="1799"/>
      <c r="G81" s="1799"/>
      <c r="H81" s="1799"/>
      <c r="I81" s="1799"/>
      <c r="J81" s="1798">
        <v>1682249</v>
      </c>
      <c r="K81" s="1799"/>
      <c r="L81" s="1799"/>
      <c r="M81" s="1798">
        <v>12121197</v>
      </c>
      <c r="O81" s="1361"/>
    </row>
    <row r="82" spans="1:15">
      <c r="A82" s="1376">
        <f t="shared" si="1"/>
        <v>10</v>
      </c>
      <c r="B82" s="2386" t="s">
        <v>2856</v>
      </c>
      <c r="C82" s="1797" t="s">
        <v>780</v>
      </c>
      <c r="D82" s="1798">
        <v>5381654</v>
      </c>
      <c r="E82" s="1798">
        <v>23971315</v>
      </c>
      <c r="F82" s="1798">
        <v>856935880</v>
      </c>
      <c r="G82" s="1799"/>
      <c r="H82" s="1799"/>
      <c r="I82" s="1799"/>
      <c r="J82" s="1798">
        <v>3337254048</v>
      </c>
      <c r="K82" s="1799"/>
      <c r="L82" s="1800">
        <v>0</v>
      </c>
      <c r="M82" s="1798">
        <v>4223542897</v>
      </c>
      <c r="O82" s="1361"/>
    </row>
    <row r="83" spans="1:15">
      <c r="A83" s="1376">
        <f t="shared" si="1"/>
        <v>10</v>
      </c>
      <c r="B83" s="2386" t="s">
        <v>2857</v>
      </c>
      <c r="C83" s="1797" t="s">
        <v>781</v>
      </c>
      <c r="D83" s="1798">
        <v>4410048</v>
      </c>
      <c r="E83" s="1799"/>
      <c r="F83" s="1798">
        <v>2020847983</v>
      </c>
      <c r="G83" s="1799"/>
      <c r="H83" s="1799"/>
      <c r="I83" s="1798">
        <v>11503530</v>
      </c>
      <c r="J83" s="1798">
        <v>245818808</v>
      </c>
      <c r="K83" s="1799"/>
      <c r="L83" s="1800">
        <v>0</v>
      </c>
      <c r="M83" s="1798">
        <v>2282580369</v>
      </c>
      <c r="O83" s="1361"/>
    </row>
    <row r="84" spans="1:15">
      <c r="A84" s="1376">
        <f t="shared" si="1"/>
        <v>10</v>
      </c>
      <c r="B84" s="2386" t="s">
        <v>2858</v>
      </c>
      <c r="C84" s="1797" t="s">
        <v>782</v>
      </c>
      <c r="D84" s="1798">
        <v>5047652</v>
      </c>
      <c r="E84" s="1798">
        <v>40882690</v>
      </c>
      <c r="F84" s="1798">
        <v>101146486</v>
      </c>
      <c r="G84" s="1798">
        <v>56599517</v>
      </c>
      <c r="H84" s="1798">
        <v>304468609</v>
      </c>
      <c r="I84" s="1798">
        <v>1584641</v>
      </c>
      <c r="J84" s="1798">
        <v>790298960</v>
      </c>
      <c r="K84" s="1799"/>
      <c r="L84" s="1799"/>
      <c r="M84" s="1798">
        <v>1300028555</v>
      </c>
      <c r="O84" s="1361"/>
    </row>
    <row r="85" spans="1:15">
      <c r="A85" s="1376">
        <f t="shared" si="1"/>
        <v>10</v>
      </c>
      <c r="B85" s="2386" t="s">
        <v>2859</v>
      </c>
      <c r="C85" s="1797" t="s">
        <v>783</v>
      </c>
      <c r="D85" s="1798">
        <v>62269089</v>
      </c>
      <c r="E85" s="1798">
        <v>90800809</v>
      </c>
      <c r="F85" s="1798">
        <v>148574</v>
      </c>
      <c r="G85" s="1798">
        <v>11243291</v>
      </c>
      <c r="H85" s="1798">
        <v>59880</v>
      </c>
      <c r="I85" s="1798">
        <v>73387700</v>
      </c>
      <c r="J85" s="1798">
        <v>567794326</v>
      </c>
      <c r="K85" s="1799"/>
      <c r="L85" s="1799"/>
      <c r="M85" s="1798">
        <v>805703669</v>
      </c>
      <c r="O85" s="1361"/>
    </row>
    <row r="86" spans="1:15">
      <c r="A86" s="1376">
        <f t="shared" si="1"/>
        <v>10</v>
      </c>
      <c r="B86" s="2386" t="s">
        <v>2860</v>
      </c>
      <c r="C86" s="1797" t="s">
        <v>784</v>
      </c>
      <c r="D86" s="1799"/>
      <c r="E86" s="1799"/>
      <c r="F86" s="1799"/>
      <c r="G86" s="1799"/>
      <c r="H86" s="1799"/>
      <c r="I86" s="1798">
        <v>320524112</v>
      </c>
      <c r="J86" s="1799"/>
      <c r="K86" s="1799"/>
      <c r="L86" s="1798">
        <v>-320524112</v>
      </c>
      <c r="M86" s="1800">
        <v>0</v>
      </c>
      <c r="O86" s="1361"/>
    </row>
    <row r="87" spans="1:15">
      <c r="A87" s="1376">
        <f t="shared" si="1"/>
        <v>10</v>
      </c>
      <c r="B87" s="2386" t="s">
        <v>2861</v>
      </c>
      <c r="C87" s="1797" t="s">
        <v>785</v>
      </c>
      <c r="D87" s="1798">
        <v>129375060</v>
      </c>
      <c r="E87" s="1798">
        <v>384932804</v>
      </c>
      <c r="F87" s="1799"/>
      <c r="G87" s="1798">
        <v>557650221</v>
      </c>
      <c r="H87" s="1799"/>
      <c r="I87" s="1799"/>
      <c r="J87" s="1798">
        <v>2427307729</v>
      </c>
      <c r="K87" s="1799"/>
      <c r="L87" s="1798">
        <v>-47054497</v>
      </c>
      <c r="M87" s="1798">
        <v>3452211317</v>
      </c>
      <c r="O87" s="1361"/>
    </row>
    <row r="88" spans="1:15">
      <c r="A88" s="1376">
        <f t="shared" si="1"/>
        <v>10</v>
      </c>
      <c r="B88" s="2386" t="s">
        <v>2862</v>
      </c>
      <c r="C88" s="1797" t="s">
        <v>786</v>
      </c>
      <c r="D88" s="1798">
        <v>140363217</v>
      </c>
      <c r="E88" s="1798">
        <v>253370618</v>
      </c>
      <c r="F88" s="1798">
        <v>174676384</v>
      </c>
      <c r="G88" s="1798">
        <v>3084699394</v>
      </c>
      <c r="H88" s="1798">
        <v>225783005</v>
      </c>
      <c r="I88" s="1798">
        <v>45785728</v>
      </c>
      <c r="J88" s="1798">
        <v>6204122657</v>
      </c>
      <c r="K88" s="1799"/>
      <c r="L88" s="1798">
        <v>-106172614</v>
      </c>
      <c r="M88" s="1798">
        <v>10022628389</v>
      </c>
      <c r="O88" s="1361"/>
    </row>
    <row r="89" spans="1:15">
      <c r="A89" s="1376">
        <f t="shared" si="1"/>
        <v>10</v>
      </c>
      <c r="B89" s="2386" t="s">
        <v>2863</v>
      </c>
      <c r="C89" s="1797" t="s">
        <v>787</v>
      </c>
      <c r="D89" s="1799"/>
      <c r="E89" s="1798">
        <v>89110</v>
      </c>
      <c r="F89" s="1799"/>
      <c r="G89" s="1798">
        <v>910850</v>
      </c>
      <c r="H89" s="1799"/>
      <c r="I89" s="1799"/>
      <c r="J89" s="1798">
        <v>11394085</v>
      </c>
      <c r="K89" s="1799"/>
      <c r="L89" s="1799"/>
      <c r="M89" s="1798">
        <v>12394045</v>
      </c>
      <c r="O89" s="1361"/>
    </row>
    <row r="90" spans="1:15">
      <c r="A90" s="1376">
        <f t="shared" si="1"/>
        <v>10</v>
      </c>
      <c r="B90" s="2386" t="s">
        <v>2864</v>
      </c>
      <c r="C90" s="1797" t="s">
        <v>788</v>
      </c>
      <c r="D90" s="1798">
        <v>2978740</v>
      </c>
      <c r="E90" s="1798">
        <v>157273001</v>
      </c>
      <c r="F90" s="1798">
        <v>191245518</v>
      </c>
      <c r="G90" s="1799"/>
      <c r="H90" s="1798">
        <v>871227574</v>
      </c>
      <c r="I90" s="1798">
        <v>1198465</v>
      </c>
      <c r="J90" s="1798">
        <v>447876210</v>
      </c>
      <c r="K90" s="1799"/>
      <c r="L90" s="1800">
        <v>0</v>
      </c>
      <c r="M90" s="1798">
        <v>1671799508</v>
      </c>
      <c r="O90" s="1361"/>
    </row>
    <row r="91" spans="1:15">
      <c r="A91" s="1376">
        <f t="shared" si="1"/>
        <v>10</v>
      </c>
      <c r="B91" s="2386" t="s">
        <v>2865</v>
      </c>
      <c r="C91" s="1797" t="s">
        <v>789</v>
      </c>
      <c r="D91" s="1798">
        <v>2792112</v>
      </c>
      <c r="E91" s="1798">
        <v>28219829</v>
      </c>
      <c r="F91" s="1798">
        <v>41575764</v>
      </c>
      <c r="G91" s="1798">
        <v>48847928</v>
      </c>
      <c r="H91" s="1798">
        <v>55633641</v>
      </c>
      <c r="I91" s="1798">
        <v>297350</v>
      </c>
      <c r="J91" s="1798">
        <v>221946000</v>
      </c>
      <c r="K91" s="1799"/>
      <c r="L91" s="1799"/>
      <c r="M91" s="1798">
        <v>399312624</v>
      </c>
      <c r="O91" s="1361"/>
    </row>
    <row r="92" spans="1:15">
      <c r="A92" s="1376">
        <f t="shared" si="1"/>
        <v>10</v>
      </c>
      <c r="B92" s="2386" t="s">
        <v>2866</v>
      </c>
      <c r="C92" s="1797" t="s">
        <v>790</v>
      </c>
      <c r="D92" s="1798">
        <v>318290</v>
      </c>
      <c r="E92" s="1798">
        <v>2039360</v>
      </c>
      <c r="F92" s="1798">
        <v>2413267</v>
      </c>
      <c r="G92" s="1798">
        <v>16905029</v>
      </c>
      <c r="H92" s="1798">
        <v>1581835</v>
      </c>
      <c r="I92" s="1798">
        <v>49352</v>
      </c>
      <c r="J92" s="1798">
        <v>158105658</v>
      </c>
      <c r="K92" s="1799"/>
      <c r="L92" s="1799"/>
      <c r="M92" s="1798">
        <v>181412791</v>
      </c>
      <c r="O92" s="1361"/>
    </row>
    <row r="93" spans="1:15">
      <c r="A93" s="1376">
        <f t="shared" si="1"/>
        <v>10</v>
      </c>
      <c r="B93" s="2386" t="s">
        <v>2867</v>
      </c>
      <c r="C93" s="1797" t="s">
        <v>2246</v>
      </c>
      <c r="D93" s="1799"/>
      <c r="E93" s="1799"/>
      <c r="F93" s="1799"/>
      <c r="G93" s="1799"/>
      <c r="H93" s="1799"/>
      <c r="I93" s="1799"/>
      <c r="J93" s="1798">
        <v>27844205</v>
      </c>
      <c r="K93" s="1799"/>
      <c r="L93" s="1799"/>
      <c r="M93" s="1798">
        <v>27844205</v>
      </c>
      <c r="O93" s="129"/>
    </row>
    <row r="94" spans="1:15">
      <c r="A94" s="1376">
        <f t="shared" si="1"/>
        <v>10</v>
      </c>
      <c r="B94" s="2386" t="s">
        <v>2868</v>
      </c>
      <c r="C94" s="1797" t="s">
        <v>791</v>
      </c>
      <c r="D94" s="1798">
        <v>2308484</v>
      </c>
      <c r="E94" s="1798">
        <v>7939427</v>
      </c>
      <c r="F94" s="1798">
        <v>39664094</v>
      </c>
      <c r="G94" s="1798">
        <v>16086826</v>
      </c>
      <c r="H94" s="1798">
        <v>79396362</v>
      </c>
      <c r="I94" s="1798">
        <v>369224</v>
      </c>
      <c r="J94" s="1798">
        <v>174598247</v>
      </c>
      <c r="K94" s="1798">
        <v>6570</v>
      </c>
      <c r="L94" s="1799"/>
      <c r="M94" s="1798">
        <v>320369234</v>
      </c>
      <c r="O94" s="129"/>
    </row>
    <row r="95" spans="1:15">
      <c r="A95" s="1376">
        <f t="shared" si="1"/>
        <v>10</v>
      </c>
      <c r="B95" s="2386" t="s">
        <v>2869</v>
      </c>
      <c r="C95" s="1797" t="s">
        <v>792</v>
      </c>
      <c r="D95" s="1798">
        <v>1873261831</v>
      </c>
      <c r="E95" s="1798">
        <v>3141554785</v>
      </c>
      <c r="F95" s="1799"/>
      <c r="G95" s="1799"/>
      <c r="H95" s="1799"/>
      <c r="I95" s="1799"/>
      <c r="J95" s="1798">
        <v>20922132235</v>
      </c>
      <c r="K95" s="1799"/>
      <c r="L95" s="1799"/>
      <c r="M95" s="1798">
        <v>25936948851</v>
      </c>
      <c r="O95" s="1361"/>
    </row>
    <row r="96" spans="1:15">
      <c r="A96" s="1376">
        <f t="shared" si="1"/>
        <v>32</v>
      </c>
      <c r="B96" s="1803" t="s">
        <v>793</v>
      </c>
      <c r="C96" s="1801" t="s">
        <v>794</v>
      </c>
      <c r="D96" s="1798">
        <v>2551734709</v>
      </c>
      <c r="E96" s="1798">
        <v>5067153026</v>
      </c>
      <c r="F96" s="1798">
        <v>4781419164</v>
      </c>
      <c r="G96" s="1798">
        <v>3792943056</v>
      </c>
      <c r="H96" s="1798">
        <v>1538150906</v>
      </c>
      <c r="I96" s="1798">
        <v>454700102</v>
      </c>
      <c r="J96" s="1798">
        <v>44052492997</v>
      </c>
      <c r="K96" s="1798">
        <v>6570</v>
      </c>
      <c r="L96" s="1798">
        <v>-473751223</v>
      </c>
      <c r="M96" s="1798">
        <v>61764849307</v>
      </c>
      <c r="O96" s="129">
        <f>ROUND(M96/1000,0)</f>
        <v>61764849</v>
      </c>
    </row>
    <row r="97" spans="1:15">
      <c r="A97" s="1376">
        <f t="shared" si="1"/>
        <v>10</v>
      </c>
      <c r="B97" s="2386" t="s">
        <v>2870</v>
      </c>
      <c r="C97" s="1797" t="s">
        <v>795</v>
      </c>
      <c r="D97" s="1798">
        <v>161220325</v>
      </c>
      <c r="E97" s="1798">
        <v>1819818024</v>
      </c>
      <c r="F97" s="1798">
        <v>2710122350</v>
      </c>
      <c r="G97" s="1798">
        <v>795415726</v>
      </c>
      <c r="H97" s="1798">
        <v>2946707073</v>
      </c>
      <c r="I97" s="1798">
        <v>56945816</v>
      </c>
      <c r="J97" s="1798">
        <v>25940646748</v>
      </c>
      <c r="K97" s="1798">
        <v>169664177</v>
      </c>
      <c r="L97" s="1799"/>
      <c r="M97" s="1798">
        <v>34600540239</v>
      </c>
      <c r="O97" s="1361"/>
    </row>
    <row r="98" spans="1:15">
      <c r="A98" s="1376">
        <f t="shared" si="1"/>
        <v>10</v>
      </c>
      <c r="B98" s="2386" t="s">
        <v>2871</v>
      </c>
      <c r="C98" s="1797" t="s">
        <v>796</v>
      </c>
      <c r="D98" s="1798">
        <v>4908195</v>
      </c>
      <c r="E98" s="1798">
        <v>55674221</v>
      </c>
      <c r="F98" s="1798">
        <v>243581766</v>
      </c>
      <c r="G98" s="1798">
        <v>25040458</v>
      </c>
      <c r="H98" s="1798">
        <v>171474875</v>
      </c>
      <c r="I98" s="1799"/>
      <c r="J98" s="1798">
        <v>830714944</v>
      </c>
      <c r="K98" s="1799"/>
      <c r="L98" s="1799"/>
      <c r="M98" s="1798">
        <v>1331394459</v>
      </c>
      <c r="O98" s="1361"/>
    </row>
    <row r="99" spans="1:15">
      <c r="A99" s="1376">
        <f t="shared" si="1"/>
        <v>10</v>
      </c>
      <c r="B99" s="2386" t="s">
        <v>2872</v>
      </c>
      <c r="C99" s="1797" t="s">
        <v>797</v>
      </c>
      <c r="D99" s="1798">
        <v>47211238</v>
      </c>
      <c r="E99" s="1798">
        <v>537742056</v>
      </c>
      <c r="F99" s="1798">
        <v>563734575</v>
      </c>
      <c r="G99" s="1798">
        <v>171807677</v>
      </c>
      <c r="H99" s="1798">
        <v>610923572</v>
      </c>
      <c r="I99" s="1798">
        <v>10740442</v>
      </c>
      <c r="J99" s="1798">
        <v>9177631924</v>
      </c>
      <c r="K99" s="1798">
        <v>53208124</v>
      </c>
      <c r="L99" s="1799"/>
      <c r="M99" s="1798">
        <v>11172999608</v>
      </c>
      <c r="O99" s="1361"/>
    </row>
    <row r="100" spans="1:15">
      <c r="A100" s="1376">
        <f t="shared" si="1"/>
        <v>10</v>
      </c>
      <c r="B100" s="2386" t="s">
        <v>2873</v>
      </c>
      <c r="C100" s="1797" t="s">
        <v>798</v>
      </c>
      <c r="D100" s="1798">
        <v>21578570</v>
      </c>
      <c r="E100" s="1798">
        <v>352085283</v>
      </c>
      <c r="F100" s="1798">
        <v>126107239</v>
      </c>
      <c r="G100" s="1798">
        <v>37783524</v>
      </c>
      <c r="H100" s="1798">
        <v>186722781</v>
      </c>
      <c r="I100" s="1799"/>
      <c r="J100" s="1798">
        <v>2168033309</v>
      </c>
      <c r="K100" s="1799"/>
      <c r="L100" s="1799"/>
      <c r="M100" s="1798">
        <v>2892310706</v>
      </c>
      <c r="O100" s="1361"/>
    </row>
    <row r="101" spans="1:15">
      <c r="A101" s="1376">
        <f t="shared" si="1"/>
        <v>10</v>
      </c>
      <c r="B101" s="2386" t="s">
        <v>2874</v>
      </c>
      <c r="C101" s="1797" t="s">
        <v>799</v>
      </c>
      <c r="D101" s="1798">
        <v>11738613</v>
      </c>
      <c r="E101" s="1798">
        <v>104436558</v>
      </c>
      <c r="F101" s="1798">
        <v>176283091</v>
      </c>
      <c r="G101" s="1798">
        <v>54430010</v>
      </c>
      <c r="H101" s="1798">
        <v>194160904</v>
      </c>
      <c r="I101" s="1798">
        <v>2290809</v>
      </c>
      <c r="J101" s="1798">
        <v>1388853056</v>
      </c>
      <c r="K101" s="1798">
        <v>9134914</v>
      </c>
      <c r="L101" s="1799"/>
      <c r="M101" s="1798">
        <v>1941327955</v>
      </c>
      <c r="O101" s="1361"/>
    </row>
    <row r="102" spans="1:15">
      <c r="A102" s="1376">
        <f t="shared" si="1"/>
        <v>10</v>
      </c>
      <c r="B102" s="2386" t="s">
        <v>2875</v>
      </c>
      <c r="C102" s="1797" t="s">
        <v>800</v>
      </c>
      <c r="D102" s="1798">
        <v>61891618</v>
      </c>
      <c r="E102" s="1798">
        <v>931029298</v>
      </c>
      <c r="F102" s="1798">
        <v>613074447</v>
      </c>
      <c r="G102" s="1798">
        <v>183759048</v>
      </c>
      <c r="H102" s="1798">
        <v>673768078</v>
      </c>
      <c r="I102" s="1798">
        <v>5125020</v>
      </c>
      <c r="J102" s="1798">
        <v>5061088470</v>
      </c>
      <c r="K102" s="1798">
        <v>6745365</v>
      </c>
      <c r="L102" s="1799"/>
      <c r="M102" s="1798">
        <v>7536481344</v>
      </c>
      <c r="O102" s="1361"/>
    </row>
    <row r="103" spans="1:15">
      <c r="A103" s="1376">
        <f t="shared" si="1"/>
        <v>10</v>
      </c>
      <c r="B103" s="2386" t="s">
        <v>2876</v>
      </c>
      <c r="C103" s="1797" t="s">
        <v>801</v>
      </c>
      <c r="D103" s="1798">
        <v>925148</v>
      </c>
      <c r="E103" s="1798">
        <v>-1283818</v>
      </c>
      <c r="F103" s="1798">
        <v>21343550</v>
      </c>
      <c r="G103" s="1798">
        <v>56514592</v>
      </c>
      <c r="H103" s="1798">
        <v>10244769</v>
      </c>
      <c r="I103" s="1799"/>
      <c r="J103" s="1798">
        <v>319735428</v>
      </c>
      <c r="K103" s="1799"/>
      <c r="L103" s="1799"/>
      <c r="M103" s="1798">
        <v>407479669</v>
      </c>
      <c r="O103" s="1361"/>
    </row>
    <row r="104" spans="1:15">
      <c r="A104" s="1376">
        <f t="shared" si="1"/>
        <v>10</v>
      </c>
      <c r="B104" s="2386" t="s">
        <v>2877</v>
      </c>
      <c r="C104" s="1797" t="s">
        <v>802</v>
      </c>
      <c r="D104" s="1798">
        <v>4239265</v>
      </c>
      <c r="E104" s="1798">
        <v>22560214</v>
      </c>
      <c r="F104" s="1798">
        <v>45819090</v>
      </c>
      <c r="G104" s="1798">
        <v>27682560</v>
      </c>
      <c r="H104" s="1798">
        <v>53647325</v>
      </c>
      <c r="I104" s="1799"/>
      <c r="J104" s="1798">
        <v>291771769</v>
      </c>
      <c r="K104" s="1799"/>
      <c r="L104" s="1799"/>
      <c r="M104" s="1798">
        <v>445720223</v>
      </c>
      <c r="O104" s="1361"/>
    </row>
    <row r="105" spans="1:15">
      <c r="A105" s="1376">
        <f t="shared" si="1"/>
        <v>10</v>
      </c>
      <c r="B105" s="2386" t="s">
        <v>2878</v>
      </c>
      <c r="C105" s="1797" t="s">
        <v>803</v>
      </c>
      <c r="D105" s="1798">
        <v>1202565</v>
      </c>
      <c r="E105" s="1798">
        <v>18369711</v>
      </c>
      <c r="F105" s="1798">
        <v>64494723</v>
      </c>
      <c r="G105" s="1798">
        <v>17625721</v>
      </c>
      <c r="H105" s="1798">
        <v>19384220</v>
      </c>
      <c r="I105" s="1799"/>
      <c r="J105" s="1798">
        <v>497822548</v>
      </c>
      <c r="K105" s="1798">
        <v>3485116</v>
      </c>
      <c r="L105" s="1799"/>
      <c r="M105" s="1798">
        <v>622384604</v>
      </c>
      <c r="O105" s="1361"/>
    </row>
    <row r="106" spans="1:15">
      <c r="A106" s="1376">
        <f t="shared" si="1"/>
        <v>10</v>
      </c>
      <c r="B106" s="2386" t="s">
        <v>2879</v>
      </c>
      <c r="C106" s="1797" t="s">
        <v>804</v>
      </c>
      <c r="D106" s="1799"/>
      <c r="E106" s="1798">
        <v>5634706</v>
      </c>
      <c r="F106" s="1798">
        <v>1916987</v>
      </c>
      <c r="G106" s="1798">
        <v>14841507</v>
      </c>
      <c r="H106" s="1798">
        <v>66195602</v>
      </c>
      <c r="I106" s="1799"/>
      <c r="J106" s="1798">
        <v>641714037</v>
      </c>
      <c r="K106" s="1799"/>
      <c r="L106" s="1799"/>
      <c r="M106" s="1798">
        <v>730302839</v>
      </c>
      <c r="O106" s="129"/>
    </row>
    <row r="107" spans="1:15">
      <c r="A107" s="1376">
        <f t="shared" si="1"/>
        <v>10</v>
      </c>
      <c r="B107" s="2386" t="s">
        <v>2880</v>
      </c>
      <c r="C107" s="1797" t="s">
        <v>805</v>
      </c>
      <c r="D107" s="1799"/>
      <c r="E107" s="1798">
        <v>-31972751</v>
      </c>
      <c r="F107" s="1799"/>
      <c r="G107" s="1799"/>
      <c r="H107" s="1799"/>
      <c r="I107" s="1799"/>
      <c r="J107" s="1798">
        <v>-1049678379</v>
      </c>
      <c r="K107" s="1799"/>
      <c r="L107" s="1799"/>
      <c r="M107" s="1798">
        <v>-1081651130</v>
      </c>
      <c r="O107" s="129"/>
    </row>
    <row r="108" spans="1:15">
      <c r="A108" s="1376">
        <f t="shared" si="1"/>
        <v>10</v>
      </c>
      <c r="B108" s="2386" t="s">
        <v>2881</v>
      </c>
      <c r="C108" s="1797" t="s">
        <v>806</v>
      </c>
      <c r="D108" s="1798">
        <v>2080750</v>
      </c>
      <c r="E108" s="1798">
        <v>-9560053</v>
      </c>
      <c r="F108" s="1798">
        <v>28518636</v>
      </c>
      <c r="G108" s="1798">
        <v>16311931</v>
      </c>
      <c r="H108" s="1798">
        <v>35572925</v>
      </c>
      <c r="I108" s="1798">
        <v>17308031</v>
      </c>
      <c r="J108" s="1798">
        <v>216373701</v>
      </c>
      <c r="K108" s="1798">
        <v>-8844</v>
      </c>
      <c r="L108" s="1799"/>
      <c r="M108" s="1798">
        <v>306597077</v>
      </c>
      <c r="O108" s="1361"/>
    </row>
    <row r="109" spans="1:15">
      <c r="A109" s="1376">
        <f t="shared" si="1"/>
        <v>32</v>
      </c>
      <c r="B109" s="1803" t="s">
        <v>807</v>
      </c>
      <c r="C109" s="1801" t="s">
        <v>808</v>
      </c>
      <c r="D109" s="1798">
        <v>316996287</v>
      </c>
      <c r="E109" s="1798">
        <v>3804533449</v>
      </c>
      <c r="F109" s="1798">
        <v>4594996454</v>
      </c>
      <c r="G109" s="1798">
        <v>1401212754</v>
      </c>
      <c r="H109" s="1798">
        <v>4968802124</v>
      </c>
      <c r="I109" s="1798">
        <v>92410118</v>
      </c>
      <c r="J109" s="1798">
        <v>45484707555</v>
      </c>
      <c r="K109" s="1798">
        <v>242228852</v>
      </c>
      <c r="L109" s="1799"/>
      <c r="M109" s="1798">
        <v>60905887593</v>
      </c>
      <c r="O109" s="129">
        <f>ROUND(M109/1000,0)</f>
        <v>60905888</v>
      </c>
    </row>
    <row r="110" spans="1:15">
      <c r="A110" s="1376">
        <f t="shared" si="1"/>
        <v>10</v>
      </c>
      <c r="B110" s="2387" t="s">
        <v>2882</v>
      </c>
      <c r="C110" s="1802" t="s">
        <v>809</v>
      </c>
      <c r="D110" s="1798">
        <v>2674265</v>
      </c>
      <c r="E110" s="1798">
        <v>26231811</v>
      </c>
      <c r="F110" s="1798">
        <v>90365471</v>
      </c>
      <c r="G110" s="1798">
        <v>128471591</v>
      </c>
      <c r="H110" s="1798">
        <v>219653642</v>
      </c>
      <c r="I110" s="1799"/>
      <c r="J110" s="1798">
        <v>713987569</v>
      </c>
      <c r="K110" s="1798">
        <v>5594206</v>
      </c>
      <c r="L110" s="1799"/>
      <c r="M110" s="1798">
        <v>1186978555</v>
      </c>
      <c r="O110" s="1361"/>
    </row>
    <row r="111" spans="1:15">
      <c r="A111" s="1376">
        <f t="shared" si="1"/>
        <v>10</v>
      </c>
      <c r="B111" s="2387" t="s">
        <v>2883</v>
      </c>
      <c r="C111" s="1802" t="s">
        <v>810</v>
      </c>
      <c r="D111" s="1799"/>
      <c r="E111" s="1798">
        <v>59930426</v>
      </c>
      <c r="F111" s="1799"/>
      <c r="G111" s="1798">
        <v>121170894</v>
      </c>
      <c r="H111" s="1798">
        <v>24238513</v>
      </c>
      <c r="I111" s="1799"/>
      <c r="J111" s="1798">
        <v>75932546</v>
      </c>
      <c r="K111" s="1799"/>
      <c r="L111" s="1799"/>
      <c r="M111" s="1798">
        <v>281272379</v>
      </c>
      <c r="O111" s="1361"/>
    </row>
    <row r="112" spans="1:15">
      <c r="A112" s="1376">
        <f t="shared" si="1"/>
        <v>32</v>
      </c>
      <c r="B112" s="2386" t="s">
        <v>811</v>
      </c>
      <c r="C112" s="1797" t="s">
        <v>812</v>
      </c>
      <c r="D112" s="1798">
        <v>2674265</v>
      </c>
      <c r="E112" s="1798">
        <v>86162237</v>
      </c>
      <c r="F112" s="1798">
        <v>90365471</v>
      </c>
      <c r="G112" s="1798">
        <v>249642485</v>
      </c>
      <c r="H112" s="1798">
        <v>243892155</v>
      </c>
      <c r="I112" s="1799"/>
      <c r="J112" s="1798">
        <v>789920115</v>
      </c>
      <c r="K112" s="1798">
        <v>5594206</v>
      </c>
      <c r="L112" s="1799"/>
      <c r="M112" s="1798">
        <v>1468250934</v>
      </c>
      <c r="O112" s="129">
        <f>ROUND(M112/1000,0)</f>
        <v>1468251</v>
      </c>
    </row>
    <row r="113" spans="1:15">
      <c r="A113" s="1376">
        <f t="shared" si="1"/>
        <v>10</v>
      </c>
      <c r="B113" s="2387" t="s">
        <v>2884</v>
      </c>
      <c r="C113" s="1802" t="s">
        <v>813</v>
      </c>
      <c r="D113" s="1799"/>
      <c r="E113" s="1799"/>
      <c r="F113" s="1799"/>
      <c r="G113" s="1799"/>
      <c r="H113" s="1799"/>
      <c r="I113" s="1799"/>
      <c r="J113" s="1798">
        <v>1743929</v>
      </c>
      <c r="K113" s="1799"/>
      <c r="L113" s="1799"/>
      <c r="M113" s="1798">
        <v>1743929</v>
      </c>
      <c r="O113" s="129"/>
    </row>
    <row r="114" spans="1:15">
      <c r="A114" s="1376">
        <f t="shared" si="1"/>
        <v>10</v>
      </c>
      <c r="B114" s="2387" t="s">
        <v>2885</v>
      </c>
      <c r="C114" s="1802" t="s">
        <v>814</v>
      </c>
      <c r="D114" s="1798">
        <v>3308977</v>
      </c>
      <c r="E114" s="1798">
        <v>47536616</v>
      </c>
      <c r="F114" s="1798">
        <v>13782045</v>
      </c>
      <c r="G114" s="1798">
        <v>6173457</v>
      </c>
      <c r="H114" s="1798">
        <v>70657562</v>
      </c>
      <c r="I114" s="1799"/>
      <c r="J114" s="1798">
        <v>4377534667</v>
      </c>
      <c r="K114" s="1799"/>
      <c r="L114" s="1799"/>
      <c r="M114" s="1798">
        <v>4518993324</v>
      </c>
      <c r="O114" s="1361"/>
    </row>
    <row r="115" spans="1:15">
      <c r="A115" s="1376">
        <f t="shared" si="1"/>
        <v>10</v>
      </c>
      <c r="B115" s="2387" t="s">
        <v>2886</v>
      </c>
      <c r="C115" s="1802" t="s">
        <v>815</v>
      </c>
      <c r="D115" s="1799"/>
      <c r="E115" s="1799"/>
      <c r="F115" s="1799"/>
      <c r="G115" s="1799"/>
      <c r="H115" s="1799"/>
      <c r="I115" s="1799"/>
      <c r="J115" s="1798">
        <v>138667509</v>
      </c>
      <c r="K115" s="1799"/>
      <c r="L115" s="1799"/>
      <c r="M115" s="1798">
        <v>138667509</v>
      </c>
      <c r="O115" s="1361"/>
    </row>
    <row r="116" spans="1:15">
      <c r="A116" s="1376">
        <f t="shared" si="1"/>
        <v>22</v>
      </c>
      <c r="B116" s="2386" t="s">
        <v>816</v>
      </c>
      <c r="C116" s="1797" t="s">
        <v>817</v>
      </c>
      <c r="D116" s="1798">
        <v>3308977</v>
      </c>
      <c r="E116" s="1798">
        <v>47536616</v>
      </c>
      <c r="F116" s="1798">
        <v>13782045</v>
      </c>
      <c r="G116" s="1798">
        <v>6173457</v>
      </c>
      <c r="H116" s="1798">
        <v>70657562</v>
      </c>
      <c r="I116" s="1799"/>
      <c r="J116" s="1798">
        <v>4517946105</v>
      </c>
      <c r="K116" s="1799"/>
      <c r="L116" s="1799"/>
      <c r="M116" s="1798">
        <v>4659404762</v>
      </c>
      <c r="O116" s="129">
        <f>ROUND(M116/1000,0)</f>
        <v>4659405</v>
      </c>
    </row>
    <row r="117" spans="1:15">
      <c r="A117" s="1376">
        <f t="shared" si="1"/>
        <v>10</v>
      </c>
      <c r="B117" s="2387" t="s">
        <v>2887</v>
      </c>
      <c r="C117" s="1802" t="s">
        <v>818</v>
      </c>
      <c r="D117" s="1799"/>
      <c r="E117" s="1799"/>
      <c r="F117" s="1798">
        <v>301489</v>
      </c>
      <c r="G117" s="1798">
        <v>49497927</v>
      </c>
      <c r="H117" s="1798">
        <v>58700865</v>
      </c>
      <c r="I117" s="1799"/>
      <c r="J117" s="1798">
        <v>14461632</v>
      </c>
      <c r="K117" s="1799"/>
      <c r="L117" s="1799"/>
      <c r="M117" s="1798">
        <v>122961913</v>
      </c>
      <c r="O117" s="1361"/>
    </row>
    <row r="118" spans="1:15">
      <c r="A118" s="1376">
        <f t="shared" si="1"/>
        <v>10</v>
      </c>
      <c r="B118" s="2387" t="s">
        <v>2888</v>
      </c>
      <c r="C118" s="1802" t="s">
        <v>819</v>
      </c>
      <c r="D118" s="1798">
        <v>48418297</v>
      </c>
      <c r="E118" s="1798">
        <v>121737906</v>
      </c>
      <c r="F118" s="1798">
        <v>2335507</v>
      </c>
      <c r="G118" s="1798">
        <v>337939</v>
      </c>
      <c r="H118" s="1798">
        <v>21731467</v>
      </c>
      <c r="I118" s="1798">
        <v>51840</v>
      </c>
      <c r="J118" s="1798">
        <v>986081844</v>
      </c>
      <c r="K118" s="1799"/>
      <c r="L118" s="1798">
        <v>-3725802</v>
      </c>
      <c r="M118" s="1798">
        <v>1176968998</v>
      </c>
      <c r="O118" s="1361"/>
    </row>
    <row r="119" spans="1:15">
      <c r="A119" s="1376">
        <f t="shared" si="1"/>
        <v>10</v>
      </c>
      <c r="B119" s="2387" t="s">
        <v>2889</v>
      </c>
      <c r="C119" s="1802" t="s">
        <v>820</v>
      </c>
      <c r="D119" s="1798">
        <v>75820969</v>
      </c>
      <c r="E119" s="1798">
        <v>123726526</v>
      </c>
      <c r="F119" s="1798">
        <v>38027</v>
      </c>
      <c r="G119" s="1799"/>
      <c r="H119" s="1798">
        <v>6149895</v>
      </c>
      <c r="I119" s="1799"/>
      <c r="J119" s="1798">
        <v>1015070768</v>
      </c>
      <c r="K119" s="1799"/>
      <c r="L119" s="1798">
        <v>-795195</v>
      </c>
      <c r="M119" s="1798">
        <v>1220010990</v>
      </c>
      <c r="O119" s="1361"/>
    </row>
    <row r="120" spans="1:15">
      <c r="A120" s="1376">
        <f t="shared" si="1"/>
        <v>10</v>
      </c>
      <c r="B120" s="2387" t="s">
        <v>2890</v>
      </c>
      <c r="C120" s="1802" t="s">
        <v>821</v>
      </c>
      <c r="D120" s="1798">
        <v>602529587</v>
      </c>
      <c r="E120" s="1798">
        <v>852886989</v>
      </c>
      <c r="F120" s="1799"/>
      <c r="G120" s="1799"/>
      <c r="H120" s="1799"/>
      <c r="I120" s="1799"/>
      <c r="J120" s="1798">
        <v>4695820668</v>
      </c>
      <c r="K120" s="1799"/>
      <c r="L120" s="1799"/>
      <c r="M120" s="1798">
        <v>6151237244</v>
      </c>
      <c r="O120" s="1361"/>
    </row>
    <row r="121" spans="1:15">
      <c r="A121" s="1376">
        <f t="shared" si="1"/>
        <v>10</v>
      </c>
      <c r="B121" s="2387" t="s">
        <v>2891</v>
      </c>
      <c r="C121" s="1802" t="s">
        <v>822</v>
      </c>
      <c r="D121" s="1798">
        <v>159480454</v>
      </c>
      <c r="E121" s="1798">
        <v>892723176</v>
      </c>
      <c r="F121" s="1799"/>
      <c r="G121" s="1799"/>
      <c r="H121" s="1799"/>
      <c r="I121" s="1799"/>
      <c r="J121" s="1798">
        <v>4615447153</v>
      </c>
      <c r="K121" s="1799"/>
      <c r="L121" s="1799"/>
      <c r="M121" s="1798">
        <v>5667650783</v>
      </c>
      <c r="O121" s="1361"/>
    </row>
    <row r="122" spans="1:15">
      <c r="A122" s="1376">
        <f t="shared" si="1"/>
        <v>10</v>
      </c>
      <c r="B122" s="2387" t="s">
        <v>2892</v>
      </c>
      <c r="C122" s="1802" t="s">
        <v>823</v>
      </c>
      <c r="D122" s="1798">
        <v>231778857</v>
      </c>
      <c r="E122" s="1798">
        <v>240894455</v>
      </c>
      <c r="F122" s="1799"/>
      <c r="G122" s="1799"/>
      <c r="H122" s="1799"/>
      <c r="I122" s="1799"/>
      <c r="J122" s="1798">
        <v>8633654105</v>
      </c>
      <c r="K122" s="1799"/>
      <c r="L122" s="1799"/>
      <c r="M122" s="1798">
        <v>9106327417</v>
      </c>
      <c r="O122" s="1361"/>
    </row>
    <row r="123" spans="1:15">
      <c r="A123" s="1376">
        <f t="shared" si="1"/>
        <v>10</v>
      </c>
      <c r="B123" s="2387" t="s">
        <v>2893</v>
      </c>
      <c r="C123" s="1802" t="s">
        <v>824</v>
      </c>
      <c r="D123" s="1798">
        <v>12662660</v>
      </c>
      <c r="E123" s="1799"/>
      <c r="F123" s="1798">
        <v>2408225</v>
      </c>
      <c r="G123" s="1799"/>
      <c r="H123" s="1799"/>
      <c r="I123" s="1798">
        <v>177649381</v>
      </c>
      <c r="J123" s="1798">
        <v>3863842632</v>
      </c>
      <c r="K123" s="1799"/>
      <c r="L123" s="1799"/>
      <c r="M123" s="1798">
        <v>4056562898</v>
      </c>
      <c r="O123" s="1361"/>
    </row>
    <row r="124" spans="1:15">
      <c r="A124" s="1376">
        <f t="shared" si="1"/>
        <v>10</v>
      </c>
      <c r="B124" s="2387" t="s">
        <v>2894</v>
      </c>
      <c r="C124" s="1802" t="s">
        <v>825</v>
      </c>
      <c r="D124" s="1798">
        <v>543696672</v>
      </c>
      <c r="E124" s="1798">
        <v>998280333</v>
      </c>
      <c r="F124" s="1798">
        <v>3338867</v>
      </c>
      <c r="G124" s="1798">
        <v>17117865</v>
      </c>
      <c r="H124" s="1798">
        <v>14621806</v>
      </c>
      <c r="I124" s="1798">
        <v>55476006</v>
      </c>
      <c r="J124" s="1798">
        <v>5440156278</v>
      </c>
      <c r="K124" s="1799"/>
      <c r="L124" s="1798">
        <v>-1345725</v>
      </c>
      <c r="M124" s="1798">
        <v>7071342102</v>
      </c>
      <c r="O124" s="1361"/>
    </row>
    <row r="125" spans="1:15">
      <c r="A125" s="1376">
        <f t="shared" si="1"/>
        <v>10</v>
      </c>
      <c r="B125" s="2387" t="s">
        <v>2895</v>
      </c>
      <c r="C125" s="1802" t="s">
        <v>826</v>
      </c>
      <c r="D125" s="1798">
        <v>1064270708</v>
      </c>
      <c r="E125" s="1798">
        <v>2117269353</v>
      </c>
      <c r="F125" s="1798">
        <v>57595831</v>
      </c>
      <c r="G125" s="1798">
        <v>122168016</v>
      </c>
      <c r="H125" s="1798">
        <v>283118563</v>
      </c>
      <c r="I125" s="1798">
        <v>188994883</v>
      </c>
      <c r="J125" s="1798">
        <v>15542108118</v>
      </c>
      <c r="K125" s="1799"/>
      <c r="L125" s="1798">
        <v>-24176682</v>
      </c>
      <c r="M125" s="1798">
        <v>19351348790</v>
      </c>
      <c r="O125" s="1361"/>
    </row>
    <row r="126" spans="1:15">
      <c r="A126" s="1376">
        <f t="shared" si="1"/>
        <v>10</v>
      </c>
      <c r="B126" s="2387" t="s">
        <v>2896</v>
      </c>
      <c r="C126" s="1802" t="s">
        <v>827</v>
      </c>
      <c r="D126" s="1798">
        <v>3529452</v>
      </c>
      <c r="E126" s="1798">
        <v>15275315</v>
      </c>
      <c r="F126" s="1798">
        <v>13458549</v>
      </c>
      <c r="G126" s="1798">
        <v>4224931</v>
      </c>
      <c r="H126" s="1798">
        <v>14545624</v>
      </c>
      <c r="I126" s="1799"/>
      <c r="J126" s="1798">
        <v>351658188</v>
      </c>
      <c r="K126" s="1799"/>
      <c r="L126" s="1799"/>
      <c r="M126" s="1798">
        <v>402692059</v>
      </c>
      <c r="O126" s="1361"/>
    </row>
    <row r="127" spans="1:15">
      <c r="A127" s="1376">
        <f t="shared" si="1"/>
        <v>10</v>
      </c>
      <c r="B127" s="2387" t="s">
        <v>2897</v>
      </c>
      <c r="C127" s="1802" t="s">
        <v>828</v>
      </c>
      <c r="D127" s="1799"/>
      <c r="E127" s="1798">
        <v>768214</v>
      </c>
      <c r="F127" s="1799"/>
      <c r="G127" s="1798">
        <v>8273724</v>
      </c>
      <c r="H127" s="1799"/>
      <c r="I127" s="1799"/>
      <c r="J127" s="1798">
        <v>153112162</v>
      </c>
      <c r="K127" s="1799"/>
      <c r="L127" s="1799"/>
      <c r="M127" s="1798">
        <v>162154100</v>
      </c>
      <c r="O127" s="129"/>
    </row>
    <row r="128" spans="1:15">
      <c r="A128" s="1376">
        <f t="shared" si="1"/>
        <v>10</v>
      </c>
      <c r="B128" s="2387" t="s">
        <v>2898</v>
      </c>
      <c r="C128" s="1802" t="s">
        <v>829</v>
      </c>
      <c r="D128" s="1798">
        <v>1640284</v>
      </c>
      <c r="E128" s="1798">
        <v>4712830</v>
      </c>
      <c r="F128" s="1798">
        <v>1581081</v>
      </c>
      <c r="G128" s="1798">
        <v>9601332</v>
      </c>
      <c r="H128" s="1798">
        <v>26456390</v>
      </c>
      <c r="I128" s="1799"/>
      <c r="J128" s="1798">
        <v>142388304</v>
      </c>
      <c r="K128" s="1799"/>
      <c r="L128" s="1798">
        <v>-3159099</v>
      </c>
      <c r="M128" s="1798">
        <v>183221122</v>
      </c>
      <c r="O128" s="129"/>
    </row>
    <row r="129" spans="1:15">
      <c r="A129" s="1376">
        <f t="shared" si="1"/>
        <v>10</v>
      </c>
      <c r="B129" s="2387" t="s">
        <v>2899</v>
      </c>
      <c r="C129" s="1802" t="s">
        <v>830</v>
      </c>
      <c r="D129" s="1799"/>
      <c r="E129" s="1798">
        <v>1523585</v>
      </c>
      <c r="F129" s="1799"/>
      <c r="G129" s="1799"/>
      <c r="H129" s="1799"/>
      <c r="I129" s="1799"/>
      <c r="J129" s="1798">
        <v>2585670</v>
      </c>
      <c r="K129" s="1799"/>
      <c r="L129" s="1799"/>
      <c r="M129" s="1798">
        <v>4109255</v>
      </c>
      <c r="O129" s="129"/>
    </row>
    <row r="130" spans="1:15">
      <c r="A130" s="1376">
        <f t="shared" si="1"/>
        <v>22</v>
      </c>
      <c r="B130" s="2386" t="s">
        <v>831</v>
      </c>
      <c r="C130" s="1797" t="s">
        <v>832</v>
      </c>
      <c r="D130" s="1798">
        <v>2743827940</v>
      </c>
      <c r="E130" s="1798">
        <v>5369798682</v>
      </c>
      <c r="F130" s="1798">
        <v>81057576</v>
      </c>
      <c r="G130" s="1798">
        <v>211221734</v>
      </c>
      <c r="H130" s="1798">
        <v>425324610</v>
      </c>
      <c r="I130" s="1798">
        <v>422172110</v>
      </c>
      <c r="J130" s="1798">
        <v>45456387522</v>
      </c>
      <c r="K130" s="1799"/>
      <c r="L130" s="1798">
        <v>-33202503</v>
      </c>
      <c r="M130" s="1798">
        <v>54676587671</v>
      </c>
      <c r="O130" s="129">
        <f>ROUND(M130/1000,0)</f>
        <v>54676588</v>
      </c>
    </row>
    <row r="131" spans="1:15">
      <c r="A131" s="1376">
        <f t="shared" si="1"/>
        <v>32</v>
      </c>
      <c r="B131" s="1803" t="s">
        <v>833</v>
      </c>
      <c r="C131" s="1801" t="s">
        <v>834</v>
      </c>
      <c r="D131" s="1798">
        <v>2749811182</v>
      </c>
      <c r="E131" s="1798">
        <v>5503497535</v>
      </c>
      <c r="F131" s="1798">
        <v>185205092</v>
      </c>
      <c r="G131" s="1798">
        <v>467037676</v>
      </c>
      <c r="H131" s="1798">
        <v>739874327</v>
      </c>
      <c r="I131" s="1798">
        <v>422172110</v>
      </c>
      <c r="J131" s="1798">
        <v>50764253742</v>
      </c>
      <c r="K131" s="1798">
        <v>5594206</v>
      </c>
      <c r="L131" s="1798">
        <v>-33202503</v>
      </c>
      <c r="M131" s="1798">
        <v>60804243367</v>
      </c>
      <c r="O131" s="129">
        <f>ROUND(M131/1000,0)</f>
        <v>60804243</v>
      </c>
    </row>
    <row r="132" spans="1:15">
      <c r="A132" s="1376">
        <f t="shared" ref="A132:A195" si="2">(LEN(B132))</f>
        <v>10</v>
      </c>
      <c r="B132" s="2386" t="s">
        <v>2900</v>
      </c>
      <c r="C132" s="1797" t="s">
        <v>2569</v>
      </c>
      <c r="D132" s="1799"/>
      <c r="E132" s="1798">
        <v>-60172002</v>
      </c>
      <c r="F132" s="1799"/>
      <c r="G132" s="1798">
        <v>-154651839</v>
      </c>
      <c r="H132" s="1798">
        <v>-26892619</v>
      </c>
      <c r="I132" s="1799"/>
      <c r="J132" s="1798">
        <v>-88739897</v>
      </c>
      <c r="K132" s="1799"/>
      <c r="L132" s="1799"/>
      <c r="M132" s="1798">
        <v>-330456357</v>
      </c>
      <c r="O132" s="1361"/>
    </row>
    <row r="133" spans="1:15">
      <c r="A133" s="1376">
        <f t="shared" si="2"/>
        <v>10</v>
      </c>
      <c r="B133" s="2386" t="s">
        <v>2901</v>
      </c>
      <c r="C133" s="1797" t="s">
        <v>2662</v>
      </c>
      <c r="D133" s="1798">
        <v>24665391</v>
      </c>
      <c r="E133" s="1798">
        <v>38933487</v>
      </c>
      <c r="F133" s="1799"/>
      <c r="G133" s="1799"/>
      <c r="H133" s="1799"/>
      <c r="I133" s="1799"/>
      <c r="J133" s="1798">
        <v>428840778</v>
      </c>
      <c r="K133" s="1799"/>
      <c r="L133" s="1798">
        <v>-492439656</v>
      </c>
      <c r="M133" s="1800">
        <v>0</v>
      </c>
      <c r="O133" s="1361"/>
    </row>
    <row r="134" spans="1:15">
      <c r="A134" s="1376">
        <f t="shared" si="2"/>
        <v>10</v>
      </c>
      <c r="B134" s="2386" t="s">
        <v>2902</v>
      </c>
      <c r="C134" s="1797" t="s">
        <v>2150</v>
      </c>
      <c r="D134" s="1799"/>
      <c r="E134" s="1799"/>
      <c r="F134" s="1799"/>
      <c r="G134" s="1799"/>
      <c r="H134" s="1799"/>
      <c r="I134" s="1799"/>
      <c r="J134" s="1799"/>
      <c r="K134" s="1798">
        <v>1500000</v>
      </c>
      <c r="L134" s="1799"/>
      <c r="M134" s="1798">
        <v>1500000</v>
      </c>
      <c r="O134" s="1361"/>
    </row>
    <row r="135" spans="1:15">
      <c r="A135" s="1376">
        <f t="shared" si="2"/>
        <v>10</v>
      </c>
      <c r="B135" s="2386" t="s">
        <v>2903</v>
      </c>
      <c r="C135" s="1797" t="s">
        <v>2570</v>
      </c>
      <c r="D135" s="1798">
        <v>-3062686</v>
      </c>
      <c r="E135" s="1798">
        <v>-36332859</v>
      </c>
      <c r="F135" s="1798">
        <v>-101628358</v>
      </c>
      <c r="G135" s="1798">
        <v>-146401242</v>
      </c>
      <c r="H135" s="1798">
        <v>-244541239</v>
      </c>
      <c r="I135" s="1799"/>
      <c r="J135" s="1798">
        <v>-805054907</v>
      </c>
      <c r="K135" s="1798">
        <v>-6229115</v>
      </c>
      <c r="L135" s="1799"/>
      <c r="M135" s="1798">
        <v>-1343250406</v>
      </c>
      <c r="O135" s="1361"/>
    </row>
    <row r="136" spans="1:15">
      <c r="A136" s="1376">
        <f t="shared" si="2"/>
        <v>10</v>
      </c>
      <c r="B136" s="2386" t="s">
        <v>2904</v>
      </c>
      <c r="C136" s="1797" t="s">
        <v>836</v>
      </c>
      <c r="D136" s="1799"/>
      <c r="E136" s="1799"/>
      <c r="F136" s="1798">
        <v>50718040</v>
      </c>
      <c r="G136" s="1798">
        <v>37032865</v>
      </c>
      <c r="H136" s="1798">
        <v>145646303</v>
      </c>
      <c r="I136" s="1799"/>
      <c r="J136" s="1798">
        <v>352080207</v>
      </c>
      <c r="K136" s="1799"/>
      <c r="L136" s="1799"/>
      <c r="M136" s="1798">
        <v>585477415</v>
      </c>
      <c r="O136" s="1361"/>
    </row>
    <row r="137" spans="1:15">
      <c r="A137" s="1376">
        <f t="shared" si="2"/>
        <v>10</v>
      </c>
      <c r="B137" s="2386" t="s">
        <v>2905</v>
      </c>
      <c r="C137" s="1797" t="s">
        <v>2261</v>
      </c>
      <c r="D137" s="1799"/>
      <c r="E137" s="1799"/>
      <c r="F137" s="1799"/>
      <c r="G137" s="1799"/>
      <c r="H137" s="1799"/>
      <c r="I137" s="1799"/>
      <c r="J137" s="1799"/>
      <c r="K137" s="1798">
        <v>172522568</v>
      </c>
      <c r="L137" s="1799"/>
      <c r="M137" s="1798">
        <v>172522568</v>
      </c>
      <c r="O137" s="1361"/>
    </row>
    <row r="138" spans="1:15">
      <c r="A138" s="1376">
        <f t="shared" si="2"/>
        <v>10</v>
      </c>
      <c r="B138" s="2386" t="s">
        <v>2906</v>
      </c>
      <c r="C138" s="1797" t="s">
        <v>2262</v>
      </c>
      <c r="D138" s="1799"/>
      <c r="E138" s="1799"/>
      <c r="F138" s="1799"/>
      <c r="G138" s="1799"/>
      <c r="H138" s="1799"/>
      <c r="I138" s="1799"/>
      <c r="J138" s="1799"/>
      <c r="K138" s="1798">
        <v>84699335</v>
      </c>
      <c r="L138" s="1799"/>
      <c r="M138" s="1798">
        <v>84699335</v>
      </c>
      <c r="O138" s="1361"/>
    </row>
    <row r="139" spans="1:15">
      <c r="A139" s="1376">
        <f t="shared" si="2"/>
        <v>10</v>
      </c>
      <c r="B139" s="2386" t="s">
        <v>2907</v>
      </c>
      <c r="C139" s="1797" t="s">
        <v>2147</v>
      </c>
      <c r="D139" s="1799"/>
      <c r="E139" s="1799"/>
      <c r="F139" s="1799"/>
      <c r="G139" s="1799"/>
      <c r="H139" s="1799"/>
      <c r="I139" s="1799"/>
      <c r="J139" s="1799"/>
      <c r="K139" s="1798">
        <v>1915060</v>
      </c>
      <c r="L139" s="1799"/>
      <c r="M139" s="1798">
        <v>1915060</v>
      </c>
      <c r="O139" s="1361"/>
    </row>
    <row r="140" spans="1:15">
      <c r="A140" s="1376">
        <f t="shared" si="2"/>
        <v>10</v>
      </c>
      <c r="B140" s="2386" t="s">
        <v>2908</v>
      </c>
      <c r="C140" s="1797" t="s">
        <v>2148</v>
      </c>
      <c r="D140" s="1799"/>
      <c r="E140" s="1799"/>
      <c r="F140" s="1799"/>
      <c r="G140" s="1799"/>
      <c r="H140" s="1799"/>
      <c r="I140" s="1799"/>
      <c r="J140" s="1799"/>
      <c r="K140" s="1798">
        <v>662145</v>
      </c>
      <c r="L140" s="1799"/>
      <c r="M140" s="1798">
        <v>662145</v>
      </c>
      <c r="O140" s="1361"/>
    </row>
    <row r="141" spans="1:15">
      <c r="A141" s="1376">
        <f t="shared" si="2"/>
        <v>10</v>
      </c>
      <c r="B141" s="2386" t="s">
        <v>2909</v>
      </c>
      <c r="C141" s="1797" t="s">
        <v>2149</v>
      </c>
      <c r="D141" s="1799"/>
      <c r="E141" s="1799"/>
      <c r="F141" s="1799"/>
      <c r="G141" s="1799"/>
      <c r="H141" s="1799"/>
      <c r="I141" s="1799"/>
      <c r="J141" s="1799"/>
      <c r="K141" s="1798">
        <v>205175</v>
      </c>
      <c r="L141" s="1799"/>
      <c r="M141" s="1798">
        <v>205175</v>
      </c>
      <c r="O141" s="1361"/>
    </row>
    <row r="142" spans="1:15">
      <c r="A142" s="1376">
        <f t="shared" si="2"/>
        <v>10</v>
      </c>
      <c r="B142" s="2386" t="s">
        <v>2910</v>
      </c>
      <c r="C142" s="1797" t="s">
        <v>837</v>
      </c>
      <c r="D142" s="1799"/>
      <c r="E142" s="1799"/>
      <c r="F142" s="1799"/>
      <c r="G142" s="1798">
        <v>340000</v>
      </c>
      <c r="H142" s="1799"/>
      <c r="I142" s="1799"/>
      <c r="J142" s="1798">
        <v>2245042017</v>
      </c>
      <c r="K142" s="1799"/>
      <c r="L142" s="1799"/>
      <c r="M142" s="1798">
        <v>2245382017</v>
      </c>
      <c r="O142" s="1361"/>
    </row>
    <row r="143" spans="1:15">
      <c r="A143" s="1376">
        <f t="shared" si="2"/>
        <v>10</v>
      </c>
      <c r="B143" s="2386" t="s">
        <v>2911</v>
      </c>
      <c r="C143" s="1797" t="s">
        <v>838</v>
      </c>
      <c r="D143" s="1799"/>
      <c r="E143" s="1798">
        <v>16300336</v>
      </c>
      <c r="F143" s="1799"/>
      <c r="G143" s="1799"/>
      <c r="H143" s="1799"/>
      <c r="I143" s="1799"/>
      <c r="J143" s="1798">
        <v>74952299</v>
      </c>
      <c r="K143" s="1799"/>
      <c r="L143" s="1799"/>
      <c r="M143" s="1798">
        <v>91252635</v>
      </c>
      <c r="O143" s="1361"/>
    </row>
    <row r="144" spans="1:15">
      <c r="A144" s="1376">
        <f t="shared" si="2"/>
        <v>10</v>
      </c>
      <c r="B144" s="2386" t="s">
        <v>2912</v>
      </c>
      <c r="C144" s="1797" t="s">
        <v>2275</v>
      </c>
      <c r="D144" s="1799"/>
      <c r="E144" s="1799"/>
      <c r="F144" s="1799"/>
      <c r="G144" s="1799"/>
      <c r="H144" s="1799"/>
      <c r="I144" s="1799"/>
      <c r="J144" s="1798">
        <v>19551464</v>
      </c>
      <c r="K144" s="1799"/>
      <c r="L144" s="1799"/>
      <c r="M144" s="1798">
        <v>19551464</v>
      </c>
      <c r="O144" s="1361"/>
    </row>
    <row r="145" spans="1:15">
      <c r="A145" s="1376">
        <f t="shared" si="2"/>
        <v>10</v>
      </c>
      <c r="B145" s="2386" t="s">
        <v>2913</v>
      </c>
      <c r="C145" s="1797" t="s">
        <v>839</v>
      </c>
      <c r="D145" s="1799"/>
      <c r="E145" s="1798">
        <v>978286</v>
      </c>
      <c r="F145" s="1799"/>
      <c r="G145" s="1799"/>
      <c r="H145" s="1799"/>
      <c r="I145" s="1799"/>
      <c r="J145" s="1798">
        <v>96949266</v>
      </c>
      <c r="K145" s="1799"/>
      <c r="L145" s="1799"/>
      <c r="M145" s="1798">
        <v>97927552</v>
      </c>
      <c r="O145" s="1361"/>
    </row>
    <row r="146" spans="1:15">
      <c r="A146" s="1376">
        <f t="shared" si="2"/>
        <v>10</v>
      </c>
      <c r="B146" s="2386" t="s">
        <v>2914</v>
      </c>
      <c r="C146" s="1797" t="s">
        <v>840</v>
      </c>
      <c r="D146" s="1798">
        <v>13995288</v>
      </c>
      <c r="E146" s="1798">
        <v>29629844</v>
      </c>
      <c r="F146" s="1798">
        <v>2242318</v>
      </c>
      <c r="G146" s="1798">
        <v>263895</v>
      </c>
      <c r="H146" s="1798">
        <v>4023045</v>
      </c>
      <c r="I146" s="1799"/>
      <c r="J146" s="1798">
        <v>820250833</v>
      </c>
      <c r="K146" s="1798">
        <v>42502</v>
      </c>
      <c r="L146" s="1799"/>
      <c r="M146" s="1798">
        <v>870447725</v>
      </c>
      <c r="O146" s="1361"/>
    </row>
    <row r="147" spans="1:15">
      <c r="A147" s="1376">
        <f t="shared" si="2"/>
        <v>10</v>
      </c>
      <c r="B147" s="2386" t="s">
        <v>2915</v>
      </c>
      <c r="C147" s="1797" t="s">
        <v>841</v>
      </c>
      <c r="D147" s="1798">
        <v>-10660320</v>
      </c>
      <c r="E147" s="1798">
        <v>-2885914</v>
      </c>
      <c r="F147" s="1798">
        <v>-8836338</v>
      </c>
      <c r="G147" s="1798">
        <v>-730230</v>
      </c>
      <c r="H147" s="1798">
        <v>-1439855</v>
      </c>
      <c r="I147" s="1798">
        <v>-27442</v>
      </c>
      <c r="J147" s="1798">
        <v>-22736281</v>
      </c>
      <c r="K147" s="1799"/>
      <c r="L147" s="1799"/>
      <c r="M147" s="1798">
        <v>-47316380</v>
      </c>
      <c r="O147" s="1361"/>
    </row>
    <row r="148" spans="1:15">
      <c r="A148" s="1376">
        <f t="shared" si="2"/>
        <v>10</v>
      </c>
      <c r="B148" s="2386" t="s">
        <v>2916</v>
      </c>
      <c r="C148" s="1797" t="s">
        <v>844</v>
      </c>
      <c r="D148" s="1799"/>
      <c r="E148" s="1799"/>
      <c r="F148" s="1799"/>
      <c r="G148" s="1799"/>
      <c r="H148" s="1799"/>
      <c r="I148" s="1799"/>
      <c r="J148" s="1798">
        <v>465742630</v>
      </c>
      <c r="K148" s="1799"/>
      <c r="L148" s="1799"/>
      <c r="M148" s="1798">
        <v>465742630</v>
      </c>
      <c r="O148" s="1361"/>
    </row>
    <row r="149" spans="1:15">
      <c r="A149" s="1376">
        <f t="shared" si="2"/>
        <v>10</v>
      </c>
      <c r="B149" s="2386" t="s">
        <v>2917</v>
      </c>
      <c r="C149" s="1797" t="s">
        <v>845</v>
      </c>
      <c r="D149" s="1798">
        <v>320143569</v>
      </c>
      <c r="E149" s="1798">
        <v>539708322</v>
      </c>
      <c r="F149" s="1798">
        <v>51951458</v>
      </c>
      <c r="G149" s="1798">
        <v>24823632</v>
      </c>
      <c r="H149" s="1798">
        <v>87429264</v>
      </c>
      <c r="I149" s="1798">
        <v>8115264</v>
      </c>
      <c r="J149" s="1798">
        <v>505028751</v>
      </c>
      <c r="K149" s="1798">
        <v>3313629</v>
      </c>
      <c r="L149" s="1799"/>
      <c r="M149" s="1798">
        <v>1540513889</v>
      </c>
      <c r="O149" s="1361"/>
    </row>
    <row r="150" spans="1:15">
      <c r="A150" s="1376">
        <f t="shared" si="2"/>
        <v>10</v>
      </c>
      <c r="B150" s="2386" t="s">
        <v>2918</v>
      </c>
      <c r="C150" s="1797" t="s">
        <v>846</v>
      </c>
      <c r="D150" s="1799"/>
      <c r="E150" s="1799"/>
      <c r="F150" s="1798">
        <v>14124212</v>
      </c>
      <c r="G150" s="1798">
        <v>2779606</v>
      </c>
      <c r="H150" s="1798">
        <v>3721875</v>
      </c>
      <c r="I150" s="1799"/>
      <c r="J150" s="1798">
        <v>179438942</v>
      </c>
      <c r="K150" s="1798">
        <v>18296702</v>
      </c>
      <c r="L150" s="1799"/>
      <c r="M150" s="1798">
        <v>218361337</v>
      </c>
      <c r="O150" s="1361"/>
    </row>
    <row r="151" spans="1:15">
      <c r="A151" s="1376">
        <f t="shared" si="2"/>
        <v>10</v>
      </c>
      <c r="B151" s="2386" t="s">
        <v>2919</v>
      </c>
      <c r="C151" s="1797" t="s">
        <v>847</v>
      </c>
      <c r="D151" s="1798">
        <v>105373924</v>
      </c>
      <c r="E151" s="1798">
        <v>352252582</v>
      </c>
      <c r="F151" s="1798">
        <v>297264</v>
      </c>
      <c r="G151" s="1798">
        <v>58252930</v>
      </c>
      <c r="H151" s="1798">
        <v>9857310</v>
      </c>
      <c r="I151" s="1799"/>
      <c r="J151" s="1798">
        <v>838835354</v>
      </c>
      <c r="K151" s="1798">
        <v>49319680</v>
      </c>
      <c r="L151" s="1799"/>
      <c r="M151" s="1798">
        <v>1414189044</v>
      </c>
      <c r="O151" s="1361"/>
    </row>
    <row r="152" spans="1:15">
      <c r="A152" s="1376">
        <f t="shared" si="2"/>
        <v>10</v>
      </c>
      <c r="B152" s="2386" t="s">
        <v>2920</v>
      </c>
      <c r="C152" s="1797" t="s">
        <v>848</v>
      </c>
      <c r="D152" s="1799"/>
      <c r="E152" s="1798">
        <v>4405808</v>
      </c>
      <c r="F152" s="1798">
        <v>12018225</v>
      </c>
      <c r="G152" s="1798">
        <v>3284171</v>
      </c>
      <c r="H152" s="1798">
        <v>375598529</v>
      </c>
      <c r="I152" s="1799"/>
      <c r="J152" s="1798">
        <v>34852239</v>
      </c>
      <c r="K152" s="1798">
        <v>285402</v>
      </c>
      <c r="L152" s="1799"/>
      <c r="M152" s="1798">
        <v>430444374</v>
      </c>
      <c r="O152" s="1361"/>
    </row>
    <row r="153" spans="1:15">
      <c r="A153" s="1376">
        <f t="shared" si="2"/>
        <v>10</v>
      </c>
      <c r="B153" s="2386" t="s">
        <v>2921</v>
      </c>
      <c r="C153" s="1797" t="s">
        <v>849</v>
      </c>
      <c r="D153" s="1798">
        <v>3783318</v>
      </c>
      <c r="E153" s="1798">
        <v>8291283</v>
      </c>
      <c r="F153" s="1798">
        <v>142807056</v>
      </c>
      <c r="G153" s="1798">
        <v>73003109</v>
      </c>
      <c r="H153" s="1798">
        <v>205057021</v>
      </c>
      <c r="I153" s="1798">
        <v>1192768</v>
      </c>
      <c r="J153" s="1798">
        <v>955730873</v>
      </c>
      <c r="K153" s="1798">
        <v>32515072</v>
      </c>
      <c r="L153" s="1798">
        <v>-549734</v>
      </c>
      <c r="M153" s="1798">
        <v>1421830766</v>
      </c>
      <c r="O153" s="1361"/>
    </row>
    <row r="154" spans="1:15">
      <c r="A154" s="1376">
        <f t="shared" si="2"/>
        <v>10</v>
      </c>
      <c r="B154" s="2386" t="s">
        <v>2922</v>
      </c>
      <c r="C154" s="1797" t="s">
        <v>2028</v>
      </c>
      <c r="D154" s="1798">
        <v>139692182</v>
      </c>
      <c r="E154" s="1798">
        <v>634831989</v>
      </c>
      <c r="F154" s="1799"/>
      <c r="G154" s="1799"/>
      <c r="H154" s="1798">
        <v>21245955</v>
      </c>
      <c r="I154" s="1799"/>
      <c r="J154" s="1798">
        <v>2237259417</v>
      </c>
      <c r="K154" s="1799"/>
      <c r="L154" s="1799"/>
      <c r="M154" s="1798">
        <v>3033029543</v>
      </c>
      <c r="O154" s="1361"/>
    </row>
    <row r="155" spans="1:15">
      <c r="A155" s="1376">
        <f t="shared" si="2"/>
        <v>10</v>
      </c>
      <c r="B155" s="2386" t="s">
        <v>2923</v>
      </c>
      <c r="C155" s="1797" t="s">
        <v>850</v>
      </c>
      <c r="D155" s="1799"/>
      <c r="E155" s="1799"/>
      <c r="F155" s="1799"/>
      <c r="G155" s="1799"/>
      <c r="H155" s="1799"/>
      <c r="I155" s="1799"/>
      <c r="J155" s="1798">
        <v>40886996</v>
      </c>
      <c r="K155" s="1798">
        <v>71266645</v>
      </c>
      <c r="L155" s="1799"/>
      <c r="M155" s="1798">
        <v>112153641</v>
      </c>
      <c r="O155" s="1361"/>
    </row>
    <row r="156" spans="1:15">
      <c r="A156" s="1376">
        <f t="shared" si="2"/>
        <v>10</v>
      </c>
      <c r="B156" s="2386" t="s">
        <v>2924</v>
      </c>
      <c r="C156" s="1797" t="s">
        <v>851</v>
      </c>
      <c r="D156" s="1799"/>
      <c r="E156" s="1799"/>
      <c r="F156" s="1799"/>
      <c r="G156" s="1799"/>
      <c r="H156" s="1799"/>
      <c r="I156" s="1799"/>
      <c r="J156" s="1798">
        <v>473871474</v>
      </c>
      <c r="K156" s="1798">
        <v>577566852</v>
      </c>
      <c r="L156" s="1799"/>
      <c r="M156" s="1798">
        <v>1051438326</v>
      </c>
      <c r="O156" s="1361"/>
    </row>
    <row r="157" spans="1:15">
      <c r="A157" s="1376">
        <f t="shared" si="2"/>
        <v>10</v>
      </c>
      <c r="B157" s="2386" t="s">
        <v>2925</v>
      </c>
      <c r="C157" s="1797" t="s">
        <v>852</v>
      </c>
      <c r="D157" s="1798">
        <v>100477426</v>
      </c>
      <c r="E157" s="1798">
        <v>217185380</v>
      </c>
      <c r="F157" s="1798">
        <v>29542726</v>
      </c>
      <c r="G157" s="1798">
        <v>20180574</v>
      </c>
      <c r="H157" s="1798">
        <v>26928970</v>
      </c>
      <c r="I157" s="1798">
        <v>12702880</v>
      </c>
      <c r="J157" s="1798">
        <v>2705597512</v>
      </c>
      <c r="K157" s="1798">
        <v>56353742</v>
      </c>
      <c r="L157" s="1799"/>
      <c r="M157" s="1798">
        <v>3168969210</v>
      </c>
      <c r="O157" s="1361"/>
    </row>
    <row r="158" spans="1:15">
      <c r="A158" s="1376">
        <f t="shared" si="2"/>
        <v>10</v>
      </c>
      <c r="B158" s="2386" t="s">
        <v>2926</v>
      </c>
      <c r="C158" s="1797" t="s">
        <v>2663</v>
      </c>
      <c r="D158" s="1799"/>
      <c r="E158" s="1799"/>
      <c r="F158" s="1799"/>
      <c r="G158" s="1799"/>
      <c r="H158" s="1799"/>
      <c r="I158" s="1799"/>
      <c r="J158" s="1798">
        <v>3237918</v>
      </c>
      <c r="K158" s="1799"/>
      <c r="L158" s="1799"/>
      <c r="M158" s="1798">
        <v>3237918</v>
      </c>
      <c r="O158" s="1361"/>
    </row>
    <row r="159" spans="1:15">
      <c r="A159" s="1376">
        <f t="shared" si="2"/>
        <v>10</v>
      </c>
      <c r="B159" s="2386" t="s">
        <v>2927</v>
      </c>
      <c r="C159" s="1797" t="s">
        <v>853</v>
      </c>
      <c r="D159" s="1798">
        <v>50024</v>
      </c>
      <c r="E159" s="1799"/>
      <c r="F159" s="1798">
        <v>127395</v>
      </c>
      <c r="G159" s="1799"/>
      <c r="H159" s="1798">
        <v>2224438</v>
      </c>
      <c r="I159" s="1799"/>
      <c r="J159" s="1798">
        <v>16362828</v>
      </c>
      <c r="K159" s="1799"/>
      <c r="L159" s="1799"/>
      <c r="M159" s="1798">
        <v>18764685</v>
      </c>
      <c r="O159" s="1361"/>
    </row>
    <row r="160" spans="1:15">
      <c r="A160" s="1376">
        <f t="shared" si="2"/>
        <v>10</v>
      </c>
      <c r="B160" s="2386" t="s">
        <v>2928</v>
      </c>
      <c r="C160" s="1797" t="s">
        <v>854</v>
      </c>
      <c r="D160" s="1798">
        <v>-3202120</v>
      </c>
      <c r="E160" s="1798">
        <v>-5038500</v>
      </c>
      <c r="F160" s="1798">
        <v>15865020</v>
      </c>
      <c r="G160" s="1798">
        <v>6385085</v>
      </c>
      <c r="H160" s="1798">
        <v>16546272</v>
      </c>
      <c r="I160" s="1798">
        <v>1241150</v>
      </c>
      <c r="J160" s="1798">
        <v>1679690631</v>
      </c>
      <c r="K160" s="1798">
        <v>8375222</v>
      </c>
      <c r="L160" s="1799"/>
      <c r="M160" s="1798">
        <v>1719862760</v>
      </c>
      <c r="O160" s="1361"/>
    </row>
    <row r="161" spans="1:15">
      <c r="A161" s="1376">
        <f t="shared" si="2"/>
        <v>10</v>
      </c>
      <c r="B161" s="2386" t="s">
        <v>2929</v>
      </c>
      <c r="C161" s="1797" t="s">
        <v>855</v>
      </c>
      <c r="D161" s="1798">
        <v>49544094</v>
      </c>
      <c r="E161" s="1798">
        <v>667045484</v>
      </c>
      <c r="F161" s="1798">
        <v>7042330</v>
      </c>
      <c r="G161" s="1798">
        <v>28749523</v>
      </c>
      <c r="H161" s="1798">
        <v>4067039</v>
      </c>
      <c r="I161" s="1799"/>
      <c r="J161" s="1798">
        <v>1808220294</v>
      </c>
      <c r="K161" s="1799"/>
      <c r="L161" s="1799"/>
      <c r="M161" s="1798">
        <v>2564668764</v>
      </c>
      <c r="O161" s="1361"/>
    </row>
    <row r="162" spans="1:15">
      <c r="A162" s="1376">
        <f t="shared" si="2"/>
        <v>10</v>
      </c>
      <c r="B162" s="2386" t="s">
        <v>2930</v>
      </c>
      <c r="C162" s="1797" t="s">
        <v>856</v>
      </c>
      <c r="D162" s="1798">
        <v>10222837</v>
      </c>
      <c r="E162" s="1798">
        <v>107752031</v>
      </c>
      <c r="F162" s="1798">
        <v>61181118</v>
      </c>
      <c r="G162" s="1798">
        <v>107640000</v>
      </c>
      <c r="H162" s="1798">
        <v>3186828</v>
      </c>
      <c r="I162" s="1798">
        <v>407554283</v>
      </c>
      <c r="J162" s="1798">
        <v>2069506742</v>
      </c>
      <c r="K162" s="1799"/>
      <c r="L162" s="1798">
        <v>-490835190</v>
      </c>
      <c r="M162" s="1798">
        <v>2276208649</v>
      </c>
      <c r="O162" s="1361"/>
    </row>
    <row r="163" spans="1:15">
      <c r="A163" s="1376">
        <f t="shared" si="2"/>
        <v>10</v>
      </c>
      <c r="B163" s="2386" t="s">
        <v>2931</v>
      </c>
      <c r="C163" s="1797" t="s">
        <v>857</v>
      </c>
      <c r="D163" s="1799"/>
      <c r="E163" s="1798">
        <v>184461091</v>
      </c>
      <c r="F163" s="1798">
        <v>37936626</v>
      </c>
      <c r="G163" s="1798">
        <v>52289883</v>
      </c>
      <c r="H163" s="1798">
        <v>77106783</v>
      </c>
      <c r="I163" s="1799"/>
      <c r="J163" s="1798">
        <v>1156466674</v>
      </c>
      <c r="K163" s="1799"/>
      <c r="L163" s="1799"/>
      <c r="M163" s="1798">
        <v>1508261057</v>
      </c>
      <c r="O163" s="1361"/>
    </row>
    <row r="164" spans="1:15">
      <c r="A164" s="1376">
        <f t="shared" si="2"/>
        <v>10</v>
      </c>
      <c r="B164" s="2386" t="s">
        <v>2932</v>
      </c>
      <c r="C164" s="1797" t="s">
        <v>858</v>
      </c>
      <c r="D164" s="1798">
        <v>234825</v>
      </c>
      <c r="E164" s="1798">
        <v>4591298</v>
      </c>
      <c r="F164" s="1798">
        <v>11438269</v>
      </c>
      <c r="G164" s="1798">
        <v>5343799</v>
      </c>
      <c r="H164" s="1798">
        <v>22784712</v>
      </c>
      <c r="I164" s="1799"/>
      <c r="J164" s="1798">
        <v>476204774</v>
      </c>
      <c r="K164" s="1798">
        <v>877265</v>
      </c>
      <c r="L164" s="1799"/>
      <c r="M164" s="1798">
        <v>521474942</v>
      </c>
      <c r="O164" s="1361"/>
    </row>
    <row r="165" spans="1:15">
      <c r="A165" s="1376">
        <f t="shared" si="2"/>
        <v>10</v>
      </c>
      <c r="B165" s="2386" t="s">
        <v>2933</v>
      </c>
      <c r="C165" s="1797" t="s">
        <v>859</v>
      </c>
      <c r="D165" s="1798">
        <v>241158</v>
      </c>
      <c r="E165" s="1798">
        <v>2761765</v>
      </c>
      <c r="F165" s="1798">
        <v>852663</v>
      </c>
      <c r="G165" s="1798">
        <v>7360014</v>
      </c>
      <c r="H165" s="1798">
        <v>8548085</v>
      </c>
      <c r="I165" s="1799"/>
      <c r="J165" s="1798">
        <v>37056969</v>
      </c>
      <c r="K165" s="1799"/>
      <c r="L165" s="1799"/>
      <c r="M165" s="1798">
        <v>56820654</v>
      </c>
      <c r="O165" s="1361"/>
    </row>
    <row r="166" spans="1:15">
      <c r="A166" s="1376">
        <f t="shared" si="2"/>
        <v>10</v>
      </c>
      <c r="B166" s="2386" t="s">
        <v>2934</v>
      </c>
      <c r="C166" s="1797" t="s">
        <v>860</v>
      </c>
      <c r="D166" s="1798">
        <v>31745077</v>
      </c>
      <c r="E166" s="1798">
        <v>102873221</v>
      </c>
      <c r="F166" s="1798">
        <v>103322440</v>
      </c>
      <c r="G166" s="1798">
        <v>39726681</v>
      </c>
      <c r="H166" s="1798">
        <v>87196237</v>
      </c>
      <c r="I166" s="1799"/>
      <c r="J166" s="1798">
        <v>1494690465</v>
      </c>
      <c r="K166" s="1799"/>
      <c r="L166" s="1799"/>
      <c r="M166" s="1798">
        <v>1859554121</v>
      </c>
      <c r="O166" s="1361"/>
    </row>
    <row r="167" spans="1:15">
      <c r="A167" s="1376">
        <f t="shared" si="2"/>
        <v>10</v>
      </c>
      <c r="B167" s="2386" t="s">
        <v>2935</v>
      </c>
      <c r="C167" s="1797" t="s">
        <v>861</v>
      </c>
      <c r="D167" s="1798">
        <v>84108016</v>
      </c>
      <c r="E167" s="1798">
        <v>407880317</v>
      </c>
      <c r="F167" s="1798">
        <v>60359019</v>
      </c>
      <c r="G167" s="1798">
        <v>51028396</v>
      </c>
      <c r="H167" s="1798">
        <v>39097223</v>
      </c>
      <c r="I167" s="1798">
        <v>8468529</v>
      </c>
      <c r="J167" s="1798">
        <v>6832872853</v>
      </c>
      <c r="K167" s="1798">
        <v>135277244</v>
      </c>
      <c r="L167" s="1799"/>
      <c r="M167" s="1798">
        <v>7619091597</v>
      </c>
      <c r="O167" s="1361"/>
    </row>
    <row r="168" spans="1:15">
      <c r="A168" s="1376">
        <f t="shared" si="2"/>
        <v>10</v>
      </c>
      <c r="B168" s="2386" t="s">
        <v>2936</v>
      </c>
      <c r="C168" s="1797" t="s">
        <v>862</v>
      </c>
      <c r="D168" s="1798">
        <v>9228756</v>
      </c>
      <c r="E168" s="1798">
        <v>197589457</v>
      </c>
      <c r="F168" s="1798">
        <v>37161408</v>
      </c>
      <c r="G168" s="1798">
        <v>23116737</v>
      </c>
      <c r="H168" s="1798">
        <v>45185413</v>
      </c>
      <c r="I168" s="1799"/>
      <c r="J168" s="1798">
        <v>3382240624</v>
      </c>
      <c r="K168" s="1798">
        <v>7191361</v>
      </c>
      <c r="L168" s="1799"/>
      <c r="M168" s="1798">
        <v>3701713756</v>
      </c>
      <c r="O168" s="1361"/>
    </row>
    <row r="169" spans="1:15">
      <c r="A169" s="1376">
        <f t="shared" si="2"/>
        <v>10</v>
      </c>
      <c r="B169" s="2386" t="s">
        <v>2937</v>
      </c>
      <c r="C169" s="1797" t="s">
        <v>863</v>
      </c>
      <c r="D169" s="1798">
        <v>26546</v>
      </c>
      <c r="E169" s="1798">
        <v>66646521</v>
      </c>
      <c r="F169" s="1799"/>
      <c r="G169" s="1798">
        <v>10775339</v>
      </c>
      <c r="H169" s="1798">
        <v>36177873</v>
      </c>
      <c r="I169" s="1799"/>
      <c r="J169" s="1798">
        <v>264294674</v>
      </c>
      <c r="K169" s="1799"/>
      <c r="L169" s="1799"/>
      <c r="M169" s="1798">
        <v>377920953</v>
      </c>
      <c r="O169" s="1361"/>
    </row>
    <row r="170" spans="1:15">
      <c r="A170" s="1376">
        <f t="shared" si="2"/>
        <v>10</v>
      </c>
      <c r="B170" s="2386" t="s">
        <v>2938</v>
      </c>
      <c r="C170" s="1797" t="s">
        <v>864</v>
      </c>
      <c r="D170" s="1798">
        <v>1686883</v>
      </c>
      <c r="E170" s="1798">
        <v>23217378</v>
      </c>
      <c r="F170" s="1799"/>
      <c r="G170" s="1799"/>
      <c r="H170" s="1799"/>
      <c r="I170" s="1799"/>
      <c r="J170" s="1798">
        <v>291649244</v>
      </c>
      <c r="K170" s="1799"/>
      <c r="L170" s="1799"/>
      <c r="M170" s="1798">
        <v>316553505</v>
      </c>
      <c r="O170" s="1361"/>
    </row>
    <row r="171" spans="1:15">
      <c r="A171" s="1376">
        <f t="shared" si="2"/>
        <v>10</v>
      </c>
      <c r="B171" s="2386" t="s">
        <v>2939</v>
      </c>
      <c r="C171" s="1797" t="s">
        <v>865</v>
      </c>
      <c r="D171" s="1798">
        <v>55189974</v>
      </c>
      <c r="E171" s="1798">
        <v>132268149</v>
      </c>
      <c r="F171" s="1799"/>
      <c r="G171" s="1799"/>
      <c r="H171" s="1799"/>
      <c r="I171" s="1799"/>
      <c r="J171" s="1798">
        <v>624802584</v>
      </c>
      <c r="K171" s="1799"/>
      <c r="L171" s="1799"/>
      <c r="M171" s="1798">
        <v>812260707</v>
      </c>
      <c r="O171" s="1361"/>
    </row>
    <row r="172" spans="1:15">
      <c r="A172" s="1376">
        <f t="shared" si="2"/>
        <v>10</v>
      </c>
      <c r="B172" s="2386" t="s">
        <v>2940</v>
      </c>
      <c r="C172" s="1797" t="s">
        <v>866</v>
      </c>
      <c r="D172" s="1798">
        <v>18997852</v>
      </c>
      <c r="E172" s="1798">
        <v>141698066</v>
      </c>
      <c r="F172" s="1799"/>
      <c r="G172" s="1799"/>
      <c r="H172" s="1799"/>
      <c r="I172" s="1799"/>
      <c r="J172" s="1798">
        <v>1380367086</v>
      </c>
      <c r="K172" s="1799"/>
      <c r="L172" s="1799"/>
      <c r="M172" s="1798">
        <v>1541063004</v>
      </c>
      <c r="O172" s="1361"/>
    </row>
    <row r="173" spans="1:15">
      <c r="A173" s="1376">
        <f t="shared" si="2"/>
        <v>10</v>
      </c>
      <c r="B173" s="2386" t="s">
        <v>2941</v>
      </c>
      <c r="C173" s="1797" t="s">
        <v>867</v>
      </c>
      <c r="D173" s="1798">
        <v>155082040</v>
      </c>
      <c r="E173" s="1798">
        <v>370462889</v>
      </c>
      <c r="F173" s="1798">
        <v>475159630</v>
      </c>
      <c r="G173" s="1799"/>
      <c r="H173" s="1799"/>
      <c r="I173" s="1799"/>
      <c r="J173" s="1798">
        <v>2715327525</v>
      </c>
      <c r="K173" s="1799"/>
      <c r="L173" s="1798">
        <v>-3716032084</v>
      </c>
      <c r="M173" s="1800">
        <v>0</v>
      </c>
      <c r="O173" s="1361"/>
    </row>
    <row r="174" spans="1:15">
      <c r="A174" s="1376">
        <f t="shared" si="2"/>
        <v>10</v>
      </c>
      <c r="B174" s="2386" t="s">
        <v>2942</v>
      </c>
      <c r="C174" s="1797" t="s">
        <v>868</v>
      </c>
      <c r="D174" s="1798">
        <v>7849572</v>
      </c>
      <c r="E174" s="1798">
        <v>24014978</v>
      </c>
      <c r="F174" s="1798">
        <v>75266944</v>
      </c>
      <c r="G174" s="1798">
        <v>923766</v>
      </c>
      <c r="H174" s="1798">
        <v>548852973</v>
      </c>
      <c r="I174" s="1799"/>
      <c r="J174" s="1798">
        <v>492728235</v>
      </c>
      <c r="K174" s="1799"/>
      <c r="L174" s="1798">
        <v>-43006242</v>
      </c>
      <c r="M174" s="1798">
        <v>1106630226</v>
      </c>
      <c r="O174" s="1361"/>
    </row>
    <row r="175" spans="1:15">
      <c r="A175" s="1376">
        <f t="shared" si="2"/>
        <v>10</v>
      </c>
      <c r="B175" s="2386" t="s">
        <v>2943</v>
      </c>
      <c r="C175" s="1797" t="s">
        <v>869</v>
      </c>
      <c r="D175" s="1798">
        <v>28925046</v>
      </c>
      <c r="E175" s="1798">
        <v>134543792</v>
      </c>
      <c r="F175" s="1799"/>
      <c r="G175" s="1799"/>
      <c r="H175" s="1799"/>
      <c r="I175" s="1799"/>
      <c r="J175" s="1798">
        <v>1263296691</v>
      </c>
      <c r="K175" s="1799"/>
      <c r="L175" s="1799"/>
      <c r="M175" s="1798">
        <v>1426765529</v>
      </c>
      <c r="O175" s="1361"/>
    </row>
    <row r="176" spans="1:15">
      <c r="A176" s="1376">
        <f t="shared" si="2"/>
        <v>10</v>
      </c>
      <c r="B176" s="2386" t="s">
        <v>2944</v>
      </c>
      <c r="C176" s="1797" t="s">
        <v>870</v>
      </c>
      <c r="D176" s="1798">
        <v>3800074</v>
      </c>
      <c r="E176" s="1798">
        <v>-7373146</v>
      </c>
      <c r="F176" s="1799"/>
      <c r="G176" s="1799"/>
      <c r="H176" s="1799"/>
      <c r="I176" s="1799"/>
      <c r="J176" s="1798">
        <v>254591096</v>
      </c>
      <c r="K176" s="1799"/>
      <c r="L176" s="1799"/>
      <c r="M176" s="1798">
        <v>251018024</v>
      </c>
      <c r="O176" s="1361"/>
    </row>
    <row r="177" spans="1:15">
      <c r="A177" s="1376">
        <f t="shared" si="2"/>
        <v>10</v>
      </c>
      <c r="B177" s="2386" t="s">
        <v>2945</v>
      </c>
      <c r="C177" s="1797" t="s">
        <v>871</v>
      </c>
      <c r="D177" s="1798">
        <v>2832335</v>
      </c>
      <c r="E177" s="1798">
        <v>44558105</v>
      </c>
      <c r="F177" s="1799"/>
      <c r="G177" s="1799"/>
      <c r="H177" s="1799"/>
      <c r="I177" s="1799"/>
      <c r="J177" s="1798">
        <v>603856115</v>
      </c>
      <c r="K177" s="1799"/>
      <c r="L177" s="1799"/>
      <c r="M177" s="1798">
        <v>651246555</v>
      </c>
      <c r="O177" s="1361"/>
    </row>
    <row r="178" spans="1:15">
      <c r="A178" s="1376">
        <f t="shared" si="2"/>
        <v>10</v>
      </c>
      <c r="B178" s="2386" t="s">
        <v>2946</v>
      </c>
      <c r="C178" s="1797" t="s">
        <v>872</v>
      </c>
      <c r="D178" s="1798">
        <v>20477180</v>
      </c>
      <c r="E178" s="1798">
        <v>151841528</v>
      </c>
      <c r="F178" s="1799"/>
      <c r="G178" s="1799"/>
      <c r="H178" s="1799"/>
      <c r="I178" s="1799"/>
      <c r="J178" s="1798">
        <v>2079708302</v>
      </c>
      <c r="K178" s="1799"/>
      <c r="L178" s="1799"/>
      <c r="M178" s="1798">
        <v>2252027010</v>
      </c>
      <c r="O178" s="1361"/>
    </row>
    <row r="179" spans="1:15">
      <c r="A179" s="1376">
        <f t="shared" si="2"/>
        <v>10</v>
      </c>
      <c r="B179" s="2386" t="s">
        <v>2947</v>
      </c>
      <c r="C179" s="1797" t="s">
        <v>873</v>
      </c>
      <c r="D179" s="1798">
        <v>51752560</v>
      </c>
      <c r="E179" s="1798">
        <v>285454343</v>
      </c>
      <c r="F179" s="1799"/>
      <c r="G179" s="1799"/>
      <c r="H179" s="1799"/>
      <c r="I179" s="1799"/>
      <c r="J179" s="1798">
        <v>3201708388</v>
      </c>
      <c r="K179" s="1799"/>
      <c r="L179" s="1799"/>
      <c r="M179" s="1798">
        <v>3538915291</v>
      </c>
      <c r="O179" s="1361"/>
    </row>
    <row r="180" spans="1:15">
      <c r="A180" s="1376">
        <f t="shared" si="2"/>
        <v>10</v>
      </c>
      <c r="B180" s="2386" t="s">
        <v>2948</v>
      </c>
      <c r="C180" s="1797" t="s">
        <v>874</v>
      </c>
      <c r="D180" s="1798">
        <v>36730491</v>
      </c>
      <c r="E180" s="1798">
        <v>299703706</v>
      </c>
      <c r="F180" s="1798">
        <v>533178126</v>
      </c>
      <c r="G180" s="1798">
        <v>418668193</v>
      </c>
      <c r="H180" s="1798">
        <v>849172706</v>
      </c>
      <c r="I180" s="1798">
        <v>6121079</v>
      </c>
      <c r="J180" s="1798">
        <v>4944559105</v>
      </c>
      <c r="K180" s="1798">
        <v>-1800000</v>
      </c>
      <c r="L180" s="1798">
        <v>-105687537</v>
      </c>
      <c r="M180" s="1798">
        <v>6980645869</v>
      </c>
      <c r="O180" s="1361"/>
    </row>
    <row r="181" spans="1:15">
      <c r="A181" s="1376">
        <f t="shared" si="2"/>
        <v>10</v>
      </c>
      <c r="B181" s="2386" t="s">
        <v>2949</v>
      </c>
      <c r="C181" s="1797" t="s">
        <v>875</v>
      </c>
      <c r="D181" s="1798">
        <v>7540000</v>
      </c>
      <c r="E181" s="1798">
        <v>171357660</v>
      </c>
      <c r="F181" s="1798">
        <v>7046315</v>
      </c>
      <c r="G181" s="1798">
        <v>49896289</v>
      </c>
      <c r="H181" s="1798">
        <v>806190</v>
      </c>
      <c r="I181" s="1799"/>
      <c r="J181" s="1798">
        <v>1880675559</v>
      </c>
      <c r="K181" s="1799"/>
      <c r="L181" s="1799"/>
      <c r="M181" s="1798">
        <v>2117322013</v>
      </c>
      <c r="O181" s="1361"/>
    </row>
    <row r="182" spans="1:15">
      <c r="A182" s="1376">
        <f t="shared" si="2"/>
        <v>10</v>
      </c>
      <c r="B182" s="2386" t="s">
        <v>2950</v>
      </c>
      <c r="C182" s="1797" t="s">
        <v>876</v>
      </c>
      <c r="D182" s="1798">
        <v>2926322</v>
      </c>
      <c r="E182" s="1798">
        <v>68458073</v>
      </c>
      <c r="F182" s="1798">
        <v>58720660</v>
      </c>
      <c r="G182" s="1799"/>
      <c r="H182" s="1799"/>
      <c r="I182" s="1798">
        <v>9774761</v>
      </c>
      <c r="J182" s="1799"/>
      <c r="K182" s="1798">
        <v>44399529</v>
      </c>
      <c r="L182" s="1798">
        <v>-139879816</v>
      </c>
      <c r="M182" s="1798">
        <v>44399529</v>
      </c>
      <c r="O182" s="1361"/>
    </row>
    <row r="183" spans="1:15">
      <c r="A183" s="1376">
        <f t="shared" si="2"/>
        <v>10</v>
      </c>
      <c r="B183" s="2386" t="s">
        <v>2951</v>
      </c>
      <c r="C183" s="1797" t="s">
        <v>877</v>
      </c>
      <c r="D183" s="1798">
        <v>25146048</v>
      </c>
      <c r="E183" s="1798">
        <v>48195277</v>
      </c>
      <c r="F183" s="1798">
        <v>13695085</v>
      </c>
      <c r="G183" s="1798">
        <v>284315650</v>
      </c>
      <c r="H183" s="1798">
        <v>72323479</v>
      </c>
      <c r="I183" s="1799"/>
      <c r="J183" s="1798">
        <v>504433450</v>
      </c>
      <c r="K183" s="1799"/>
      <c r="L183" s="1799"/>
      <c r="M183" s="1798">
        <v>948108989</v>
      </c>
      <c r="O183" s="1361"/>
    </row>
    <row r="184" spans="1:15">
      <c r="A184" s="1376">
        <f t="shared" si="2"/>
        <v>10</v>
      </c>
      <c r="B184" s="2386" t="s">
        <v>2952</v>
      </c>
      <c r="C184" s="1797" t="s">
        <v>878</v>
      </c>
      <c r="D184" s="1798">
        <v>18464866</v>
      </c>
      <c r="E184" s="1798">
        <v>54406921</v>
      </c>
      <c r="F184" s="1798">
        <v>3928832</v>
      </c>
      <c r="G184" s="1798">
        <v>4469660</v>
      </c>
      <c r="H184" s="1798">
        <v>14813344</v>
      </c>
      <c r="I184" s="1799"/>
      <c r="J184" s="1798">
        <v>684064517</v>
      </c>
      <c r="K184" s="1799"/>
      <c r="L184" s="1799"/>
      <c r="M184" s="1798">
        <v>780148140</v>
      </c>
      <c r="O184" s="1361"/>
    </row>
    <row r="185" spans="1:15">
      <c r="A185" s="1376">
        <f t="shared" si="2"/>
        <v>10</v>
      </c>
      <c r="B185" s="2386" t="s">
        <v>2953</v>
      </c>
      <c r="C185" s="1797" t="s">
        <v>879</v>
      </c>
      <c r="D185" s="1798">
        <v>392817670</v>
      </c>
      <c r="E185" s="1798">
        <v>136194350</v>
      </c>
      <c r="F185" s="1798">
        <v>1834943902</v>
      </c>
      <c r="G185" s="1798">
        <v>10974024</v>
      </c>
      <c r="H185" s="1798">
        <v>30113448</v>
      </c>
      <c r="I185" s="1798">
        <v>1558725</v>
      </c>
      <c r="J185" s="1798">
        <v>3984372615</v>
      </c>
      <c r="K185" s="1799"/>
      <c r="L185" s="1800">
        <v>0</v>
      </c>
      <c r="M185" s="1798">
        <v>6390974734</v>
      </c>
      <c r="O185" s="1361"/>
    </row>
    <row r="186" spans="1:15">
      <c r="A186" s="1376">
        <f t="shared" si="2"/>
        <v>10</v>
      </c>
      <c r="B186" s="2386" t="s">
        <v>2954</v>
      </c>
      <c r="C186" s="1797" t="s">
        <v>880</v>
      </c>
      <c r="D186" s="1798">
        <v>2086351679</v>
      </c>
      <c r="E186" s="1798">
        <v>14374822522</v>
      </c>
      <c r="F186" s="1799"/>
      <c r="G186" s="1799"/>
      <c r="H186" s="1799"/>
      <c r="I186" s="1799"/>
      <c r="J186" s="1798">
        <v>9242829</v>
      </c>
      <c r="K186" s="1799"/>
      <c r="L186" s="1798">
        <v>-16470417030</v>
      </c>
      <c r="M186" s="1800">
        <v>0</v>
      </c>
      <c r="O186" s="1361"/>
    </row>
    <row r="187" spans="1:15">
      <c r="A187" s="1376">
        <f t="shared" si="2"/>
        <v>10</v>
      </c>
      <c r="B187" s="2386" t="s">
        <v>2955</v>
      </c>
      <c r="C187" s="1797" t="s">
        <v>881</v>
      </c>
      <c r="D187" s="1799"/>
      <c r="E187" s="1799"/>
      <c r="F187" s="1799"/>
      <c r="G187" s="1799"/>
      <c r="H187" s="1799"/>
      <c r="I187" s="1799"/>
      <c r="J187" s="1798">
        <v>29216713</v>
      </c>
      <c r="K187" s="1799"/>
      <c r="L187" s="1799"/>
      <c r="M187" s="1798">
        <v>29216713</v>
      </c>
      <c r="O187" s="1361"/>
    </row>
    <row r="188" spans="1:15">
      <c r="A188" s="1376">
        <f t="shared" si="2"/>
        <v>10</v>
      </c>
      <c r="B188" s="2386" t="s">
        <v>2956</v>
      </c>
      <c r="C188" s="1797" t="s">
        <v>882</v>
      </c>
      <c r="D188" s="1799"/>
      <c r="E188" s="1799"/>
      <c r="F188" s="1799"/>
      <c r="G188" s="1799"/>
      <c r="H188" s="1799"/>
      <c r="I188" s="1799"/>
      <c r="J188" s="1798">
        <v>12922225</v>
      </c>
      <c r="K188" s="1799"/>
      <c r="L188" s="1798">
        <v>-12922225</v>
      </c>
      <c r="M188" s="1800">
        <v>0</v>
      </c>
      <c r="O188" s="1361"/>
    </row>
    <row r="189" spans="1:15">
      <c r="A189" s="1376">
        <f t="shared" si="2"/>
        <v>10</v>
      </c>
      <c r="B189" s="2386" t="s">
        <v>2957</v>
      </c>
      <c r="C189" s="1797" t="s">
        <v>883</v>
      </c>
      <c r="D189" s="1798">
        <v>18914317</v>
      </c>
      <c r="E189" s="1799"/>
      <c r="F189" s="1798">
        <v>338556831</v>
      </c>
      <c r="G189" s="1799"/>
      <c r="H189" s="1799"/>
      <c r="I189" s="1799"/>
      <c r="J189" s="1798">
        <v>828505614</v>
      </c>
      <c r="K189" s="1799"/>
      <c r="L189" s="1798">
        <v>-338556831</v>
      </c>
      <c r="M189" s="1798">
        <v>847419931</v>
      </c>
      <c r="O189" s="1361"/>
    </row>
    <row r="190" spans="1:15">
      <c r="A190" s="1376">
        <f t="shared" si="2"/>
        <v>10</v>
      </c>
      <c r="B190" s="2386" t="s">
        <v>2958</v>
      </c>
      <c r="C190" s="1797" t="s">
        <v>884</v>
      </c>
      <c r="D190" s="1799"/>
      <c r="E190" s="1799"/>
      <c r="F190" s="1798">
        <v>9230000</v>
      </c>
      <c r="G190" s="1798">
        <v>431667972</v>
      </c>
      <c r="H190" s="1798">
        <v>64552691</v>
      </c>
      <c r="I190" s="1798">
        <v>372224919</v>
      </c>
      <c r="J190" s="1798">
        <v>265084358</v>
      </c>
      <c r="K190" s="1799"/>
      <c r="L190" s="1800">
        <v>0</v>
      </c>
      <c r="M190" s="1798">
        <v>1142759940</v>
      </c>
      <c r="O190" s="1361"/>
    </row>
    <row r="191" spans="1:15">
      <c r="A191" s="1376">
        <f t="shared" si="2"/>
        <v>10</v>
      </c>
      <c r="B191" s="2386" t="s">
        <v>2959</v>
      </c>
      <c r="C191" s="1797" t="s">
        <v>885</v>
      </c>
      <c r="D191" s="1798">
        <v>-17110952</v>
      </c>
      <c r="E191" s="1798">
        <v>94511801</v>
      </c>
      <c r="F191" s="1798">
        <v>874052698</v>
      </c>
      <c r="G191" s="1799"/>
      <c r="H191" s="1799"/>
      <c r="I191" s="1799"/>
      <c r="J191" s="1798">
        <v>1479889588</v>
      </c>
      <c r="K191" s="1799"/>
      <c r="L191" s="1799"/>
      <c r="M191" s="1798">
        <v>2431343135</v>
      </c>
      <c r="O191" s="1361"/>
    </row>
    <row r="192" spans="1:15">
      <c r="A192" s="1376">
        <f t="shared" si="2"/>
        <v>10</v>
      </c>
      <c r="B192" s="2386" t="s">
        <v>2960</v>
      </c>
      <c r="C192" s="1797" t="s">
        <v>886</v>
      </c>
      <c r="D192" s="1798">
        <v>51804881</v>
      </c>
      <c r="E192" s="1798">
        <v>63204169</v>
      </c>
      <c r="F192" s="1799"/>
      <c r="G192" s="1799"/>
      <c r="H192" s="1799"/>
      <c r="I192" s="1799"/>
      <c r="J192" s="1798">
        <v>888895275</v>
      </c>
      <c r="K192" s="1799"/>
      <c r="L192" s="1799"/>
      <c r="M192" s="1798">
        <v>1003904325</v>
      </c>
      <c r="O192" s="1361"/>
    </row>
    <row r="193" spans="1:15">
      <c r="A193" s="1376">
        <f t="shared" si="2"/>
        <v>10</v>
      </c>
      <c r="B193" s="2386" t="s">
        <v>2961</v>
      </c>
      <c r="C193" s="1797" t="s">
        <v>887</v>
      </c>
      <c r="D193" s="1798">
        <v>31438738</v>
      </c>
      <c r="E193" s="1798">
        <v>83350644</v>
      </c>
      <c r="F193" s="1799"/>
      <c r="G193" s="1799"/>
      <c r="H193" s="1799"/>
      <c r="I193" s="1799"/>
      <c r="J193" s="1798">
        <v>1264362772</v>
      </c>
      <c r="K193" s="1799"/>
      <c r="L193" s="1799"/>
      <c r="M193" s="1798">
        <v>1379152154</v>
      </c>
      <c r="O193" s="1361"/>
    </row>
    <row r="194" spans="1:15">
      <c r="A194" s="1376">
        <f t="shared" si="2"/>
        <v>10</v>
      </c>
      <c r="B194" s="2386" t="s">
        <v>2962</v>
      </c>
      <c r="C194" s="1797" t="s">
        <v>888</v>
      </c>
      <c r="D194" s="1799"/>
      <c r="E194" s="1799"/>
      <c r="F194" s="1799"/>
      <c r="G194" s="1799"/>
      <c r="H194" s="1799"/>
      <c r="I194" s="1799"/>
      <c r="J194" s="1798">
        <v>170021639</v>
      </c>
      <c r="K194" s="1799"/>
      <c r="L194" s="1799"/>
      <c r="M194" s="1798">
        <v>170021639</v>
      </c>
      <c r="O194" s="1361"/>
    </row>
    <row r="195" spans="1:15">
      <c r="A195" s="1376">
        <f t="shared" si="2"/>
        <v>10</v>
      </c>
      <c r="B195" s="2386" t="s">
        <v>2963</v>
      </c>
      <c r="C195" s="1797" t="s">
        <v>889</v>
      </c>
      <c r="D195" s="1798">
        <v>75627</v>
      </c>
      <c r="E195" s="1798">
        <v>1520597</v>
      </c>
      <c r="F195" s="1799"/>
      <c r="G195" s="1799"/>
      <c r="H195" s="1799"/>
      <c r="I195" s="1799"/>
      <c r="J195" s="1798">
        <v>94171251</v>
      </c>
      <c r="K195" s="1799"/>
      <c r="L195" s="1799"/>
      <c r="M195" s="1798">
        <v>95767475</v>
      </c>
      <c r="O195" s="1361"/>
    </row>
    <row r="196" spans="1:15">
      <c r="A196" s="1376">
        <f t="shared" ref="A196:A258" si="3">(LEN(B196))</f>
        <v>10</v>
      </c>
      <c r="B196" s="2386" t="s">
        <v>2964</v>
      </c>
      <c r="C196" s="1797" t="s">
        <v>890</v>
      </c>
      <c r="D196" s="1799"/>
      <c r="E196" s="1798">
        <v>19925210</v>
      </c>
      <c r="F196" s="1798">
        <v>1706755</v>
      </c>
      <c r="G196" s="1798">
        <v>41796310</v>
      </c>
      <c r="H196" s="1798">
        <v>1050357</v>
      </c>
      <c r="I196" s="1799"/>
      <c r="J196" s="1798">
        <v>3460371887</v>
      </c>
      <c r="K196" s="1799"/>
      <c r="L196" s="1799"/>
      <c r="M196" s="1798">
        <v>3524850519</v>
      </c>
      <c r="O196" s="1361"/>
    </row>
    <row r="197" spans="1:15">
      <c r="A197" s="1376">
        <f t="shared" si="3"/>
        <v>10</v>
      </c>
      <c r="B197" s="2386" t="s">
        <v>2965</v>
      </c>
      <c r="C197" s="1797" t="s">
        <v>891</v>
      </c>
      <c r="D197" s="1798">
        <v>166900</v>
      </c>
      <c r="E197" s="1798">
        <v>2434843</v>
      </c>
      <c r="F197" s="1798">
        <v>6727692</v>
      </c>
      <c r="G197" s="1798">
        <v>78218946</v>
      </c>
      <c r="H197" s="1798">
        <v>23175366</v>
      </c>
      <c r="I197" s="1798">
        <v>32188</v>
      </c>
      <c r="J197" s="1798">
        <v>113668386</v>
      </c>
      <c r="K197" s="1799"/>
      <c r="L197" s="1799"/>
      <c r="M197" s="1798">
        <v>224424321</v>
      </c>
      <c r="O197" s="1361"/>
    </row>
    <row r="198" spans="1:15">
      <c r="A198" s="1376">
        <f t="shared" si="3"/>
        <v>10</v>
      </c>
      <c r="B198" s="2386" t="s">
        <v>2966</v>
      </c>
      <c r="C198" s="1797" t="s">
        <v>892</v>
      </c>
      <c r="D198" s="1798">
        <v>20867154</v>
      </c>
      <c r="E198" s="1798">
        <v>65646667</v>
      </c>
      <c r="F198" s="1798">
        <v>1388678</v>
      </c>
      <c r="G198" s="1798">
        <v>4865016</v>
      </c>
      <c r="H198" s="1798">
        <v>5242805</v>
      </c>
      <c r="I198" s="1799"/>
      <c r="J198" s="1798">
        <v>1043526816</v>
      </c>
      <c r="K198" s="1799"/>
      <c r="L198" s="1799"/>
      <c r="M198" s="1798">
        <v>1141537136</v>
      </c>
      <c r="O198" s="1361"/>
    </row>
    <row r="199" spans="1:15">
      <c r="A199" s="1376">
        <f t="shared" si="3"/>
        <v>10</v>
      </c>
      <c r="B199" s="2386" t="s">
        <v>2967</v>
      </c>
      <c r="C199" s="1797" t="s">
        <v>893</v>
      </c>
      <c r="D199" s="1798">
        <v>2403265</v>
      </c>
      <c r="E199" s="1798">
        <v>23862289</v>
      </c>
      <c r="F199" s="1798">
        <v>22164533</v>
      </c>
      <c r="G199" s="1798">
        <v>10827703</v>
      </c>
      <c r="H199" s="1798">
        <v>14262763</v>
      </c>
      <c r="I199" s="1799"/>
      <c r="J199" s="1798">
        <v>378924034</v>
      </c>
      <c r="K199" s="1799"/>
      <c r="L199" s="1799"/>
      <c r="M199" s="1798">
        <v>452444587</v>
      </c>
      <c r="O199" s="1361"/>
    </row>
    <row r="200" spans="1:15">
      <c r="A200" s="1376">
        <f t="shared" si="3"/>
        <v>10</v>
      </c>
      <c r="B200" s="2386" t="s">
        <v>2968</v>
      </c>
      <c r="C200" s="1797" t="s">
        <v>894</v>
      </c>
      <c r="D200" s="1798">
        <v>122066994</v>
      </c>
      <c r="E200" s="1798">
        <v>246812162</v>
      </c>
      <c r="F200" s="1798">
        <v>50536482</v>
      </c>
      <c r="G200" s="1798">
        <v>46019955</v>
      </c>
      <c r="H200" s="1798">
        <v>153247756</v>
      </c>
      <c r="I200" s="1799"/>
      <c r="J200" s="1798">
        <v>1523760508</v>
      </c>
      <c r="K200" s="1799"/>
      <c r="L200" s="1799"/>
      <c r="M200" s="1798">
        <v>2142443857</v>
      </c>
      <c r="O200" s="1361"/>
    </row>
    <row r="201" spans="1:15">
      <c r="A201" s="1376">
        <f t="shared" si="3"/>
        <v>10</v>
      </c>
      <c r="B201" s="2386" t="s">
        <v>2969</v>
      </c>
      <c r="C201" s="1797" t="s">
        <v>895</v>
      </c>
      <c r="D201" s="1798">
        <v>213326914</v>
      </c>
      <c r="E201" s="1798">
        <v>444740466</v>
      </c>
      <c r="F201" s="1798">
        <v>172186058</v>
      </c>
      <c r="G201" s="1798">
        <v>41835301</v>
      </c>
      <c r="H201" s="1798">
        <v>247556548</v>
      </c>
      <c r="I201" s="1798">
        <v>84947668</v>
      </c>
      <c r="J201" s="1798">
        <v>5058047822</v>
      </c>
      <c r="K201" s="1799"/>
      <c r="L201" s="1799"/>
      <c r="M201" s="1798">
        <v>6262640777</v>
      </c>
      <c r="O201" s="1361"/>
    </row>
    <row r="202" spans="1:15">
      <c r="A202" s="1376">
        <f t="shared" si="3"/>
        <v>10</v>
      </c>
      <c r="B202" s="2386" t="s">
        <v>2970</v>
      </c>
      <c r="C202" s="1797" t="s">
        <v>896</v>
      </c>
      <c r="D202" s="1798">
        <v>65574721</v>
      </c>
      <c r="E202" s="1798">
        <v>550528986</v>
      </c>
      <c r="F202" s="1799"/>
      <c r="G202" s="1798">
        <v>5120624</v>
      </c>
      <c r="H202" s="1798">
        <v>363196</v>
      </c>
      <c r="I202" s="1799"/>
      <c r="J202" s="1798">
        <v>382631379</v>
      </c>
      <c r="K202" s="1799"/>
      <c r="L202" s="1799"/>
      <c r="M202" s="1798">
        <v>1004218906</v>
      </c>
      <c r="O202" s="1361"/>
    </row>
    <row r="203" spans="1:15">
      <c r="A203" s="1376">
        <f t="shared" si="3"/>
        <v>10</v>
      </c>
      <c r="B203" s="2386" t="s">
        <v>2971</v>
      </c>
      <c r="C203" s="1797" t="s">
        <v>897</v>
      </c>
      <c r="D203" s="1798">
        <v>6286176</v>
      </c>
      <c r="E203" s="1798">
        <v>121767098</v>
      </c>
      <c r="F203" s="1799"/>
      <c r="G203" s="1799"/>
      <c r="H203" s="1799"/>
      <c r="I203" s="1799"/>
      <c r="J203" s="1798">
        <v>4445230720</v>
      </c>
      <c r="K203" s="1799"/>
      <c r="L203" s="1799"/>
      <c r="M203" s="1798">
        <v>4573283994</v>
      </c>
      <c r="O203" s="129"/>
    </row>
    <row r="204" spans="1:15">
      <c r="A204" s="1376">
        <f t="shared" si="3"/>
        <v>10</v>
      </c>
      <c r="B204" s="2386" t="s">
        <v>2972</v>
      </c>
      <c r="C204" s="1797" t="s">
        <v>898</v>
      </c>
      <c r="D204" s="1799"/>
      <c r="E204" s="1799"/>
      <c r="F204" s="1799"/>
      <c r="G204" s="1799"/>
      <c r="H204" s="1799"/>
      <c r="I204" s="1799"/>
      <c r="J204" s="1798">
        <v>1839706650</v>
      </c>
      <c r="K204" s="1799"/>
      <c r="L204" s="1799"/>
      <c r="M204" s="1798">
        <v>1839706650</v>
      </c>
      <c r="O204" s="1361"/>
    </row>
    <row r="205" spans="1:15">
      <c r="A205" s="1376">
        <f t="shared" si="3"/>
        <v>10</v>
      </c>
      <c r="B205" s="2386" t="s">
        <v>2973</v>
      </c>
      <c r="C205" s="1797" t="s">
        <v>899</v>
      </c>
      <c r="D205" s="1798">
        <v>2594794</v>
      </c>
      <c r="E205" s="1798">
        <v>42370916</v>
      </c>
      <c r="F205" s="1799"/>
      <c r="G205" s="1799"/>
      <c r="H205" s="1799"/>
      <c r="I205" s="1799"/>
      <c r="J205" s="1798">
        <v>2882164339</v>
      </c>
      <c r="K205" s="1799"/>
      <c r="L205" s="1799"/>
      <c r="M205" s="1798">
        <v>2927130049</v>
      </c>
      <c r="O205" s="1361"/>
    </row>
    <row r="206" spans="1:15">
      <c r="A206" s="1376">
        <f t="shared" si="3"/>
        <v>10</v>
      </c>
      <c r="B206" s="2386" t="s">
        <v>2974</v>
      </c>
      <c r="C206" s="1797" t="s">
        <v>900</v>
      </c>
      <c r="D206" s="1798">
        <v>573771</v>
      </c>
      <c r="E206" s="1798">
        <v>4987304</v>
      </c>
      <c r="F206" s="1799"/>
      <c r="G206" s="1799"/>
      <c r="H206" s="1799"/>
      <c r="I206" s="1799"/>
      <c r="J206" s="1798">
        <v>39440790</v>
      </c>
      <c r="K206" s="1799"/>
      <c r="L206" s="1799"/>
      <c r="M206" s="1798">
        <v>45001865</v>
      </c>
      <c r="O206" s="1361"/>
    </row>
    <row r="207" spans="1:15">
      <c r="A207" s="1376">
        <f t="shared" si="3"/>
        <v>10</v>
      </c>
      <c r="B207" s="2386" t="s">
        <v>2975</v>
      </c>
      <c r="C207" s="1797" t="s">
        <v>901</v>
      </c>
      <c r="D207" s="1798">
        <v>3631450</v>
      </c>
      <c r="E207" s="1798">
        <v>104548466</v>
      </c>
      <c r="F207" s="1799"/>
      <c r="G207" s="1799"/>
      <c r="H207" s="1799"/>
      <c r="I207" s="1799"/>
      <c r="J207" s="1798">
        <v>5057164249</v>
      </c>
      <c r="K207" s="1799"/>
      <c r="L207" s="1798">
        <v>-344118115</v>
      </c>
      <c r="M207" s="1798">
        <v>4821226050</v>
      </c>
      <c r="N207" s="1270"/>
      <c r="O207" s="129"/>
    </row>
    <row r="208" spans="1:15">
      <c r="A208" s="1376">
        <f t="shared" si="3"/>
        <v>10</v>
      </c>
      <c r="B208" s="2386" t="s">
        <v>2976</v>
      </c>
      <c r="C208" s="1797" t="s">
        <v>902</v>
      </c>
      <c r="D208" s="1798">
        <v>68883241</v>
      </c>
      <c r="E208" s="1798">
        <v>469995237</v>
      </c>
      <c r="F208" s="1799"/>
      <c r="G208" s="1798">
        <v>901806048</v>
      </c>
      <c r="H208" s="1799"/>
      <c r="I208" s="1799"/>
      <c r="J208" s="1798">
        <v>12880370935</v>
      </c>
      <c r="K208" s="1799"/>
      <c r="L208" s="1799"/>
      <c r="M208" s="1798">
        <v>14321055461</v>
      </c>
      <c r="O208" s="1361"/>
    </row>
    <row r="209" spans="1:15">
      <c r="A209" s="1376">
        <f t="shared" si="3"/>
        <v>10</v>
      </c>
      <c r="B209" s="2386" t="s">
        <v>2977</v>
      </c>
      <c r="C209" s="1797" t="s">
        <v>903</v>
      </c>
      <c r="D209" s="1798">
        <v>182329553</v>
      </c>
      <c r="E209" s="1798">
        <v>578741938</v>
      </c>
      <c r="F209" s="1799"/>
      <c r="G209" s="1799"/>
      <c r="H209" s="1799"/>
      <c r="I209" s="1799"/>
      <c r="J209" s="1798">
        <v>7969628461</v>
      </c>
      <c r="K209" s="1799"/>
      <c r="L209" s="1798">
        <v>-5546597928</v>
      </c>
      <c r="M209" s="1798">
        <v>3184102024</v>
      </c>
      <c r="O209" s="1361"/>
    </row>
    <row r="210" spans="1:15">
      <c r="A210" s="1376">
        <f t="shared" si="3"/>
        <v>10</v>
      </c>
      <c r="B210" s="2386" t="s">
        <v>2978</v>
      </c>
      <c r="C210" s="1797" t="s">
        <v>2113</v>
      </c>
      <c r="D210" s="1798">
        <v>4281193</v>
      </c>
      <c r="E210" s="1799"/>
      <c r="F210" s="1799"/>
      <c r="G210" s="1798">
        <v>5229752</v>
      </c>
      <c r="H210" s="1799"/>
      <c r="I210" s="1799"/>
      <c r="J210" s="1798">
        <v>21260122</v>
      </c>
      <c r="K210" s="1799"/>
      <c r="L210" s="1799"/>
      <c r="M210" s="1798">
        <v>30771067</v>
      </c>
      <c r="O210" s="1361"/>
    </row>
    <row r="211" spans="1:15">
      <c r="A211" s="1376">
        <f t="shared" si="3"/>
        <v>28</v>
      </c>
      <c r="B211" s="1803" t="s">
        <v>905</v>
      </c>
      <c r="C211" s="1801" t="s">
        <v>906</v>
      </c>
      <c r="D211" s="1798">
        <v>4571286634</v>
      </c>
      <c r="E211" s="1798">
        <v>22852462611</v>
      </c>
      <c r="F211" s="1798">
        <v>5007012112</v>
      </c>
      <c r="G211" s="1798">
        <v>2587228137</v>
      </c>
      <c r="H211" s="1798">
        <v>2974289084</v>
      </c>
      <c r="I211" s="1798">
        <v>913906772</v>
      </c>
      <c r="J211" s="1798">
        <v>107823575287</v>
      </c>
      <c r="K211" s="1798">
        <v>1258556015</v>
      </c>
      <c r="L211" s="1798">
        <v>-27701042388</v>
      </c>
      <c r="M211" s="1798">
        <f>120287274264-N211</f>
        <v>120284220248</v>
      </c>
      <c r="N211" s="1270">
        <f>+N216</f>
        <v>3054016</v>
      </c>
      <c r="O211" s="129">
        <f>ROUND(M211/1000,0)</f>
        <v>120284220</v>
      </c>
    </row>
    <row r="212" spans="1:15">
      <c r="A212" s="1376">
        <f t="shared" si="3"/>
        <v>10</v>
      </c>
      <c r="B212" s="2386" t="s">
        <v>2979</v>
      </c>
      <c r="C212" s="1797" t="s">
        <v>907</v>
      </c>
      <c r="D212" s="1799"/>
      <c r="E212" s="1798">
        <v>137417066</v>
      </c>
      <c r="F212" s="1799"/>
      <c r="G212" s="1799"/>
      <c r="H212" s="1798">
        <v>11584780</v>
      </c>
      <c r="I212" s="1799"/>
      <c r="J212" s="1798">
        <v>2209526554</v>
      </c>
      <c r="K212" s="1799"/>
      <c r="L212" s="1799"/>
      <c r="M212" s="1798">
        <v>2358528400</v>
      </c>
      <c r="O212" s="1361"/>
    </row>
    <row r="213" spans="1:15">
      <c r="A213" s="1376">
        <f t="shared" si="3"/>
        <v>10</v>
      </c>
      <c r="B213" s="2386" t="s">
        <v>2980</v>
      </c>
      <c r="C213" s="1797" t="s">
        <v>908</v>
      </c>
      <c r="D213" s="1799"/>
      <c r="E213" s="1799"/>
      <c r="F213" s="1799"/>
      <c r="G213" s="1798">
        <v>-776142816</v>
      </c>
      <c r="H213" s="1799"/>
      <c r="I213" s="1799"/>
      <c r="J213" s="1798">
        <v>-1149879</v>
      </c>
      <c r="K213" s="1799"/>
      <c r="L213" s="1799"/>
      <c r="M213" s="1798">
        <v>-777292695</v>
      </c>
      <c r="O213" s="1361"/>
    </row>
    <row r="214" spans="1:15">
      <c r="A214" s="1376">
        <f t="shared" si="3"/>
        <v>10</v>
      </c>
      <c r="B214" s="2386" t="s">
        <v>2981</v>
      </c>
      <c r="C214" s="1797" t="s">
        <v>2029</v>
      </c>
      <c r="D214" s="1799"/>
      <c r="E214" s="1798">
        <v>14811653</v>
      </c>
      <c r="F214" s="1799"/>
      <c r="G214" s="1799"/>
      <c r="H214" s="1799"/>
      <c r="I214" s="1799"/>
      <c r="J214" s="1798">
        <v>354492367</v>
      </c>
      <c r="K214" s="1799"/>
      <c r="L214" s="1799"/>
      <c r="M214" s="1798">
        <v>369304020</v>
      </c>
      <c r="O214" s="129"/>
    </row>
    <row r="215" spans="1:15" s="2345" customFormat="1">
      <c r="A215" s="2344">
        <f t="shared" si="3"/>
        <v>10</v>
      </c>
      <c r="B215" s="2386" t="s">
        <v>2982</v>
      </c>
      <c r="C215" s="1797" t="s">
        <v>910</v>
      </c>
      <c r="D215" s="1799"/>
      <c r="E215" s="1799"/>
      <c r="F215" s="1799"/>
      <c r="G215" s="1799"/>
      <c r="H215" s="1799"/>
      <c r="I215" s="1799"/>
      <c r="J215" s="1798">
        <v>7308170</v>
      </c>
      <c r="K215" s="1799"/>
      <c r="L215" s="1799"/>
      <c r="M215" s="1798">
        <v>7308170</v>
      </c>
      <c r="N215" s="2347">
        <f>-N64</f>
        <v>0</v>
      </c>
      <c r="O215" s="2346"/>
    </row>
    <row r="216" spans="1:15">
      <c r="A216" s="1376">
        <f t="shared" si="3"/>
        <v>10</v>
      </c>
      <c r="B216" s="2386" t="s">
        <v>2983</v>
      </c>
      <c r="C216" s="1797" t="s">
        <v>911</v>
      </c>
      <c r="D216" s="1799"/>
      <c r="E216" s="1799"/>
      <c r="F216" s="1798">
        <v>2</v>
      </c>
      <c r="G216" s="1798">
        <v>115671837</v>
      </c>
      <c r="H216" s="1798">
        <v>9</v>
      </c>
      <c r="I216" s="1799"/>
      <c r="J216" s="1798">
        <v>26830490</v>
      </c>
      <c r="K216" s="1799"/>
      <c r="L216" s="1799"/>
      <c r="M216" s="1798">
        <v>142502338</v>
      </c>
      <c r="N216" s="1270">
        <f>-N66</f>
        <v>3054016</v>
      </c>
      <c r="O216" s="1361"/>
    </row>
    <row r="217" spans="1:15">
      <c r="A217" s="1376">
        <f t="shared" si="3"/>
        <v>10</v>
      </c>
      <c r="B217" s="2386" t="s">
        <v>2984</v>
      </c>
      <c r="C217" s="1797" t="s">
        <v>912</v>
      </c>
      <c r="D217" s="1799"/>
      <c r="E217" s="1799"/>
      <c r="F217" s="1799"/>
      <c r="G217" s="1799"/>
      <c r="H217" s="1799"/>
      <c r="I217" s="1799"/>
      <c r="J217" s="1798">
        <v>-4065324125</v>
      </c>
      <c r="K217" s="1799"/>
      <c r="L217" s="1799"/>
      <c r="M217" s="1798">
        <v>-4065324125</v>
      </c>
      <c r="O217" s="1361"/>
    </row>
    <row r="218" spans="1:15">
      <c r="A218" s="1376">
        <f t="shared" si="3"/>
        <v>10</v>
      </c>
      <c r="B218" s="2386" t="s">
        <v>2985</v>
      </c>
      <c r="C218" s="1797" t="s">
        <v>913</v>
      </c>
      <c r="D218" s="1799"/>
      <c r="E218" s="1799"/>
      <c r="F218" s="1799"/>
      <c r="G218" s="1798">
        <v>-672269</v>
      </c>
      <c r="H218" s="1799"/>
      <c r="I218" s="1799"/>
      <c r="J218" s="1798">
        <v>-271444902</v>
      </c>
      <c r="K218" s="1799"/>
      <c r="L218" s="1799"/>
      <c r="M218" s="1798">
        <v>-272117171</v>
      </c>
      <c r="O218" s="129"/>
    </row>
    <row r="219" spans="1:15">
      <c r="A219" s="1376">
        <f t="shared" si="3"/>
        <v>26</v>
      </c>
      <c r="B219" s="1803" t="s">
        <v>914</v>
      </c>
      <c r="C219" s="1801" t="s">
        <v>915</v>
      </c>
      <c r="D219" s="1799"/>
      <c r="E219" s="1798">
        <v>152228719</v>
      </c>
      <c r="F219" s="1798">
        <v>2</v>
      </c>
      <c r="G219" s="1798">
        <v>-661143248</v>
      </c>
      <c r="H219" s="1798">
        <v>11584789</v>
      </c>
      <c r="I219" s="1799"/>
      <c r="J219" s="1798">
        <v>-1739761325</v>
      </c>
      <c r="K219" s="1799"/>
      <c r="L219" s="1799"/>
      <c r="M219" s="1798">
        <v>-2237091063</v>
      </c>
      <c r="O219" s="129">
        <f>ROUND(M219/1000,0)</f>
        <v>-2237091</v>
      </c>
    </row>
    <row r="220" spans="1:15">
      <c r="A220" s="1376">
        <f t="shared" si="3"/>
        <v>10</v>
      </c>
      <c r="B220" s="2386" t="s">
        <v>2986</v>
      </c>
      <c r="C220" s="1797" t="s">
        <v>916</v>
      </c>
      <c r="D220" s="1799"/>
      <c r="E220" s="1799"/>
      <c r="F220" s="1799"/>
      <c r="G220" s="1799"/>
      <c r="H220" s="1799"/>
      <c r="I220" s="1799"/>
      <c r="J220" s="1798">
        <v>-33202503</v>
      </c>
      <c r="K220" s="1799"/>
      <c r="L220" s="1798">
        <v>33202503</v>
      </c>
      <c r="M220" s="1800">
        <v>0</v>
      </c>
      <c r="O220" s="129"/>
    </row>
    <row r="221" spans="1:15">
      <c r="A221" s="1376">
        <f t="shared" si="3"/>
        <v>10</v>
      </c>
      <c r="B221" s="2386" t="s">
        <v>2987</v>
      </c>
      <c r="C221" s="1797" t="s">
        <v>918</v>
      </c>
      <c r="D221" s="1798">
        <v>-50939835</v>
      </c>
      <c r="E221" s="1798">
        <v>-3533119938</v>
      </c>
      <c r="F221" s="1799"/>
      <c r="G221" s="1799"/>
      <c r="H221" s="1799"/>
      <c r="I221" s="1799"/>
      <c r="J221" s="1798">
        <v>-19188359252</v>
      </c>
      <c r="K221" s="1798">
        <v>-45794598776</v>
      </c>
      <c r="L221" s="1798">
        <v>68567017801</v>
      </c>
      <c r="M221" s="1800">
        <v>0</v>
      </c>
      <c r="O221" s="1361"/>
    </row>
    <row r="222" spans="1:15">
      <c r="A222" s="1376">
        <f t="shared" si="3"/>
        <v>32</v>
      </c>
      <c r="B222" s="1803" t="s">
        <v>919</v>
      </c>
      <c r="C222" s="1801" t="s">
        <v>920</v>
      </c>
      <c r="D222" s="1798">
        <v>-50939835</v>
      </c>
      <c r="E222" s="1798">
        <v>-3533119938</v>
      </c>
      <c r="F222" s="1799"/>
      <c r="G222" s="1799"/>
      <c r="H222" s="1799"/>
      <c r="I222" s="1799"/>
      <c r="J222" s="1798">
        <v>-19221561755</v>
      </c>
      <c r="K222" s="1798">
        <v>-45794598776</v>
      </c>
      <c r="L222" s="1798">
        <v>68600220304</v>
      </c>
      <c r="M222" s="1800">
        <v>0</v>
      </c>
      <c r="O222" s="129">
        <f>ROUND(M222/1000,0)</f>
        <v>0</v>
      </c>
    </row>
    <row r="223" spans="1:15">
      <c r="A223" s="1376">
        <f t="shared" si="3"/>
        <v>10</v>
      </c>
      <c r="B223" s="2386" t="s">
        <v>2988</v>
      </c>
      <c r="C223" s="1797" t="s">
        <v>2664</v>
      </c>
      <c r="D223" s="1799"/>
      <c r="E223" s="1799"/>
      <c r="F223" s="1799"/>
      <c r="G223" s="1799"/>
      <c r="H223" s="1799"/>
      <c r="I223" s="1799"/>
      <c r="J223" s="1798">
        <v>-1200612304</v>
      </c>
      <c r="K223" s="1799"/>
      <c r="L223" s="1799"/>
      <c r="M223" s="1798">
        <v>-1200612304</v>
      </c>
      <c r="O223" s="1361"/>
    </row>
    <row r="224" spans="1:15">
      <c r="A224" s="1376">
        <f t="shared" si="3"/>
        <v>10</v>
      </c>
      <c r="B224" s="2386" t="s">
        <v>2989</v>
      </c>
      <c r="C224" s="1797" t="s">
        <v>921</v>
      </c>
      <c r="D224" s="1799"/>
      <c r="E224" s="1799"/>
      <c r="F224" s="1799"/>
      <c r="G224" s="1799"/>
      <c r="H224" s="1799"/>
      <c r="I224" s="1799"/>
      <c r="J224" s="1798">
        <v>-185006214</v>
      </c>
      <c r="K224" s="1799"/>
      <c r="L224" s="1799"/>
      <c r="M224" s="1798">
        <v>-185006214</v>
      </c>
      <c r="O224" s="1361"/>
    </row>
    <row r="225" spans="1:15">
      <c r="A225" s="1376">
        <f t="shared" si="3"/>
        <v>10</v>
      </c>
      <c r="B225" s="2386" t="s">
        <v>2990</v>
      </c>
      <c r="C225" s="1797" t="s">
        <v>924</v>
      </c>
      <c r="D225" s="1799"/>
      <c r="E225" s="1799"/>
      <c r="F225" s="1799"/>
      <c r="G225" s="1799"/>
      <c r="H225" s="1799"/>
      <c r="I225" s="1799"/>
      <c r="J225" s="1798">
        <v>-1510447616</v>
      </c>
      <c r="K225" s="1799"/>
      <c r="L225" s="1798">
        <v>1510447616</v>
      </c>
      <c r="M225" s="1800">
        <v>0</v>
      </c>
      <c r="O225" s="129"/>
    </row>
    <row r="226" spans="1:15">
      <c r="A226" s="1376">
        <f t="shared" si="3"/>
        <v>10</v>
      </c>
      <c r="B226" s="2386" t="s">
        <v>2991</v>
      </c>
      <c r="C226" s="1797" t="s">
        <v>925</v>
      </c>
      <c r="D226" s="1799"/>
      <c r="E226" s="1798">
        <v>-2</v>
      </c>
      <c r="F226" s="1799"/>
      <c r="G226" s="1799"/>
      <c r="H226" s="1798">
        <v>-3</v>
      </c>
      <c r="I226" s="1799"/>
      <c r="J226" s="1798">
        <v>-1</v>
      </c>
      <c r="K226" s="1799"/>
      <c r="L226" s="1799"/>
      <c r="M226" s="1798">
        <v>-6</v>
      </c>
      <c r="O226" s="1361"/>
    </row>
    <row r="227" spans="1:15">
      <c r="A227" s="1376">
        <f t="shared" si="3"/>
        <v>10</v>
      </c>
      <c r="B227" s="2386" t="s">
        <v>2992</v>
      </c>
      <c r="C227" s="1797" t="s">
        <v>926</v>
      </c>
      <c r="D227" s="1798">
        <v>-126552750</v>
      </c>
      <c r="E227" s="1798">
        <v>-135536380</v>
      </c>
      <c r="F227" s="1799"/>
      <c r="G227" s="1799"/>
      <c r="H227" s="1799"/>
      <c r="I227" s="1799"/>
      <c r="J227" s="1798">
        <v>-1004465952</v>
      </c>
      <c r="K227" s="1799"/>
      <c r="L227" s="1799"/>
      <c r="M227" s="1798">
        <v>-1266555082</v>
      </c>
      <c r="O227" s="1361"/>
    </row>
    <row r="228" spans="1:15">
      <c r="A228" s="1376">
        <f t="shared" si="3"/>
        <v>10</v>
      </c>
      <c r="B228" s="2386" t="s">
        <v>2993</v>
      </c>
      <c r="C228" s="1797" t="s">
        <v>927</v>
      </c>
      <c r="D228" s="1798">
        <v>-46223354</v>
      </c>
      <c r="E228" s="1798">
        <v>-228326310</v>
      </c>
      <c r="F228" s="1798">
        <v>-144647466</v>
      </c>
      <c r="G228" s="1798">
        <v>-14265507</v>
      </c>
      <c r="H228" s="1798">
        <v>-12197835</v>
      </c>
      <c r="I228" s="1799"/>
      <c r="J228" s="1798">
        <v>-4507143579</v>
      </c>
      <c r="K228" s="1798">
        <v>-55846667</v>
      </c>
      <c r="L228" s="1799"/>
      <c r="M228" s="1798">
        <v>-5008650718</v>
      </c>
      <c r="O228" s="1361"/>
    </row>
    <row r="229" spans="1:15">
      <c r="A229" s="1376">
        <f t="shared" si="3"/>
        <v>20</v>
      </c>
      <c r="B229" s="1803" t="s">
        <v>928</v>
      </c>
      <c r="C229" s="1801" t="s">
        <v>929</v>
      </c>
      <c r="D229" s="1798">
        <v>-172776104</v>
      </c>
      <c r="E229" s="1798">
        <v>-363862692</v>
      </c>
      <c r="F229" s="1798">
        <v>-144647466</v>
      </c>
      <c r="G229" s="1798">
        <v>-14265507</v>
      </c>
      <c r="H229" s="1798">
        <v>-12197838</v>
      </c>
      <c r="I229" s="1799"/>
      <c r="J229" s="1798">
        <v>-8407675666</v>
      </c>
      <c r="K229" s="1798">
        <v>-55846667</v>
      </c>
      <c r="L229" s="1798">
        <v>1510447616</v>
      </c>
      <c r="M229" s="1798">
        <v>-7660824324</v>
      </c>
      <c r="O229" s="129">
        <f>ROUND(M229/1000,0)</f>
        <v>-7660824</v>
      </c>
    </row>
    <row r="230" spans="1:15">
      <c r="A230" s="1376">
        <f t="shared" si="3"/>
        <v>10</v>
      </c>
      <c r="B230" s="2386" t="s">
        <v>2994</v>
      </c>
      <c r="C230" s="1797" t="s">
        <v>2665</v>
      </c>
      <c r="D230" s="1799"/>
      <c r="E230" s="1799"/>
      <c r="F230" s="1799"/>
      <c r="G230" s="1799"/>
      <c r="H230" s="1799"/>
      <c r="I230" s="1799"/>
      <c r="J230" s="1798">
        <v>2069854821</v>
      </c>
      <c r="K230" s="1799"/>
      <c r="L230" s="1799"/>
      <c r="M230" s="1798">
        <v>2069854821</v>
      </c>
      <c r="O230" s="1361"/>
    </row>
    <row r="231" spans="1:15">
      <c r="A231" s="1376">
        <f t="shared" si="3"/>
        <v>10</v>
      </c>
      <c r="B231" s="2386" t="s">
        <v>2995</v>
      </c>
      <c r="C231" s="1797" t="s">
        <v>930</v>
      </c>
      <c r="D231" s="1798">
        <v>380593</v>
      </c>
      <c r="E231" s="1798">
        <v>12568499</v>
      </c>
      <c r="F231" s="1798">
        <v>11845165</v>
      </c>
      <c r="G231" s="1798">
        <v>68444583</v>
      </c>
      <c r="H231" s="1798">
        <v>24908309</v>
      </c>
      <c r="I231" s="1799"/>
      <c r="J231" s="1798">
        <v>118066624</v>
      </c>
      <c r="K231" s="1798">
        <v>602807</v>
      </c>
      <c r="L231" s="1799"/>
      <c r="M231" s="1798">
        <v>236816580</v>
      </c>
      <c r="O231" s="129"/>
    </row>
    <row r="232" spans="1:15">
      <c r="A232" s="1376">
        <f t="shared" si="3"/>
        <v>10</v>
      </c>
      <c r="B232" s="2386" t="s">
        <v>2996</v>
      </c>
      <c r="C232" s="1797" t="s">
        <v>931</v>
      </c>
      <c r="D232" s="1798">
        <v>-127506504</v>
      </c>
      <c r="E232" s="1798">
        <v>-172295135</v>
      </c>
      <c r="F232" s="1799"/>
      <c r="G232" s="1799"/>
      <c r="H232" s="1799"/>
      <c r="I232" s="1799"/>
      <c r="J232" s="1798">
        <v>-2495124720</v>
      </c>
      <c r="K232" s="1799"/>
      <c r="L232" s="1799"/>
      <c r="M232" s="1798">
        <v>-2794926359</v>
      </c>
      <c r="O232" s="1361"/>
    </row>
    <row r="233" spans="1:15">
      <c r="A233" s="1376">
        <f t="shared" si="3"/>
        <v>10</v>
      </c>
      <c r="B233" s="2386" t="s">
        <v>2997</v>
      </c>
      <c r="C233" s="1797" t="s">
        <v>963</v>
      </c>
      <c r="D233" s="1799"/>
      <c r="E233" s="1799"/>
      <c r="F233" s="1799"/>
      <c r="G233" s="1799"/>
      <c r="H233" s="1799"/>
      <c r="I233" s="1799"/>
      <c r="J233" s="1798">
        <v>247370631</v>
      </c>
      <c r="K233" s="1799"/>
      <c r="L233" s="1799"/>
      <c r="M233" s="1798">
        <v>247370631</v>
      </c>
      <c r="O233" s="129"/>
    </row>
    <row r="234" spans="1:15">
      <c r="A234" s="1376">
        <f t="shared" si="3"/>
        <v>10</v>
      </c>
      <c r="B234" s="2386" t="s">
        <v>2998</v>
      </c>
      <c r="C234" s="1797" t="s">
        <v>932</v>
      </c>
      <c r="D234" s="1798">
        <v>653076</v>
      </c>
      <c r="E234" s="1798">
        <v>4452292</v>
      </c>
      <c r="F234" s="1799"/>
      <c r="G234" s="1799"/>
      <c r="H234" s="1799"/>
      <c r="I234" s="1799"/>
      <c r="J234" s="1798">
        <v>61129070</v>
      </c>
      <c r="K234" s="1798">
        <v>2931163</v>
      </c>
      <c r="L234" s="1799"/>
      <c r="M234" s="1798">
        <v>69165601</v>
      </c>
      <c r="O234" s="1361"/>
    </row>
    <row r="235" spans="1:15">
      <c r="A235" s="1376">
        <f t="shared" si="3"/>
        <v>10</v>
      </c>
      <c r="B235" s="2386" t="s">
        <v>2999</v>
      </c>
      <c r="C235" s="1797" t="s">
        <v>933</v>
      </c>
      <c r="D235" s="1798">
        <v>9111386</v>
      </c>
      <c r="E235" s="1798">
        <v>11732285</v>
      </c>
      <c r="F235" s="1799"/>
      <c r="G235" s="1799"/>
      <c r="H235" s="1799"/>
      <c r="I235" s="1799"/>
      <c r="J235" s="1798">
        <v>80770444</v>
      </c>
      <c r="K235" s="1799"/>
      <c r="L235" s="1799"/>
      <c r="M235" s="1798">
        <v>101614115</v>
      </c>
      <c r="O235" s="1361"/>
    </row>
    <row r="236" spans="1:15">
      <c r="A236" s="1376">
        <f t="shared" si="3"/>
        <v>10</v>
      </c>
      <c r="B236" s="2386" t="s">
        <v>3000</v>
      </c>
      <c r="C236" s="1797" t="s">
        <v>934</v>
      </c>
      <c r="D236" s="1798">
        <v>13079075</v>
      </c>
      <c r="E236" s="1798">
        <v>18886426</v>
      </c>
      <c r="F236" s="1798">
        <v>2419810</v>
      </c>
      <c r="G236" s="1798">
        <v>16687400</v>
      </c>
      <c r="H236" s="1798">
        <v>8416062</v>
      </c>
      <c r="I236" s="1798">
        <v>221318</v>
      </c>
      <c r="J236" s="1798">
        <v>547853180</v>
      </c>
      <c r="K236" s="1798">
        <v>4381008</v>
      </c>
      <c r="L236" s="1799"/>
      <c r="M236" s="1798">
        <v>611944279</v>
      </c>
      <c r="O236" s="129"/>
    </row>
    <row r="237" spans="1:15">
      <c r="A237" s="1376">
        <f t="shared" si="3"/>
        <v>10</v>
      </c>
      <c r="B237" s="2386" t="s">
        <v>3001</v>
      </c>
      <c r="C237" s="1797" t="s">
        <v>935</v>
      </c>
      <c r="D237" s="1799"/>
      <c r="E237" s="1798">
        <v>1341477778</v>
      </c>
      <c r="F237" s="1799"/>
      <c r="G237" s="1799"/>
      <c r="H237" s="1799"/>
      <c r="I237" s="1799"/>
      <c r="J237" s="1798">
        <v>9556832223</v>
      </c>
      <c r="K237" s="1799"/>
      <c r="L237" s="1799"/>
      <c r="M237" s="1798">
        <v>10898310001</v>
      </c>
      <c r="O237" s="129"/>
    </row>
    <row r="238" spans="1:15">
      <c r="A238" s="1376">
        <f t="shared" si="3"/>
        <v>10</v>
      </c>
      <c r="B238" s="2386" t="s">
        <v>3002</v>
      </c>
      <c r="C238" s="1797" t="s">
        <v>936</v>
      </c>
      <c r="D238" s="1798">
        <v>297576701</v>
      </c>
      <c r="E238" s="1798">
        <v>429927530</v>
      </c>
      <c r="F238" s="1799"/>
      <c r="G238" s="1799"/>
      <c r="H238" s="1799"/>
      <c r="I238" s="1799"/>
      <c r="J238" s="1798">
        <v>2610841176</v>
      </c>
      <c r="K238" s="1799"/>
      <c r="L238" s="1799"/>
      <c r="M238" s="1798">
        <v>3338345407</v>
      </c>
      <c r="O238" s="1361"/>
    </row>
    <row r="239" spans="1:15">
      <c r="A239" s="1376">
        <f t="shared" si="3"/>
        <v>10</v>
      </c>
      <c r="B239" s="2386" t="s">
        <v>3003</v>
      </c>
      <c r="C239" s="1797" t="s">
        <v>937</v>
      </c>
      <c r="D239" s="1798">
        <v>242188157</v>
      </c>
      <c r="E239" s="1798">
        <v>1074825452</v>
      </c>
      <c r="F239" s="1799"/>
      <c r="G239" s="1798">
        <v>10742900</v>
      </c>
      <c r="H239" s="1798">
        <v>11926007</v>
      </c>
      <c r="I239" s="1798">
        <v>170765100</v>
      </c>
      <c r="J239" s="1799"/>
      <c r="K239" s="1799"/>
      <c r="L239" s="1798">
        <v>-1510447616</v>
      </c>
      <c r="M239" s="1800">
        <v>0</v>
      </c>
      <c r="O239" s="129"/>
    </row>
    <row r="240" spans="1:15">
      <c r="A240" s="1376">
        <f t="shared" si="3"/>
        <v>10</v>
      </c>
      <c r="B240" s="2386" t="s">
        <v>3004</v>
      </c>
      <c r="C240" s="1797" t="s">
        <v>938</v>
      </c>
      <c r="D240" s="1799"/>
      <c r="E240" s="1799"/>
      <c r="F240" s="1799"/>
      <c r="G240" s="1799"/>
      <c r="H240" s="1799"/>
      <c r="I240" s="1799"/>
      <c r="J240" s="1798">
        <v>22462350159</v>
      </c>
      <c r="K240" s="1799"/>
      <c r="L240" s="1799"/>
      <c r="M240" s="1798">
        <v>22462350159</v>
      </c>
      <c r="O240" s="1361"/>
    </row>
    <row r="241" spans="1:15">
      <c r="A241" s="1376">
        <f t="shared" si="3"/>
        <v>18</v>
      </c>
      <c r="B241" s="1803" t="s">
        <v>939</v>
      </c>
      <c r="C241" s="1801" t="s">
        <v>940</v>
      </c>
      <c r="D241" s="1798">
        <v>435482484</v>
      </c>
      <c r="E241" s="1798">
        <v>2721575127</v>
      </c>
      <c r="F241" s="1798">
        <v>14264975</v>
      </c>
      <c r="G241" s="1798">
        <v>95874883</v>
      </c>
      <c r="H241" s="1798">
        <v>45250378</v>
      </c>
      <c r="I241" s="1798">
        <v>170986418</v>
      </c>
      <c r="J241" s="1798">
        <v>35259943608</v>
      </c>
      <c r="K241" s="1798">
        <v>7914978</v>
      </c>
      <c r="L241" s="1798">
        <v>-1510447616</v>
      </c>
      <c r="M241" s="1798">
        <v>37240845235</v>
      </c>
      <c r="O241" s="129">
        <f>ROUND(M241/1000,0)</f>
        <v>37240845</v>
      </c>
    </row>
    <row r="242" spans="1:15">
      <c r="A242" s="1376">
        <f t="shared" si="3"/>
        <v>10</v>
      </c>
      <c r="B242" s="2386" t="s">
        <v>3005</v>
      </c>
      <c r="C242" s="1797" t="s">
        <v>842</v>
      </c>
      <c r="D242" s="1798">
        <v>-85655161</v>
      </c>
      <c r="E242" s="1798">
        <v>43776428</v>
      </c>
      <c r="F242" s="1798">
        <v>-693172</v>
      </c>
      <c r="G242" s="1800">
        <v>0</v>
      </c>
      <c r="H242" s="1798">
        <v>9977797</v>
      </c>
      <c r="I242" s="1798">
        <v>4101531</v>
      </c>
      <c r="J242" s="1798">
        <v>6579283093</v>
      </c>
      <c r="K242" s="1799"/>
      <c r="L242" s="1799"/>
      <c r="M242" s="1798">
        <v>6550790516</v>
      </c>
      <c r="O242" s="129"/>
    </row>
    <row r="243" spans="1:15">
      <c r="A243" s="1376">
        <f t="shared" si="3"/>
        <v>32</v>
      </c>
      <c r="B243" s="1803" t="s">
        <v>962</v>
      </c>
      <c r="C243" s="1801" t="s">
        <v>2052</v>
      </c>
      <c r="D243" s="1798">
        <v>-85655161</v>
      </c>
      <c r="E243" s="1798">
        <v>43776428</v>
      </c>
      <c r="F243" s="1798">
        <v>-693172</v>
      </c>
      <c r="G243" s="1800">
        <v>0</v>
      </c>
      <c r="H243" s="1798">
        <v>9977797</v>
      </c>
      <c r="I243" s="1798">
        <v>4101531</v>
      </c>
      <c r="J243" s="1798">
        <v>6579283093</v>
      </c>
      <c r="K243" s="1799"/>
      <c r="L243" s="1799"/>
      <c r="M243" s="1798">
        <v>6550790516</v>
      </c>
      <c r="O243" s="129">
        <f>ROUND(M243/1000,0)</f>
        <v>6550791</v>
      </c>
    </row>
    <row r="244" spans="1:15">
      <c r="A244" s="1376">
        <f t="shared" si="3"/>
        <v>10</v>
      </c>
      <c r="B244" s="2386" t="s">
        <v>3006</v>
      </c>
      <c r="C244" s="1797" t="s">
        <v>941</v>
      </c>
      <c r="D244" s="1798">
        <v>-873427</v>
      </c>
      <c r="E244" s="1798">
        <v>-1400314</v>
      </c>
      <c r="F244" s="1799"/>
      <c r="G244" s="1798">
        <v>-172447359</v>
      </c>
      <c r="H244" s="1798">
        <v>-3043057</v>
      </c>
      <c r="I244" s="1798">
        <v>470645</v>
      </c>
      <c r="J244" s="1798">
        <v>-416804350</v>
      </c>
      <c r="K244" s="1798">
        <v>1442527</v>
      </c>
      <c r="L244" s="1799"/>
      <c r="M244" s="1798">
        <v>-592655335</v>
      </c>
      <c r="O244" s="129"/>
    </row>
    <row r="245" spans="1:15">
      <c r="A245" s="1376">
        <f t="shared" si="3"/>
        <v>10</v>
      </c>
      <c r="B245" s="2386" t="s">
        <v>3007</v>
      </c>
      <c r="C245" s="1797" t="s">
        <v>943</v>
      </c>
      <c r="D245" s="1798">
        <v>-3322061</v>
      </c>
      <c r="E245" s="1798">
        <v>7353641</v>
      </c>
      <c r="F245" s="1798">
        <v>4147560</v>
      </c>
      <c r="G245" s="1798">
        <v>151383741</v>
      </c>
      <c r="H245" s="1798">
        <v>14819823</v>
      </c>
      <c r="I245" s="1798">
        <v>483762</v>
      </c>
      <c r="J245" s="1798">
        <v>149801999</v>
      </c>
      <c r="K245" s="1798">
        <v>-25138</v>
      </c>
      <c r="L245" s="1799"/>
      <c r="M245" s="1798">
        <v>324643327</v>
      </c>
      <c r="O245" s="129"/>
    </row>
    <row r="246" spans="1:15">
      <c r="A246" s="1376">
        <f t="shared" si="3"/>
        <v>32</v>
      </c>
      <c r="B246" s="1803" t="s">
        <v>944</v>
      </c>
      <c r="C246" s="1801" t="s">
        <v>945</v>
      </c>
      <c r="D246" s="1798">
        <v>-4195488</v>
      </c>
      <c r="E246" s="1798">
        <v>5953327</v>
      </c>
      <c r="F246" s="1798">
        <v>4147560</v>
      </c>
      <c r="G246" s="1798">
        <v>-21063618</v>
      </c>
      <c r="H246" s="1798">
        <v>11776766</v>
      </c>
      <c r="I246" s="1798">
        <v>954407</v>
      </c>
      <c r="J246" s="1798">
        <v>-267002351</v>
      </c>
      <c r="K246" s="1798">
        <v>1417389</v>
      </c>
      <c r="L246" s="1799"/>
      <c r="M246" s="1798">
        <v>-268012008</v>
      </c>
      <c r="O246" s="129">
        <f>ROUND(M246/1000,0)</f>
        <v>-268012</v>
      </c>
    </row>
    <row r="247" spans="1:15">
      <c r="A247" s="1376">
        <f t="shared" si="3"/>
        <v>10</v>
      </c>
      <c r="B247" s="2386" t="s">
        <v>3008</v>
      </c>
      <c r="C247" s="1797" t="s">
        <v>946</v>
      </c>
      <c r="D247" s="1798">
        <v>-43288177</v>
      </c>
      <c r="E247" s="1798">
        <v>-137418195</v>
      </c>
      <c r="F247" s="1798">
        <v>-8389591</v>
      </c>
      <c r="G247" s="1798">
        <v>-1927175</v>
      </c>
      <c r="H247" s="1798">
        <v>-5456050</v>
      </c>
      <c r="I247" s="1798">
        <v>-22734081</v>
      </c>
      <c r="J247" s="1798">
        <v>-544749510</v>
      </c>
      <c r="K247" s="1798">
        <v>-2276564</v>
      </c>
      <c r="L247" s="1799"/>
      <c r="M247" s="1798">
        <v>-766239343</v>
      </c>
      <c r="O247" s="129"/>
    </row>
    <row r="248" spans="1:15">
      <c r="A248" s="1376">
        <f t="shared" si="3"/>
        <v>10</v>
      </c>
      <c r="B248" s="2386" t="s">
        <v>3009</v>
      </c>
      <c r="C248" s="1797" t="s">
        <v>947</v>
      </c>
      <c r="D248" s="1798">
        <v>485798976</v>
      </c>
      <c r="E248" s="1798">
        <v>739201247</v>
      </c>
      <c r="F248" s="1798">
        <v>-911926</v>
      </c>
      <c r="G248" s="1798">
        <v>2284368</v>
      </c>
      <c r="H248" s="1798">
        <v>-30340</v>
      </c>
      <c r="I248" s="1799"/>
      <c r="J248" s="1798">
        <v>30919250241</v>
      </c>
      <c r="K248" s="1798">
        <v>3994403</v>
      </c>
      <c r="L248" s="1799"/>
      <c r="M248" s="1798">
        <v>32149586969</v>
      </c>
    </row>
    <row r="249" spans="1:15">
      <c r="A249" s="1376">
        <f t="shared" si="3"/>
        <v>32</v>
      </c>
      <c r="B249" s="1803" t="s">
        <v>948</v>
      </c>
      <c r="C249" s="1801" t="s">
        <v>949</v>
      </c>
      <c r="D249" s="1798">
        <v>442510799</v>
      </c>
      <c r="E249" s="1798">
        <v>601783052</v>
      </c>
      <c r="F249" s="1798">
        <v>-9301517</v>
      </c>
      <c r="G249" s="1798">
        <v>357193</v>
      </c>
      <c r="H249" s="1798">
        <v>-5486390</v>
      </c>
      <c r="I249" s="1798">
        <v>-22734081</v>
      </c>
      <c r="J249" s="1798">
        <v>30374500731</v>
      </c>
      <c r="K249" s="1798">
        <v>1717839</v>
      </c>
      <c r="L249" s="1799"/>
      <c r="M249" s="1798">
        <v>31383347626</v>
      </c>
      <c r="O249" s="129">
        <f>ROUND(M249/1000,0)</f>
        <v>31383348</v>
      </c>
    </row>
    <row r="250" spans="1:15">
      <c r="A250" s="1376">
        <f t="shared" si="3"/>
        <v>10</v>
      </c>
      <c r="B250" s="2386" t="s">
        <v>3010</v>
      </c>
      <c r="C250" s="1797" t="s">
        <v>950</v>
      </c>
      <c r="D250" s="1798">
        <v>324821</v>
      </c>
      <c r="E250" s="1798">
        <v>18000760</v>
      </c>
      <c r="F250" s="1798">
        <v>89006</v>
      </c>
      <c r="G250" s="1798">
        <v>-5224792</v>
      </c>
      <c r="H250" s="1798">
        <v>694314</v>
      </c>
      <c r="I250" s="1799"/>
      <c r="J250" s="1798">
        <v>17296739</v>
      </c>
      <c r="K250" s="1799"/>
      <c r="L250" s="1799"/>
      <c r="M250" s="1798">
        <v>31180848</v>
      </c>
    </row>
    <row r="251" spans="1:15">
      <c r="A251" s="1376">
        <f t="shared" si="3"/>
        <v>10</v>
      </c>
      <c r="B251" s="2386" t="s">
        <v>3011</v>
      </c>
      <c r="C251" s="1797" t="s">
        <v>951</v>
      </c>
      <c r="D251" s="1798">
        <v>31089</v>
      </c>
      <c r="E251" s="1798">
        <v>290784</v>
      </c>
      <c r="F251" s="1798">
        <v>748674</v>
      </c>
      <c r="G251" s="1798">
        <v>-129525325</v>
      </c>
      <c r="H251" s="1799"/>
      <c r="I251" s="1799"/>
      <c r="J251" s="1798">
        <v>29334374</v>
      </c>
      <c r="K251" s="1798">
        <v>-883284</v>
      </c>
      <c r="L251" s="1799"/>
      <c r="M251" s="1798">
        <v>-100003688</v>
      </c>
      <c r="O251" s="129"/>
    </row>
    <row r="252" spans="1:15">
      <c r="A252" s="1376">
        <f t="shared" si="3"/>
        <v>10</v>
      </c>
      <c r="B252" s="2386" t="s">
        <v>3012</v>
      </c>
      <c r="C252" s="1797" t="s">
        <v>952</v>
      </c>
      <c r="D252" s="1798">
        <v>-337559754</v>
      </c>
      <c r="E252" s="1798">
        <v>-1893988</v>
      </c>
      <c r="F252" s="1798">
        <v>59463068</v>
      </c>
      <c r="G252" s="1798">
        <v>192765392</v>
      </c>
      <c r="H252" s="1798">
        <v>-43878344</v>
      </c>
      <c r="I252" s="1798">
        <v>-38028253</v>
      </c>
      <c r="J252" s="1798">
        <v>-4179664725</v>
      </c>
      <c r="K252" s="1800">
        <v>0</v>
      </c>
      <c r="L252" s="1798">
        <v>-8964676</v>
      </c>
      <c r="M252" s="1798">
        <v>-4357761280</v>
      </c>
    </row>
    <row r="253" spans="1:15">
      <c r="A253" s="1376">
        <f t="shared" si="3"/>
        <v>10</v>
      </c>
      <c r="B253" s="2386" t="s">
        <v>3013</v>
      </c>
      <c r="C253" s="1797" t="s">
        <v>953</v>
      </c>
      <c r="D253" s="1799"/>
      <c r="E253" s="1799"/>
      <c r="F253" s="1798">
        <v>5739129</v>
      </c>
      <c r="G253" s="1798">
        <v>1126258</v>
      </c>
      <c r="H253" s="1798">
        <v>1514133</v>
      </c>
      <c r="I253" s="1799"/>
      <c r="J253" s="1798">
        <v>72934892</v>
      </c>
      <c r="K253" s="1798">
        <v>7491846</v>
      </c>
      <c r="L253" s="1799"/>
      <c r="M253" s="1798">
        <v>88806258</v>
      </c>
      <c r="O253" s="129"/>
    </row>
    <row r="254" spans="1:15">
      <c r="A254" s="1376">
        <f t="shared" si="3"/>
        <v>10</v>
      </c>
      <c r="B254" s="2386" t="s">
        <v>3014</v>
      </c>
      <c r="C254" s="1797" t="s">
        <v>954</v>
      </c>
      <c r="D254" s="1798">
        <v>894073074</v>
      </c>
      <c r="E254" s="1798">
        <v>1879948700</v>
      </c>
      <c r="F254" s="1798">
        <v>531342284</v>
      </c>
      <c r="G254" s="1798">
        <v>267102410</v>
      </c>
      <c r="H254" s="1798">
        <v>317774888</v>
      </c>
      <c r="I254" s="1798">
        <v>229418016</v>
      </c>
      <c r="J254" s="1798">
        <v>24544686894</v>
      </c>
      <c r="K254" s="1799"/>
      <c r="L254" s="1798">
        <v>8964676</v>
      </c>
      <c r="M254" s="1798">
        <v>28673310942</v>
      </c>
      <c r="O254" s="129"/>
    </row>
    <row r="255" spans="1:15">
      <c r="A255" s="1376">
        <f t="shared" si="3"/>
        <v>20</v>
      </c>
      <c r="B255" s="1803" t="s">
        <v>955</v>
      </c>
      <c r="C255" s="1801" t="s">
        <v>956</v>
      </c>
      <c r="D255" s="1798">
        <v>556869230</v>
      </c>
      <c r="E255" s="1798">
        <v>1896346256</v>
      </c>
      <c r="F255" s="1798">
        <v>597382161</v>
      </c>
      <c r="G255" s="1798">
        <v>326243943</v>
      </c>
      <c r="H255" s="1798">
        <v>276104991</v>
      </c>
      <c r="I255" s="1798">
        <v>191389763</v>
      </c>
      <c r="J255" s="1798">
        <v>20484588174</v>
      </c>
      <c r="K255" s="1798">
        <v>6608562</v>
      </c>
      <c r="L255" s="1800">
        <v>0</v>
      </c>
      <c r="M255" s="1798">
        <v>24335533080</v>
      </c>
      <c r="O255" s="129">
        <f>ROUND(M255/1000,0)</f>
        <v>24335533</v>
      </c>
    </row>
    <row r="256" spans="1:15">
      <c r="A256" s="1376">
        <f t="shared" si="3"/>
        <v>10</v>
      </c>
      <c r="B256" s="2386" t="s">
        <v>3015</v>
      </c>
      <c r="C256" s="1797" t="s">
        <v>957</v>
      </c>
      <c r="D256" s="1799"/>
      <c r="E256" s="1799"/>
      <c r="F256" s="1799"/>
      <c r="G256" s="1799"/>
      <c r="H256" s="1799"/>
      <c r="I256" s="1799"/>
      <c r="J256" s="1799"/>
      <c r="K256" s="1799"/>
      <c r="L256" s="1798">
        <v>45608959821</v>
      </c>
      <c r="M256" s="1798">
        <v>45608959821</v>
      </c>
    </row>
    <row r="257" spans="1:15">
      <c r="A257" s="1376">
        <f t="shared" si="3"/>
        <v>32</v>
      </c>
      <c r="B257" s="1803" t="s">
        <v>958</v>
      </c>
      <c r="C257" s="1801" t="s">
        <v>959</v>
      </c>
      <c r="D257" s="1799"/>
      <c r="E257" s="1799"/>
      <c r="F257" s="1799"/>
      <c r="G257" s="1799"/>
      <c r="H257" s="1799"/>
      <c r="I257" s="1799"/>
      <c r="J257" s="1799"/>
      <c r="K257" s="1799"/>
      <c r="L257" s="1798">
        <v>45608959821</v>
      </c>
      <c r="M257" s="1798">
        <v>45608959821</v>
      </c>
      <c r="O257" s="129">
        <f>ROUND(M257/1000,0)</f>
        <v>45608960</v>
      </c>
    </row>
    <row r="258" spans="1:15">
      <c r="A258" s="1376">
        <f t="shared" si="3"/>
        <v>6</v>
      </c>
      <c r="B258" s="2385" t="s">
        <v>960</v>
      </c>
      <c r="C258" s="2383" t="s">
        <v>961</v>
      </c>
      <c r="D258" s="1798">
        <v>-3428291371</v>
      </c>
      <c r="E258" s="1798">
        <v>-14631177167</v>
      </c>
      <c r="F258" s="1798">
        <v>-1621433371</v>
      </c>
      <c r="G258" s="1798">
        <v>-1424000176</v>
      </c>
      <c r="H258" s="1798">
        <v>-1101132000</v>
      </c>
      <c r="I258" s="1798">
        <v>-567827835</v>
      </c>
      <c r="J258" s="1798">
        <v>-91402115702</v>
      </c>
      <c r="K258" s="1798">
        <v>-44329455048</v>
      </c>
      <c r="L258" s="1798">
        <v>114175977622</v>
      </c>
      <c r="M258" s="1798">
        <v>-44329455048</v>
      </c>
      <c r="O258" s="129">
        <f>ROUND(M258/1000,0)</f>
        <v>-44329455</v>
      </c>
    </row>
    <row r="1048576" spans="15:15">
      <c r="O1048576" s="129">
        <f>ROUND(M1048576/1000,0)</f>
        <v>0</v>
      </c>
    </row>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67ED03"/>
  </sheetPr>
  <dimension ref="A2:T89"/>
  <sheetViews>
    <sheetView showGridLines="0" topLeftCell="A63" zoomScaleNormal="100" workbookViewId="0">
      <selection activeCell="O69" sqref="O69"/>
    </sheetView>
  </sheetViews>
  <sheetFormatPr baseColWidth="10" defaultColWidth="11.5703125" defaultRowHeight="12"/>
  <cols>
    <col min="1" max="2" width="11.5703125" style="21"/>
    <col min="3" max="3" width="13.42578125" style="21" customWidth="1"/>
    <col min="4" max="8" width="11.5703125" style="21"/>
    <col min="9" max="9" width="12.5703125" style="21" bestFit="1" customWidth="1"/>
    <col min="10" max="11" width="13.5703125" style="21" bestFit="1" customWidth="1"/>
    <col min="12" max="15" width="11.5703125" style="21"/>
    <col min="16" max="16" width="10.5703125" style="21" bestFit="1" customWidth="1"/>
    <col min="17" max="18" width="11.5703125" style="21"/>
    <col min="19" max="19" width="13.28515625" style="21" bestFit="1" customWidth="1"/>
    <col min="20" max="20" width="11.5703125" style="21" bestFit="1" customWidth="1"/>
    <col min="21" max="16384" width="11.5703125" style="21"/>
  </cols>
  <sheetData>
    <row r="2" spans="1:20">
      <c r="A2" s="1114"/>
      <c r="B2" s="1115" t="str">
        <f>+'N16.4 Préstamos LP'!B2</f>
        <v>Al 30 de Septiembre de 2024</v>
      </c>
      <c r="C2" s="1114"/>
      <c r="D2" s="1114"/>
      <c r="E2" s="1114"/>
      <c r="F2" s="1114"/>
      <c r="G2" s="1114"/>
      <c r="H2" s="1114"/>
      <c r="I2" s="1114"/>
      <c r="J2" s="1114"/>
      <c r="K2" s="1114"/>
      <c r="L2" s="1114"/>
      <c r="M2" s="1114"/>
      <c r="N2" s="1114"/>
    </row>
    <row r="3" spans="1:20">
      <c r="A3" s="1114"/>
      <c r="B3" s="1117"/>
      <c r="C3" s="1114"/>
      <c r="D3" s="1114"/>
      <c r="E3" s="1114"/>
      <c r="F3" s="1114"/>
      <c r="G3" s="1114"/>
      <c r="H3" s="1114"/>
      <c r="I3" s="1114"/>
      <c r="J3" s="1114"/>
      <c r="K3" s="1114"/>
      <c r="L3" s="1114"/>
      <c r="M3" s="1114"/>
      <c r="N3" s="1114"/>
    </row>
    <row r="4" spans="1:20" ht="15">
      <c r="A4" s="1114"/>
      <c r="B4" s="2887" t="s">
        <v>1781</v>
      </c>
      <c r="C4" s="2888"/>
      <c r="D4" s="2888"/>
      <c r="E4" s="2888"/>
      <c r="F4" s="2888"/>
      <c r="G4" s="2888"/>
      <c r="H4" s="2888"/>
      <c r="I4" s="2888"/>
      <c r="J4" s="2888"/>
      <c r="K4" s="2888"/>
      <c r="L4" s="2888"/>
      <c r="M4" s="2888"/>
      <c r="N4" s="2889"/>
      <c r="P4" s="1195" t="s">
        <v>2405</v>
      </c>
      <c r="Q4" s="1195">
        <v>0</v>
      </c>
    </row>
    <row r="5" spans="1:20" ht="15">
      <c r="A5" s="1114"/>
      <c r="B5" s="2884" t="s">
        <v>1755</v>
      </c>
      <c r="C5" s="2884" t="s">
        <v>1756</v>
      </c>
      <c r="D5" s="2884" t="s">
        <v>1757</v>
      </c>
      <c r="E5" s="2884" t="s">
        <v>1782</v>
      </c>
      <c r="F5" s="2884" t="s">
        <v>1783</v>
      </c>
      <c r="G5" s="2884" t="s">
        <v>1784</v>
      </c>
      <c r="H5" s="2884" t="s">
        <v>1759</v>
      </c>
      <c r="I5" s="2885" t="s">
        <v>1760</v>
      </c>
      <c r="J5" s="2885"/>
      <c r="K5" s="2885"/>
      <c r="L5" s="2884" t="s">
        <v>1751</v>
      </c>
      <c r="M5" s="2884" t="s">
        <v>1761</v>
      </c>
      <c r="N5" s="2884" t="s">
        <v>1762</v>
      </c>
      <c r="P5" s="1195" t="s">
        <v>2406</v>
      </c>
      <c r="Q5" s="1195"/>
    </row>
    <row r="6" spans="1:20" ht="24">
      <c r="A6" s="1114"/>
      <c r="B6" s="2622"/>
      <c r="C6" s="2622"/>
      <c r="D6" s="2622"/>
      <c r="E6" s="2622"/>
      <c r="F6" s="2622"/>
      <c r="G6" s="2622"/>
      <c r="H6" s="2622"/>
      <c r="I6" s="1118" t="s">
        <v>1461</v>
      </c>
      <c r="J6" s="1118" t="s">
        <v>1763</v>
      </c>
      <c r="K6" s="1118" t="s">
        <v>1265</v>
      </c>
      <c r="L6" s="2622"/>
      <c r="M6" s="2622"/>
      <c r="N6" s="2622"/>
      <c r="Q6" s="1195">
        <f>+Q4+Q5</f>
        <v>0</v>
      </c>
    </row>
    <row r="7" spans="1:20">
      <c r="A7" s="1114"/>
      <c r="B7" s="2623"/>
      <c r="C7" s="2623"/>
      <c r="D7" s="2623"/>
      <c r="E7" s="2623"/>
      <c r="F7" s="2623"/>
      <c r="G7" s="2623"/>
      <c r="H7" s="2623"/>
      <c r="I7" s="1121" t="s">
        <v>967</v>
      </c>
      <c r="J7" s="1121" t="s">
        <v>967</v>
      </c>
      <c r="K7" s="1121" t="s">
        <v>967</v>
      </c>
      <c r="L7" s="2623"/>
      <c r="M7" s="1121" t="s">
        <v>1764</v>
      </c>
      <c r="N7" s="1121" t="s">
        <v>1764</v>
      </c>
    </row>
    <row r="8" spans="1:20">
      <c r="A8" s="1114">
        <v>1</v>
      </c>
      <c r="B8" s="2426" t="s">
        <v>1765</v>
      </c>
      <c r="C8" s="2427" t="s">
        <v>1259</v>
      </c>
      <c r="D8" s="2426" t="s">
        <v>1595</v>
      </c>
      <c r="E8" s="2426">
        <v>630</v>
      </c>
      <c r="F8" s="2426" t="s">
        <v>1785</v>
      </c>
      <c r="G8" s="2430">
        <v>47939</v>
      </c>
      <c r="H8" s="2426" t="s">
        <v>1786</v>
      </c>
      <c r="I8" s="2428">
        <v>1394303</v>
      </c>
      <c r="J8" s="2428">
        <v>0</v>
      </c>
      <c r="K8" s="2428">
        <f>+I8+J8</f>
        <v>1394303</v>
      </c>
      <c r="L8" s="2427" t="s">
        <v>1769</v>
      </c>
      <c r="M8" s="2429">
        <v>4.1694000000000002E-2</v>
      </c>
      <c r="N8" s="2429">
        <v>4.2000000000000003E-2</v>
      </c>
      <c r="O8" s="32"/>
      <c r="P8" s="32"/>
    </row>
    <row r="9" spans="1:20">
      <c r="A9" s="1114">
        <f>+A8+1</f>
        <v>2</v>
      </c>
      <c r="B9" s="2426" t="s">
        <v>1765</v>
      </c>
      <c r="C9" s="2427" t="s">
        <v>1259</v>
      </c>
      <c r="D9" s="2426" t="s">
        <v>1595</v>
      </c>
      <c r="E9" s="2426">
        <v>655</v>
      </c>
      <c r="F9" s="2426" t="s">
        <v>1787</v>
      </c>
      <c r="G9" s="2430">
        <v>48853</v>
      </c>
      <c r="H9" s="2426" t="s">
        <v>1786</v>
      </c>
      <c r="I9" s="2428">
        <v>1097119</v>
      </c>
      <c r="J9" s="2428">
        <v>0</v>
      </c>
      <c r="K9" s="2428">
        <f t="shared" ref="K9:K22" si="0">+I9+J9</f>
        <v>1097119</v>
      </c>
      <c r="L9" s="2427" t="s">
        <v>1769</v>
      </c>
      <c r="M9" s="2429">
        <v>3.8350000000000002E-2</v>
      </c>
      <c r="N9" s="2429">
        <v>3.8600000000000002E-2</v>
      </c>
      <c r="O9" s="32"/>
      <c r="P9" s="32"/>
    </row>
    <row r="10" spans="1:20">
      <c r="A10" s="1114">
        <f t="shared" ref="A10:A22" si="1">+A9+1</f>
        <v>3</v>
      </c>
      <c r="B10" s="2426" t="s">
        <v>1765</v>
      </c>
      <c r="C10" s="2427" t="s">
        <v>1259</v>
      </c>
      <c r="D10" s="2426" t="s">
        <v>1595</v>
      </c>
      <c r="E10" s="2426">
        <v>655</v>
      </c>
      <c r="F10" s="2426" t="s">
        <v>1788</v>
      </c>
      <c r="G10" s="2430">
        <v>48366</v>
      </c>
      <c r="H10" s="2426" t="s">
        <v>1786</v>
      </c>
      <c r="I10" s="2428">
        <v>843987</v>
      </c>
      <c r="J10" s="2428">
        <v>0</v>
      </c>
      <c r="K10" s="2428">
        <f t="shared" si="0"/>
        <v>843987</v>
      </c>
      <c r="L10" s="2427" t="s">
        <v>1769</v>
      </c>
      <c r="M10" s="2429">
        <v>3.9606000000000002E-2</v>
      </c>
      <c r="N10" s="2429">
        <v>0.04</v>
      </c>
      <c r="O10" s="32"/>
      <c r="P10" s="32"/>
    </row>
    <row r="11" spans="1:20">
      <c r="A11" s="1114">
        <f t="shared" si="1"/>
        <v>4</v>
      </c>
      <c r="B11" s="2426" t="s">
        <v>1765</v>
      </c>
      <c r="C11" s="2427" t="s">
        <v>1259</v>
      </c>
      <c r="D11" s="2426" t="s">
        <v>1595</v>
      </c>
      <c r="E11" s="2426">
        <v>713</v>
      </c>
      <c r="F11" s="2426" t="s">
        <v>1789</v>
      </c>
      <c r="G11" s="2430">
        <v>49400</v>
      </c>
      <c r="H11" s="2426" t="s">
        <v>1786</v>
      </c>
      <c r="I11" s="2428">
        <v>1675521</v>
      </c>
      <c r="J11" s="2428">
        <v>0</v>
      </c>
      <c r="K11" s="2428">
        <f t="shared" si="0"/>
        <v>1675521</v>
      </c>
      <c r="L11" s="2427" t="s">
        <v>1767</v>
      </c>
      <c r="M11" s="2429">
        <v>3.9141000000000002E-2</v>
      </c>
      <c r="N11" s="2429">
        <v>3.9E-2</v>
      </c>
      <c r="O11" s="32"/>
      <c r="P11" s="32"/>
    </row>
    <row r="12" spans="1:20">
      <c r="A12" s="1114">
        <f t="shared" si="1"/>
        <v>5</v>
      </c>
      <c r="B12" s="2426" t="s">
        <v>1765</v>
      </c>
      <c r="C12" s="2427" t="s">
        <v>1259</v>
      </c>
      <c r="D12" s="2426" t="s">
        <v>1595</v>
      </c>
      <c r="E12" s="2426">
        <v>713</v>
      </c>
      <c r="F12" s="2426" t="s">
        <v>1790</v>
      </c>
      <c r="G12" s="2430">
        <v>49766</v>
      </c>
      <c r="H12" s="2426" t="s">
        <v>1786</v>
      </c>
      <c r="I12" s="2428">
        <v>1422904</v>
      </c>
      <c r="J12" s="2428">
        <v>0</v>
      </c>
      <c r="K12" s="2428">
        <f t="shared" si="0"/>
        <v>1422904</v>
      </c>
      <c r="L12" s="2427" t="s">
        <v>1769</v>
      </c>
      <c r="M12" s="2429">
        <v>3.8087999999999997E-2</v>
      </c>
      <c r="N12" s="2429">
        <v>3.7999999999999999E-2</v>
      </c>
      <c r="O12" s="32"/>
      <c r="P12" s="32"/>
    </row>
    <row r="13" spans="1:20">
      <c r="A13" s="1114">
        <f t="shared" si="1"/>
        <v>6</v>
      </c>
      <c r="B13" s="2426" t="s">
        <v>1765</v>
      </c>
      <c r="C13" s="2427" t="s">
        <v>1259</v>
      </c>
      <c r="D13" s="2426" t="s">
        <v>1595</v>
      </c>
      <c r="E13" s="2426">
        <v>778</v>
      </c>
      <c r="F13" s="2431" t="s">
        <v>1791</v>
      </c>
      <c r="G13" s="2432">
        <v>50131</v>
      </c>
      <c r="H13" s="2431" t="s">
        <v>1786</v>
      </c>
      <c r="I13" s="2433">
        <v>1315416</v>
      </c>
      <c r="J13" s="2428">
        <v>0</v>
      </c>
      <c r="K13" s="2428">
        <f t="shared" si="0"/>
        <v>1315416</v>
      </c>
      <c r="L13" s="2434" t="s">
        <v>1769</v>
      </c>
      <c r="M13" s="2435">
        <v>3.5000000000000003E-2</v>
      </c>
      <c r="N13" s="2429">
        <v>3.5000000000000003E-2</v>
      </c>
      <c r="O13" s="32"/>
      <c r="P13" s="32"/>
    </row>
    <row r="14" spans="1:20">
      <c r="A14" s="1114">
        <f t="shared" si="1"/>
        <v>7</v>
      </c>
      <c r="B14" s="2426" t="s">
        <v>1765</v>
      </c>
      <c r="C14" s="2427" t="s">
        <v>1259</v>
      </c>
      <c r="D14" s="2426" t="s">
        <v>1595</v>
      </c>
      <c r="E14" s="2426">
        <v>778</v>
      </c>
      <c r="F14" s="2426" t="s">
        <v>1792</v>
      </c>
      <c r="G14" s="2430">
        <v>50192</v>
      </c>
      <c r="H14" s="2426" t="s">
        <v>1786</v>
      </c>
      <c r="I14" s="2428">
        <v>1002856</v>
      </c>
      <c r="J14" s="2428">
        <v>0</v>
      </c>
      <c r="K14" s="2428">
        <f t="shared" si="0"/>
        <v>1002856</v>
      </c>
      <c r="L14" s="2427" t="s">
        <v>1767</v>
      </c>
      <c r="M14" s="2429">
        <v>3.2145E-2</v>
      </c>
      <c r="N14" s="2429">
        <v>3.3000000000000002E-2</v>
      </c>
      <c r="O14" s="32"/>
      <c r="P14" s="1150">
        <v>2114003000</v>
      </c>
      <c r="Q14" s="21" t="s">
        <v>473</v>
      </c>
      <c r="S14" s="1083">
        <f>+VLOOKUP(P14,'[40]Balance Jun 2024'!$B:$L,11,0)</f>
        <v>-263152334</v>
      </c>
      <c r="T14" s="1083">
        <f>+ROUND(S14/1000,0)</f>
        <v>-263152</v>
      </c>
    </row>
    <row r="15" spans="1:20">
      <c r="A15" s="1114">
        <f t="shared" si="1"/>
        <v>8</v>
      </c>
      <c r="B15" s="2426" t="s">
        <v>1765</v>
      </c>
      <c r="C15" s="2427" t="s">
        <v>1259</v>
      </c>
      <c r="D15" s="2426" t="s">
        <v>1595</v>
      </c>
      <c r="E15" s="2426">
        <v>806</v>
      </c>
      <c r="F15" s="2426" t="s">
        <v>1793</v>
      </c>
      <c r="G15" s="2430">
        <v>50437</v>
      </c>
      <c r="H15" s="2426" t="s">
        <v>1786</v>
      </c>
      <c r="I15" s="2428">
        <v>0</v>
      </c>
      <c r="J15" s="2428">
        <v>257966</v>
      </c>
      <c r="K15" s="2428">
        <f t="shared" si="0"/>
        <v>257966</v>
      </c>
      <c r="L15" s="2427" t="s">
        <v>1769</v>
      </c>
      <c r="M15" s="2429">
        <v>3.1074999999999998E-2</v>
      </c>
      <c r="N15" s="2429">
        <v>0.03</v>
      </c>
      <c r="O15" s="32"/>
      <c r="P15" s="1150">
        <v>2114002000</v>
      </c>
      <c r="Q15" s="21" t="s">
        <v>475</v>
      </c>
      <c r="S15" s="1083">
        <f>+VLOOKUP(P15,'[40]Balance Jun 2024'!$B:$L,11,0)</f>
        <v>-7202176990</v>
      </c>
      <c r="T15" s="1083">
        <f>+ROUND(S15/1000,0)</f>
        <v>-7202177</v>
      </c>
    </row>
    <row r="16" spans="1:20">
      <c r="A16" s="1114">
        <f t="shared" si="1"/>
        <v>9</v>
      </c>
      <c r="B16" s="2426" t="s">
        <v>1765</v>
      </c>
      <c r="C16" s="2427" t="s">
        <v>1259</v>
      </c>
      <c r="D16" s="2426" t="s">
        <v>1595</v>
      </c>
      <c r="E16" s="2426">
        <v>806</v>
      </c>
      <c r="F16" s="2426" t="s">
        <v>1794</v>
      </c>
      <c r="G16" s="2430">
        <v>51150</v>
      </c>
      <c r="H16" s="2426" t="s">
        <v>1786</v>
      </c>
      <c r="I16" s="2428">
        <v>0</v>
      </c>
      <c r="J16" s="2428">
        <v>464028</v>
      </c>
      <c r="K16" s="2428">
        <f t="shared" si="0"/>
        <v>464028</v>
      </c>
      <c r="L16" s="2427" t="s">
        <v>1767</v>
      </c>
      <c r="M16" s="2429">
        <v>3.2939999999999997E-2</v>
      </c>
      <c r="N16" s="2429">
        <v>3.2000000000000001E-2</v>
      </c>
      <c r="O16" s="32"/>
      <c r="P16" s="1150">
        <v>2114001000</v>
      </c>
      <c r="Q16" s="21" t="s">
        <v>476</v>
      </c>
      <c r="S16" s="1083">
        <f>+VLOOKUP(P16,'[40]Balance Jun 2024'!$B:$L,11,0)</f>
        <v>-14089447500</v>
      </c>
      <c r="T16" s="1083">
        <f>+ROUND(S16/1000,0)</f>
        <v>-14089448</v>
      </c>
    </row>
    <row r="17" spans="1:20">
      <c r="A17" s="1114">
        <f t="shared" si="1"/>
        <v>10</v>
      </c>
      <c r="B17" s="2426" t="s">
        <v>1765</v>
      </c>
      <c r="C17" s="2427" t="s">
        <v>1259</v>
      </c>
      <c r="D17" s="2426" t="s">
        <v>1595</v>
      </c>
      <c r="E17" s="2426">
        <v>887</v>
      </c>
      <c r="F17" s="2426" t="s">
        <v>1795</v>
      </c>
      <c r="G17" s="2430">
        <v>52305</v>
      </c>
      <c r="H17" s="2426" t="s">
        <v>1786</v>
      </c>
      <c r="I17" s="2428">
        <v>0</v>
      </c>
      <c r="J17" s="2428">
        <v>70723</v>
      </c>
      <c r="K17" s="2428">
        <f t="shared" si="0"/>
        <v>70723</v>
      </c>
      <c r="L17" s="2427" t="s">
        <v>1767</v>
      </c>
      <c r="M17" s="2429">
        <v>2.8497999999999999E-2</v>
      </c>
      <c r="N17" s="2429">
        <v>2.8000000000000001E-2</v>
      </c>
      <c r="O17" s="32"/>
      <c r="P17" s="1150">
        <v>1185002000</v>
      </c>
      <c r="Q17" s="21" t="s">
        <v>477</v>
      </c>
      <c r="S17" s="1083">
        <f>+VLOOKUP(P17,'[40]Balance Jun 2024'!$B:$L,11,0)</f>
        <v>722641283</v>
      </c>
      <c r="T17" s="1083">
        <f>+ROUND(S17/1000,0)</f>
        <v>722641</v>
      </c>
    </row>
    <row r="18" spans="1:20">
      <c r="A18" s="1114">
        <f t="shared" si="1"/>
        <v>11</v>
      </c>
      <c r="B18" s="2426" t="s">
        <v>1765</v>
      </c>
      <c r="C18" s="2427" t="s">
        <v>1259</v>
      </c>
      <c r="D18" s="2426" t="s">
        <v>1595</v>
      </c>
      <c r="E18" s="2426">
        <v>886</v>
      </c>
      <c r="F18" s="2426" t="s">
        <v>1796</v>
      </c>
      <c r="G18" s="2430">
        <v>45731</v>
      </c>
      <c r="H18" s="2426" t="s">
        <v>1786</v>
      </c>
      <c r="I18" s="2428">
        <v>0</v>
      </c>
      <c r="J18" s="2428">
        <v>7104914</v>
      </c>
      <c r="K18" s="2428">
        <f t="shared" si="0"/>
        <v>7104914</v>
      </c>
      <c r="L18" s="2427" t="s">
        <v>1767</v>
      </c>
      <c r="M18" s="2429">
        <v>1.9234999999999999E-2</v>
      </c>
      <c r="N18" s="2429">
        <v>1.7999999999999999E-2</v>
      </c>
      <c r="O18" s="32"/>
      <c r="T18" s="1151">
        <f>+SUM(T14:T17)</f>
        <v>-20832136</v>
      </c>
    </row>
    <row r="19" spans="1:20">
      <c r="A19" s="1114">
        <f t="shared" si="1"/>
        <v>12</v>
      </c>
      <c r="B19" s="2426" t="s">
        <v>1765</v>
      </c>
      <c r="C19" s="2427" t="s">
        <v>1259</v>
      </c>
      <c r="D19" s="2426" t="s">
        <v>1595</v>
      </c>
      <c r="E19" s="2426">
        <v>887</v>
      </c>
      <c r="F19" s="2426" t="s">
        <v>1797</v>
      </c>
      <c r="G19" s="2430">
        <v>52671</v>
      </c>
      <c r="H19" s="2426" t="s">
        <v>1786</v>
      </c>
      <c r="I19" s="2428">
        <v>0</v>
      </c>
      <c r="J19" s="2428">
        <v>252249</v>
      </c>
      <c r="K19" s="2428">
        <f t="shared" si="0"/>
        <v>252249</v>
      </c>
      <c r="L19" s="2427" t="s">
        <v>1767</v>
      </c>
      <c r="M19" s="2429">
        <v>2.1661E-2</v>
      </c>
      <c r="N19" s="2429">
        <v>2.5000000000000001E-2</v>
      </c>
      <c r="O19" s="32"/>
      <c r="T19" s="1135">
        <f>+T18+K23</f>
        <v>-3296006</v>
      </c>
    </row>
    <row r="20" spans="1:20">
      <c r="A20" s="1114">
        <f t="shared" si="1"/>
        <v>13</v>
      </c>
      <c r="B20" s="2426" t="s">
        <v>1765</v>
      </c>
      <c r="C20" s="2427" t="s">
        <v>1259</v>
      </c>
      <c r="D20" s="2426" t="s">
        <v>1595</v>
      </c>
      <c r="E20" s="2426" t="s">
        <v>1983</v>
      </c>
      <c r="F20" s="2426" t="s">
        <v>2120</v>
      </c>
      <c r="G20" s="2430">
        <v>50388</v>
      </c>
      <c r="H20" s="2426" t="s">
        <v>2121</v>
      </c>
      <c r="I20" s="2428">
        <v>242734</v>
      </c>
      <c r="J20" s="2428">
        <v>0</v>
      </c>
      <c r="K20" s="2428">
        <f t="shared" si="0"/>
        <v>242734</v>
      </c>
      <c r="L20" s="2427" t="s">
        <v>1767</v>
      </c>
      <c r="M20" s="2429">
        <v>7.0618927605837101E-2</v>
      </c>
      <c r="N20" s="2429">
        <v>6.8199999999999997E-2</v>
      </c>
      <c r="O20" s="32"/>
    </row>
    <row r="21" spans="1:20">
      <c r="A21" s="1114">
        <f t="shared" si="1"/>
        <v>14</v>
      </c>
      <c r="B21" s="2426" t="s">
        <v>1765</v>
      </c>
      <c r="C21" s="2427" t="s">
        <v>1259</v>
      </c>
      <c r="D21" s="2426" t="s">
        <v>1595</v>
      </c>
      <c r="E21" s="2426" t="s">
        <v>1983</v>
      </c>
      <c r="F21" s="2426" t="s">
        <v>2122</v>
      </c>
      <c r="G21" s="2436">
        <v>50388</v>
      </c>
      <c r="H21" s="2426" t="s">
        <v>2123</v>
      </c>
      <c r="I21" s="2428">
        <v>160126</v>
      </c>
      <c r="J21" s="2428">
        <v>0</v>
      </c>
      <c r="K21" s="2428">
        <f t="shared" si="0"/>
        <v>160126</v>
      </c>
      <c r="L21" s="2427" t="s">
        <v>1767</v>
      </c>
      <c r="M21" s="2429">
        <v>2.3437443186978157E-2</v>
      </c>
      <c r="N21" s="2429">
        <v>2.1600000000000001E-2</v>
      </c>
      <c r="O21" s="32"/>
    </row>
    <row r="22" spans="1:20">
      <c r="A22" s="1114">
        <f t="shared" si="1"/>
        <v>15</v>
      </c>
      <c r="B22" s="2426" t="s">
        <v>1765</v>
      </c>
      <c r="C22" s="2427" t="s">
        <v>1259</v>
      </c>
      <c r="D22" s="2426" t="s">
        <v>1595</v>
      </c>
      <c r="E22" s="2426" t="s">
        <v>1983</v>
      </c>
      <c r="F22" s="2426" t="s">
        <v>2717</v>
      </c>
      <c r="G22" s="2436">
        <v>47268</v>
      </c>
      <c r="H22" s="2426" t="s">
        <v>2715</v>
      </c>
      <c r="I22" s="2428">
        <v>231284</v>
      </c>
      <c r="J22" s="2428">
        <v>0</v>
      </c>
      <c r="K22" s="2428">
        <f t="shared" si="0"/>
        <v>231284</v>
      </c>
      <c r="L22" s="2427" t="s">
        <v>1769</v>
      </c>
      <c r="M22" s="2429">
        <v>2.3620880188435001E-2</v>
      </c>
      <c r="N22" s="2429">
        <v>2.0975000000000001E-2</v>
      </c>
      <c r="O22" s="32"/>
      <c r="P22" s="32"/>
    </row>
    <row r="23" spans="1:20">
      <c r="A23" s="1114"/>
      <c r="B23" s="1140" t="s">
        <v>1265</v>
      </c>
      <c r="C23" s="1140"/>
      <c r="D23" s="1140"/>
      <c r="E23" s="1140"/>
      <c r="F23" s="1140"/>
      <c r="G23" s="1140"/>
      <c r="H23" s="1140"/>
      <c r="I23" s="1992">
        <f>SUM(I8:I22)</f>
        <v>9386250</v>
      </c>
      <c r="J23" s="1992">
        <f>SUM(J8:J22)</f>
        <v>8149880</v>
      </c>
      <c r="K23" s="1992">
        <f>SUM(K8:K22)</f>
        <v>17536130</v>
      </c>
      <c r="L23" s="1140"/>
      <c r="M23" s="1140"/>
      <c r="N23" s="1140"/>
      <c r="O23" s="32"/>
    </row>
    <row r="24" spans="1:20">
      <c r="A24" s="1114"/>
      <c r="B24" s="1114"/>
      <c r="C24" s="1114"/>
      <c r="D24" s="1114"/>
      <c r="E24" s="1114"/>
      <c r="F24" s="1114"/>
      <c r="G24" s="1114"/>
      <c r="H24" s="1114"/>
      <c r="I24" s="1114"/>
      <c r="J24" s="1114"/>
      <c r="K24" s="1114"/>
      <c r="L24" s="1114"/>
      <c r="M24" s="1114"/>
      <c r="N24" s="1114"/>
      <c r="O24" s="32"/>
      <c r="P24" s="32"/>
    </row>
    <row r="25" spans="1:20">
      <c r="A25" s="1114"/>
      <c r="B25" s="2887" t="s">
        <v>1798</v>
      </c>
      <c r="C25" s="2888"/>
      <c r="D25" s="2888"/>
      <c r="E25" s="2888"/>
      <c r="F25" s="2888"/>
      <c r="G25" s="2888"/>
      <c r="H25" s="2888"/>
      <c r="I25" s="2888"/>
      <c r="J25" s="2888"/>
      <c r="K25" s="2888"/>
      <c r="L25" s="2888"/>
      <c r="M25" s="2888"/>
      <c r="N25" s="2889"/>
    </row>
    <row r="26" spans="1:20">
      <c r="A26" s="1114"/>
      <c r="B26" s="2884" t="s">
        <v>1755</v>
      </c>
      <c r="C26" s="2884" t="s">
        <v>1756</v>
      </c>
      <c r="D26" s="2884" t="s">
        <v>1757</v>
      </c>
      <c r="E26" s="2884" t="s">
        <v>1782</v>
      </c>
      <c r="F26" s="2884" t="s">
        <v>1783</v>
      </c>
      <c r="G26" s="2884" t="s">
        <v>1784</v>
      </c>
      <c r="H26" s="2884" t="s">
        <v>1759</v>
      </c>
      <c r="I26" s="2885" t="s">
        <v>1760</v>
      </c>
      <c r="J26" s="2885"/>
      <c r="K26" s="2885"/>
      <c r="L26" s="2884" t="s">
        <v>1751</v>
      </c>
      <c r="M26" s="2884" t="s">
        <v>1761</v>
      </c>
      <c r="N26" s="2884" t="s">
        <v>1762</v>
      </c>
    </row>
    <row r="27" spans="1:20" ht="24">
      <c r="A27" s="1114"/>
      <c r="B27" s="2622"/>
      <c r="C27" s="2622"/>
      <c r="D27" s="2622"/>
      <c r="E27" s="2622"/>
      <c r="F27" s="2622"/>
      <c r="G27" s="2622"/>
      <c r="H27" s="2622"/>
      <c r="I27" s="1118" t="s">
        <v>1461</v>
      </c>
      <c r="J27" s="1118" t="s">
        <v>1763</v>
      </c>
      <c r="K27" s="1118" t="s">
        <v>1265</v>
      </c>
      <c r="L27" s="2622"/>
      <c r="M27" s="2622"/>
      <c r="N27" s="2622"/>
    </row>
    <row r="28" spans="1:20">
      <c r="A28" s="1114"/>
      <c r="B28" s="2623"/>
      <c r="C28" s="2623"/>
      <c r="D28" s="2623"/>
      <c r="E28" s="2623"/>
      <c r="F28" s="2623"/>
      <c r="G28" s="2623"/>
      <c r="H28" s="2623"/>
      <c r="I28" s="1121" t="s">
        <v>967</v>
      </c>
      <c r="J28" s="1121" t="s">
        <v>967</v>
      </c>
      <c r="K28" s="1121" t="s">
        <v>967</v>
      </c>
      <c r="L28" s="2623"/>
      <c r="M28" s="1121" t="s">
        <v>1764</v>
      </c>
      <c r="N28" s="1121" t="s">
        <v>1764</v>
      </c>
    </row>
    <row r="29" spans="1:20">
      <c r="A29" s="1114">
        <v>1</v>
      </c>
      <c r="B29" s="2426" t="s">
        <v>1765</v>
      </c>
      <c r="C29" s="2427" t="s">
        <v>1259</v>
      </c>
      <c r="D29" s="2426" t="s">
        <v>1595</v>
      </c>
      <c r="E29" s="2426">
        <v>630</v>
      </c>
      <c r="F29" s="2426" t="s">
        <v>1785</v>
      </c>
      <c r="G29" s="2430">
        <v>47939</v>
      </c>
      <c r="H29" s="2426" t="s">
        <v>1786</v>
      </c>
      <c r="I29" s="2428">
        <v>1378878</v>
      </c>
      <c r="J29" s="2428">
        <v>0</v>
      </c>
      <c r="K29" s="2428">
        <f>+I29+J29</f>
        <v>1378878</v>
      </c>
      <c r="L29" s="2427" t="s">
        <v>1769</v>
      </c>
      <c r="M29" s="2429">
        <v>4.1694000000000002E-2</v>
      </c>
      <c r="N29" s="2429">
        <v>4.2000000000000003E-2</v>
      </c>
      <c r="O29" s="2284">
        <f>+M8-M29</f>
        <v>0</v>
      </c>
      <c r="P29" s="2284">
        <f t="shared" ref="P29:P42" si="2">+N8-N29</f>
        <v>0</v>
      </c>
      <c r="Q29" s="32"/>
      <c r="R29" s="32"/>
    </row>
    <row r="30" spans="1:20">
      <c r="A30" s="1114">
        <v>2</v>
      </c>
      <c r="B30" s="2426" t="s">
        <v>1765</v>
      </c>
      <c r="C30" s="2427" t="s">
        <v>1259</v>
      </c>
      <c r="D30" s="2426" t="s">
        <v>1595</v>
      </c>
      <c r="E30" s="2426">
        <v>655</v>
      </c>
      <c r="F30" s="2426" t="s">
        <v>1787</v>
      </c>
      <c r="G30" s="2430">
        <v>48853</v>
      </c>
      <c r="H30" s="2426" t="s">
        <v>1786</v>
      </c>
      <c r="I30" s="2428">
        <v>1087100</v>
      </c>
      <c r="J30" s="2428">
        <v>0</v>
      </c>
      <c r="K30" s="2428">
        <f t="shared" ref="K30:K43" si="3">+I30+J30</f>
        <v>1087100</v>
      </c>
      <c r="L30" s="2427" t="s">
        <v>1769</v>
      </c>
      <c r="M30" s="2429">
        <v>3.8350000000000002E-2</v>
      </c>
      <c r="N30" s="2429">
        <v>3.8600000000000002E-2</v>
      </c>
      <c r="O30" s="2284">
        <f t="shared" ref="O30:O42" si="4">+M9-M30</f>
        <v>0</v>
      </c>
      <c r="P30" s="2284">
        <f t="shared" si="2"/>
        <v>0</v>
      </c>
      <c r="Q30" s="32"/>
      <c r="R30" s="32"/>
    </row>
    <row r="31" spans="1:20">
      <c r="A31" s="1114">
        <v>3</v>
      </c>
      <c r="B31" s="2426" t="s">
        <v>1765</v>
      </c>
      <c r="C31" s="2427" t="s">
        <v>1259</v>
      </c>
      <c r="D31" s="2426" t="s">
        <v>1595</v>
      </c>
      <c r="E31" s="2426">
        <v>655</v>
      </c>
      <c r="F31" s="2426" t="s">
        <v>1788</v>
      </c>
      <c r="G31" s="2430">
        <v>48366</v>
      </c>
      <c r="H31" s="2426" t="s">
        <v>1786</v>
      </c>
      <c r="I31" s="2428">
        <v>825856</v>
      </c>
      <c r="J31" s="2428">
        <v>0</v>
      </c>
      <c r="K31" s="2428">
        <f t="shared" si="3"/>
        <v>825856</v>
      </c>
      <c r="L31" s="2427" t="s">
        <v>1769</v>
      </c>
      <c r="M31" s="2429">
        <v>3.9606000000000002E-2</v>
      </c>
      <c r="N31" s="2429">
        <v>0.04</v>
      </c>
      <c r="O31" s="2284">
        <f t="shared" si="4"/>
        <v>0</v>
      </c>
      <c r="P31" s="2284">
        <f t="shared" si="2"/>
        <v>0</v>
      </c>
      <c r="Q31" s="32"/>
      <c r="R31" s="32"/>
    </row>
    <row r="32" spans="1:20">
      <c r="A32" s="1114">
        <v>4</v>
      </c>
      <c r="B32" s="2426" t="s">
        <v>1765</v>
      </c>
      <c r="C32" s="2427" t="s">
        <v>1259</v>
      </c>
      <c r="D32" s="2426" t="s">
        <v>1595</v>
      </c>
      <c r="E32" s="2426">
        <v>713</v>
      </c>
      <c r="F32" s="2426" t="s">
        <v>1789</v>
      </c>
      <c r="G32" s="2430">
        <v>49400</v>
      </c>
      <c r="H32" s="2426" t="s">
        <v>1786</v>
      </c>
      <c r="I32" s="2428">
        <v>1683977</v>
      </c>
      <c r="J32" s="2428">
        <v>0</v>
      </c>
      <c r="K32" s="2428">
        <f t="shared" si="3"/>
        <v>1683977</v>
      </c>
      <c r="L32" s="2427" t="s">
        <v>1767</v>
      </c>
      <c r="M32" s="2429">
        <v>3.9141000000000002E-2</v>
      </c>
      <c r="N32" s="2429">
        <v>3.9E-2</v>
      </c>
      <c r="O32" s="2284">
        <f t="shared" si="4"/>
        <v>0</v>
      </c>
      <c r="P32" s="2284">
        <f t="shared" si="2"/>
        <v>0</v>
      </c>
      <c r="Q32" s="32"/>
      <c r="R32" s="32"/>
    </row>
    <row r="33" spans="1:16">
      <c r="A33" s="1114">
        <v>5</v>
      </c>
      <c r="B33" s="2426" t="s">
        <v>1765</v>
      </c>
      <c r="C33" s="2427" t="s">
        <v>1259</v>
      </c>
      <c r="D33" s="2426" t="s">
        <v>1595</v>
      </c>
      <c r="E33" s="2426">
        <v>713</v>
      </c>
      <c r="F33" s="2426" t="s">
        <v>1790</v>
      </c>
      <c r="G33" s="2430">
        <v>49766</v>
      </c>
      <c r="H33" s="2426" t="s">
        <v>1786</v>
      </c>
      <c r="I33" s="2428">
        <v>1427176</v>
      </c>
      <c r="J33" s="2428">
        <v>0</v>
      </c>
      <c r="K33" s="2428">
        <f t="shared" si="3"/>
        <v>1427176</v>
      </c>
      <c r="L33" s="2427" t="s">
        <v>1769</v>
      </c>
      <c r="M33" s="2429">
        <v>3.8087999999999997E-2</v>
      </c>
      <c r="N33" s="2429">
        <v>3.7999999999999999E-2</v>
      </c>
      <c r="O33" s="2284">
        <f t="shared" si="4"/>
        <v>0</v>
      </c>
      <c r="P33" s="2284">
        <f t="shared" si="2"/>
        <v>0</v>
      </c>
    </row>
    <row r="34" spans="1:16">
      <c r="A34" s="1114">
        <v>6</v>
      </c>
      <c r="B34" s="2426" t="s">
        <v>1765</v>
      </c>
      <c r="C34" s="2427" t="s">
        <v>1259</v>
      </c>
      <c r="D34" s="2426" t="s">
        <v>1595</v>
      </c>
      <c r="E34" s="2426">
        <v>778</v>
      </c>
      <c r="F34" s="2431" t="s">
        <v>1791</v>
      </c>
      <c r="G34" s="2432">
        <v>50131</v>
      </c>
      <c r="H34" s="2431" t="s">
        <v>1786</v>
      </c>
      <c r="I34" s="2433">
        <v>1315416</v>
      </c>
      <c r="J34" s="2428">
        <v>0</v>
      </c>
      <c r="K34" s="2428">
        <f t="shared" si="3"/>
        <v>1315416</v>
      </c>
      <c r="L34" s="2434" t="s">
        <v>1769</v>
      </c>
      <c r="M34" s="2435">
        <v>3.5000000000000003E-2</v>
      </c>
      <c r="N34" s="2429">
        <v>3.5000000000000003E-2</v>
      </c>
      <c r="O34" s="2284">
        <f t="shared" si="4"/>
        <v>0</v>
      </c>
      <c r="P34" s="2284">
        <f t="shared" si="2"/>
        <v>0</v>
      </c>
    </row>
    <row r="35" spans="1:16">
      <c r="A35" s="1114">
        <v>7</v>
      </c>
      <c r="B35" s="2426" t="s">
        <v>1765</v>
      </c>
      <c r="C35" s="2427" t="s">
        <v>1259</v>
      </c>
      <c r="D35" s="2426" t="s">
        <v>1595</v>
      </c>
      <c r="E35" s="2426">
        <v>778</v>
      </c>
      <c r="F35" s="2426" t="s">
        <v>1792</v>
      </c>
      <c r="G35" s="2430">
        <v>50192</v>
      </c>
      <c r="H35" s="2426" t="s">
        <v>1786</v>
      </c>
      <c r="I35" s="2428">
        <v>951344</v>
      </c>
      <c r="J35" s="2428">
        <v>0</v>
      </c>
      <c r="K35" s="2428">
        <f t="shared" si="3"/>
        <v>951344</v>
      </c>
      <c r="L35" s="2427" t="s">
        <v>1767</v>
      </c>
      <c r="M35" s="2429">
        <v>3.2145E-2</v>
      </c>
      <c r="N35" s="2429">
        <v>3.3000000000000002E-2</v>
      </c>
      <c r="O35" s="2284">
        <f t="shared" si="4"/>
        <v>0</v>
      </c>
      <c r="P35" s="2284">
        <f t="shared" si="2"/>
        <v>0</v>
      </c>
    </row>
    <row r="36" spans="1:16">
      <c r="A36" s="1114">
        <v>8</v>
      </c>
      <c r="B36" s="2426" t="s">
        <v>1765</v>
      </c>
      <c r="C36" s="2427" t="s">
        <v>1259</v>
      </c>
      <c r="D36" s="2426" t="s">
        <v>1595</v>
      </c>
      <c r="E36" s="2426">
        <v>806</v>
      </c>
      <c r="F36" s="2426" t="s">
        <v>1793</v>
      </c>
      <c r="G36" s="2430">
        <v>50437</v>
      </c>
      <c r="H36" s="2426" t="s">
        <v>1786</v>
      </c>
      <c r="I36" s="2428">
        <v>0</v>
      </c>
      <c r="J36" s="2428">
        <v>301039</v>
      </c>
      <c r="K36" s="2428">
        <f t="shared" si="3"/>
        <v>301039</v>
      </c>
      <c r="L36" s="2427" t="s">
        <v>1769</v>
      </c>
      <c r="M36" s="2429">
        <v>3.1074999999999998E-2</v>
      </c>
      <c r="N36" s="2429">
        <v>0.03</v>
      </c>
      <c r="O36" s="2284">
        <f t="shared" si="4"/>
        <v>0</v>
      </c>
      <c r="P36" s="2284">
        <f t="shared" si="2"/>
        <v>0</v>
      </c>
    </row>
    <row r="37" spans="1:16">
      <c r="A37" s="1114">
        <v>9</v>
      </c>
      <c r="B37" s="2426" t="s">
        <v>1765</v>
      </c>
      <c r="C37" s="2427" t="s">
        <v>1259</v>
      </c>
      <c r="D37" s="2426" t="s">
        <v>1595</v>
      </c>
      <c r="E37" s="2426">
        <v>806</v>
      </c>
      <c r="F37" s="2426" t="s">
        <v>1794</v>
      </c>
      <c r="G37" s="2430">
        <v>51150</v>
      </c>
      <c r="H37" s="2426" t="s">
        <v>1786</v>
      </c>
      <c r="I37" s="2428">
        <v>0</v>
      </c>
      <c r="J37" s="2428">
        <v>508178</v>
      </c>
      <c r="K37" s="2428">
        <f t="shared" si="3"/>
        <v>508178</v>
      </c>
      <c r="L37" s="2427" t="s">
        <v>1767</v>
      </c>
      <c r="M37" s="2429">
        <v>3.2939999999999997E-2</v>
      </c>
      <c r="N37" s="2429">
        <v>3.2000000000000001E-2</v>
      </c>
      <c r="O37" s="2284">
        <f t="shared" si="4"/>
        <v>0</v>
      </c>
      <c r="P37" s="2284">
        <f t="shared" si="2"/>
        <v>0</v>
      </c>
    </row>
    <row r="38" spans="1:16">
      <c r="A38" s="1114">
        <v>10</v>
      </c>
      <c r="B38" s="2426" t="s">
        <v>1765</v>
      </c>
      <c r="C38" s="2427" t="s">
        <v>1259</v>
      </c>
      <c r="D38" s="2426" t="s">
        <v>1595</v>
      </c>
      <c r="E38" s="2426">
        <v>887</v>
      </c>
      <c r="F38" s="2426" t="s">
        <v>1795</v>
      </c>
      <c r="G38" s="2430">
        <v>52305</v>
      </c>
      <c r="H38" s="2426" t="s">
        <v>1786</v>
      </c>
      <c r="I38" s="2428">
        <v>0</v>
      </c>
      <c r="J38" s="2428">
        <v>93701</v>
      </c>
      <c r="K38" s="2428">
        <f t="shared" si="3"/>
        <v>93701</v>
      </c>
      <c r="L38" s="2427" t="s">
        <v>1767</v>
      </c>
      <c r="M38" s="2429">
        <v>2.8497999999999999E-2</v>
      </c>
      <c r="N38" s="2429">
        <v>2.8000000000000001E-2</v>
      </c>
      <c r="O38" s="2284">
        <f t="shared" si="4"/>
        <v>0</v>
      </c>
      <c r="P38" s="2284">
        <f t="shared" si="2"/>
        <v>0</v>
      </c>
    </row>
    <row r="39" spans="1:16">
      <c r="A39" s="1114">
        <v>11</v>
      </c>
      <c r="B39" s="2426" t="s">
        <v>1765</v>
      </c>
      <c r="C39" s="2427" t="s">
        <v>1259</v>
      </c>
      <c r="D39" s="2426" t="s">
        <v>1595</v>
      </c>
      <c r="E39" s="2426">
        <v>886</v>
      </c>
      <c r="F39" s="2426" t="s">
        <v>1796</v>
      </c>
      <c r="G39" s="2430">
        <v>45731</v>
      </c>
      <c r="H39" s="2426" t="s">
        <v>1786</v>
      </c>
      <c r="I39" s="2428">
        <v>0</v>
      </c>
      <c r="J39" s="2428">
        <v>7113865</v>
      </c>
      <c r="K39" s="2428">
        <f t="shared" si="3"/>
        <v>7113865</v>
      </c>
      <c r="L39" s="2427" t="s">
        <v>1767</v>
      </c>
      <c r="M39" s="2429">
        <v>1.9234999999999999E-2</v>
      </c>
      <c r="N39" s="2429">
        <v>1.7999999999999999E-2</v>
      </c>
      <c r="O39" s="2284">
        <f t="shared" si="4"/>
        <v>0</v>
      </c>
      <c r="P39" s="2284">
        <f t="shared" si="2"/>
        <v>0</v>
      </c>
    </row>
    <row r="40" spans="1:16">
      <c r="A40" s="1114">
        <v>12</v>
      </c>
      <c r="B40" s="2426" t="s">
        <v>1765</v>
      </c>
      <c r="C40" s="2427" t="s">
        <v>1259</v>
      </c>
      <c r="D40" s="2426" t="s">
        <v>1595</v>
      </c>
      <c r="E40" s="2426">
        <v>887</v>
      </c>
      <c r="F40" s="2426" t="s">
        <v>1797</v>
      </c>
      <c r="G40" s="2430">
        <v>52671</v>
      </c>
      <c r="H40" s="2426" t="s">
        <v>1786</v>
      </c>
      <c r="I40" s="2428">
        <v>0</v>
      </c>
      <c r="J40" s="2428">
        <v>83726</v>
      </c>
      <c r="K40" s="2428">
        <f t="shared" si="3"/>
        <v>83726</v>
      </c>
      <c r="L40" s="2427" t="s">
        <v>1767</v>
      </c>
      <c r="M40" s="2429">
        <v>2.1661E-2</v>
      </c>
      <c r="N40" s="2429">
        <v>2.5000000000000001E-2</v>
      </c>
      <c r="O40" s="2284">
        <f t="shared" si="4"/>
        <v>0</v>
      </c>
      <c r="P40" s="2284">
        <f t="shared" si="2"/>
        <v>0</v>
      </c>
    </row>
    <row r="41" spans="1:16">
      <c r="A41" s="1114">
        <v>13</v>
      </c>
      <c r="B41" s="2426" t="s">
        <v>1765</v>
      </c>
      <c r="C41" s="2427" t="s">
        <v>1259</v>
      </c>
      <c r="D41" s="2426" t="s">
        <v>1595</v>
      </c>
      <c r="E41" s="2426" t="s">
        <v>1983</v>
      </c>
      <c r="F41" s="2426" t="s">
        <v>2120</v>
      </c>
      <c r="G41" s="2430">
        <v>50388</v>
      </c>
      <c r="H41" s="2426" t="s">
        <v>2121</v>
      </c>
      <c r="I41" s="2428">
        <v>254842</v>
      </c>
      <c r="J41" s="2428">
        <v>0</v>
      </c>
      <c r="K41" s="2428">
        <f t="shared" si="3"/>
        <v>254842</v>
      </c>
      <c r="L41" s="2427" t="s">
        <v>1767</v>
      </c>
      <c r="M41" s="2429">
        <v>7.0618927605837101E-2</v>
      </c>
      <c r="N41" s="2429">
        <v>6.8199999999999997E-2</v>
      </c>
      <c r="O41" s="2284">
        <f t="shared" si="4"/>
        <v>0</v>
      </c>
      <c r="P41" s="2284">
        <f t="shared" si="2"/>
        <v>0</v>
      </c>
    </row>
    <row r="42" spans="1:16">
      <c r="A42" s="1114">
        <v>14</v>
      </c>
      <c r="B42" s="2426" t="s">
        <v>1765</v>
      </c>
      <c r="C42" s="2427" t="s">
        <v>1259</v>
      </c>
      <c r="D42" s="2426" t="s">
        <v>1595</v>
      </c>
      <c r="E42" s="2426" t="s">
        <v>1983</v>
      </c>
      <c r="F42" s="2426" t="s">
        <v>2122</v>
      </c>
      <c r="G42" s="2430">
        <v>50388</v>
      </c>
      <c r="H42" s="2426" t="s">
        <v>2123</v>
      </c>
      <c r="I42" s="2428">
        <v>203472</v>
      </c>
      <c r="J42" s="2428">
        <v>0</v>
      </c>
      <c r="K42" s="2428">
        <f t="shared" si="3"/>
        <v>203472</v>
      </c>
      <c r="L42" s="2427" t="s">
        <v>1767</v>
      </c>
      <c r="M42" s="2429">
        <v>2.3437443186978157E-2</v>
      </c>
      <c r="N42" s="2429">
        <v>2.1600000000000001E-2</v>
      </c>
      <c r="O42" s="2284">
        <f t="shared" si="4"/>
        <v>0</v>
      </c>
      <c r="P42" s="2284">
        <f t="shared" si="2"/>
        <v>0</v>
      </c>
    </row>
    <row r="43" spans="1:16">
      <c r="A43" s="1114">
        <v>15</v>
      </c>
      <c r="B43" s="2426" t="s">
        <v>1765</v>
      </c>
      <c r="C43" s="2427" t="s">
        <v>1259</v>
      </c>
      <c r="D43" s="2426" t="s">
        <v>1595</v>
      </c>
      <c r="E43" s="2426" t="s">
        <v>1983</v>
      </c>
      <c r="F43" s="2426" t="s">
        <v>2717</v>
      </c>
      <c r="G43" s="2430">
        <v>47268</v>
      </c>
      <c r="H43" s="2426" t="s">
        <v>2715</v>
      </c>
      <c r="I43" s="2428">
        <v>749831</v>
      </c>
      <c r="J43" s="2428">
        <v>0</v>
      </c>
      <c r="K43" s="2428">
        <f t="shared" si="3"/>
        <v>749831</v>
      </c>
      <c r="L43" s="2427" t="s">
        <v>1769</v>
      </c>
      <c r="M43" s="2429">
        <v>2.3620880188435001E-2</v>
      </c>
      <c r="N43" s="2429">
        <v>2.0975000000000001E-2</v>
      </c>
      <c r="O43" s="2284"/>
      <c r="P43" s="2284"/>
    </row>
    <row r="44" spans="1:16">
      <c r="A44" s="1114"/>
      <c r="B44" s="1140" t="s">
        <v>1265</v>
      </c>
      <c r="C44" s="1140"/>
      <c r="D44" s="1140"/>
      <c r="E44" s="1140"/>
      <c r="F44" s="1140"/>
      <c r="G44" s="1140"/>
      <c r="H44" s="1140"/>
      <c r="I44" s="1141">
        <f>SUM(I29:I43)</f>
        <v>9877892</v>
      </c>
      <c r="J44" s="1141">
        <f>SUM(J29:J43)</f>
        <v>8100509</v>
      </c>
      <c r="K44" s="1141">
        <f>SUM(K29:K43)</f>
        <v>17978401</v>
      </c>
      <c r="L44" s="1140"/>
      <c r="M44" s="1140"/>
      <c r="N44" s="1140"/>
      <c r="O44" s="2284"/>
      <c r="P44" s="2284"/>
    </row>
    <row r="45" spans="1:16">
      <c r="A45" s="1114"/>
      <c r="B45" s="1114"/>
      <c r="C45" s="1114"/>
      <c r="D45" s="1114"/>
      <c r="E45" s="1114"/>
      <c r="F45" s="1114"/>
      <c r="G45" s="1114"/>
      <c r="H45" s="1114"/>
      <c r="I45" s="1114"/>
      <c r="J45" s="1114"/>
      <c r="K45" s="1114"/>
      <c r="L45" s="1114"/>
      <c r="M45" s="1114"/>
      <c r="N45" s="1114"/>
      <c r="O45" s="2284"/>
      <c r="P45" s="2284"/>
    </row>
    <row r="46" spans="1:16">
      <c r="A46" s="1114"/>
      <c r="B46" s="1114"/>
      <c r="C46" s="1114"/>
      <c r="D46" s="1114"/>
      <c r="E46" s="1114"/>
      <c r="F46" s="1114"/>
      <c r="G46" s="1114"/>
      <c r="H46" s="1114"/>
      <c r="I46" s="1114"/>
      <c r="J46" s="1114"/>
      <c r="K46" s="1114"/>
      <c r="L46" s="1114"/>
      <c r="M46" s="1114"/>
      <c r="N46" s="1114"/>
      <c r="O46" s="2284"/>
      <c r="P46" s="2284"/>
    </row>
    <row r="47" spans="1:16">
      <c r="A47" s="1114"/>
      <c r="B47" s="1115" t="str">
        <f>+'[40]N16.4 Préstamos LP'!B29</f>
        <v>Al 31 de diciembre de 2023</v>
      </c>
      <c r="C47" s="1114"/>
      <c r="D47" s="1114"/>
      <c r="E47" s="1114"/>
      <c r="F47" s="1114"/>
      <c r="G47" s="1114"/>
      <c r="H47" s="1114"/>
      <c r="I47" s="1114"/>
      <c r="J47" s="1114"/>
      <c r="K47" s="1114"/>
      <c r="L47" s="1114"/>
      <c r="M47" s="1114"/>
      <c r="N47" s="1114"/>
      <c r="O47" s="2284"/>
      <c r="P47" s="2284"/>
    </row>
    <row r="49" spans="1:14">
      <c r="A49" s="1114"/>
      <c r="B49" s="2878" t="s">
        <v>2588</v>
      </c>
      <c r="C49" s="2879"/>
      <c r="D49" s="2879"/>
      <c r="E49" s="2879"/>
      <c r="F49" s="2879"/>
      <c r="G49" s="2879"/>
      <c r="H49" s="2879"/>
      <c r="I49" s="2879"/>
      <c r="J49" s="2879"/>
      <c r="K49" s="2879"/>
      <c r="L49" s="2879"/>
      <c r="M49" s="2879"/>
      <c r="N49" s="2880"/>
    </row>
    <row r="50" spans="1:14" ht="12" customHeight="1">
      <c r="A50" s="1114"/>
      <c r="B50" s="2881" t="s">
        <v>1755</v>
      </c>
      <c r="C50" s="2884" t="s">
        <v>1756</v>
      </c>
      <c r="D50" s="2884" t="s">
        <v>1757</v>
      </c>
      <c r="E50" s="2884" t="s">
        <v>1782</v>
      </c>
      <c r="F50" s="2884" t="s">
        <v>1783</v>
      </c>
      <c r="G50" s="2884" t="s">
        <v>1784</v>
      </c>
      <c r="H50" s="2884" t="s">
        <v>1759</v>
      </c>
      <c r="I50" s="2901" t="s">
        <v>1760</v>
      </c>
      <c r="J50" s="2902"/>
      <c r="K50" s="2903"/>
      <c r="L50" s="2884" t="s">
        <v>1751</v>
      </c>
      <c r="M50" s="2884" t="s">
        <v>1761</v>
      </c>
      <c r="N50" s="2886" t="s">
        <v>1762</v>
      </c>
    </row>
    <row r="51" spans="1:14" ht="24">
      <c r="A51" s="1114"/>
      <c r="B51" s="2882"/>
      <c r="C51" s="2622"/>
      <c r="D51" s="2622"/>
      <c r="E51" s="2622"/>
      <c r="F51" s="2622"/>
      <c r="G51" s="2622"/>
      <c r="H51" s="2622"/>
      <c r="I51" s="1118" t="s">
        <v>1461</v>
      </c>
      <c r="J51" s="1118" t="s">
        <v>1763</v>
      </c>
      <c r="K51" s="1118" t="s">
        <v>1265</v>
      </c>
      <c r="L51" s="2622"/>
      <c r="M51" s="2622"/>
      <c r="N51" s="2625"/>
    </row>
    <row r="52" spans="1:14">
      <c r="A52" s="1114"/>
      <c r="B52" s="2883"/>
      <c r="C52" s="2623"/>
      <c r="D52" s="2623"/>
      <c r="E52" s="2623"/>
      <c r="F52" s="2623"/>
      <c r="G52" s="2623"/>
      <c r="H52" s="2623"/>
      <c r="I52" s="1121" t="s">
        <v>967</v>
      </c>
      <c r="J52" s="1121" t="s">
        <v>967</v>
      </c>
      <c r="K52" s="1121" t="s">
        <v>967</v>
      </c>
      <c r="L52" s="2623"/>
      <c r="M52" s="1121" t="s">
        <v>1764</v>
      </c>
      <c r="N52" s="1124" t="s">
        <v>1764</v>
      </c>
    </row>
    <row r="53" spans="1:14">
      <c r="A53" s="1114">
        <v>1</v>
      </c>
      <c r="B53" s="2426" t="s">
        <v>1765</v>
      </c>
      <c r="C53" s="2427" t="s">
        <v>1259</v>
      </c>
      <c r="D53" s="2426" t="s">
        <v>1595</v>
      </c>
      <c r="E53" s="2426">
        <v>630</v>
      </c>
      <c r="F53" s="2426" t="s">
        <v>1785</v>
      </c>
      <c r="G53" s="2436">
        <v>47939</v>
      </c>
      <c r="H53" s="2426" t="s">
        <v>1786</v>
      </c>
      <c r="I53" s="2428">
        <v>0</v>
      </c>
      <c r="J53" s="2428">
        <v>684481</v>
      </c>
      <c r="K53" s="1149">
        <v>684481</v>
      </c>
      <c r="L53" s="2427" t="s">
        <v>1769</v>
      </c>
      <c r="M53" s="2429">
        <v>4.1674000000000003E-2</v>
      </c>
      <c r="N53" s="2429">
        <v>4.2000000000000003E-2</v>
      </c>
    </row>
    <row r="54" spans="1:14">
      <c r="A54" s="1114">
        <v>2</v>
      </c>
      <c r="B54" s="2426" t="s">
        <v>1765</v>
      </c>
      <c r="C54" s="2427" t="s">
        <v>1259</v>
      </c>
      <c r="D54" s="2426" t="s">
        <v>1595</v>
      </c>
      <c r="E54" s="2426">
        <v>655</v>
      </c>
      <c r="F54" s="2426" t="s">
        <v>1787</v>
      </c>
      <c r="G54" s="2436">
        <v>48853</v>
      </c>
      <c r="H54" s="2426" t="s">
        <v>1786</v>
      </c>
      <c r="I54" s="2428">
        <v>0</v>
      </c>
      <c r="J54" s="2428">
        <v>537293</v>
      </c>
      <c r="K54" s="1149">
        <v>537293</v>
      </c>
      <c r="L54" s="2427" t="s">
        <v>1769</v>
      </c>
      <c r="M54" s="2429">
        <v>3.8337000000000003E-2</v>
      </c>
      <c r="N54" s="2429">
        <v>3.8600000000000002E-2</v>
      </c>
    </row>
    <row r="55" spans="1:14">
      <c r="A55" s="1114">
        <v>3</v>
      </c>
      <c r="B55" s="2426" t="s">
        <v>1765</v>
      </c>
      <c r="C55" s="2427" t="s">
        <v>1259</v>
      </c>
      <c r="D55" s="2426" t="s">
        <v>1595</v>
      </c>
      <c r="E55" s="2426">
        <v>655</v>
      </c>
      <c r="F55" s="2426" t="s">
        <v>1788</v>
      </c>
      <c r="G55" s="2436">
        <v>48366</v>
      </c>
      <c r="H55" s="2426" t="s">
        <v>1786</v>
      </c>
      <c r="I55" s="2428">
        <v>0</v>
      </c>
      <c r="J55" s="2428">
        <v>216655</v>
      </c>
      <c r="K55" s="1149">
        <v>216655</v>
      </c>
      <c r="L55" s="2427" t="s">
        <v>1769</v>
      </c>
      <c r="M55" s="2429">
        <v>4.0377999999999997E-2</v>
      </c>
      <c r="N55" s="2429">
        <v>0.04</v>
      </c>
    </row>
    <row r="56" spans="1:14">
      <c r="A56" s="1114">
        <v>4</v>
      </c>
      <c r="B56" s="2426" t="s">
        <v>1765</v>
      </c>
      <c r="C56" s="2427" t="s">
        <v>1259</v>
      </c>
      <c r="D56" s="2426" t="s">
        <v>1595</v>
      </c>
      <c r="E56" s="2426">
        <v>713</v>
      </c>
      <c r="F56" s="2426" t="s">
        <v>1789</v>
      </c>
      <c r="G56" s="2436">
        <v>49400</v>
      </c>
      <c r="H56" s="2426" t="s">
        <v>1786</v>
      </c>
      <c r="I56" s="2428">
        <v>0</v>
      </c>
      <c r="J56" s="2428">
        <v>808708</v>
      </c>
      <c r="K56" s="1149">
        <v>808708</v>
      </c>
      <c r="L56" s="2427" t="s">
        <v>1767</v>
      </c>
      <c r="M56" s="2429">
        <v>3.9149000000000003E-2</v>
      </c>
      <c r="N56" s="2429">
        <v>3.9E-2</v>
      </c>
    </row>
    <row r="57" spans="1:14">
      <c r="A57" s="1114">
        <v>5</v>
      </c>
      <c r="B57" s="2426" t="s">
        <v>1765</v>
      </c>
      <c r="C57" s="2427" t="s">
        <v>1259</v>
      </c>
      <c r="D57" s="2426" t="s">
        <v>1595</v>
      </c>
      <c r="E57" s="2426">
        <v>713</v>
      </c>
      <c r="F57" s="2426" t="s">
        <v>1790</v>
      </c>
      <c r="G57" s="2436">
        <v>49766</v>
      </c>
      <c r="H57" s="2426" t="s">
        <v>1786</v>
      </c>
      <c r="I57" s="2428">
        <v>0</v>
      </c>
      <c r="J57" s="2428">
        <v>688263</v>
      </c>
      <c r="K57" s="1149">
        <v>688263</v>
      </c>
      <c r="L57" s="2427" t="s">
        <v>1769</v>
      </c>
      <c r="M57" s="2429">
        <v>3.8092000000000001E-2</v>
      </c>
      <c r="N57" s="2429">
        <v>3.7999999999999999E-2</v>
      </c>
    </row>
    <row r="58" spans="1:14">
      <c r="A58" s="1114">
        <v>6</v>
      </c>
      <c r="B58" s="2426" t="s">
        <v>1765</v>
      </c>
      <c r="C58" s="2427" t="s">
        <v>1259</v>
      </c>
      <c r="D58" s="2426" t="s">
        <v>1595</v>
      </c>
      <c r="E58" s="2426">
        <v>778</v>
      </c>
      <c r="F58" s="2431" t="s">
        <v>1791</v>
      </c>
      <c r="G58" s="2437">
        <v>50131</v>
      </c>
      <c r="H58" s="2431" t="s">
        <v>1786</v>
      </c>
      <c r="I58" s="2428">
        <v>0</v>
      </c>
      <c r="J58" s="2428">
        <v>638259</v>
      </c>
      <c r="K58" s="1149">
        <v>638259</v>
      </c>
      <c r="L58" s="2434" t="s">
        <v>1769</v>
      </c>
      <c r="M58" s="2435">
        <v>3.5000000000000003E-2</v>
      </c>
      <c r="N58" s="2429">
        <v>3.5000000000000003E-2</v>
      </c>
    </row>
    <row r="59" spans="1:14">
      <c r="A59" s="1114">
        <v>7</v>
      </c>
      <c r="B59" s="2426" t="s">
        <v>1765</v>
      </c>
      <c r="C59" s="2427" t="s">
        <v>1259</v>
      </c>
      <c r="D59" s="2426" t="s">
        <v>1595</v>
      </c>
      <c r="E59" s="2426">
        <v>778</v>
      </c>
      <c r="F59" s="2426" t="s">
        <v>1792</v>
      </c>
      <c r="G59" s="2436">
        <v>50192</v>
      </c>
      <c r="H59" s="2426" t="s">
        <v>1786</v>
      </c>
      <c r="I59" s="2428">
        <v>0</v>
      </c>
      <c r="J59" s="2428">
        <v>282112</v>
      </c>
      <c r="K59" s="1149">
        <v>282112</v>
      </c>
      <c r="L59" s="2427" t="s">
        <v>1767</v>
      </c>
      <c r="M59" s="2429">
        <v>3.2105000000000002E-2</v>
      </c>
      <c r="N59" s="2429">
        <v>3.3000000000000002E-2</v>
      </c>
    </row>
    <row r="60" spans="1:14">
      <c r="A60" s="1114">
        <v>8</v>
      </c>
      <c r="B60" s="2426" t="s">
        <v>1765</v>
      </c>
      <c r="C60" s="2427" t="s">
        <v>1259</v>
      </c>
      <c r="D60" s="2426" t="s">
        <v>1595</v>
      </c>
      <c r="E60" s="2426">
        <v>806</v>
      </c>
      <c r="F60" s="2426" t="s">
        <v>1793</v>
      </c>
      <c r="G60" s="2436">
        <v>50437</v>
      </c>
      <c r="H60" s="2426" t="s">
        <v>1786</v>
      </c>
      <c r="I60" s="2428">
        <v>687649</v>
      </c>
      <c r="J60" s="2428">
        <v>0</v>
      </c>
      <c r="K60" s="1149">
        <v>687649</v>
      </c>
      <c r="L60" s="2427" t="s">
        <v>1769</v>
      </c>
      <c r="M60" s="2429">
        <v>3.1125E-2</v>
      </c>
      <c r="N60" s="2429">
        <v>0.03</v>
      </c>
    </row>
    <row r="61" spans="1:14">
      <c r="A61" s="1114">
        <v>9</v>
      </c>
      <c r="B61" s="2426" t="s">
        <v>1765</v>
      </c>
      <c r="C61" s="2427" t="s">
        <v>1259</v>
      </c>
      <c r="D61" s="2426" t="s">
        <v>1595</v>
      </c>
      <c r="E61" s="2426">
        <v>806</v>
      </c>
      <c r="F61" s="2426" t="s">
        <v>1794</v>
      </c>
      <c r="G61" s="2436">
        <v>51150</v>
      </c>
      <c r="H61" s="2426" t="s">
        <v>1786</v>
      </c>
      <c r="I61" s="2428">
        <v>1033510</v>
      </c>
      <c r="J61" s="2428">
        <v>0</v>
      </c>
      <c r="K61" s="1149">
        <v>1033510</v>
      </c>
      <c r="L61" s="2427" t="s">
        <v>1767</v>
      </c>
      <c r="M61" s="2429">
        <v>3.2981999999999997E-2</v>
      </c>
      <c r="N61" s="2429">
        <v>3.2000000000000001E-2</v>
      </c>
    </row>
    <row r="62" spans="1:14">
      <c r="A62" s="1114">
        <v>10</v>
      </c>
      <c r="B62" s="2426" t="s">
        <v>1765</v>
      </c>
      <c r="C62" s="2427" t="s">
        <v>1259</v>
      </c>
      <c r="D62" s="2426" t="s">
        <v>1595</v>
      </c>
      <c r="E62" s="2426">
        <v>887</v>
      </c>
      <c r="F62" s="2426" t="s">
        <v>1795</v>
      </c>
      <c r="G62" s="2436">
        <v>52305</v>
      </c>
      <c r="H62" s="2426" t="s">
        <v>1786</v>
      </c>
      <c r="I62" s="2428">
        <v>579839</v>
      </c>
      <c r="J62" s="2428">
        <v>0</v>
      </c>
      <c r="K62" s="1149">
        <v>579839</v>
      </c>
      <c r="L62" s="2427" t="s">
        <v>1767</v>
      </c>
      <c r="M62" s="2429">
        <v>2.8518000000000002E-2</v>
      </c>
      <c r="N62" s="2429">
        <v>2.8000000000000001E-2</v>
      </c>
    </row>
    <row r="63" spans="1:14">
      <c r="A63" s="1114">
        <v>11</v>
      </c>
      <c r="B63" s="2426" t="s">
        <v>1765</v>
      </c>
      <c r="C63" s="2427" t="s">
        <v>1259</v>
      </c>
      <c r="D63" s="2426" t="s">
        <v>1595</v>
      </c>
      <c r="E63" s="2426">
        <v>886</v>
      </c>
      <c r="F63" s="2426" t="s">
        <v>1796</v>
      </c>
      <c r="G63" s="2436">
        <v>45731</v>
      </c>
      <c r="H63" s="2426" t="s">
        <v>1786</v>
      </c>
      <c r="I63" s="2428">
        <v>6976894</v>
      </c>
      <c r="J63" s="1149">
        <v>6889700</v>
      </c>
      <c r="K63" s="1149">
        <v>13866594</v>
      </c>
      <c r="L63" s="2427" t="s">
        <v>1767</v>
      </c>
      <c r="M63" s="2429">
        <v>1.9668000000000001E-2</v>
      </c>
      <c r="N63" s="2429">
        <v>1.7999999999999999E-2</v>
      </c>
    </row>
    <row r="64" spans="1:14">
      <c r="A64" s="1114">
        <v>12</v>
      </c>
      <c r="B64" s="2426" t="s">
        <v>1765</v>
      </c>
      <c r="C64" s="2427" t="s">
        <v>1259</v>
      </c>
      <c r="D64" s="2426" t="s">
        <v>1595</v>
      </c>
      <c r="E64" s="2426">
        <v>887</v>
      </c>
      <c r="F64" s="2426" t="s">
        <v>1797</v>
      </c>
      <c r="G64" s="2436">
        <v>52671</v>
      </c>
      <c r="H64" s="2426" t="s">
        <v>1786</v>
      </c>
      <c r="I64" s="2428">
        <v>706095</v>
      </c>
      <c r="J64" s="1149">
        <v>0</v>
      </c>
      <c r="K64" s="1149">
        <v>706095</v>
      </c>
      <c r="L64" s="2427" t="s">
        <v>1767</v>
      </c>
      <c r="M64" s="2429">
        <v>2.1527000000000001E-2</v>
      </c>
      <c r="N64" s="2429">
        <v>2.5000000000000001E-2</v>
      </c>
    </row>
    <row r="65" spans="1:16">
      <c r="A65" s="1114">
        <v>13</v>
      </c>
      <c r="B65" s="2426" t="s">
        <v>1765</v>
      </c>
      <c r="C65" s="2427" t="s">
        <v>1259</v>
      </c>
      <c r="D65" s="2426" t="s">
        <v>1595</v>
      </c>
      <c r="E65" s="2426" t="s">
        <v>1983</v>
      </c>
      <c r="F65" s="2426" t="s">
        <v>2120</v>
      </c>
      <c r="G65" s="2436">
        <v>50388</v>
      </c>
      <c r="H65" s="2426" t="s">
        <v>2121</v>
      </c>
      <c r="I65" s="2428">
        <v>0</v>
      </c>
      <c r="J65" s="1149">
        <v>29507</v>
      </c>
      <c r="K65" s="1149">
        <v>29507</v>
      </c>
      <c r="L65" s="2427" t="s">
        <v>1767</v>
      </c>
      <c r="M65" s="2429">
        <v>7.078230901902538E-2</v>
      </c>
      <c r="N65" s="2429">
        <v>6.8199999999999997E-2</v>
      </c>
      <c r="O65" s="2284"/>
      <c r="P65" s="2284"/>
    </row>
    <row r="66" spans="1:16" hidden="1">
      <c r="A66" s="1114">
        <v>14</v>
      </c>
      <c r="B66" s="2426" t="s">
        <v>1765</v>
      </c>
      <c r="C66" s="2427" t="s">
        <v>1259</v>
      </c>
      <c r="D66" s="2426" t="s">
        <v>1595</v>
      </c>
      <c r="E66" s="2426" t="s">
        <v>1983</v>
      </c>
      <c r="F66" s="2426" t="s">
        <v>2122</v>
      </c>
      <c r="G66" s="2436">
        <v>50388</v>
      </c>
      <c r="H66" s="2426" t="s">
        <v>2123</v>
      </c>
      <c r="I66" s="2428">
        <v>0</v>
      </c>
      <c r="J66" s="2428">
        <v>0</v>
      </c>
      <c r="K66" s="2428">
        <v>0</v>
      </c>
      <c r="L66" s="2427" t="s">
        <v>1767</v>
      </c>
      <c r="M66" s="2429">
        <v>2.3535014391485198E-2</v>
      </c>
      <c r="N66" s="2429">
        <v>2.1600000000000001E-2</v>
      </c>
      <c r="O66" s="2284"/>
      <c r="P66" s="2284"/>
    </row>
    <row r="67" spans="1:16" hidden="1">
      <c r="A67" s="1114">
        <v>15</v>
      </c>
      <c r="B67" s="2426"/>
      <c r="C67" s="2427"/>
      <c r="D67" s="2426"/>
      <c r="E67" s="2426"/>
      <c r="F67" s="2426"/>
      <c r="G67" s="2436"/>
      <c r="H67" s="2426"/>
      <c r="I67" s="2428"/>
      <c r="J67" s="1149"/>
      <c r="K67" s="1149"/>
      <c r="L67" s="2427"/>
      <c r="M67" s="2429"/>
      <c r="N67" s="2429"/>
      <c r="O67" s="2284"/>
      <c r="P67" s="2284"/>
    </row>
    <row r="68" spans="1:16" ht="12.75" thickBot="1">
      <c r="A68" s="1114"/>
      <c r="B68" s="1144" t="s">
        <v>1265</v>
      </c>
      <c r="C68" s="1145"/>
      <c r="D68" s="1145"/>
      <c r="E68" s="1145"/>
      <c r="F68" s="1145"/>
      <c r="G68" s="1145"/>
      <c r="H68" s="1145"/>
      <c r="I68" s="1146">
        <f>SUM(I53:I67)</f>
        <v>9983987</v>
      </c>
      <c r="J68" s="1146">
        <f>SUM(J53:J67)</f>
        <v>10774978</v>
      </c>
      <c r="K68" s="1146">
        <f>SUM(K53:K67)</f>
        <v>20758965</v>
      </c>
      <c r="L68" s="1145"/>
      <c r="M68" s="1145"/>
      <c r="N68" s="1154"/>
      <c r="O68" s="2284"/>
      <c r="P68" s="2284"/>
    </row>
    <row r="69" spans="1:16" ht="12.75" thickBot="1">
      <c r="A69" s="1114"/>
      <c r="B69" s="1114"/>
      <c r="C69" s="1114"/>
      <c r="D69" s="1114"/>
      <c r="E69" s="1114"/>
      <c r="F69" s="1114"/>
      <c r="G69" s="1114"/>
      <c r="H69" s="1114"/>
      <c r="I69" s="1114"/>
      <c r="J69" s="1114"/>
      <c r="K69" s="1114"/>
      <c r="L69" s="1114"/>
      <c r="M69" s="1114"/>
      <c r="N69" s="1114"/>
      <c r="O69" s="2284"/>
      <c r="P69" s="2284"/>
    </row>
    <row r="70" spans="1:16">
      <c r="A70" s="1114"/>
      <c r="B70" s="2878" t="s">
        <v>1798</v>
      </c>
      <c r="C70" s="2879"/>
      <c r="D70" s="2879"/>
      <c r="E70" s="2879"/>
      <c r="F70" s="2879"/>
      <c r="G70" s="2879"/>
      <c r="H70" s="2879"/>
      <c r="I70" s="2879"/>
      <c r="J70" s="2879"/>
      <c r="K70" s="2879"/>
      <c r="L70" s="2879"/>
      <c r="M70" s="2879"/>
      <c r="N70" s="2880"/>
      <c r="O70" s="2284"/>
      <c r="P70" s="2284"/>
    </row>
    <row r="71" spans="1:16" ht="12" customHeight="1">
      <c r="A71" s="1114"/>
      <c r="B71" s="2881" t="s">
        <v>1755</v>
      </c>
      <c r="C71" s="2884" t="s">
        <v>1756</v>
      </c>
      <c r="D71" s="2884" t="s">
        <v>1757</v>
      </c>
      <c r="E71" s="2884" t="s">
        <v>1782</v>
      </c>
      <c r="F71" s="2884" t="s">
        <v>1783</v>
      </c>
      <c r="G71" s="2884" t="s">
        <v>1784</v>
      </c>
      <c r="H71" s="2884" t="s">
        <v>1759</v>
      </c>
      <c r="I71" s="2901" t="s">
        <v>1760</v>
      </c>
      <c r="J71" s="2902"/>
      <c r="K71" s="2903"/>
      <c r="L71" s="2884" t="s">
        <v>1751</v>
      </c>
      <c r="M71" s="2884" t="s">
        <v>1761</v>
      </c>
      <c r="N71" s="2886" t="s">
        <v>1762</v>
      </c>
      <c r="O71" s="2284"/>
      <c r="P71" s="2284"/>
    </row>
    <row r="72" spans="1:16" ht="24">
      <c r="A72" s="1114"/>
      <c r="B72" s="2882"/>
      <c r="C72" s="2622"/>
      <c r="D72" s="2622"/>
      <c r="E72" s="2622"/>
      <c r="F72" s="2622"/>
      <c r="G72" s="2622"/>
      <c r="H72" s="2622"/>
      <c r="I72" s="1118" t="s">
        <v>1461</v>
      </c>
      <c r="J72" s="1118" t="s">
        <v>1763</v>
      </c>
      <c r="K72" s="1118" t="s">
        <v>1265</v>
      </c>
      <c r="L72" s="2622"/>
      <c r="M72" s="2622"/>
      <c r="N72" s="2625"/>
      <c r="O72" s="2284"/>
      <c r="P72" s="2284"/>
    </row>
    <row r="73" spans="1:16" ht="12" customHeight="1">
      <c r="A73" s="1114"/>
      <c r="B73" s="2883"/>
      <c r="C73" s="2623"/>
      <c r="D73" s="2623"/>
      <c r="E73" s="2623"/>
      <c r="F73" s="2623"/>
      <c r="G73" s="2623"/>
      <c r="H73" s="2623"/>
      <c r="I73" s="1121" t="s">
        <v>967</v>
      </c>
      <c r="J73" s="1121" t="s">
        <v>967</v>
      </c>
      <c r="K73" s="1121" t="s">
        <v>967</v>
      </c>
      <c r="L73" s="2623"/>
      <c r="M73" s="1121" t="s">
        <v>1764</v>
      </c>
      <c r="N73" s="1124" t="s">
        <v>1764</v>
      </c>
      <c r="O73" s="2284"/>
      <c r="P73" s="2284"/>
    </row>
    <row r="74" spans="1:16">
      <c r="A74" s="1114">
        <v>1</v>
      </c>
      <c r="B74" s="2426" t="s">
        <v>1765</v>
      </c>
      <c r="C74" s="2427" t="s">
        <v>1259</v>
      </c>
      <c r="D74" s="2426" t="s">
        <v>1595</v>
      </c>
      <c r="E74" s="2426">
        <v>630</v>
      </c>
      <c r="F74" s="2426" t="s">
        <v>1785</v>
      </c>
      <c r="G74" s="2436">
        <v>47939</v>
      </c>
      <c r="H74" s="2426" t="s">
        <v>1786</v>
      </c>
      <c r="I74" s="2428">
        <v>0</v>
      </c>
      <c r="J74" s="2428">
        <v>669051</v>
      </c>
      <c r="K74" s="2428">
        <v>669051</v>
      </c>
      <c r="L74" s="2427" t="s">
        <v>1769</v>
      </c>
      <c r="M74" s="2438">
        <v>4.1674000000000003E-2</v>
      </c>
      <c r="N74" s="2438">
        <v>4.2000000000000003E-2</v>
      </c>
      <c r="O74" s="2284">
        <f>+M53-M74</f>
        <v>0</v>
      </c>
      <c r="P74" s="2284">
        <f t="shared" ref="P74:P88" si="5">+N53-N74</f>
        <v>0</v>
      </c>
    </row>
    <row r="75" spans="1:16">
      <c r="A75" s="1114">
        <v>2</v>
      </c>
      <c r="B75" s="2426" t="s">
        <v>1765</v>
      </c>
      <c r="C75" s="2427" t="s">
        <v>1259</v>
      </c>
      <c r="D75" s="2426" t="s">
        <v>1595</v>
      </c>
      <c r="E75" s="2426">
        <v>655</v>
      </c>
      <c r="F75" s="2426" t="s">
        <v>1787</v>
      </c>
      <c r="G75" s="2436">
        <v>48853</v>
      </c>
      <c r="H75" s="2426" t="s">
        <v>1786</v>
      </c>
      <c r="I75" s="2428">
        <v>0</v>
      </c>
      <c r="J75" s="2428">
        <v>527477</v>
      </c>
      <c r="K75" s="2428">
        <v>527477</v>
      </c>
      <c r="L75" s="2427" t="s">
        <v>1769</v>
      </c>
      <c r="M75" s="2438">
        <v>3.8337000000000003E-2</v>
      </c>
      <c r="N75" s="2438">
        <v>3.8600000000000002E-2</v>
      </c>
      <c r="O75" s="2284">
        <f t="shared" ref="O75:O88" si="6">+M54-M75</f>
        <v>0</v>
      </c>
      <c r="P75" s="2284">
        <f t="shared" si="5"/>
        <v>0</v>
      </c>
    </row>
    <row r="76" spans="1:16">
      <c r="A76" s="1114">
        <v>3</v>
      </c>
      <c r="B76" s="2426" t="s">
        <v>1765</v>
      </c>
      <c r="C76" s="2427" t="s">
        <v>1259</v>
      </c>
      <c r="D76" s="2426" t="s">
        <v>1595</v>
      </c>
      <c r="E76" s="2426">
        <v>655</v>
      </c>
      <c r="F76" s="2426" t="s">
        <v>1788</v>
      </c>
      <c r="G76" s="2436">
        <v>48366</v>
      </c>
      <c r="H76" s="2426" t="s">
        <v>1786</v>
      </c>
      <c r="I76" s="2428">
        <v>0</v>
      </c>
      <c r="J76" s="2428">
        <v>200359</v>
      </c>
      <c r="K76" s="2428">
        <v>200359</v>
      </c>
      <c r="L76" s="2427" t="s">
        <v>1769</v>
      </c>
      <c r="M76" s="2438">
        <v>4.0377999999999997E-2</v>
      </c>
      <c r="N76" s="2438">
        <v>0.04</v>
      </c>
      <c r="O76" s="2284">
        <f t="shared" si="6"/>
        <v>0</v>
      </c>
      <c r="P76" s="2284">
        <f t="shared" si="5"/>
        <v>0</v>
      </c>
    </row>
    <row r="77" spans="1:16">
      <c r="A77" s="1114">
        <v>4</v>
      </c>
      <c r="B77" s="2426" t="s">
        <v>1765</v>
      </c>
      <c r="C77" s="2427" t="s">
        <v>1259</v>
      </c>
      <c r="D77" s="2426" t="s">
        <v>1595</v>
      </c>
      <c r="E77" s="2426">
        <v>713</v>
      </c>
      <c r="F77" s="2426" t="s">
        <v>1789</v>
      </c>
      <c r="G77" s="2436">
        <v>49400</v>
      </c>
      <c r="H77" s="2426" t="s">
        <v>1786</v>
      </c>
      <c r="I77" s="2428">
        <v>0</v>
      </c>
      <c r="J77" s="2428">
        <v>817090</v>
      </c>
      <c r="K77" s="2428">
        <v>817090</v>
      </c>
      <c r="L77" s="2427" t="s">
        <v>1767</v>
      </c>
      <c r="M77" s="2438">
        <v>3.9149000000000003E-2</v>
      </c>
      <c r="N77" s="2438">
        <v>3.9E-2</v>
      </c>
      <c r="O77" s="2284">
        <f t="shared" si="6"/>
        <v>0</v>
      </c>
      <c r="P77" s="2284">
        <f t="shared" si="5"/>
        <v>0</v>
      </c>
    </row>
    <row r="78" spans="1:16">
      <c r="A78" s="1114">
        <v>5</v>
      </c>
      <c r="B78" s="2426" t="s">
        <v>1765</v>
      </c>
      <c r="C78" s="2427" t="s">
        <v>1259</v>
      </c>
      <c r="D78" s="2426" t="s">
        <v>1595</v>
      </c>
      <c r="E78" s="2426">
        <v>713</v>
      </c>
      <c r="F78" s="2426" t="s">
        <v>1790</v>
      </c>
      <c r="G78" s="2436">
        <v>49766</v>
      </c>
      <c r="H78" s="2426" t="s">
        <v>1786</v>
      </c>
      <c r="I78" s="2428">
        <v>0</v>
      </c>
      <c r="J78" s="2428">
        <v>692486</v>
      </c>
      <c r="K78" s="2428">
        <v>692486</v>
      </c>
      <c r="L78" s="2427" t="s">
        <v>1769</v>
      </c>
      <c r="M78" s="2438">
        <v>3.8092000000000001E-2</v>
      </c>
      <c r="N78" s="2438">
        <v>3.7999999999999999E-2</v>
      </c>
      <c r="O78" s="2284">
        <f t="shared" si="6"/>
        <v>0</v>
      </c>
      <c r="P78" s="2284">
        <f t="shared" si="5"/>
        <v>0</v>
      </c>
    </row>
    <row r="79" spans="1:16">
      <c r="A79" s="1114">
        <v>6</v>
      </c>
      <c r="B79" s="2426" t="s">
        <v>1765</v>
      </c>
      <c r="C79" s="2427" t="s">
        <v>1259</v>
      </c>
      <c r="D79" s="2426" t="s">
        <v>1595</v>
      </c>
      <c r="E79" s="2426">
        <v>778</v>
      </c>
      <c r="F79" s="2426" t="s">
        <v>1791</v>
      </c>
      <c r="G79" s="2436">
        <v>50131</v>
      </c>
      <c r="H79" s="2426" t="s">
        <v>1786</v>
      </c>
      <c r="I79" s="2428">
        <v>0</v>
      </c>
      <c r="J79" s="2428">
        <v>638259</v>
      </c>
      <c r="K79" s="2428">
        <v>638259</v>
      </c>
      <c r="L79" s="2427" t="s">
        <v>1769</v>
      </c>
      <c r="M79" s="2438">
        <v>3.5000000000000003E-2</v>
      </c>
      <c r="N79" s="2438">
        <v>3.5000000000000003E-2</v>
      </c>
      <c r="O79" s="2284">
        <f t="shared" si="6"/>
        <v>0</v>
      </c>
      <c r="P79" s="2284">
        <f t="shared" si="5"/>
        <v>0</v>
      </c>
    </row>
    <row r="80" spans="1:16">
      <c r="A80" s="1114">
        <v>7</v>
      </c>
      <c r="B80" s="2426" t="s">
        <v>1765</v>
      </c>
      <c r="C80" s="2427" t="s">
        <v>1259</v>
      </c>
      <c r="D80" s="2426" t="s">
        <v>1595</v>
      </c>
      <c r="E80" s="2426">
        <v>778</v>
      </c>
      <c r="F80" s="2426" t="s">
        <v>1792</v>
      </c>
      <c r="G80" s="2436">
        <v>50192</v>
      </c>
      <c r="H80" s="2426" t="s">
        <v>1786</v>
      </c>
      <c r="I80" s="2428">
        <v>0</v>
      </c>
      <c r="J80" s="2428">
        <v>230803</v>
      </c>
      <c r="K80" s="2428">
        <v>230803</v>
      </c>
      <c r="L80" s="2427" t="s">
        <v>1767</v>
      </c>
      <c r="M80" s="2438">
        <v>3.2105000000000002E-2</v>
      </c>
      <c r="N80" s="2438">
        <v>3.3000000000000002E-2</v>
      </c>
      <c r="O80" s="2284">
        <f t="shared" si="6"/>
        <v>0</v>
      </c>
      <c r="P80" s="2284">
        <f t="shared" si="5"/>
        <v>0</v>
      </c>
    </row>
    <row r="81" spans="1:16">
      <c r="A81" s="1114">
        <v>8</v>
      </c>
      <c r="B81" s="2426" t="s">
        <v>1765</v>
      </c>
      <c r="C81" s="2427" t="s">
        <v>1259</v>
      </c>
      <c r="D81" s="2426" t="s">
        <v>1595</v>
      </c>
      <c r="E81" s="2426">
        <v>806</v>
      </c>
      <c r="F81" s="2426" t="s">
        <v>1793</v>
      </c>
      <c r="G81" s="2436">
        <v>50437</v>
      </c>
      <c r="H81" s="2426" t="s">
        <v>1786</v>
      </c>
      <c r="I81" s="2428">
        <v>730342</v>
      </c>
      <c r="J81" s="2428">
        <v>0</v>
      </c>
      <c r="K81" s="2428">
        <v>730342</v>
      </c>
      <c r="L81" s="2427" t="s">
        <v>1769</v>
      </c>
      <c r="M81" s="2438">
        <v>3.1125E-2</v>
      </c>
      <c r="N81" s="2438">
        <v>0.03</v>
      </c>
      <c r="O81" s="2284">
        <f t="shared" si="6"/>
        <v>0</v>
      </c>
      <c r="P81" s="2284">
        <f t="shared" si="5"/>
        <v>0</v>
      </c>
    </row>
    <row r="82" spans="1:16">
      <c r="A82" s="1114">
        <v>9</v>
      </c>
      <c r="B82" s="2426" t="s">
        <v>1765</v>
      </c>
      <c r="C82" s="2427" t="s">
        <v>1259</v>
      </c>
      <c r="D82" s="2426" t="s">
        <v>1595</v>
      </c>
      <c r="E82" s="2426">
        <v>806</v>
      </c>
      <c r="F82" s="2426" t="s">
        <v>1794</v>
      </c>
      <c r="G82" s="2436">
        <v>51150</v>
      </c>
      <c r="H82" s="2426" t="s">
        <v>1786</v>
      </c>
      <c r="I82" s="2428">
        <v>1077145</v>
      </c>
      <c r="J82" s="2428">
        <v>0</v>
      </c>
      <c r="K82" s="2428">
        <v>1077145</v>
      </c>
      <c r="L82" s="2427" t="s">
        <v>1767</v>
      </c>
      <c r="M82" s="2438">
        <v>3.2981999999999997E-2</v>
      </c>
      <c r="N82" s="2438">
        <v>3.2000000000000001E-2</v>
      </c>
      <c r="O82" s="2284">
        <f t="shared" si="6"/>
        <v>0</v>
      </c>
      <c r="P82" s="2284">
        <f t="shared" si="5"/>
        <v>0</v>
      </c>
    </row>
    <row r="83" spans="1:16">
      <c r="A83" s="1114">
        <v>10</v>
      </c>
      <c r="B83" s="2426" t="s">
        <v>1765</v>
      </c>
      <c r="C83" s="2427" t="s">
        <v>1259</v>
      </c>
      <c r="D83" s="2426" t="s">
        <v>1595</v>
      </c>
      <c r="E83" s="2426">
        <v>887</v>
      </c>
      <c r="F83" s="2426" t="s">
        <v>1795</v>
      </c>
      <c r="G83" s="2436">
        <v>52305</v>
      </c>
      <c r="H83" s="2426" t="s">
        <v>1786</v>
      </c>
      <c r="I83" s="2428">
        <v>602413</v>
      </c>
      <c r="J83" s="2428">
        <v>0</v>
      </c>
      <c r="K83" s="2428">
        <v>602413</v>
      </c>
      <c r="L83" s="2427" t="s">
        <v>1767</v>
      </c>
      <c r="M83" s="2438">
        <v>2.8518000000000002E-2</v>
      </c>
      <c r="N83" s="2438">
        <v>2.8000000000000001E-2</v>
      </c>
      <c r="O83" s="2284">
        <f t="shared" si="6"/>
        <v>0</v>
      </c>
      <c r="P83" s="2284">
        <f t="shared" si="5"/>
        <v>0</v>
      </c>
    </row>
    <row r="84" spans="1:16">
      <c r="A84" s="1114">
        <v>11</v>
      </c>
      <c r="B84" s="2426" t="s">
        <v>1765</v>
      </c>
      <c r="C84" s="2427" t="s">
        <v>1259</v>
      </c>
      <c r="D84" s="2426" t="s">
        <v>1595</v>
      </c>
      <c r="E84" s="2426">
        <v>886</v>
      </c>
      <c r="F84" s="2426" t="s">
        <v>1796</v>
      </c>
      <c r="G84" s="2436">
        <v>45731</v>
      </c>
      <c r="H84" s="2426" t="s">
        <v>1786</v>
      </c>
      <c r="I84" s="2428">
        <v>7007196</v>
      </c>
      <c r="J84" s="2428">
        <v>6898005</v>
      </c>
      <c r="K84" s="2428">
        <v>13905201</v>
      </c>
      <c r="L84" s="2427" t="s">
        <v>1767</v>
      </c>
      <c r="M84" s="2438">
        <v>1.9668000000000001E-2</v>
      </c>
      <c r="N84" s="2438">
        <v>1.7999999999999999E-2</v>
      </c>
      <c r="O84" s="2284">
        <f t="shared" si="6"/>
        <v>0</v>
      </c>
      <c r="P84" s="2284">
        <f t="shared" si="5"/>
        <v>0</v>
      </c>
    </row>
    <row r="85" spans="1:16">
      <c r="A85" s="1114">
        <v>12</v>
      </c>
      <c r="B85" s="2426" t="s">
        <v>1765</v>
      </c>
      <c r="C85" s="2427" t="s">
        <v>1259</v>
      </c>
      <c r="D85" s="2426" t="s">
        <v>1595</v>
      </c>
      <c r="E85" s="2426">
        <v>887</v>
      </c>
      <c r="F85" s="2426" t="s">
        <v>1797</v>
      </c>
      <c r="G85" s="2436">
        <v>52671</v>
      </c>
      <c r="H85" s="2426" t="s">
        <v>1786</v>
      </c>
      <c r="I85" s="2428">
        <v>538285</v>
      </c>
      <c r="J85" s="2428">
        <v>0</v>
      </c>
      <c r="K85" s="2428">
        <v>538285</v>
      </c>
      <c r="L85" s="2427" t="s">
        <v>1767</v>
      </c>
      <c r="M85" s="2438">
        <v>2.1527000000000001E-2</v>
      </c>
      <c r="N85" s="2438">
        <v>2.5000000000000001E-2</v>
      </c>
      <c r="O85" s="2284">
        <f t="shared" si="6"/>
        <v>0</v>
      </c>
      <c r="P85" s="2284">
        <f t="shared" si="5"/>
        <v>0</v>
      </c>
    </row>
    <row r="86" spans="1:16">
      <c r="A86" s="1114">
        <v>13</v>
      </c>
      <c r="B86" s="2426" t="s">
        <v>1765</v>
      </c>
      <c r="C86" s="2427" t="s">
        <v>1259</v>
      </c>
      <c r="D86" s="2426" t="s">
        <v>1595</v>
      </c>
      <c r="E86" s="2426" t="s">
        <v>1983</v>
      </c>
      <c r="F86" s="2426" t="s">
        <v>2120</v>
      </c>
      <c r="G86" s="2436">
        <v>50388</v>
      </c>
      <c r="H86" s="2426" t="s">
        <v>2121</v>
      </c>
      <c r="I86" s="2428">
        <v>0</v>
      </c>
      <c r="J86" s="2428">
        <v>40866</v>
      </c>
      <c r="K86" s="2428">
        <v>40866</v>
      </c>
      <c r="L86" s="2427" t="s">
        <v>1767</v>
      </c>
      <c r="M86" s="2438">
        <v>7.078230901902538E-2</v>
      </c>
      <c r="N86" s="2438">
        <v>6.8199999999999997E-2</v>
      </c>
      <c r="O86" s="2284">
        <f t="shared" si="6"/>
        <v>0</v>
      </c>
      <c r="P86" s="2284">
        <f t="shared" si="5"/>
        <v>0</v>
      </c>
    </row>
    <row r="87" spans="1:16">
      <c r="A87" s="1114">
        <v>14</v>
      </c>
      <c r="B87" s="2426" t="s">
        <v>1765</v>
      </c>
      <c r="C87" s="2427" t="s">
        <v>1259</v>
      </c>
      <c r="D87" s="2426" t="s">
        <v>1595</v>
      </c>
      <c r="E87" s="2426" t="s">
        <v>1983</v>
      </c>
      <c r="F87" s="2426" t="s">
        <v>2122</v>
      </c>
      <c r="G87" s="2436">
        <v>50388</v>
      </c>
      <c r="H87" s="2426" t="s">
        <v>2123</v>
      </c>
      <c r="I87" s="2428">
        <v>0</v>
      </c>
      <c r="J87" s="2428">
        <v>33642</v>
      </c>
      <c r="K87" s="2428">
        <v>33642</v>
      </c>
      <c r="L87" s="2427" t="s">
        <v>1767</v>
      </c>
      <c r="M87" s="2438">
        <v>2.3535014391485198E-2</v>
      </c>
      <c r="N87" s="2438">
        <v>2.1600000000000001E-2</v>
      </c>
      <c r="O87" s="2284">
        <f t="shared" si="6"/>
        <v>0</v>
      </c>
      <c r="P87" s="2284">
        <f t="shared" si="5"/>
        <v>0</v>
      </c>
    </row>
    <row r="88" spans="1:16" hidden="1">
      <c r="A88" s="1114">
        <v>15</v>
      </c>
      <c r="B88" s="1136"/>
      <c r="C88" s="1137"/>
      <c r="D88" s="1136"/>
      <c r="E88" s="1136"/>
      <c r="F88" s="1136"/>
      <c r="G88" s="1152"/>
      <c r="H88" s="1136"/>
      <c r="I88" s="1138"/>
      <c r="J88" s="1138"/>
      <c r="K88" s="1134"/>
      <c r="L88" s="1137"/>
      <c r="M88" s="1153"/>
      <c r="N88" s="1153"/>
      <c r="O88" s="2284">
        <f t="shared" si="6"/>
        <v>0</v>
      </c>
      <c r="P88" s="2284">
        <f t="shared" si="5"/>
        <v>0</v>
      </c>
    </row>
    <row r="89" spans="1:16" ht="12.75" thickBot="1">
      <c r="A89" s="1114"/>
      <c r="B89" s="1144" t="s">
        <v>1265</v>
      </c>
      <c r="C89" s="1145"/>
      <c r="D89" s="1145"/>
      <c r="E89" s="1145"/>
      <c r="F89" s="1145"/>
      <c r="G89" s="1145"/>
      <c r="H89" s="1145"/>
      <c r="I89" s="1146">
        <f>SUM(I74:I88)</f>
        <v>9955381</v>
      </c>
      <c r="J89" s="1146">
        <f>SUM(J74:J88)</f>
        <v>10748038</v>
      </c>
      <c r="K89" s="1146">
        <f>SUM(K74:K88)</f>
        <v>20703419</v>
      </c>
      <c r="L89" s="1145"/>
      <c r="M89" s="1145"/>
      <c r="N89" s="1154"/>
      <c r="O89" s="2284"/>
      <c r="P89" s="2284"/>
    </row>
  </sheetData>
  <mergeCells count="48">
    <mergeCell ref="B4:N4"/>
    <mergeCell ref="B5:B7"/>
    <mergeCell ref="C5:C7"/>
    <mergeCell ref="D5:D7"/>
    <mergeCell ref="E5:E7"/>
    <mergeCell ref="F5:F7"/>
    <mergeCell ref="G5:G7"/>
    <mergeCell ref="H5:H7"/>
    <mergeCell ref="I5:K5"/>
    <mergeCell ref="L5:L7"/>
    <mergeCell ref="M5:M6"/>
    <mergeCell ref="N5:N6"/>
    <mergeCell ref="B25:N25"/>
    <mergeCell ref="B26:B28"/>
    <mergeCell ref="C26:C28"/>
    <mergeCell ref="D26:D28"/>
    <mergeCell ref="E26:E28"/>
    <mergeCell ref="F26:F28"/>
    <mergeCell ref="G26:G28"/>
    <mergeCell ref="H26:H28"/>
    <mergeCell ref="I26:K26"/>
    <mergeCell ref="L26:L28"/>
    <mergeCell ref="M26:M27"/>
    <mergeCell ref="N26:N27"/>
    <mergeCell ref="B49:N49"/>
    <mergeCell ref="B70:N70"/>
    <mergeCell ref="B71:B73"/>
    <mergeCell ref="C71:C73"/>
    <mergeCell ref="D71:D73"/>
    <mergeCell ref="N50:N51"/>
    <mergeCell ref="B50:B52"/>
    <mergeCell ref="C50:C52"/>
    <mergeCell ref="D50:D52"/>
    <mergeCell ref="E50:E52"/>
    <mergeCell ref="F50:F52"/>
    <mergeCell ref="G50:G52"/>
    <mergeCell ref="H50:H52"/>
    <mergeCell ref="I50:K50"/>
    <mergeCell ref="L50:L52"/>
    <mergeCell ref="M50:M51"/>
    <mergeCell ref="L71:L73"/>
    <mergeCell ref="M71:M72"/>
    <mergeCell ref="N71:N72"/>
    <mergeCell ref="E71:E73"/>
    <mergeCell ref="F71:F73"/>
    <mergeCell ref="G71:G73"/>
    <mergeCell ref="H71:H73"/>
    <mergeCell ref="I71:K71"/>
  </mergeCells>
  <pageMargins left="0.7" right="0.7" top="0.75" bottom="0.75" header="0.3" footer="0.3"/>
  <pageSetup orientation="portrait" r:id="rId1"/>
  <legacy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67ED03"/>
  </sheetPr>
  <dimension ref="A2:AF89"/>
  <sheetViews>
    <sheetView showGridLines="0" topLeftCell="A6" workbookViewId="0">
      <selection activeCell="E20" sqref="E20:E22"/>
    </sheetView>
  </sheetViews>
  <sheetFormatPr baseColWidth="10" defaultColWidth="11.5703125" defaultRowHeight="12"/>
  <cols>
    <col min="1" max="1" width="11.5703125" style="21" bestFit="1" customWidth="1"/>
    <col min="2" max="2" width="10.7109375" style="21" customWidth="1"/>
    <col min="3" max="3" width="20.5703125" style="21" bestFit="1" customWidth="1"/>
    <col min="4" max="4" width="9.28515625" style="21" customWidth="1"/>
    <col min="5" max="5" width="10.28515625" style="21" customWidth="1"/>
    <col min="6" max="6" width="8" style="21" bestFit="1" customWidth="1"/>
    <col min="7" max="7" width="10.5703125" style="21" customWidth="1"/>
    <col min="8" max="8" width="8.5703125" style="21" customWidth="1"/>
    <col min="9" max="9" width="11.5703125" style="21" customWidth="1"/>
    <col min="10" max="10" width="12.28515625" style="21" customWidth="1"/>
    <col min="11" max="11" width="13" style="21" bestFit="1" customWidth="1"/>
    <col min="12" max="12" width="12.5703125" style="21" bestFit="1" customWidth="1"/>
    <col min="13" max="13" width="11.5703125" style="21" customWidth="1"/>
    <col min="14" max="15" width="8.5703125" style="21" customWidth="1"/>
    <col min="16" max="16" width="9.28515625" style="21" customWidth="1"/>
    <col min="17" max="18" width="2" style="21" customWidth="1"/>
    <col min="19" max="21" width="11.5703125" style="21" bestFit="1" customWidth="1"/>
    <col min="22" max="22" width="12.28515625" style="21" bestFit="1" customWidth="1"/>
    <col min="23" max="24" width="12.42578125" style="21" bestFit="1" customWidth="1"/>
    <col min="25" max="28" width="11.5703125" style="21"/>
    <col min="29" max="29" width="9.5703125" style="21" bestFit="1" customWidth="1"/>
    <col min="30" max="30" width="14.7109375" style="21" customWidth="1"/>
    <col min="31" max="31" width="14.28515625" style="21" bestFit="1" customWidth="1"/>
    <col min="32" max="32" width="13.42578125" style="21" bestFit="1" customWidth="1"/>
    <col min="33" max="16384" width="11.5703125" style="21"/>
  </cols>
  <sheetData>
    <row r="2" spans="1:32">
      <c r="A2" s="1114"/>
      <c r="B2" s="1115" t="str">
        <f>+'N16.4 Bonos CP'!B2</f>
        <v>Al 30 de Septiembre de 2024</v>
      </c>
      <c r="C2" s="1114"/>
      <c r="D2" s="1114"/>
      <c r="E2" s="1114"/>
      <c r="F2" s="1114"/>
      <c r="G2" s="1114"/>
      <c r="H2" s="1114"/>
      <c r="I2" s="1114"/>
      <c r="J2" s="1114"/>
      <c r="K2" s="1114"/>
      <c r="L2" s="1114"/>
      <c r="M2" s="1114"/>
      <c r="N2" s="1114"/>
      <c r="O2" s="1114"/>
      <c r="P2" s="1114"/>
      <c r="Q2" s="1114"/>
      <c r="R2" s="1114"/>
      <c r="S2" s="1114"/>
      <c r="T2" s="1114"/>
      <c r="U2" s="1114"/>
      <c r="V2" s="1114"/>
      <c r="W2" s="1114"/>
      <c r="X2" s="1114"/>
    </row>
    <row r="3" spans="1:32" ht="12.75" thickBot="1">
      <c r="A3" s="1114"/>
      <c r="B3" s="1117"/>
      <c r="C3" s="1114"/>
      <c r="D3" s="1114"/>
      <c r="E3" s="1114"/>
      <c r="F3" s="1114"/>
      <c r="G3" s="1114"/>
      <c r="H3" s="1114"/>
      <c r="I3" s="1114"/>
      <c r="J3" s="1114"/>
      <c r="K3" s="1114"/>
      <c r="L3" s="1114"/>
      <c r="M3" s="1114"/>
      <c r="N3" s="1114"/>
      <c r="O3" s="1114"/>
      <c r="P3" s="1114"/>
      <c r="Q3" s="1114"/>
      <c r="R3" s="1114"/>
      <c r="S3" s="1114"/>
      <c r="T3" s="1114"/>
      <c r="U3" s="1114"/>
      <c r="V3" s="1114"/>
      <c r="W3" s="1114"/>
      <c r="X3" s="1114"/>
    </row>
    <row r="4" spans="1:32">
      <c r="A4" s="1114"/>
      <c r="B4" s="1155" t="s">
        <v>1799</v>
      </c>
      <c r="C4" s="1156"/>
      <c r="D4" s="1156"/>
      <c r="E4" s="1156"/>
      <c r="F4" s="1156"/>
      <c r="G4" s="1156"/>
      <c r="H4" s="1156"/>
      <c r="I4" s="1156"/>
      <c r="J4" s="1156"/>
      <c r="K4" s="1156"/>
      <c r="L4" s="1156"/>
      <c r="M4" s="1156"/>
      <c r="N4" s="1156"/>
      <c r="O4" s="1157"/>
      <c r="P4" s="1114"/>
      <c r="Q4" s="1114"/>
      <c r="R4" s="1114"/>
      <c r="S4" s="2890" t="s">
        <v>1760</v>
      </c>
      <c r="T4" s="2891"/>
      <c r="U4" s="2891"/>
      <c r="V4" s="2891"/>
      <c r="W4" s="2891"/>
      <c r="X4" s="2892"/>
    </row>
    <row r="5" spans="1:32">
      <c r="A5" s="1114"/>
      <c r="B5" s="2884" t="s">
        <v>1755</v>
      </c>
      <c r="C5" s="2884" t="s">
        <v>1756</v>
      </c>
      <c r="D5" s="2884" t="s">
        <v>1757</v>
      </c>
      <c r="E5" s="2884" t="s">
        <v>1782</v>
      </c>
      <c r="F5" s="2884" t="s">
        <v>1783</v>
      </c>
      <c r="G5" s="2884" t="s">
        <v>1784</v>
      </c>
      <c r="H5" s="2884" t="s">
        <v>1759</v>
      </c>
      <c r="I5" s="2885" t="s">
        <v>1760</v>
      </c>
      <c r="J5" s="2885"/>
      <c r="K5" s="2885"/>
      <c r="L5" s="2885"/>
      <c r="M5" s="2884" t="s">
        <v>1751</v>
      </c>
      <c r="N5" s="2884" t="s">
        <v>1761</v>
      </c>
      <c r="O5" s="2884" t="s">
        <v>1762</v>
      </c>
      <c r="P5" s="1114"/>
      <c r="Q5" s="1114"/>
      <c r="R5" s="1114"/>
      <c r="S5" s="2893"/>
      <c r="T5" s="2894"/>
      <c r="U5" s="2894"/>
      <c r="V5" s="2894"/>
      <c r="W5" s="2894"/>
      <c r="X5" s="2895"/>
    </row>
    <row r="6" spans="1:32" ht="36">
      <c r="A6" s="1114"/>
      <c r="B6" s="2622"/>
      <c r="C6" s="2622"/>
      <c r="D6" s="2622"/>
      <c r="E6" s="2622"/>
      <c r="F6" s="2622"/>
      <c r="G6" s="2622"/>
      <c r="H6" s="2622"/>
      <c r="I6" s="1118" t="s">
        <v>1773</v>
      </c>
      <c r="J6" s="1118" t="s">
        <v>1774</v>
      </c>
      <c r="K6" s="1118" t="s">
        <v>1775</v>
      </c>
      <c r="L6" s="1118" t="s">
        <v>1265</v>
      </c>
      <c r="M6" s="2622"/>
      <c r="N6" s="2622"/>
      <c r="O6" s="2622"/>
      <c r="P6" s="1114"/>
      <c r="Q6" s="1114"/>
      <c r="R6" s="1114"/>
      <c r="S6" s="1158" t="s">
        <v>1776</v>
      </c>
      <c r="T6" s="1118" t="s">
        <v>1777</v>
      </c>
      <c r="U6" s="1118" t="s">
        <v>1778</v>
      </c>
      <c r="V6" s="1118" t="s">
        <v>1779</v>
      </c>
      <c r="W6" s="1118" t="s">
        <v>1775</v>
      </c>
      <c r="X6" s="1120" t="s">
        <v>1780</v>
      </c>
    </row>
    <row r="7" spans="1:32">
      <c r="A7" s="1114"/>
      <c r="B7" s="2623"/>
      <c r="C7" s="2623"/>
      <c r="D7" s="2623"/>
      <c r="E7" s="2623"/>
      <c r="F7" s="2623"/>
      <c r="G7" s="2623"/>
      <c r="H7" s="2623"/>
      <c r="I7" s="1121" t="s">
        <v>967</v>
      </c>
      <c r="J7" s="1121" t="s">
        <v>967</v>
      </c>
      <c r="K7" s="1121" t="s">
        <v>967</v>
      </c>
      <c r="L7" s="1121" t="s">
        <v>967</v>
      </c>
      <c r="M7" s="2623"/>
      <c r="N7" s="1121" t="s">
        <v>1764</v>
      </c>
      <c r="O7" s="1121" t="s">
        <v>1764</v>
      </c>
      <c r="P7" s="1114"/>
      <c r="Q7" s="1114"/>
      <c r="R7" s="1114"/>
      <c r="S7" s="1159" t="s">
        <v>967</v>
      </c>
      <c r="T7" s="1121" t="s">
        <v>967</v>
      </c>
      <c r="U7" s="1121" t="s">
        <v>967</v>
      </c>
      <c r="V7" s="1121" t="s">
        <v>967</v>
      </c>
      <c r="W7" s="1121" t="s">
        <v>967</v>
      </c>
      <c r="X7" s="1124" t="s">
        <v>967</v>
      </c>
    </row>
    <row r="8" spans="1:32">
      <c r="A8" s="1114">
        <v>1</v>
      </c>
      <c r="B8" s="2426" t="s">
        <v>1765</v>
      </c>
      <c r="C8" s="2427" t="s">
        <v>1259</v>
      </c>
      <c r="D8" s="2426" t="s">
        <v>1595</v>
      </c>
      <c r="E8" s="2426">
        <v>630</v>
      </c>
      <c r="F8" s="2426" t="s">
        <v>1785</v>
      </c>
      <c r="G8" s="2430">
        <v>47939</v>
      </c>
      <c r="H8" s="2426" t="s">
        <v>1786</v>
      </c>
      <c r="I8" s="2428">
        <v>0</v>
      </c>
      <c r="J8" s="2428">
        <v>0</v>
      </c>
      <c r="K8" s="2428">
        <v>66444056</v>
      </c>
      <c r="L8" s="2428">
        <f>+I8+J8+K8</f>
        <v>66444056</v>
      </c>
      <c r="M8" s="2427" t="s">
        <v>1769</v>
      </c>
      <c r="N8" s="2429">
        <v>4.1694000000000002E-2</v>
      </c>
      <c r="O8" s="2429">
        <v>4.2000000000000003E-2</v>
      </c>
      <c r="P8" s="1114"/>
      <c r="Q8" s="1114"/>
      <c r="R8" s="1114"/>
      <c r="S8" s="1160">
        <v>0</v>
      </c>
      <c r="T8" s="1149">
        <v>0</v>
      </c>
      <c r="U8" s="1149">
        <v>0</v>
      </c>
      <c r="V8" s="1149">
        <v>0</v>
      </c>
      <c r="W8" s="1161">
        <v>65854980</v>
      </c>
      <c r="X8" s="1162">
        <v>65854980</v>
      </c>
      <c r="Y8" s="32">
        <f t="shared" ref="Y8:Y17" si="0">I8-S8-T8</f>
        <v>0</v>
      </c>
      <c r="Z8" s="32">
        <f t="shared" ref="Z8:Z17" si="1">J8-U8-V8</f>
        <v>0</v>
      </c>
      <c r="AA8" s="32">
        <f t="shared" ref="AA8:AA17" si="2">K8-W8</f>
        <v>589076</v>
      </c>
      <c r="AB8" s="32"/>
      <c r="AC8" s="32"/>
      <c r="AD8" s="32"/>
      <c r="AE8" s="32"/>
      <c r="AF8" s="32"/>
    </row>
    <row r="9" spans="1:32">
      <c r="A9" s="1114">
        <f>+A8+1</f>
        <v>2</v>
      </c>
      <c r="B9" s="2426" t="s">
        <v>1765</v>
      </c>
      <c r="C9" s="2427" t="s">
        <v>1259</v>
      </c>
      <c r="D9" s="2426" t="s">
        <v>1595</v>
      </c>
      <c r="E9" s="2426">
        <v>655</v>
      </c>
      <c r="F9" s="2426" t="s">
        <v>1787</v>
      </c>
      <c r="G9" s="2430">
        <v>48853</v>
      </c>
      <c r="H9" s="2426" t="s">
        <v>1786</v>
      </c>
      <c r="I9" s="2428">
        <v>0</v>
      </c>
      <c r="J9" s="2428">
        <v>0</v>
      </c>
      <c r="K9" s="2428">
        <v>56963356</v>
      </c>
      <c r="L9" s="2428">
        <f t="shared" ref="L9:L22" si="3">+I9+J9+K9</f>
        <v>56963356</v>
      </c>
      <c r="M9" s="2427" t="s">
        <v>1769</v>
      </c>
      <c r="N9" s="2429">
        <v>3.8350000000000002E-2</v>
      </c>
      <c r="O9" s="2429">
        <v>3.8600000000000002E-2</v>
      </c>
      <c r="P9" s="1114"/>
      <c r="Q9" s="1114"/>
      <c r="R9" s="1114"/>
      <c r="S9" s="1160">
        <v>0</v>
      </c>
      <c r="T9" s="1149">
        <v>0</v>
      </c>
      <c r="U9" s="1149">
        <v>0</v>
      </c>
      <c r="V9" s="1149">
        <v>0</v>
      </c>
      <c r="W9" s="1161">
        <v>56457819</v>
      </c>
      <c r="X9" s="1162">
        <v>56457819</v>
      </c>
      <c r="Y9" s="32">
        <f t="shared" si="0"/>
        <v>0</v>
      </c>
      <c r="Z9" s="32">
        <f t="shared" si="1"/>
        <v>0</v>
      </c>
      <c r="AA9" s="32">
        <f t="shared" si="2"/>
        <v>505537</v>
      </c>
      <c r="AB9" s="32"/>
      <c r="AC9" s="32"/>
      <c r="AD9" s="32"/>
      <c r="AE9" s="32"/>
      <c r="AF9" s="32"/>
    </row>
    <row r="10" spans="1:32">
      <c r="A10" s="1114">
        <f t="shared" ref="A10:A22" si="4">+A9+1</f>
        <v>3</v>
      </c>
      <c r="B10" s="2426" t="s">
        <v>1765</v>
      </c>
      <c r="C10" s="2427" t="s">
        <v>1259</v>
      </c>
      <c r="D10" s="2426" t="s">
        <v>1595</v>
      </c>
      <c r="E10" s="2426">
        <v>655</v>
      </c>
      <c r="F10" s="2426" t="s">
        <v>1788</v>
      </c>
      <c r="G10" s="2430">
        <v>48366</v>
      </c>
      <c r="H10" s="2426" t="s">
        <v>1786</v>
      </c>
      <c r="I10" s="2428">
        <v>0</v>
      </c>
      <c r="J10" s="2428">
        <v>0</v>
      </c>
      <c r="K10" s="2428">
        <v>62694312</v>
      </c>
      <c r="L10" s="2428">
        <f t="shared" si="3"/>
        <v>62694312</v>
      </c>
      <c r="M10" s="2427" t="s">
        <v>1769</v>
      </c>
      <c r="N10" s="2429">
        <v>3.9606000000000002E-2</v>
      </c>
      <c r="O10" s="2429">
        <v>0.04</v>
      </c>
      <c r="P10" s="1114"/>
      <c r="Q10" s="1114"/>
      <c r="R10" s="1114"/>
      <c r="S10" s="1160">
        <v>0</v>
      </c>
      <c r="T10" s="1149">
        <v>0</v>
      </c>
      <c r="U10" s="1149">
        <v>0</v>
      </c>
      <c r="V10" s="1149">
        <v>0</v>
      </c>
      <c r="W10" s="1161">
        <v>62140753</v>
      </c>
      <c r="X10" s="1162">
        <v>62140753</v>
      </c>
      <c r="Y10" s="32">
        <f t="shared" si="0"/>
        <v>0</v>
      </c>
      <c r="Z10" s="32">
        <f t="shared" si="1"/>
        <v>0</v>
      </c>
      <c r="AA10" s="32">
        <f t="shared" si="2"/>
        <v>553559</v>
      </c>
      <c r="AB10" s="32"/>
      <c r="AC10" s="32"/>
      <c r="AD10" s="32"/>
      <c r="AE10" s="32"/>
      <c r="AF10" s="32"/>
    </row>
    <row r="11" spans="1:32">
      <c r="A11" s="1114">
        <f t="shared" si="4"/>
        <v>4</v>
      </c>
      <c r="B11" s="2426" t="s">
        <v>1765</v>
      </c>
      <c r="C11" s="2427" t="s">
        <v>1259</v>
      </c>
      <c r="D11" s="2426" t="s">
        <v>1595</v>
      </c>
      <c r="E11" s="2426">
        <v>713</v>
      </c>
      <c r="F11" s="2426" t="s">
        <v>1789</v>
      </c>
      <c r="G11" s="2430">
        <v>49400</v>
      </c>
      <c r="H11" s="2426" t="s">
        <v>1786</v>
      </c>
      <c r="I11" s="2428">
        <v>0</v>
      </c>
      <c r="J11" s="2428">
        <v>0</v>
      </c>
      <c r="K11" s="2428">
        <v>87102346</v>
      </c>
      <c r="L11" s="2428">
        <f t="shared" si="3"/>
        <v>87102346</v>
      </c>
      <c r="M11" s="2427" t="s">
        <v>1767</v>
      </c>
      <c r="N11" s="2429">
        <v>3.9141000000000002E-2</v>
      </c>
      <c r="O11" s="2429">
        <v>3.9E-2</v>
      </c>
      <c r="P11" s="1114"/>
      <c r="Q11" s="1114"/>
      <c r="R11" s="1114"/>
      <c r="S11" s="1160">
        <v>0</v>
      </c>
      <c r="T11" s="1149">
        <v>0</v>
      </c>
      <c r="U11" s="1149">
        <v>0</v>
      </c>
      <c r="V11" s="1149">
        <v>0</v>
      </c>
      <c r="W11" s="1161">
        <v>86321695</v>
      </c>
      <c r="X11" s="1162">
        <v>86321695</v>
      </c>
      <c r="Y11" s="32">
        <f t="shared" si="0"/>
        <v>0</v>
      </c>
      <c r="Z11" s="32">
        <f t="shared" si="1"/>
        <v>0</v>
      </c>
      <c r="AA11" s="32">
        <f t="shared" si="2"/>
        <v>780651</v>
      </c>
      <c r="AB11" s="32"/>
      <c r="AC11" s="32"/>
      <c r="AD11" s="32"/>
      <c r="AE11" s="32"/>
      <c r="AF11" s="32"/>
    </row>
    <row r="12" spans="1:32">
      <c r="A12" s="1114">
        <f t="shared" si="4"/>
        <v>5</v>
      </c>
      <c r="B12" s="2426" t="s">
        <v>1765</v>
      </c>
      <c r="C12" s="2427" t="s">
        <v>1259</v>
      </c>
      <c r="D12" s="2426" t="s">
        <v>1595</v>
      </c>
      <c r="E12" s="2426">
        <v>713</v>
      </c>
      <c r="F12" s="2426" t="s">
        <v>1790</v>
      </c>
      <c r="G12" s="2430">
        <v>49766</v>
      </c>
      <c r="H12" s="2426" t="s">
        <v>1786</v>
      </c>
      <c r="I12" s="2428">
        <v>0</v>
      </c>
      <c r="J12" s="2428">
        <v>0</v>
      </c>
      <c r="K12" s="2428">
        <v>75763839</v>
      </c>
      <c r="L12" s="2428">
        <f t="shared" si="3"/>
        <v>75763839</v>
      </c>
      <c r="M12" s="2427" t="s">
        <v>1769</v>
      </c>
      <c r="N12" s="2429">
        <v>3.8087999999999997E-2</v>
      </c>
      <c r="O12" s="2429">
        <v>3.7999999999999999E-2</v>
      </c>
      <c r="P12" s="1114"/>
      <c r="Q12" s="1114"/>
      <c r="R12" s="1114"/>
      <c r="S12" s="1160">
        <v>0</v>
      </c>
      <c r="T12" s="1149">
        <v>0</v>
      </c>
      <c r="U12" s="1149">
        <v>0</v>
      </c>
      <c r="V12" s="1149">
        <v>0</v>
      </c>
      <c r="W12" s="1161">
        <v>75085712</v>
      </c>
      <c r="X12" s="1162">
        <v>75085712</v>
      </c>
      <c r="Y12" s="32">
        <f t="shared" si="0"/>
        <v>0</v>
      </c>
      <c r="Z12" s="32">
        <f t="shared" si="1"/>
        <v>0</v>
      </c>
      <c r="AA12" s="32">
        <f t="shared" si="2"/>
        <v>678127</v>
      </c>
      <c r="AB12" s="32"/>
      <c r="AC12" s="32"/>
      <c r="AD12" s="32"/>
      <c r="AE12" s="32"/>
      <c r="AF12" s="32"/>
    </row>
    <row r="13" spans="1:32">
      <c r="A13" s="1114">
        <f t="shared" si="4"/>
        <v>6</v>
      </c>
      <c r="B13" s="2426" t="s">
        <v>1765</v>
      </c>
      <c r="C13" s="2427" t="s">
        <v>1259</v>
      </c>
      <c r="D13" s="2426" t="s">
        <v>1595</v>
      </c>
      <c r="E13" s="2426">
        <v>778</v>
      </c>
      <c r="F13" s="2426" t="s">
        <v>1791</v>
      </c>
      <c r="G13" s="2430">
        <v>50131</v>
      </c>
      <c r="H13" s="2426" t="s">
        <v>1786</v>
      </c>
      <c r="I13" s="2428">
        <v>0</v>
      </c>
      <c r="J13" s="2428">
        <v>0</v>
      </c>
      <c r="K13" s="2428">
        <v>75820840</v>
      </c>
      <c r="L13" s="2428">
        <f t="shared" si="3"/>
        <v>75820840</v>
      </c>
      <c r="M13" s="2427" t="s">
        <v>1769</v>
      </c>
      <c r="N13" s="2429">
        <v>3.5000000000000003E-2</v>
      </c>
      <c r="O13" s="2429">
        <v>3.5000000000000003E-2</v>
      </c>
      <c r="P13" s="1114"/>
      <c r="Q13" s="1114"/>
      <c r="R13" s="1114"/>
      <c r="S13" s="1160">
        <v>0</v>
      </c>
      <c r="T13" s="1149">
        <v>0</v>
      </c>
      <c r="U13" s="1149">
        <v>0</v>
      </c>
      <c r="V13" s="1149">
        <v>0</v>
      </c>
      <c r="W13" s="1161">
        <v>75143720</v>
      </c>
      <c r="X13" s="1162">
        <v>75143720</v>
      </c>
      <c r="Y13" s="32">
        <f t="shared" si="0"/>
        <v>0</v>
      </c>
      <c r="Z13" s="32">
        <f t="shared" si="1"/>
        <v>0</v>
      </c>
      <c r="AA13" s="32">
        <f t="shared" si="2"/>
        <v>677120</v>
      </c>
      <c r="AB13" s="32"/>
      <c r="AC13" s="32"/>
      <c r="AD13" s="32"/>
      <c r="AE13" s="32"/>
      <c r="AF13" s="32"/>
    </row>
    <row r="14" spans="1:32">
      <c r="A14" s="1114">
        <f t="shared" si="4"/>
        <v>7</v>
      </c>
      <c r="B14" s="2426" t="s">
        <v>1765</v>
      </c>
      <c r="C14" s="2427" t="s">
        <v>1259</v>
      </c>
      <c r="D14" s="2426" t="s">
        <v>1595</v>
      </c>
      <c r="E14" s="2426">
        <v>778</v>
      </c>
      <c r="F14" s="2426" t="s">
        <v>1792</v>
      </c>
      <c r="G14" s="2430">
        <v>50192</v>
      </c>
      <c r="H14" s="2426" t="s">
        <v>1786</v>
      </c>
      <c r="I14" s="2428">
        <v>0</v>
      </c>
      <c r="J14" s="2428">
        <v>0</v>
      </c>
      <c r="K14" s="2428">
        <v>87842958</v>
      </c>
      <c r="L14" s="2428">
        <f t="shared" si="3"/>
        <v>87842958</v>
      </c>
      <c r="M14" s="2427" t="s">
        <v>1767</v>
      </c>
      <c r="N14" s="2429">
        <v>3.2145E-2</v>
      </c>
      <c r="O14" s="2429">
        <v>3.3000000000000002E-2</v>
      </c>
      <c r="P14" s="1114"/>
      <c r="Q14" s="1114"/>
      <c r="R14" s="1114"/>
      <c r="S14" s="1160">
        <v>0</v>
      </c>
      <c r="T14" s="1149">
        <v>0</v>
      </c>
      <c r="U14" s="1149">
        <v>0</v>
      </c>
      <c r="V14" s="1149">
        <v>0</v>
      </c>
      <c r="W14" s="1161">
        <v>87078192</v>
      </c>
      <c r="X14" s="1162">
        <v>87078192</v>
      </c>
      <c r="Y14" s="32">
        <f t="shared" si="0"/>
        <v>0</v>
      </c>
      <c r="Z14" s="32">
        <f t="shared" si="1"/>
        <v>0</v>
      </c>
      <c r="AA14" s="32">
        <f t="shared" si="2"/>
        <v>764766</v>
      </c>
      <c r="AB14" s="32"/>
      <c r="AC14" s="32"/>
      <c r="AD14" s="32"/>
      <c r="AE14" s="32"/>
      <c r="AF14" s="32"/>
    </row>
    <row r="15" spans="1:32">
      <c r="A15" s="1114">
        <f t="shared" si="4"/>
        <v>8</v>
      </c>
      <c r="B15" s="2426" t="s">
        <v>1765</v>
      </c>
      <c r="C15" s="2427" t="s">
        <v>1259</v>
      </c>
      <c r="D15" s="2426" t="s">
        <v>1595</v>
      </c>
      <c r="E15" s="2426">
        <v>806</v>
      </c>
      <c r="F15" s="2426" t="s">
        <v>1793</v>
      </c>
      <c r="G15" s="2430">
        <v>50437</v>
      </c>
      <c r="H15" s="2426" t="s">
        <v>1786</v>
      </c>
      <c r="I15" s="2428">
        <v>0</v>
      </c>
      <c r="J15" s="2428">
        <v>0</v>
      </c>
      <c r="K15" s="2428">
        <v>59983974</v>
      </c>
      <c r="L15" s="2428">
        <f t="shared" si="3"/>
        <v>59983974</v>
      </c>
      <c r="M15" s="2427" t="s">
        <v>1769</v>
      </c>
      <c r="N15" s="2429">
        <v>3.1074999999999998E-2</v>
      </c>
      <c r="O15" s="2429">
        <v>0.03</v>
      </c>
      <c r="P15" s="1114"/>
      <c r="Q15" s="1114"/>
      <c r="R15" s="1114"/>
      <c r="S15" s="1160">
        <v>0</v>
      </c>
      <c r="T15" s="1149">
        <v>0</v>
      </c>
      <c r="U15" s="1149">
        <v>0</v>
      </c>
      <c r="V15" s="1149">
        <v>0</v>
      </c>
      <c r="W15" s="1161">
        <v>59431990</v>
      </c>
      <c r="X15" s="1162">
        <v>59431990</v>
      </c>
      <c r="Y15" s="32">
        <f t="shared" si="0"/>
        <v>0</v>
      </c>
      <c r="Z15" s="32">
        <f t="shared" si="1"/>
        <v>0</v>
      </c>
      <c r="AA15" s="32">
        <f t="shared" si="2"/>
        <v>551984</v>
      </c>
      <c r="AB15" s="32"/>
      <c r="AC15" s="32"/>
      <c r="AD15" s="32"/>
      <c r="AE15" s="32"/>
      <c r="AF15" s="32"/>
    </row>
    <row r="16" spans="1:32">
      <c r="A16" s="1114">
        <f t="shared" si="4"/>
        <v>9</v>
      </c>
      <c r="B16" s="2426" t="s">
        <v>1765</v>
      </c>
      <c r="C16" s="2427" t="s">
        <v>1259</v>
      </c>
      <c r="D16" s="2426" t="s">
        <v>1595</v>
      </c>
      <c r="E16" s="2426">
        <v>806</v>
      </c>
      <c r="F16" s="2426" t="s">
        <v>1794</v>
      </c>
      <c r="G16" s="2430">
        <v>51150</v>
      </c>
      <c r="H16" s="2426" t="s">
        <v>1786</v>
      </c>
      <c r="I16" s="2428">
        <v>0</v>
      </c>
      <c r="J16" s="2428">
        <v>0</v>
      </c>
      <c r="K16" s="2428">
        <v>75038850</v>
      </c>
      <c r="L16" s="2428">
        <f t="shared" si="3"/>
        <v>75038850</v>
      </c>
      <c r="M16" s="2427" t="s">
        <v>1767</v>
      </c>
      <c r="N16" s="2429">
        <v>3.2939999999999997E-2</v>
      </c>
      <c r="O16" s="2429">
        <v>3.2000000000000001E-2</v>
      </c>
      <c r="P16" s="1114"/>
      <c r="Q16" s="1114"/>
      <c r="R16" s="1114"/>
      <c r="S16" s="1160">
        <v>0</v>
      </c>
      <c r="T16" s="1149">
        <v>0</v>
      </c>
      <c r="U16" s="1149">
        <v>0</v>
      </c>
      <c r="V16" s="1149">
        <v>0</v>
      </c>
      <c r="W16" s="1161">
        <v>74351088</v>
      </c>
      <c r="X16" s="1162">
        <v>74351088</v>
      </c>
      <c r="Y16" s="32">
        <f t="shared" si="0"/>
        <v>0</v>
      </c>
      <c r="Z16" s="32">
        <f t="shared" si="1"/>
        <v>0</v>
      </c>
      <c r="AA16" s="32">
        <f t="shared" si="2"/>
        <v>687762</v>
      </c>
      <c r="AB16" s="32"/>
      <c r="AC16" s="1150">
        <v>2220002000</v>
      </c>
      <c r="AD16" s="32" t="s">
        <v>627</v>
      </c>
      <c r="AE16" s="32">
        <f>+VLOOKUP(AC16,'[40]Balance Jun 2024'!B:L,11,0)</f>
        <v>-939829846000</v>
      </c>
      <c r="AF16" s="32">
        <f>+ROUND(AE16/1000,0)</f>
        <v>-939829846</v>
      </c>
    </row>
    <row r="17" spans="1:32">
      <c r="A17" s="1114">
        <f t="shared" si="4"/>
        <v>10</v>
      </c>
      <c r="B17" s="2426" t="s">
        <v>1765</v>
      </c>
      <c r="C17" s="2427" t="s">
        <v>1259</v>
      </c>
      <c r="D17" s="2426" t="s">
        <v>1595</v>
      </c>
      <c r="E17" s="2426">
        <v>887</v>
      </c>
      <c r="F17" s="2426" t="s">
        <v>1795</v>
      </c>
      <c r="G17" s="2430">
        <v>52305</v>
      </c>
      <c r="H17" s="2426" t="s">
        <v>1786</v>
      </c>
      <c r="I17" s="2428">
        <v>0</v>
      </c>
      <c r="J17" s="2428">
        <v>0</v>
      </c>
      <c r="K17" s="2428">
        <v>75321250</v>
      </c>
      <c r="L17" s="2428">
        <f t="shared" si="3"/>
        <v>75321250</v>
      </c>
      <c r="M17" s="2427" t="s">
        <v>1767</v>
      </c>
      <c r="N17" s="2429">
        <v>2.8497999999999999E-2</v>
      </c>
      <c r="O17" s="2429">
        <v>2.8000000000000001E-2</v>
      </c>
      <c r="P17" s="1114"/>
      <c r="Q17" s="1114"/>
      <c r="R17" s="1114"/>
      <c r="S17" s="1160">
        <v>0</v>
      </c>
      <c r="T17" s="1149">
        <v>0</v>
      </c>
      <c r="U17" s="1149">
        <v>0</v>
      </c>
      <c r="V17" s="1149">
        <v>0</v>
      </c>
      <c r="W17" s="1161">
        <v>74638457</v>
      </c>
      <c r="X17" s="1162">
        <v>74638457</v>
      </c>
      <c r="Y17" s="32">
        <f t="shared" si="0"/>
        <v>0</v>
      </c>
      <c r="Z17" s="32">
        <f t="shared" si="1"/>
        <v>0</v>
      </c>
      <c r="AA17" s="32">
        <f t="shared" si="2"/>
        <v>682793</v>
      </c>
      <c r="AB17" s="32"/>
      <c r="AC17" s="1150">
        <v>2220003000</v>
      </c>
      <c r="AD17" s="32" t="s">
        <v>629</v>
      </c>
      <c r="AE17" s="32">
        <f>+VLOOKUP(AC17,'[40]Balance Jun 2024'!B:L,11,0)</f>
        <v>-4770797822</v>
      </c>
      <c r="AF17" s="32">
        <f>+ROUND(AE17/1000,0)</f>
        <v>-4770798</v>
      </c>
    </row>
    <row r="18" spans="1:32" hidden="1">
      <c r="A18" s="1114">
        <f t="shared" si="4"/>
        <v>11</v>
      </c>
      <c r="B18" s="2426" t="s">
        <v>1765</v>
      </c>
      <c r="C18" s="2427" t="s">
        <v>1259</v>
      </c>
      <c r="D18" s="2426" t="s">
        <v>1595</v>
      </c>
      <c r="E18" s="2426">
        <v>886</v>
      </c>
      <c r="F18" s="2426" t="s">
        <v>1796</v>
      </c>
      <c r="G18" s="2430">
        <v>45731</v>
      </c>
      <c r="H18" s="2426" t="s">
        <v>1786</v>
      </c>
      <c r="I18" s="2428"/>
      <c r="J18" s="2428">
        <v>0</v>
      </c>
      <c r="K18" s="2428">
        <v>0</v>
      </c>
      <c r="L18" s="2428">
        <f t="shared" si="3"/>
        <v>0</v>
      </c>
      <c r="M18" s="2427" t="s">
        <v>1767</v>
      </c>
      <c r="N18" s="2429">
        <v>1.9234999999999999E-2</v>
      </c>
      <c r="O18" s="2429">
        <v>1.7999999999999999E-2</v>
      </c>
      <c r="P18" s="1114"/>
      <c r="Q18" s="1114"/>
      <c r="R18" s="1114"/>
      <c r="S18" s="1160">
        <v>0</v>
      </c>
      <c r="T18" s="1149">
        <v>0</v>
      </c>
      <c r="U18" s="1149">
        <v>0</v>
      </c>
      <c r="V18" s="1149">
        <v>0</v>
      </c>
      <c r="W18" s="1161">
        <v>0</v>
      </c>
      <c r="X18" s="1162">
        <v>0</v>
      </c>
      <c r="Y18" s="32"/>
      <c r="Z18" s="32"/>
      <c r="AA18" s="32"/>
      <c r="AB18" s="32"/>
      <c r="AC18" s="1150">
        <v>1370001000</v>
      </c>
      <c r="AD18" s="32"/>
      <c r="AE18" s="32">
        <f>+VLOOKUP(AC18,'[40]Balance Jun 2024'!B:L,11,0)</f>
        <v>3865576294</v>
      </c>
      <c r="AF18" s="32">
        <f>+ROUND(AE18/1000,0)</f>
        <v>3865576</v>
      </c>
    </row>
    <row r="19" spans="1:32">
      <c r="A19" s="1114">
        <f t="shared" si="4"/>
        <v>12</v>
      </c>
      <c r="B19" s="2426" t="s">
        <v>1765</v>
      </c>
      <c r="C19" s="2427" t="s">
        <v>1259</v>
      </c>
      <c r="D19" s="2426" t="s">
        <v>1595</v>
      </c>
      <c r="E19" s="2426">
        <v>887</v>
      </c>
      <c r="F19" s="2426" t="s">
        <v>1797</v>
      </c>
      <c r="G19" s="2430">
        <v>52671</v>
      </c>
      <c r="H19" s="2426" t="s">
        <v>1786</v>
      </c>
      <c r="I19" s="2428">
        <v>0</v>
      </c>
      <c r="J19" s="2428">
        <v>0</v>
      </c>
      <c r="K19" s="2428">
        <v>79536781</v>
      </c>
      <c r="L19" s="2428">
        <f t="shared" si="3"/>
        <v>79536781</v>
      </c>
      <c r="M19" s="2427" t="s">
        <v>1767</v>
      </c>
      <c r="N19" s="2429">
        <v>2.1661E-2</v>
      </c>
      <c r="O19" s="2429">
        <v>2.5000000000000001E-2</v>
      </c>
      <c r="P19" s="1114"/>
      <c r="Q19" s="1114"/>
      <c r="R19" s="1114"/>
      <c r="S19" s="1160">
        <v>0</v>
      </c>
      <c r="T19" s="1160">
        <v>0</v>
      </c>
      <c r="U19" s="1149">
        <v>0</v>
      </c>
      <c r="V19" s="1149">
        <v>0</v>
      </c>
      <c r="W19" s="1161">
        <v>78900166</v>
      </c>
      <c r="X19" s="1162">
        <v>78900166</v>
      </c>
      <c r="Y19" s="32">
        <f>I19-S19-T19</f>
        <v>0</v>
      </c>
      <c r="Z19" s="32">
        <f>J19-U19-V19</f>
        <v>0</v>
      </c>
      <c r="AA19" s="32">
        <f>K19-W19</f>
        <v>636615</v>
      </c>
      <c r="AB19" s="32"/>
      <c r="AC19" s="32"/>
      <c r="AD19" s="32"/>
      <c r="AE19" s="32"/>
      <c r="AF19" s="1151">
        <f>+SUM(AF16:AF18)</f>
        <v>-940735068</v>
      </c>
    </row>
    <row r="20" spans="1:32">
      <c r="A20" s="1114">
        <f t="shared" si="4"/>
        <v>13</v>
      </c>
      <c r="B20" s="2426" t="s">
        <v>1765</v>
      </c>
      <c r="C20" s="2427" t="s">
        <v>1259</v>
      </c>
      <c r="D20" s="2426" t="s">
        <v>1595</v>
      </c>
      <c r="E20" s="2426">
        <v>0</v>
      </c>
      <c r="F20" s="2426" t="s">
        <v>2120</v>
      </c>
      <c r="G20" s="2430">
        <v>50388</v>
      </c>
      <c r="H20" s="2426" t="s">
        <v>2121</v>
      </c>
      <c r="I20" s="2428">
        <v>0</v>
      </c>
      <c r="J20" s="2428">
        <v>0</v>
      </c>
      <c r="K20" s="2428">
        <v>12202043</v>
      </c>
      <c r="L20" s="2428">
        <f t="shared" si="3"/>
        <v>12202043</v>
      </c>
      <c r="M20" s="2427" t="s">
        <v>1767</v>
      </c>
      <c r="N20" s="2429">
        <v>7.0618927605837101E-2</v>
      </c>
      <c r="O20" s="2429">
        <v>6.8199999999999997E-2</v>
      </c>
      <c r="P20" s="1114"/>
      <c r="Q20" s="1114"/>
      <c r="R20" s="1114"/>
      <c r="S20" s="1160">
        <v>0</v>
      </c>
      <c r="T20" s="1149">
        <v>0</v>
      </c>
      <c r="U20" s="1149">
        <v>0</v>
      </c>
      <c r="V20" s="1149">
        <v>0</v>
      </c>
      <c r="W20" s="1161">
        <v>12342790</v>
      </c>
      <c r="X20" s="1162">
        <v>12342790</v>
      </c>
      <c r="Y20" s="32">
        <f>I20-S20-T20</f>
        <v>0</v>
      </c>
      <c r="Z20" s="32">
        <f>J20-U20-V20</f>
        <v>0</v>
      </c>
      <c r="AA20" s="32">
        <f>K20-W20</f>
        <v>-140747</v>
      </c>
      <c r="AB20" s="32"/>
      <c r="AC20" s="32"/>
      <c r="AD20" s="32"/>
      <c r="AE20" s="32"/>
      <c r="AF20" s="32">
        <f>+AF19+L23</f>
        <v>10389929</v>
      </c>
    </row>
    <row r="21" spans="1:32">
      <c r="A21" s="1114">
        <f t="shared" si="4"/>
        <v>14</v>
      </c>
      <c r="B21" s="2426" t="s">
        <v>1765</v>
      </c>
      <c r="C21" s="2427" t="s">
        <v>1259</v>
      </c>
      <c r="D21" s="2426" t="s">
        <v>1595</v>
      </c>
      <c r="E21" s="2426">
        <v>0</v>
      </c>
      <c r="F21" s="2426" t="s">
        <v>2122</v>
      </c>
      <c r="G21" s="2430">
        <v>50388</v>
      </c>
      <c r="H21" s="2426" t="s">
        <v>2123</v>
      </c>
      <c r="I21" s="2428">
        <v>0</v>
      </c>
      <c r="J21" s="2428">
        <v>0</v>
      </c>
      <c r="K21" s="2428">
        <v>30751678</v>
      </c>
      <c r="L21" s="2428">
        <f t="shared" si="3"/>
        <v>30751678</v>
      </c>
      <c r="M21" s="2427" t="s">
        <v>1767</v>
      </c>
      <c r="N21" s="2429">
        <v>2.3437443186978157E-2</v>
      </c>
      <c r="O21" s="2429">
        <v>2.1600000000000001E-2</v>
      </c>
      <c r="P21" s="1114"/>
      <c r="Q21" s="1114"/>
      <c r="R21" s="1114"/>
      <c r="S21" s="1160">
        <v>0</v>
      </c>
      <c r="T21" s="1149">
        <v>0</v>
      </c>
      <c r="U21" s="1149">
        <v>0</v>
      </c>
      <c r="V21" s="1149">
        <v>0</v>
      </c>
      <c r="W21" s="1161">
        <v>28690036</v>
      </c>
      <c r="X21" s="1162">
        <v>28690036</v>
      </c>
      <c r="Y21" s="32"/>
      <c r="Z21" s="32"/>
      <c r="AA21" s="32"/>
      <c r="AB21" s="32"/>
      <c r="AC21" s="32"/>
      <c r="AD21" s="32"/>
      <c r="AE21" s="32"/>
      <c r="AF21" s="32"/>
    </row>
    <row r="22" spans="1:32" ht="14.65" customHeight="1">
      <c r="A22" s="1114">
        <f t="shared" si="4"/>
        <v>15</v>
      </c>
      <c r="B22" s="2426" t="s">
        <v>1765</v>
      </c>
      <c r="C22" s="2427" t="s">
        <v>1259</v>
      </c>
      <c r="D22" s="2426" t="s">
        <v>1595</v>
      </c>
      <c r="E22" s="2426">
        <v>0</v>
      </c>
      <c r="F22" s="2426" t="s">
        <v>2717</v>
      </c>
      <c r="G22" s="2430">
        <v>47268</v>
      </c>
      <c r="H22" s="2426" t="s">
        <v>2715</v>
      </c>
      <c r="I22" s="2428">
        <v>0</v>
      </c>
      <c r="J22" s="2428">
        <v>105658714</v>
      </c>
      <c r="K22" s="2428">
        <v>0</v>
      </c>
      <c r="L22" s="2428">
        <f t="shared" si="3"/>
        <v>105658714</v>
      </c>
      <c r="M22" s="2427" t="s">
        <v>1769</v>
      </c>
      <c r="N22" s="2429">
        <v>2.3620880188435001E-2</v>
      </c>
      <c r="O22" s="2429">
        <v>2.0975000000000001E-2</v>
      </c>
      <c r="P22" s="1114"/>
      <c r="Q22" s="1114"/>
      <c r="R22" s="1114"/>
      <c r="S22" s="1163">
        <v>0</v>
      </c>
      <c r="T22" s="1164">
        <v>0</v>
      </c>
      <c r="U22" s="1164">
        <v>0</v>
      </c>
      <c r="V22" s="1164">
        <v>104297670</v>
      </c>
      <c r="W22" s="1164">
        <v>0</v>
      </c>
      <c r="X22" s="1165">
        <v>104297670</v>
      </c>
      <c r="Y22" s="32"/>
      <c r="Z22" s="32"/>
      <c r="AA22" s="32"/>
      <c r="AB22" s="32"/>
      <c r="AC22" s="32"/>
      <c r="AD22" s="32"/>
      <c r="AE22" s="32"/>
      <c r="AF22" s="32"/>
    </row>
    <row r="23" spans="1:32" ht="12.75" thickBot="1">
      <c r="A23" s="1114"/>
      <c r="B23" s="1140"/>
      <c r="C23" s="1140"/>
      <c r="D23" s="1140"/>
      <c r="E23" s="1140"/>
      <c r="F23" s="1140"/>
      <c r="G23" s="1140"/>
      <c r="H23" s="1140"/>
      <c r="I23" s="1141"/>
      <c r="J23" s="1141">
        <f>SUM(J8:J22)</f>
        <v>105658714</v>
      </c>
      <c r="K23" s="1141">
        <f>SUM(K8:K22)</f>
        <v>845466283</v>
      </c>
      <c r="L23" s="1141">
        <f>SUM(L8:L22)</f>
        <v>951124997</v>
      </c>
      <c r="M23" s="1140"/>
      <c r="N23" s="1140"/>
      <c r="O23" s="1140"/>
      <c r="P23" s="1117"/>
      <c r="Q23" s="1117"/>
      <c r="R23" s="1117"/>
      <c r="S23" s="1166">
        <f t="shared" ref="S23:X23" si="5">SUM(S8:S22)</f>
        <v>0</v>
      </c>
      <c r="T23" s="1166">
        <f t="shared" si="5"/>
        <v>0</v>
      </c>
      <c r="U23" s="1166">
        <f t="shared" si="5"/>
        <v>0</v>
      </c>
      <c r="V23" s="1166">
        <f t="shared" si="5"/>
        <v>104297670</v>
      </c>
      <c r="W23" s="1166">
        <f t="shared" si="5"/>
        <v>836437398</v>
      </c>
      <c r="X23" s="1166">
        <f t="shared" si="5"/>
        <v>940735068</v>
      </c>
      <c r="Y23" s="32">
        <f>I23-S23-T23</f>
        <v>0</v>
      </c>
      <c r="Z23" s="32">
        <f>J23-U23-V23</f>
        <v>1361044</v>
      </c>
      <c r="AA23" s="32">
        <f>K23-W23</f>
        <v>9028885</v>
      </c>
      <c r="AB23" s="32"/>
      <c r="AF23" s="32"/>
    </row>
    <row r="24" spans="1:32" ht="12.75" thickBot="1">
      <c r="A24" s="1114"/>
      <c r="B24" s="1114"/>
      <c r="C24" s="1114"/>
      <c r="D24" s="1114"/>
      <c r="E24" s="1114"/>
      <c r="F24" s="1114"/>
      <c r="G24" s="1114"/>
      <c r="H24" s="1114"/>
      <c r="I24" s="1114"/>
      <c r="J24" s="1114"/>
      <c r="K24" s="1114"/>
      <c r="L24" s="1114"/>
      <c r="M24" s="1114"/>
      <c r="N24" s="1114"/>
      <c r="O24" s="1114"/>
      <c r="P24" s="1114"/>
      <c r="Q24" s="1114"/>
      <c r="R24" s="1114"/>
      <c r="S24" s="1114"/>
      <c r="T24" s="1114"/>
      <c r="U24" s="1114"/>
      <c r="V24" s="1114"/>
      <c r="W24" s="1114"/>
      <c r="X24" s="1114"/>
      <c r="Y24" s="32"/>
      <c r="Z24" s="32"/>
      <c r="AA24" s="32"/>
    </row>
    <row r="25" spans="1:32">
      <c r="A25" s="1114"/>
      <c r="B25" s="1155" t="s">
        <v>1800</v>
      </c>
      <c r="C25" s="1156"/>
      <c r="D25" s="1156"/>
      <c r="E25" s="1156"/>
      <c r="F25" s="1156"/>
      <c r="G25" s="1156"/>
      <c r="H25" s="1156"/>
      <c r="I25" s="1156"/>
      <c r="J25" s="1156"/>
      <c r="K25" s="1156"/>
      <c r="L25" s="1156"/>
      <c r="M25" s="1156"/>
      <c r="N25" s="1156"/>
      <c r="O25" s="1157"/>
      <c r="P25" s="1114"/>
      <c r="Q25" s="1114"/>
      <c r="R25" s="1114"/>
      <c r="S25" s="2890" t="s">
        <v>1760</v>
      </c>
      <c r="T25" s="2891"/>
      <c r="U25" s="2891"/>
      <c r="V25" s="2891"/>
      <c r="W25" s="2891"/>
      <c r="X25" s="2892"/>
      <c r="Y25" s="32"/>
      <c r="Z25" s="32"/>
      <c r="AA25" s="32"/>
    </row>
    <row r="26" spans="1:32">
      <c r="A26" s="1114"/>
      <c r="B26" s="2884" t="s">
        <v>1755</v>
      </c>
      <c r="C26" s="2884" t="s">
        <v>1756</v>
      </c>
      <c r="D26" s="2884" t="s">
        <v>1757</v>
      </c>
      <c r="E26" s="2884" t="s">
        <v>1782</v>
      </c>
      <c r="F26" s="2884" t="s">
        <v>1783</v>
      </c>
      <c r="G26" s="2884" t="s">
        <v>1784</v>
      </c>
      <c r="H26" s="2884" t="s">
        <v>1759</v>
      </c>
      <c r="I26" s="2885" t="s">
        <v>1760</v>
      </c>
      <c r="J26" s="2885"/>
      <c r="K26" s="2885"/>
      <c r="L26" s="2885"/>
      <c r="M26" s="2884" t="s">
        <v>1751</v>
      </c>
      <c r="N26" s="2884" t="s">
        <v>1761</v>
      </c>
      <c r="O26" s="2884" t="s">
        <v>1762</v>
      </c>
      <c r="P26" s="1114"/>
      <c r="Q26" s="1114"/>
      <c r="R26" s="1114"/>
      <c r="S26" s="2893"/>
      <c r="T26" s="2894"/>
      <c r="U26" s="2894"/>
      <c r="V26" s="2894"/>
      <c r="W26" s="2894"/>
      <c r="X26" s="2895"/>
      <c r="Y26" s="32"/>
      <c r="Z26" s="32"/>
      <c r="AA26" s="32"/>
    </row>
    <row r="27" spans="1:32" ht="36">
      <c r="A27" s="1114"/>
      <c r="B27" s="2622"/>
      <c r="C27" s="2622"/>
      <c r="D27" s="2622"/>
      <c r="E27" s="2622"/>
      <c r="F27" s="2622"/>
      <c r="G27" s="2622"/>
      <c r="H27" s="2622"/>
      <c r="I27" s="1118" t="s">
        <v>1773</v>
      </c>
      <c r="J27" s="1118" t="s">
        <v>1774</v>
      </c>
      <c r="K27" s="1118" t="s">
        <v>1775</v>
      </c>
      <c r="L27" s="1118" t="s">
        <v>1265</v>
      </c>
      <c r="M27" s="2622"/>
      <c r="N27" s="2622"/>
      <c r="O27" s="2622"/>
      <c r="P27" s="1114"/>
      <c r="Q27" s="1114"/>
      <c r="R27" s="1114"/>
      <c r="S27" s="1158" t="s">
        <v>1776</v>
      </c>
      <c r="T27" s="1118" t="s">
        <v>1777</v>
      </c>
      <c r="U27" s="1118" t="s">
        <v>1778</v>
      </c>
      <c r="V27" s="1118" t="s">
        <v>1779</v>
      </c>
      <c r="W27" s="1118" t="s">
        <v>1775</v>
      </c>
      <c r="X27" s="1120" t="s">
        <v>1780</v>
      </c>
      <c r="Y27" s="32"/>
      <c r="Z27" s="32"/>
      <c r="AA27" s="32"/>
    </row>
    <row r="28" spans="1:32">
      <c r="A28" s="1114"/>
      <c r="B28" s="2623"/>
      <c r="C28" s="2623"/>
      <c r="D28" s="2623"/>
      <c r="E28" s="2623"/>
      <c r="F28" s="2623"/>
      <c r="G28" s="2623"/>
      <c r="H28" s="2623"/>
      <c r="I28" s="1121" t="s">
        <v>967</v>
      </c>
      <c r="J28" s="1121" t="s">
        <v>967</v>
      </c>
      <c r="K28" s="1121" t="s">
        <v>967</v>
      </c>
      <c r="L28" s="1121" t="s">
        <v>967</v>
      </c>
      <c r="M28" s="2623"/>
      <c r="N28" s="1121" t="s">
        <v>1764</v>
      </c>
      <c r="O28" s="1121" t="s">
        <v>1764</v>
      </c>
      <c r="P28" s="1114"/>
      <c r="Q28" s="1114"/>
      <c r="R28" s="1114"/>
      <c r="S28" s="1159" t="s">
        <v>967</v>
      </c>
      <c r="T28" s="1121" t="s">
        <v>967</v>
      </c>
      <c r="U28" s="1121" t="s">
        <v>967</v>
      </c>
      <c r="V28" s="1121" t="s">
        <v>967</v>
      </c>
      <c r="W28" s="1121" t="s">
        <v>967</v>
      </c>
      <c r="X28" s="1124" t="s">
        <v>967</v>
      </c>
      <c r="Y28" s="32"/>
      <c r="Z28" s="32"/>
      <c r="AA28" s="32"/>
    </row>
    <row r="29" spans="1:32">
      <c r="A29" s="1114">
        <v>1</v>
      </c>
      <c r="B29" s="2426" t="s">
        <v>1765</v>
      </c>
      <c r="C29" s="2427" t="s">
        <v>1259</v>
      </c>
      <c r="D29" s="2426" t="s">
        <v>1595</v>
      </c>
      <c r="E29" s="2426">
        <v>630</v>
      </c>
      <c r="F29" s="2426" t="s">
        <v>1785</v>
      </c>
      <c r="G29" s="2436">
        <v>47939</v>
      </c>
      <c r="H29" s="2426" t="s">
        <v>1786</v>
      </c>
      <c r="I29" s="2428">
        <v>0</v>
      </c>
      <c r="J29" s="2428">
        <v>0</v>
      </c>
      <c r="K29" s="2428">
        <v>66343235</v>
      </c>
      <c r="L29" s="2428">
        <f>+I29+J29+K29</f>
        <v>66343235</v>
      </c>
      <c r="M29" s="2427" t="s">
        <v>1769</v>
      </c>
      <c r="N29" s="2429">
        <v>4.1694000000000002E-2</v>
      </c>
      <c r="O29" s="2429">
        <v>4.2000000000000003E-2</v>
      </c>
      <c r="P29" s="1114"/>
      <c r="Q29" s="1114"/>
      <c r="R29" s="1114"/>
      <c r="S29" s="1160">
        <v>0</v>
      </c>
      <c r="T29" s="1149">
        <v>0</v>
      </c>
      <c r="U29" s="1149">
        <v>0</v>
      </c>
      <c r="V29" s="1149">
        <v>0</v>
      </c>
      <c r="W29" s="1161">
        <v>65750755</v>
      </c>
      <c r="X29" s="1443">
        <v>65750755</v>
      </c>
      <c r="Y29" s="32">
        <f t="shared" ref="Y29:Y42" si="6">I29-S29-T29</f>
        <v>0</v>
      </c>
      <c r="Z29" s="32">
        <f t="shared" ref="Z29:Z42" si="7">J29-U29-V29</f>
        <v>0</v>
      </c>
      <c r="AA29" s="32">
        <f t="shared" ref="AA29:AA42" si="8">K29-W29</f>
        <v>592480</v>
      </c>
      <c r="AB29" s="32"/>
      <c r="AC29" s="1414">
        <f t="shared" ref="AC29:AD43" si="9">+N8-N29</f>
        <v>0</v>
      </c>
      <c r="AD29" s="1414">
        <f t="shared" si="9"/>
        <v>0</v>
      </c>
      <c r="AE29" s="32"/>
      <c r="AF29" s="32"/>
    </row>
    <row r="30" spans="1:32">
      <c r="A30" s="1114">
        <f>+A29+1</f>
        <v>2</v>
      </c>
      <c r="B30" s="2426" t="s">
        <v>1765</v>
      </c>
      <c r="C30" s="2427" t="s">
        <v>1259</v>
      </c>
      <c r="D30" s="2426" t="s">
        <v>1595</v>
      </c>
      <c r="E30" s="2426">
        <v>655</v>
      </c>
      <c r="F30" s="2426" t="s">
        <v>1787</v>
      </c>
      <c r="G30" s="2436">
        <v>48853</v>
      </c>
      <c r="H30" s="2426" t="s">
        <v>1786</v>
      </c>
      <c r="I30" s="2428">
        <v>0</v>
      </c>
      <c r="J30" s="2428">
        <v>0</v>
      </c>
      <c r="K30" s="2428">
        <v>56865630</v>
      </c>
      <c r="L30" s="2428">
        <f t="shared" ref="L30:L43" si="10">+I30+J30+K30</f>
        <v>56865630</v>
      </c>
      <c r="M30" s="2427" t="s">
        <v>1769</v>
      </c>
      <c r="N30" s="2429">
        <v>3.8350000000000002E-2</v>
      </c>
      <c r="O30" s="2429">
        <v>3.8600000000000002E-2</v>
      </c>
      <c r="P30" s="1114"/>
      <c r="Q30" s="1114"/>
      <c r="R30" s="1114"/>
      <c r="S30" s="1160">
        <v>0</v>
      </c>
      <c r="T30" s="1149">
        <v>0</v>
      </c>
      <c r="U30" s="1149">
        <v>0</v>
      </c>
      <c r="V30" s="1149">
        <v>0</v>
      </c>
      <c r="W30" s="1161">
        <v>56357790</v>
      </c>
      <c r="X30" s="1443">
        <v>56357790</v>
      </c>
      <c r="Y30" s="32">
        <f t="shared" si="6"/>
        <v>0</v>
      </c>
      <c r="Z30" s="32">
        <f t="shared" si="7"/>
        <v>0</v>
      </c>
      <c r="AA30" s="32">
        <f t="shared" si="8"/>
        <v>507840</v>
      </c>
      <c r="AB30" s="32"/>
      <c r="AC30" s="1414">
        <f t="shared" si="9"/>
        <v>0</v>
      </c>
      <c r="AD30" s="1414">
        <f t="shared" si="9"/>
        <v>0</v>
      </c>
      <c r="AE30" s="32"/>
      <c r="AF30" s="32"/>
    </row>
    <row r="31" spans="1:32">
      <c r="A31" s="1114">
        <f t="shared" ref="A31:A41" si="11">+A30+1</f>
        <v>3</v>
      </c>
      <c r="B31" s="2426" t="s">
        <v>1765</v>
      </c>
      <c r="C31" s="2427" t="s">
        <v>1259</v>
      </c>
      <c r="D31" s="2426" t="s">
        <v>1595</v>
      </c>
      <c r="E31" s="2426">
        <v>655</v>
      </c>
      <c r="F31" s="2426" t="s">
        <v>1788</v>
      </c>
      <c r="G31" s="2436">
        <v>48366</v>
      </c>
      <c r="H31" s="2426" t="s">
        <v>1786</v>
      </c>
      <c r="I31" s="2428">
        <v>0</v>
      </c>
      <c r="J31" s="2428">
        <v>0</v>
      </c>
      <c r="K31" s="2428">
        <v>62552193</v>
      </c>
      <c r="L31" s="2428">
        <f t="shared" si="10"/>
        <v>62552193</v>
      </c>
      <c r="M31" s="2427" t="s">
        <v>1769</v>
      </c>
      <c r="N31" s="2429">
        <v>3.9606000000000002E-2</v>
      </c>
      <c r="O31" s="2429">
        <v>0.04</v>
      </c>
      <c r="P31" s="1114"/>
      <c r="Q31" s="1114"/>
      <c r="R31" s="1114"/>
      <c r="S31" s="1160">
        <v>0</v>
      </c>
      <c r="T31" s="1149">
        <v>0</v>
      </c>
      <c r="U31" s="1149">
        <v>0</v>
      </c>
      <c r="V31" s="1149">
        <v>0</v>
      </c>
      <c r="W31" s="1161">
        <v>61993569</v>
      </c>
      <c r="X31" s="1443">
        <v>61993569</v>
      </c>
      <c r="Y31" s="32">
        <f t="shared" si="6"/>
        <v>0</v>
      </c>
      <c r="Z31" s="32">
        <f t="shared" si="7"/>
        <v>0</v>
      </c>
      <c r="AA31" s="32">
        <f t="shared" si="8"/>
        <v>558624</v>
      </c>
      <c r="AB31" s="32"/>
      <c r="AC31" s="1414">
        <f t="shared" si="9"/>
        <v>0</v>
      </c>
      <c r="AD31" s="1414">
        <f t="shared" si="9"/>
        <v>0</v>
      </c>
      <c r="AE31" s="32"/>
      <c r="AF31" s="32"/>
    </row>
    <row r="32" spans="1:32">
      <c r="A32" s="1114">
        <f t="shared" si="11"/>
        <v>4</v>
      </c>
      <c r="B32" s="2426" t="s">
        <v>1765</v>
      </c>
      <c r="C32" s="2427" t="s">
        <v>1259</v>
      </c>
      <c r="D32" s="2426" t="s">
        <v>1595</v>
      </c>
      <c r="E32" s="2426">
        <v>713</v>
      </c>
      <c r="F32" s="2426" t="s">
        <v>1789</v>
      </c>
      <c r="G32" s="2436">
        <v>49400</v>
      </c>
      <c r="H32" s="2426" t="s">
        <v>1786</v>
      </c>
      <c r="I32" s="2428">
        <v>0</v>
      </c>
      <c r="J32" s="2428">
        <v>0</v>
      </c>
      <c r="K32" s="2428">
        <v>87193966</v>
      </c>
      <c r="L32" s="2428">
        <f t="shared" si="10"/>
        <v>87193966</v>
      </c>
      <c r="M32" s="2427" t="s">
        <v>1767</v>
      </c>
      <c r="N32" s="2429">
        <v>3.9141000000000002E-2</v>
      </c>
      <c r="O32" s="2429">
        <v>3.9E-2</v>
      </c>
      <c r="P32" s="1114"/>
      <c r="Q32" s="1114"/>
      <c r="R32" s="1114"/>
      <c r="S32" s="1160">
        <v>0</v>
      </c>
      <c r="T32" s="1149">
        <v>0</v>
      </c>
      <c r="U32" s="1149">
        <v>0</v>
      </c>
      <c r="V32" s="1149">
        <v>0</v>
      </c>
      <c r="W32" s="1161">
        <v>86415278</v>
      </c>
      <c r="X32" s="1443">
        <v>86415278</v>
      </c>
      <c r="Y32" s="32">
        <f t="shared" si="6"/>
        <v>0</v>
      </c>
      <c r="Z32" s="32">
        <f t="shared" si="7"/>
        <v>0</v>
      </c>
      <c r="AA32" s="32">
        <f t="shared" si="8"/>
        <v>778688</v>
      </c>
      <c r="AB32" s="32"/>
      <c r="AC32" s="1414">
        <f t="shared" si="9"/>
        <v>0</v>
      </c>
      <c r="AD32" s="1414">
        <f t="shared" si="9"/>
        <v>0</v>
      </c>
      <c r="AE32" s="32"/>
      <c r="AF32" s="32"/>
    </row>
    <row r="33" spans="1:30">
      <c r="A33" s="1114">
        <f t="shared" si="11"/>
        <v>5</v>
      </c>
      <c r="B33" s="2426" t="s">
        <v>1765</v>
      </c>
      <c r="C33" s="2427" t="s">
        <v>1259</v>
      </c>
      <c r="D33" s="2426" t="s">
        <v>1595</v>
      </c>
      <c r="E33" s="2426">
        <v>713</v>
      </c>
      <c r="F33" s="2426" t="s">
        <v>1790</v>
      </c>
      <c r="G33" s="2436">
        <v>49766</v>
      </c>
      <c r="H33" s="2426" t="s">
        <v>1786</v>
      </c>
      <c r="I33" s="2428">
        <v>0</v>
      </c>
      <c r="J33" s="2428">
        <v>0</v>
      </c>
      <c r="K33" s="2428">
        <v>75820840</v>
      </c>
      <c r="L33" s="2428">
        <f t="shared" si="10"/>
        <v>75820840</v>
      </c>
      <c r="M33" s="2427" t="s">
        <v>1769</v>
      </c>
      <c r="N33" s="2429">
        <v>3.8087999999999997E-2</v>
      </c>
      <c r="O33" s="2429">
        <v>3.7999999999999999E-2</v>
      </c>
      <c r="P33" s="1114"/>
      <c r="Q33" s="1114"/>
      <c r="R33" s="1114"/>
      <c r="S33" s="1160">
        <v>0</v>
      </c>
      <c r="T33" s="1149">
        <v>0</v>
      </c>
      <c r="U33" s="1149">
        <v>0</v>
      </c>
      <c r="V33" s="1149">
        <v>0</v>
      </c>
      <c r="W33" s="1161">
        <v>75143720</v>
      </c>
      <c r="X33" s="1443">
        <v>75143720</v>
      </c>
      <c r="Y33" s="32">
        <f t="shared" si="6"/>
        <v>0</v>
      </c>
      <c r="Z33" s="32">
        <f t="shared" si="7"/>
        <v>0</v>
      </c>
      <c r="AA33" s="32">
        <f t="shared" si="8"/>
        <v>677120</v>
      </c>
      <c r="AB33" s="32"/>
      <c r="AC33" s="1414">
        <f t="shared" si="9"/>
        <v>0</v>
      </c>
      <c r="AD33" s="1414">
        <f t="shared" si="9"/>
        <v>0</v>
      </c>
    </row>
    <row r="34" spans="1:30">
      <c r="A34" s="1114">
        <f t="shared" si="11"/>
        <v>6</v>
      </c>
      <c r="B34" s="2426" t="s">
        <v>1765</v>
      </c>
      <c r="C34" s="2427" t="s">
        <v>1259</v>
      </c>
      <c r="D34" s="2426" t="s">
        <v>1595</v>
      </c>
      <c r="E34" s="2426">
        <v>778</v>
      </c>
      <c r="F34" s="2426" t="s">
        <v>1791</v>
      </c>
      <c r="G34" s="2436">
        <v>50131</v>
      </c>
      <c r="H34" s="2426" t="s">
        <v>1786</v>
      </c>
      <c r="I34" s="2428">
        <v>0</v>
      </c>
      <c r="J34" s="2428">
        <v>0</v>
      </c>
      <c r="K34" s="2428">
        <v>75820840</v>
      </c>
      <c r="L34" s="2428">
        <f t="shared" si="10"/>
        <v>75820840</v>
      </c>
      <c r="M34" s="2427" t="s">
        <v>1769</v>
      </c>
      <c r="N34" s="2429">
        <v>3.5000000000000003E-2</v>
      </c>
      <c r="O34" s="2429">
        <v>3.5000000000000003E-2</v>
      </c>
      <c r="P34" s="1114"/>
      <c r="Q34" s="1114"/>
      <c r="R34" s="1114"/>
      <c r="S34" s="1160">
        <v>0</v>
      </c>
      <c r="T34" s="1149">
        <v>0</v>
      </c>
      <c r="U34" s="1149">
        <v>0</v>
      </c>
      <c r="V34" s="1149">
        <v>0</v>
      </c>
      <c r="W34" s="1161">
        <v>75143720</v>
      </c>
      <c r="X34" s="1443">
        <v>75143720</v>
      </c>
      <c r="Y34" s="32">
        <f t="shared" si="6"/>
        <v>0</v>
      </c>
      <c r="Z34" s="32">
        <f t="shared" si="7"/>
        <v>0</v>
      </c>
      <c r="AA34" s="32">
        <f t="shared" si="8"/>
        <v>677120</v>
      </c>
      <c r="AB34" s="32"/>
      <c r="AC34" s="1414">
        <f t="shared" si="9"/>
        <v>0</v>
      </c>
      <c r="AD34" s="1414">
        <f t="shared" si="9"/>
        <v>0</v>
      </c>
    </row>
    <row r="35" spans="1:30">
      <c r="A35" s="1114">
        <f t="shared" si="11"/>
        <v>7</v>
      </c>
      <c r="B35" s="2426" t="s">
        <v>1765</v>
      </c>
      <c r="C35" s="2427" t="s">
        <v>1259</v>
      </c>
      <c r="D35" s="2426" t="s">
        <v>1595</v>
      </c>
      <c r="E35" s="2426">
        <v>778</v>
      </c>
      <c r="F35" s="2426" t="s">
        <v>1792</v>
      </c>
      <c r="G35" s="2436">
        <v>50192</v>
      </c>
      <c r="H35" s="2426" t="s">
        <v>1786</v>
      </c>
      <c r="I35" s="2428">
        <v>0</v>
      </c>
      <c r="J35" s="2428">
        <v>0</v>
      </c>
      <c r="K35" s="2428">
        <v>87193966</v>
      </c>
      <c r="L35" s="2428">
        <f t="shared" si="10"/>
        <v>87193966</v>
      </c>
      <c r="M35" s="2427" t="s">
        <v>1767</v>
      </c>
      <c r="N35" s="2429">
        <v>3.2145E-2</v>
      </c>
      <c r="O35" s="2429">
        <v>3.3000000000000002E-2</v>
      </c>
      <c r="P35" s="1114"/>
      <c r="Q35" s="1114"/>
      <c r="R35" s="1114"/>
      <c r="S35" s="1160">
        <v>0</v>
      </c>
      <c r="T35" s="1149">
        <v>0</v>
      </c>
      <c r="U35" s="1149">
        <v>0</v>
      </c>
      <c r="V35" s="1149">
        <v>0</v>
      </c>
      <c r="W35" s="1161">
        <v>86415278</v>
      </c>
      <c r="X35" s="1443">
        <v>86415278</v>
      </c>
      <c r="Y35" s="32">
        <f t="shared" si="6"/>
        <v>0</v>
      </c>
      <c r="Z35" s="32">
        <f t="shared" si="7"/>
        <v>0</v>
      </c>
      <c r="AA35" s="32">
        <f t="shared" si="8"/>
        <v>778688</v>
      </c>
      <c r="AB35" s="32"/>
      <c r="AC35" s="1414">
        <f t="shared" si="9"/>
        <v>0</v>
      </c>
      <c r="AD35" s="1414">
        <f t="shared" si="9"/>
        <v>0</v>
      </c>
    </row>
    <row r="36" spans="1:30">
      <c r="A36" s="1114">
        <f t="shared" si="11"/>
        <v>8</v>
      </c>
      <c r="B36" s="2426" t="s">
        <v>1765</v>
      </c>
      <c r="C36" s="2427" t="s">
        <v>1259</v>
      </c>
      <c r="D36" s="2426" t="s">
        <v>1595</v>
      </c>
      <c r="E36" s="2426">
        <v>806</v>
      </c>
      <c r="F36" s="2426" t="s">
        <v>1793</v>
      </c>
      <c r="G36" s="2436">
        <v>50437</v>
      </c>
      <c r="H36" s="2426" t="s">
        <v>1786</v>
      </c>
      <c r="I36" s="2428">
        <v>0</v>
      </c>
      <c r="J36" s="2428">
        <v>0</v>
      </c>
      <c r="K36" s="2428">
        <v>60656672</v>
      </c>
      <c r="L36" s="2428">
        <f t="shared" si="10"/>
        <v>60656672</v>
      </c>
      <c r="M36" s="2427" t="s">
        <v>1769</v>
      </c>
      <c r="N36" s="2429">
        <v>3.1074999999999998E-2</v>
      </c>
      <c r="O36" s="2429">
        <v>0.03</v>
      </c>
      <c r="P36" s="1114"/>
      <c r="Q36" s="1114"/>
      <c r="R36" s="1114"/>
      <c r="S36" s="1160">
        <v>0</v>
      </c>
      <c r="T36" s="1149">
        <v>0</v>
      </c>
      <c r="U36" s="1149">
        <v>0</v>
      </c>
      <c r="V36" s="1149">
        <v>0</v>
      </c>
      <c r="W36" s="1161">
        <v>60114976</v>
      </c>
      <c r="X36" s="1443">
        <v>60114976</v>
      </c>
      <c r="Y36" s="32">
        <f t="shared" si="6"/>
        <v>0</v>
      </c>
      <c r="Z36" s="32">
        <f t="shared" si="7"/>
        <v>0</v>
      </c>
      <c r="AA36" s="32">
        <f t="shared" si="8"/>
        <v>541696</v>
      </c>
      <c r="AB36" s="32"/>
      <c r="AC36" s="1414">
        <f t="shared" si="9"/>
        <v>0</v>
      </c>
      <c r="AD36" s="1414">
        <f t="shared" si="9"/>
        <v>0</v>
      </c>
    </row>
    <row r="37" spans="1:30">
      <c r="A37" s="1114">
        <f t="shared" si="11"/>
        <v>9</v>
      </c>
      <c r="B37" s="2426" t="s">
        <v>1765</v>
      </c>
      <c r="C37" s="2427" t="s">
        <v>1259</v>
      </c>
      <c r="D37" s="2426" t="s">
        <v>1595</v>
      </c>
      <c r="E37" s="2426">
        <v>806</v>
      </c>
      <c r="F37" s="2426" t="s">
        <v>1794</v>
      </c>
      <c r="G37" s="2436">
        <v>51150</v>
      </c>
      <c r="H37" s="2426" t="s">
        <v>1786</v>
      </c>
      <c r="I37" s="2428">
        <v>0</v>
      </c>
      <c r="J37" s="2428">
        <v>0</v>
      </c>
      <c r="K37" s="2428">
        <v>75820840</v>
      </c>
      <c r="L37" s="2428">
        <f t="shared" si="10"/>
        <v>75820840</v>
      </c>
      <c r="M37" s="2427" t="s">
        <v>1767</v>
      </c>
      <c r="N37" s="2429">
        <v>3.2939999999999997E-2</v>
      </c>
      <c r="O37" s="2429">
        <v>3.2000000000000001E-2</v>
      </c>
      <c r="P37" s="1114"/>
      <c r="Q37" s="1114"/>
      <c r="R37" s="1114"/>
      <c r="S37" s="1160">
        <v>0</v>
      </c>
      <c r="T37" s="1149">
        <v>0</v>
      </c>
      <c r="U37" s="1149">
        <v>0</v>
      </c>
      <c r="V37" s="1149">
        <v>0</v>
      </c>
      <c r="W37" s="1161">
        <v>75143720</v>
      </c>
      <c r="X37" s="1443">
        <v>75143720</v>
      </c>
      <c r="Y37" s="32">
        <f t="shared" si="6"/>
        <v>0</v>
      </c>
      <c r="Z37" s="32">
        <f t="shared" si="7"/>
        <v>0</v>
      </c>
      <c r="AA37" s="32">
        <f t="shared" si="8"/>
        <v>677120</v>
      </c>
      <c r="AB37" s="32"/>
      <c r="AC37" s="1414">
        <f t="shared" si="9"/>
        <v>0</v>
      </c>
      <c r="AD37" s="1414">
        <f t="shared" si="9"/>
        <v>0</v>
      </c>
    </row>
    <row r="38" spans="1:30">
      <c r="A38" s="1114">
        <f t="shared" si="11"/>
        <v>10</v>
      </c>
      <c r="B38" s="2426" t="s">
        <v>1765</v>
      </c>
      <c r="C38" s="2427" t="s">
        <v>1259</v>
      </c>
      <c r="D38" s="2426" t="s">
        <v>1595</v>
      </c>
      <c r="E38" s="2426">
        <v>887</v>
      </c>
      <c r="F38" s="2426" t="s">
        <v>1795</v>
      </c>
      <c r="G38" s="2436">
        <v>52305</v>
      </c>
      <c r="H38" s="2426" t="s">
        <v>1786</v>
      </c>
      <c r="I38" s="2428">
        <v>0</v>
      </c>
      <c r="J38" s="2428">
        <v>0</v>
      </c>
      <c r="K38" s="2428">
        <v>75820840</v>
      </c>
      <c r="L38" s="2428">
        <f t="shared" si="10"/>
        <v>75820840</v>
      </c>
      <c r="M38" s="2427" t="s">
        <v>1767</v>
      </c>
      <c r="N38" s="2429">
        <v>2.8497999999999999E-2</v>
      </c>
      <c r="O38" s="2429">
        <v>2.8000000000000001E-2</v>
      </c>
      <c r="P38" s="1114"/>
      <c r="Q38" s="1114"/>
      <c r="R38" s="1114"/>
      <c r="S38" s="1160">
        <v>0</v>
      </c>
      <c r="T38" s="1149">
        <v>0</v>
      </c>
      <c r="U38" s="1149">
        <v>0</v>
      </c>
      <c r="V38" s="1149">
        <v>0</v>
      </c>
      <c r="W38" s="1161">
        <v>75143720</v>
      </c>
      <c r="X38" s="1443">
        <v>75143720</v>
      </c>
      <c r="Y38" s="32">
        <f t="shared" si="6"/>
        <v>0</v>
      </c>
      <c r="Z38" s="32">
        <f t="shared" si="7"/>
        <v>0</v>
      </c>
      <c r="AA38" s="32">
        <f t="shared" si="8"/>
        <v>677120</v>
      </c>
      <c r="AB38" s="32"/>
      <c r="AC38" s="1414">
        <f t="shared" si="9"/>
        <v>0</v>
      </c>
      <c r="AD38" s="1414">
        <f t="shared" si="9"/>
        <v>0</v>
      </c>
    </row>
    <row r="39" spans="1:30" hidden="1">
      <c r="A39" s="1114">
        <f t="shared" si="11"/>
        <v>11</v>
      </c>
      <c r="B39" s="2426" t="s">
        <v>1765</v>
      </c>
      <c r="C39" s="2427" t="s">
        <v>1259</v>
      </c>
      <c r="D39" s="2426" t="s">
        <v>1595</v>
      </c>
      <c r="E39" s="2426">
        <v>886</v>
      </c>
      <c r="F39" s="2426" t="s">
        <v>1796</v>
      </c>
      <c r="G39" s="2436">
        <v>45731</v>
      </c>
      <c r="H39" s="2426" t="s">
        <v>1786</v>
      </c>
      <c r="I39" s="2428"/>
      <c r="J39" s="2428">
        <v>0</v>
      </c>
      <c r="K39" s="2428">
        <v>0</v>
      </c>
      <c r="L39" s="2428">
        <f t="shared" si="10"/>
        <v>0</v>
      </c>
      <c r="M39" s="2427" t="s">
        <v>1767</v>
      </c>
      <c r="N39" s="2429">
        <v>1.9234999999999999E-2</v>
      </c>
      <c r="O39" s="2429">
        <v>1.7999999999999999E-2</v>
      </c>
      <c r="P39" s="1114"/>
      <c r="Q39" s="1114"/>
      <c r="R39" s="1114"/>
      <c r="S39" s="1160">
        <v>0</v>
      </c>
      <c r="T39" s="1149">
        <v>0</v>
      </c>
      <c r="U39" s="1149">
        <v>0</v>
      </c>
      <c r="V39" s="1149">
        <v>0</v>
      </c>
      <c r="W39" s="1161">
        <v>0</v>
      </c>
      <c r="X39" s="1443">
        <v>0</v>
      </c>
      <c r="Y39" s="32">
        <f t="shared" si="6"/>
        <v>0</v>
      </c>
      <c r="Z39" s="32">
        <f t="shared" si="7"/>
        <v>0</v>
      </c>
      <c r="AA39" s="32">
        <f t="shared" si="8"/>
        <v>0</v>
      </c>
      <c r="AB39" s="32"/>
      <c r="AC39" s="1414">
        <f t="shared" si="9"/>
        <v>0</v>
      </c>
      <c r="AD39" s="1414">
        <f t="shared" si="9"/>
        <v>0</v>
      </c>
    </row>
    <row r="40" spans="1:30">
      <c r="A40" s="1114">
        <f t="shared" si="11"/>
        <v>12</v>
      </c>
      <c r="B40" s="2426" t="s">
        <v>1765</v>
      </c>
      <c r="C40" s="2427" t="s">
        <v>1259</v>
      </c>
      <c r="D40" s="2426" t="s">
        <v>1595</v>
      </c>
      <c r="E40" s="2426">
        <v>887</v>
      </c>
      <c r="F40" s="2426" t="s">
        <v>1797</v>
      </c>
      <c r="G40" s="2436">
        <v>52671</v>
      </c>
      <c r="H40" s="2426" t="s">
        <v>1786</v>
      </c>
      <c r="I40" s="2428">
        <v>0</v>
      </c>
      <c r="J40" s="2428">
        <v>0</v>
      </c>
      <c r="K40" s="2428">
        <v>75820840</v>
      </c>
      <c r="L40" s="2428">
        <f t="shared" si="10"/>
        <v>75820840</v>
      </c>
      <c r="M40" s="2427" t="s">
        <v>1767</v>
      </c>
      <c r="N40" s="2429">
        <v>2.1661E-2</v>
      </c>
      <c r="O40" s="2429">
        <v>2.5000000000000001E-2</v>
      </c>
      <c r="P40" s="1114"/>
      <c r="Q40" s="1114"/>
      <c r="R40" s="1114"/>
      <c r="S40" s="1160">
        <v>0</v>
      </c>
      <c r="T40" s="1149">
        <v>0</v>
      </c>
      <c r="U40" s="1149">
        <v>0</v>
      </c>
      <c r="V40" s="1149">
        <v>0</v>
      </c>
      <c r="W40" s="1161">
        <v>75143720</v>
      </c>
      <c r="X40" s="1443">
        <v>75143720</v>
      </c>
      <c r="Y40" s="32">
        <f t="shared" si="6"/>
        <v>0</v>
      </c>
      <c r="Z40" s="32">
        <f t="shared" si="7"/>
        <v>0</v>
      </c>
      <c r="AA40" s="32">
        <f t="shared" si="8"/>
        <v>677120</v>
      </c>
      <c r="AB40" s="32"/>
      <c r="AC40" s="1414">
        <f t="shared" si="9"/>
        <v>0</v>
      </c>
      <c r="AD40" s="1414">
        <f t="shared" si="9"/>
        <v>0</v>
      </c>
    </row>
    <row r="41" spans="1:30">
      <c r="A41" s="1114">
        <f t="shared" si="11"/>
        <v>13</v>
      </c>
      <c r="B41" s="2426" t="s">
        <v>1765</v>
      </c>
      <c r="C41" s="2427" t="s">
        <v>1259</v>
      </c>
      <c r="D41" s="2426" t="s">
        <v>1595</v>
      </c>
      <c r="E41" s="2496"/>
      <c r="F41" s="2426" t="s">
        <v>2120</v>
      </c>
      <c r="G41" s="2436">
        <v>50388</v>
      </c>
      <c r="H41" s="2426" t="s">
        <v>2121</v>
      </c>
      <c r="I41" s="2428">
        <v>0</v>
      </c>
      <c r="J41" s="2428">
        <v>0</v>
      </c>
      <c r="K41" s="2428">
        <v>12455600</v>
      </c>
      <c r="L41" s="2428">
        <f t="shared" si="10"/>
        <v>12455600</v>
      </c>
      <c r="M41" s="2427" t="s">
        <v>1767</v>
      </c>
      <c r="N41" s="2429">
        <v>7.0618927605837101E-2</v>
      </c>
      <c r="O41" s="2429">
        <v>6.8199999999999997E-2</v>
      </c>
      <c r="P41" s="1114"/>
      <c r="Q41" s="1114"/>
      <c r="R41" s="1114"/>
      <c r="S41" s="1160">
        <v>0</v>
      </c>
      <c r="T41" s="1149">
        <v>0</v>
      </c>
      <c r="U41" s="1149">
        <v>0</v>
      </c>
      <c r="V41" s="1149">
        <v>0</v>
      </c>
      <c r="W41" s="1161">
        <v>12599600</v>
      </c>
      <c r="X41" s="1443">
        <v>12599600</v>
      </c>
      <c r="Y41" s="32">
        <f t="shared" si="6"/>
        <v>0</v>
      </c>
      <c r="Z41" s="32">
        <f t="shared" si="7"/>
        <v>0</v>
      </c>
      <c r="AA41" s="32">
        <f t="shared" si="8"/>
        <v>-144000</v>
      </c>
      <c r="AB41" s="32"/>
      <c r="AC41" s="1414">
        <f t="shared" si="9"/>
        <v>0</v>
      </c>
      <c r="AD41" s="1414">
        <f t="shared" si="9"/>
        <v>0</v>
      </c>
    </row>
    <row r="42" spans="1:30">
      <c r="A42" s="1114">
        <v>14</v>
      </c>
      <c r="B42" s="2426" t="s">
        <v>1765</v>
      </c>
      <c r="C42" s="2427" t="s">
        <v>1259</v>
      </c>
      <c r="D42" s="2426" t="s">
        <v>1595</v>
      </c>
      <c r="E42" s="2426">
        <v>0</v>
      </c>
      <c r="F42" s="2426" t="s">
        <v>2122</v>
      </c>
      <c r="G42" s="2436">
        <v>50388</v>
      </c>
      <c r="H42" s="2426" t="s">
        <v>2123</v>
      </c>
      <c r="I42" s="2428">
        <v>0</v>
      </c>
      <c r="J42" s="2428">
        <v>0</v>
      </c>
      <c r="K42" s="2428">
        <v>31400000</v>
      </c>
      <c r="L42" s="2428">
        <f t="shared" si="10"/>
        <v>31400000</v>
      </c>
      <c r="M42" s="2427" t="s">
        <v>1767</v>
      </c>
      <c r="N42" s="2429">
        <v>2.3437443186978157E-2</v>
      </c>
      <c r="O42" s="2429">
        <v>2.1600000000000001E-2</v>
      </c>
      <c r="P42" s="1114"/>
      <c r="Q42" s="1114"/>
      <c r="R42" s="1114"/>
      <c r="S42" s="1160">
        <v>0</v>
      </c>
      <c r="T42" s="1149">
        <v>0</v>
      </c>
      <c r="U42" s="1149">
        <v>0</v>
      </c>
      <c r="V42" s="1149">
        <v>0</v>
      </c>
      <c r="W42" s="1161">
        <v>29350000</v>
      </c>
      <c r="X42" s="1443">
        <v>29350000</v>
      </c>
      <c r="Y42" s="32">
        <f t="shared" si="6"/>
        <v>0</v>
      </c>
      <c r="Z42" s="32">
        <f t="shared" si="7"/>
        <v>0</v>
      </c>
      <c r="AA42" s="32">
        <f t="shared" si="8"/>
        <v>2050000</v>
      </c>
      <c r="AB42" s="32"/>
      <c r="AC42" s="1414">
        <f t="shared" si="9"/>
        <v>0</v>
      </c>
      <c r="AD42" s="1414">
        <f t="shared" si="9"/>
        <v>0</v>
      </c>
    </row>
    <row r="43" spans="1:30" ht="12" customHeight="1">
      <c r="A43" s="1114">
        <v>15</v>
      </c>
      <c r="B43" s="2426" t="s">
        <v>1765</v>
      </c>
      <c r="C43" s="2427" t="s">
        <v>1259</v>
      </c>
      <c r="D43" s="2426" t="s">
        <v>1595</v>
      </c>
      <c r="E43" s="2426">
        <v>0</v>
      </c>
      <c r="F43" s="2426" t="s">
        <v>2717</v>
      </c>
      <c r="G43" s="2436">
        <v>47268</v>
      </c>
      <c r="H43" s="2426" t="s">
        <v>2715</v>
      </c>
      <c r="I43" s="2428"/>
      <c r="J43" s="2428">
        <v>106360000</v>
      </c>
      <c r="K43" s="2428">
        <v>0</v>
      </c>
      <c r="L43" s="2428">
        <f t="shared" si="10"/>
        <v>106360000</v>
      </c>
      <c r="M43" s="2427" t="s">
        <v>1769</v>
      </c>
      <c r="N43" s="2429">
        <v>2.3620880188435001E-2</v>
      </c>
      <c r="O43" s="2429">
        <v>2.0975000000000001E-2</v>
      </c>
      <c r="P43" s="1114"/>
      <c r="Q43" s="1114"/>
      <c r="R43" s="1114"/>
      <c r="S43" s="1163">
        <v>0</v>
      </c>
      <c r="T43" s="1164">
        <v>0</v>
      </c>
      <c r="U43" s="1164">
        <v>0</v>
      </c>
      <c r="V43" s="1164">
        <v>105114000.00000001</v>
      </c>
      <c r="W43" s="1164">
        <v>0</v>
      </c>
      <c r="X43" s="1165">
        <v>105114000</v>
      </c>
      <c r="Y43" s="32"/>
      <c r="Z43" s="32"/>
      <c r="AA43" s="32"/>
      <c r="AB43" s="32"/>
      <c r="AC43" s="1414">
        <f t="shared" si="9"/>
        <v>0</v>
      </c>
      <c r="AD43" s="1414">
        <f t="shared" si="9"/>
        <v>0</v>
      </c>
    </row>
    <row r="44" spans="1:30" ht="12.75" thickBot="1">
      <c r="A44" s="1114"/>
      <c r="B44" s="1140" t="s">
        <v>1413</v>
      </c>
      <c r="C44" s="1140"/>
      <c r="D44" s="1140"/>
      <c r="E44" s="1140"/>
      <c r="F44" s="1140"/>
      <c r="G44" s="1140"/>
      <c r="H44" s="1140"/>
      <c r="I44" s="1141">
        <f>SUM(I29:I43)</f>
        <v>0</v>
      </c>
      <c r="J44" s="1141">
        <f>SUM(J29:J43)</f>
        <v>106360000</v>
      </c>
      <c r="K44" s="1141">
        <f>SUM(K29:K43)</f>
        <v>843765462</v>
      </c>
      <c r="L44" s="1141">
        <f>SUM(L29:L43)</f>
        <v>950125462</v>
      </c>
      <c r="M44" s="1140"/>
      <c r="N44" s="1140"/>
      <c r="O44" s="1140"/>
      <c r="P44" s="1117"/>
      <c r="Q44" s="1117"/>
      <c r="R44" s="1117"/>
      <c r="S44" s="1166">
        <f t="shared" ref="S44:X44" si="12">SUM(S29:S43)</f>
        <v>0</v>
      </c>
      <c r="T44" s="1166">
        <f t="shared" si="12"/>
        <v>0</v>
      </c>
      <c r="U44" s="1166">
        <f t="shared" si="12"/>
        <v>0</v>
      </c>
      <c r="V44" s="1166">
        <f t="shared" si="12"/>
        <v>105114000.00000001</v>
      </c>
      <c r="W44" s="1166">
        <f t="shared" si="12"/>
        <v>834715846</v>
      </c>
      <c r="X44" s="1166">
        <f t="shared" si="12"/>
        <v>939829846</v>
      </c>
      <c r="Y44" s="32">
        <f>I44-S44-T44</f>
        <v>0</v>
      </c>
      <c r="Z44" s="32">
        <f>J44-U44-V44</f>
        <v>1245999.9999999851</v>
      </c>
      <c r="AA44" s="32">
        <f>K44-W44</f>
        <v>9049616</v>
      </c>
      <c r="AB44" s="32"/>
    </row>
    <row r="45" spans="1:30">
      <c r="A45" s="1114"/>
      <c r="B45" s="1114"/>
      <c r="C45" s="1114"/>
      <c r="D45" s="1114"/>
      <c r="E45" s="1114"/>
      <c r="F45" s="1114"/>
      <c r="G45" s="1114"/>
      <c r="H45" s="1114"/>
      <c r="I45" s="1114"/>
      <c r="J45" s="1114"/>
      <c r="K45" s="1114"/>
      <c r="L45" s="1114"/>
      <c r="M45" s="1114"/>
      <c r="N45" s="1114"/>
      <c r="O45" s="1114"/>
      <c r="P45" s="1114"/>
      <c r="Q45" s="1114"/>
      <c r="R45" s="1114"/>
      <c r="S45" s="1114"/>
      <c r="T45" s="1114"/>
      <c r="U45" s="1114"/>
      <c r="V45" s="1114"/>
      <c r="W45" s="1114"/>
      <c r="X45" s="1114"/>
    </row>
    <row r="46" spans="1:30">
      <c r="A46" s="1114"/>
      <c r="B46" s="1114"/>
      <c r="C46" s="1114"/>
      <c r="D46" s="1114"/>
      <c r="E46" s="1114"/>
      <c r="F46" s="1114"/>
      <c r="G46" s="1114"/>
      <c r="H46" s="1114"/>
      <c r="I46" s="1114"/>
      <c r="J46" s="1114"/>
      <c r="K46" s="1114"/>
      <c r="L46" s="1114"/>
      <c r="M46" s="1114"/>
      <c r="N46" s="1114"/>
      <c r="O46" s="1114"/>
      <c r="P46" s="1114"/>
      <c r="Q46" s="1114"/>
      <c r="R46" s="1114"/>
      <c r="S46" s="1114"/>
      <c r="T46" s="1114"/>
      <c r="U46" s="1114"/>
      <c r="V46" s="1114"/>
      <c r="W46" s="1114"/>
      <c r="X46" s="1114"/>
    </row>
    <row r="47" spans="1:30">
      <c r="A47" s="1114"/>
      <c r="B47" s="1115" t="str">
        <f>+'[40]N16.4 Bonos CP'!B47</f>
        <v>Al 31 de diciembre de 2023</v>
      </c>
      <c r="C47" s="1114"/>
      <c r="D47" s="1114"/>
      <c r="E47" s="1114"/>
      <c r="F47" s="1114"/>
      <c r="G47" s="1114"/>
      <c r="H47" s="1114"/>
      <c r="I47" s="1114"/>
      <c r="J47" s="1114"/>
      <c r="K47" s="1114"/>
      <c r="L47" s="1114"/>
      <c r="M47" s="1114"/>
      <c r="N47" s="1114"/>
      <c r="O47" s="1114"/>
      <c r="P47" s="1114"/>
      <c r="Q47" s="1114"/>
      <c r="R47" s="1114"/>
      <c r="S47" s="1114"/>
      <c r="T47" s="1114"/>
      <c r="U47" s="1114"/>
      <c r="V47" s="1114"/>
      <c r="W47" s="1114"/>
      <c r="X47" s="1114"/>
    </row>
    <row r="49" spans="1:27">
      <c r="A49" s="1114"/>
      <c r="B49" s="1167" t="s">
        <v>1799</v>
      </c>
      <c r="C49" s="1168"/>
      <c r="D49" s="1168"/>
      <c r="E49" s="1168"/>
      <c r="F49" s="1168"/>
      <c r="G49" s="1168"/>
      <c r="H49" s="1168"/>
      <c r="I49" s="1168"/>
      <c r="J49" s="1168"/>
      <c r="K49" s="1168"/>
      <c r="L49" s="1168"/>
      <c r="M49" s="1168"/>
      <c r="N49" s="1168"/>
      <c r="O49" s="1169"/>
      <c r="P49" s="1114"/>
      <c r="Q49" s="1114"/>
      <c r="R49" s="1114"/>
      <c r="S49" s="2890" t="s">
        <v>1760</v>
      </c>
      <c r="T49" s="2891"/>
      <c r="U49" s="2891"/>
      <c r="V49" s="2891"/>
      <c r="W49" s="2891"/>
      <c r="X49" s="2892"/>
    </row>
    <row r="50" spans="1:27">
      <c r="A50" s="1114"/>
      <c r="B50" s="2881" t="s">
        <v>1755</v>
      </c>
      <c r="C50" s="2884" t="s">
        <v>1756</v>
      </c>
      <c r="D50" s="2884" t="s">
        <v>1757</v>
      </c>
      <c r="E50" s="2884" t="s">
        <v>1782</v>
      </c>
      <c r="F50" s="2884" t="s">
        <v>1783</v>
      </c>
      <c r="G50" s="2884" t="s">
        <v>1784</v>
      </c>
      <c r="H50" s="2884" t="s">
        <v>1759</v>
      </c>
      <c r="I50" s="2885" t="s">
        <v>1760</v>
      </c>
      <c r="J50" s="2885"/>
      <c r="K50" s="2885"/>
      <c r="L50" s="2885"/>
      <c r="M50" s="2884" t="s">
        <v>1751</v>
      </c>
      <c r="N50" s="2884" t="s">
        <v>1761</v>
      </c>
      <c r="O50" s="2886" t="s">
        <v>1762</v>
      </c>
      <c r="P50" s="1114"/>
      <c r="Q50" s="1114"/>
      <c r="R50" s="1114"/>
      <c r="S50" s="2893"/>
      <c r="T50" s="2894"/>
      <c r="U50" s="2894"/>
      <c r="V50" s="2894"/>
      <c r="W50" s="2894"/>
      <c r="X50" s="2895"/>
    </row>
    <row r="51" spans="1:27" ht="36">
      <c r="A51" s="1114"/>
      <c r="B51" s="2882"/>
      <c r="C51" s="2622"/>
      <c r="D51" s="2622"/>
      <c r="E51" s="2622"/>
      <c r="F51" s="2622"/>
      <c r="G51" s="2622"/>
      <c r="H51" s="2622"/>
      <c r="I51" s="1118" t="s">
        <v>1773</v>
      </c>
      <c r="J51" s="1118" t="s">
        <v>1774</v>
      </c>
      <c r="K51" s="1118" t="s">
        <v>1775</v>
      </c>
      <c r="L51" s="1118" t="s">
        <v>1265</v>
      </c>
      <c r="M51" s="2622"/>
      <c r="N51" s="2622"/>
      <c r="O51" s="2625"/>
      <c r="P51" s="1114"/>
      <c r="Q51" s="1114"/>
      <c r="R51" s="1114"/>
      <c r="S51" s="1158" t="s">
        <v>1776</v>
      </c>
      <c r="T51" s="1118" t="s">
        <v>1777</v>
      </c>
      <c r="U51" s="1118" t="s">
        <v>1778</v>
      </c>
      <c r="V51" s="1118" t="s">
        <v>1779</v>
      </c>
      <c r="W51" s="1118" t="s">
        <v>1775</v>
      </c>
      <c r="X51" s="1120" t="s">
        <v>1780</v>
      </c>
    </row>
    <row r="52" spans="1:27">
      <c r="A52" s="1114"/>
      <c r="B52" s="2883"/>
      <c r="C52" s="2623"/>
      <c r="D52" s="2623"/>
      <c r="E52" s="2623"/>
      <c r="F52" s="2623"/>
      <c r="G52" s="2623"/>
      <c r="H52" s="2623"/>
      <c r="I52" s="1121" t="s">
        <v>967</v>
      </c>
      <c r="J52" s="1121" t="s">
        <v>967</v>
      </c>
      <c r="K52" s="1121" t="s">
        <v>967</v>
      </c>
      <c r="L52" s="1121" t="s">
        <v>967</v>
      </c>
      <c r="M52" s="2623"/>
      <c r="N52" s="1121" t="s">
        <v>1764</v>
      </c>
      <c r="O52" s="1124" t="s">
        <v>1764</v>
      </c>
      <c r="P52" s="1114"/>
      <c r="Q52" s="1114"/>
      <c r="R52" s="1114"/>
      <c r="S52" s="1159" t="s">
        <v>967</v>
      </c>
      <c r="T52" s="1121" t="s">
        <v>967</v>
      </c>
      <c r="U52" s="1121" t="s">
        <v>967</v>
      </c>
      <c r="V52" s="1121" t="s">
        <v>967</v>
      </c>
      <c r="W52" s="1121" t="s">
        <v>967</v>
      </c>
      <c r="X52" s="1124" t="s">
        <v>967</v>
      </c>
    </row>
    <row r="53" spans="1:27">
      <c r="A53" s="1114">
        <v>1</v>
      </c>
      <c r="B53" s="2426" t="s">
        <v>1765</v>
      </c>
      <c r="C53" s="2427" t="s">
        <v>1259</v>
      </c>
      <c r="D53" s="2426" t="s">
        <v>1595</v>
      </c>
      <c r="E53" s="2426">
        <v>630</v>
      </c>
      <c r="F53" s="2426" t="s">
        <v>1785</v>
      </c>
      <c r="G53" s="2436">
        <v>47939</v>
      </c>
      <c r="H53" s="2426" t="s">
        <v>1786</v>
      </c>
      <c r="I53" s="2428">
        <v>0</v>
      </c>
      <c r="J53" s="2428">
        <v>0</v>
      </c>
      <c r="K53" s="2428">
        <v>64493467</v>
      </c>
      <c r="L53" s="2428">
        <f>+SUM(I53:K53)</f>
        <v>64493467</v>
      </c>
      <c r="M53" s="2427" t="s">
        <v>1769</v>
      </c>
      <c r="N53" s="2429">
        <v>4.1674000000000003E-2</v>
      </c>
      <c r="O53" s="2429">
        <v>4.2000000000000003E-2</v>
      </c>
      <c r="P53" s="1114"/>
      <c r="Q53" s="1114"/>
      <c r="R53" s="1114"/>
      <c r="S53" s="1160">
        <v>0</v>
      </c>
      <c r="T53" s="1149">
        <v>0</v>
      </c>
      <c r="U53" s="1149">
        <v>0</v>
      </c>
      <c r="V53" s="1149">
        <v>0</v>
      </c>
      <c r="W53" s="1161">
        <v>64493467</v>
      </c>
      <c r="X53" s="1130">
        <f>+L53+'[40]N16.4 Bonos CP'!K53</f>
        <v>65177948</v>
      </c>
      <c r="Y53" s="32">
        <f t="shared" ref="Y53:Y68" si="13">I53-S53-T53</f>
        <v>0</v>
      </c>
      <c r="Z53" s="32">
        <f t="shared" ref="Z53:Z68" si="14">J53-U53-V53</f>
        <v>0</v>
      </c>
      <c r="AA53" s="32">
        <f t="shared" ref="AA53:AA68" si="15">K53-W53</f>
        <v>0</v>
      </c>
    </row>
    <row r="54" spans="1:27">
      <c r="A54" s="1114">
        <f>+A53+1</f>
        <v>2</v>
      </c>
      <c r="B54" s="2426" t="s">
        <v>1765</v>
      </c>
      <c r="C54" s="2427" t="s">
        <v>1259</v>
      </c>
      <c r="D54" s="2426" t="s">
        <v>1595</v>
      </c>
      <c r="E54" s="2426">
        <v>655</v>
      </c>
      <c r="F54" s="2426" t="s">
        <v>1787</v>
      </c>
      <c r="G54" s="2436">
        <v>48853</v>
      </c>
      <c r="H54" s="2426" t="s">
        <v>1786</v>
      </c>
      <c r="I54" s="2428">
        <v>0</v>
      </c>
      <c r="J54" s="2428">
        <v>0</v>
      </c>
      <c r="K54" s="2428">
        <v>55289284</v>
      </c>
      <c r="L54" s="2428">
        <f t="shared" ref="L54:L67" si="16">+SUM(I54:K54)</f>
        <v>55289284</v>
      </c>
      <c r="M54" s="2427" t="s">
        <v>1769</v>
      </c>
      <c r="N54" s="2429">
        <v>3.8337000000000003E-2</v>
      </c>
      <c r="O54" s="2429">
        <v>3.8600000000000002E-2</v>
      </c>
      <c r="P54" s="1114"/>
      <c r="Q54" s="1114"/>
      <c r="R54" s="1114"/>
      <c r="S54" s="1160">
        <v>0</v>
      </c>
      <c r="T54" s="1149">
        <v>0</v>
      </c>
      <c r="U54" s="1149">
        <v>0</v>
      </c>
      <c r="V54" s="1149">
        <v>0</v>
      </c>
      <c r="W54" s="1161">
        <v>55289284</v>
      </c>
      <c r="X54" s="1130">
        <f>+L54+'[40]N16.4 Bonos CP'!K54</f>
        <v>55826577</v>
      </c>
      <c r="Y54" s="32">
        <f t="shared" si="13"/>
        <v>0</v>
      </c>
      <c r="Z54" s="32">
        <f t="shared" si="14"/>
        <v>0</v>
      </c>
      <c r="AA54" s="32">
        <f t="shared" si="15"/>
        <v>0</v>
      </c>
    </row>
    <row r="55" spans="1:27">
      <c r="A55" s="1114">
        <f t="shared" ref="A55:A67" si="17">+A54+1</f>
        <v>3</v>
      </c>
      <c r="B55" s="2426" t="s">
        <v>1765</v>
      </c>
      <c r="C55" s="2427" t="s">
        <v>1259</v>
      </c>
      <c r="D55" s="2426" t="s">
        <v>1595</v>
      </c>
      <c r="E55" s="2426">
        <v>655</v>
      </c>
      <c r="F55" s="2426" t="s">
        <v>1788</v>
      </c>
      <c r="G55" s="2436">
        <v>48366</v>
      </c>
      <c r="H55" s="2426" t="s">
        <v>1786</v>
      </c>
      <c r="I55" s="2428">
        <v>0</v>
      </c>
      <c r="J55" s="2428">
        <v>0</v>
      </c>
      <c r="K55" s="2428">
        <v>60850960</v>
      </c>
      <c r="L55" s="2428">
        <f t="shared" si="16"/>
        <v>60850960</v>
      </c>
      <c r="M55" s="2427" t="s">
        <v>1769</v>
      </c>
      <c r="N55" s="2429">
        <v>4.0377999999999997E-2</v>
      </c>
      <c r="O55" s="2429">
        <v>0.04</v>
      </c>
      <c r="P55" s="1114"/>
      <c r="Q55" s="1114"/>
      <c r="R55" s="1114"/>
      <c r="S55" s="1160">
        <v>0</v>
      </c>
      <c r="T55" s="1149">
        <v>0</v>
      </c>
      <c r="U55" s="1149">
        <v>0</v>
      </c>
      <c r="V55" s="1149">
        <v>0</v>
      </c>
      <c r="W55" s="1161">
        <v>60850960</v>
      </c>
      <c r="X55" s="1130">
        <f>+L55+'[40]N16.4 Bonos CP'!K55</f>
        <v>61067615</v>
      </c>
      <c r="Y55" s="32">
        <f t="shared" si="13"/>
        <v>0</v>
      </c>
      <c r="Z55" s="32">
        <f t="shared" si="14"/>
        <v>0</v>
      </c>
      <c r="AA55" s="32">
        <f t="shared" si="15"/>
        <v>0</v>
      </c>
    </row>
    <row r="56" spans="1:27">
      <c r="A56" s="1114">
        <f t="shared" si="17"/>
        <v>4</v>
      </c>
      <c r="B56" s="2426" t="s">
        <v>1765</v>
      </c>
      <c r="C56" s="2427" t="s">
        <v>1259</v>
      </c>
      <c r="D56" s="2426" t="s">
        <v>1595</v>
      </c>
      <c r="E56" s="2426">
        <v>713</v>
      </c>
      <c r="F56" s="2426" t="s">
        <v>1789</v>
      </c>
      <c r="G56" s="2436">
        <v>49400</v>
      </c>
      <c r="H56" s="2426" t="s">
        <v>1786</v>
      </c>
      <c r="I56" s="2428">
        <v>0</v>
      </c>
      <c r="J56" s="2428">
        <v>0</v>
      </c>
      <c r="K56" s="2428">
        <v>84517667</v>
      </c>
      <c r="L56" s="2428">
        <f t="shared" si="16"/>
        <v>84517667</v>
      </c>
      <c r="M56" s="2427" t="s">
        <v>1767</v>
      </c>
      <c r="N56" s="2429">
        <v>3.9149000000000003E-2</v>
      </c>
      <c r="O56" s="2429">
        <v>3.9E-2</v>
      </c>
      <c r="P56" s="1114"/>
      <c r="Q56" s="1114"/>
      <c r="R56" s="1114"/>
      <c r="S56" s="1160">
        <v>0</v>
      </c>
      <c r="T56" s="1149">
        <v>0</v>
      </c>
      <c r="U56" s="1149">
        <v>0</v>
      </c>
      <c r="V56" s="1149">
        <v>0</v>
      </c>
      <c r="W56" s="1161">
        <v>84517667</v>
      </c>
      <c r="X56" s="1130">
        <f>+L56+'[40]N16.4 Bonos CP'!K56</f>
        <v>85326375</v>
      </c>
      <c r="Y56" s="32">
        <f t="shared" si="13"/>
        <v>0</v>
      </c>
      <c r="Z56" s="32">
        <f t="shared" si="14"/>
        <v>0</v>
      </c>
      <c r="AA56" s="32">
        <f t="shared" si="15"/>
        <v>0</v>
      </c>
    </row>
    <row r="57" spans="1:27">
      <c r="A57" s="1114">
        <f t="shared" si="17"/>
        <v>5</v>
      </c>
      <c r="B57" s="2426" t="s">
        <v>1765</v>
      </c>
      <c r="C57" s="2427" t="s">
        <v>1259</v>
      </c>
      <c r="D57" s="2426" t="s">
        <v>1595</v>
      </c>
      <c r="E57" s="2426">
        <v>713</v>
      </c>
      <c r="F57" s="2426" t="s">
        <v>1790</v>
      </c>
      <c r="G57" s="2436">
        <v>49766</v>
      </c>
      <c r="H57" s="2426" t="s">
        <v>1786</v>
      </c>
      <c r="I57" s="2428">
        <v>0</v>
      </c>
      <c r="J57" s="2428">
        <v>0</v>
      </c>
      <c r="K57" s="2428">
        <v>73518556</v>
      </c>
      <c r="L57" s="2428">
        <f t="shared" si="16"/>
        <v>73518556</v>
      </c>
      <c r="M57" s="2427" t="s">
        <v>1769</v>
      </c>
      <c r="N57" s="2429">
        <v>3.8092000000000001E-2</v>
      </c>
      <c r="O57" s="2429">
        <v>3.7999999999999999E-2</v>
      </c>
      <c r="P57" s="1114"/>
      <c r="Q57" s="1114"/>
      <c r="R57" s="1114"/>
      <c r="S57" s="1160">
        <v>0</v>
      </c>
      <c r="T57" s="1149">
        <v>0</v>
      </c>
      <c r="U57" s="1149">
        <v>0</v>
      </c>
      <c r="V57" s="1149">
        <v>0</v>
      </c>
      <c r="W57" s="1161">
        <v>73518556</v>
      </c>
      <c r="X57" s="1130">
        <f>+L57+'[40]N16.4 Bonos CP'!K57</f>
        <v>74206819</v>
      </c>
      <c r="Y57" s="32">
        <f t="shared" si="13"/>
        <v>0</v>
      </c>
      <c r="Z57" s="32">
        <f t="shared" si="14"/>
        <v>0</v>
      </c>
      <c r="AA57" s="32">
        <f t="shared" si="15"/>
        <v>0</v>
      </c>
    </row>
    <row r="58" spans="1:27">
      <c r="A58" s="1114">
        <f t="shared" si="17"/>
        <v>6</v>
      </c>
      <c r="B58" s="2426" t="s">
        <v>1765</v>
      </c>
      <c r="C58" s="2427" t="s">
        <v>1259</v>
      </c>
      <c r="D58" s="2426" t="s">
        <v>1595</v>
      </c>
      <c r="E58" s="2426">
        <v>778</v>
      </c>
      <c r="F58" s="2426" t="s">
        <v>1791</v>
      </c>
      <c r="G58" s="2436">
        <v>50131</v>
      </c>
      <c r="H58" s="2426" t="s">
        <v>1786</v>
      </c>
      <c r="I58" s="2428">
        <v>0</v>
      </c>
      <c r="J58" s="2428">
        <v>0</v>
      </c>
      <c r="K58" s="2428">
        <v>73578720</v>
      </c>
      <c r="L58" s="2428">
        <f t="shared" si="16"/>
        <v>73578720</v>
      </c>
      <c r="M58" s="2427" t="s">
        <v>1769</v>
      </c>
      <c r="N58" s="2429">
        <v>3.5000000000000003E-2</v>
      </c>
      <c r="O58" s="2429">
        <v>3.5000000000000003E-2</v>
      </c>
      <c r="P58" s="1114"/>
      <c r="Q58" s="1114"/>
      <c r="R58" s="1114"/>
      <c r="S58" s="1160">
        <v>0</v>
      </c>
      <c r="T58" s="1149">
        <v>0</v>
      </c>
      <c r="U58" s="1149">
        <v>0</v>
      </c>
      <c r="V58" s="1149">
        <v>0</v>
      </c>
      <c r="W58" s="1161">
        <v>73578720</v>
      </c>
      <c r="X58" s="1130">
        <f>+L58+'[40]N16.4 Bonos CP'!K58</f>
        <v>74216979</v>
      </c>
      <c r="Y58" s="32">
        <f t="shared" si="13"/>
        <v>0</v>
      </c>
      <c r="Z58" s="32">
        <f t="shared" si="14"/>
        <v>0</v>
      </c>
      <c r="AA58" s="32">
        <f t="shared" si="15"/>
        <v>0</v>
      </c>
    </row>
    <row r="59" spans="1:27">
      <c r="A59" s="1114">
        <f t="shared" si="17"/>
        <v>7</v>
      </c>
      <c r="B59" s="2426" t="s">
        <v>1765</v>
      </c>
      <c r="C59" s="2427" t="s">
        <v>1259</v>
      </c>
      <c r="D59" s="2426" t="s">
        <v>1595</v>
      </c>
      <c r="E59" s="2426">
        <v>778</v>
      </c>
      <c r="F59" s="2426" t="s">
        <v>1792</v>
      </c>
      <c r="G59" s="2436">
        <v>50192</v>
      </c>
      <c r="H59" s="2426" t="s">
        <v>1786</v>
      </c>
      <c r="I59" s="2428">
        <v>0</v>
      </c>
      <c r="J59" s="2428">
        <v>0</v>
      </c>
      <c r="K59" s="2428">
        <v>85302103</v>
      </c>
      <c r="L59" s="2428">
        <f t="shared" si="16"/>
        <v>85302103</v>
      </c>
      <c r="M59" s="2427" t="s">
        <v>1767</v>
      </c>
      <c r="N59" s="2429">
        <v>3.2105000000000002E-2</v>
      </c>
      <c r="O59" s="2429">
        <v>3.3000000000000002E-2</v>
      </c>
      <c r="P59" s="1114"/>
      <c r="Q59" s="1114"/>
      <c r="R59" s="1114"/>
      <c r="S59" s="1160">
        <v>0</v>
      </c>
      <c r="T59" s="1149">
        <v>0</v>
      </c>
      <c r="U59" s="1149">
        <v>0</v>
      </c>
      <c r="V59" s="1149">
        <v>0</v>
      </c>
      <c r="W59" s="1161">
        <v>85302103</v>
      </c>
      <c r="X59" s="1130">
        <f>+L59+'[40]N16.4 Bonos CP'!K59</f>
        <v>85584215</v>
      </c>
      <c r="Y59" s="32">
        <f t="shared" si="13"/>
        <v>0</v>
      </c>
      <c r="Z59" s="32">
        <f t="shared" si="14"/>
        <v>0</v>
      </c>
      <c r="AA59" s="32">
        <f t="shared" si="15"/>
        <v>0</v>
      </c>
    </row>
    <row r="60" spans="1:27">
      <c r="A60" s="1114">
        <f t="shared" si="17"/>
        <v>8</v>
      </c>
      <c r="B60" s="2426" t="s">
        <v>1765</v>
      </c>
      <c r="C60" s="2427" t="s">
        <v>1259</v>
      </c>
      <c r="D60" s="2426" t="s">
        <v>1595</v>
      </c>
      <c r="E60" s="2426">
        <v>806</v>
      </c>
      <c r="F60" s="2426" t="s">
        <v>1793</v>
      </c>
      <c r="G60" s="2436">
        <v>50437</v>
      </c>
      <c r="H60" s="2426" t="s">
        <v>1786</v>
      </c>
      <c r="I60" s="2428">
        <v>0</v>
      </c>
      <c r="J60" s="2428">
        <v>0</v>
      </c>
      <c r="K60" s="2428">
        <v>58158280</v>
      </c>
      <c r="L60" s="2428">
        <f t="shared" si="16"/>
        <v>58158280</v>
      </c>
      <c r="M60" s="2427" t="s">
        <v>1769</v>
      </c>
      <c r="N60" s="2429">
        <v>3.1125E-2</v>
      </c>
      <c r="O60" s="2429">
        <v>0.03</v>
      </c>
      <c r="P60" s="1114"/>
      <c r="Q60" s="1114"/>
      <c r="R60" s="1114"/>
      <c r="S60" s="1160">
        <v>0</v>
      </c>
      <c r="T60" s="1149">
        <v>0</v>
      </c>
      <c r="U60" s="1149">
        <v>0</v>
      </c>
      <c r="V60" s="1149">
        <v>0</v>
      </c>
      <c r="W60" s="1161">
        <v>58158280</v>
      </c>
      <c r="X60" s="1130">
        <f>+L60+'[40]N16.4 Bonos CP'!K60</f>
        <v>58845929</v>
      </c>
      <c r="Y60" s="32">
        <f t="shared" si="13"/>
        <v>0</v>
      </c>
      <c r="Z60" s="32">
        <f t="shared" si="14"/>
        <v>0</v>
      </c>
      <c r="AA60" s="32">
        <f t="shared" si="15"/>
        <v>0</v>
      </c>
    </row>
    <row r="61" spans="1:27">
      <c r="A61" s="1114">
        <f t="shared" si="17"/>
        <v>9</v>
      </c>
      <c r="B61" s="2426" t="s">
        <v>1765</v>
      </c>
      <c r="C61" s="2427" t="s">
        <v>1259</v>
      </c>
      <c r="D61" s="2426" t="s">
        <v>1595</v>
      </c>
      <c r="E61" s="2426">
        <v>806</v>
      </c>
      <c r="F61" s="2426" t="s">
        <v>1794</v>
      </c>
      <c r="G61" s="2436">
        <v>51150</v>
      </c>
      <c r="H61" s="2426" t="s">
        <v>1786</v>
      </c>
      <c r="I61" s="2428">
        <v>0</v>
      </c>
      <c r="J61" s="2428">
        <v>0</v>
      </c>
      <c r="K61" s="2428">
        <v>72763858</v>
      </c>
      <c r="L61" s="2428">
        <f t="shared" si="16"/>
        <v>72763858</v>
      </c>
      <c r="M61" s="2427" t="s">
        <v>1767</v>
      </c>
      <c r="N61" s="2429">
        <v>3.2981999999999997E-2</v>
      </c>
      <c r="O61" s="2429">
        <v>3.2000000000000001E-2</v>
      </c>
      <c r="P61" s="1114"/>
      <c r="Q61" s="1114"/>
      <c r="R61" s="1114"/>
      <c r="S61" s="1160">
        <v>0</v>
      </c>
      <c r="T61" s="1149">
        <v>0</v>
      </c>
      <c r="U61" s="1149">
        <v>0</v>
      </c>
      <c r="V61" s="1149">
        <v>0</v>
      </c>
      <c r="W61" s="1161">
        <v>72763858</v>
      </c>
      <c r="X61" s="1130">
        <f>+L61+'[40]N16.4 Bonos CP'!K61</f>
        <v>73797368</v>
      </c>
      <c r="Y61" s="32">
        <f t="shared" si="13"/>
        <v>0</v>
      </c>
      <c r="Z61" s="32">
        <f t="shared" si="14"/>
        <v>0</v>
      </c>
      <c r="AA61" s="32">
        <f t="shared" si="15"/>
        <v>0</v>
      </c>
    </row>
    <row r="62" spans="1:27">
      <c r="A62" s="1114">
        <f t="shared" si="17"/>
        <v>10</v>
      </c>
      <c r="B62" s="2426" t="s">
        <v>1765</v>
      </c>
      <c r="C62" s="2427" t="s">
        <v>1259</v>
      </c>
      <c r="D62" s="2426" t="s">
        <v>1595</v>
      </c>
      <c r="E62" s="2426">
        <v>887</v>
      </c>
      <c r="F62" s="2426" t="s">
        <v>1795</v>
      </c>
      <c r="G62" s="2436">
        <v>52305</v>
      </c>
      <c r="H62" s="2426" t="s">
        <v>1786</v>
      </c>
      <c r="I62" s="2428">
        <v>0</v>
      </c>
      <c r="J62" s="2428">
        <v>0</v>
      </c>
      <c r="K62" s="2428">
        <v>73061981</v>
      </c>
      <c r="L62" s="2428">
        <f t="shared" si="16"/>
        <v>73061981</v>
      </c>
      <c r="M62" s="2427" t="s">
        <v>1767</v>
      </c>
      <c r="N62" s="2429">
        <v>2.8518000000000002E-2</v>
      </c>
      <c r="O62" s="2429">
        <v>2.8000000000000001E-2</v>
      </c>
      <c r="P62" s="1114"/>
      <c r="Q62" s="1114"/>
      <c r="R62" s="1114"/>
      <c r="S62" s="1160">
        <v>0</v>
      </c>
      <c r="T62" s="1149">
        <v>0</v>
      </c>
      <c r="U62" s="1149">
        <v>0</v>
      </c>
      <c r="V62" s="1149">
        <v>0</v>
      </c>
      <c r="W62" s="1161">
        <v>73061981</v>
      </c>
      <c r="X62" s="1130">
        <f>+L62+'[40]N16.4 Bonos CP'!K62</f>
        <v>73641820</v>
      </c>
      <c r="Y62" s="32">
        <f t="shared" si="13"/>
        <v>0</v>
      </c>
      <c r="Z62" s="32">
        <f t="shared" si="14"/>
        <v>0</v>
      </c>
      <c r="AA62" s="32">
        <f t="shared" si="15"/>
        <v>0</v>
      </c>
    </row>
    <row r="63" spans="1:27">
      <c r="A63" s="1114">
        <f t="shared" si="17"/>
        <v>11</v>
      </c>
      <c r="B63" s="2426" t="s">
        <v>1765</v>
      </c>
      <c r="C63" s="2427" t="s">
        <v>1259</v>
      </c>
      <c r="D63" s="2426" t="s">
        <v>1595</v>
      </c>
      <c r="E63" s="2426">
        <v>886</v>
      </c>
      <c r="F63" s="2426" t="s">
        <v>1796</v>
      </c>
      <c r="G63" s="2436">
        <v>45731</v>
      </c>
      <c r="H63" s="2426" t="s">
        <v>1786</v>
      </c>
      <c r="I63" s="2428">
        <v>6903050</v>
      </c>
      <c r="J63" s="2428">
        <v>0</v>
      </c>
      <c r="K63" s="2428">
        <v>0</v>
      </c>
      <c r="L63" s="2428">
        <f>+SUM(I63:K63)</f>
        <v>6903050</v>
      </c>
      <c r="M63" s="2427" t="s">
        <v>1767</v>
      </c>
      <c r="N63" s="2429">
        <v>1.9668000000000001E-2</v>
      </c>
      <c r="O63" s="2429">
        <v>1.7999999999999999E-2</v>
      </c>
      <c r="P63" s="1114"/>
      <c r="Q63" s="1114"/>
      <c r="R63" s="1114"/>
      <c r="S63" s="1160">
        <v>6903050</v>
      </c>
      <c r="T63" s="1149">
        <v>0</v>
      </c>
      <c r="U63" s="1149">
        <v>0</v>
      </c>
      <c r="V63" s="1149">
        <v>0</v>
      </c>
      <c r="W63" s="1161">
        <v>0</v>
      </c>
      <c r="X63" s="1130">
        <f>+L63+'[40]N16.4 Bonos CP'!K63</f>
        <v>20769644</v>
      </c>
      <c r="Y63" s="32">
        <f t="shared" si="13"/>
        <v>0</v>
      </c>
      <c r="Z63" s="32">
        <f t="shared" si="14"/>
        <v>0</v>
      </c>
      <c r="AA63" s="32">
        <f t="shared" si="15"/>
        <v>0</v>
      </c>
    </row>
    <row r="64" spans="1:27">
      <c r="A64" s="1114">
        <f t="shared" si="17"/>
        <v>12</v>
      </c>
      <c r="B64" s="2426" t="s">
        <v>1765</v>
      </c>
      <c r="C64" s="2427" t="s">
        <v>1259</v>
      </c>
      <c r="D64" s="2426" t="s">
        <v>1595</v>
      </c>
      <c r="E64" s="2426">
        <v>887</v>
      </c>
      <c r="F64" s="2426" t="s">
        <v>1797</v>
      </c>
      <c r="G64" s="2436">
        <v>52671</v>
      </c>
      <c r="H64" s="2426" t="s">
        <v>1786</v>
      </c>
      <c r="I64" s="2428">
        <v>0</v>
      </c>
      <c r="J64" s="2428">
        <v>0</v>
      </c>
      <c r="K64" s="2428">
        <v>77419851</v>
      </c>
      <c r="L64" s="2428">
        <f t="shared" si="16"/>
        <v>77419851</v>
      </c>
      <c r="M64" s="2427" t="s">
        <v>1767</v>
      </c>
      <c r="N64" s="2429">
        <v>2.1527000000000001E-2</v>
      </c>
      <c r="O64" s="2429">
        <v>2.5000000000000001E-2</v>
      </c>
      <c r="P64" s="1114"/>
      <c r="Q64" s="1114"/>
      <c r="R64" s="1114"/>
      <c r="S64" s="1160">
        <v>0</v>
      </c>
      <c r="T64" s="1160">
        <v>0</v>
      </c>
      <c r="U64" s="1149">
        <v>0</v>
      </c>
      <c r="V64" s="1149">
        <v>0</v>
      </c>
      <c r="W64" s="1161">
        <v>77419851</v>
      </c>
      <c r="X64" s="1130">
        <f>+L64+'[40]N16.4 Bonos CP'!K64</f>
        <v>78125946</v>
      </c>
      <c r="Y64" s="32">
        <f t="shared" si="13"/>
        <v>0</v>
      </c>
      <c r="Z64" s="32">
        <f t="shared" si="14"/>
        <v>0</v>
      </c>
      <c r="AA64" s="32">
        <f t="shared" si="15"/>
        <v>0</v>
      </c>
    </row>
    <row r="65" spans="1:30">
      <c r="A65" s="1114">
        <f t="shared" si="17"/>
        <v>13</v>
      </c>
      <c r="B65" s="2426" t="s">
        <v>1765</v>
      </c>
      <c r="C65" s="2427" t="s">
        <v>1259</v>
      </c>
      <c r="D65" s="2426" t="s">
        <v>1595</v>
      </c>
      <c r="E65" s="2426">
        <v>0</v>
      </c>
      <c r="F65" s="2426" t="s">
        <v>2120</v>
      </c>
      <c r="G65" s="2436">
        <v>50388</v>
      </c>
      <c r="H65" s="2426" t="s">
        <v>2121</v>
      </c>
      <c r="I65" s="2428">
        <v>0</v>
      </c>
      <c r="J65" s="2428">
        <v>0</v>
      </c>
      <c r="K65" s="2428">
        <v>11721373</v>
      </c>
      <c r="L65" s="2428">
        <f t="shared" si="16"/>
        <v>11721373</v>
      </c>
      <c r="M65" s="2427" t="s">
        <v>1767</v>
      </c>
      <c r="N65" s="2429">
        <v>7.078230901902538E-2</v>
      </c>
      <c r="O65" s="2429">
        <v>6.8199999999999997E-2</v>
      </c>
      <c r="P65" s="1114"/>
      <c r="Q65" s="1114"/>
      <c r="R65" s="1114"/>
      <c r="S65" s="1160">
        <v>0</v>
      </c>
      <c r="T65" s="1149">
        <v>0</v>
      </c>
      <c r="U65" s="1149">
        <v>0</v>
      </c>
      <c r="V65" s="1149">
        <v>0</v>
      </c>
      <c r="W65" s="1161">
        <v>11721373</v>
      </c>
      <c r="X65" s="1130">
        <f>+L65+'[40]N16.4 Bonos CP'!K65</f>
        <v>11750880</v>
      </c>
      <c r="Y65" s="32">
        <f t="shared" si="13"/>
        <v>0</v>
      </c>
      <c r="Z65" s="32">
        <f t="shared" si="14"/>
        <v>0</v>
      </c>
      <c r="AA65" s="32">
        <f t="shared" si="15"/>
        <v>0</v>
      </c>
    </row>
    <row r="66" spans="1:30">
      <c r="A66" s="1114">
        <f t="shared" si="17"/>
        <v>14</v>
      </c>
      <c r="B66" s="2426" t="s">
        <v>1765</v>
      </c>
      <c r="C66" s="2427" t="s">
        <v>1259</v>
      </c>
      <c r="D66" s="2426" t="s">
        <v>1595</v>
      </c>
      <c r="E66" s="2426">
        <v>0</v>
      </c>
      <c r="F66" s="2426" t="s">
        <v>2122</v>
      </c>
      <c r="G66" s="2436">
        <v>50388</v>
      </c>
      <c r="H66" s="2426" t="s">
        <v>2123</v>
      </c>
      <c r="I66" s="2428">
        <v>0</v>
      </c>
      <c r="J66" s="2428">
        <v>0</v>
      </c>
      <c r="K66" s="2428">
        <v>30468592</v>
      </c>
      <c r="L66" s="2428">
        <f t="shared" si="16"/>
        <v>30468592</v>
      </c>
      <c r="M66" s="2427" t="s">
        <v>1767</v>
      </c>
      <c r="N66" s="2429">
        <v>2.3535014391485198E-2</v>
      </c>
      <c r="O66" s="2429">
        <v>2.1600000000000001E-2</v>
      </c>
      <c r="P66" s="1114"/>
      <c r="Q66" s="1114"/>
      <c r="R66" s="1114"/>
      <c r="S66" s="1160">
        <v>0</v>
      </c>
      <c r="T66" s="1149">
        <v>0</v>
      </c>
      <c r="U66" s="1149">
        <v>0</v>
      </c>
      <c r="V66" s="1149">
        <v>0</v>
      </c>
      <c r="W66" s="1161">
        <v>30468592</v>
      </c>
      <c r="X66" s="1130">
        <f>+L66+'[40]N16.4 Bonos CP'!K66</f>
        <v>30468592</v>
      </c>
      <c r="Y66" s="32">
        <f t="shared" si="13"/>
        <v>0</v>
      </c>
      <c r="Z66" s="32">
        <f t="shared" si="14"/>
        <v>0</v>
      </c>
      <c r="AA66" s="32">
        <f t="shared" si="15"/>
        <v>0</v>
      </c>
    </row>
    <row r="67" spans="1:30" hidden="1">
      <c r="A67" s="1114">
        <f t="shared" si="17"/>
        <v>15</v>
      </c>
      <c r="B67" s="2426"/>
      <c r="C67" s="2427"/>
      <c r="D67" s="2426"/>
      <c r="E67" s="2426"/>
      <c r="F67" s="2426"/>
      <c r="G67" s="2436"/>
      <c r="H67" s="2426"/>
      <c r="I67" s="2428"/>
      <c r="J67" s="2428"/>
      <c r="K67" s="2428"/>
      <c r="L67" s="2428">
        <f t="shared" si="16"/>
        <v>0</v>
      </c>
      <c r="M67" s="2427"/>
      <c r="N67" s="2429"/>
      <c r="O67" s="2429"/>
      <c r="P67" s="1114"/>
      <c r="Q67" s="1114"/>
      <c r="R67" s="1114"/>
      <c r="S67" s="1163"/>
      <c r="T67" s="1164"/>
      <c r="U67" s="1164"/>
      <c r="V67" s="1164"/>
      <c r="W67" s="1164"/>
      <c r="X67" s="1130">
        <f>+L67+'[40]N16.4 Bonos CP'!K67</f>
        <v>0</v>
      </c>
      <c r="Y67" s="32">
        <f t="shared" si="13"/>
        <v>0</v>
      </c>
      <c r="Z67" s="32">
        <f t="shared" si="14"/>
        <v>0</v>
      </c>
      <c r="AA67" s="32">
        <f t="shared" si="15"/>
        <v>0</v>
      </c>
    </row>
    <row r="68" spans="1:30" ht="12.75" thickBot="1">
      <c r="A68" s="1114"/>
      <c r="B68" s="1144" t="s">
        <v>1265</v>
      </c>
      <c r="C68" s="1145"/>
      <c r="D68" s="1145"/>
      <c r="E68" s="1145"/>
      <c r="F68" s="1145"/>
      <c r="G68" s="1145"/>
      <c r="H68" s="1145"/>
      <c r="I68" s="1146">
        <f>SUM(I53:I67)</f>
        <v>6903050</v>
      </c>
      <c r="J68" s="1146">
        <f>SUM(J53:J67)</f>
        <v>0</v>
      </c>
      <c r="K68" s="1146">
        <f>SUM(K53:K67)</f>
        <v>821144692</v>
      </c>
      <c r="L68" s="1146">
        <f>SUM(L53:L67)</f>
        <v>828047742</v>
      </c>
      <c r="M68" s="1145"/>
      <c r="N68" s="1145"/>
      <c r="O68" s="1154"/>
      <c r="P68" s="1117"/>
      <c r="Q68" s="1117"/>
      <c r="R68" s="1117"/>
      <c r="S68" s="1166">
        <f t="shared" ref="S68:X68" si="18">SUM(S53:S67)</f>
        <v>6903050</v>
      </c>
      <c r="T68" s="1146">
        <f t="shared" si="18"/>
        <v>0</v>
      </c>
      <c r="U68" s="1146">
        <f t="shared" si="18"/>
        <v>0</v>
      </c>
      <c r="V68" s="1146">
        <f t="shared" si="18"/>
        <v>0</v>
      </c>
      <c r="W68" s="1146">
        <f t="shared" si="18"/>
        <v>821144692</v>
      </c>
      <c r="X68" s="1143">
        <f t="shared" si="18"/>
        <v>848806707</v>
      </c>
      <c r="Y68" s="32">
        <f t="shared" si="13"/>
        <v>0</v>
      </c>
      <c r="Z68" s="32">
        <f t="shared" si="14"/>
        <v>0</v>
      </c>
      <c r="AA68" s="32">
        <f t="shared" si="15"/>
        <v>0</v>
      </c>
    </row>
    <row r="69" spans="1:30" ht="12.75" thickBot="1">
      <c r="A69" s="1114"/>
      <c r="B69" s="1114"/>
      <c r="C69" s="1114"/>
      <c r="D69" s="1114"/>
      <c r="E69" s="1114"/>
      <c r="F69" s="1114"/>
      <c r="G69" s="1114"/>
      <c r="H69" s="1114"/>
      <c r="I69" s="1114"/>
      <c r="J69" s="1114"/>
      <c r="K69" s="1114"/>
      <c r="L69" s="1114"/>
      <c r="M69" s="1114"/>
      <c r="N69" s="1114"/>
      <c r="O69" s="1114"/>
      <c r="P69" s="1114"/>
      <c r="Q69" s="1114"/>
      <c r="R69" s="1114"/>
      <c r="S69" s="1114"/>
      <c r="T69" s="1114"/>
      <c r="U69" s="1114"/>
      <c r="V69" s="1114"/>
      <c r="W69" s="1114"/>
      <c r="X69" s="1114"/>
      <c r="Y69" s="32"/>
      <c r="Z69" s="32"/>
    </row>
    <row r="70" spans="1:30">
      <c r="A70" s="1114"/>
      <c r="B70" s="1167" t="s">
        <v>1800</v>
      </c>
      <c r="C70" s="1168"/>
      <c r="D70" s="1168"/>
      <c r="E70" s="1168"/>
      <c r="F70" s="1168"/>
      <c r="G70" s="1168"/>
      <c r="H70" s="1168"/>
      <c r="I70" s="1168"/>
      <c r="J70" s="1168"/>
      <c r="K70" s="1168"/>
      <c r="L70" s="1168"/>
      <c r="M70" s="1168"/>
      <c r="N70" s="1168"/>
      <c r="O70" s="1169"/>
      <c r="P70" s="1114"/>
      <c r="Q70" s="1114"/>
      <c r="R70" s="1114"/>
      <c r="S70" s="2890" t="s">
        <v>1760</v>
      </c>
      <c r="T70" s="2891"/>
      <c r="U70" s="2891"/>
      <c r="V70" s="2891"/>
      <c r="W70" s="2891"/>
      <c r="X70" s="2892"/>
      <c r="Y70" s="32"/>
      <c r="Z70" s="32"/>
    </row>
    <row r="71" spans="1:30">
      <c r="A71" s="1114"/>
      <c r="B71" s="2881" t="s">
        <v>1755</v>
      </c>
      <c r="C71" s="2884" t="s">
        <v>1756</v>
      </c>
      <c r="D71" s="2884" t="s">
        <v>1757</v>
      </c>
      <c r="E71" s="2884" t="s">
        <v>1782</v>
      </c>
      <c r="F71" s="2884" t="s">
        <v>1783</v>
      </c>
      <c r="G71" s="2884" t="s">
        <v>1784</v>
      </c>
      <c r="H71" s="2884" t="s">
        <v>1759</v>
      </c>
      <c r="I71" s="2885" t="s">
        <v>1760</v>
      </c>
      <c r="J71" s="2885"/>
      <c r="K71" s="2885"/>
      <c r="L71" s="2885"/>
      <c r="M71" s="2884" t="s">
        <v>1751</v>
      </c>
      <c r="N71" s="2884" t="s">
        <v>1761</v>
      </c>
      <c r="O71" s="2886" t="s">
        <v>1762</v>
      </c>
      <c r="P71" s="1114"/>
      <c r="Q71" s="1114"/>
      <c r="R71" s="1114"/>
      <c r="S71" s="2893"/>
      <c r="T71" s="2894"/>
      <c r="U71" s="2894"/>
      <c r="V71" s="2894"/>
      <c r="W71" s="2894"/>
      <c r="X71" s="2895"/>
      <c r="Y71" s="32"/>
      <c r="Z71" s="32"/>
    </row>
    <row r="72" spans="1:30" ht="36">
      <c r="A72" s="1114"/>
      <c r="B72" s="2882"/>
      <c r="C72" s="2622"/>
      <c r="D72" s="2622"/>
      <c r="E72" s="2622"/>
      <c r="F72" s="2622"/>
      <c r="G72" s="2622"/>
      <c r="H72" s="2622"/>
      <c r="I72" s="1118" t="s">
        <v>1773</v>
      </c>
      <c r="J72" s="1118" t="s">
        <v>1774</v>
      </c>
      <c r="K72" s="1118" t="s">
        <v>1775</v>
      </c>
      <c r="L72" s="1118" t="s">
        <v>1265</v>
      </c>
      <c r="M72" s="2622"/>
      <c r="N72" s="2622"/>
      <c r="O72" s="2625"/>
      <c r="P72" s="1114"/>
      <c r="Q72" s="1114"/>
      <c r="R72" s="1114"/>
      <c r="S72" s="1158" t="s">
        <v>1776</v>
      </c>
      <c r="T72" s="1118" t="s">
        <v>1777</v>
      </c>
      <c r="U72" s="1118" t="s">
        <v>1778</v>
      </c>
      <c r="V72" s="1118" t="s">
        <v>1779</v>
      </c>
      <c r="W72" s="1118" t="s">
        <v>1775</v>
      </c>
      <c r="X72" s="1120" t="s">
        <v>1780</v>
      </c>
      <c r="Y72" s="32"/>
      <c r="Z72" s="32"/>
    </row>
    <row r="73" spans="1:30">
      <c r="A73" s="1114"/>
      <c r="B73" s="2883"/>
      <c r="C73" s="2623"/>
      <c r="D73" s="2623"/>
      <c r="E73" s="2623"/>
      <c r="F73" s="2623"/>
      <c r="G73" s="2623"/>
      <c r="H73" s="2623"/>
      <c r="I73" s="1121" t="s">
        <v>967</v>
      </c>
      <c r="J73" s="1121" t="s">
        <v>967</v>
      </c>
      <c r="K73" s="1121" t="s">
        <v>967</v>
      </c>
      <c r="L73" s="1121" t="s">
        <v>967</v>
      </c>
      <c r="M73" s="2623"/>
      <c r="N73" s="1121" t="s">
        <v>1764</v>
      </c>
      <c r="O73" s="1124" t="s">
        <v>1764</v>
      </c>
      <c r="P73" s="1114"/>
      <c r="Q73" s="1114"/>
      <c r="R73" s="1114"/>
      <c r="S73" s="1159" t="s">
        <v>967</v>
      </c>
      <c r="T73" s="1121" t="s">
        <v>967</v>
      </c>
      <c r="U73" s="1121" t="s">
        <v>967</v>
      </c>
      <c r="V73" s="1121" t="s">
        <v>967</v>
      </c>
      <c r="W73" s="1121" t="s">
        <v>967</v>
      </c>
      <c r="X73" s="1124" t="s">
        <v>967</v>
      </c>
      <c r="Y73" s="32"/>
      <c r="Z73" s="32"/>
    </row>
    <row r="74" spans="1:30">
      <c r="A74" s="1114">
        <v>1</v>
      </c>
      <c r="B74" s="2426" t="s">
        <v>1765</v>
      </c>
      <c r="C74" s="2427" t="s">
        <v>1259</v>
      </c>
      <c r="D74" s="2426" t="s">
        <v>1595</v>
      </c>
      <c r="E74" s="2426">
        <v>630</v>
      </c>
      <c r="F74" s="2426" t="s">
        <v>1785</v>
      </c>
      <c r="G74" s="2436">
        <v>47939</v>
      </c>
      <c r="H74" s="2426" t="s">
        <v>1786</v>
      </c>
      <c r="I74" s="2428">
        <v>0</v>
      </c>
      <c r="J74" s="2428">
        <v>0</v>
      </c>
      <c r="K74" s="2428">
        <v>64381380</v>
      </c>
      <c r="L74" s="2428">
        <f t="shared" ref="L74:L88" si="19">+SUM(I74:K74)</f>
        <v>64381380</v>
      </c>
      <c r="M74" s="2427" t="s">
        <v>1769</v>
      </c>
      <c r="N74" s="2429">
        <v>4.1674000000000003E-2</v>
      </c>
      <c r="O74" s="2429">
        <v>4.2000000000000003E-2</v>
      </c>
      <c r="P74" s="1114"/>
      <c r="Q74" s="1114"/>
      <c r="R74" s="1114"/>
      <c r="S74" s="1160">
        <v>0</v>
      </c>
      <c r="T74" s="1149">
        <v>0</v>
      </c>
      <c r="U74" s="1149">
        <v>0</v>
      </c>
      <c r="V74" s="1149">
        <v>0</v>
      </c>
      <c r="W74" s="1161">
        <v>64381380</v>
      </c>
      <c r="X74" s="1443">
        <f>+L74+'[40]N16.4 Bonos CP'!K74</f>
        <v>65050431</v>
      </c>
      <c r="Y74" s="32">
        <f t="shared" ref="Y74:Y88" si="20">I74-S74-T74</f>
        <v>0</v>
      </c>
      <c r="Z74" s="32">
        <f t="shared" ref="Z74:Z88" si="21">J74-U74-V74</f>
        <v>0</v>
      </c>
      <c r="AA74" s="32">
        <f t="shared" ref="AA74:AA88" si="22">K74-W74</f>
        <v>0</v>
      </c>
      <c r="AC74" s="1415">
        <f t="shared" ref="AC74:AD88" si="23">+N53-N74</f>
        <v>0</v>
      </c>
      <c r="AD74" s="1415">
        <f t="shared" si="23"/>
        <v>0</v>
      </c>
    </row>
    <row r="75" spans="1:30">
      <c r="A75" s="1114">
        <f>+A74+1</f>
        <v>2</v>
      </c>
      <c r="B75" s="2426" t="s">
        <v>1765</v>
      </c>
      <c r="C75" s="2427" t="s">
        <v>1259</v>
      </c>
      <c r="D75" s="2426" t="s">
        <v>1595</v>
      </c>
      <c r="E75" s="2426">
        <v>655</v>
      </c>
      <c r="F75" s="2426" t="s">
        <v>1787</v>
      </c>
      <c r="G75" s="2436">
        <v>48853</v>
      </c>
      <c r="H75" s="2426" t="s">
        <v>1786</v>
      </c>
      <c r="I75" s="2428">
        <v>0</v>
      </c>
      <c r="J75" s="2428">
        <v>0</v>
      </c>
      <c r="K75" s="2428">
        <v>55184040</v>
      </c>
      <c r="L75" s="2428">
        <f t="shared" si="19"/>
        <v>55184040</v>
      </c>
      <c r="M75" s="2427" t="s">
        <v>1769</v>
      </c>
      <c r="N75" s="2429">
        <v>3.8337000000000003E-2</v>
      </c>
      <c r="O75" s="2429">
        <v>3.8600000000000002E-2</v>
      </c>
      <c r="P75" s="1114"/>
      <c r="Q75" s="1114"/>
      <c r="R75" s="1114"/>
      <c r="S75" s="1160">
        <v>0</v>
      </c>
      <c r="T75" s="1149">
        <v>0</v>
      </c>
      <c r="U75" s="1149">
        <v>0</v>
      </c>
      <c r="V75" s="1149">
        <v>0</v>
      </c>
      <c r="W75" s="1161">
        <v>55184040</v>
      </c>
      <c r="X75" s="1443">
        <f>+L75+'[40]N16.4 Bonos CP'!K75</f>
        <v>55711517</v>
      </c>
      <c r="Y75" s="32">
        <f t="shared" si="20"/>
        <v>0</v>
      </c>
      <c r="Z75" s="32">
        <f t="shared" si="21"/>
        <v>0</v>
      </c>
      <c r="AA75" s="32">
        <f t="shared" si="22"/>
        <v>0</v>
      </c>
      <c r="AC75" s="1415">
        <f t="shared" si="23"/>
        <v>0</v>
      </c>
      <c r="AD75" s="1415">
        <f t="shared" si="23"/>
        <v>0</v>
      </c>
    </row>
    <row r="76" spans="1:30">
      <c r="A76" s="1114">
        <f t="shared" ref="A76:A86" si="24">+A75+1</f>
        <v>3</v>
      </c>
      <c r="B76" s="2426" t="s">
        <v>1765</v>
      </c>
      <c r="C76" s="2427" t="s">
        <v>1259</v>
      </c>
      <c r="D76" s="2426" t="s">
        <v>1595</v>
      </c>
      <c r="E76" s="2426">
        <v>655</v>
      </c>
      <c r="F76" s="2426" t="s">
        <v>1788</v>
      </c>
      <c r="G76" s="2436">
        <v>48366</v>
      </c>
      <c r="H76" s="2426" t="s">
        <v>1786</v>
      </c>
      <c r="I76" s="2428">
        <v>0</v>
      </c>
      <c r="J76" s="2428">
        <v>0</v>
      </c>
      <c r="K76" s="2428">
        <v>60702444</v>
      </c>
      <c r="L76" s="2428">
        <f t="shared" si="19"/>
        <v>60702444</v>
      </c>
      <c r="M76" s="2427" t="s">
        <v>1769</v>
      </c>
      <c r="N76" s="2429">
        <v>4.0377999999999997E-2</v>
      </c>
      <c r="O76" s="2429">
        <v>0.04</v>
      </c>
      <c r="P76" s="1114"/>
      <c r="Q76" s="1114"/>
      <c r="R76" s="1114"/>
      <c r="S76" s="1160">
        <v>0</v>
      </c>
      <c r="T76" s="1149">
        <v>0</v>
      </c>
      <c r="U76" s="1149">
        <v>0</v>
      </c>
      <c r="V76" s="1149">
        <v>0</v>
      </c>
      <c r="W76" s="1161">
        <v>60702444</v>
      </c>
      <c r="X76" s="1443">
        <f>+L76+'[40]N16.4 Bonos CP'!K76</f>
        <v>60902803</v>
      </c>
      <c r="Y76" s="32">
        <f t="shared" si="20"/>
        <v>0</v>
      </c>
      <c r="Z76" s="32">
        <f t="shared" si="21"/>
        <v>0</v>
      </c>
      <c r="AA76" s="32">
        <f t="shared" si="22"/>
        <v>0</v>
      </c>
      <c r="AC76" s="1415">
        <f t="shared" si="23"/>
        <v>0</v>
      </c>
      <c r="AD76" s="1415">
        <f t="shared" si="23"/>
        <v>0</v>
      </c>
    </row>
    <row r="77" spans="1:30">
      <c r="A77" s="1114">
        <f t="shared" si="24"/>
        <v>4</v>
      </c>
      <c r="B77" s="2426" t="s">
        <v>1765</v>
      </c>
      <c r="C77" s="2427" t="s">
        <v>1259</v>
      </c>
      <c r="D77" s="2426" t="s">
        <v>1595</v>
      </c>
      <c r="E77" s="2426">
        <v>713</v>
      </c>
      <c r="F77" s="2426" t="s">
        <v>1789</v>
      </c>
      <c r="G77" s="2436">
        <v>49400</v>
      </c>
      <c r="H77" s="2426" t="s">
        <v>1786</v>
      </c>
      <c r="I77" s="2428">
        <v>0</v>
      </c>
      <c r="J77" s="2428">
        <v>0</v>
      </c>
      <c r="K77" s="2428">
        <v>84615528</v>
      </c>
      <c r="L77" s="2428">
        <f t="shared" si="19"/>
        <v>84615528</v>
      </c>
      <c r="M77" s="2427" t="s">
        <v>1767</v>
      </c>
      <c r="N77" s="2429">
        <v>3.9149000000000003E-2</v>
      </c>
      <c r="O77" s="2429">
        <v>3.9E-2</v>
      </c>
      <c r="P77" s="1114"/>
      <c r="Q77" s="1114"/>
      <c r="R77" s="1114"/>
      <c r="S77" s="1160">
        <v>0</v>
      </c>
      <c r="T77" s="1149">
        <v>0</v>
      </c>
      <c r="U77" s="1149">
        <v>0</v>
      </c>
      <c r="V77" s="1149">
        <v>0</v>
      </c>
      <c r="W77" s="1161">
        <v>84615528</v>
      </c>
      <c r="X77" s="1443">
        <f>+L77+'[40]N16.4 Bonos CP'!K77</f>
        <v>85432618</v>
      </c>
      <c r="Y77" s="32">
        <f t="shared" si="20"/>
        <v>0</v>
      </c>
      <c r="Z77" s="32">
        <f t="shared" si="21"/>
        <v>0</v>
      </c>
      <c r="AA77" s="32">
        <f t="shared" si="22"/>
        <v>0</v>
      </c>
      <c r="AC77" s="1415">
        <f t="shared" si="23"/>
        <v>0</v>
      </c>
      <c r="AD77" s="1415">
        <f t="shared" si="23"/>
        <v>0</v>
      </c>
    </row>
    <row r="78" spans="1:30">
      <c r="A78" s="1114">
        <f t="shared" si="24"/>
        <v>5</v>
      </c>
      <c r="B78" s="2426" t="s">
        <v>1765</v>
      </c>
      <c r="C78" s="2427" t="s">
        <v>1259</v>
      </c>
      <c r="D78" s="2426" t="s">
        <v>1595</v>
      </c>
      <c r="E78" s="2426">
        <v>713</v>
      </c>
      <c r="F78" s="2426" t="s">
        <v>1790</v>
      </c>
      <c r="G78" s="2436">
        <v>49766</v>
      </c>
      <c r="H78" s="2426" t="s">
        <v>1786</v>
      </c>
      <c r="I78" s="2428">
        <v>0</v>
      </c>
      <c r="J78" s="2428">
        <v>0</v>
      </c>
      <c r="K78" s="2428">
        <v>73578720</v>
      </c>
      <c r="L78" s="2428">
        <f t="shared" si="19"/>
        <v>73578720</v>
      </c>
      <c r="M78" s="2427" t="s">
        <v>1769</v>
      </c>
      <c r="N78" s="2429">
        <v>3.8092000000000001E-2</v>
      </c>
      <c r="O78" s="2429">
        <v>3.7999999999999999E-2</v>
      </c>
      <c r="P78" s="1114"/>
      <c r="Q78" s="1114"/>
      <c r="R78" s="1114"/>
      <c r="S78" s="1160">
        <v>0</v>
      </c>
      <c r="T78" s="1149">
        <v>0</v>
      </c>
      <c r="U78" s="1149">
        <v>0</v>
      </c>
      <c r="V78" s="1149">
        <v>0</v>
      </c>
      <c r="W78" s="1161">
        <v>73578720</v>
      </c>
      <c r="X78" s="1443">
        <f>+L78+'[40]N16.4 Bonos CP'!K78</f>
        <v>74271206</v>
      </c>
      <c r="Y78" s="32">
        <f t="shared" si="20"/>
        <v>0</v>
      </c>
      <c r="Z78" s="32">
        <f t="shared" si="21"/>
        <v>0</v>
      </c>
      <c r="AA78" s="32">
        <f t="shared" si="22"/>
        <v>0</v>
      </c>
      <c r="AC78" s="1415">
        <f t="shared" si="23"/>
        <v>0</v>
      </c>
      <c r="AD78" s="1415">
        <f t="shared" si="23"/>
        <v>0</v>
      </c>
    </row>
    <row r="79" spans="1:30">
      <c r="A79" s="1114">
        <f t="shared" si="24"/>
        <v>6</v>
      </c>
      <c r="B79" s="2426" t="s">
        <v>1765</v>
      </c>
      <c r="C79" s="2427" t="s">
        <v>1259</v>
      </c>
      <c r="D79" s="2426" t="s">
        <v>1595</v>
      </c>
      <c r="E79" s="2426">
        <v>778</v>
      </c>
      <c r="F79" s="2426" t="s">
        <v>1791</v>
      </c>
      <c r="G79" s="2436">
        <v>50131</v>
      </c>
      <c r="H79" s="2426" t="s">
        <v>1786</v>
      </c>
      <c r="I79" s="2428">
        <v>0</v>
      </c>
      <c r="J79" s="2428">
        <v>0</v>
      </c>
      <c r="K79" s="2428">
        <v>73578720</v>
      </c>
      <c r="L79" s="2428">
        <f t="shared" si="19"/>
        <v>73578720</v>
      </c>
      <c r="M79" s="2427" t="s">
        <v>1769</v>
      </c>
      <c r="N79" s="2429">
        <v>3.5000000000000003E-2</v>
      </c>
      <c r="O79" s="2429">
        <v>3.5000000000000003E-2</v>
      </c>
      <c r="P79" s="1114"/>
      <c r="Q79" s="1114"/>
      <c r="R79" s="1114"/>
      <c r="S79" s="1160">
        <v>0</v>
      </c>
      <c r="T79" s="1149">
        <v>0</v>
      </c>
      <c r="U79" s="1149">
        <v>0</v>
      </c>
      <c r="V79" s="1149">
        <v>0</v>
      </c>
      <c r="W79" s="1161">
        <v>73578720</v>
      </c>
      <c r="X79" s="1443">
        <f>+L79+'[40]N16.4 Bonos CP'!K79</f>
        <v>74216979</v>
      </c>
      <c r="Y79" s="32">
        <f t="shared" si="20"/>
        <v>0</v>
      </c>
      <c r="Z79" s="32">
        <f t="shared" si="21"/>
        <v>0</v>
      </c>
      <c r="AA79" s="32">
        <f t="shared" si="22"/>
        <v>0</v>
      </c>
      <c r="AC79" s="1415">
        <f t="shared" si="23"/>
        <v>0</v>
      </c>
      <c r="AD79" s="1415">
        <f t="shared" si="23"/>
        <v>0</v>
      </c>
    </row>
    <row r="80" spans="1:30">
      <c r="A80" s="1114">
        <f t="shared" si="24"/>
        <v>7</v>
      </c>
      <c r="B80" s="2426" t="s">
        <v>1765</v>
      </c>
      <c r="C80" s="2427" t="s">
        <v>1259</v>
      </c>
      <c r="D80" s="2426" t="s">
        <v>1595</v>
      </c>
      <c r="E80" s="2426">
        <v>778</v>
      </c>
      <c r="F80" s="2426" t="s">
        <v>1792</v>
      </c>
      <c r="G80" s="2436">
        <v>50192</v>
      </c>
      <c r="H80" s="2426" t="s">
        <v>1786</v>
      </c>
      <c r="I80" s="2428">
        <v>0</v>
      </c>
      <c r="J80" s="2428">
        <v>0</v>
      </c>
      <c r="K80" s="2428">
        <v>84615528</v>
      </c>
      <c r="L80" s="2428">
        <f t="shared" si="19"/>
        <v>84615528</v>
      </c>
      <c r="M80" s="2427" t="s">
        <v>1767</v>
      </c>
      <c r="N80" s="2429">
        <v>3.2105000000000002E-2</v>
      </c>
      <c r="O80" s="2429">
        <v>3.3000000000000002E-2</v>
      </c>
      <c r="P80" s="1114"/>
      <c r="Q80" s="1114"/>
      <c r="R80" s="1114"/>
      <c r="S80" s="1160">
        <v>0</v>
      </c>
      <c r="T80" s="1149">
        <v>0</v>
      </c>
      <c r="U80" s="1149">
        <v>0</v>
      </c>
      <c r="V80" s="1149">
        <v>0</v>
      </c>
      <c r="W80" s="1161">
        <v>84615528</v>
      </c>
      <c r="X80" s="1443">
        <f>+L80+'[40]N16.4 Bonos CP'!K80</f>
        <v>84846331</v>
      </c>
      <c r="Y80" s="32">
        <f t="shared" si="20"/>
        <v>0</v>
      </c>
      <c r="Z80" s="32">
        <f t="shared" si="21"/>
        <v>0</v>
      </c>
      <c r="AA80" s="32">
        <f t="shared" si="22"/>
        <v>0</v>
      </c>
      <c r="AC80" s="1415">
        <f t="shared" si="23"/>
        <v>0</v>
      </c>
      <c r="AD80" s="1415">
        <f t="shared" si="23"/>
        <v>0</v>
      </c>
    </row>
    <row r="81" spans="1:30">
      <c r="A81" s="1114">
        <f t="shared" si="24"/>
        <v>8</v>
      </c>
      <c r="B81" s="2426" t="s">
        <v>1765</v>
      </c>
      <c r="C81" s="2427" t="s">
        <v>1259</v>
      </c>
      <c r="D81" s="2426" t="s">
        <v>1595</v>
      </c>
      <c r="E81" s="2426">
        <v>806</v>
      </c>
      <c r="F81" s="2426" t="s">
        <v>1793</v>
      </c>
      <c r="G81" s="2436">
        <v>50437</v>
      </c>
      <c r="H81" s="2426" t="s">
        <v>1786</v>
      </c>
      <c r="I81" s="2428">
        <v>0</v>
      </c>
      <c r="J81" s="2428">
        <v>0</v>
      </c>
      <c r="K81" s="2428">
        <v>58862976</v>
      </c>
      <c r="L81" s="2428">
        <f t="shared" si="19"/>
        <v>58862976</v>
      </c>
      <c r="M81" s="2427" t="s">
        <v>1769</v>
      </c>
      <c r="N81" s="2429">
        <v>3.1125E-2</v>
      </c>
      <c r="O81" s="2429">
        <v>0.03</v>
      </c>
      <c r="P81" s="1114"/>
      <c r="Q81" s="1114"/>
      <c r="R81" s="1114"/>
      <c r="S81" s="1160">
        <v>0</v>
      </c>
      <c r="T81" s="1149">
        <v>0</v>
      </c>
      <c r="U81" s="1149">
        <v>0</v>
      </c>
      <c r="V81" s="1149">
        <v>0</v>
      </c>
      <c r="W81" s="1161">
        <v>58862976</v>
      </c>
      <c r="X81" s="1443">
        <f>+L81+'[40]N16.4 Bonos CP'!K81</f>
        <v>59593318</v>
      </c>
      <c r="Y81" s="32">
        <f t="shared" si="20"/>
        <v>0</v>
      </c>
      <c r="Z81" s="32">
        <f t="shared" si="21"/>
        <v>0</v>
      </c>
      <c r="AA81" s="32">
        <f t="shared" si="22"/>
        <v>0</v>
      </c>
      <c r="AC81" s="1415">
        <f t="shared" si="23"/>
        <v>0</v>
      </c>
      <c r="AD81" s="1415">
        <f t="shared" si="23"/>
        <v>0</v>
      </c>
    </row>
    <row r="82" spans="1:30">
      <c r="A82" s="1114">
        <f t="shared" si="24"/>
        <v>9</v>
      </c>
      <c r="B82" s="2426" t="s">
        <v>1765</v>
      </c>
      <c r="C82" s="2427" t="s">
        <v>1259</v>
      </c>
      <c r="D82" s="2426" t="s">
        <v>1595</v>
      </c>
      <c r="E82" s="2426">
        <v>806</v>
      </c>
      <c r="F82" s="2426" t="s">
        <v>1794</v>
      </c>
      <c r="G82" s="2436">
        <v>51150</v>
      </c>
      <c r="H82" s="2426" t="s">
        <v>1786</v>
      </c>
      <c r="I82" s="2428">
        <v>0</v>
      </c>
      <c r="J82" s="2428">
        <v>0</v>
      </c>
      <c r="K82" s="2428">
        <v>73578720</v>
      </c>
      <c r="L82" s="2428">
        <f t="shared" si="19"/>
        <v>73578720</v>
      </c>
      <c r="M82" s="2427" t="s">
        <v>1767</v>
      </c>
      <c r="N82" s="2429">
        <v>3.2981999999999997E-2</v>
      </c>
      <c r="O82" s="2429">
        <v>3.2000000000000001E-2</v>
      </c>
      <c r="P82" s="1114"/>
      <c r="Q82" s="1114"/>
      <c r="R82" s="1114"/>
      <c r="S82" s="1160">
        <v>0</v>
      </c>
      <c r="T82" s="1149">
        <v>0</v>
      </c>
      <c r="U82" s="1149">
        <v>0</v>
      </c>
      <c r="V82" s="1149">
        <v>0</v>
      </c>
      <c r="W82" s="1161">
        <v>73578720</v>
      </c>
      <c r="X82" s="1443">
        <f>+L82+'[40]N16.4 Bonos CP'!K82</f>
        <v>74655865</v>
      </c>
      <c r="Y82" s="32">
        <f t="shared" si="20"/>
        <v>0</v>
      </c>
      <c r="Z82" s="32">
        <f t="shared" si="21"/>
        <v>0</v>
      </c>
      <c r="AA82" s="32">
        <f t="shared" si="22"/>
        <v>0</v>
      </c>
      <c r="AC82" s="1415">
        <f t="shared" si="23"/>
        <v>0</v>
      </c>
      <c r="AD82" s="1415">
        <f t="shared" si="23"/>
        <v>0</v>
      </c>
    </row>
    <row r="83" spans="1:30">
      <c r="A83" s="1114">
        <f t="shared" si="24"/>
        <v>10</v>
      </c>
      <c r="B83" s="2426" t="s">
        <v>1765</v>
      </c>
      <c r="C83" s="2427" t="s">
        <v>1259</v>
      </c>
      <c r="D83" s="2426" t="s">
        <v>1595</v>
      </c>
      <c r="E83" s="2426">
        <v>887</v>
      </c>
      <c r="F83" s="2426" t="s">
        <v>1795</v>
      </c>
      <c r="G83" s="2436">
        <v>52305</v>
      </c>
      <c r="H83" s="2426" t="s">
        <v>1786</v>
      </c>
      <c r="I83" s="2428">
        <v>0</v>
      </c>
      <c r="J83" s="2428">
        <v>0</v>
      </c>
      <c r="K83" s="2428">
        <v>73578720</v>
      </c>
      <c r="L83" s="2428">
        <f t="shared" si="19"/>
        <v>73578720</v>
      </c>
      <c r="M83" s="2427" t="s">
        <v>1767</v>
      </c>
      <c r="N83" s="2429">
        <v>2.8518000000000002E-2</v>
      </c>
      <c r="O83" s="2429">
        <v>2.8000000000000001E-2</v>
      </c>
      <c r="P83" s="1114"/>
      <c r="Q83" s="1114"/>
      <c r="R83" s="1114"/>
      <c r="S83" s="1160">
        <v>0</v>
      </c>
      <c r="T83" s="1149">
        <v>0</v>
      </c>
      <c r="U83" s="1149">
        <v>0</v>
      </c>
      <c r="V83" s="1149">
        <v>0</v>
      </c>
      <c r="W83" s="1161">
        <v>73578720</v>
      </c>
      <c r="X83" s="1443">
        <f>+L83+'[40]N16.4 Bonos CP'!K83</f>
        <v>74181133</v>
      </c>
      <c r="Y83" s="32">
        <f t="shared" si="20"/>
        <v>0</v>
      </c>
      <c r="Z83" s="32">
        <f t="shared" si="21"/>
        <v>0</v>
      </c>
      <c r="AA83" s="32">
        <f t="shared" si="22"/>
        <v>0</v>
      </c>
      <c r="AC83" s="1415">
        <f t="shared" si="23"/>
        <v>0</v>
      </c>
      <c r="AD83" s="1415">
        <f t="shared" si="23"/>
        <v>0</v>
      </c>
    </row>
    <row r="84" spans="1:30">
      <c r="A84" s="1114">
        <f t="shared" si="24"/>
        <v>11</v>
      </c>
      <c r="B84" s="2426" t="s">
        <v>1765</v>
      </c>
      <c r="C84" s="2427" t="s">
        <v>1259</v>
      </c>
      <c r="D84" s="2426" t="s">
        <v>1595</v>
      </c>
      <c r="E84" s="2426">
        <v>886</v>
      </c>
      <c r="F84" s="2426" t="s">
        <v>1796</v>
      </c>
      <c r="G84" s="2436">
        <v>45731</v>
      </c>
      <c r="H84" s="2426" t="s">
        <v>1786</v>
      </c>
      <c r="I84" s="2428">
        <v>6898005</v>
      </c>
      <c r="J84" s="2428">
        <v>0</v>
      </c>
      <c r="K84" s="2428">
        <v>0</v>
      </c>
      <c r="L84" s="2428">
        <f t="shared" si="19"/>
        <v>6898005</v>
      </c>
      <c r="M84" s="2427" t="s">
        <v>1767</v>
      </c>
      <c r="N84" s="2429">
        <v>1.9668000000000001E-2</v>
      </c>
      <c r="O84" s="2429">
        <v>1.7999999999999999E-2</v>
      </c>
      <c r="P84" s="1114"/>
      <c r="Q84" s="1114"/>
      <c r="R84" s="1114"/>
      <c r="S84" s="1160">
        <v>6898005</v>
      </c>
      <c r="T84" s="1149">
        <v>0</v>
      </c>
      <c r="U84" s="1149">
        <v>0</v>
      </c>
      <c r="V84" s="1149">
        <v>0</v>
      </c>
      <c r="W84" s="1161">
        <v>0</v>
      </c>
      <c r="X84" s="1443">
        <f>+L84+'[40]N16.4 Bonos CP'!K84</f>
        <v>20803206</v>
      </c>
      <c r="Y84" s="32">
        <f t="shared" si="20"/>
        <v>0</v>
      </c>
      <c r="Z84" s="32">
        <f t="shared" si="21"/>
        <v>0</v>
      </c>
      <c r="AA84" s="32">
        <f t="shared" si="22"/>
        <v>0</v>
      </c>
      <c r="AC84" s="1415">
        <f t="shared" si="23"/>
        <v>0</v>
      </c>
      <c r="AD84" s="1415">
        <f t="shared" si="23"/>
        <v>0</v>
      </c>
    </row>
    <row r="85" spans="1:30">
      <c r="A85" s="1114">
        <f t="shared" si="24"/>
        <v>12</v>
      </c>
      <c r="B85" s="2426" t="s">
        <v>1765</v>
      </c>
      <c r="C85" s="2427" t="s">
        <v>1259</v>
      </c>
      <c r="D85" s="2426" t="s">
        <v>1595</v>
      </c>
      <c r="E85" s="2426">
        <v>887</v>
      </c>
      <c r="F85" s="2426" t="s">
        <v>1797</v>
      </c>
      <c r="G85" s="2436">
        <v>52671</v>
      </c>
      <c r="H85" s="2426" t="s">
        <v>1786</v>
      </c>
      <c r="I85" s="2428">
        <v>0</v>
      </c>
      <c r="J85" s="2428">
        <v>0</v>
      </c>
      <c r="K85" s="2428">
        <v>73578720</v>
      </c>
      <c r="L85" s="2428">
        <f t="shared" si="19"/>
        <v>73578720</v>
      </c>
      <c r="M85" s="2427" t="s">
        <v>1767</v>
      </c>
      <c r="N85" s="2429">
        <v>2.1527000000000001E-2</v>
      </c>
      <c r="O85" s="2429">
        <v>2.5000000000000001E-2</v>
      </c>
      <c r="P85" s="1114"/>
      <c r="Q85" s="1114"/>
      <c r="R85" s="1114"/>
      <c r="S85" s="1160">
        <v>0</v>
      </c>
      <c r="T85" s="1149">
        <v>0</v>
      </c>
      <c r="U85" s="1149">
        <v>0</v>
      </c>
      <c r="V85" s="1149">
        <v>0</v>
      </c>
      <c r="W85" s="1161">
        <v>73578720</v>
      </c>
      <c r="X85" s="1443">
        <f>+L85+'[40]N16.4 Bonos CP'!K85</f>
        <v>74117005</v>
      </c>
      <c r="Y85" s="32">
        <f t="shared" si="20"/>
        <v>0</v>
      </c>
      <c r="Z85" s="32">
        <f t="shared" si="21"/>
        <v>0</v>
      </c>
      <c r="AA85" s="32">
        <f t="shared" si="22"/>
        <v>0</v>
      </c>
      <c r="AC85" s="1415">
        <f t="shared" si="23"/>
        <v>0</v>
      </c>
      <c r="AD85" s="1415">
        <f t="shared" si="23"/>
        <v>0</v>
      </c>
    </row>
    <row r="86" spans="1:30">
      <c r="A86" s="1114">
        <f t="shared" si="24"/>
        <v>13</v>
      </c>
      <c r="B86" s="2426" t="s">
        <v>1765</v>
      </c>
      <c r="C86" s="2427" t="s">
        <v>1259</v>
      </c>
      <c r="D86" s="2426" t="s">
        <v>1595</v>
      </c>
      <c r="E86" s="2426">
        <v>0</v>
      </c>
      <c r="F86" s="2426" t="s">
        <v>2120</v>
      </c>
      <c r="G86" s="2436">
        <v>50388</v>
      </c>
      <c r="H86" s="2426" t="s">
        <v>2121</v>
      </c>
      <c r="I86" s="2428">
        <v>0</v>
      </c>
      <c r="J86" s="2428">
        <v>0</v>
      </c>
      <c r="K86" s="2428">
        <v>11984200</v>
      </c>
      <c r="L86" s="2428">
        <f t="shared" si="19"/>
        <v>11984200</v>
      </c>
      <c r="M86" s="2427" t="s">
        <v>1767</v>
      </c>
      <c r="N86" s="2429">
        <v>7.078230901902538E-2</v>
      </c>
      <c r="O86" s="2429">
        <v>6.8199999999999997E-2</v>
      </c>
      <c r="P86" s="1114"/>
      <c r="Q86" s="1114"/>
      <c r="R86" s="1114"/>
      <c r="S86" s="1160">
        <v>0</v>
      </c>
      <c r="T86" s="1149">
        <v>0</v>
      </c>
      <c r="U86" s="1149">
        <v>0</v>
      </c>
      <c r="V86" s="1149">
        <v>0</v>
      </c>
      <c r="W86" s="1161">
        <v>11984200</v>
      </c>
      <c r="X86" s="1443">
        <f>+L86+'[40]N16.4 Bonos CP'!K86</f>
        <v>12025066</v>
      </c>
      <c r="Y86" s="32">
        <f t="shared" si="20"/>
        <v>0</v>
      </c>
      <c r="Z86" s="32">
        <f t="shared" si="21"/>
        <v>0</v>
      </c>
      <c r="AA86" s="32">
        <f t="shared" si="22"/>
        <v>0</v>
      </c>
      <c r="AC86" s="1415">
        <f t="shared" si="23"/>
        <v>0</v>
      </c>
      <c r="AD86" s="1415">
        <f t="shared" si="23"/>
        <v>0</v>
      </c>
    </row>
    <row r="87" spans="1:30">
      <c r="A87" s="1114">
        <v>14</v>
      </c>
      <c r="B87" s="2426" t="s">
        <v>1765</v>
      </c>
      <c r="C87" s="2427" t="s">
        <v>1259</v>
      </c>
      <c r="D87" s="2426" t="s">
        <v>1595</v>
      </c>
      <c r="E87" s="2426">
        <v>0</v>
      </c>
      <c r="F87" s="2426" t="s">
        <v>2122</v>
      </c>
      <c r="G87" s="2436">
        <v>50388</v>
      </c>
      <c r="H87" s="2426" t="s">
        <v>2123</v>
      </c>
      <c r="I87" s="2428">
        <v>0</v>
      </c>
      <c r="J87" s="2428">
        <v>0</v>
      </c>
      <c r="K87" s="2428">
        <v>31150000</v>
      </c>
      <c r="L87" s="2428">
        <f t="shared" si="19"/>
        <v>31150000</v>
      </c>
      <c r="M87" s="2427" t="s">
        <v>1767</v>
      </c>
      <c r="N87" s="2429">
        <v>2.3535014391485198E-2</v>
      </c>
      <c r="O87" s="2429">
        <v>2.1600000000000001E-2</v>
      </c>
      <c r="P87" s="1114"/>
      <c r="Q87" s="1114"/>
      <c r="R87" s="1114"/>
      <c r="S87" s="1160">
        <v>0</v>
      </c>
      <c r="T87" s="1149">
        <v>0</v>
      </c>
      <c r="U87" s="1149">
        <v>0</v>
      </c>
      <c r="V87" s="1149">
        <v>0</v>
      </c>
      <c r="W87" s="1161">
        <v>31150000</v>
      </c>
      <c r="X87" s="1443">
        <f>+L87+'[40]N16.4 Bonos CP'!K87</f>
        <v>31183642</v>
      </c>
      <c r="Y87" s="32">
        <f t="shared" si="20"/>
        <v>0</v>
      </c>
      <c r="Z87" s="32">
        <f t="shared" si="21"/>
        <v>0</v>
      </c>
      <c r="AA87" s="32">
        <f t="shared" si="22"/>
        <v>0</v>
      </c>
      <c r="AC87" s="1415">
        <f t="shared" si="23"/>
        <v>0</v>
      </c>
      <c r="AD87" s="1415">
        <f t="shared" si="23"/>
        <v>0</v>
      </c>
    </row>
    <row r="88" spans="1:30" hidden="1">
      <c r="A88" s="1114">
        <v>15</v>
      </c>
      <c r="B88" s="2426"/>
      <c r="C88" s="2427"/>
      <c r="D88" s="2426"/>
      <c r="E88" s="2426"/>
      <c r="F88" s="2426"/>
      <c r="G88" s="2436"/>
      <c r="H88" s="2426"/>
      <c r="I88" s="2428"/>
      <c r="J88" s="2428"/>
      <c r="K88" s="2428"/>
      <c r="L88" s="2428">
        <f t="shared" si="19"/>
        <v>0</v>
      </c>
      <c r="M88" s="2427"/>
      <c r="N88" s="2429"/>
      <c r="O88" s="2429"/>
      <c r="P88" s="1114"/>
      <c r="Q88" s="1114"/>
      <c r="R88" s="1114"/>
      <c r="S88" s="1163"/>
      <c r="T88" s="1164"/>
      <c r="U88" s="1164"/>
      <c r="V88" s="1164"/>
      <c r="W88" s="1164"/>
      <c r="X88" s="1165"/>
      <c r="Y88" s="32">
        <f t="shared" si="20"/>
        <v>0</v>
      </c>
      <c r="Z88" s="32">
        <f t="shared" si="21"/>
        <v>0</v>
      </c>
      <c r="AA88" s="32">
        <f t="shared" si="22"/>
        <v>0</v>
      </c>
      <c r="AC88" s="1415">
        <f t="shared" si="23"/>
        <v>0</v>
      </c>
      <c r="AD88" s="1415">
        <f t="shared" si="23"/>
        <v>0</v>
      </c>
    </row>
    <row r="89" spans="1:30" ht="12.75" thickBot="1">
      <c r="A89" s="1114"/>
      <c r="B89" s="1144" t="s">
        <v>1265</v>
      </c>
      <c r="C89" s="1145"/>
      <c r="D89" s="1145"/>
      <c r="E89" s="1145"/>
      <c r="F89" s="1145"/>
      <c r="G89" s="1145"/>
      <c r="H89" s="1145"/>
      <c r="I89" s="1146">
        <f>SUM(I74:I88)</f>
        <v>6898005</v>
      </c>
      <c r="J89" s="1146">
        <f>SUM(J74:J88)</f>
        <v>0</v>
      </c>
      <c r="K89" s="1146">
        <f>SUM(K74:K88)</f>
        <v>819389696</v>
      </c>
      <c r="L89" s="1146">
        <f>SUM(L74:L88)</f>
        <v>826287701</v>
      </c>
      <c r="M89" s="1145"/>
      <c r="N89" s="1145"/>
      <c r="O89" s="1154"/>
      <c r="P89" s="1117"/>
      <c r="Q89" s="1117"/>
      <c r="R89" s="1117"/>
      <c r="S89" s="1166">
        <f t="shared" ref="S89:X89" si="25">SUM(S74:S88)</f>
        <v>6898005</v>
      </c>
      <c r="T89" s="1146">
        <f t="shared" si="25"/>
        <v>0</v>
      </c>
      <c r="U89" s="1146">
        <f t="shared" si="25"/>
        <v>0</v>
      </c>
      <c r="V89" s="1146">
        <f t="shared" si="25"/>
        <v>0</v>
      </c>
      <c r="W89" s="1146">
        <f t="shared" si="25"/>
        <v>819389696</v>
      </c>
      <c r="X89" s="1143">
        <f t="shared" si="25"/>
        <v>846991120</v>
      </c>
    </row>
  </sheetData>
  <mergeCells count="48">
    <mergeCell ref="S49:X50"/>
    <mergeCell ref="S70:X71"/>
    <mergeCell ref="B5:B7"/>
    <mergeCell ref="C5:C7"/>
    <mergeCell ref="D5:D7"/>
    <mergeCell ref="E5:E7"/>
    <mergeCell ref="F5:F7"/>
    <mergeCell ref="B26:B28"/>
    <mergeCell ref="C26:C28"/>
    <mergeCell ref="D26:D28"/>
    <mergeCell ref="E26:E28"/>
    <mergeCell ref="F26:F28"/>
    <mergeCell ref="E50:E52"/>
    <mergeCell ref="F50:F52"/>
    <mergeCell ref="O50:O51"/>
    <mergeCell ref="O5:O6"/>
    <mergeCell ref="G26:G28"/>
    <mergeCell ref="H26:H28"/>
    <mergeCell ref="I26:L26"/>
    <mergeCell ref="G5:G7"/>
    <mergeCell ref="H5:H7"/>
    <mergeCell ref="I5:L5"/>
    <mergeCell ref="M5:M7"/>
    <mergeCell ref="N5:N6"/>
    <mergeCell ref="S4:X5"/>
    <mergeCell ref="S25:X26"/>
    <mergeCell ref="B71:B73"/>
    <mergeCell ref="C71:C73"/>
    <mergeCell ref="D71:D73"/>
    <mergeCell ref="M26:M28"/>
    <mergeCell ref="N26:N27"/>
    <mergeCell ref="O26:O27"/>
    <mergeCell ref="G50:G52"/>
    <mergeCell ref="H50:H52"/>
    <mergeCell ref="I50:L50"/>
    <mergeCell ref="M50:M52"/>
    <mergeCell ref="N50:N51"/>
    <mergeCell ref="B50:B52"/>
    <mergeCell ref="C50:C52"/>
    <mergeCell ref="D50:D52"/>
    <mergeCell ref="M71:M73"/>
    <mergeCell ref="N71:N72"/>
    <mergeCell ref="O71:O72"/>
    <mergeCell ref="E71:E73"/>
    <mergeCell ref="F71:F73"/>
    <mergeCell ref="G71:G73"/>
    <mergeCell ref="H71:H73"/>
    <mergeCell ref="I71:L71"/>
  </mergeCells>
  <pageMargins left="0.7" right="0.7" top="0.75" bottom="0.75" header="0.3" footer="0.3"/>
  <pageSetup orientation="portrait" horizontalDpi="4294967293"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B2:I49"/>
  <sheetViews>
    <sheetView showGridLines="0" topLeftCell="A11" zoomScaleNormal="100" workbookViewId="0">
      <selection activeCell="B4" sqref="B4:B5"/>
    </sheetView>
  </sheetViews>
  <sheetFormatPr baseColWidth="10" defaultColWidth="11.5703125" defaultRowHeight="12" outlineLevelCol="1"/>
  <cols>
    <col min="1" max="1" width="11.5703125" style="157"/>
    <col min="2" max="2" width="40.7109375" style="157" customWidth="1"/>
    <col min="3" max="3" width="14.140625" style="157" bestFit="1" customWidth="1"/>
    <col min="4" max="4" width="17.7109375" style="157" customWidth="1"/>
    <col min="5" max="5" width="16.7109375" style="157" customWidth="1"/>
    <col min="6" max="6" width="15.140625" style="157" customWidth="1"/>
    <col min="7" max="7" width="14.85546875" style="157" hidden="1" customWidth="1" outlineLevel="1"/>
    <col min="8" max="8" width="15.28515625" style="157" customWidth="1" collapsed="1"/>
    <col min="9" max="9" width="14.85546875" style="157" customWidth="1"/>
    <col min="10" max="16384" width="11.5703125" style="157"/>
  </cols>
  <sheetData>
    <row r="2" spans="2:9">
      <c r="B2" s="740" t="s">
        <v>1833</v>
      </c>
      <c r="C2" s="331"/>
      <c r="D2" s="331"/>
      <c r="E2" s="331"/>
      <c r="F2" s="331"/>
      <c r="G2" s="331"/>
      <c r="H2" s="331"/>
    </row>
    <row r="3" spans="2:9">
      <c r="B3" s="331"/>
      <c r="C3" s="331"/>
      <c r="D3" s="331"/>
      <c r="E3" s="331"/>
      <c r="F3" s="331"/>
      <c r="G3" s="331"/>
      <c r="H3" s="331"/>
    </row>
    <row r="4" spans="2:9" ht="36">
      <c r="B4" s="2904" t="s">
        <v>1726</v>
      </c>
      <c r="C4" s="1993" t="s">
        <v>2589</v>
      </c>
      <c r="D4" s="1170" t="s">
        <v>1834</v>
      </c>
      <c r="E4" s="1170" t="s">
        <v>1835</v>
      </c>
      <c r="F4" s="1170" t="s">
        <v>1836</v>
      </c>
      <c r="G4" s="224" t="s">
        <v>1477</v>
      </c>
      <c r="H4" s="1993" t="s">
        <v>2666</v>
      </c>
    </row>
    <row r="5" spans="2:9">
      <c r="B5" s="2904"/>
      <c r="C5" s="159" t="s">
        <v>967</v>
      </c>
      <c r="D5" s="159" t="s">
        <v>967</v>
      </c>
      <c r="E5" s="159" t="s">
        <v>967</v>
      </c>
      <c r="F5" s="159" t="s">
        <v>967</v>
      </c>
      <c r="G5" s="159" t="s">
        <v>967</v>
      </c>
      <c r="H5" s="159" t="s">
        <v>967</v>
      </c>
    </row>
    <row r="6" spans="2:9">
      <c r="B6" s="1615" t="s">
        <v>1129</v>
      </c>
      <c r="C6" s="1616">
        <v>107083857</v>
      </c>
      <c r="D6" s="1616">
        <v>0</v>
      </c>
      <c r="E6" s="1616">
        <v>-71424891</v>
      </c>
      <c r="F6" s="1616">
        <v>8930388</v>
      </c>
      <c r="G6" s="1616"/>
      <c r="H6" s="1616">
        <f>SUM(C6:G6)</f>
        <v>44589354</v>
      </c>
      <c r="I6" s="209">
        <f>+H6-'N16.3 Clases Instrum. Finan.'!E23</f>
        <v>-5388247</v>
      </c>
    </row>
    <row r="7" spans="2:9">
      <c r="B7" s="1615" t="s">
        <v>1812</v>
      </c>
      <c r="C7" s="1616">
        <v>20758965</v>
      </c>
      <c r="D7" s="1616">
        <v>0</v>
      </c>
      <c r="E7" s="1616">
        <v>-6933594</v>
      </c>
      <c r="F7" s="1616">
        <v>7363277</v>
      </c>
      <c r="G7" s="1616"/>
      <c r="H7" s="1616">
        <f>SUM(C7:G7)</f>
        <v>21188648</v>
      </c>
      <c r="I7" s="209">
        <f>+H7-'N16.3 Clases Instrum. Finan.'!E24-'N16.3 Clases Instrum. Finan.'!E25</f>
        <v>4043928</v>
      </c>
    </row>
    <row r="8" spans="2:9">
      <c r="B8" s="1615" t="s">
        <v>1821</v>
      </c>
      <c r="C8" s="1616">
        <v>27573979</v>
      </c>
      <c r="D8" s="1616">
        <v>0</v>
      </c>
      <c r="E8" s="1616">
        <v>-21398213</v>
      </c>
      <c r="F8" s="1616">
        <v>17359873</v>
      </c>
      <c r="G8" s="1616"/>
      <c r="H8" s="1616">
        <f>SUM(C8:G8)</f>
        <v>23535639</v>
      </c>
      <c r="I8" s="209">
        <f>+H8-'N16.3 Clases Instrum. Finan.'!E26</f>
        <v>23375513</v>
      </c>
    </row>
    <row r="9" spans="2:9">
      <c r="B9" s="1615" t="s">
        <v>2314</v>
      </c>
      <c r="C9" s="1616">
        <v>0</v>
      </c>
      <c r="D9" s="1616">
        <v>0</v>
      </c>
      <c r="E9" s="1616">
        <v>0</v>
      </c>
      <c r="F9" s="1616">
        <v>158229</v>
      </c>
      <c r="G9" s="1616"/>
      <c r="H9" s="1616">
        <f>SUM(C9:G9)</f>
        <v>158229</v>
      </c>
      <c r="I9" s="209">
        <f>+H9-'N16.3 Clases Instrum. Finan.'!E27</f>
        <v>-73055</v>
      </c>
    </row>
    <row r="10" spans="2:9">
      <c r="B10" s="1617" t="s">
        <v>1737</v>
      </c>
      <c r="C10" s="1621">
        <f t="shared" ref="C10:H10" si="0">+SUM(C6:C9)</f>
        <v>155416801</v>
      </c>
      <c r="D10" s="1621">
        <f t="shared" si="0"/>
        <v>0</v>
      </c>
      <c r="E10" s="1621">
        <f t="shared" si="0"/>
        <v>-99756698</v>
      </c>
      <c r="F10" s="1621">
        <f t="shared" si="0"/>
        <v>33811767</v>
      </c>
      <c r="G10" s="1621">
        <f t="shared" si="0"/>
        <v>0</v>
      </c>
      <c r="H10" s="1621">
        <f t="shared" si="0"/>
        <v>89471870</v>
      </c>
      <c r="I10" s="209">
        <f>+H10-'N16.3 Clases Instrum. Finan.'!E30</f>
        <v>40682</v>
      </c>
    </row>
    <row r="11" spans="2:9">
      <c r="B11" s="1615" t="s">
        <v>1838</v>
      </c>
      <c r="C11" s="1616">
        <v>1756478</v>
      </c>
      <c r="D11" s="1616">
        <v>0</v>
      </c>
      <c r="E11" s="1616">
        <v>-929049</v>
      </c>
      <c r="F11" s="1616">
        <f>1001711-3566</f>
        <v>998145</v>
      </c>
      <c r="G11" s="1616"/>
      <c r="H11" s="1616">
        <f>SUM(C11:G11)</f>
        <v>1825574</v>
      </c>
      <c r="I11" s="209">
        <f>+H11-'N16.3 Clases Instrum. Finan.'!E31</f>
        <v>70107</v>
      </c>
    </row>
    <row r="12" spans="2:9">
      <c r="B12" s="1617" t="s">
        <v>1839</v>
      </c>
      <c r="C12" s="1621">
        <f t="shared" ref="C12:H12" si="1">+C11</f>
        <v>1756478</v>
      </c>
      <c r="D12" s="1621">
        <f t="shared" si="1"/>
        <v>0</v>
      </c>
      <c r="E12" s="1621">
        <f t="shared" si="1"/>
        <v>-929049</v>
      </c>
      <c r="F12" s="1621">
        <f t="shared" si="1"/>
        <v>998145</v>
      </c>
      <c r="G12" s="1621">
        <f t="shared" si="1"/>
        <v>0</v>
      </c>
      <c r="H12" s="1621">
        <f t="shared" si="1"/>
        <v>1825574</v>
      </c>
    </row>
    <row r="13" spans="2:9">
      <c r="B13" s="1619" t="s">
        <v>2632</v>
      </c>
      <c r="C13" s="1622">
        <f t="shared" ref="C13:H13" si="2">+C10+C12</f>
        <v>157173279</v>
      </c>
      <c r="D13" s="1622">
        <f t="shared" si="2"/>
        <v>0</v>
      </c>
      <c r="E13" s="1622">
        <f t="shared" si="2"/>
        <v>-100685747</v>
      </c>
      <c r="F13" s="1622">
        <f t="shared" si="2"/>
        <v>34809912</v>
      </c>
      <c r="G13" s="1622">
        <f t="shared" si="2"/>
        <v>0</v>
      </c>
      <c r="H13" s="1622">
        <f t="shared" si="2"/>
        <v>91297444</v>
      </c>
    </row>
    <row r="14" spans="2:9" ht="12.75" thickBot="1">
      <c r="B14" s="331"/>
      <c r="C14" s="331"/>
      <c r="D14" s="331"/>
      <c r="E14" s="331"/>
      <c r="F14" s="331"/>
      <c r="G14" s="331"/>
      <c r="H14" s="331"/>
    </row>
    <row r="15" spans="2:9" ht="48">
      <c r="B15" s="2905" t="s">
        <v>1734</v>
      </c>
      <c r="C15" s="1511" t="str">
        <f>+C4</f>
        <v>Saldo inicial 
01-01-2024</v>
      </c>
      <c r="D15" s="1494" t="s">
        <v>1834</v>
      </c>
      <c r="E15" s="1494" t="s">
        <v>1835</v>
      </c>
      <c r="F15" s="1494" t="s">
        <v>1836</v>
      </c>
      <c r="G15" s="1495" t="s">
        <v>1477</v>
      </c>
      <c r="H15" s="1511" t="s">
        <v>2488</v>
      </c>
    </row>
    <row r="16" spans="2:9">
      <c r="B16" s="2906"/>
      <c r="C16" s="1496" t="s">
        <v>967</v>
      </c>
      <c r="D16" s="1496" t="s">
        <v>967</v>
      </c>
      <c r="E16" s="1496" t="s">
        <v>967</v>
      </c>
      <c r="F16" s="1496" t="s">
        <v>967</v>
      </c>
      <c r="G16" s="1496" t="s">
        <v>967</v>
      </c>
      <c r="H16" s="1497" t="s">
        <v>967</v>
      </c>
    </row>
    <row r="17" spans="2:9">
      <c r="B17" s="1615" t="s">
        <v>1129</v>
      </c>
      <c r="C17" s="1616">
        <f>+H42</f>
        <v>136240440</v>
      </c>
      <c r="D17" s="1616">
        <v>30000000</v>
      </c>
      <c r="E17" s="1616">
        <v>0</v>
      </c>
      <c r="F17" s="1616">
        <v>-9626911</v>
      </c>
      <c r="G17" s="1616"/>
      <c r="H17" s="1616">
        <f t="shared" ref="H17:H22" si="3">SUM(C17:G17)</f>
        <v>156613529</v>
      </c>
      <c r="I17" s="209">
        <f>+H17-'N16.3 Clases Instrum. Finan.'!E44</f>
        <v>32734622</v>
      </c>
    </row>
    <row r="18" spans="2:9">
      <c r="B18" s="1615" t="s">
        <v>1812</v>
      </c>
      <c r="C18" s="1616">
        <f>+H43</f>
        <v>828047742</v>
      </c>
      <c r="D18" s="1616">
        <v>101421000</v>
      </c>
      <c r="E18" s="1616">
        <v>0</v>
      </c>
      <c r="F18" s="1616">
        <v>10909814</v>
      </c>
      <c r="G18" s="1616"/>
      <c r="H18" s="1616">
        <f t="shared" si="3"/>
        <v>940378556</v>
      </c>
      <c r="I18" s="209">
        <f>+H18-'N16.4 Bonos LP'!L23</f>
        <v>-10746441</v>
      </c>
    </row>
    <row r="19" spans="2:9">
      <c r="B19" s="1615" t="s">
        <v>1821</v>
      </c>
      <c r="C19" s="1616">
        <f>+H44</f>
        <v>155029889</v>
      </c>
      <c r="D19" s="1616">
        <v>9047552</v>
      </c>
      <c r="E19" s="1616">
        <v>0</v>
      </c>
      <c r="F19" s="1616">
        <v>-13850729</v>
      </c>
      <c r="G19" s="1616"/>
      <c r="H19" s="1616">
        <f t="shared" si="3"/>
        <v>150226712</v>
      </c>
      <c r="I19" s="209">
        <f>+H19-'N16.3 Clases Instrum. Finan.'!E49</f>
        <v>2896954</v>
      </c>
    </row>
    <row r="20" spans="2:9">
      <c r="B20" s="1615" t="s">
        <v>2128</v>
      </c>
      <c r="C20" s="1616">
        <f>+H45</f>
        <v>5742826</v>
      </c>
      <c r="D20" s="1616">
        <v>0</v>
      </c>
      <c r="E20" s="1616">
        <v>0</v>
      </c>
      <c r="F20" s="1616">
        <v>1613096</v>
      </c>
      <c r="G20" s="1616"/>
      <c r="H20" s="1616">
        <f t="shared" si="3"/>
        <v>7355922</v>
      </c>
      <c r="I20" s="209"/>
    </row>
    <row r="21" spans="2:9">
      <c r="B21" s="1617" t="s">
        <v>1737</v>
      </c>
      <c r="C21" s="1618">
        <f t="shared" ref="C21:H21" si="4">SUM(C17:C20)</f>
        <v>1125060897</v>
      </c>
      <c r="D21" s="1618">
        <f t="shared" si="4"/>
        <v>140468552</v>
      </c>
      <c r="E21" s="1618">
        <f t="shared" si="4"/>
        <v>0</v>
      </c>
      <c r="F21" s="1618">
        <f t="shared" si="4"/>
        <v>-10954730</v>
      </c>
      <c r="G21" s="1618">
        <f t="shared" si="4"/>
        <v>0</v>
      </c>
      <c r="H21" s="1618">
        <f t="shared" si="4"/>
        <v>1254574719</v>
      </c>
    </row>
    <row r="22" spans="2:9">
      <c r="B22" s="1615" t="s">
        <v>1838</v>
      </c>
      <c r="C22" s="1616">
        <f>+H47</f>
        <v>2762179</v>
      </c>
      <c r="D22" s="1616">
        <v>878627</v>
      </c>
      <c r="E22" s="1616">
        <v>-1682</v>
      </c>
      <c r="F22" s="1616">
        <v>-1001710</v>
      </c>
      <c r="G22" s="1616"/>
      <c r="H22" s="1616">
        <f t="shared" si="3"/>
        <v>2637414</v>
      </c>
      <c r="I22" s="209">
        <f>+H22-'N16.3 Clases Instrum. Finan.'!E52</f>
        <v>346392</v>
      </c>
    </row>
    <row r="23" spans="2:9">
      <c r="B23" s="1617" t="s">
        <v>1839</v>
      </c>
      <c r="C23" s="1618">
        <f t="shared" ref="C23:H23" si="5">+C22</f>
        <v>2762179</v>
      </c>
      <c r="D23" s="1618">
        <f t="shared" si="5"/>
        <v>878627</v>
      </c>
      <c r="E23" s="1618">
        <f t="shared" si="5"/>
        <v>-1682</v>
      </c>
      <c r="F23" s="1618">
        <f t="shared" si="5"/>
        <v>-1001710</v>
      </c>
      <c r="G23" s="1618">
        <f t="shared" si="5"/>
        <v>0</v>
      </c>
      <c r="H23" s="1618">
        <f t="shared" si="5"/>
        <v>2637414</v>
      </c>
      <c r="I23" s="209">
        <f>+H23-'N16.3 Clases Instrum. Finan.'!E53</f>
        <v>346392</v>
      </c>
    </row>
    <row r="24" spans="2:9">
      <c r="B24" s="1619" t="s">
        <v>2629</v>
      </c>
      <c r="C24" s="1620">
        <f t="shared" ref="C24:H24" si="6">+C23+C21</f>
        <v>1127823076</v>
      </c>
      <c r="D24" s="1620">
        <f t="shared" si="6"/>
        <v>141347179</v>
      </c>
      <c r="E24" s="1620">
        <f t="shared" si="6"/>
        <v>-1682</v>
      </c>
      <c r="F24" s="1620">
        <f t="shared" si="6"/>
        <v>-11956440</v>
      </c>
      <c r="G24" s="1620">
        <f t="shared" si="6"/>
        <v>0</v>
      </c>
      <c r="H24" s="1620">
        <f t="shared" si="6"/>
        <v>1257212133</v>
      </c>
      <c r="I24" s="209"/>
    </row>
    <row r="27" spans="2:9">
      <c r="B27" s="543" t="s">
        <v>1840</v>
      </c>
    </row>
    <row r="28" spans="2:9" ht="12.75" thickBot="1"/>
    <row r="29" spans="2:9" ht="36">
      <c r="B29" s="2907" t="s">
        <v>1726</v>
      </c>
      <c r="C29" s="1494" t="s">
        <v>2630</v>
      </c>
      <c r="D29" s="741" t="s">
        <v>1834</v>
      </c>
      <c r="E29" s="741" t="s">
        <v>1835</v>
      </c>
      <c r="F29" s="741" t="s">
        <v>1836</v>
      </c>
      <c r="G29" s="742" t="s">
        <v>1477</v>
      </c>
      <c r="H29" s="1605" t="s">
        <v>2488</v>
      </c>
    </row>
    <row r="30" spans="2:9">
      <c r="B30" s="2908"/>
      <c r="C30" s="159" t="s">
        <v>967</v>
      </c>
      <c r="D30" s="159" t="s">
        <v>967</v>
      </c>
      <c r="E30" s="159" t="s">
        <v>967</v>
      </c>
      <c r="F30" s="159" t="s">
        <v>967</v>
      </c>
      <c r="G30" s="159" t="s">
        <v>967</v>
      </c>
      <c r="H30" s="743" t="s">
        <v>967</v>
      </c>
    </row>
    <row r="31" spans="2:9" ht="15" customHeight="1">
      <c r="B31" s="746" t="s">
        <v>1129</v>
      </c>
      <c r="C31" s="1273">
        <v>23076961</v>
      </c>
      <c r="D31" s="1273">
        <v>0</v>
      </c>
      <c r="E31" s="1273">
        <v>-19349781</v>
      </c>
      <c r="F31" s="1273">
        <v>103356677</v>
      </c>
      <c r="G31" s="1273"/>
      <c r="H31" s="1273">
        <v>107083857</v>
      </c>
      <c r="I31" s="209">
        <f>+H31-'N16.3 Clases Instrum. Finan.'!F23</f>
        <v>0</v>
      </c>
    </row>
    <row r="32" spans="2:9" ht="15" customHeight="1">
      <c r="B32" s="746" t="s">
        <v>1812</v>
      </c>
      <c r="C32" s="1273">
        <v>24284209</v>
      </c>
      <c r="D32" s="1273">
        <v>0</v>
      </c>
      <c r="E32" s="1273">
        <v>-17862043</v>
      </c>
      <c r="F32" s="1273">
        <v>14336799</v>
      </c>
      <c r="G32" s="1273"/>
      <c r="H32" s="1273">
        <v>20758965</v>
      </c>
      <c r="I32" s="209">
        <f>+H32-'N16.4 Bonos CP'!K68</f>
        <v>0</v>
      </c>
    </row>
    <row r="33" spans="2:9" ht="15" customHeight="1">
      <c r="B33" s="746" t="s">
        <v>1821</v>
      </c>
      <c r="C33" s="1273">
        <v>26950978</v>
      </c>
      <c r="D33" s="1273">
        <v>0</v>
      </c>
      <c r="E33" s="1273">
        <v>-37929596</v>
      </c>
      <c r="F33" s="1273">
        <v>38552597</v>
      </c>
      <c r="G33" s="1273"/>
      <c r="H33" s="1273">
        <v>27573979</v>
      </c>
      <c r="I33" s="209">
        <f>+H33-'N16.3 Clases Instrum. Finan.'!F26</f>
        <v>27573979</v>
      </c>
    </row>
    <row r="34" spans="2:9" ht="15" customHeight="1">
      <c r="B34" s="746" t="s">
        <v>1837</v>
      </c>
      <c r="C34" s="1273">
        <v>34991</v>
      </c>
      <c r="D34" s="1273">
        <v>0</v>
      </c>
      <c r="E34" s="1273">
        <v>-34991</v>
      </c>
      <c r="F34" s="1273">
        <v>0</v>
      </c>
      <c r="G34" s="1273"/>
      <c r="H34" s="1273">
        <v>0</v>
      </c>
      <c r="I34" s="209">
        <f>+I9-'N16.3 Clases Instrum. Finan.'!F27</f>
        <v>-73055</v>
      </c>
    </row>
    <row r="35" spans="2:9" ht="15" customHeight="1">
      <c r="B35" s="747" t="s">
        <v>1737</v>
      </c>
      <c r="C35" s="745">
        <f>+SUM(C31:C34)</f>
        <v>74347139</v>
      </c>
      <c r="D35" s="745">
        <f>+SUM(D31:D34)</f>
        <v>0</v>
      </c>
      <c r="E35" s="745">
        <f>+SUM(E31:E34)</f>
        <v>-75176411</v>
      </c>
      <c r="F35" s="745">
        <f>+SUM(F31:F34)</f>
        <v>156246073</v>
      </c>
      <c r="G35" s="745">
        <f>+SUM(G31:G34)</f>
        <v>0</v>
      </c>
      <c r="H35" s="745">
        <f>SUM(C35:F35)</f>
        <v>155416801</v>
      </c>
      <c r="I35" s="209">
        <f>+H35-'N16.3 Clases Instrum. Finan.'!F30</f>
        <v>0</v>
      </c>
    </row>
    <row r="36" spans="2:9" ht="15" customHeight="1">
      <c r="B36" s="746" t="s">
        <v>1838</v>
      </c>
      <c r="C36" s="1273">
        <f>1394430+3566</f>
        <v>1397996</v>
      </c>
      <c r="D36" s="1273">
        <v>0</v>
      </c>
      <c r="E36" s="1273">
        <v>-1786470</v>
      </c>
      <c r="F36" s="1273">
        <v>2144952</v>
      </c>
      <c r="G36" s="667"/>
      <c r="H36" s="1273">
        <f>SUM(C36:G36)</f>
        <v>1756478</v>
      </c>
      <c r="I36" s="209">
        <f>+H36-'N16.3 Clases Instrum. Finan.'!F31</f>
        <v>0</v>
      </c>
    </row>
    <row r="37" spans="2:9" ht="15" customHeight="1">
      <c r="B37" s="747" t="s">
        <v>1839</v>
      </c>
      <c r="C37" s="745">
        <f t="shared" ref="C37:H37" si="7">+C36</f>
        <v>1397996</v>
      </c>
      <c r="D37" s="745">
        <f t="shared" si="7"/>
        <v>0</v>
      </c>
      <c r="E37" s="745">
        <f t="shared" si="7"/>
        <v>-1786470</v>
      </c>
      <c r="F37" s="745">
        <f t="shared" si="7"/>
        <v>2144952</v>
      </c>
      <c r="G37" s="745">
        <f t="shared" si="7"/>
        <v>0</v>
      </c>
      <c r="H37" s="745">
        <f t="shared" si="7"/>
        <v>1756478</v>
      </c>
    </row>
    <row r="38" spans="2:9" ht="12.75" thickBot="1">
      <c r="B38" s="1619" t="s">
        <v>2632</v>
      </c>
      <c r="C38" s="744">
        <f>+C35+C37</f>
        <v>75745135</v>
      </c>
      <c r="D38" s="744">
        <f>+D35+D37</f>
        <v>0</v>
      </c>
      <c r="E38" s="744">
        <f>+E35+E37</f>
        <v>-76962881</v>
      </c>
      <c r="F38" s="744">
        <f>+F35+F37</f>
        <v>158391025</v>
      </c>
      <c r="G38" s="744">
        <f>+G35+G37</f>
        <v>0</v>
      </c>
      <c r="H38" s="745">
        <f>+H37+H35</f>
        <v>157173279</v>
      </c>
    </row>
    <row r="39" spans="2:9" ht="12.75" thickBot="1">
      <c r="B39" s="331"/>
      <c r="C39" s="331"/>
      <c r="D39" s="331"/>
      <c r="E39" s="331"/>
      <c r="F39" s="331"/>
      <c r="G39" s="331"/>
      <c r="H39" s="331"/>
    </row>
    <row r="40" spans="2:9" ht="36">
      <c r="B40" s="2907" t="s">
        <v>1734</v>
      </c>
      <c r="C40" s="1494" t="str">
        <f>+C29</f>
        <v>Saldo inicial 
01-01-2023</v>
      </c>
      <c r="D40" s="741" t="s">
        <v>1834</v>
      </c>
      <c r="E40" s="741" t="s">
        <v>1835</v>
      </c>
      <c r="F40" s="741" t="s">
        <v>1836</v>
      </c>
      <c r="G40" s="742" t="s">
        <v>1477</v>
      </c>
      <c r="H40" s="1605" t="s">
        <v>2488</v>
      </c>
    </row>
    <row r="41" spans="2:9">
      <c r="B41" s="2908"/>
      <c r="C41" s="159" t="s">
        <v>967</v>
      </c>
      <c r="D41" s="159" t="s">
        <v>967</v>
      </c>
      <c r="E41" s="159" t="s">
        <v>967</v>
      </c>
      <c r="F41" s="159" t="s">
        <v>967</v>
      </c>
      <c r="G41" s="159" t="s">
        <v>967</v>
      </c>
      <c r="H41" s="743" t="s">
        <v>967</v>
      </c>
    </row>
    <row r="42" spans="2:9">
      <c r="B42" s="746" t="s">
        <v>1129</v>
      </c>
      <c r="C42" s="667">
        <v>239775469</v>
      </c>
      <c r="D42" s="667">
        <v>0</v>
      </c>
      <c r="E42" s="667">
        <v>0</v>
      </c>
      <c r="F42" s="667">
        <v>-103535029</v>
      </c>
      <c r="G42" s="667"/>
      <c r="H42" s="667">
        <v>136240440</v>
      </c>
      <c r="I42" s="209">
        <f>-'N16.3 Clases Instrum. Finan.'!F44+H42</f>
        <v>0</v>
      </c>
    </row>
    <row r="43" spans="2:9">
      <c r="B43" s="746" t="s">
        <v>1812</v>
      </c>
      <c r="C43" s="667">
        <v>806657594</v>
      </c>
      <c r="D43" s="667">
        <v>0</v>
      </c>
      <c r="E43" s="667">
        <v>0</v>
      </c>
      <c r="F43" s="667">
        <v>21390148</v>
      </c>
      <c r="G43" s="667"/>
      <c r="H43" s="667">
        <v>828047742</v>
      </c>
      <c r="I43" s="209">
        <f>+H43-'N16.3 Clases Instrum. Finan.'!F45-'N16.3 Clases Instrum. Finan.'!F46-'N16.3 Clases Instrum. Finan.'!F47</f>
        <v>0</v>
      </c>
    </row>
    <row r="44" spans="2:9">
      <c r="B44" s="746" t="s">
        <v>1821</v>
      </c>
      <c r="C44" s="667">
        <v>168175125</v>
      </c>
      <c r="D44" s="667">
        <v>11415588</v>
      </c>
      <c r="E44" s="667">
        <v>0</v>
      </c>
      <c r="F44" s="667">
        <v>-24560824</v>
      </c>
      <c r="G44" s="667"/>
      <c r="H44" s="667">
        <v>155029889</v>
      </c>
      <c r="I44" s="209">
        <f>+H44-'N16.3 Clases Instrum. Finan.'!F49</f>
        <v>0</v>
      </c>
    </row>
    <row r="45" spans="2:9">
      <c r="B45" s="746" t="s">
        <v>2314</v>
      </c>
      <c r="C45" s="667">
        <v>8297799</v>
      </c>
      <c r="D45" s="667">
        <v>0</v>
      </c>
      <c r="E45" s="667">
        <v>0</v>
      </c>
      <c r="F45" s="667">
        <v>-2554973</v>
      </c>
      <c r="G45" s="667"/>
      <c r="H45" s="667">
        <v>5742826</v>
      </c>
      <c r="I45" s="209">
        <f>+H45-'N16.3 Clases Instrum. Finan.'!F50</f>
        <v>0</v>
      </c>
    </row>
    <row r="46" spans="2:9">
      <c r="B46" s="747" t="s">
        <v>1737</v>
      </c>
      <c r="C46" s="745">
        <f t="shared" ref="C46:H46" si="8">+SUM(C42:C45)</f>
        <v>1222905987</v>
      </c>
      <c r="D46" s="745">
        <f t="shared" si="8"/>
        <v>11415588</v>
      </c>
      <c r="E46" s="745">
        <f t="shared" si="8"/>
        <v>0</v>
      </c>
      <c r="F46" s="745">
        <f t="shared" si="8"/>
        <v>-109260678</v>
      </c>
      <c r="G46" s="745">
        <f t="shared" si="8"/>
        <v>0</v>
      </c>
      <c r="H46" s="745">
        <f t="shared" si="8"/>
        <v>1125060897</v>
      </c>
    </row>
    <row r="47" spans="2:9">
      <c r="B47" s="746" t="s">
        <v>1838</v>
      </c>
      <c r="C47" s="667">
        <v>2667950</v>
      </c>
      <c r="D47" s="667">
        <v>2347729</v>
      </c>
      <c r="E47" s="667">
        <v>-56326</v>
      </c>
      <c r="F47" s="667">
        <v>-2197174</v>
      </c>
      <c r="G47" s="667"/>
      <c r="H47" s="667">
        <v>2762179</v>
      </c>
      <c r="I47" s="209">
        <f>+H47-'N16.3 Clases Instrum. Finan.'!F52</f>
        <v>0</v>
      </c>
    </row>
    <row r="48" spans="2:9">
      <c r="B48" s="747" t="s">
        <v>1839</v>
      </c>
      <c r="C48" s="745">
        <f t="shared" ref="C48:H48" si="9">+C47</f>
        <v>2667950</v>
      </c>
      <c r="D48" s="745">
        <f t="shared" si="9"/>
        <v>2347729</v>
      </c>
      <c r="E48" s="745">
        <f t="shared" si="9"/>
        <v>-56326</v>
      </c>
      <c r="F48" s="745">
        <f t="shared" si="9"/>
        <v>-2197174</v>
      </c>
      <c r="G48" s="745">
        <f t="shared" si="9"/>
        <v>0</v>
      </c>
      <c r="H48" s="745">
        <f t="shared" si="9"/>
        <v>2762179</v>
      </c>
      <c r="I48" s="209"/>
    </row>
    <row r="49" spans="2:8" ht="12.75" thickBot="1">
      <c r="B49" s="1619" t="s">
        <v>2629</v>
      </c>
      <c r="C49" s="744">
        <f t="shared" ref="C49:H49" si="10">+C46+C48</f>
        <v>1225573937</v>
      </c>
      <c r="D49" s="744">
        <f t="shared" si="10"/>
        <v>13763317</v>
      </c>
      <c r="E49" s="744">
        <f t="shared" si="10"/>
        <v>-56326</v>
      </c>
      <c r="F49" s="744">
        <f t="shared" si="10"/>
        <v>-111457852</v>
      </c>
      <c r="G49" s="744">
        <f t="shared" si="10"/>
        <v>0</v>
      </c>
      <c r="H49" s="744">
        <f t="shared" si="10"/>
        <v>1127823076</v>
      </c>
    </row>
  </sheetData>
  <mergeCells count="4">
    <mergeCell ref="B4:B5"/>
    <mergeCell ref="B15:B16"/>
    <mergeCell ref="B29:B30"/>
    <mergeCell ref="B40:B41"/>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67ED03"/>
  </sheetPr>
  <dimension ref="A2:I13"/>
  <sheetViews>
    <sheetView showGridLines="0" topLeftCell="A2" workbookViewId="0">
      <selection activeCell="C2" sqref="C2:D2"/>
    </sheetView>
  </sheetViews>
  <sheetFormatPr baseColWidth="10" defaultColWidth="0" defaultRowHeight="12" zeroHeight="1"/>
  <cols>
    <col min="1" max="1" width="11.5703125" style="157" customWidth="1"/>
    <col min="2" max="2" width="46.42578125" style="157" customWidth="1"/>
    <col min="3" max="3" width="14.7109375" style="157" customWidth="1"/>
    <col min="4" max="4" width="17.7109375" style="157" customWidth="1"/>
    <col min="5" max="5" width="16.7109375" style="157" customWidth="1"/>
    <col min="6" max="6" width="45" style="157" bestFit="1" customWidth="1"/>
    <col min="7" max="7" width="15.7109375" style="157" bestFit="1" customWidth="1"/>
    <col min="8" max="8" width="15.28515625" style="157" customWidth="1"/>
    <col min="9" max="9" width="14.85546875" style="157" customWidth="1"/>
    <col min="10" max="16384" width="11.5703125" style="157" hidden="1"/>
  </cols>
  <sheetData>
    <row r="2" spans="2:6" ht="15" customHeight="1">
      <c r="B2" s="2909"/>
      <c r="C2" s="2910">
        <f>+Activo!D2</f>
        <v>45565</v>
      </c>
      <c r="D2" s="2910"/>
    </row>
    <row r="3" spans="2:6" ht="15" customHeight="1">
      <c r="B3" s="2909"/>
      <c r="C3" s="2161" t="s">
        <v>1841</v>
      </c>
      <c r="D3" s="2161" t="s">
        <v>1842</v>
      </c>
    </row>
    <row r="4" spans="2:6" ht="15" customHeight="1">
      <c r="B4" s="2909"/>
      <c r="C4" s="2162" t="s">
        <v>967</v>
      </c>
      <c r="D4" s="2162" t="s">
        <v>967</v>
      </c>
    </row>
    <row r="5" spans="2:6" ht="15" customHeight="1">
      <c r="B5" s="2163" t="s">
        <v>1843</v>
      </c>
      <c r="C5" s="2164"/>
      <c r="D5" s="2164"/>
    </row>
    <row r="6" spans="2:6" ht="15" customHeight="1">
      <c r="B6" s="2168" t="s">
        <v>1844</v>
      </c>
      <c r="C6" s="2169">
        <f>+'N4.1 Equivalente Efe.'!D6+'N4.1 Equivalente Efe.'!D18</f>
        <v>60011277</v>
      </c>
      <c r="D6" s="2169">
        <f>+C6</f>
        <v>60011277</v>
      </c>
      <c r="E6" s="244">
        <f>+C6-'N4 Efectivo y Eq.'!C6</f>
        <v>0</v>
      </c>
      <c r="F6" s="244">
        <f>+'N4 Efectivo y Eq.'!C6</f>
        <v>60011277</v>
      </c>
    </row>
    <row r="7" spans="2:6" ht="15" customHeight="1">
      <c r="B7" s="2168" t="s">
        <v>1845</v>
      </c>
      <c r="C7" s="2169">
        <v>9863000</v>
      </c>
      <c r="D7" s="2169">
        <v>9863000</v>
      </c>
      <c r="F7" s="244">
        <f>+'N4 Efectivo y Eq.'!C7</f>
        <v>9863000</v>
      </c>
    </row>
    <row r="8" spans="2:6" ht="15" customHeight="1">
      <c r="B8" s="2165" t="s">
        <v>1846</v>
      </c>
      <c r="C8" s="2166">
        <f>+C6+C7</f>
        <v>69874277</v>
      </c>
      <c r="D8" s="2166">
        <f>+D6+D7</f>
        <v>69874277</v>
      </c>
    </row>
    <row r="9" spans="2:6" ht="15" customHeight="1">
      <c r="B9" s="2163" t="s">
        <v>1847</v>
      </c>
      <c r="C9" s="2167"/>
      <c r="D9" s="2167"/>
    </row>
    <row r="10" spans="2:6" ht="15" customHeight="1">
      <c r="B10" s="2168" t="s">
        <v>1848</v>
      </c>
      <c r="C10" s="2169">
        <v>173856508</v>
      </c>
      <c r="D10" s="2169">
        <v>184073952</v>
      </c>
    </row>
    <row r="11" spans="2:6" ht="15" customHeight="1">
      <c r="B11" s="2168" t="s">
        <v>1849</v>
      </c>
      <c r="C11" s="2169">
        <v>968661127</v>
      </c>
      <c r="D11" s="2169">
        <v>1013017910</v>
      </c>
    </row>
    <row r="12" spans="2:6" ht="15" customHeight="1">
      <c r="B12" s="2168" t="s">
        <v>1850</v>
      </c>
      <c r="C12" s="2169">
        <v>168579944</v>
      </c>
      <c r="D12" s="2169">
        <v>168579944</v>
      </c>
    </row>
    <row r="13" spans="2:6" ht="15" customHeight="1">
      <c r="B13" s="2165" t="s">
        <v>1851</v>
      </c>
      <c r="C13" s="2166">
        <f>+SUM(C10:C12)</f>
        <v>1311097579</v>
      </c>
      <c r="D13" s="2166">
        <f>+SUM(D10:D12)</f>
        <v>1365671806</v>
      </c>
    </row>
  </sheetData>
  <mergeCells count="2">
    <mergeCell ref="B2:B4"/>
    <mergeCell ref="C2:D2"/>
  </mergeCells>
  <pageMargins left="0.7" right="0.7" top="0.75" bottom="0.75" header="0.3" footer="0.3"/>
  <pageSetup orientation="portrait" horizontalDpi="4294967293"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25174-7442-4037-87B6-8B55355F4C49}">
  <sheetPr>
    <tabColor rgb="FF67ED03"/>
  </sheetPr>
  <dimension ref="A1:L21"/>
  <sheetViews>
    <sheetView workbookViewId="0">
      <selection activeCell="F6" sqref="F6"/>
    </sheetView>
  </sheetViews>
  <sheetFormatPr baseColWidth="10" defaultColWidth="11.5703125" defaultRowHeight="12"/>
  <cols>
    <col min="1" max="1" width="30" style="21" customWidth="1"/>
    <col min="2" max="2" width="46.5703125" style="21" bestFit="1" customWidth="1"/>
    <col min="3" max="3" width="11.5703125" style="1114"/>
    <col min="4" max="4" width="0" style="1114" hidden="1" customWidth="1"/>
    <col min="5" max="5" width="15.28515625" style="21" customWidth="1"/>
    <col min="6" max="6" width="14.5703125" style="21" bestFit="1" customWidth="1"/>
    <col min="7" max="8" width="11.5703125" style="21"/>
    <col min="9" max="9" width="13.5703125" style="21" bestFit="1" customWidth="1"/>
    <col min="10" max="10" width="7.5703125" style="21" bestFit="1" customWidth="1"/>
    <col min="11" max="12" width="13.5703125" style="21" bestFit="1" customWidth="1"/>
    <col min="13" max="16384" width="11.5703125" style="21"/>
  </cols>
  <sheetData>
    <row r="1" spans="1:11">
      <c r="A1" s="21" t="s">
        <v>2209</v>
      </c>
    </row>
    <row r="2" spans="1:11">
      <c r="I2" s="21">
        <v>1370000100</v>
      </c>
      <c r="J2" s="21">
        <f>ROUND(VLOOKUP(I2,'[19]Balance Sep 2024'!B:L,11,0)/1000,0)</f>
        <v>358424</v>
      </c>
    </row>
    <row r="3" spans="1:11">
      <c r="B3" s="2912" t="s">
        <v>2210</v>
      </c>
      <c r="C3" s="2912" t="s">
        <v>1337</v>
      </c>
      <c r="D3" s="2004"/>
      <c r="E3" s="2004" t="s">
        <v>2718</v>
      </c>
      <c r="F3" s="2004" t="s">
        <v>2718</v>
      </c>
      <c r="I3" s="21">
        <v>2226001000</v>
      </c>
      <c r="J3" s="21">
        <f>ROUND(VLOOKUP(I3,'[19]Balance Sep 2024'!B:L,11,0)/1000,0)</f>
        <v>-7790620</v>
      </c>
      <c r="K3" s="21">
        <f>ROUND(VLOOKUP(I3,'[19]Balance Dic 2023'!B:L,11,0)/1000,0)</f>
        <v>-5742826</v>
      </c>
    </row>
    <row r="4" spans="1:11">
      <c r="B4" s="2912"/>
      <c r="C4" s="2912"/>
      <c r="D4" s="2285"/>
      <c r="E4" s="2005" t="e">
        <f>+#REF!</f>
        <v>#REF!</v>
      </c>
      <c r="F4" s="2005" t="e">
        <f>+#REF!</f>
        <v>#REF!</v>
      </c>
    </row>
    <row r="5" spans="1:11">
      <c r="B5" s="2912"/>
      <c r="C5" s="2912"/>
      <c r="D5" s="2286"/>
      <c r="E5" s="2286" t="s">
        <v>967</v>
      </c>
      <c r="F5" s="2286" t="s">
        <v>967</v>
      </c>
    </row>
    <row r="6" spans="1:11">
      <c r="B6" s="2006" t="s">
        <v>3022</v>
      </c>
      <c r="C6" s="2007" t="s">
        <v>2715</v>
      </c>
      <c r="D6" s="2007"/>
      <c r="E6" s="2008">
        <v>358424</v>
      </c>
      <c r="F6" s="2008">
        <v>0</v>
      </c>
    </row>
    <row r="7" spans="1:11">
      <c r="B7" s="2003" t="s">
        <v>1109</v>
      </c>
      <c r="C7" s="2003"/>
      <c r="D7" s="2003"/>
      <c r="E7" s="2009">
        <f>SUM(E6:E6)</f>
        <v>358424</v>
      </c>
      <c r="F7" s="2009">
        <f>SUM(F6:F6)</f>
        <v>0</v>
      </c>
    </row>
    <row r="8" spans="1:11" customFormat="1" ht="15"/>
    <row r="9" spans="1:11">
      <c r="B9" s="2912" t="s">
        <v>2210</v>
      </c>
      <c r="C9" s="2912" t="s">
        <v>1337</v>
      </c>
      <c r="D9" s="2911" t="s">
        <v>1784</v>
      </c>
      <c r="E9" s="2004" t="s">
        <v>2211</v>
      </c>
      <c r="F9" s="2004" t="s">
        <v>2211</v>
      </c>
    </row>
    <row r="10" spans="1:11">
      <c r="B10" s="2912"/>
      <c r="C10" s="2912"/>
      <c r="D10" s="2911"/>
      <c r="E10" s="2005" t="e">
        <f>+#REF!</f>
        <v>#REF!</v>
      </c>
      <c r="F10" s="2005" t="e">
        <f>+#REF!</f>
        <v>#REF!</v>
      </c>
    </row>
    <row r="11" spans="1:11">
      <c r="B11" s="2912"/>
      <c r="C11" s="2912"/>
      <c r="D11" s="2911"/>
      <c r="E11" s="2286" t="s">
        <v>967</v>
      </c>
      <c r="F11" s="2286" t="s">
        <v>967</v>
      </c>
    </row>
    <row r="12" spans="1:11">
      <c r="B12" s="2006" t="s">
        <v>2212</v>
      </c>
      <c r="C12" s="2007" t="s">
        <v>2126</v>
      </c>
      <c r="D12" s="2287">
        <v>50388</v>
      </c>
      <c r="E12" s="2008">
        <v>6656432</v>
      </c>
      <c r="F12" s="2008">
        <v>4487902</v>
      </c>
    </row>
    <row r="13" spans="1:11">
      <c r="B13" s="2006" t="s">
        <v>3023</v>
      </c>
      <c r="C13" s="2007" t="s">
        <v>2125</v>
      </c>
      <c r="D13" s="2287">
        <v>50388</v>
      </c>
      <c r="E13" s="32">
        <v>1134188</v>
      </c>
      <c r="F13" s="2008">
        <v>1254924</v>
      </c>
    </row>
    <row r="14" spans="1:11">
      <c r="B14" s="2003" t="s">
        <v>1109</v>
      </c>
      <c r="C14" s="2003"/>
      <c r="D14" s="2003"/>
      <c r="E14" s="2009">
        <f>SUM(E12:E13)</f>
        <v>7790620</v>
      </c>
      <c r="F14" s="2009">
        <f>SUM(F12:F13)</f>
        <v>5742826</v>
      </c>
    </row>
    <row r="15" spans="1:11">
      <c r="E15" s="1083"/>
    </row>
    <row r="16" spans="1:11">
      <c r="B16" s="22" t="s">
        <v>1330</v>
      </c>
      <c r="E16" s="2010">
        <f>+E6-J2</f>
        <v>0</v>
      </c>
      <c r="F16" s="2010">
        <f>+F6-K2</f>
        <v>0</v>
      </c>
    </row>
    <row r="17" spans="1:12">
      <c r="B17" s="22" t="s">
        <v>1330</v>
      </c>
      <c r="E17" s="2010">
        <f>+E14+J3</f>
        <v>0</v>
      </c>
      <c r="F17" s="2010">
        <f>+F14+K3</f>
        <v>0</v>
      </c>
    </row>
    <row r="21" spans="1:12">
      <c r="A21" s="2365">
        <v>2114004000</v>
      </c>
      <c r="B21" s="2366" t="s">
        <v>2661</v>
      </c>
      <c r="C21" s="2367"/>
      <c r="D21" s="2367"/>
      <c r="E21" s="2367"/>
      <c r="F21" s="2367"/>
      <c r="G21" s="2367"/>
      <c r="H21" s="2367"/>
      <c r="I21" s="2368">
        <v>-1313827122</v>
      </c>
      <c r="J21" s="2367"/>
      <c r="K21" s="2368">
        <v>-1313827122</v>
      </c>
      <c r="L21" s="21" t="s">
        <v>3024</v>
      </c>
    </row>
  </sheetData>
  <mergeCells count="5">
    <mergeCell ref="D9:D11"/>
    <mergeCell ref="B3:B5"/>
    <mergeCell ref="C3:C5"/>
    <mergeCell ref="B9:B11"/>
    <mergeCell ref="C9:C11"/>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F644-46A7-44F1-92DA-2027CEBEDCAD}">
  <sheetPr>
    <tabColor rgb="FF67ED03"/>
  </sheetPr>
  <dimension ref="B3:O22"/>
  <sheetViews>
    <sheetView workbookViewId="0">
      <selection activeCell="D8" sqref="D8"/>
    </sheetView>
  </sheetViews>
  <sheetFormatPr baseColWidth="10" defaultRowHeight="15"/>
  <cols>
    <col min="2" max="2" width="32.5703125" customWidth="1"/>
    <col min="3" max="3" width="16.7109375" bestFit="1" customWidth="1"/>
    <col min="4" max="4" width="15" bestFit="1" customWidth="1"/>
    <col min="5" max="5" width="14" bestFit="1" customWidth="1"/>
    <col min="6" max="6" width="14.42578125" bestFit="1" customWidth="1"/>
    <col min="7" max="7" width="14.85546875" bestFit="1" customWidth="1"/>
    <col min="8" max="8" width="18.140625" bestFit="1" customWidth="1"/>
    <col min="9" max="9" width="13" bestFit="1" customWidth="1"/>
    <col min="10" max="10" width="14.42578125" bestFit="1" customWidth="1"/>
    <col min="11" max="11" width="11.28515625" bestFit="1" customWidth="1"/>
    <col min="12" max="12" width="16.85546875" bestFit="1" customWidth="1"/>
    <col min="15" max="15" width="12.28515625" bestFit="1" customWidth="1"/>
  </cols>
  <sheetData>
    <row r="3" spans="2:15" ht="36">
      <c r="B3" s="2913" t="s">
        <v>991</v>
      </c>
      <c r="C3" s="2913" t="s">
        <v>2590</v>
      </c>
      <c r="D3" s="1995" t="s">
        <v>2591</v>
      </c>
      <c r="E3" s="1996"/>
      <c r="F3" s="1996"/>
      <c r="G3" s="1997"/>
      <c r="H3" s="1995" t="s">
        <v>2592</v>
      </c>
      <c r="I3" s="1996"/>
      <c r="J3" s="1996"/>
      <c r="K3" s="1997"/>
      <c r="L3" s="2913" t="s">
        <v>2667</v>
      </c>
    </row>
    <row r="4" spans="2:15" ht="24">
      <c r="B4" s="2914"/>
      <c r="C4" s="2914"/>
      <c r="D4" s="1994" t="s">
        <v>2593</v>
      </c>
      <c r="E4" s="1994" t="s">
        <v>2594</v>
      </c>
      <c r="F4" s="1994" t="s">
        <v>2595</v>
      </c>
      <c r="G4" s="1994" t="s">
        <v>2596</v>
      </c>
      <c r="H4" s="1994" t="s">
        <v>2597</v>
      </c>
      <c r="I4" s="1994" t="s">
        <v>2598</v>
      </c>
      <c r="J4" s="1994" t="s">
        <v>2599</v>
      </c>
      <c r="K4" s="1994" t="s">
        <v>1121</v>
      </c>
      <c r="L4" s="2914"/>
    </row>
    <row r="5" spans="2:15">
      <c r="B5" s="2915"/>
      <c r="C5" s="1998" t="s">
        <v>967</v>
      </c>
      <c r="D5" s="1998" t="s">
        <v>967</v>
      </c>
      <c r="E5" s="1998" t="s">
        <v>967</v>
      </c>
      <c r="F5" s="1998" t="s">
        <v>967</v>
      </c>
      <c r="G5" s="2466" t="s">
        <v>967</v>
      </c>
      <c r="H5" s="1998" t="s">
        <v>967</v>
      </c>
      <c r="I5" s="1998" t="s">
        <v>967</v>
      </c>
      <c r="J5" s="1998" t="s">
        <v>967</v>
      </c>
      <c r="K5" s="1998" t="s">
        <v>967</v>
      </c>
      <c r="L5" s="2466" t="s">
        <v>967</v>
      </c>
    </row>
    <row r="6" spans="2:15">
      <c r="B6" s="2068" t="s">
        <v>1129</v>
      </c>
      <c r="C6" s="2069">
        <v>243324297</v>
      </c>
      <c r="D6" s="2069">
        <v>30000000</v>
      </c>
      <c r="E6" s="2069">
        <v>-99424890</v>
      </c>
      <c r="F6" s="2069">
        <v>-10839689</v>
      </c>
      <c r="G6" s="2467">
        <f>SUM(D6:F6)</f>
        <v>-80264579</v>
      </c>
      <c r="H6" s="2069">
        <v>0</v>
      </c>
      <c r="I6" s="2069">
        <v>0</v>
      </c>
      <c r="J6" s="2069">
        <v>10898310</v>
      </c>
      <c r="K6" s="2069">
        <v>-101520</v>
      </c>
      <c r="L6" s="2467">
        <f>+C6+G6+SUM(H6:K6)</f>
        <v>173856508</v>
      </c>
      <c r="N6">
        <f>+'N16.4 Préstamos CP'!I16+'N16.4 Préstamos LP'!J14</f>
        <v>173856508</v>
      </c>
      <c r="O6" s="1734">
        <f>+N6-L6</f>
        <v>0</v>
      </c>
    </row>
    <row r="7" spans="2:15">
      <c r="B7" s="2070" t="s">
        <v>2600</v>
      </c>
      <c r="C7" s="2071">
        <v>848806707</v>
      </c>
      <c r="D7" s="2071">
        <v>101421000</v>
      </c>
      <c r="E7" s="2071">
        <v>-14031868</v>
      </c>
      <c r="F7" s="2071">
        <v>-18499561</v>
      </c>
      <c r="G7" s="2467">
        <f t="shared" ref="G7:G9" si="0">SUM(D7:F7)</f>
        <v>68889571</v>
      </c>
      <c r="H7" s="2071">
        <v>24100423</v>
      </c>
      <c r="I7" s="2071">
        <v>5660400</v>
      </c>
      <c r="J7" s="2071">
        <v>22462350</v>
      </c>
      <c r="K7" s="2071">
        <v>-1258324</v>
      </c>
      <c r="L7" s="2467">
        <f>+C7+G7+SUM(H7:K7)</f>
        <v>968661127</v>
      </c>
      <c r="N7">
        <f>+'N16.4 Bonos CP'!K23+'N16.4 Bonos LP'!L23</f>
        <v>968661127</v>
      </c>
      <c r="O7" s="1734">
        <f t="shared" ref="O7:O10" si="1">+N7-L7</f>
        <v>0</v>
      </c>
    </row>
    <row r="8" spans="2:15">
      <c r="B8" s="2070" t="s">
        <v>2601</v>
      </c>
      <c r="C8" s="2071">
        <v>182603868</v>
      </c>
      <c r="D8" s="2071" t="e">
        <f>+#REF!</f>
        <v>#REF!</v>
      </c>
      <c r="E8" s="2071">
        <v>-32015647</v>
      </c>
      <c r="F8" s="2071">
        <v>0</v>
      </c>
      <c r="G8" s="2467" t="e">
        <f t="shared" si="0"/>
        <v>#REF!</v>
      </c>
      <c r="H8" s="2071">
        <v>5218033</v>
      </c>
      <c r="I8" s="2071">
        <v>0</v>
      </c>
      <c r="J8" s="2071" t="e">
        <f>+#REF!</f>
        <v>#REF!</v>
      </c>
      <c r="K8" s="2071" t="e">
        <f>+#REF!</f>
        <v>#REF!</v>
      </c>
      <c r="L8" s="2467" t="e">
        <f>+C8+G8+SUM(H8:K8)</f>
        <v>#REF!</v>
      </c>
      <c r="N8">
        <f>+'N16.4 AFR actual'!E11+'N16.4 AFR actual'!E24</f>
        <v>168579944</v>
      </c>
      <c r="O8" s="1734" t="e">
        <f t="shared" si="1"/>
        <v>#REF!</v>
      </c>
    </row>
    <row r="9" spans="2:15">
      <c r="B9" s="2072" t="s">
        <v>2314</v>
      </c>
      <c r="C9" s="2073">
        <v>5742826</v>
      </c>
      <c r="D9" s="2073">
        <v>0</v>
      </c>
      <c r="E9" s="2073">
        <v>0</v>
      </c>
      <c r="F9" s="2073" t="e">
        <f>+#REF!</f>
        <v>#REF!</v>
      </c>
      <c r="G9" s="2467" t="e">
        <f t="shared" si="0"/>
        <v>#REF!</v>
      </c>
      <c r="H9" s="2073" t="e">
        <f>+#REF!</f>
        <v>#REF!</v>
      </c>
      <c r="I9" s="2073">
        <v>-5660400</v>
      </c>
      <c r="J9" s="2073">
        <v>0</v>
      </c>
      <c r="K9" s="2073" t="e">
        <f>+#REF!</f>
        <v>#REF!</v>
      </c>
      <c r="L9" s="2467" t="e">
        <f>+C9+G9+SUM(H9:K9)</f>
        <v>#REF!</v>
      </c>
      <c r="N9">
        <f>+'16.6Derivados'!E14</f>
        <v>7790620</v>
      </c>
      <c r="O9" s="1734" t="e">
        <f t="shared" si="1"/>
        <v>#REF!</v>
      </c>
    </row>
    <row r="10" spans="2:15">
      <c r="B10" s="1501" t="s">
        <v>1265</v>
      </c>
      <c r="C10" s="1999">
        <f>+SUM(C6:C9)</f>
        <v>1280477698</v>
      </c>
      <c r="D10" s="1999" t="e">
        <f t="shared" ref="D10:L10" si="2">+SUM(D6:D9)</f>
        <v>#REF!</v>
      </c>
      <c r="E10" s="1999">
        <f t="shared" si="2"/>
        <v>-145472405</v>
      </c>
      <c r="F10" s="1999" t="e">
        <f t="shared" si="2"/>
        <v>#REF!</v>
      </c>
      <c r="G10" s="1999" t="e">
        <f>+SUM(G6:G9)</f>
        <v>#REF!</v>
      </c>
      <c r="H10" s="1999" t="e">
        <f t="shared" si="2"/>
        <v>#REF!</v>
      </c>
      <c r="I10" s="1999">
        <f t="shared" si="2"/>
        <v>0</v>
      </c>
      <c r="J10" s="1999" t="e">
        <f t="shared" si="2"/>
        <v>#REF!</v>
      </c>
      <c r="K10" s="1999" t="e">
        <f t="shared" si="2"/>
        <v>#REF!</v>
      </c>
      <c r="L10" s="1999" t="e">
        <f t="shared" si="2"/>
        <v>#REF!</v>
      </c>
      <c r="N10">
        <f>SUM(N6:N9)</f>
        <v>1318888199</v>
      </c>
      <c r="O10" s="1734" t="e">
        <f t="shared" si="1"/>
        <v>#REF!</v>
      </c>
    </row>
    <row r="11" spans="2:15">
      <c r="B11" s="2000"/>
      <c r="C11" s="2000"/>
      <c r="D11" s="2000"/>
      <c r="E11" s="2000"/>
      <c r="F11" s="2001"/>
      <c r="G11" s="2000"/>
      <c r="H11" s="2000"/>
      <c r="I11" s="2000"/>
      <c r="J11" s="2002"/>
      <c r="K11" s="2000"/>
      <c r="L11" s="2000"/>
    </row>
    <row r="12" spans="2:15" ht="36">
      <c r="B12" s="2913" t="s">
        <v>991</v>
      </c>
      <c r="C12" s="2913" t="s">
        <v>2602</v>
      </c>
      <c r="D12" s="1995" t="s">
        <v>2591</v>
      </c>
      <c r="E12" s="1996"/>
      <c r="F12" s="1996"/>
      <c r="G12" s="1997"/>
      <c r="H12" s="1995" t="s">
        <v>2592</v>
      </c>
      <c r="I12" s="1996"/>
      <c r="J12" s="1996"/>
      <c r="K12" s="1997"/>
      <c r="L12" s="2913" t="s">
        <v>2603</v>
      </c>
    </row>
    <row r="13" spans="2:15" ht="24">
      <c r="B13" s="2914"/>
      <c r="C13" s="2914"/>
      <c r="D13" s="1994" t="s">
        <v>2593</v>
      </c>
      <c r="E13" s="1994" t="s">
        <v>2594</v>
      </c>
      <c r="F13" s="1994" t="s">
        <v>2595</v>
      </c>
      <c r="G13" s="1994" t="s">
        <v>2596</v>
      </c>
      <c r="H13" s="1994" t="s">
        <v>2597</v>
      </c>
      <c r="I13" s="1994" t="s">
        <v>2598</v>
      </c>
      <c r="J13" s="1994" t="s">
        <v>2599</v>
      </c>
      <c r="K13" s="1994" t="s">
        <v>1121</v>
      </c>
      <c r="L13" s="2914"/>
    </row>
    <row r="14" spans="2:15">
      <c r="B14" s="2915"/>
      <c r="C14" s="1998" t="s">
        <v>967</v>
      </c>
      <c r="D14" s="1998" t="s">
        <v>967</v>
      </c>
      <c r="E14" s="1998" t="s">
        <v>967</v>
      </c>
      <c r="F14" s="1998" t="s">
        <v>967</v>
      </c>
      <c r="G14" s="2466" t="s">
        <v>967</v>
      </c>
      <c r="H14" s="1998" t="s">
        <v>967</v>
      </c>
      <c r="I14" s="1998" t="s">
        <v>967</v>
      </c>
      <c r="J14" s="1998" t="s">
        <v>967</v>
      </c>
      <c r="K14" s="1998" t="s">
        <v>967</v>
      </c>
      <c r="L14" s="2466" t="s">
        <v>967</v>
      </c>
    </row>
    <row r="15" spans="2:15">
      <c r="B15" s="2068" t="s">
        <v>1129</v>
      </c>
      <c r="C15" s="2069">
        <v>262852430</v>
      </c>
      <c r="D15" s="2069">
        <v>0</v>
      </c>
      <c r="E15" s="2069">
        <v>-19349781</v>
      </c>
      <c r="F15" s="2069">
        <v>-20125834</v>
      </c>
      <c r="G15" s="2467">
        <v>-39475615</v>
      </c>
      <c r="H15" s="2069">
        <v>0</v>
      </c>
      <c r="I15" s="2069">
        <v>0</v>
      </c>
      <c r="J15" s="2069">
        <v>18971027</v>
      </c>
      <c r="K15" s="2069">
        <v>976455</v>
      </c>
      <c r="L15" s="2467">
        <f>+C15+G15+SUM(H15:K15)</f>
        <v>243324297</v>
      </c>
      <c r="N15" s="1734">
        <f>+C6-L15</f>
        <v>0</v>
      </c>
    </row>
    <row r="16" spans="2:15">
      <c r="B16" s="2070" t="s">
        <v>2600</v>
      </c>
      <c r="C16" s="2071">
        <v>830941803</v>
      </c>
      <c r="D16" s="2071">
        <v>0</v>
      </c>
      <c r="E16" s="2071">
        <v>-17862043</v>
      </c>
      <c r="F16" s="2071">
        <v>-27875985</v>
      </c>
      <c r="G16" s="2467">
        <v>-45738028</v>
      </c>
      <c r="H16" s="2071">
        <v>36664459</v>
      </c>
      <c r="I16" s="2071">
        <v>-1126000</v>
      </c>
      <c r="J16" s="2071">
        <v>28070186</v>
      </c>
      <c r="K16" s="2071">
        <v>-5713</v>
      </c>
      <c r="L16" s="2467">
        <f>+C16+G16+SUM(H16:K16)</f>
        <v>848806707</v>
      </c>
      <c r="N16" s="1734">
        <f>+C7-L16</f>
        <v>0</v>
      </c>
    </row>
    <row r="17" spans="2:14">
      <c r="B17" s="2070" t="s">
        <v>2601</v>
      </c>
      <c r="C17" s="2071">
        <v>195126103</v>
      </c>
      <c r="D17" s="2071">
        <v>11415588</v>
      </c>
      <c r="E17" s="2071">
        <v>-37929596</v>
      </c>
      <c r="F17" s="2071">
        <v>0</v>
      </c>
      <c r="G17" s="2467">
        <v>-26514008</v>
      </c>
      <c r="H17" s="2071">
        <v>8757579</v>
      </c>
      <c r="I17" s="2071">
        <v>0</v>
      </c>
      <c r="J17" s="2071">
        <v>5031722</v>
      </c>
      <c r="K17" s="2071">
        <v>202472</v>
      </c>
      <c r="L17" s="2467">
        <f>+C17+G17+SUM(H17:K17)</f>
        <v>182603868</v>
      </c>
      <c r="N17" s="1734">
        <f>+C8-L17</f>
        <v>0</v>
      </c>
    </row>
    <row r="18" spans="2:14">
      <c r="B18" s="2072" t="s">
        <v>2314</v>
      </c>
      <c r="C18" s="2073">
        <v>8332790</v>
      </c>
      <c r="D18" s="2073">
        <v>0</v>
      </c>
      <c r="E18" s="2073">
        <v>-34991</v>
      </c>
      <c r="F18" s="2073">
        <v>0</v>
      </c>
      <c r="G18" s="2467">
        <f>+E18</f>
        <v>-34991</v>
      </c>
      <c r="H18" s="2073">
        <v>964865</v>
      </c>
      <c r="I18" s="2073">
        <v>1126000</v>
      </c>
      <c r="J18" s="2073">
        <v>0</v>
      </c>
      <c r="K18" s="2073">
        <v>-4645838</v>
      </c>
      <c r="L18" s="2467">
        <f>+C18+G18+SUM(H18:K18)</f>
        <v>5742826</v>
      </c>
      <c r="N18" s="1734">
        <f>+C9-L18</f>
        <v>0</v>
      </c>
    </row>
    <row r="19" spans="2:14">
      <c r="B19" s="1501" t="s">
        <v>1265</v>
      </c>
      <c r="C19" s="1999">
        <f>+SUM(C15:C18)</f>
        <v>1297253126</v>
      </c>
      <c r="D19" s="1999">
        <f t="shared" ref="D19:L19" si="3">+SUM(D15:D18)</f>
        <v>11415588</v>
      </c>
      <c r="E19" s="1999">
        <f t="shared" si="3"/>
        <v>-75176411</v>
      </c>
      <c r="F19" s="1999">
        <f t="shared" si="3"/>
        <v>-48001819</v>
      </c>
      <c r="G19" s="1999">
        <f t="shared" si="3"/>
        <v>-111762642</v>
      </c>
      <c r="H19" s="1999">
        <f t="shared" si="3"/>
        <v>46386903</v>
      </c>
      <c r="I19" s="1999">
        <f t="shared" si="3"/>
        <v>0</v>
      </c>
      <c r="J19" s="1999">
        <f t="shared" si="3"/>
        <v>52072935</v>
      </c>
      <c r="K19" s="1999">
        <f t="shared" si="3"/>
        <v>-3472624</v>
      </c>
      <c r="L19" s="1999">
        <f t="shared" si="3"/>
        <v>1280477698</v>
      </c>
      <c r="N19" s="1734">
        <f>+C10-L19</f>
        <v>0</v>
      </c>
    </row>
    <row r="22" spans="2:14">
      <c r="C22">
        <v>-1</v>
      </c>
    </row>
  </sheetData>
  <mergeCells count="6">
    <mergeCell ref="B3:B5"/>
    <mergeCell ref="C3:C4"/>
    <mergeCell ref="L3:L4"/>
    <mergeCell ref="B12:B14"/>
    <mergeCell ref="C12:C13"/>
    <mergeCell ref="L12:L13"/>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67ED03"/>
  </sheetPr>
  <dimension ref="A3:L25"/>
  <sheetViews>
    <sheetView showGridLines="0" workbookViewId="0">
      <selection activeCell="E23" sqref="E23"/>
    </sheetView>
  </sheetViews>
  <sheetFormatPr baseColWidth="10" defaultColWidth="11.5703125" defaultRowHeight="12"/>
  <cols>
    <col min="1" max="1" width="11.5703125" style="157" customWidth="1"/>
    <col min="2" max="2" width="43" style="157" customWidth="1"/>
    <col min="3" max="3" width="11.5703125" style="157" customWidth="1"/>
    <col min="4" max="4" width="17.7109375" style="157" customWidth="1"/>
    <col min="5" max="5" width="16.7109375" style="157" customWidth="1"/>
    <col min="6" max="7" width="15.140625" style="157" customWidth="1"/>
    <col min="8" max="8" width="14.85546875" style="157" customWidth="1"/>
    <col min="9" max="9" width="23" style="157" customWidth="1"/>
    <col min="10" max="10" width="19.42578125" style="157" customWidth="1"/>
    <col min="11" max="11" width="15.42578125" style="157" bestFit="1" customWidth="1"/>
    <col min="12" max="12" width="25.5703125" style="157" customWidth="1"/>
    <col min="13" max="17" width="11.5703125" style="157"/>
    <col min="18" max="18" width="13.28515625" style="157" bestFit="1" customWidth="1"/>
    <col min="19" max="16384" width="11.5703125" style="157"/>
  </cols>
  <sheetData>
    <row r="3" spans="1:12">
      <c r="B3" s="2916" t="s">
        <v>1394</v>
      </c>
      <c r="C3" s="2918" t="s">
        <v>1337</v>
      </c>
      <c r="D3" s="1444">
        <f>+Resultado!D2</f>
        <v>45565</v>
      </c>
      <c r="E3" s="1444" t="str">
        <f>+'16.6Derivados'!E3</f>
        <v>Posición Activa al</v>
      </c>
      <c r="H3" s="244">
        <f>ROUND(K3/1000,0)</f>
        <v>2</v>
      </c>
      <c r="I3" s="1893" t="s">
        <v>2567</v>
      </c>
      <c r="J3" s="1802" t="s">
        <v>2437</v>
      </c>
      <c r="K3" s="1357">
        <f>VLOOKUP(I3,'Balance Septiembre 2024'!B1:M419,10,0)</f>
        <v>1724</v>
      </c>
      <c r="L3" s="389" t="s">
        <v>1399</v>
      </c>
    </row>
    <row r="4" spans="1:12">
      <c r="B4" s="2917"/>
      <c r="C4" s="2919"/>
      <c r="D4" s="748" t="s">
        <v>967</v>
      </c>
      <c r="E4" s="749" t="s">
        <v>967</v>
      </c>
      <c r="H4" s="244">
        <f>ROUND(K4/1000,0)</f>
        <v>-314033</v>
      </c>
      <c r="I4" s="1893" t="s">
        <v>501</v>
      </c>
      <c r="J4" s="1802" t="s">
        <v>502</v>
      </c>
      <c r="K4" s="1357">
        <f>VLOOKUP(I4,'Balance Septiembre 2024'!B2:M419,10,0)</f>
        <v>-314032953</v>
      </c>
      <c r="L4" s="389" t="s">
        <v>2407</v>
      </c>
    </row>
    <row r="5" spans="1:12">
      <c r="A5" s="157" t="s">
        <v>1395</v>
      </c>
      <c r="B5" s="755" t="s">
        <v>1395</v>
      </c>
      <c r="C5" s="756" t="s">
        <v>1341</v>
      </c>
      <c r="D5" s="757">
        <f>42039765+G5</f>
        <v>42040247</v>
      </c>
      <c r="E5" s="757">
        <v>53718142</v>
      </c>
      <c r="F5" s="244">
        <v>53717660</v>
      </c>
      <c r="G5" s="244">
        <f>-H5</f>
        <v>482</v>
      </c>
      <c r="H5" s="244">
        <f t="shared" ref="H5:H12" si="0">ROUND(K5/1000,0)</f>
        <v>-482</v>
      </c>
      <c r="I5" s="1893" t="s">
        <v>517</v>
      </c>
      <c r="J5" s="1802" t="s">
        <v>518</v>
      </c>
      <c r="K5" s="1357">
        <f>VLOOKUP(I5,'Balance Septiembre 2024'!B3:M419,10,0)</f>
        <v>-482462</v>
      </c>
      <c r="L5" s="389" t="s">
        <v>1395</v>
      </c>
    </row>
    <row r="6" spans="1:12">
      <c r="A6" s="157" t="s">
        <v>1396</v>
      </c>
      <c r="B6" s="755" t="s">
        <v>1396</v>
      </c>
      <c r="C6" s="756" t="s">
        <v>1341</v>
      </c>
      <c r="D6" s="757">
        <v>206907</v>
      </c>
      <c r="E6" s="757">
        <v>204348</v>
      </c>
      <c r="F6" s="244">
        <v>125367</v>
      </c>
      <c r="G6" s="244"/>
      <c r="H6" s="244">
        <f t="shared" si="0"/>
        <v>33</v>
      </c>
      <c r="I6" s="1893" t="s">
        <v>519</v>
      </c>
      <c r="J6" s="1802" t="s">
        <v>520</v>
      </c>
      <c r="K6" s="1357">
        <f>VLOOKUP(I6,'Balance Septiembre 2024'!B4:M419,10,0)</f>
        <v>33281</v>
      </c>
      <c r="L6" s="389" t="s">
        <v>2407</v>
      </c>
    </row>
    <row r="7" spans="1:12">
      <c r="A7" s="157" t="s">
        <v>1397</v>
      </c>
      <c r="B7" s="755" t="s">
        <v>1397</v>
      </c>
      <c r="C7" s="756" t="s">
        <v>1341</v>
      </c>
      <c r="D7" s="757">
        <f>24514403+G7</f>
        <v>24522264</v>
      </c>
      <c r="E7" s="757">
        <v>55786089</v>
      </c>
      <c r="F7" s="244">
        <v>55837937</v>
      </c>
      <c r="G7" s="244">
        <f>-H7</f>
        <v>7861</v>
      </c>
      <c r="H7" s="244">
        <f t="shared" si="0"/>
        <v>-7861</v>
      </c>
      <c r="I7" s="1893" t="s">
        <v>523</v>
      </c>
      <c r="J7" s="1802" t="s">
        <v>524</v>
      </c>
      <c r="K7" s="1357">
        <f>VLOOKUP(I7,'Balance Septiembre 2024'!B5:M419,10,0)</f>
        <v>-7860538</v>
      </c>
      <c r="L7" s="389" t="s">
        <v>2408</v>
      </c>
    </row>
    <row r="8" spans="1:12">
      <c r="A8" s="157" t="s">
        <v>1397</v>
      </c>
      <c r="B8" s="755" t="s">
        <v>1397</v>
      </c>
      <c r="C8" s="756" t="s">
        <v>1343</v>
      </c>
      <c r="D8" s="757">
        <v>81628</v>
      </c>
      <c r="E8" s="757">
        <v>27963</v>
      </c>
      <c r="F8" s="244">
        <v>27963</v>
      </c>
      <c r="G8" s="244"/>
      <c r="H8" s="244">
        <f t="shared" si="0"/>
        <v>-265821</v>
      </c>
      <c r="I8" s="1893" t="s">
        <v>525</v>
      </c>
      <c r="J8" s="1802" t="s">
        <v>526</v>
      </c>
      <c r="K8" s="1357">
        <f>VLOOKUP(I8,'Balance Septiembre 2024'!B6:M419,10,0)</f>
        <v>-265821070</v>
      </c>
      <c r="L8" s="389" t="s">
        <v>2407</v>
      </c>
    </row>
    <row r="9" spans="1:12">
      <c r="A9" s="157" t="s">
        <v>1397</v>
      </c>
      <c r="B9" s="755" t="s">
        <v>1397</v>
      </c>
      <c r="C9" s="756" t="s">
        <v>1342</v>
      </c>
      <c r="D9" s="757">
        <v>559268</v>
      </c>
      <c r="E9" s="757">
        <v>101078</v>
      </c>
      <c r="F9" s="244">
        <v>101078</v>
      </c>
      <c r="G9" s="244"/>
      <c r="H9" s="244">
        <f t="shared" si="0"/>
        <v>-40358</v>
      </c>
      <c r="I9" s="1893" t="s">
        <v>543</v>
      </c>
      <c r="J9" s="1802" t="s">
        <v>544</v>
      </c>
      <c r="K9" s="1357">
        <f>VLOOKUP(I9,'Balance Septiembre 2024'!B7:M419,10,0)</f>
        <v>-40358190</v>
      </c>
      <c r="L9" s="389" t="s">
        <v>1399</v>
      </c>
    </row>
    <row r="10" spans="1:12">
      <c r="A10" s="157" t="s">
        <v>1397</v>
      </c>
      <c r="B10" s="755" t="s">
        <v>1397</v>
      </c>
      <c r="C10" s="756" t="s">
        <v>2067</v>
      </c>
      <c r="D10" s="757">
        <v>9284</v>
      </c>
      <c r="E10" s="1602">
        <v>0</v>
      </c>
      <c r="F10" s="244">
        <f>+'[36]N17 Acreed. Comerciales'!D10</f>
        <v>0</v>
      </c>
      <c r="G10" s="244"/>
      <c r="H10" s="244">
        <f t="shared" si="0"/>
        <v>30488</v>
      </c>
      <c r="I10" s="1893" t="s">
        <v>545</v>
      </c>
      <c r="J10" s="1802" t="s">
        <v>546</v>
      </c>
      <c r="K10" s="1357">
        <f>VLOOKUP(I10,'Balance Septiembre 2024'!B8:M419,10,0)</f>
        <v>30487628</v>
      </c>
      <c r="L10" s="389" t="s">
        <v>1399</v>
      </c>
    </row>
    <row r="11" spans="1:12">
      <c r="A11" s="157" t="s">
        <v>1398</v>
      </c>
      <c r="B11" s="755" t="s">
        <v>1398</v>
      </c>
      <c r="C11" s="756" t="s">
        <v>1341</v>
      </c>
      <c r="D11" s="757">
        <f>55087690+G11</f>
        <v>55667511</v>
      </c>
      <c r="E11" s="757">
        <v>50852761</v>
      </c>
      <c r="F11" s="244">
        <v>50357631</v>
      </c>
      <c r="G11" s="244">
        <f>-H4-H6-H8</f>
        <v>579821</v>
      </c>
      <c r="H11" s="244">
        <f t="shared" si="0"/>
        <v>-41860</v>
      </c>
      <c r="I11" s="1893" t="s">
        <v>549</v>
      </c>
      <c r="J11" s="1802" t="s">
        <v>550</v>
      </c>
      <c r="K11" s="1357">
        <f>VLOOKUP(I11,'Balance Septiembre 2024'!B9:M419,10,0)</f>
        <v>-41859615</v>
      </c>
      <c r="L11" s="389" t="s">
        <v>1399</v>
      </c>
    </row>
    <row r="12" spans="1:12">
      <c r="A12" s="157" t="s">
        <v>1399</v>
      </c>
      <c r="B12" s="755" t="s">
        <v>1399</v>
      </c>
      <c r="C12" s="756" t="s">
        <v>1341</v>
      </c>
      <c r="D12" s="757">
        <f>6425601+G12</f>
        <v>6547909</v>
      </c>
      <c r="E12" s="757">
        <v>6484582</v>
      </c>
      <c r="F12" s="244">
        <v>6425640</v>
      </c>
      <c r="G12" s="244">
        <f>-H12-H11-H10-H9-H3+2</f>
        <v>122308</v>
      </c>
      <c r="H12" s="244">
        <f t="shared" si="0"/>
        <v>-70578</v>
      </c>
      <c r="I12" s="1893" t="s">
        <v>553</v>
      </c>
      <c r="J12" s="1802" t="s">
        <v>554</v>
      </c>
      <c r="K12" s="1357">
        <f>VLOOKUP(I12,'Balance Septiembre 2024'!B10:M419,10,0)</f>
        <v>-70578013</v>
      </c>
      <c r="L12" s="389" t="s">
        <v>1399</v>
      </c>
    </row>
    <row r="13" spans="1:12">
      <c r="A13" s="157" t="s">
        <v>1400</v>
      </c>
      <c r="B13" s="755" t="s">
        <v>1400</v>
      </c>
      <c r="C13" s="756" t="s">
        <v>1341</v>
      </c>
      <c r="D13" s="757">
        <v>7533439</v>
      </c>
      <c r="E13" s="757">
        <v>9672270</v>
      </c>
      <c r="F13" s="244">
        <v>9672270</v>
      </c>
      <c r="G13" s="244"/>
      <c r="H13" s="244"/>
      <c r="I13" s="1701"/>
      <c r="J13" s="1358"/>
      <c r="K13" s="1357">
        <f>SUM(K3:K12)</f>
        <v>-710470208</v>
      </c>
      <c r="L13" s="389"/>
    </row>
    <row r="14" spans="1:12">
      <c r="A14" s="157" t="s">
        <v>1121</v>
      </c>
      <c r="B14" s="755" t="s">
        <v>1121</v>
      </c>
      <c r="C14" s="756" t="s">
        <v>1341</v>
      </c>
      <c r="D14" s="757">
        <v>973470</v>
      </c>
      <c r="E14" s="757">
        <v>1022505</v>
      </c>
      <c r="F14" s="244">
        <v>1022505</v>
      </c>
      <c r="G14" s="244"/>
      <c r="H14" s="244"/>
    </row>
    <row r="15" spans="1:12">
      <c r="A15" s="157" t="s">
        <v>1401</v>
      </c>
      <c r="B15" s="750" t="s">
        <v>1401</v>
      </c>
      <c r="C15" s="758"/>
      <c r="D15" s="751">
        <f>+SUM(D5:D14)</f>
        <v>138141927</v>
      </c>
      <c r="E15" s="751">
        <f>+SUM(E5:E14)</f>
        <v>177869738</v>
      </c>
      <c r="F15" s="244"/>
      <c r="G15" s="244"/>
      <c r="H15" s="244">
        <f>SUM(H4:H13)</f>
        <v>-710472</v>
      </c>
    </row>
    <row r="16" spans="1:12">
      <c r="A16" s="157" t="s">
        <v>1400</v>
      </c>
      <c r="B16" s="755" t="s">
        <v>1400</v>
      </c>
      <c r="C16" s="756" t="s">
        <v>1341</v>
      </c>
      <c r="D16" s="757">
        <v>1142570</v>
      </c>
      <c r="E16" s="757">
        <v>946533</v>
      </c>
      <c r="F16" s="244">
        <v>946533</v>
      </c>
      <c r="G16" s="244"/>
      <c r="I16" s="1701">
        <v>2160003500</v>
      </c>
      <c r="J16" s="1358" t="s">
        <v>540</v>
      </c>
      <c r="K16" s="1359"/>
    </row>
    <row r="17" spans="1:11">
      <c r="A17" s="157" t="s">
        <v>1402</v>
      </c>
      <c r="B17" s="755" t="s">
        <v>1402</v>
      </c>
      <c r="C17" s="756" t="s">
        <v>1341</v>
      </c>
      <c r="D17" s="757">
        <v>174007</v>
      </c>
      <c r="E17" s="757">
        <v>164943</v>
      </c>
      <c r="F17" s="244">
        <v>164943</v>
      </c>
      <c r="G17" s="244"/>
      <c r="I17" s="1701">
        <v>2160002500</v>
      </c>
      <c r="J17" s="1358" t="s">
        <v>542</v>
      </c>
      <c r="K17" s="1359"/>
    </row>
    <row r="18" spans="1:11">
      <c r="A18" s="157" t="s">
        <v>1403</v>
      </c>
      <c r="B18" s="755" t="s">
        <v>1403</v>
      </c>
      <c r="C18" s="756" t="s">
        <v>1341</v>
      </c>
      <c r="D18" s="757">
        <v>70395</v>
      </c>
      <c r="E18" s="757">
        <v>70395</v>
      </c>
      <c r="F18" s="244">
        <v>70394</v>
      </c>
      <c r="G18" s="244"/>
    </row>
    <row r="19" spans="1:11">
      <c r="B19" s="750" t="s">
        <v>1404</v>
      </c>
      <c r="C19" s="758"/>
      <c r="D19" s="751">
        <f>+SUM(D16:D18)</f>
        <v>1386972</v>
      </c>
      <c r="E19" s="751">
        <f>+SUM(E16:E18)</f>
        <v>1181871</v>
      </c>
      <c r="F19" s="244"/>
      <c r="G19" s="244"/>
    </row>
    <row r="20" spans="1:11">
      <c r="B20" s="1481"/>
      <c r="C20" s="1481"/>
      <c r="D20" s="1481"/>
      <c r="E20" s="1481"/>
      <c r="F20" s="244"/>
      <c r="G20" s="244"/>
    </row>
    <row r="21" spans="1:11">
      <c r="B21" s="759" t="s">
        <v>1405</v>
      </c>
      <c r="C21" s="760"/>
      <c r="D21" s="761">
        <f>+D15+D19</f>
        <v>139528899</v>
      </c>
      <c r="E21" s="762">
        <f>+E15+E19</f>
        <v>179051609</v>
      </c>
      <c r="F21" s="244">
        <f>+'[36]N17 Acreed. Comerciales'!D21</f>
        <v>0</v>
      </c>
      <c r="G21" s="244">
        <f>SUM(G5:G19)</f>
        <v>710472</v>
      </c>
    </row>
    <row r="22" spans="1:11">
      <c r="D22" s="244"/>
    </row>
    <row r="23" spans="1:11">
      <c r="B23" s="242"/>
      <c r="C23" s="242"/>
      <c r="D23" s="243"/>
      <c r="E23" s="243"/>
    </row>
    <row r="24" spans="1:11">
      <c r="B24" s="242" t="s">
        <v>1406</v>
      </c>
      <c r="C24" s="242"/>
      <c r="D24" s="752">
        <f>+D15-Pasivo!D7</f>
        <v>0</v>
      </c>
      <c r="E24" s="752">
        <f>+E15-Pasivo!E7</f>
        <v>0</v>
      </c>
    </row>
    <row r="25" spans="1:11">
      <c r="B25" s="242" t="s">
        <v>1407</v>
      </c>
      <c r="D25" s="752">
        <f>+D19-Pasivo!D19</f>
        <v>0</v>
      </c>
      <c r="E25" s="752">
        <f>+E19-Pasivo!E19</f>
        <v>0</v>
      </c>
    </row>
  </sheetData>
  <mergeCells count="2">
    <mergeCell ref="B3:B4"/>
    <mergeCell ref="C3:C4"/>
  </mergeCells>
  <pageMargins left="0.7" right="0.7" top="0.75" bottom="0.75" header="0.3" footer="0.3"/>
  <pageSetup orientation="portrait" horizontalDpi="4294967293"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67ED03"/>
  </sheetPr>
  <dimension ref="B2:J49"/>
  <sheetViews>
    <sheetView showGridLines="0" workbookViewId="0">
      <selection activeCell="B2" sqref="B2:F22"/>
    </sheetView>
  </sheetViews>
  <sheetFormatPr baseColWidth="10" defaultColWidth="11.5703125" defaultRowHeight="12"/>
  <cols>
    <col min="1" max="1" width="11.5703125" style="188" customWidth="1"/>
    <col min="2" max="2" width="35.5703125" style="188" customWidth="1"/>
    <col min="3" max="3" width="11.7109375" style="188" customWidth="1"/>
    <col min="4" max="4" width="17.7109375" style="188" customWidth="1"/>
    <col min="5" max="5" width="16.7109375" style="188" customWidth="1"/>
    <col min="6" max="6" width="15.140625" style="188" customWidth="1"/>
    <col min="7" max="7" width="14.85546875" style="188" customWidth="1"/>
    <col min="8" max="8" width="15.28515625" style="188" customWidth="1"/>
    <col min="9" max="9" width="14.85546875" style="188" customWidth="1"/>
    <col min="10" max="10" width="11.7109375" style="188" customWidth="1"/>
    <col min="11" max="16384" width="11.5703125" style="188"/>
  </cols>
  <sheetData>
    <row r="2" spans="2:10" ht="15" customHeight="1">
      <c r="B2" s="2920" t="s">
        <v>1408</v>
      </c>
      <c r="C2" s="2923">
        <f>+'N17 Acreed. Comerciales'!D3</f>
        <v>45565</v>
      </c>
      <c r="D2" s="2923"/>
      <c r="E2" s="2923"/>
      <c r="F2" s="2923"/>
    </row>
    <row r="3" spans="2:10">
      <c r="B3" s="2921"/>
      <c r="C3" s="764" t="s">
        <v>1410</v>
      </c>
      <c r="D3" s="764" t="s">
        <v>1411</v>
      </c>
      <c r="E3" s="764" t="s">
        <v>1412</v>
      </c>
      <c r="F3" s="764" t="s">
        <v>1413</v>
      </c>
    </row>
    <row r="4" spans="2:10">
      <c r="B4" s="2922"/>
      <c r="C4" s="765" t="s">
        <v>967</v>
      </c>
      <c r="D4" s="765" t="s">
        <v>967</v>
      </c>
      <c r="E4" s="765" t="s">
        <v>967</v>
      </c>
      <c r="F4" s="765" t="s">
        <v>967</v>
      </c>
    </row>
    <row r="5" spans="2:10">
      <c r="B5" s="772" t="s">
        <v>2000</v>
      </c>
      <c r="C5" s="773">
        <v>4225269</v>
      </c>
      <c r="D5" s="773">
        <f>17665013-1423</f>
        <v>17663590</v>
      </c>
      <c r="E5" s="773">
        <v>665552</v>
      </c>
      <c r="F5" s="774">
        <f t="shared" ref="F5:F10" si="0">+SUM(C5:E5)</f>
        <v>22554411</v>
      </c>
      <c r="G5" s="264"/>
      <c r="H5" s="766"/>
    </row>
    <row r="6" spans="2:10">
      <c r="B6" s="775" t="s">
        <v>1996</v>
      </c>
      <c r="C6" s="773">
        <v>9449</v>
      </c>
      <c r="D6" s="773">
        <v>1065726</v>
      </c>
      <c r="E6" s="773">
        <v>0</v>
      </c>
      <c r="F6" s="774">
        <f t="shared" si="0"/>
        <v>1075175</v>
      </c>
      <c r="G6" s="246"/>
      <c r="H6" s="766"/>
    </row>
    <row r="7" spans="2:10" ht="12.75" thickBot="1">
      <c r="B7" s="775" t="s">
        <v>1997</v>
      </c>
      <c r="C7" s="773">
        <v>0</v>
      </c>
      <c r="D7" s="773">
        <v>994187</v>
      </c>
      <c r="E7" s="773">
        <v>0</v>
      </c>
      <c r="F7" s="774">
        <f t="shared" si="0"/>
        <v>994187</v>
      </c>
      <c r="H7" s="766"/>
    </row>
    <row r="8" spans="2:10" hidden="1">
      <c r="B8" s="775" t="s">
        <v>2001</v>
      </c>
      <c r="C8" s="773" t="str">
        <f>+'[18]N17.1 Acreed. Comerc. por Venc.'!C8</f>
        <v>-</v>
      </c>
      <c r="D8" s="773">
        <f>+'[18]N17.1 Acreed. Comerc. por Venc.'!D8</f>
        <v>0</v>
      </c>
      <c r="E8" s="773">
        <v>0</v>
      </c>
      <c r="F8" s="774">
        <f t="shared" si="0"/>
        <v>0</v>
      </c>
      <c r="H8" s="766"/>
    </row>
    <row r="9" spans="2:10" hidden="1">
      <c r="B9" s="775" t="s">
        <v>1998</v>
      </c>
      <c r="C9" s="773">
        <v>0</v>
      </c>
      <c r="D9" s="773">
        <v>0</v>
      </c>
      <c r="E9" s="773">
        <v>0</v>
      </c>
      <c r="F9" s="774">
        <f t="shared" si="0"/>
        <v>0</v>
      </c>
      <c r="H9" s="766"/>
    </row>
    <row r="10" spans="2:10" hidden="1">
      <c r="B10" s="775" t="s">
        <v>1999</v>
      </c>
      <c r="C10" s="773">
        <v>0</v>
      </c>
      <c r="D10" s="773">
        <v>0</v>
      </c>
      <c r="E10" s="773">
        <v>0</v>
      </c>
      <c r="F10" s="774">
        <f t="shared" si="0"/>
        <v>0</v>
      </c>
      <c r="H10" s="766"/>
    </row>
    <row r="11" spans="2:10" ht="12.75" thickBot="1">
      <c r="B11" s="776" t="s">
        <v>1109</v>
      </c>
      <c r="C11" s="777">
        <f>+SUM(C5:C10)</f>
        <v>4234718</v>
      </c>
      <c r="D11" s="777">
        <f>+SUM(D5:D10)</f>
        <v>19723503</v>
      </c>
      <c r="E11" s="777">
        <f>+SUM(E5:E10)</f>
        <v>665552</v>
      </c>
      <c r="F11" s="777">
        <f>+SUM(F5:F10)</f>
        <v>24623773</v>
      </c>
      <c r="G11" s="264">
        <f>+'N17 Acreed. Comerciales'!D7+'N17 Acreed. Comerciales'!D8+'N17 Acreed. Comerciales'!D9+'N17 Acreed. Comerciales'!D11</f>
        <v>80830671</v>
      </c>
      <c r="H11" s="264">
        <f>+F11+F22</f>
        <v>25163160</v>
      </c>
      <c r="I11" s="2495">
        <v>24625196</v>
      </c>
      <c r="J11" s="264">
        <f>+I11-F11</f>
        <v>1423</v>
      </c>
    </row>
    <row r="12" spans="2:10">
      <c r="B12" s="763"/>
      <c r="C12" s="763"/>
      <c r="D12" s="763"/>
      <c r="E12" s="763"/>
      <c r="F12" s="763"/>
      <c r="H12" s="246">
        <f>+'N17 Acreed. Comerciales'!D7+'N17 Acreed. Comerciales'!D8+'N17 Acreed. Comerciales'!D9+'N17 Acreed. Comerciales'!D10</f>
        <v>25172444</v>
      </c>
    </row>
    <row r="13" spans="2:10" ht="14.25" customHeight="1">
      <c r="B13" s="2920" t="s">
        <v>1409</v>
      </c>
      <c r="C13" s="2923">
        <f>+C2</f>
        <v>45565</v>
      </c>
      <c r="D13" s="2923"/>
      <c r="E13" s="2923"/>
      <c r="F13" s="2923"/>
      <c r="H13" s="264">
        <f>+H12-H11</f>
        <v>9284</v>
      </c>
    </row>
    <row r="14" spans="2:10">
      <c r="B14" s="2921"/>
      <c r="C14" s="764" t="s">
        <v>1410</v>
      </c>
      <c r="D14" s="764" t="s">
        <v>1411</v>
      </c>
      <c r="E14" s="764" t="s">
        <v>1412</v>
      </c>
      <c r="F14" s="764" t="s">
        <v>1413</v>
      </c>
    </row>
    <row r="15" spans="2:10">
      <c r="B15" s="2922"/>
      <c r="C15" s="765" t="s">
        <v>967</v>
      </c>
      <c r="D15" s="765" t="s">
        <v>967</v>
      </c>
      <c r="E15" s="765" t="s">
        <v>967</v>
      </c>
      <c r="F15" s="765" t="s">
        <v>967</v>
      </c>
    </row>
    <row r="16" spans="2:10" hidden="1">
      <c r="B16" s="767" t="s">
        <v>2000</v>
      </c>
      <c r="C16" s="768" t="s">
        <v>1983</v>
      </c>
      <c r="D16" s="2051">
        <v>0</v>
      </c>
      <c r="E16" s="2051">
        <v>0</v>
      </c>
      <c r="F16" s="774">
        <f t="shared" ref="F16:F21" si="1">+SUM(C16:E16)</f>
        <v>0</v>
      </c>
      <c r="G16" s="264"/>
      <c r="H16" s="766"/>
    </row>
    <row r="17" spans="2:9">
      <c r="B17" s="775" t="s">
        <v>1996</v>
      </c>
      <c r="C17" s="773">
        <v>2403</v>
      </c>
      <c r="D17" s="773">
        <v>211863</v>
      </c>
      <c r="E17" s="773">
        <v>319</v>
      </c>
      <c r="F17" s="774">
        <f t="shared" si="1"/>
        <v>214585</v>
      </c>
      <c r="G17" s="264"/>
      <c r="H17" s="766"/>
    </row>
    <row r="18" spans="2:9">
      <c r="B18" s="775" t="s">
        <v>1997</v>
      </c>
      <c r="C18" s="773">
        <v>0</v>
      </c>
      <c r="D18" s="773">
        <v>52292</v>
      </c>
      <c r="E18" s="773">
        <v>195</v>
      </c>
      <c r="F18" s="774">
        <f t="shared" si="1"/>
        <v>52487</v>
      </c>
      <c r="G18" s="264"/>
      <c r="H18" s="766"/>
    </row>
    <row r="19" spans="2:9">
      <c r="B19" s="775" t="s">
        <v>2001</v>
      </c>
      <c r="C19" s="773">
        <v>0</v>
      </c>
      <c r="D19" s="773">
        <v>29422</v>
      </c>
      <c r="E19" s="773">
        <v>200</v>
      </c>
      <c r="F19" s="774">
        <f t="shared" si="1"/>
        <v>29622</v>
      </c>
      <c r="G19" s="264"/>
      <c r="H19" s="766"/>
    </row>
    <row r="20" spans="2:9">
      <c r="B20" s="775" t="s">
        <v>1998</v>
      </c>
      <c r="C20" s="773">
        <v>0</v>
      </c>
      <c r="D20" s="773">
        <v>192106</v>
      </c>
      <c r="E20" s="773">
        <v>5073</v>
      </c>
      <c r="F20" s="774">
        <f t="shared" si="1"/>
        <v>197179</v>
      </c>
      <c r="G20" s="264"/>
      <c r="H20" s="766"/>
    </row>
    <row r="21" spans="2:9" ht="12.75" thickBot="1">
      <c r="B21" s="775" t="s">
        <v>1999</v>
      </c>
      <c r="C21" s="773">
        <v>143</v>
      </c>
      <c r="D21" s="773">
        <v>42534</v>
      </c>
      <c r="E21" s="773">
        <v>2837</v>
      </c>
      <c r="F21" s="774">
        <f t="shared" si="1"/>
        <v>45514</v>
      </c>
      <c r="G21" s="264"/>
      <c r="H21" s="766"/>
    </row>
    <row r="22" spans="2:9" ht="12.75" thickBot="1">
      <c r="B22" s="776" t="s">
        <v>1109</v>
      </c>
      <c r="C22" s="777">
        <f>+SUM(C16:C21)</f>
        <v>2546</v>
      </c>
      <c r="D22" s="777">
        <f>+SUM(D16:D21)</f>
        <v>528217</v>
      </c>
      <c r="E22" s="777">
        <f>+SUM(E16:E21)</f>
        <v>8624</v>
      </c>
      <c r="F22" s="777">
        <f>+SUM(F16:F21)</f>
        <v>539387</v>
      </c>
      <c r="G22" s="264"/>
      <c r="H22" s="264"/>
      <c r="I22" s="2495">
        <v>539387</v>
      </c>
    </row>
    <row r="23" spans="2:9">
      <c r="G23" s="246"/>
    </row>
    <row r="24" spans="2:9">
      <c r="B24" s="769" t="s">
        <v>1330</v>
      </c>
      <c r="C24" s="769"/>
      <c r="D24" s="769"/>
      <c r="E24" s="769"/>
      <c r="F24" s="770">
        <f>+F11+F22-'N17 Acreed. Comerciales'!D7-'N17 Acreed. Comerciales'!D8-'N17 Acreed. Comerciales'!D9-'N17 Acreed. Comerciales'!D1</f>
        <v>0</v>
      </c>
      <c r="G24" s="246"/>
      <c r="H24" s="1854"/>
    </row>
    <row r="27" spans="2:9" ht="15" customHeight="1">
      <c r="B27" s="2920" t="s">
        <v>1408</v>
      </c>
      <c r="C27" s="2923">
        <v>45291</v>
      </c>
      <c r="D27" s="2923"/>
      <c r="E27" s="2923"/>
      <c r="F27" s="2923"/>
    </row>
    <row r="28" spans="2:9">
      <c r="B28" s="2921"/>
      <c r="C28" s="764" t="s">
        <v>1410</v>
      </c>
      <c r="D28" s="764" t="s">
        <v>1411</v>
      </c>
      <c r="E28" s="764" t="s">
        <v>1412</v>
      </c>
      <c r="F28" s="764" t="s">
        <v>1413</v>
      </c>
    </row>
    <row r="29" spans="2:9">
      <c r="B29" s="2922"/>
      <c r="C29" s="765" t="s">
        <v>967</v>
      </c>
      <c r="D29" s="765" t="s">
        <v>967</v>
      </c>
      <c r="E29" s="765" t="s">
        <v>967</v>
      </c>
      <c r="F29" s="765" t="s">
        <v>967</v>
      </c>
    </row>
    <row r="30" spans="2:9">
      <c r="B30" s="772" t="s">
        <v>2000</v>
      </c>
      <c r="C30" s="773">
        <v>10167445</v>
      </c>
      <c r="D30" s="773">
        <f>38657341-267072</f>
        <v>38390269</v>
      </c>
      <c r="E30" s="773">
        <v>999589</v>
      </c>
      <c r="F30" s="774">
        <f t="shared" ref="F30:F35" si="2">+SUM(C30:E30)</f>
        <v>49557303</v>
      </c>
    </row>
    <row r="31" spans="2:9">
      <c r="B31" s="775" t="s">
        <v>1996</v>
      </c>
      <c r="C31" s="773">
        <v>3242</v>
      </c>
      <c r="D31" s="773">
        <v>719741</v>
      </c>
      <c r="E31" s="773">
        <v>101</v>
      </c>
      <c r="F31" s="774">
        <f t="shared" si="2"/>
        <v>723084</v>
      </c>
    </row>
    <row r="32" spans="2:9">
      <c r="B32" s="775" t="s">
        <v>1997</v>
      </c>
      <c r="C32" s="773">
        <v>0</v>
      </c>
      <c r="D32" s="773">
        <v>375134</v>
      </c>
      <c r="E32" s="773">
        <v>0</v>
      </c>
      <c r="F32" s="774">
        <f t="shared" si="2"/>
        <v>375134</v>
      </c>
    </row>
    <row r="33" spans="2:8" hidden="1">
      <c r="B33" s="775" t="s">
        <v>2001</v>
      </c>
      <c r="C33" s="773">
        <v>0</v>
      </c>
      <c r="D33" s="773">
        <v>0</v>
      </c>
      <c r="E33" s="773">
        <v>0</v>
      </c>
      <c r="F33" s="774">
        <f t="shared" si="2"/>
        <v>0</v>
      </c>
    </row>
    <row r="34" spans="2:8" hidden="1">
      <c r="B34" s="775" t="s">
        <v>1998</v>
      </c>
      <c r="C34" s="773">
        <v>0</v>
      </c>
      <c r="D34" s="773">
        <v>0</v>
      </c>
      <c r="E34" s="773">
        <v>0</v>
      </c>
      <c r="F34" s="774">
        <f t="shared" si="2"/>
        <v>0</v>
      </c>
    </row>
    <row r="35" spans="2:8" hidden="1">
      <c r="B35" s="775" t="s">
        <v>1999</v>
      </c>
      <c r="C35" s="773">
        <v>0</v>
      </c>
      <c r="D35" s="773">
        <v>0</v>
      </c>
      <c r="E35" s="773">
        <v>0</v>
      </c>
      <c r="F35" s="774">
        <f t="shared" si="2"/>
        <v>0</v>
      </c>
    </row>
    <row r="36" spans="2:8">
      <c r="B36" s="776" t="s">
        <v>1109</v>
      </c>
      <c r="C36" s="777">
        <f>+SUM(C30:C35)</f>
        <v>10170687</v>
      </c>
      <c r="D36" s="777">
        <f>+SUM(D30:D35)</f>
        <v>39485144</v>
      </c>
      <c r="E36" s="777">
        <f>+SUM(E30:E35)</f>
        <v>999690</v>
      </c>
      <c r="F36" s="777">
        <f>+SUM(F30:F35)</f>
        <v>50655521</v>
      </c>
      <c r="G36" s="246">
        <f>+'N17 Acreed. Comerciales'!E7+'N17 Acreed. Comerciales'!E8+'N17 Acreed. Comerciales'!E9+'N17 Acreed. Comerciales'!E10</f>
        <v>55915130</v>
      </c>
      <c r="H36" s="264">
        <f>+G36-F36</f>
        <v>5259609</v>
      </c>
    </row>
    <row r="37" spans="2:8">
      <c r="B37" s="763"/>
      <c r="C37" s="763"/>
      <c r="D37" s="763"/>
      <c r="E37" s="763"/>
      <c r="F37" s="763"/>
    </row>
    <row r="38" spans="2:8" ht="15" customHeight="1">
      <c r="B38" s="2920" t="s">
        <v>1409</v>
      </c>
      <c r="C38" s="2923">
        <f>+C27</f>
        <v>45291</v>
      </c>
      <c r="D38" s="2923"/>
      <c r="E38" s="2923"/>
      <c r="F38" s="2923"/>
    </row>
    <row r="39" spans="2:8">
      <c r="B39" s="2921"/>
      <c r="C39" s="764" t="s">
        <v>1410</v>
      </c>
      <c r="D39" s="764" t="s">
        <v>1411</v>
      </c>
      <c r="E39" s="764" t="s">
        <v>1412</v>
      </c>
      <c r="F39" s="764" t="s">
        <v>1413</v>
      </c>
    </row>
    <row r="40" spans="2:8">
      <c r="B40" s="2922"/>
      <c r="C40" s="765" t="s">
        <v>967</v>
      </c>
      <c r="D40" s="765" t="s">
        <v>967</v>
      </c>
      <c r="E40" s="765" t="s">
        <v>967</v>
      </c>
      <c r="F40" s="765" t="s">
        <v>967</v>
      </c>
    </row>
    <row r="41" spans="2:8" hidden="1">
      <c r="B41" s="767" t="s">
        <v>2000</v>
      </c>
      <c r="C41" s="768" t="s">
        <v>1983</v>
      </c>
      <c r="D41" s="768">
        <v>0</v>
      </c>
      <c r="E41" s="768">
        <v>0</v>
      </c>
      <c r="F41" s="774">
        <f t="shared" ref="F41:F46" si="3">+SUM(C41:E41)</f>
        <v>0</v>
      </c>
    </row>
    <row r="42" spans="2:8">
      <c r="B42" s="775" t="s">
        <v>1996</v>
      </c>
      <c r="C42" s="773">
        <v>2936</v>
      </c>
      <c r="D42" s="773">
        <v>4874182</v>
      </c>
      <c r="E42" s="773">
        <v>230</v>
      </c>
      <c r="F42" s="774">
        <f t="shared" si="3"/>
        <v>4877348</v>
      </c>
      <c r="G42" s="188">
        <v>4877348</v>
      </c>
      <c r="H42" s="264">
        <f>+G42-F42</f>
        <v>0</v>
      </c>
    </row>
    <row r="43" spans="2:8">
      <c r="B43" s="775" t="s">
        <v>1997</v>
      </c>
      <c r="C43" s="773">
        <v>0</v>
      </c>
      <c r="D43" s="773">
        <v>8695</v>
      </c>
      <c r="E43" s="773">
        <v>235</v>
      </c>
      <c r="F43" s="774">
        <f t="shared" si="3"/>
        <v>8930</v>
      </c>
      <c r="G43" s="188">
        <v>8930</v>
      </c>
      <c r="H43" s="264">
        <f t="shared" ref="H43:H46" si="4">+G43-F43</f>
        <v>0</v>
      </c>
    </row>
    <row r="44" spans="2:8">
      <c r="B44" s="775" t="s">
        <v>2001</v>
      </c>
      <c r="C44" s="773">
        <v>0</v>
      </c>
      <c r="D44" s="773">
        <v>6211</v>
      </c>
      <c r="E44" s="773">
        <v>235</v>
      </c>
      <c r="F44" s="774">
        <f t="shared" si="3"/>
        <v>6446</v>
      </c>
      <c r="G44" s="188">
        <v>6446</v>
      </c>
      <c r="H44" s="264">
        <f t="shared" si="4"/>
        <v>0</v>
      </c>
    </row>
    <row r="45" spans="2:8">
      <c r="B45" s="775" t="s">
        <v>1998</v>
      </c>
      <c r="C45" s="773">
        <v>0</v>
      </c>
      <c r="D45" s="773">
        <v>46200</v>
      </c>
      <c r="E45" s="773">
        <v>2604</v>
      </c>
      <c r="F45" s="774">
        <f t="shared" si="3"/>
        <v>48804</v>
      </c>
      <c r="G45" s="188">
        <v>48804</v>
      </c>
      <c r="H45" s="264">
        <f t="shared" si="4"/>
        <v>0</v>
      </c>
    </row>
    <row r="46" spans="2:8">
      <c r="B46" s="775" t="s">
        <v>1999</v>
      </c>
      <c r="C46" s="773">
        <v>3567</v>
      </c>
      <c r="D46" s="773">
        <v>14346</v>
      </c>
      <c r="E46" s="773">
        <f>352016+113095-164943</f>
        <v>300168</v>
      </c>
      <c r="F46" s="774">
        <f t="shared" si="3"/>
        <v>318081</v>
      </c>
      <c r="G46" s="264">
        <v>369929</v>
      </c>
      <c r="H46" s="264">
        <f t="shared" si="4"/>
        <v>51848</v>
      </c>
    </row>
    <row r="47" spans="2:8">
      <c r="B47" s="776" t="s">
        <v>1109</v>
      </c>
      <c r="C47" s="777">
        <f>+SUM(C41:C46)</f>
        <v>6503</v>
      </c>
      <c r="D47" s="777">
        <f>+SUM(D41:D46)</f>
        <v>4949634</v>
      </c>
      <c r="E47" s="777">
        <f>+SUM(E41:E46)</f>
        <v>303472</v>
      </c>
      <c r="F47" s="777">
        <f>+SUM(F41:F46)</f>
        <v>5259609</v>
      </c>
      <c r="H47" s="264">
        <f>+H36-F47</f>
        <v>0</v>
      </c>
    </row>
    <row r="49" spans="2:6">
      <c r="B49" s="769" t="s">
        <v>1330</v>
      </c>
      <c r="C49" s="769"/>
      <c r="D49" s="769"/>
      <c r="E49" s="769"/>
      <c r="F49" s="771">
        <f>+'N17 Acreed. Comerciales'!E7+'N17 Acreed. Comerciales'!E8+'N17 Acreed. Comerciales'!E9+'N17 Acreed. Comerciales'!E10-F47-F36</f>
        <v>0</v>
      </c>
    </row>
  </sheetData>
  <mergeCells count="8">
    <mergeCell ref="B38:B40"/>
    <mergeCell ref="C38:F38"/>
    <mergeCell ref="B2:B4"/>
    <mergeCell ref="C2:F2"/>
    <mergeCell ref="B13:B15"/>
    <mergeCell ref="C13:F13"/>
    <mergeCell ref="B27:B29"/>
    <mergeCell ref="C27:F27"/>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67ED03"/>
  </sheetPr>
  <dimension ref="B3:M47"/>
  <sheetViews>
    <sheetView showGridLines="0" zoomScaleNormal="100" workbookViewId="0">
      <selection activeCell="B3" sqref="B3:M22"/>
    </sheetView>
  </sheetViews>
  <sheetFormatPr baseColWidth="10" defaultColWidth="11.5703125" defaultRowHeight="12"/>
  <cols>
    <col min="1" max="1" width="11.5703125" style="156" customWidth="1"/>
    <col min="2" max="2" width="67.140625" style="156" customWidth="1"/>
    <col min="3" max="3" width="11.5703125" style="156" customWidth="1"/>
    <col min="4" max="4" width="17.7109375" style="156" hidden="1" customWidth="1"/>
    <col min="5" max="5" width="16.7109375" style="156" customWidth="1"/>
    <col min="6" max="6" width="15.140625" style="156" hidden="1" customWidth="1"/>
    <col min="7" max="7" width="14.85546875" style="156" customWidth="1"/>
    <col min="8" max="8" width="15.28515625" style="156" hidden="1" customWidth="1"/>
    <col min="9" max="9" width="14.85546875" style="156" hidden="1" customWidth="1"/>
    <col min="10" max="12" width="11.5703125" style="156" hidden="1" customWidth="1"/>
    <col min="13" max="14" width="11.5703125" style="156" customWidth="1"/>
    <col min="15" max="16384" width="11.5703125" style="156"/>
  </cols>
  <sheetData>
    <row r="3" spans="2:13">
      <c r="B3" s="2924" t="s">
        <v>994</v>
      </c>
      <c r="C3" s="2925">
        <f>+'N17 Acreed. Comerciales'!D3</f>
        <v>45565</v>
      </c>
      <c r="D3" s="2926"/>
      <c r="E3" s="2926"/>
      <c r="F3" s="2926"/>
      <c r="G3" s="2926"/>
      <c r="H3" s="2926"/>
      <c r="I3" s="2926"/>
      <c r="J3" s="2926"/>
      <c r="K3" s="2926"/>
      <c r="L3" s="2926"/>
      <c r="M3" s="2926"/>
    </row>
    <row r="4" spans="2:13" ht="63" customHeight="1">
      <c r="B4" s="2924"/>
      <c r="C4" s="1881" t="s">
        <v>1432</v>
      </c>
      <c r="D4" s="1881" t="s">
        <v>1431</v>
      </c>
      <c r="E4" s="1881" t="s">
        <v>1430</v>
      </c>
      <c r="F4" s="1881" t="s">
        <v>1433</v>
      </c>
      <c r="G4" s="1881" t="s">
        <v>1434</v>
      </c>
      <c r="H4" s="1881" t="s">
        <v>1435</v>
      </c>
      <c r="I4" s="1881" t="s">
        <v>1436</v>
      </c>
      <c r="J4" s="1881" t="s">
        <v>1437</v>
      </c>
      <c r="K4" s="1881" t="s">
        <v>1438</v>
      </c>
      <c r="L4" s="1881" t="s">
        <v>1439</v>
      </c>
      <c r="M4" s="1881" t="s">
        <v>1440</v>
      </c>
    </row>
    <row r="5" spans="2:13">
      <c r="B5" s="1882" t="s">
        <v>2604</v>
      </c>
      <c r="C5" s="1883">
        <v>235780</v>
      </c>
      <c r="D5" s="1883">
        <v>0</v>
      </c>
      <c r="E5" s="1883">
        <v>500000</v>
      </c>
      <c r="F5" s="1883"/>
      <c r="G5" s="1883">
        <v>1823379</v>
      </c>
      <c r="H5" s="1883"/>
      <c r="I5" s="1883"/>
      <c r="J5" s="1883"/>
      <c r="K5" s="1883"/>
      <c r="L5" s="1883"/>
      <c r="M5" s="1884">
        <f>SUM(C5:G5)</f>
        <v>2559159</v>
      </c>
    </row>
    <row r="6" spans="2:13" ht="20.25" customHeight="1">
      <c r="B6" s="1880" t="s">
        <v>1414</v>
      </c>
      <c r="C6" s="1885"/>
      <c r="D6" s="1885"/>
      <c r="E6" s="1885"/>
      <c r="F6" s="1885"/>
      <c r="G6" s="1885"/>
      <c r="H6" s="1885"/>
      <c r="I6" s="1885"/>
      <c r="J6" s="1885"/>
      <c r="K6" s="1885"/>
      <c r="L6" s="1885"/>
      <c r="M6" s="1446"/>
    </row>
    <row r="7" spans="2:13" ht="12" customHeight="1">
      <c r="B7" s="1882" t="s">
        <v>1415</v>
      </c>
      <c r="C7" s="1445"/>
      <c r="D7" s="1445"/>
      <c r="E7" s="1445"/>
      <c r="F7" s="1445"/>
      <c r="G7" s="1445"/>
      <c r="H7" s="1445"/>
      <c r="I7" s="1445"/>
      <c r="J7" s="1445"/>
      <c r="K7" s="1445"/>
      <c r="L7" s="1445"/>
      <c r="M7" s="1884"/>
    </row>
    <row r="8" spans="2:13" ht="12" hidden="1" customHeight="1">
      <c r="B8" s="1702" t="s">
        <v>1416</v>
      </c>
      <c r="C8" s="1445">
        <v>0</v>
      </c>
      <c r="D8" s="1445">
        <v>0</v>
      </c>
      <c r="E8" s="1445">
        <v>0</v>
      </c>
      <c r="F8" s="1445">
        <v>0</v>
      </c>
      <c r="G8" s="1445">
        <v>0</v>
      </c>
      <c r="H8" s="1445"/>
      <c r="I8" s="1445"/>
      <c r="J8" s="1445"/>
      <c r="K8" s="1445"/>
      <c r="L8" s="1445"/>
      <c r="M8" s="1884">
        <f>+SUM(C8:G8)</f>
        <v>0</v>
      </c>
    </row>
    <row r="9" spans="2:13" ht="12" customHeight="1">
      <c r="B9" s="1702" t="s">
        <v>1417</v>
      </c>
      <c r="C9" s="1445">
        <v>55122</v>
      </c>
      <c r="D9" s="1445">
        <v>0</v>
      </c>
      <c r="E9" s="1445">
        <v>0</v>
      </c>
      <c r="F9" s="1445">
        <v>0</v>
      </c>
      <c r="G9" s="1445">
        <v>58602</v>
      </c>
      <c r="H9" s="1445"/>
      <c r="I9" s="1445"/>
      <c r="J9" s="1445"/>
      <c r="K9" s="1445"/>
      <c r="L9" s="1445"/>
      <c r="M9" s="1884">
        <f>+SUM(C9:G9)</f>
        <v>113724</v>
      </c>
    </row>
    <row r="10" spans="2:13">
      <c r="B10" s="1880" t="s">
        <v>1418</v>
      </c>
      <c r="C10" s="1446">
        <f>+SUM(C8:C9)</f>
        <v>55122</v>
      </c>
      <c r="D10" s="1446"/>
      <c r="E10" s="1446">
        <f>+SUM(E8:E9)</f>
        <v>0</v>
      </c>
      <c r="F10" s="1446">
        <f>+SUM(F8:F9)</f>
        <v>0</v>
      </c>
      <c r="G10" s="1446">
        <f>+SUM(G8:G9)</f>
        <v>58602</v>
      </c>
      <c r="H10" s="1886"/>
      <c r="I10" s="1446"/>
      <c r="J10" s="1446"/>
      <c r="K10" s="1446"/>
      <c r="L10" s="1446"/>
      <c r="M10" s="1446">
        <f>+SUM(M8:M9)</f>
        <v>113724</v>
      </c>
    </row>
    <row r="11" spans="2:13" hidden="1">
      <c r="B11" s="1702" t="s">
        <v>1419</v>
      </c>
      <c r="C11" s="1445"/>
      <c r="D11" s="1445"/>
      <c r="E11" s="1445"/>
      <c r="F11" s="1445"/>
      <c r="G11" s="1445"/>
      <c r="H11" s="1445"/>
      <c r="I11" s="1445"/>
      <c r="J11" s="1445"/>
      <c r="K11" s="1445"/>
      <c r="L11" s="1445"/>
      <c r="M11" s="1884"/>
    </row>
    <row r="12" spans="2:13" hidden="1">
      <c r="B12" s="1702" t="s">
        <v>1420</v>
      </c>
      <c r="C12" s="1892"/>
      <c r="D12" s="1891"/>
      <c r="E12" s="1892"/>
      <c r="F12" s="1891"/>
      <c r="G12" s="1891"/>
      <c r="H12" s="1887"/>
      <c r="I12" s="1887"/>
      <c r="J12" s="1887"/>
      <c r="K12" s="1887"/>
      <c r="L12" s="1887"/>
      <c r="M12" s="1883">
        <f t="shared" ref="M12:M18" si="0">+SUM(C12:G12)</f>
        <v>0</v>
      </c>
    </row>
    <row r="13" spans="2:13" hidden="1">
      <c r="B13" s="1702" t="s">
        <v>1422</v>
      </c>
      <c r="C13" s="1892"/>
      <c r="D13" s="1892"/>
      <c r="E13" s="1892"/>
      <c r="F13" s="1892"/>
      <c r="G13" s="1892"/>
      <c r="H13" s="1887"/>
      <c r="I13" s="1887"/>
      <c r="J13" s="1887"/>
      <c r="K13" s="1887"/>
      <c r="L13" s="1887"/>
      <c r="M13" s="1883">
        <f t="shared" si="0"/>
        <v>0</v>
      </c>
    </row>
    <row r="14" spans="2:13" hidden="1">
      <c r="B14" s="1702" t="s">
        <v>1421</v>
      </c>
      <c r="C14" s="1892"/>
      <c r="D14" s="1892"/>
      <c r="E14" s="1892"/>
      <c r="F14" s="1892"/>
      <c r="G14" s="1892"/>
      <c r="H14" s="1887"/>
      <c r="I14" s="1887"/>
      <c r="J14" s="1887"/>
      <c r="K14" s="1887"/>
      <c r="L14" s="1887"/>
      <c r="M14" s="1883">
        <f t="shared" si="0"/>
        <v>0</v>
      </c>
    </row>
    <row r="15" spans="2:13" hidden="1">
      <c r="B15" s="1702" t="s">
        <v>1423</v>
      </c>
      <c r="C15" s="1892"/>
      <c r="D15" s="1892"/>
      <c r="E15" s="1892"/>
      <c r="F15" s="1892"/>
      <c r="G15" s="1892"/>
      <c r="H15" s="1887"/>
      <c r="I15" s="1887"/>
      <c r="J15" s="1887"/>
      <c r="K15" s="1887"/>
      <c r="L15" s="1887"/>
      <c r="M15" s="1883">
        <f t="shared" si="0"/>
        <v>0</v>
      </c>
    </row>
    <row r="16" spans="2:13" hidden="1">
      <c r="B16" s="1702" t="s">
        <v>1424</v>
      </c>
      <c r="C16" s="1892"/>
      <c r="D16" s="1892"/>
      <c r="E16" s="1892"/>
      <c r="F16" s="1892"/>
      <c r="G16" s="1892"/>
      <c r="H16" s="1887"/>
      <c r="I16" s="1887"/>
      <c r="J16" s="1887"/>
      <c r="K16" s="1887"/>
      <c r="L16" s="1887"/>
      <c r="M16" s="1883">
        <f t="shared" si="0"/>
        <v>0</v>
      </c>
    </row>
    <row r="17" spans="2:13" hidden="1">
      <c r="B17" s="1879" t="s">
        <v>1425</v>
      </c>
      <c r="C17" s="1892"/>
      <c r="D17" s="1892"/>
      <c r="E17" s="1892"/>
      <c r="F17" s="1892"/>
      <c r="G17" s="1892"/>
      <c r="H17" s="1887"/>
      <c r="I17" s="1887"/>
      <c r="J17" s="1887"/>
      <c r="K17" s="1887"/>
      <c r="L17" s="1887"/>
      <c r="M17" s="1883">
        <f t="shared" si="0"/>
        <v>0</v>
      </c>
    </row>
    <row r="18" spans="2:13" hidden="1">
      <c r="B18" s="1702" t="s">
        <v>1426</v>
      </c>
      <c r="C18" s="1892"/>
      <c r="D18" s="1892"/>
      <c r="E18" s="1892"/>
      <c r="F18" s="1892"/>
      <c r="G18" s="1892"/>
      <c r="H18" s="1887"/>
      <c r="I18" s="1887"/>
      <c r="J18" s="1887"/>
      <c r="K18" s="1887"/>
      <c r="L18" s="1887"/>
      <c r="M18" s="1883">
        <f t="shared" si="0"/>
        <v>0</v>
      </c>
    </row>
    <row r="19" spans="2:13">
      <c r="B19" s="1880" t="s">
        <v>1427</v>
      </c>
      <c r="C19" s="1446">
        <f>+SUM(C12:C18)</f>
        <v>0</v>
      </c>
      <c r="D19" s="1446"/>
      <c r="E19" s="1446">
        <f>+SUM(E12:E18)</f>
        <v>0</v>
      </c>
      <c r="F19" s="1446">
        <f t="shared" ref="F19:M19" si="1">+SUM(F12:F18)</f>
        <v>0</v>
      </c>
      <c r="G19" s="1446">
        <f t="shared" si="1"/>
        <v>0</v>
      </c>
      <c r="H19" s="1446">
        <f t="shared" si="1"/>
        <v>0</v>
      </c>
      <c r="I19" s="1446">
        <f t="shared" si="1"/>
        <v>0</v>
      </c>
      <c r="J19" s="1446">
        <f t="shared" si="1"/>
        <v>0</v>
      </c>
      <c r="K19" s="1446">
        <f t="shared" si="1"/>
        <v>0</v>
      </c>
      <c r="L19" s="1446">
        <f t="shared" si="1"/>
        <v>0</v>
      </c>
      <c r="M19" s="1446">
        <f t="shared" si="1"/>
        <v>0</v>
      </c>
    </row>
    <row r="20" spans="2:13">
      <c r="B20" s="1888"/>
      <c r="C20" s="1445"/>
      <c r="D20" s="1445"/>
      <c r="E20" s="1445"/>
      <c r="F20" s="1445"/>
      <c r="G20" s="1445"/>
      <c r="H20" s="1445"/>
      <c r="I20" s="1445"/>
      <c r="J20" s="1445"/>
      <c r="K20" s="1445"/>
      <c r="L20" s="1445"/>
      <c r="M20" s="1445"/>
    </row>
    <row r="21" spans="2:13">
      <c r="B21" s="1889" t="s">
        <v>1428</v>
      </c>
      <c r="C21" s="1446">
        <f>+C5+C10+C19</f>
        <v>290902</v>
      </c>
      <c r="D21" s="1446">
        <f>+D5+D10+D19</f>
        <v>0</v>
      </c>
      <c r="E21" s="1446">
        <f>+E5+E10+E19</f>
        <v>500000</v>
      </c>
      <c r="F21" s="1446">
        <f>+F5+F10+F19</f>
        <v>0</v>
      </c>
      <c r="G21" s="1446">
        <v>0</v>
      </c>
      <c r="H21" s="1446"/>
      <c r="I21" s="1446"/>
      <c r="J21" s="1446"/>
      <c r="K21" s="1446"/>
      <c r="L21" s="1446"/>
      <c r="M21" s="1446">
        <f>+SUM(C21:G21)</f>
        <v>790902</v>
      </c>
    </row>
    <row r="22" spans="2:13" ht="12.75" thickBot="1">
      <c r="B22" s="1889" t="s">
        <v>1429</v>
      </c>
      <c r="C22" s="1890">
        <v>0</v>
      </c>
      <c r="D22" s="1890"/>
      <c r="E22" s="1890">
        <v>0</v>
      </c>
      <c r="F22" s="1446"/>
      <c r="G22" s="1890">
        <f>+G5+G10+G19</f>
        <v>1881981</v>
      </c>
      <c r="H22" s="1446"/>
      <c r="I22" s="1446"/>
      <c r="J22" s="1446"/>
      <c r="K22" s="1446"/>
      <c r="L22" s="1446"/>
      <c r="M22" s="1446">
        <f>+SUM(C22:G22)</f>
        <v>1881981</v>
      </c>
    </row>
    <row r="24" spans="2:13" ht="12.75" thickBot="1"/>
    <row r="25" spans="2:13">
      <c r="B25" s="2927" t="s">
        <v>994</v>
      </c>
      <c r="C25" s="2929">
        <v>45291</v>
      </c>
      <c r="D25" s="2930"/>
      <c r="E25" s="2930"/>
      <c r="F25" s="2930"/>
      <c r="G25" s="2930"/>
      <c r="H25" s="2930"/>
      <c r="I25" s="2930"/>
      <c r="J25" s="2930"/>
      <c r="K25" s="2930"/>
      <c r="L25" s="2930"/>
      <c r="M25" s="2931"/>
    </row>
    <row r="26" spans="2:13" ht="63" customHeight="1">
      <c r="B26" s="2928"/>
      <c r="C26" s="778" t="s">
        <v>1432</v>
      </c>
      <c r="D26" s="778" t="s">
        <v>1431</v>
      </c>
      <c r="E26" s="778" t="s">
        <v>1430</v>
      </c>
      <c r="F26" s="778" t="s">
        <v>1433</v>
      </c>
      <c r="G26" s="778" t="s">
        <v>1434</v>
      </c>
      <c r="H26" s="778" t="s">
        <v>1435</v>
      </c>
      <c r="I26" s="778" t="s">
        <v>1436</v>
      </c>
      <c r="J26" s="778" t="s">
        <v>1437</v>
      </c>
      <c r="K26" s="778" t="s">
        <v>1438</v>
      </c>
      <c r="L26" s="778" t="s">
        <v>1439</v>
      </c>
      <c r="M26" s="786" t="s">
        <v>1440</v>
      </c>
    </row>
    <row r="27" spans="2:13">
      <c r="B27" s="787" t="s">
        <v>2605</v>
      </c>
      <c r="C27" s="779">
        <v>129167</v>
      </c>
      <c r="D27" s="779"/>
      <c r="E27" s="779">
        <v>17858515</v>
      </c>
      <c r="F27" s="779"/>
      <c r="G27" s="779">
        <v>1735643</v>
      </c>
      <c r="H27" s="780"/>
      <c r="I27" s="780"/>
      <c r="J27" s="780"/>
      <c r="K27" s="780"/>
      <c r="L27" s="780"/>
      <c r="M27" s="788">
        <v>19723325</v>
      </c>
    </row>
    <row r="28" spans="2:13">
      <c r="B28" s="785" t="s">
        <v>1414</v>
      </c>
      <c r="C28" s="781"/>
      <c r="D28" s="781"/>
      <c r="E28" s="781"/>
      <c r="F28" s="781"/>
      <c r="G28" s="781"/>
      <c r="H28" s="781"/>
      <c r="I28" s="781"/>
      <c r="J28" s="781"/>
      <c r="K28" s="781"/>
      <c r="L28" s="781"/>
      <c r="M28" s="789"/>
    </row>
    <row r="29" spans="2:13">
      <c r="B29" s="787" t="s">
        <v>1415</v>
      </c>
      <c r="C29" s="783"/>
      <c r="D29" s="783"/>
      <c r="E29" s="783"/>
      <c r="F29" s="783"/>
      <c r="G29" s="783"/>
      <c r="H29" s="783"/>
      <c r="I29" s="783"/>
      <c r="J29" s="783"/>
      <c r="K29" s="783"/>
      <c r="L29" s="783"/>
      <c r="M29" s="788"/>
    </row>
    <row r="30" spans="2:13" hidden="1">
      <c r="B30" s="790" t="s">
        <v>1416</v>
      </c>
      <c r="C30" s="783">
        <v>0</v>
      </c>
      <c r="D30" s="783">
        <v>0</v>
      </c>
      <c r="E30" s="783">
        <v>0</v>
      </c>
      <c r="F30" s="783">
        <v>0</v>
      </c>
      <c r="G30" s="783">
        <v>0</v>
      </c>
      <c r="H30" s="783"/>
      <c r="I30" s="783"/>
      <c r="J30" s="783"/>
      <c r="K30" s="783"/>
      <c r="L30" s="783"/>
      <c r="M30" s="788">
        <f>+SUM(C30:G30)</f>
        <v>0</v>
      </c>
    </row>
    <row r="31" spans="2:13" hidden="1">
      <c r="B31" s="790" t="s">
        <v>1417</v>
      </c>
      <c r="C31" s="783">
        <v>0</v>
      </c>
      <c r="D31" s="783"/>
      <c r="E31" s="783">
        <v>0</v>
      </c>
      <c r="F31" s="783"/>
      <c r="G31" s="783">
        <v>0</v>
      </c>
      <c r="H31" s="783"/>
      <c r="I31" s="783"/>
      <c r="J31" s="783"/>
      <c r="K31" s="783"/>
      <c r="L31" s="783"/>
      <c r="M31" s="788">
        <f>+SUM(C31:G31)</f>
        <v>0</v>
      </c>
    </row>
    <row r="32" spans="2:13">
      <c r="B32" s="785" t="s">
        <v>1418</v>
      </c>
      <c r="C32" s="782">
        <f>+SUM(C30:C31)</f>
        <v>0</v>
      </c>
      <c r="D32" s="782">
        <v>0</v>
      </c>
      <c r="E32" s="782">
        <f>+SUM(E30:E31)</f>
        <v>0</v>
      </c>
      <c r="F32" s="782">
        <f>+SUM(F30:F31)</f>
        <v>0</v>
      </c>
      <c r="G32" s="782">
        <f>+SUM(G30:G31)</f>
        <v>0</v>
      </c>
      <c r="H32" s="782"/>
      <c r="I32" s="782"/>
      <c r="J32" s="782"/>
      <c r="K32" s="782"/>
      <c r="L32" s="782"/>
      <c r="M32" s="789">
        <f>+SUM(M30:M31)</f>
        <v>0</v>
      </c>
    </row>
    <row r="33" spans="2:13">
      <c r="B33" s="790" t="s">
        <v>1419</v>
      </c>
      <c r="C33" s="1445"/>
      <c r="D33" s="1445"/>
      <c r="E33" s="1445"/>
      <c r="F33" s="1445"/>
      <c r="G33" s="1445"/>
      <c r="H33" s="783"/>
      <c r="I33" s="783"/>
      <c r="J33" s="783"/>
      <c r="K33" s="783"/>
      <c r="L33" s="783"/>
      <c r="M33" s="788">
        <f t="shared" ref="M33:M40" si="2">+SUM(C33:G33)</f>
        <v>0</v>
      </c>
    </row>
    <row r="34" spans="2:13">
      <c r="B34" s="790" t="s">
        <v>1420</v>
      </c>
      <c r="C34" s="1892">
        <v>-26578</v>
      </c>
      <c r="D34" s="1891"/>
      <c r="E34" s="1892">
        <v>-10249330</v>
      </c>
      <c r="F34" s="1891"/>
      <c r="G34" s="1891">
        <v>0</v>
      </c>
      <c r="H34" s="783"/>
      <c r="I34" s="783"/>
      <c r="J34" s="783"/>
      <c r="K34" s="783"/>
      <c r="L34" s="783"/>
      <c r="M34" s="788">
        <f t="shared" si="2"/>
        <v>-10275908</v>
      </c>
    </row>
    <row r="35" spans="2:13">
      <c r="B35" s="790" t="s">
        <v>1421</v>
      </c>
      <c r="C35" s="1892">
        <v>-59464</v>
      </c>
      <c r="D35" s="1892">
        <v>0</v>
      </c>
      <c r="E35" s="1892">
        <v>-624450</v>
      </c>
      <c r="F35" s="1892"/>
      <c r="G35" s="1892">
        <v>87736</v>
      </c>
      <c r="H35" s="783"/>
      <c r="I35" s="783"/>
      <c r="J35" s="783"/>
      <c r="K35" s="783"/>
      <c r="L35" s="783"/>
      <c r="M35" s="788">
        <f t="shared" si="2"/>
        <v>-596178</v>
      </c>
    </row>
    <row r="36" spans="2:13">
      <c r="B36" s="790" t="s">
        <v>1422</v>
      </c>
      <c r="C36" s="1892">
        <v>0</v>
      </c>
      <c r="D36" s="1892">
        <v>0</v>
      </c>
      <c r="E36" s="1892">
        <v>-5091000</v>
      </c>
      <c r="F36" s="1892">
        <v>0</v>
      </c>
      <c r="G36" s="1892">
        <v>0</v>
      </c>
      <c r="H36" s="783"/>
      <c r="I36" s="783"/>
      <c r="J36" s="783"/>
      <c r="K36" s="783"/>
      <c r="L36" s="783"/>
      <c r="M36" s="788">
        <f t="shared" si="2"/>
        <v>-5091000</v>
      </c>
    </row>
    <row r="37" spans="2:13" hidden="1">
      <c r="B37" s="790" t="s">
        <v>1423</v>
      </c>
      <c r="C37" s="1892"/>
      <c r="D37" s="1892"/>
      <c r="E37" s="1892"/>
      <c r="F37" s="1892"/>
      <c r="G37" s="1892"/>
      <c r="H37" s="783"/>
      <c r="I37" s="783"/>
      <c r="J37" s="783"/>
      <c r="K37" s="783"/>
      <c r="L37" s="783"/>
      <c r="M37" s="788">
        <f t="shared" si="2"/>
        <v>0</v>
      </c>
    </row>
    <row r="38" spans="2:13" hidden="1">
      <c r="B38" s="790" t="s">
        <v>1424</v>
      </c>
      <c r="C38" s="1892"/>
      <c r="D38" s="1892"/>
      <c r="E38" s="1892"/>
      <c r="F38" s="1892"/>
      <c r="G38" s="1892"/>
      <c r="H38" s="783"/>
      <c r="I38" s="783"/>
      <c r="J38" s="783"/>
      <c r="K38" s="783"/>
      <c r="L38" s="783"/>
      <c r="M38" s="788">
        <f t="shared" si="2"/>
        <v>0</v>
      </c>
    </row>
    <row r="39" spans="2:13" hidden="1">
      <c r="B39" s="791" t="s">
        <v>1425</v>
      </c>
      <c r="C39" s="1892"/>
      <c r="D39" s="1892"/>
      <c r="E39" s="1892"/>
      <c r="F39" s="1892"/>
      <c r="G39" s="1892"/>
      <c r="H39" s="783"/>
      <c r="I39" s="783"/>
      <c r="J39" s="783"/>
      <c r="K39" s="783"/>
      <c r="L39" s="783"/>
      <c r="M39" s="788">
        <f t="shared" si="2"/>
        <v>0</v>
      </c>
    </row>
    <row r="40" spans="2:13">
      <c r="B40" s="790" t="s">
        <v>1426</v>
      </c>
      <c r="C40" s="1892">
        <v>192655</v>
      </c>
      <c r="D40" s="1892"/>
      <c r="E40" s="1892">
        <v>-1393735</v>
      </c>
      <c r="F40" s="1892"/>
      <c r="G40" s="1892">
        <v>0</v>
      </c>
      <c r="H40" s="783"/>
      <c r="I40" s="783"/>
      <c r="J40" s="783"/>
      <c r="K40" s="783"/>
      <c r="L40" s="783"/>
      <c r="M40" s="788">
        <f t="shared" si="2"/>
        <v>-1201080</v>
      </c>
    </row>
    <row r="41" spans="2:13">
      <c r="B41" s="785" t="s">
        <v>1427</v>
      </c>
      <c r="C41" s="782">
        <f>+C35+C34+C36+C40</f>
        <v>106613</v>
      </c>
      <c r="D41" s="782"/>
      <c r="E41" s="782">
        <f>+E35+E34+E36+E40</f>
        <v>-17358515</v>
      </c>
      <c r="F41" s="782">
        <f t="shared" ref="F41:M41" si="3">+F35+F34+F36+F40</f>
        <v>0</v>
      </c>
      <c r="G41" s="782">
        <f t="shared" si="3"/>
        <v>87736</v>
      </c>
      <c r="H41" s="782">
        <f t="shared" si="3"/>
        <v>0</v>
      </c>
      <c r="I41" s="782">
        <f t="shared" si="3"/>
        <v>0</v>
      </c>
      <c r="J41" s="782">
        <f t="shared" si="3"/>
        <v>0</v>
      </c>
      <c r="K41" s="782">
        <f t="shared" si="3"/>
        <v>0</v>
      </c>
      <c r="L41" s="782">
        <f t="shared" si="3"/>
        <v>0</v>
      </c>
      <c r="M41" s="782">
        <f t="shared" si="3"/>
        <v>-17164166</v>
      </c>
    </row>
    <row r="42" spans="2:13">
      <c r="B42" s="792"/>
      <c r="C42" s="783"/>
      <c r="D42" s="783"/>
      <c r="E42" s="783"/>
      <c r="F42" s="783"/>
      <c r="G42" s="783"/>
      <c r="H42" s="783"/>
      <c r="I42" s="783"/>
      <c r="J42" s="783"/>
      <c r="K42" s="783"/>
      <c r="L42" s="783"/>
      <c r="M42" s="793"/>
    </row>
    <row r="43" spans="2:13">
      <c r="B43" s="794" t="s">
        <v>1428</v>
      </c>
      <c r="C43" s="782">
        <f>+C27+C32+C41</f>
        <v>235780</v>
      </c>
      <c r="D43" s="782"/>
      <c r="E43" s="782">
        <f>+E27+E32+E41</f>
        <v>500000</v>
      </c>
      <c r="F43" s="782"/>
      <c r="G43" s="782">
        <v>0</v>
      </c>
      <c r="H43" s="782"/>
      <c r="I43" s="782"/>
      <c r="J43" s="782"/>
      <c r="K43" s="782"/>
      <c r="L43" s="782"/>
      <c r="M43" s="782">
        <f>SUM(C43:G43)</f>
        <v>735780</v>
      </c>
    </row>
    <row r="44" spans="2:13" ht="12.75" thickBot="1">
      <c r="B44" s="795" t="s">
        <v>1429</v>
      </c>
      <c r="C44" s="784">
        <v>0</v>
      </c>
      <c r="D44" s="784"/>
      <c r="E44" s="784">
        <v>0</v>
      </c>
      <c r="F44" s="784"/>
      <c r="G44" s="784">
        <f>+G27+G32+G41</f>
        <v>1823379</v>
      </c>
      <c r="H44" s="784"/>
      <c r="I44" s="784"/>
      <c r="J44" s="784"/>
      <c r="K44" s="784"/>
      <c r="L44" s="784"/>
      <c r="M44" s="782">
        <f>SUM(C44:G44)</f>
        <v>1823379</v>
      </c>
    </row>
    <row r="46" spans="2:13">
      <c r="B46" s="31" t="s">
        <v>1406</v>
      </c>
      <c r="C46" s="31"/>
      <c r="D46" s="31"/>
      <c r="E46" s="31"/>
      <c r="F46" s="31"/>
      <c r="G46" s="31"/>
      <c r="H46" s="31"/>
      <c r="I46" s="31"/>
      <c r="J46" s="31"/>
      <c r="K46" s="31"/>
      <c r="L46" s="31"/>
      <c r="M46" s="384">
        <f>+Pasivo!E9-M43</f>
        <v>0</v>
      </c>
    </row>
    <row r="47" spans="2:13">
      <c r="B47" s="31" t="s">
        <v>1407</v>
      </c>
      <c r="C47" s="31"/>
      <c r="D47" s="31"/>
      <c r="E47" s="31"/>
      <c r="F47" s="31"/>
      <c r="G47" s="31"/>
      <c r="H47" s="31"/>
      <c r="I47" s="31"/>
      <c r="J47" s="31"/>
      <c r="K47" s="31"/>
      <c r="L47" s="31"/>
      <c r="M47" s="384">
        <f>+M44-Pasivo!E21</f>
        <v>0</v>
      </c>
    </row>
  </sheetData>
  <mergeCells count="4">
    <mergeCell ref="B3:B4"/>
    <mergeCell ref="C3:M3"/>
    <mergeCell ref="B25:B26"/>
    <mergeCell ref="C25:M25"/>
  </mergeCells>
  <pageMargins left="0.7" right="0.7" top="0.75" bottom="0.75" header="0.3" footer="0.3"/>
  <pageSetup orientation="portrait" horizontalDpi="4294967293"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3300"/>
  </sheetPr>
  <dimension ref="B2:O94"/>
  <sheetViews>
    <sheetView showGridLines="0" topLeftCell="A53" zoomScaleNormal="100" workbookViewId="0">
      <selection activeCell="G69" sqref="G69:G70"/>
    </sheetView>
  </sheetViews>
  <sheetFormatPr baseColWidth="10" defaultColWidth="11.42578125" defaultRowHeight="12"/>
  <cols>
    <col min="1" max="1" width="11.42578125" style="763" customWidth="1"/>
    <col min="2" max="2" width="46.140625" style="763" customWidth="1"/>
    <col min="3" max="3" width="17.140625" style="763" customWidth="1"/>
    <col min="4" max="4" width="17.7109375" style="763" customWidth="1"/>
    <col min="5" max="5" width="16.7109375" style="763" customWidth="1"/>
    <col min="6" max="6" width="15.140625" style="763" customWidth="1"/>
    <col min="7" max="10" width="14.85546875" style="763" customWidth="1"/>
    <col min="11" max="11" width="15.28515625" style="763" customWidth="1"/>
    <col min="12" max="12" width="14.85546875" style="763" customWidth="1"/>
    <col min="13" max="13" width="30.28515625" style="763" customWidth="1"/>
    <col min="14" max="14" width="12.7109375" style="763" customWidth="1"/>
    <col min="15" max="15" width="20" style="763" customWidth="1"/>
    <col min="16" max="16384" width="11.42578125" style="763"/>
  </cols>
  <sheetData>
    <row r="2" spans="2:13" ht="12.75" thickBot="1"/>
    <row r="3" spans="2:13" ht="23.25" customHeight="1">
      <c r="B3" s="2936" t="s">
        <v>1381</v>
      </c>
      <c r="C3" s="1447">
        <f>+Activo!D2</f>
        <v>45565</v>
      </c>
      <c r="D3" s="1447">
        <v>45291</v>
      </c>
      <c r="K3" s="2932" t="s">
        <v>1381</v>
      </c>
      <c r="L3" s="1053">
        <v>44926</v>
      </c>
      <c r="M3" s="1053">
        <v>44561</v>
      </c>
    </row>
    <row r="4" spans="2:13" ht="12.75" thickBot="1">
      <c r="B4" s="2937"/>
      <c r="C4" s="798" t="s">
        <v>967</v>
      </c>
      <c r="D4" s="798" t="s">
        <v>967</v>
      </c>
      <c r="K4" s="2933"/>
      <c r="L4" s="1054" t="s">
        <v>967</v>
      </c>
      <c r="M4" s="1054" t="s">
        <v>967</v>
      </c>
    </row>
    <row r="5" spans="2:13" ht="12.75" thickBot="1">
      <c r="B5" s="815" t="s">
        <v>1358</v>
      </c>
      <c r="C5" s="814"/>
      <c r="D5" s="814"/>
      <c r="K5" s="1055" t="s">
        <v>1358</v>
      </c>
      <c r="L5" s="1056"/>
      <c r="M5" s="1056"/>
    </row>
    <row r="6" spans="2:13" ht="12.75" thickBot="1">
      <c r="B6" s="814" t="s">
        <v>1238</v>
      </c>
      <c r="C6" s="800">
        <v>22568253</v>
      </c>
      <c r="D6" s="800">
        <v>22673308</v>
      </c>
      <c r="E6" s="2408"/>
      <c r="K6" s="1057" t="s">
        <v>1238</v>
      </c>
      <c r="L6" s="1058">
        <v>19231062</v>
      </c>
      <c r="M6" s="1058">
        <v>20838843</v>
      </c>
    </row>
    <row r="7" spans="2:13" ht="12.75" thickBot="1">
      <c r="B7" s="814" t="s">
        <v>1359</v>
      </c>
      <c r="C7" s="800">
        <v>1228356</v>
      </c>
      <c r="D7" s="800">
        <v>1203227</v>
      </c>
      <c r="E7" s="2408"/>
      <c r="K7" s="1057" t="s">
        <v>1359</v>
      </c>
      <c r="L7" s="1058">
        <v>1012495</v>
      </c>
      <c r="M7" s="1058">
        <v>1114232</v>
      </c>
    </row>
    <row r="8" spans="2:13" ht="12.75" thickBot="1">
      <c r="B8" s="814" t="s">
        <v>1360</v>
      </c>
      <c r="C8" s="800">
        <v>1166904</v>
      </c>
      <c r="D8" s="800">
        <v>1071022</v>
      </c>
      <c r="E8" s="2408"/>
      <c r="K8" s="1057" t="s">
        <v>1360</v>
      </c>
      <c r="L8" s="1058">
        <v>977598</v>
      </c>
      <c r="M8" s="1058">
        <v>633812</v>
      </c>
    </row>
    <row r="9" spans="2:13" ht="12.75" thickBot="1">
      <c r="B9" s="816" t="s">
        <v>1361</v>
      </c>
      <c r="C9" s="800">
        <v>0</v>
      </c>
      <c r="D9" s="817">
        <v>225558</v>
      </c>
      <c r="K9" s="1059" t="s">
        <v>1361</v>
      </c>
      <c r="L9" s="1060">
        <v>2971246</v>
      </c>
      <c r="M9" s="1058">
        <v>-1833955</v>
      </c>
    </row>
    <row r="10" spans="2:13" ht="12.75" thickBot="1">
      <c r="B10" s="814" t="s">
        <v>1362</v>
      </c>
      <c r="C10" s="800">
        <v>-1197483</v>
      </c>
      <c r="D10" s="800">
        <v>-2604862</v>
      </c>
      <c r="K10" s="1057" t="s">
        <v>1362</v>
      </c>
      <c r="L10" s="1058">
        <v>-2219616</v>
      </c>
      <c r="M10" s="1058">
        <v>-2430334</v>
      </c>
    </row>
    <row r="11" spans="2:13" ht="12.75" hidden="1" customHeight="1" thickBot="1">
      <c r="B11" s="814" t="s">
        <v>1363</v>
      </c>
      <c r="C11" s="800">
        <v>0</v>
      </c>
      <c r="D11" s="800">
        <v>0</v>
      </c>
      <c r="K11" s="1057" t="s">
        <v>1363</v>
      </c>
      <c r="L11" s="1058">
        <v>700523</v>
      </c>
      <c r="M11" s="1058">
        <v>199133</v>
      </c>
    </row>
    <row r="12" spans="2:13" ht="12.75" hidden="1" customHeight="1" thickBot="1">
      <c r="B12" s="814" t="s">
        <v>1986</v>
      </c>
      <c r="C12" s="800">
        <f>+'[32]N19 Beneficios Empleados'!D12</f>
        <v>0</v>
      </c>
      <c r="D12" s="800">
        <v>0</v>
      </c>
      <c r="K12" s="1057" t="s">
        <v>1986</v>
      </c>
      <c r="L12" s="1061" t="s">
        <v>1983</v>
      </c>
      <c r="M12" s="1058">
        <v>709331</v>
      </c>
    </row>
    <row r="13" spans="2:13" ht="24" hidden="1" customHeight="1">
      <c r="B13" s="2407" t="s">
        <v>1382</v>
      </c>
      <c r="C13" s="800">
        <v>0</v>
      </c>
      <c r="D13" s="800">
        <v>0</v>
      </c>
      <c r="K13" s="1062" t="s">
        <v>1364</v>
      </c>
      <c r="L13" s="1063">
        <v>22673308</v>
      </c>
      <c r="M13" s="1063">
        <v>19231062</v>
      </c>
    </row>
    <row r="14" spans="2:13" ht="12.75" thickBot="1">
      <c r="B14" s="803" t="s">
        <v>1364</v>
      </c>
      <c r="C14" s="378">
        <f>+SUM(C6:C13)</f>
        <v>23766030</v>
      </c>
      <c r="D14" s="378">
        <f>+SUM(D6:D13)</f>
        <v>22568253</v>
      </c>
      <c r="K14" s="1057" t="s">
        <v>1365</v>
      </c>
      <c r="L14" s="1058">
        <v>5149963</v>
      </c>
      <c r="M14" s="1058">
        <v>4625519</v>
      </c>
    </row>
    <row r="15" spans="2:13" ht="12.75" thickBot="1">
      <c r="B15" s="818" t="s">
        <v>1365</v>
      </c>
      <c r="C15" s="800">
        <f>4521492+33390</f>
        <v>4554882</v>
      </c>
      <c r="D15" s="800">
        <v>5740126</v>
      </c>
      <c r="K15" s="1064" t="s">
        <v>1109</v>
      </c>
      <c r="L15" s="1063">
        <v>27823271</v>
      </c>
      <c r="M15" s="1063">
        <v>23856581</v>
      </c>
    </row>
    <row r="16" spans="2:13">
      <c r="B16" s="799" t="s">
        <v>1109</v>
      </c>
      <c r="C16" s="378">
        <f>+C14+C15</f>
        <v>28320912</v>
      </c>
      <c r="D16" s="378">
        <f>+D14+D15</f>
        <v>28308379</v>
      </c>
    </row>
    <row r="18" spans="2:11" ht="12" customHeight="1">
      <c r="B18" s="2936" t="s">
        <v>1381</v>
      </c>
      <c r="C18" s="797">
        <f>+C3</f>
        <v>45565</v>
      </c>
      <c r="D18" s="797">
        <v>45291</v>
      </c>
    </row>
    <row r="19" spans="2:11" ht="12.75" thickBot="1">
      <c r="B19" s="2937"/>
      <c r="C19" s="798" t="s">
        <v>967</v>
      </c>
      <c r="D19" s="798" t="s">
        <v>967</v>
      </c>
      <c r="G19" s="1046">
        <v>5710022</v>
      </c>
      <c r="H19" s="1046"/>
      <c r="I19" s="1046"/>
      <c r="J19" s="1046"/>
      <c r="K19" s="1832">
        <v>5120597</v>
      </c>
    </row>
    <row r="20" spans="2:11">
      <c r="B20" s="814" t="s">
        <v>1366</v>
      </c>
      <c r="C20" s="800">
        <f>5381109+33390</f>
        <v>5414499</v>
      </c>
      <c r="D20" s="800">
        <v>5985824</v>
      </c>
      <c r="G20" s="806">
        <f>+G19-C15</f>
        <v>1155140</v>
      </c>
      <c r="H20" s="806"/>
      <c r="I20" s="806"/>
      <c r="J20" s="806"/>
      <c r="K20" s="806">
        <f>+K19-D15</f>
        <v>-619529</v>
      </c>
    </row>
    <row r="21" spans="2:11">
      <c r="B21" s="814" t="s">
        <v>1367</v>
      </c>
      <c r="C21" s="800">
        <v>22906413</v>
      </c>
      <c r="D21" s="800">
        <v>22322555</v>
      </c>
    </row>
    <row r="22" spans="2:11">
      <c r="B22" s="803" t="s">
        <v>1109</v>
      </c>
      <c r="C22" s="378">
        <f>+SUM(C20:C21)</f>
        <v>28320912</v>
      </c>
      <c r="D22" s="378">
        <f>+D20+D21</f>
        <v>28308379</v>
      </c>
    </row>
    <row r="24" spans="2:11">
      <c r="B24" s="769" t="s">
        <v>1368</v>
      </c>
      <c r="C24" s="801">
        <f>+C16-Pasivo!D11-Pasivo!D23</f>
        <v>0</v>
      </c>
      <c r="D24" s="801">
        <f>+D16-Pasivo!E11-Pasivo!E23</f>
        <v>0</v>
      </c>
    </row>
    <row r="25" spans="2:11">
      <c r="B25" s="769" t="s">
        <v>1368</v>
      </c>
      <c r="C25" s="771">
        <f>+C16-C22</f>
        <v>0</v>
      </c>
      <c r="D25" s="771">
        <f>+D16-D22</f>
        <v>0</v>
      </c>
    </row>
    <row r="26" spans="2:11">
      <c r="C26" s="806">
        <f>+C20-Pasivo!D11</f>
        <v>0</v>
      </c>
      <c r="D26" s="806">
        <f>+D20-Pasivo!E11</f>
        <v>0</v>
      </c>
    </row>
    <row r="27" spans="2:11">
      <c r="C27" s="806">
        <f>+C21-Pasivo!D23</f>
        <v>0</v>
      </c>
    </row>
    <row r="28" spans="2:11">
      <c r="B28" s="1171" t="s">
        <v>1369</v>
      </c>
      <c r="C28" s="1171"/>
      <c r="D28" s="1172"/>
      <c r="E28" s="1172"/>
    </row>
    <row r="29" spans="2:11" ht="36">
      <c r="B29" s="1173" t="s">
        <v>1370</v>
      </c>
      <c r="C29" s="1173" t="s">
        <v>1383</v>
      </c>
      <c r="D29" s="1173" t="s">
        <v>1384</v>
      </c>
      <c r="E29" s="1173" t="s">
        <v>1385</v>
      </c>
    </row>
    <row r="30" spans="2:11">
      <c r="B30" s="814" t="s">
        <v>1259</v>
      </c>
      <c r="C30" s="1177">
        <v>35</v>
      </c>
      <c r="D30" s="800">
        <v>3100000</v>
      </c>
      <c r="E30" s="800">
        <v>2024</v>
      </c>
    </row>
    <row r="31" spans="2:11">
      <c r="B31" s="814" t="s">
        <v>1260</v>
      </c>
      <c r="C31" s="1177">
        <v>12</v>
      </c>
      <c r="D31" s="800">
        <v>500000</v>
      </c>
      <c r="E31" s="800">
        <v>2024</v>
      </c>
    </row>
    <row r="32" spans="2:11">
      <c r="B32" s="814" t="s">
        <v>2124</v>
      </c>
      <c r="C32" s="1177">
        <v>3</v>
      </c>
      <c r="D32" s="800">
        <v>150000</v>
      </c>
      <c r="E32" s="800">
        <v>2024</v>
      </c>
    </row>
    <row r="33" spans="2:13">
      <c r="B33" s="1174" t="s">
        <v>1109</v>
      </c>
      <c r="C33" s="1176">
        <f>+SUM(C30:C32)</f>
        <v>50</v>
      </c>
      <c r="D33" s="1175">
        <f>+SUM(D30:D32)</f>
        <v>3750000</v>
      </c>
      <c r="E33" s="1174"/>
    </row>
    <row r="34" spans="2:13">
      <c r="C34" s="796"/>
      <c r="L34" s="763" t="s">
        <v>795</v>
      </c>
      <c r="M34" s="763">
        <v>112964578</v>
      </c>
    </row>
    <row r="35" spans="2:13">
      <c r="C35" s="796"/>
      <c r="L35" s="763" t="s">
        <v>796</v>
      </c>
    </row>
    <row r="36" spans="2:13">
      <c r="C36" s="796"/>
      <c r="L36" s="763" t="s">
        <v>797</v>
      </c>
      <c r="M36" s="763">
        <v>39402706</v>
      </c>
    </row>
    <row r="37" spans="2:13">
      <c r="B37" s="1171" t="s">
        <v>2606</v>
      </c>
      <c r="C37" s="1171"/>
      <c r="D37" s="1172"/>
      <c r="E37" s="1172"/>
      <c r="L37" s="763" t="s">
        <v>798</v>
      </c>
    </row>
    <row r="38" spans="2:13" ht="36">
      <c r="B38" s="1703" t="s">
        <v>1370</v>
      </c>
      <c r="C38" s="1173" t="s">
        <v>1383</v>
      </c>
      <c r="D38" s="1173" t="s">
        <v>1389</v>
      </c>
      <c r="E38" s="1173" t="s">
        <v>1390</v>
      </c>
      <c r="L38" s="763" t="s">
        <v>799</v>
      </c>
      <c r="M38" s="763">
        <v>6149112</v>
      </c>
    </row>
    <row r="39" spans="2:13">
      <c r="B39" s="814" t="s">
        <v>1259</v>
      </c>
      <c r="C39" s="1177">
        <v>1107</v>
      </c>
      <c r="D39" s="800">
        <v>1073529.0853514359</v>
      </c>
      <c r="E39" s="800">
        <v>1073792.071560001</v>
      </c>
      <c r="L39" s="763" t="s">
        <v>800</v>
      </c>
      <c r="M39" s="763">
        <v>4605697</v>
      </c>
    </row>
    <row r="40" spans="2:13">
      <c r="B40" s="814" t="s">
        <v>1260</v>
      </c>
      <c r="C40" s="1177">
        <v>106</v>
      </c>
      <c r="D40" s="800">
        <v>140077.38642401752</v>
      </c>
      <c r="E40" s="800">
        <v>105205.77138000009</v>
      </c>
      <c r="L40" s="763" t="s">
        <v>801</v>
      </c>
    </row>
    <row r="41" spans="2:13">
      <c r="B41" s="814" t="s">
        <v>1261</v>
      </c>
      <c r="C41" s="1177">
        <v>10</v>
      </c>
      <c r="D41" s="800">
        <v>483.98251999997723</v>
      </c>
      <c r="E41" s="800">
        <v>24984.429480000024</v>
      </c>
      <c r="L41" s="763" t="s">
        <v>802</v>
      </c>
    </row>
    <row r="42" spans="2:13">
      <c r="B42" s="1174" t="s">
        <v>1109</v>
      </c>
      <c r="C42" s="1704">
        <f>+SUM(C39:C41)</f>
        <v>1223</v>
      </c>
      <c r="D42" s="1704">
        <f>+SUM(D39:D41)</f>
        <v>1214090.4542954536</v>
      </c>
      <c r="E42" s="1704">
        <f>+SUM(E39:E41)</f>
        <v>1203982.272420001</v>
      </c>
      <c r="L42" s="763" t="s">
        <v>803</v>
      </c>
      <c r="M42" s="763">
        <v>1872148</v>
      </c>
    </row>
    <row r="43" spans="2:13">
      <c r="C43" s="796"/>
      <c r="L43" s="763" t="s">
        <v>804</v>
      </c>
    </row>
    <row r="44" spans="2:13">
      <c r="B44" s="796" t="s">
        <v>1371</v>
      </c>
      <c r="C44" s="796"/>
      <c r="L44" s="763" t="s">
        <v>805</v>
      </c>
    </row>
    <row r="45" spans="2:13" ht="24">
      <c r="B45" s="1178" t="s">
        <v>1372</v>
      </c>
      <c r="C45" s="1179" t="s">
        <v>1386</v>
      </c>
      <c r="D45" s="1180" t="s">
        <v>1387</v>
      </c>
      <c r="E45" s="1180" t="s">
        <v>1388</v>
      </c>
      <c r="L45" s="763" t="s">
        <v>806</v>
      </c>
      <c r="M45" s="763">
        <v>-1127867</v>
      </c>
    </row>
    <row r="46" spans="2:13">
      <c r="B46" s="2170" t="s">
        <v>1259</v>
      </c>
      <c r="C46" s="2171">
        <v>0.06</v>
      </c>
      <c r="D46" s="2172">
        <v>-678883</v>
      </c>
      <c r="E46" s="2172">
        <v>727149</v>
      </c>
    </row>
    <row r="47" spans="2:13">
      <c r="B47" s="2170" t="s">
        <v>1260</v>
      </c>
      <c r="C47" s="2171">
        <v>0.06</v>
      </c>
      <c r="D47" s="2172">
        <v>-51818</v>
      </c>
      <c r="E47" s="2172">
        <v>54457</v>
      </c>
    </row>
    <row r="48" spans="2:13">
      <c r="B48" s="2170" t="s">
        <v>1261</v>
      </c>
      <c r="C48" s="2171">
        <v>0.06</v>
      </c>
      <c r="D48" s="2172">
        <v>-12577</v>
      </c>
      <c r="E48" s="2172">
        <v>13193</v>
      </c>
    </row>
    <row r="49" spans="2:15">
      <c r="B49" s="1181" t="s">
        <v>1109</v>
      </c>
      <c r="C49" s="1181"/>
      <c r="D49" s="1182">
        <f>+SUM(D46:D48)</f>
        <v>-743278</v>
      </c>
      <c r="E49" s="1182">
        <f>+SUM(E46:E48)</f>
        <v>794799</v>
      </c>
    </row>
    <row r="51" spans="2:15" ht="24">
      <c r="B51" s="803" t="s">
        <v>1373</v>
      </c>
      <c r="C51" s="804" t="s">
        <v>1386</v>
      </c>
      <c r="D51" s="802" t="s">
        <v>1387</v>
      </c>
      <c r="E51" s="802" t="s">
        <v>1388</v>
      </c>
    </row>
    <row r="52" spans="2:15">
      <c r="B52" s="2170" t="s">
        <v>1259</v>
      </c>
      <c r="C52" s="2171">
        <v>5.8700000000000002E-2</v>
      </c>
      <c r="D52" s="2172">
        <v>-801272</v>
      </c>
      <c r="E52" s="2172">
        <v>759399</v>
      </c>
    </row>
    <row r="53" spans="2:15">
      <c r="B53" s="2170" t="s">
        <v>1260</v>
      </c>
      <c r="C53" s="2171">
        <v>7.0999999999999994E-2</v>
      </c>
      <c r="D53" s="2172">
        <v>-58493</v>
      </c>
      <c r="E53" s="2172">
        <v>61226</v>
      </c>
    </row>
    <row r="54" spans="2:15">
      <c r="B54" s="2170" t="s">
        <v>1261</v>
      </c>
      <c r="C54" s="2171">
        <v>0</v>
      </c>
      <c r="D54" s="2172">
        <v>-13203</v>
      </c>
      <c r="E54" s="2172">
        <v>0</v>
      </c>
    </row>
    <row r="55" spans="2:15">
      <c r="B55" s="803" t="s">
        <v>1109</v>
      </c>
      <c r="C55" s="803"/>
      <c r="D55" s="378">
        <f>+SUM(D52:D54)</f>
        <v>-872968</v>
      </c>
      <c r="E55" s="378">
        <f>+SUM(E52:E54)</f>
        <v>820625</v>
      </c>
    </row>
    <row r="57" spans="2:15" ht="24">
      <c r="B57" s="803" t="s">
        <v>1374</v>
      </c>
      <c r="C57" s="804" t="s">
        <v>1386</v>
      </c>
      <c r="D57" s="802" t="s">
        <v>1387</v>
      </c>
      <c r="E57" s="802" t="s">
        <v>1388</v>
      </c>
    </row>
    <row r="58" spans="2:15">
      <c r="B58" s="2170" t="s">
        <v>1259</v>
      </c>
      <c r="C58" s="2171">
        <v>1.7000000000000001E-2</v>
      </c>
      <c r="D58" s="2172">
        <v>755177</v>
      </c>
      <c r="E58" s="2172">
        <v>-709958</v>
      </c>
    </row>
    <row r="59" spans="2:15">
      <c r="B59" s="2170" t="s">
        <v>1260</v>
      </c>
      <c r="C59" s="2171">
        <v>3.0999999999999999E-3</v>
      </c>
      <c r="D59" s="2172">
        <v>56165</v>
      </c>
      <c r="E59" s="2172">
        <v>-34341</v>
      </c>
    </row>
    <row r="60" spans="2:15">
      <c r="B60" s="2170" t="s">
        <v>1261</v>
      </c>
      <c r="C60" s="2171">
        <v>0</v>
      </c>
      <c r="D60" s="2172">
        <v>13933</v>
      </c>
      <c r="E60" s="2172">
        <v>0</v>
      </c>
    </row>
    <row r="61" spans="2:15">
      <c r="B61" s="803" t="s">
        <v>1109</v>
      </c>
      <c r="C61" s="803"/>
      <c r="D61" s="378">
        <f>+SUM(D58:D60)</f>
        <v>825275</v>
      </c>
      <c r="E61" s="378">
        <f>+SUM(E58:E60)</f>
        <v>-744299</v>
      </c>
    </row>
    <row r="63" spans="2:15">
      <c r="K63" s="2013">
        <f>(+N63+N65+N67+N74)/1000+2</f>
        <v>232000.37100000001</v>
      </c>
      <c r="L63" s="1796">
        <v>5101000100</v>
      </c>
      <c r="M63" s="1797" t="s">
        <v>795</v>
      </c>
      <c r="N63" s="763">
        <v>169664177</v>
      </c>
      <c r="O63" s="1247" t="s">
        <v>1376</v>
      </c>
    </row>
    <row r="64" spans="2:15" ht="24">
      <c r="B64" s="2934" t="s">
        <v>1375</v>
      </c>
      <c r="C64" s="797">
        <f>+Resultado!D2</f>
        <v>45565</v>
      </c>
      <c r="D64" s="797">
        <f>+Resultado!E2</f>
        <v>45199</v>
      </c>
      <c r="E64" s="1223" t="str">
        <f>+Resultado!F2</f>
        <v>01-07-2024
30-09-2024</v>
      </c>
      <c r="F64" s="1223" t="str">
        <f>+Resultado!G2</f>
        <v>01-07-2023
30-09-2023</v>
      </c>
      <c r="H64" s="2213" t="s">
        <v>1375</v>
      </c>
      <c r="I64" s="797">
        <v>45382</v>
      </c>
      <c r="J64" s="2242">
        <v>45016</v>
      </c>
      <c r="K64" s="157"/>
      <c r="L64" s="1796">
        <v>5101000300</v>
      </c>
      <c r="M64" s="1797" t="s">
        <v>796</v>
      </c>
      <c r="O64"/>
    </row>
    <row r="65" spans="2:15">
      <c r="B65" s="2935"/>
      <c r="C65" s="798" t="s">
        <v>967</v>
      </c>
      <c r="D65" s="798" t="s">
        <v>967</v>
      </c>
      <c r="E65" s="417" t="s">
        <v>967</v>
      </c>
      <c r="F65" s="417" t="s">
        <v>967</v>
      </c>
      <c r="H65" s="2214"/>
      <c r="I65" s="798" t="s">
        <v>967</v>
      </c>
      <c r="J65" s="798" t="s">
        <v>967</v>
      </c>
      <c r="K65" s="814"/>
      <c r="L65" s="1796">
        <v>5101000600</v>
      </c>
      <c r="M65" s="1797" t="s">
        <v>797</v>
      </c>
      <c r="N65" s="763">
        <v>53208124</v>
      </c>
      <c r="O65" s="1247" t="s">
        <v>1376</v>
      </c>
    </row>
    <row r="66" spans="2:15" ht="15">
      <c r="B66" s="814" t="s">
        <v>1376</v>
      </c>
      <c r="C66" s="819">
        <f>-'[42]Nota Resumen gtos'!D6-K63</f>
        <v>-37151418.370999999</v>
      </c>
      <c r="D66" s="819">
        <v>-34439143</v>
      </c>
      <c r="E66" s="819">
        <f>+C66-I66</f>
        <v>-12949046.370999999</v>
      </c>
      <c r="F66" s="819">
        <f>+D66-J66</f>
        <v>-11979518</v>
      </c>
      <c r="H66" s="814" t="s">
        <v>1376</v>
      </c>
      <c r="I66" s="819">
        <v>-24202372</v>
      </c>
      <c r="J66" s="819">
        <v>-22459625</v>
      </c>
      <c r="K66" s="157"/>
      <c r="L66" s="1796">
        <v>5101000700</v>
      </c>
      <c r="M66" s="1797" t="s">
        <v>798</v>
      </c>
      <c r="O66"/>
    </row>
    <row r="67" spans="2:15">
      <c r="B67" s="814" t="s">
        <v>1377</v>
      </c>
      <c r="C67" s="819">
        <f>-'[42]Nota Resumen gtos'!D7-K68</f>
        <v>-18656271.364999998</v>
      </c>
      <c r="D67" s="819">
        <v>-16634349</v>
      </c>
      <c r="E67" s="819">
        <f t="shared" ref="E67:F69" si="0">+C67-I67</f>
        <v>-6122163.3649999984</v>
      </c>
      <c r="F67" s="819">
        <f t="shared" si="0"/>
        <v>-5748758</v>
      </c>
      <c r="H67" s="814" t="s">
        <v>1377</v>
      </c>
      <c r="I67" s="819">
        <v>-12534108</v>
      </c>
      <c r="J67" s="819">
        <v>-10885591</v>
      </c>
      <c r="K67" s="157"/>
      <c r="L67" s="1796">
        <v>5101000900</v>
      </c>
      <c r="M67" s="1797" t="s">
        <v>799</v>
      </c>
      <c r="N67" s="763">
        <v>9134914</v>
      </c>
      <c r="O67" s="1247" t="s">
        <v>1376</v>
      </c>
    </row>
    <row r="68" spans="2:15">
      <c r="B68" s="814" t="s">
        <v>1378</v>
      </c>
      <c r="C68" s="819">
        <f>-'[42]Nota Resumen gtos'!D8</f>
        <v>-2892311</v>
      </c>
      <c r="D68" s="819">
        <v>-2507272</v>
      </c>
      <c r="E68" s="819">
        <f t="shared" si="0"/>
        <v>-1069880</v>
      </c>
      <c r="F68" s="819">
        <f t="shared" si="0"/>
        <v>-699044</v>
      </c>
      <c r="H68" s="814" t="s">
        <v>1378</v>
      </c>
      <c r="I68" s="819">
        <v>-1822431</v>
      </c>
      <c r="J68" s="819">
        <v>-1808228</v>
      </c>
      <c r="K68" s="642">
        <f>+N68/1000</f>
        <v>6745.3649999999998</v>
      </c>
      <c r="L68" s="1796">
        <v>5101001600</v>
      </c>
      <c r="M68" s="1797" t="s">
        <v>800</v>
      </c>
      <c r="N68" s="763">
        <v>6745365</v>
      </c>
      <c r="O68" s="1247" t="s">
        <v>1377</v>
      </c>
    </row>
    <row r="69" spans="2:15" ht="15">
      <c r="B69" s="814" t="s">
        <v>1379</v>
      </c>
      <c r="C69" s="819">
        <f>-'[42]Nota Resumen gtos'!D9-K71</f>
        <v>-2205887.1159999999</v>
      </c>
      <c r="D69" s="819">
        <v>-2285142</v>
      </c>
      <c r="E69" s="819">
        <f t="shared" si="0"/>
        <v>-636055.11599999992</v>
      </c>
      <c r="F69" s="819">
        <f t="shared" si="0"/>
        <v>-557726</v>
      </c>
      <c r="H69" s="814" t="s">
        <v>1379</v>
      </c>
      <c r="I69" s="819">
        <v>-1569832</v>
      </c>
      <c r="J69" s="819">
        <v>-1727416</v>
      </c>
      <c r="K69" s="157"/>
      <c r="L69" s="1796">
        <v>5101001700</v>
      </c>
      <c r="M69" s="1797" t="s">
        <v>801</v>
      </c>
      <c r="O69"/>
    </row>
    <row r="70" spans="2:15" ht="15">
      <c r="B70" s="803" t="s">
        <v>1109</v>
      </c>
      <c r="C70" s="378">
        <f>+SUM(C66:C69)</f>
        <v>-60905887.851999998</v>
      </c>
      <c r="D70" s="378">
        <f>+SUM(D66:D69)</f>
        <v>-55865906</v>
      </c>
      <c r="E70" s="378">
        <f>+SUM(E66:E69)</f>
        <v>-20777144.851999998</v>
      </c>
      <c r="F70" s="378">
        <f>+SUM(F66:F69)</f>
        <v>-18985046</v>
      </c>
      <c r="H70" s="803" t="s">
        <v>1109</v>
      </c>
      <c r="I70" s="378">
        <f>+SUM(I66:I69)</f>
        <v>-40128743</v>
      </c>
      <c r="J70" s="378">
        <f>+SUM(J66:J69)</f>
        <v>-36880860</v>
      </c>
      <c r="K70" s="157"/>
      <c r="L70" s="1796">
        <v>5101002200</v>
      </c>
      <c r="M70" s="1797" t="s">
        <v>802</v>
      </c>
      <c r="O70"/>
    </row>
    <row r="71" spans="2:15">
      <c r="C71" s="2540"/>
      <c r="D71" s="806"/>
      <c r="E71" s="806"/>
      <c r="K71" s="1448">
        <f>+N71/1000</f>
        <v>3485.116</v>
      </c>
      <c r="L71" s="1796">
        <v>5101003000</v>
      </c>
      <c r="M71" s="1797" t="s">
        <v>803</v>
      </c>
      <c r="N71" s="763">
        <v>3485116</v>
      </c>
      <c r="O71" s="1247" t="s">
        <v>1379</v>
      </c>
    </row>
    <row r="72" spans="2:15" ht="15">
      <c r="B72" s="769" t="s">
        <v>1330</v>
      </c>
      <c r="C72" s="807">
        <f>+C70-Resultado!D6</f>
        <v>0.14800000190734863</v>
      </c>
      <c r="D72" s="807">
        <f>D70-Resultado!E6</f>
        <v>0</v>
      </c>
      <c r="E72" s="807">
        <f>E70-Resultado!F6</f>
        <v>0.14800000190734863</v>
      </c>
      <c r="F72" s="807">
        <f>F70-Resultado!G6</f>
        <v>0</v>
      </c>
      <c r="G72" s="807"/>
      <c r="L72" s="1796">
        <v>5101003500</v>
      </c>
      <c r="M72" s="1797" t="s">
        <v>804</v>
      </c>
      <c r="O72"/>
    </row>
    <row r="73" spans="2:15" ht="15">
      <c r="L73" s="1796">
        <v>5101003600</v>
      </c>
      <c r="M73" s="1797" t="s">
        <v>805</v>
      </c>
      <c r="O73"/>
    </row>
    <row r="74" spans="2:15">
      <c r="L74" s="1796">
        <v>5101004000</v>
      </c>
      <c r="M74" s="1797" t="s">
        <v>806</v>
      </c>
      <c r="N74" s="763">
        <v>-8844</v>
      </c>
      <c r="O74" s="1247" t="s">
        <v>1376</v>
      </c>
    </row>
    <row r="75" spans="2:15" ht="15.75" thickBot="1">
      <c r="B75" s="796"/>
      <c r="K75" s="1448">
        <f>SUM(K63:K74)</f>
        <v>242230.85200000001</v>
      </c>
      <c r="L75" s="1803" t="s">
        <v>807</v>
      </c>
      <c r="M75" s="1801" t="s">
        <v>808</v>
      </c>
      <c r="N75" s="1448">
        <f>SUM(N63:N74)</f>
        <v>242228852</v>
      </c>
      <c r="O75"/>
    </row>
    <row r="76" spans="2:15" ht="48">
      <c r="B76" s="808" t="s">
        <v>1258</v>
      </c>
      <c r="C76" s="809" t="s">
        <v>1391</v>
      </c>
      <c r="D76" s="809" t="s">
        <v>1392</v>
      </c>
      <c r="E76" s="809" t="s">
        <v>1393</v>
      </c>
      <c r="F76" s="809" t="s">
        <v>2021</v>
      </c>
    </row>
    <row r="77" spans="2:15">
      <c r="B77" s="810" t="s">
        <v>1259</v>
      </c>
      <c r="C77" s="2240">
        <v>1044</v>
      </c>
      <c r="D77" s="2240">
        <v>221</v>
      </c>
      <c r="E77" s="2240">
        <v>116</v>
      </c>
      <c r="F77" s="2240">
        <v>10</v>
      </c>
    </row>
    <row r="78" spans="2:15">
      <c r="B78" s="810" t="s">
        <v>1260</v>
      </c>
      <c r="C78" s="2240">
        <v>96</v>
      </c>
      <c r="D78" s="2240">
        <v>22</v>
      </c>
      <c r="E78" s="2240">
        <v>3</v>
      </c>
      <c r="F78" s="2240">
        <v>1</v>
      </c>
    </row>
    <row r="79" spans="2:15">
      <c r="B79" s="810" t="s">
        <v>1261</v>
      </c>
      <c r="C79" s="2240">
        <v>9</v>
      </c>
      <c r="D79" s="2240">
        <v>3</v>
      </c>
      <c r="E79" s="2240">
        <v>0</v>
      </c>
      <c r="F79" s="2240">
        <v>0</v>
      </c>
    </row>
    <row r="80" spans="2:15">
      <c r="B80" s="810" t="s">
        <v>1311</v>
      </c>
      <c r="C80" s="2240">
        <v>0</v>
      </c>
      <c r="D80" s="2240">
        <v>0</v>
      </c>
      <c r="E80" s="2240">
        <v>3</v>
      </c>
      <c r="F80" s="2240">
        <v>0</v>
      </c>
    </row>
    <row r="81" spans="2:12">
      <c r="B81" s="810" t="s">
        <v>1357</v>
      </c>
      <c r="C81" s="2240">
        <v>0</v>
      </c>
      <c r="D81" s="2240">
        <v>189</v>
      </c>
      <c r="E81" s="2240">
        <v>64</v>
      </c>
      <c r="F81" s="2240">
        <v>0</v>
      </c>
    </row>
    <row r="82" spans="2:12">
      <c r="B82" s="810" t="s">
        <v>1263</v>
      </c>
      <c r="C82" s="2240">
        <v>0</v>
      </c>
      <c r="D82" s="2240">
        <v>64</v>
      </c>
      <c r="E82" s="2240">
        <v>12</v>
      </c>
      <c r="F82" s="2240">
        <v>0</v>
      </c>
    </row>
    <row r="83" spans="2:12">
      <c r="B83" s="810" t="s">
        <v>1264</v>
      </c>
      <c r="C83" s="2240">
        <v>0</v>
      </c>
      <c r="D83" s="2240">
        <v>252</v>
      </c>
      <c r="E83" s="2240">
        <v>32</v>
      </c>
      <c r="F83" s="2240">
        <v>0</v>
      </c>
    </row>
    <row r="84" spans="2:12">
      <c r="B84" s="2192" t="s">
        <v>2360</v>
      </c>
      <c r="C84" s="2240">
        <v>0</v>
      </c>
      <c r="D84" s="2194"/>
      <c r="E84" s="2194"/>
      <c r="F84" s="2193"/>
      <c r="G84" s="2196">
        <v>45352</v>
      </c>
      <c r="H84" s="2196"/>
      <c r="I84" s="2196"/>
      <c r="J84" s="2196"/>
      <c r="K84" s="2196">
        <v>45261</v>
      </c>
      <c r="L84" s="763" t="s">
        <v>2633</v>
      </c>
    </row>
    <row r="85" spans="2:12" s="812" customFormat="1" ht="12.75" thickBot="1">
      <c r="B85" s="811" t="s">
        <v>1380</v>
      </c>
      <c r="C85" s="2014">
        <f>+SUM(C77:C84)</f>
        <v>1149</v>
      </c>
      <c r="D85" s="2014">
        <f>+SUM(D77:D84)</f>
        <v>751</v>
      </c>
      <c r="E85" s="2014">
        <f>+SUM(E77:E84)</f>
        <v>230</v>
      </c>
      <c r="F85" s="2014">
        <f>+SUM(F77:F84)</f>
        <v>11</v>
      </c>
      <c r="G85" s="812">
        <f>SUM(C85:F85)</f>
        <v>2141</v>
      </c>
    </row>
    <row r="86" spans="2:12" s="812" customFormat="1" ht="15">
      <c r="B86" s="763"/>
      <c r="C86" s="813"/>
      <c r="D86" s="813"/>
      <c r="E86" s="813"/>
      <c r="G86" s="2197">
        <v>2123</v>
      </c>
      <c r="H86" s="2241"/>
      <c r="I86" s="2241"/>
      <c r="J86" s="2241"/>
      <c r="K86" s="1195">
        <v>2137</v>
      </c>
      <c r="L86" s="2198">
        <f>(+K86+G86)/2</f>
        <v>2130</v>
      </c>
    </row>
    <row r="87" spans="2:12" s="812" customFormat="1">
      <c r="B87" s="763"/>
      <c r="C87" s="763"/>
      <c r="D87" s="763"/>
      <c r="E87" s="763"/>
      <c r="G87" s="812">
        <f>+G86-G85</f>
        <v>-18</v>
      </c>
    </row>
    <row r="88" spans="2:12" s="812" customFormat="1" ht="12" customHeight="1" thickBot="1">
      <c r="B88" s="763"/>
      <c r="C88" s="763"/>
      <c r="D88" s="763"/>
      <c r="E88" s="763"/>
      <c r="G88" s="2195">
        <v>44986</v>
      </c>
      <c r="H88" s="2195"/>
      <c r="I88" s="2195"/>
      <c r="J88" s="2195"/>
      <c r="K88" s="2195">
        <v>44896</v>
      </c>
    </row>
    <row r="89" spans="2:12" s="812" customFormat="1" ht="12" customHeight="1">
      <c r="B89" s="2585" t="s">
        <v>1370</v>
      </c>
      <c r="C89" s="2585" t="s">
        <v>1383</v>
      </c>
      <c r="D89" s="1004" t="s">
        <v>2161</v>
      </c>
      <c r="E89" s="2585" t="s">
        <v>1385</v>
      </c>
      <c r="G89" s="2197">
        <v>2077</v>
      </c>
      <c r="H89" s="2241"/>
      <c r="I89" s="2241"/>
      <c r="J89" s="2241"/>
      <c r="K89" s="1195">
        <v>2087</v>
      </c>
      <c r="L89" s="2198">
        <f>(+K89+G89)/2</f>
        <v>2082</v>
      </c>
    </row>
    <row r="90" spans="2:12" s="812" customFormat="1" ht="12" customHeight="1" thickBot="1">
      <c r="B90" s="2587"/>
      <c r="C90" s="2587"/>
      <c r="D90" s="1005" t="s">
        <v>967</v>
      </c>
      <c r="E90" s="2587"/>
    </row>
    <row r="91" spans="2:12" s="812" customFormat="1" ht="12" customHeight="1">
      <c r="B91" s="1006" t="s">
        <v>1259</v>
      </c>
      <c r="C91" s="1007">
        <v>30</v>
      </c>
      <c r="D91" s="1008">
        <v>2600000</v>
      </c>
      <c r="E91" s="1009">
        <v>2023</v>
      </c>
    </row>
    <row r="92" spans="2:12" s="812" customFormat="1" ht="12" customHeight="1">
      <c r="B92" s="1010" t="s">
        <v>1260</v>
      </c>
      <c r="C92" s="1011">
        <v>12</v>
      </c>
      <c r="D92" s="1012">
        <v>600000</v>
      </c>
      <c r="E92" s="1013">
        <v>2023</v>
      </c>
    </row>
    <row r="93" spans="2:12" s="812" customFormat="1" ht="12" customHeight="1">
      <c r="B93" s="1010" t="s">
        <v>2124</v>
      </c>
      <c r="C93" s="1011">
        <v>3</v>
      </c>
      <c r="D93" s="1012">
        <v>150000</v>
      </c>
      <c r="E93" s="1013">
        <v>2023</v>
      </c>
    </row>
    <row r="94" spans="2:12" s="812" customFormat="1" ht="12.6" customHeight="1" thickBot="1">
      <c r="B94" s="1014" t="s">
        <v>1109</v>
      </c>
      <c r="C94" s="1015">
        <v>45</v>
      </c>
      <c r="D94" s="1016">
        <v>3350000</v>
      </c>
      <c r="E94" s="1017"/>
    </row>
  </sheetData>
  <mergeCells count="7">
    <mergeCell ref="K3:K4"/>
    <mergeCell ref="E89:E90"/>
    <mergeCell ref="B64:B65"/>
    <mergeCell ref="B89:B90"/>
    <mergeCell ref="C89:C90"/>
    <mergeCell ref="B3:B4"/>
    <mergeCell ref="B18:B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R34"/>
  <sheetViews>
    <sheetView showGridLines="0" tabSelected="1" zoomScaleNormal="100" workbookViewId="0">
      <selection activeCell="F26" sqref="F26"/>
    </sheetView>
  </sheetViews>
  <sheetFormatPr baseColWidth="10" defaultColWidth="11.42578125" defaultRowHeight="12"/>
  <cols>
    <col min="1" max="1" width="10.42578125" style="266" customWidth="1"/>
    <col min="2" max="2" width="57.42578125" style="188" customWidth="1"/>
    <col min="3" max="3" width="7.7109375" style="188" customWidth="1"/>
    <col min="4" max="4" width="17.7109375" style="188" customWidth="1"/>
    <col min="5" max="8" width="16.7109375" style="188" customWidth="1"/>
    <col min="9" max="9" width="15.140625" style="188" customWidth="1"/>
    <col min="10" max="10" width="14.85546875" style="157" customWidth="1"/>
    <col min="11" max="11" width="15.28515625" style="157" customWidth="1"/>
    <col min="12" max="12" width="14.85546875" style="188" customWidth="1"/>
    <col min="13" max="13" width="11.42578125" style="188" customWidth="1"/>
    <col min="14" max="14" width="14" style="188" customWidth="1"/>
    <col min="15" max="15" width="15.140625" style="188" customWidth="1"/>
    <col min="16" max="17" width="12.5703125" style="188" customWidth="1"/>
    <col min="18" max="16384" width="11.42578125" style="188"/>
  </cols>
  <sheetData>
    <row r="1" spans="1:18" ht="12.75" thickBot="1">
      <c r="J1" s="166"/>
      <c r="K1" s="167"/>
      <c r="N1" s="2549" t="s">
        <v>968</v>
      </c>
      <c r="O1" s="2549"/>
      <c r="P1" s="267" t="s">
        <v>969</v>
      </c>
      <c r="Q1" s="267" t="s">
        <v>970</v>
      </c>
    </row>
    <row r="2" spans="1:18">
      <c r="B2" s="2550" t="s">
        <v>4</v>
      </c>
      <c r="C2" s="2552" t="s">
        <v>966</v>
      </c>
      <c r="D2" s="256">
        <v>45565</v>
      </c>
      <c r="E2" s="256">
        <v>45291</v>
      </c>
      <c r="F2" s="1374"/>
      <c r="G2" s="1374"/>
      <c r="H2" s="1374"/>
      <c r="J2" s="2554" t="s">
        <v>1038</v>
      </c>
      <c r="K2" s="2556" t="s">
        <v>1206</v>
      </c>
      <c r="N2" s="188" t="s">
        <v>971</v>
      </c>
      <c r="P2" s="264">
        <f>+D28-Pasivo!D27</f>
        <v>1442605208</v>
      </c>
      <c r="Q2" s="264">
        <f>+E28-Pasivo!E27</f>
        <v>1158028258</v>
      </c>
      <c r="R2" s="268" t="s">
        <v>1099</v>
      </c>
    </row>
    <row r="3" spans="1:18" ht="12.75" thickBot="1">
      <c r="B3" s="2551"/>
      <c r="C3" s="2553"/>
      <c r="D3" s="257" t="s">
        <v>967</v>
      </c>
      <c r="E3" s="257" t="s">
        <v>967</v>
      </c>
      <c r="F3" s="2221"/>
      <c r="G3" s="2221"/>
      <c r="H3" s="2221"/>
      <c r="J3" s="2555"/>
      <c r="K3" s="2557"/>
      <c r="N3" s="188" t="s">
        <v>972</v>
      </c>
      <c r="P3" s="264">
        <f>+D14-Pasivo!D15</f>
        <v>-24562366</v>
      </c>
      <c r="Q3" s="264">
        <f>+E14-Pasivo!E15</f>
        <v>-85853296</v>
      </c>
      <c r="R3" s="268" t="s">
        <v>1100</v>
      </c>
    </row>
    <row r="4" spans="1:18" ht="17.25" customHeight="1">
      <c r="B4" s="912" t="s">
        <v>975</v>
      </c>
      <c r="C4" s="913"/>
      <c r="D4" s="914"/>
      <c r="E4" s="914"/>
      <c r="F4" s="193"/>
      <c r="G4" s="193"/>
      <c r="H4" s="193"/>
      <c r="J4" s="168"/>
      <c r="K4" s="169"/>
      <c r="N4" s="188" t="s">
        <v>973</v>
      </c>
      <c r="P4" s="264">
        <f>+D28-Pasivo!D15</f>
        <v>2767865441</v>
      </c>
      <c r="Q4" s="264">
        <f>+E28-Pasivo!E15</f>
        <v>2333841725</v>
      </c>
      <c r="R4" s="268" t="s">
        <v>1101</v>
      </c>
    </row>
    <row r="5" spans="1:18">
      <c r="A5" s="266" t="s">
        <v>10</v>
      </c>
      <c r="B5" s="915" t="s">
        <v>976</v>
      </c>
      <c r="C5" s="913">
        <v>4</v>
      </c>
      <c r="D5" s="914">
        <f>+IFERROR(VLOOKUP($A:$A,'Balance Septiembre 2024'!B1:O419,14,0),0)</f>
        <v>76497474</v>
      </c>
      <c r="E5" s="914">
        <f>+IFERROR(VLOOKUP($A:$A,'Bce Diciembre 2023'!$B:$W,14,0),0)</f>
        <v>110795410</v>
      </c>
      <c r="F5" s="193"/>
      <c r="G5" s="193"/>
      <c r="H5" s="193"/>
      <c r="J5" s="168">
        <f>+D5-E5</f>
        <v>-34297936</v>
      </c>
      <c r="K5" s="169">
        <f>+IFERROR((J5/E5),100%)</f>
        <v>-0.30956098271580024</v>
      </c>
      <c r="N5" s="188" t="s">
        <v>974</v>
      </c>
      <c r="P5" s="264">
        <f>+Pasivo!D27-Activo!D5</f>
        <v>1499461971</v>
      </c>
      <c r="Q5" s="264">
        <f>+Pasivo!E27-Activo!E5</f>
        <v>1427652403</v>
      </c>
      <c r="R5" s="268" t="s">
        <v>1102</v>
      </c>
    </row>
    <row r="6" spans="1:18">
      <c r="A6" s="266" t="s">
        <v>162</v>
      </c>
      <c r="B6" s="915" t="s">
        <v>977</v>
      </c>
      <c r="C6" s="913">
        <v>10</v>
      </c>
      <c r="D6" s="914">
        <f>+IFERROR(VLOOKUP($A:$A,'Balance Septiembre 2024'!B2:O419,14,0),0)</f>
        <v>6893234</v>
      </c>
      <c r="E6" s="914">
        <f>+IFERROR(VLOOKUP($A:$A,'Bce Diciembre 2023'!$B:$W,14,0),0)</f>
        <v>0</v>
      </c>
      <c r="F6" s="193"/>
      <c r="G6" s="193"/>
      <c r="H6" s="193"/>
      <c r="J6" s="168">
        <f t="shared" ref="J6:J28" si="0">+D6-E6</f>
        <v>6893234</v>
      </c>
      <c r="K6" s="169">
        <f t="shared" ref="K6:K28" si="1">+IFERROR((J6/E6),100%)</f>
        <v>1</v>
      </c>
    </row>
    <row r="7" spans="1:18">
      <c r="A7" s="266" t="s">
        <v>163</v>
      </c>
      <c r="B7" s="915" t="s">
        <v>978</v>
      </c>
      <c r="C7" s="913">
        <v>11</v>
      </c>
      <c r="D7" s="914">
        <f>+IFERROR(VLOOKUP($A:$A,'Balance Septiembre 2024'!B3:O419,14,0),0)</f>
        <v>4537051</v>
      </c>
      <c r="E7" s="914">
        <f>+IFERROR(VLOOKUP($A:$A,'Bce Diciembre 2023'!$B:$W,14,0),0)</f>
        <v>7180555</v>
      </c>
      <c r="F7" s="193"/>
      <c r="G7" s="193"/>
      <c r="H7" s="193"/>
      <c r="J7" s="168">
        <f t="shared" si="0"/>
        <v>-2643504</v>
      </c>
      <c r="K7" s="169">
        <f t="shared" si="1"/>
        <v>-0.36814758747756965</v>
      </c>
    </row>
    <row r="8" spans="1:18">
      <c r="A8" s="266" t="s">
        <v>171</v>
      </c>
      <c r="B8" s="915" t="s">
        <v>979</v>
      </c>
      <c r="C8" s="916">
        <v>5</v>
      </c>
      <c r="D8" s="914">
        <f>+IFERROR(VLOOKUP($A:$A,'Balance Septiembre 2024'!B4:O419,14,0),0)</f>
        <v>116517448</v>
      </c>
      <c r="E8" s="914">
        <f>+IFERROR(VLOOKUP($A:$A,'Bce Diciembre 2023'!$B:$W,14,0),0)-575</f>
        <v>132009297</v>
      </c>
      <c r="F8" s="193"/>
      <c r="G8" s="193"/>
      <c r="H8" s="193"/>
      <c r="J8" s="168">
        <f t="shared" si="0"/>
        <v>-15491849</v>
      </c>
      <c r="K8" s="169">
        <f t="shared" si="1"/>
        <v>-0.11735422695266683</v>
      </c>
    </row>
    <row r="9" spans="1:18">
      <c r="A9" s="266" t="s">
        <v>239</v>
      </c>
      <c r="B9" s="915" t="s">
        <v>980</v>
      </c>
      <c r="C9" s="916">
        <v>6</v>
      </c>
      <c r="D9" s="914">
        <f>+IFERROR(VLOOKUP($A:$A,'Balance Septiembre 2024'!B5:O419,14,0),0)</f>
        <v>15152</v>
      </c>
      <c r="E9" s="914">
        <f>+IFERROR(VLOOKUP($A:$A,'Bce Diciembre 2023'!$B:$W,14,0),0)+575</f>
        <v>14381</v>
      </c>
      <c r="F9" s="193"/>
      <c r="G9" s="193"/>
      <c r="H9" s="193"/>
      <c r="J9" s="168">
        <f t="shared" si="0"/>
        <v>771</v>
      </c>
      <c r="K9" s="169">
        <f t="shared" si="1"/>
        <v>5.3612405256936238E-2</v>
      </c>
    </row>
    <row r="10" spans="1:18">
      <c r="A10" s="266" t="s">
        <v>253</v>
      </c>
      <c r="B10" s="915" t="s">
        <v>254</v>
      </c>
      <c r="C10" s="916">
        <v>7</v>
      </c>
      <c r="D10" s="914">
        <f>+IFERROR(VLOOKUP($A:$A,'Balance Septiembre 2024'!B6:O419,14,0),0)</f>
        <v>12004728</v>
      </c>
      <c r="E10" s="914">
        <f>+IFERROR(VLOOKUP($A:$A,'Bce Diciembre 2023'!$B:$W,14,0),0)</f>
        <v>12812483</v>
      </c>
      <c r="F10" s="193"/>
      <c r="G10" s="193"/>
      <c r="H10" s="193"/>
      <c r="J10" s="168">
        <f t="shared" si="0"/>
        <v>-807755</v>
      </c>
      <c r="K10" s="169">
        <f t="shared" si="1"/>
        <v>-6.3044376332050553E-2</v>
      </c>
    </row>
    <row r="11" spans="1:18" ht="12.75" thickBot="1">
      <c r="A11" s="266" t="s">
        <v>295</v>
      </c>
      <c r="B11" s="915" t="s">
        <v>296</v>
      </c>
      <c r="C11" s="916">
        <v>8</v>
      </c>
      <c r="D11" s="914">
        <f>+IFERROR(VLOOKUP($A:$A,'Balance Septiembre 2024'!B7:O419,14,0),0)</f>
        <v>9671759</v>
      </c>
      <c r="E11" s="914">
        <f>+IFERROR(VLOOKUP($A:$A,'Bce Diciembre 2023'!$B:$W,14,0),0)</f>
        <v>13965510</v>
      </c>
      <c r="F11" s="193"/>
      <c r="G11" s="193"/>
      <c r="H11" s="193"/>
      <c r="J11" s="168">
        <f t="shared" si="0"/>
        <v>-4293751</v>
      </c>
      <c r="K11" s="169">
        <f t="shared" si="1"/>
        <v>-0.30745393472920074</v>
      </c>
    </row>
    <row r="12" spans="1:18" ht="36.75" thickBot="1">
      <c r="A12" s="235"/>
      <c r="B12" s="917" t="s">
        <v>981</v>
      </c>
      <c r="C12" s="918"/>
      <c r="D12" s="919">
        <f>+SUM(D5:D11)</f>
        <v>226136846</v>
      </c>
      <c r="E12" s="919">
        <f>+SUM(E5:E11)</f>
        <v>276777636</v>
      </c>
      <c r="F12" s="2222"/>
      <c r="G12" s="2222"/>
      <c r="H12" s="2222"/>
      <c r="J12" s="170">
        <f t="shared" si="0"/>
        <v>-50640790</v>
      </c>
      <c r="K12" s="171">
        <f t="shared" si="1"/>
        <v>-0.18296561359458971</v>
      </c>
    </row>
    <row r="13" spans="1:18" ht="12.75" thickBot="1">
      <c r="A13" s="266" t="s">
        <v>303</v>
      </c>
      <c r="B13" s="915" t="s">
        <v>304</v>
      </c>
      <c r="C13" s="916">
        <v>9</v>
      </c>
      <c r="D13" s="914">
        <f>+IFERROR(VLOOKUP($A:$A,'Balance Septiembre 2024'!B9:O419,14,0),0)</f>
        <v>0</v>
      </c>
      <c r="E13" s="914">
        <f>+IFERROR(VLOOKUP($A:$A,'Bce Diciembre 2023'!$B:$W,14,0),0)</f>
        <v>3414</v>
      </c>
      <c r="F13" s="193"/>
      <c r="G13" s="193"/>
      <c r="H13" s="193"/>
      <c r="J13" s="168">
        <f t="shared" si="0"/>
        <v>-3414</v>
      </c>
      <c r="K13" s="169">
        <f t="shared" si="1"/>
        <v>-1</v>
      </c>
    </row>
    <row r="14" spans="1:18" ht="12.75" thickBot="1">
      <c r="B14" s="920" t="s">
        <v>982</v>
      </c>
      <c r="C14" s="918"/>
      <c r="D14" s="921">
        <f>+D12+D13</f>
        <v>226136846</v>
      </c>
      <c r="E14" s="921">
        <f>+E12+E13</f>
        <v>276781050</v>
      </c>
      <c r="F14" s="2504"/>
      <c r="G14" s="2504"/>
      <c r="H14" s="2504"/>
      <c r="J14" s="170">
        <f t="shared" si="0"/>
        <v>-50644204</v>
      </c>
      <c r="K14" s="171">
        <f t="shared" si="1"/>
        <v>-0.18297569143552278</v>
      </c>
    </row>
    <row r="15" spans="1:18">
      <c r="B15" s="912" t="s">
        <v>983</v>
      </c>
      <c r="C15" s="922"/>
      <c r="D15" s="923"/>
      <c r="E15" s="924"/>
      <c r="F15" s="195"/>
      <c r="G15" s="195"/>
      <c r="H15" s="195"/>
      <c r="J15" s="172"/>
      <c r="K15" s="173"/>
    </row>
    <row r="16" spans="1:18">
      <c r="A16" s="266" t="s">
        <v>308</v>
      </c>
      <c r="B16" s="915" t="s">
        <v>977</v>
      </c>
      <c r="C16" s="916">
        <v>10</v>
      </c>
      <c r="D16" s="914">
        <f>+IFERROR(VLOOKUP($A:$A,'Balance Septiembre 2024'!B12:O421,14,0),0)</f>
        <v>8254287</v>
      </c>
      <c r="E16" s="914">
        <f>+IFERROR(VLOOKUP($A:$A,'Bce Diciembre 2023'!$B:$W,14,0),0)</f>
        <v>7895863</v>
      </c>
      <c r="F16" s="193"/>
      <c r="G16" s="193"/>
      <c r="H16" s="193"/>
      <c r="J16" s="168">
        <f t="shared" si="0"/>
        <v>358424</v>
      </c>
      <c r="K16" s="169">
        <f t="shared" si="1"/>
        <v>4.5393898045090197E-2</v>
      </c>
    </row>
    <row r="17" spans="1:11">
      <c r="A17" s="266" t="s">
        <v>312</v>
      </c>
      <c r="B17" s="915" t="s">
        <v>978</v>
      </c>
      <c r="C17" s="916">
        <v>11</v>
      </c>
      <c r="D17" s="914">
        <f>+IFERROR(VLOOKUP($A:$A,'Balance Septiembre 2024'!B13:O422,14,0),0)</f>
        <v>3598840</v>
      </c>
      <c r="E17" s="914">
        <f>+IFERROR(VLOOKUP($A:$A,'Bce Diciembre 2023'!$B:$W,14,0),0)</f>
        <v>1481897</v>
      </c>
      <c r="F17" s="193"/>
      <c r="G17" s="193"/>
      <c r="H17" s="193"/>
      <c r="J17" s="168">
        <f t="shared" si="0"/>
        <v>2116943</v>
      </c>
      <c r="K17" s="169">
        <f t="shared" si="1"/>
        <v>1.4285358564056747</v>
      </c>
    </row>
    <row r="18" spans="1:11">
      <c r="A18" s="266" t="s">
        <v>322</v>
      </c>
      <c r="B18" s="915" t="s">
        <v>984</v>
      </c>
      <c r="C18" s="916">
        <v>5</v>
      </c>
      <c r="D18" s="914">
        <f>+IFERROR(VLOOKUP($A:$A,'Balance Septiembre 2024'!B14:O423,14,0),0)</f>
        <v>3766684</v>
      </c>
      <c r="E18" s="914">
        <f>+IFERROR(VLOOKUP($A:$A,'Bce Diciembre 2023'!$B:$W,14,0),0)</f>
        <v>3778724</v>
      </c>
      <c r="F18" s="193"/>
      <c r="G18" s="193"/>
      <c r="H18" s="193"/>
      <c r="J18" s="168">
        <f t="shared" si="0"/>
        <v>-12040</v>
      </c>
      <c r="K18" s="169">
        <f t="shared" si="1"/>
        <v>-3.1862607589228532E-3</v>
      </c>
    </row>
    <row r="19" spans="1:11" hidden="1">
      <c r="A19" s="266" t="s">
        <v>337</v>
      </c>
      <c r="B19" s="915" t="s">
        <v>338</v>
      </c>
      <c r="C19" s="916"/>
      <c r="D19" s="914">
        <f>+IFERROR(VLOOKUP($A:$A,'Balance Septiembre 2024'!B15:O424,14,0),0)</f>
        <v>0</v>
      </c>
      <c r="E19" s="914">
        <f>+IFERROR(VLOOKUP($A:$A,'Bce Diciembre 2023'!$B:$W,14,0),0)</f>
        <v>0</v>
      </c>
      <c r="F19" s="193"/>
      <c r="G19" s="193"/>
      <c r="H19" s="193"/>
      <c r="J19" s="168">
        <f t="shared" si="0"/>
        <v>0</v>
      </c>
      <c r="K19" s="169">
        <f t="shared" si="1"/>
        <v>1</v>
      </c>
    </row>
    <row r="20" spans="1:11">
      <c r="A20" s="266" t="s">
        <v>341</v>
      </c>
      <c r="B20" s="915" t="s">
        <v>342</v>
      </c>
      <c r="C20" s="916">
        <v>12</v>
      </c>
      <c r="D20" s="2499">
        <v>619883123</v>
      </c>
      <c r="E20" s="914">
        <f>+IFERROR(VLOOKUP($A:$A,'Bce Diciembre 2023'!$B:$W,14,0),0)</f>
        <v>231747713</v>
      </c>
      <c r="F20" s="193">
        <f>+D20-[52]Activo!D20</f>
        <v>390479260</v>
      </c>
      <c r="G20" s="193"/>
      <c r="H20" s="193"/>
      <c r="J20" s="168">
        <f t="shared" si="0"/>
        <v>388135410</v>
      </c>
      <c r="K20" s="169">
        <f t="shared" si="1"/>
        <v>1.6748187284161031</v>
      </c>
    </row>
    <row r="21" spans="1:11">
      <c r="A21" s="266" t="s">
        <v>371</v>
      </c>
      <c r="B21" s="915" t="s">
        <v>372</v>
      </c>
      <c r="C21" s="916">
        <v>13</v>
      </c>
      <c r="D21" s="914">
        <f>+IFERROR(VLOOKUP($A:$A,'Balance Septiembre 2024'!B17:O426,14,0),0)</f>
        <v>305171468</v>
      </c>
      <c r="E21" s="914">
        <f>+IFERROR(VLOOKUP($A:$A,'Bce Diciembre 2023'!$B:$W,14,0),0)</f>
        <v>305171468</v>
      </c>
      <c r="F21" s="193"/>
      <c r="G21" s="193"/>
      <c r="H21" s="193"/>
      <c r="J21" s="168">
        <f t="shared" si="0"/>
        <v>0</v>
      </c>
      <c r="K21" s="169">
        <f t="shared" si="1"/>
        <v>0</v>
      </c>
    </row>
    <row r="22" spans="1:11">
      <c r="A22" s="266" t="s">
        <v>375</v>
      </c>
      <c r="B22" s="915" t="s">
        <v>985</v>
      </c>
      <c r="C22" s="916">
        <v>14</v>
      </c>
      <c r="D22" s="914">
        <f>+IFERROR(VLOOKUP($A:$A,'Balance Septiembre 2024'!B18:O427,14,0),0)</f>
        <v>1845573943</v>
      </c>
      <c r="E22" s="914">
        <f>+IFERROR(VLOOKUP($A:$A,'Bce Diciembre 2023'!$B:$W,14,0),0)</f>
        <v>1805370932</v>
      </c>
      <c r="F22" s="193"/>
      <c r="G22" s="193"/>
      <c r="H22" s="193"/>
      <c r="J22" s="168">
        <f t="shared" si="0"/>
        <v>40203011</v>
      </c>
      <c r="K22" s="169">
        <f t="shared" si="1"/>
        <v>2.2268560043482523E-2</v>
      </c>
    </row>
    <row r="23" spans="1:11">
      <c r="A23" s="266" t="s">
        <v>445</v>
      </c>
      <c r="B23" s="915" t="s">
        <v>446</v>
      </c>
      <c r="C23" s="916">
        <v>14</v>
      </c>
      <c r="D23" s="914">
        <f>+IFERROR(VLOOKUP($A:$A,'Balance Septiembre 2024'!B19:O428,14,0),0)</f>
        <v>3805891</v>
      </c>
      <c r="E23" s="914">
        <f>+IFERROR(VLOOKUP($A:$A,'Bce Diciembre 2023'!$B:$W,14,0),0)</f>
        <v>4310355</v>
      </c>
      <c r="F23" s="193"/>
      <c r="G23" s="193"/>
      <c r="H23" s="193"/>
      <c r="J23" s="168">
        <f t="shared" si="0"/>
        <v>-504464</v>
      </c>
      <c r="K23" s="169">
        <f t="shared" si="1"/>
        <v>-0.11703537179652256</v>
      </c>
    </row>
    <row r="24" spans="1:11" ht="12.75" thickBot="1">
      <c r="A24" s="266" t="s">
        <v>455</v>
      </c>
      <c r="B24" s="915" t="s">
        <v>986</v>
      </c>
      <c r="C24" s="916">
        <v>16</v>
      </c>
      <c r="D24" s="2499">
        <v>2373571</v>
      </c>
      <c r="E24" s="914">
        <f>+IFERROR(VLOOKUP($A:$A,'Bce Diciembre 2023'!$B:$W,14,0),0)</f>
        <v>59938069</v>
      </c>
      <c r="F24" s="193">
        <f>+D24-[52]Activo!D24</f>
        <v>-61736332</v>
      </c>
      <c r="G24" s="193"/>
      <c r="H24" s="193"/>
      <c r="J24" s="168">
        <f t="shared" si="0"/>
        <v>-57564498</v>
      </c>
      <c r="K24" s="169">
        <f t="shared" si="1"/>
        <v>-0.9603996084692018</v>
      </c>
    </row>
    <row r="25" spans="1:11" ht="12.75" hidden="1" thickBot="1">
      <c r="A25" s="266" t="s">
        <v>462</v>
      </c>
      <c r="B25" s="915" t="s">
        <v>980</v>
      </c>
      <c r="C25" s="916"/>
      <c r="D25" s="914">
        <f>+IFERROR(VLOOKUP($A:$A,'Bce Diciembre 2023'!$B:$V,13,0),0)</f>
        <v>0</v>
      </c>
      <c r="E25" s="914">
        <v>0</v>
      </c>
      <c r="F25" s="193"/>
      <c r="G25" s="193"/>
      <c r="H25" s="193"/>
      <c r="J25" s="174">
        <f t="shared" si="0"/>
        <v>0</v>
      </c>
      <c r="K25" s="175">
        <f t="shared" si="1"/>
        <v>1</v>
      </c>
    </row>
    <row r="26" spans="1:11" ht="12.75" thickBot="1">
      <c r="B26" s="925" t="s">
        <v>987</v>
      </c>
      <c r="C26" s="918"/>
      <c r="D26" s="919">
        <f>+SUM(D16:D25)</f>
        <v>2792427807</v>
      </c>
      <c r="E26" s="919">
        <f>+SUM(E16:E25)</f>
        <v>2419695021</v>
      </c>
      <c r="F26" s="2222">
        <f>SUM(F16:F24)</f>
        <v>328742928</v>
      </c>
      <c r="G26" s="2222">
        <f>+G24+G20</f>
        <v>0</v>
      </c>
      <c r="H26" s="2222">
        <f>+H24+H20</f>
        <v>0</v>
      </c>
      <c r="J26" s="170">
        <f t="shared" si="0"/>
        <v>372732786</v>
      </c>
      <c r="K26" s="171">
        <f t="shared" si="1"/>
        <v>0.15404122534663842</v>
      </c>
    </row>
    <row r="27" spans="1:11" ht="12.75" thickBot="1">
      <c r="B27" s="260"/>
      <c r="C27" s="261"/>
      <c r="D27" s="263"/>
      <c r="E27" s="263"/>
      <c r="F27" s="193"/>
      <c r="G27" s="193"/>
      <c r="H27" s="193"/>
      <c r="J27" s="168"/>
      <c r="K27" s="169"/>
    </row>
    <row r="28" spans="1:11" ht="12.75" thickBot="1">
      <c r="B28" s="262" t="s">
        <v>988</v>
      </c>
      <c r="C28" s="258"/>
      <c r="D28" s="259">
        <f>+D14+D26</f>
        <v>3018564653</v>
      </c>
      <c r="E28" s="259">
        <f>+E14+E26</f>
        <v>2696476071</v>
      </c>
      <c r="F28" s="2222"/>
      <c r="G28" s="2222"/>
      <c r="H28" s="2222"/>
      <c r="J28" s="176">
        <f t="shared" si="0"/>
        <v>322088582</v>
      </c>
      <c r="K28" s="177">
        <f t="shared" si="1"/>
        <v>0.11944796598196847</v>
      </c>
    </row>
    <row r="29" spans="1:11" ht="12.75" thickTop="1">
      <c r="D29" s="264"/>
      <c r="E29" s="265"/>
      <c r="F29" s="265"/>
      <c r="G29" s="265"/>
      <c r="H29" s="265"/>
    </row>
    <row r="30" spans="1:11">
      <c r="D30" s="265">
        <f>+D28-Pasivo!D38</f>
        <v>0.34643840789794922</v>
      </c>
      <c r="E30" s="265">
        <f>+E28-Pasivo!E38</f>
        <v>-0.10568046569824219</v>
      </c>
      <c r="F30" s="265"/>
      <c r="G30" s="265"/>
      <c r="H30" s="265"/>
    </row>
    <row r="31" spans="1:11">
      <c r="D31" s="2518">
        <v>328742928.19889069</v>
      </c>
    </row>
    <row r="33" spans="5:8">
      <c r="E33" s="188">
        <v>244957254</v>
      </c>
    </row>
    <row r="34" spans="5:8">
      <c r="E34" s="264">
        <f>+E33-E28</f>
        <v>-2451518817</v>
      </c>
      <c r="F34" s="264"/>
      <c r="G34" s="264"/>
      <c r="H34" s="264"/>
    </row>
  </sheetData>
  <mergeCells count="5">
    <mergeCell ref="N1:O1"/>
    <mergeCell ref="B2:B3"/>
    <mergeCell ref="C2:C3"/>
    <mergeCell ref="J2:J3"/>
    <mergeCell ref="K2:K3"/>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67ED03"/>
  </sheetPr>
  <dimension ref="A3:O98"/>
  <sheetViews>
    <sheetView showGridLines="0" topLeftCell="A3" workbookViewId="0">
      <selection activeCell="B3" sqref="B3:D13"/>
    </sheetView>
  </sheetViews>
  <sheetFormatPr baseColWidth="10" defaultColWidth="0" defaultRowHeight="12" zeroHeight="1"/>
  <cols>
    <col min="1" max="1" width="11.5703125" style="157" customWidth="1"/>
    <col min="2" max="2" width="37.28515625" style="157" bestFit="1" customWidth="1"/>
    <col min="3" max="3" width="18.85546875" style="157" customWidth="1"/>
    <col min="4" max="4" width="17.7109375" style="157" customWidth="1"/>
    <col min="5" max="5" width="16.7109375" style="157" customWidth="1"/>
    <col min="6" max="6" width="15.140625" style="157" customWidth="1"/>
    <col min="7" max="7" width="30.7109375" style="157" bestFit="1" customWidth="1"/>
    <col min="8" max="8" width="15.28515625" style="157" customWidth="1"/>
    <col min="9" max="9" width="14.85546875" style="157" customWidth="1"/>
    <col min="10" max="16384" width="11.5703125" style="157" hidden="1"/>
  </cols>
  <sheetData>
    <row r="3" spans="2:4">
      <c r="B3" s="2938" t="s">
        <v>996</v>
      </c>
      <c r="C3" s="820">
        <f>+Pasivo!D2</f>
        <v>45565</v>
      </c>
      <c r="D3" s="820">
        <v>45291</v>
      </c>
    </row>
    <row r="4" spans="2:4">
      <c r="B4" s="2938" t="s">
        <v>1573</v>
      </c>
      <c r="C4" s="821" t="s">
        <v>967</v>
      </c>
      <c r="D4" s="821" t="s">
        <v>967</v>
      </c>
    </row>
    <row r="5" spans="2:4">
      <c r="B5" s="823" t="s">
        <v>1574</v>
      </c>
      <c r="C5" s="824">
        <v>9856554</v>
      </c>
      <c r="D5" s="825">
        <v>10998546</v>
      </c>
    </row>
    <row r="6" spans="2:4">
      <c r="B6" s="823" t="s">
        <v>1575</v>
      </c>
      <c r="C6" s="824">
        <v>2533268</v>
      </c>
      <c r="D6" s="825">
        <v>3684520</v>
      </c>
    </row>
    <row r="7" spans="2:4">
      <c r="B7" s="823" t="s">
        <v>1576</v>
      </c>
      <c r="C7" s="824">
        <f>222659+8056</f>
        <v>230715</v>
      </c>
      <c r="D7" s="825">
        <f>1888426+341664</f>
        <v>2230090</v>
      </c>
    </row>
    <row r="8" spans="2:4">
      <c r="B8" s="823" t="s">
        <v>1577</v>
      </c>
      <c r="C8" s="824">
        <v>840001</v>
      </c>
      <c r="D8" s="825">
        <v>824508</v>
      </c>
    </row>
    <row r="9" spans="2:4">
      <c r="B9" s="823" t="s">
        <v>1578</v>
      </c>
      <c r="C9" s="824">
        <v>64195</v>
      </c>
      <c r="D9" s="825">
        <v>1303561</v>
      </c>
    </row>
    <row r="10" spans="2:4">
      <c r="B10" s="826" t="s">
        <v>1579</v>
      </c>
      <c r="C10" s="827">
        <f>+SUM(C5:C9)</f>
        <v>13524733</v>
      </c>
      <c r="D10" s="827">
        <f>+SUM(D5:D9)</f>
        <v>19041225</v>
      </c>
    </row>
    <row r="11" spans="2:4">
      <c r="B11" s="823" t="s">
        <v>1580</v>
      </c>
      <c r="C11" s="824">
        <v>7355177</v>
      </c>
      <c r="D11" s="825">
        <v>7355174</v>
      </c>
    </row>
    <row r="12" spans="2:4">
      <c r="B12" s="823" t="s">
        <v>1577</v>
      </c>
      <c r="C12" s="824">
        <v>568120</v>
      </c>
      <c r="D12" s="825">
        <v>99468</v>
      </c>
    </row>
    <row r="13" spans="2:4">
      <c r="B13" s="826" t="s">
        <v>1581</v>
      </c>
      <c r="C13" s="827">
        <f>+SUM(C11:C12)</f>
        <v>7923297</v>
      </c>
      <c r="D13" s="827">
        <f>+SUM(D11:D12)</f>
        <v>7454642</v>
      </c>
    </row>
    <row r="14" spans="2:4"/>
    <row r="15" spans="2:4">
      <c r="B15" s="242" t="s">
        <v>1110</v>
      </c>
      <c r="C15" s="822">
        <f>+C10-Pasivo!D12</f>
        <v>0</v>
      </c>
      <c r="D15" s="822">
        <f>+D10-Pasivo!E12</f>
        <v>0</v>
      </c>
    </row>
    <row r="16" spans="2:4">
      <c r="B16" s="242" t="s">
        <v>1110</v>
      </c>
      <c r="C16" s="822">
        <f>+C13-Pasivo!D24</f>
        <v>0</v>
      </c>
      <c r="D16" s="822">
        <f>+D13-Pasivo!E24</f>
        <v>0</v>
      </c>
    </row>
    <row r="17" spans="2:15">
      <c r="J17" s="1798">
        <v>-8082647</v>
      </c>
      <c r="K17" s="1798">
        <v>-2413978</v>
      </c>
      <c r="L17" s="1798">
        <v>-4497561</v>
      </c>
      <c r="M17" s="1798">
        <v>-239447</v>
      </c>
      <c r="N17" s="1798">
        <v>-210900708</v>
      </c>
      <c r="O17" s="1798">
        <v>-1867581</v>
      </c>
    </row>
    <row r="18" spans="2:15">
      <c r="B18" s="753" t="s">
        <v>2143</v>
      </c>
      <c r="C18" s="754">
        <v>0</v>
      </c>
      <c r="J18" s="1799"/>
      <c r="K18" s="1798">
        <v>91416</v>
      </c>
      <c r="L18" s="1799"/>
      <c r="M18" s="1799"/>
      <c r="N18" s="1798">
        <v>3804661</v>
      </c>
      <c r="O18" s="1799"/>
    </row>
    <row r="19" spans="2:15">
      <c r="B19" s="1802" t="s">
        <v>603</v>
      </c>
      <c r="C19" s="1798">
        <v>-1867581</v>
      </c>
      <c r="J19" s="1800">
        <v>0</v>
      </c>
      <c r="K19" s="1800">
        <v>0</v>
      </c>
      <c r="L19" s="1800">
        <v>0</v>
      </c>
      <c r="M19" s="1799"/>
      <c r="N19" s="1798">
        <v>-11519253670</v>
      </c>
      <c r="O19" s="1799"/>
    </row>
    <row r="20" spans="2:15">
      <c r="B20" s="1802" t="s">
        <v>611</v>
      </c>
      <c r="C20" s="1798">
        <v>-5525667</v>
      </c>
      <c r="J20" s="1798">
        <v>-167880558</v>
      </c>
      <c r="K20" s="1798">
        <v>-92490966</v>
      </c>
      <c r="L20" s="1798">
        <v>-178448574</v>
      </c>
      <c r="M20" s="1799"/>
      <c r="N20" s="1798">
        <v>3023991388</v>
      </c>
      <c r="O20" s="1799"/>
    </row>
    <row r="21" spans="2:15">
      <c r="C21" s="2239">
        <f>SUM(C18:C20)</f>
        <v>-7393248</v>
      </c>
      <c r="J21" s="1798">
        <v>-313258</v>
      </c>
      <c r="K21" s="1798">
        <v>-503439</v>
      </c>
      <c r="L21" s="1798">
        <v>-662417</v>
      </c>
      <c r="M21" s="1799"/>
      <c r="N21" s="1800">
        <v>0</v>
      </c>
      <c r="O21" s="1798">
        <v>-5525667</v>
      </c>
    </row>
    <row r="97" spans="4:4" hidden="1">
      <c r="D97" s="157">
        <v>0</v>
      </c>
    </row>
    <row r="98" spans="4:4" hidden="1">
      <c r="D98" s="2181">
        <f>1322122+E97</f>
        <v>1322122</v>
      </c>
    </row>
  </sheetData>
  <mergeCells count="1">
    <mergeCell ref="B3:B4"/>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sheetPr>
  <dimension ref="B2:M104"/>
  <sheetViews>
    <sheetView showGridLines="0" topLeftCell="A2" workbookViewId="0">
      <selection activeCell="B2" sqref="B2:J8"/>
    </sheetView>
  </sheetViews>
  <sheetFormatPr baseColWidth="10" defaultColWidth="11.5703125" defaultRowHeight="12" zeroHeight="1"/>
  <cols>
    <col min="1" max="1" width="11.5703125" style="157" customWidth="1"/>
    <col min="2" max="2" width="24.7109375" style="157" customWidth="1"/>
    <col min="3" max="3" width="16.42578125" style="157" bestFit="1" customWidth="1"/>
    <col min="4" max="4" width="17.7109375" style="157" customWidth="1"/>
    <col min="5" max="5" width="16.7109375" style="157" customWidth="1"/>
    <col min="6" max="6" width="15.140625" style="157" customWidth="1"/>
    <col min="7" max="7" width="11.5703125" style="157" customWidth="1"/>
    <col min="8" max="8" width="10.140625" style="157" customWidth="1"/>
    <col min="9" max="9" width="14.85546875" style="157" customWidth="1"/>
    <col min="10" max="14" width="11.5703125" style="157" customWidth="1"/>
    <col min="15" max="16383" width="11.5703125" style="157"/>
    <col min="16384" max="16384" width="10.28515625" style="157" customWidth="1"/>
  </cols>
  <sheetData>
    <row r="2" spans="2:13" ht="15" customHeight="1">
      <c r="B2" s="2946" t="s">
        <v>1258</v>
      </c>
      <c r="C2" s="2947" t="s">
        <v>1570</v>
      </c>
      <c r="D2" s="2947"/>
      <c r="E2" s="2943" t="s">
        <v>706</v>
      </c>
      <c r="F2" s="2944"/>
      <c r="G2" s="2944"/>
      <c r="H2" s="2945"/>
      <c r="I2" s="828"/>
      <c r="J2" s="829"/>
    </row>
    <row r="3" spans="2:13" ht="15" customHeight="1">
      <c r="B3" s="2946"/>
      <c r="C3" s="830"/>
      <c r="D3" s="830"/>
      <c r="E3" s="2948" t="s">
        <v>1571</v>
      </c>
      <c r="F3" s="2948"/>
      <c r="G3" s="2939" t="s">
        <v>1572</v>
      </c>
      <c r="H3" s="2940"/>
      <c r="I3" s="2941" t="s">
        <v>1572</v>
      </c>
      <c r="J3" s="2942"/>
      <c r="L3" s="2939" t="s">
        <v>1572</v>
      </c>
      <c r="M3" s="2940"/>
    </row>
    <row r="4" spans="2:13" ht="24">
      <c r="B4" s="2946"/>
      <c r="C4" s="831">
        <f>+Activo!D2</f>
        <v>45565</v>
      </c>
      <c r="D4" s="831">
        <f>+Activo!E2</f>
        <v>45291</v>
      </c>
      <c r="E4" s="831">
        <f>+Activo!D2</f>
        <v>45565</v>
      </c>
      <c r="F4" s="831">
        <f>+Activo!E2</f>
        <v>45291</v>
      </c>
      <c r="G4" s="831">
        <f>+Resultado!D2</f>
        <v>45565</v>
      </c>
      <c r="H4" s="831">
        <f>+Resultado!E2</f>
        <v>45199</v>
      </c>
      <c r="I4" s="832" t="str">
        <f>+Resultado!F2</f>
        <v>01-07-2024
30-09-2024</v>
      </c>
      <c r="J4" s="832" t="str">
        <f>+Resultado!G2</f>
        <v>01-07-2023
30-09-2023</v>
      </c>
      <c r="L4" s="2369" t="s">
        <v>2740</v>
      </c>
      <c r="M4" s="2369" t="s">
        <v>2741</v>
      </c>
    </row>
    <row r="5" spans="2:13" ht="15" customHeight="1">
      <c r="B5" s="2946"/>
      <c r="C5" s="833" t="s">
        <v>1206</v>
      </c>
      <c r="D5" s="833" t="s">
        <v>1206</v>
      </c>
      <c r="E5" s="834" t="s">
        <v>967</v>
      </c>
      <c r="F5" s="834" t="s">
        <v>967</v>
      </c>
      <c r="G5" s="834" t="s">
        <v>967</v>
      </c>
      <c r="H5" s="835" t="s">
        <v>967</v>
      </c>
      <c r="I5" s="2404" t="s">
        <v>967</v>
      </c>
      <c r="J5" s="2405" t="s">
        <v>967</v>
      </c>
      <c r="L5" s="834" t="s">
        <v>967</v>
      </c>
      <c r="M5" s="835" t="s">
        <v>967</v>
      </c>
    </row>
    <row r="6" spans="2:13" ht="12.75" customHeight="1">
      <c r="B6" s="836" t="s">
        <v>1259</v>
      </c>
      <c r="C6" s="837">
        <v>0.49897659999999999</v>
      </c>
      <c r="D6" s="837">
        <v>0.49897659999999999</v>
      </c>
      <c r="E6" s="2535">
        <f>+Pasivo!D35-E18/1000</f>
        <v>584126925.85345209</v>
      </c>
      <c r="F6" s="838">
        <v>442147170</v>
      </c>
      <c r="G6" s="838">
        <f>+G12-G7</f>
        <v>45607517</v>
      </c>
      <c r="H6" s="838">
        <f>+H12-H7</f>
        <v>48142448</v>
      </c>
      <c r="I6" s="839">
        <f>+G6-L6</f>
        <v>7432275</v>
      </c>
      <c r="J6" s="2233">
        <f>+H6-M6</f>
        <v>11007221</v>
      </c>
      <c r="L6" s="2233">
        <v>38175242</v>
      </c>
      <c r="M6" s="2233">
        <v>37135227</v>
      </c>
    </row>
    <row r="7" spans="2:13" ht="12.75" customHeight="1">
      <c r="B7" s="836" t="s">
        <v>1260</v>
      </c>
      <c r="C7" s="837">
        <v>9.9699999999999998E-5</v>
      </c>
      <c r="D7" s="837">
        <v>9.9699999999999998E-5</v>
      </c>
      <c r="E7" s="840">
        <f>+E18/1000</f>
        <v>33546.999000000003</v>
      </c>
      <c r="F7" s="840">
        <v>31399</v>
      </c>
      <c r="G7" s="840">
        <v>1443</v>
      </c>
      <c r="H7" s="840">
        <v>1249</v>
      </c>
      <c r="I7" s="839">
        <f>+G7-L7</f>
        <v>215</v>
      </c>
      <c r="J7" s="2233">
        <f>+H7-M7</f>
        <v>66</v>
      </c>
      <c r="L7" s="2234">
        <v>1228</v>
      </c>
      <c r="M7" s="2234">
        <v>1183</v>
      </c>
    </row>
    <row r="8" spans="2:13">
      <c r="B8" s="841" t="s">
        <v>1109</v>
      </c>
      <c r="C8" s="842"/>
      <c r="D8" s="843"/>
      <c r="E8" s="844">
        <f t="shared" ref="E8:I8" si="0">+E7+E6</f>
        <v>584160472.85245204</v>
      </c>
      <c r="F8" s="844">
        <f t="shared" si="0"/>
        <v>442178569</v>
      </c>
      <c r="G8" s="844">
        <f t="shared" si="0"/>
        <v>45608960</v>
      </c>
      <c r="H8" s="844">
        <f t="shared" si="0"/>
        <v>48143697</v>
      </c>
      <c r="I8" s="844">
        <f t="shared" si="0"/>
        <v>7432490</v>
      </c>
      <c r="J8" s="2235">
        <f>+J7+J6</f>
        <v>11007287</v>
      </c>
      <c r="L8" s="2235">
        <f>+L7+L6</f>
        <v>38176470</v>
      </c>
      <c r="M8" s="2235">
        <f>+M7+M6</f>
        <v>37136410</v>
      </c>
    </row>
    <row r="9" spans="2:13"/>
    <row r="10" spans="2:13">
      <c r="B10" s="242" t="s">
        <v>1110</v>
      </c>
      <c r="C10" s="242"/>
      <c r="D10" s="242"/>
      <c r="E10" s="822">
        <f>+E8-Pasivo!D35</f>
        <v>0</v>
      </c>
      <c r="F10" s="822">
        <f>+F8-Pasivo!E35</f>
        <v>0</v>
      </c>
      <c r="G10" s="822">
        <f>+G8-Resultado!D25</f>
        <v>0</v>
      </c>
      <c r="H10" s="822">
        <f>+H8-Resultado!E25</f>
        <v>0</v>
      </c>
      <c r="I10" s="822">
        <f>+I8-Resultado!F25</f>
        <v>0</v>
      </c>
      <c r="J10" s="822">
        <f>+J8-Resultado!G25</f>
        <v>0</v>
      </c>
    </row>
    <row r="11" spans="2:13"/>
    <row r="12" spans="2:13">
      <c r="C12" s="845"/>
      <c r="D12" s="845"/>
      <c r="G12" s="129">
        <f>+Resultado!D25</f>
        <v>45608960</v>
      </c>
      <c r="H12" s="129">
        <f>+Resultado!E25</f>
        <v>48143697</v>
      </c>
    </row>
    <row r="13" spans="2:13">
      <c r="C13" s="845"/>
      <c r="D13" s="845"/>
      <c r="G13" s="2501"/>
      <c r="H13" s="2501"/>
    </row>
    <row r="14" spans="2:13">
      <c r="C14" s="845"/>
      <c r="D14" s="845"/>
      <c r="G14" s="2501"/>
      <c r="H14" s="2501"/>
    </row>
    <row r="15" spans="2:13">
      <c r="B15" s="1834"/>
      <c r="C15" s="1835"/>
      <c r="D15" s="1835"/>
      <c r="E15" s="1835"/>
      <c r="F15" s="1835"/>
      <c r="G15" s="1835"/>
      <c r="H15" s="1835"/>
      <c r="I15" s="1836"/>
    </row>
    <row r="16" spans="2:13">
      <c r="B16" s="1837" t="s">
        <v>2538</v>
      </c>
      <c r="C16" s="1833">
        <v>0.49897659999999999</v>
      </c>
      <c r="D16" s="157" t="s">
        <v>2540</v>
      </c>
      <c r="E16" s="157" t="s">
        <v>2541</v>
      </c>
      <c r="F16" s="157" t="s">
        <v>2539</v>
      </c>
      <c r="H16" s="157" t="s">
        <v>2542</v>
      </c>
      <c r="I16" s="1838"/>
    </row>
    <row r="17" spans="2:10">
      <c r="B17" s="1837" t="s">
        <v>2537</v>
      </c>
      <c r="C17" s="1839">
        <f>-'Resultado Septiembre 2024'!J258</f>
        <v>91402115702</v>
      </c>
      <c r="D17" s="1840">
        <f>+C17*C16</f>
        <v>45607516925.790573</v>
      </c>
      <c r="E17" s="1840">
        <f>+'[30]Resultado Sep 2024'!$L$250</f>
        <v>1442895</v>
      </c>
      <c r="F17" s="309">
        <f>+E17+D17</f>
        <v>45608959820.790573</v>
      </c>
      <c r="H17" s="1841">
        <f>+F17/1000</f>
        <v>45608959.820790574</v>
      </c>
      <c r="I17" s="1842">
        <f>+H17-G8</f>
        <v>-0.17920942604541779</v>
      </c>
    </row>
    <row r="18" spans="2:10">
      <c r="B18" s="1837" t="s">
        <v>2536</v>
      </c>
      <c r="C18" s="1839">
        <f>-'Balance Septiembre 2024'!J397</f>
        <v>885600078172</v>
      </c>
      <c r="D18" s="1840">
        <f>+C18*C16</f>
        <v>441893715965.99878</v>
      </c>
      <c r="E18" s="1840">
        <f>-'[30]Balance Sep 2024'!$L$405</f>
        <v>33546999</v>
      </c>
      <c r="F18" s="309">
        <f>+E18+D18</f>
        <v>441927262964.99878</v>
      </c>
      <c r="H18" s="1841">
        <f>+F18/1000</f>
        <v>441927262.96499878</v>
      </c>
      <c r="I18" s="1842">
        <f>+H18-E8</f>
        <v>-142233209.88745326</v>
      </c>
    </row>
    <row r="19" spans="2:10">
      <c r="C19" s="308"/>
      <c r="D19" s="308"/>
      <c r="G19" s="244">
        <f>+G12-G8</f>
        <v>0</v>
      </c>
    </row>
    <row r="20" spans="2:10">
      <c r="B20" s="2181" t="s">
        <v>3062</v>
      </c>
    </row>
    <row r="21" spans="2:10"/>
    <row r="22" spans="2:10">
      <c r="B22" s="1837" t="s">
        <v>2538</v>
      </c>
      <c r="C22" s="1833">
        <v>0.49897659999999999</v>
      </c>
      <c r="D22" s="157" t="s">
        <v>2540</v>
      </c>
      <c r="E22" s="157" t="s">
        <v>2541</v>
      </c>
      <c r="F22" s="157" t="s">
        <v>2539</v>
      </c>
      <c r="H22" s="157" t="s">
        <v>2542</v>
      </c>
      <c r="I22" s="1838"/>
    </row>
    <row r="23" spans="2:10">
      <c r="B23" s="1837" t="s">
        <v>2537</v>
      </c>
      <c r="C23" s="1839">
        <f>+C17</f>
        <v>91402115702</v>
      </c>
      <c r="D23" s="1840">
        <f>+C23*C22</f>
        <v>45607516925.790573</v>
      </c>
      <c r="E23" s="1840">
        <f>+'[30]Resultado Sep 2024'!$L$250</f>
        <v>1442895</v>
      </c>
      <c r="F23" s="309">
        <f>+E23+D23</f>
        <v>45608959820.790573</v>
      </c>
      <c r="H23" s="1841">
        <f>+F23/1000</f>
        <v>45608959.820790574</v>
      </c>
      <c r="I23" s="1842">
        <f>+H23-G14</f>
        <v>45608959.820790574</v>
      </c>
    </row>
    <row r="24" spans="2:10" ht="12.75" thickBot="1">
      <c r="B24" s="1837" t="s">
        <v>2536</v>
      </c>
      <c r="C24" s="2502">
        <v>1170649938000</v>
      </c>
      <c r="D24" s="1840">
        <f>+C24*C22</f>
        <v>584126925853.45081</v>
      </c>
      <c r="E24" s="1840">
        <f>-'[30]Balance Sep 2024'!$L$405</f>
        <v>33546999</v>
      </c>
      <c r="F24" s="309">
        <f>+E24+D24</f>
        <v>584160472852.45081</v>
      </c>
      <c r="H24" s="1841">
        <f>+F24/1000</f>
        <v>584160472.85245085</v>
      </c>
      <c r="I24" s="1842">
        <f>+H24-E14</f>
        <v>584160472.85245085</v>
      </c>
      <c r="J24" s="244"/>
    </row>
    <row r="97" spans="4:8">
      <c r="H97" s="244"/>
    </row>
    <row r="103" spans="4:8" hidden="1">
      <c r="D103" s="157">
        <v>0</v>
      </c>
    </row>
    <row r="104" spans="4:8" hidden="1">
      <c r="D104" s="2181">
        <f>1322122+E103</f>
        <v>1322122</v>
      </c>
    </row>
  </sheetData>
  <mergeCells count="7">
    <mergeCell ref="L3:M3"/>
    <mergeCell ref="I3:J3"/>
    <mergeCell ref="E2:H2"/>
    <mergeCell ref="G3:H3"/>
    <mergeCell ref="B2:B5"/>
    <mergeCell ref="C2:D2"/>
    <mergeCell ref="E3:F3"/>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67ED03"/>
  </sheetPr>
  <dimension ref="B2:F7"/>
  <sheetViews>
    <sheetView showGridLines="0" workbookViewId="0">
      <selection activeCell="B2" sqref="B2:F5"/>
    </sheetView>
  </sheetViews>
  <sheetFormatPr baseColWidth="10" defaultColWidth="11.42578125" defaultRowHeight="15"/>
  <cols>
    <col min="2" max="2" width="56.42578125" customWidth="1"/>
    <col min="3" max="4" width="13.7109375" bestFit="1" customWidth="1"/>
    <col min="5" max="6" width="12.5703125" customWidth="1"/>
    <col min="7" max="7" width="11.5703125" customWidth="1"/>
    <col min="8" max="9" width="12.42578125" customWidth="1"/>
    <col min="10" max="10" width="0.28515625" customWidth="1"/>
  </cols>
  <sheetData>
    <row r="2" spans="2:6" ht="24">
      <c r="B2" s="2949" t="s">
        <v>2107</v>
      </c>
      <c r="C2" s="1223">
        <v>45565</v>
      </c>
      <c r="D2" s="1223">
        <v>45199</v>
      </c>
      <c r="E2" s="1223" t="s">
        <v>2739</v>
      </c>
      <c r="F2" s="1223" t="s">
        <v>2439</v>
      </c>
    </row>
    <row r="3" spans="2:6" ht="12" customHeight="1">
      <c r="B3" s="2949"/>
      <c r="C3" s="2370" t="s">
        <v>967</v>
      </c>
      <c r="D3" s="2370" t="s">
        <v>967</v>
      </c>
      <c r="E3" s="2370" t="s">
        <v>967</v>
      </c>
      <c r="F3" s="2370" t="s">
        <v>967</v>
      </c>
    </row>
    <row r="4" spans="2:6" ht="23.65" customHeight="1">
      <c r="B4" s="1225" t="s">
        <v>3025</v>
      </c>
      <c r="C4" s="2371">
        <f>+[30]Resultado!D13</f>
        <v>-6550791</v>
      </c>
      <c r="D4" s="2371">
        <f>+[30]Resultado!E13</f>
        <v>-10816911</v>
      </c>
      <c r="E4" s="2371">
        <f>+[30]Resultado!F13</f>
        <v>36709</v>
      </c>
      <c r="F4" s="2371">
        <f>+[30]Resultado!G13</f>
        <v>-2630571</v>
      </c>
    </row>
    <row r="5" spans="2:6" ht="12" customHeight="1">
      <c r="B5" s="1226" t="s">
        <v>1109</v>
      </c>
      <c r="C5" s="1227">
        <f>+SUM(C4:C4)</f>
        <v>-6550791</v>
      </c>
      <c r="D5" s="1227">
        <f t="shared" ref="D5:F5" si="0">+SUM(D4:D4)</f>
        <v>-10816911</v>
      </c>
      <c r="E5" s="1227">
        <f t="shared" si="0"/>
        <v>36709</v>
      </c>
      <c r="F5" s="1227">
        <f t="shared" si="0"/>
        <v>-2630571</v>
      </c>
    </row>
    <row r="7" spans="2:6">
      <c r="C7" s="228">
        <f>+C5-Resultado!D13</f>
        <v>0</v>
      </c>
      <c r="D7" s="228">
        <f>+D5-Resultado!E13</f>
        <v>0</v>
      </c>
      <c r="E7" s="228">
        <f>+E5-Resultado!F13</f>
        <v>0</v>
      </c>
      <c r="F7" s="228">
        <f>+F5-Resultado!G13</f>
        <v>0</v>
      </c>
    </row>
  </sheetData>
  <mergeCells count="1">
    <mergeCell ref="B2:B3"/>
  </mergeCells>
  <pageMargins left="0.7" right="0.7" top="0.75" bottom="0.75" header="0.3" footer="0.3"/>
  <pageSetup orientation="portrait" horizontalDpi="4294967293"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67ED03"/>
  </sheetPr>
  <dimension ref="A3:M98"/>
  <sheetViews>
    <sheetView showGridLines="0" topLeftCell="A3" workbookViewId="0">
      <selection activeCell="B3" sqref="B3:F10"/>
    </sheetView>
  </sheetViews>
  <sheetFormatPr baseColWidth="10" defaultColWidth="0" defaultRowHeight="0" customHeight="1" zeroHeight="1"/>
  <cols>
    <col min="1" max="1" width="8.85546875" style="157" customWidth="1"/>
    <col min="2" max="2" width="29.140625" style="157" customWidth="1"/>
    <col min="3" max="3" width="16.140625" style="157" customWidth="1"/>
    <col min="4" max="4" width="17.7109375" style="157" customWidth="1"/>
    <col min="5" max="5" width="16.7109375" style="157" customWidth="1"/>
    <col min="6" max="6" width="15.140625" style="157" customWidth="1"/>
    <col min="7" max="7" width="14.85546875" style="157" customWidth="1"/>
    <col min="8" max="8" width="23.42578125" style="157" bestFit="1" customWidth="1"/>
    <col min="9" max="9" width="14.85546875" style="157" customWidth="1"/>
    <col min="10" max="10" width="13.5703125" style="157" customWidth="1"/>
    <col min="11" max="13" width="0" style="157" hidden="1" customWidth="1"/>
    <col min="14" max="16384" width="8.85546875" style="157" hidden="1"/>
  </cols>
  <sheetData>
    <row r="3" spans="2:10" ht="24">
      <c r="B3" s="2950" t="s">
        <v>1103</v>
      </c>
      <c r="C3" s="1047">
        <f>+Resultado!D2</f>
        <v>45565</v>
      </c>
      <c r="D3" s="1047">
        <f>+Resultado!E2</f>
        <v>45199</v>
      </c>
      <c r="E3" s="1223" t="s">
        <v>2739</v>
      </c>
      <c r="F3" s="1223" t="s">
        <v>2439</v>
      </c>
      <c r="H3" s="2950" t="s">
        <v>1103</v>
      </c>
      <c r="I3" s="1047">
        <v>45382</v>
      </c>
      <c r="J3" s="1047">
        <v>45016</v>
      </c>
    </row>
    <row r="4" spans="2:10" ht="12">
      <c r="B4" s="2950"/>
      <c r="C4" s="417" t="s">
        <v>967</v>
      </c>
      <c r="D4" s="1048" t="s">
        <v>967</v>
      </c>
      <c r="E4" s="417" t="s">
        <v>967</v>
      </c>
      <c r="F4" s="417" t="s">
        <v>967</v>
      </c>
      <c r="H4" s="2950"/>
      <c r="I4" s="417" t="s">
        <v>967</v>
      </c>
      <c r="J4" s="1048" t="s">
        <v>967</v>
      </c>
    </row>
    <row r="5" spans="2:10" ht="12">
      <c r="B5" s="851" t="s">
        <v>1104</v>
      </c>
      <c r="C5" s="412"/>
      <c r="D5" s="412"/>
      <c r="E5" s="408"/>
      <c r="F5" s="408"/>
      <c r="H5" s="851" t="s">
        <v>1104</v>
      </c>
      <c r="I5" s="412"/>
      <c r="J5" s="412"/>
    </row>
    <row r="6" spans="2:10" ht="12">
      <c r="B6" s="412" t="s">
        <v>1105</v>
      </c>
      <c r="C6" s="850">
        <v>196502255</v>
      </c>
      <c r="D6" s="850">
        <v>192112033</v>
      </c>
      <c r="E6" s="850">
        <f>+C6-I6</f>
        <v>54083403</v>
      </c>
      <c r="F6" s="850">
        <f>+D6-J6</f>
        <v>52395055</v>
      </c>
      <c r="H6" s="412" t="s">
        <v>1105</v>
      </c>
      <c r="I6" s="850">
        <v>142418852</v>
      </c>
      <c r="J6" s="850">
        <v>139716978</v>
      </c>
    </row>
    <row r="7" spans="2:10" ht="12">
      <c r="B7" s="412" t="s">
        <v>1106</v>
      </c>
      <c r="C7" s="850">
        <v>217408241</v>
      </c>
      <c r="D7" s="850">
        <v>213447688</v>
      </c>
      <c r="E7" s="850">
        <f t="shared" ref="E7:F9" si="0">+C7-I7</f>
        <v>66849842</v>
      </c>
      <c r="F7" s="850">
        <f t="shared" si="0"/>
        <v>64919698</v>
      </c>
      <c r="H7" s="412" t="s">
        <v>1106</v>
      </c>
      <c r="I7" s="850">
        <v>150558399</v>
      </c>
      <c r="J7" s="850">
        <v>148527990</v>
      </c>
    </row>
    <row r="8" spans="2:10" ht="12">
      <c r="B8" s="412" t="s">
        <v>1994</v>
      </c>
      <c r="C8" s="850">
        <v>49581323</v>
      </c>
      <c r="D8" s="850">
        <v>51139683</v>
      </c>
      <c r="E8" s="850">
        <f t="shared" si="0"/>
        <v>16194041</v>
      </c>
      <c r="F8" s="850">
        <f t="shared" si="0"/>
        <v>14950932</v>
      </c>
      <c r="H8" s="412" t="s">
        <v>1994</v>
      </c>
      <c r="I8" s="850">
        <v>33387282</v>
      </c>
      <c r="J8" s="850">
        <v>36188751</v>
      </c>
    </row>
    <row r="9" spans="2:10" ht="12">
      <c r="B9" s="412" t="s">
        <v>1995</v>
      </c>
      <c r="C9" s="850">
        <v>19550385</v>
      </c>
      <c r="D9" s="850">
        <v>18536115</v>
      </c>
      <c r="E9" s="850">
        <f t="shared" si="0"/>
        <v>6228308</v>
      </c>
      <c r="F9" s="850">
        <f t="shared" si="0"/>
        <v>6160564</v>
      </c>
      <c r="H9" s="412" t="s">
        <v>1995</v>
      </c>
      <c r="I9" s="850">
        <v>13322077</v>
      </c>
      <c r="J9" s="850">
        <v>12375551</v>
      </c>
    </row>
    <row r="10" spans="2:10" ht="12">
      <c r="B10" s="419" t="s">
        <v>1109</v>
      </c>
      <c r="C10" s="848">
        <f>+SUM(C6:C9)</f>
        <v>483042204</v>
      </c>
      <c r="D10" s="849">
        <f>+SUM(D6:D9)</f>
        <v>475235519</v>
      </c>
      <c r="E10" s="849">
        <f>+SUM(E6:E9)</f>
        <v>143355594</v>
      </c>
      <c r="F10" s="849">
        <f>+SUM(F6:F9)</f>
        <v>138426249</v>
      </c>
      <c r="H10" s="419" t="s">
        <v>1109</v>
      </c>
      <c r="I10" s="848">
        <f>+SUM(I6:I9)</f>
        <v>339686610</v>
      </c>
      <c r="J10" s="849">
        <f>+SUM(J6:J9)</f>
        <v>336809270</v>
      </c>
    </row>
    <row r="11" spans="2:10" ht="12"/>
    <row r="12" spans="2:10" ht="12">
      <c r="B12" s="242" t="s">
        <v>1110</v>
      </c>
      <c r="C12" s="462">
        <f>+C10-Resultado!D4</f>
        <v>0</v>
      </c>
      <c r="D12" s="462">
        <f>+D10-Resultado!E4</f>
        <v>0</v>
      </c>
      <c r="E12" s="462">
        <f>+E10-Resultado!F4</f>
        <v>0</v>
      </c>
      <c r="F12" s="462">
        <f>+F10-Resultado!G4</f>
        <v>0</v>
      </c>
    </row>
    <row r="13" spans="2:10" ht="12"/>
    <row r="14" spans="2:10" ht="12">
      <c r="C14" s="155"/>
    </row>
    <row r="15" spans="2:10" ht="12">
      <c r="B15" s="411" t="s">
        <v>1107</v>
      </c>
      <c r="C15" s="2191">
        <v>72286247</v>
      </c>
      <c r="D15" s="2343">
        <v>61854475</v>
      </c>
    </row>
    <row r="16" spans="2:10" ht="13.9" customHeight="1">
      <c r="B16" s="411" t="s">
        <v>1108</v>
      </c>
      <c r="C16" s="2191">
        <v>25825766</v>
      </c>
      <c r="D16" s="2343">
        <v>21070071</v>
      </c>
    </row>
    <row r="97" spans="4:4" ht="0" hidden="1" customHeight="1">
      <c r="D97" s="157">
        <v>0</v>
      </c>
    </row>
    <row r="98" spans="4:4" ht="0" hidden="1" customHeight="1">
      <c r="D98" s="2181">
        <f>1322122+E97</f>
        <v>1322122</v>
      </c>
    </row>
  </sheetData>
  <mergeCells count="2">
    <mergeCell ref="B3:B4"/>
    <mergeCell ref="H3:H4"/>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67ED03"/>
  </sheetPr>
  <dimension ref="A3:P98"/>
  <sheetViews>
    <sheetView showGridLines="0" workbookViewId="0">
      <selection activeCell="G23" sqref="G23"/>
    </sheetView>
  </sheetViews>
  <sheetFormatPr baseColWidth="10" defaultColWidth="0" defaultRowHeight="12"/>
  <cols>
    <col min="1" max="1" width="8.85546875" style="157" customWidth="1"/>
    <col min="2" max="2" width="44.28515625" style="157" customWidth="1"/>
    <col min="3" max="3" width="11.28515625" style="157" customWidth="1"/>
    <col min="4" max="4" width="12.28515625" style="157" customWidth="1"/>
    <col min="5" max="5" width="10.7109375" style="157" customWidth="1"/>
    <col min="6" max="6" width="11.140625" style="157" customWidth="1"/>
    <col min="7" max="8" width="8.85546875" style="157" customWidth="1"/>
    <col min="9" max="9" width="38.140625" style="157" bestFit="1" customWidth="1"/>
    <col min="10" max="11" width="10.42578125" style="157" bestFit="1" customWidth="1"/>
    <col min="12" max="12" width="8.85546875" style="157" customWidth="1"/>
    <col min="13" max="16" width="0" style="157" hidden="1" customWidth="1"/>
    <col min="17" max="16384" width="8.85546875" style="157" hidden="1"/>
  </cols>
  <sheetData>
    <row r="3" spans="2:11" ht="24">
      <c r="B3" s="2951" t="s">
        <v>1111</v>
      </c>
      <c r="C3" s="852">
        <f>+'N24 Ingresos Ordinarios'!C3</f>
        <v>45565</v>
      </c>
      <c r="D3" s="852">
        <f>+'N24 Ingresos Ordinarios'!D3</f>
        <v>45199</v>
      </c>
      <c r="E3" s="852" t="str">
        <f>+'N24 Ingresos Ordinarios'!E3</f>
        <v>01-07-2024
30-09-2024</v>
      </c>
      <c r="F3" s="852" t="str">
        <f>+'N24 Ingresos Ordinarios'!F3</f>
        <v>01-07-2023
30-09-2023</v>
      </c>
      <c r="I3" s="2953" t="s">
        <v>1111</v>
      </c>
      <c r="J3" s="2218">
        <v>45382</v>
      </c>
      <c r="K3" s="2218">
        <v>45016</v>
      </c>
    </row>
    <row r="4" spans="2:11">
      <c r="B4" s="2952"/>
      <c r="C4" s="1260" t="s">
        <v>967</v>
      </c>
      <c r="D4" s="1260" t="s">
        <v>967</v>
      </c>
      <c r="E4" s="853" t="s">
        <v>967</v>
      </c>
      <c r="F4" s="853" t="s">
        <v>967</v>
      </c>
      <c r="I4" s="2952"/>
      <c r="J4" s="1260" t="s">
        <v>967</v>
      </c>
      <c r="K4" s="1260" t="s">
        <v>967</v>
      </c>
    </row>
    <row r="5" spans="2:11">
      <c r="B5" s="850" t="s">
        <v>1113</v>
      </c>
      <c r="C5" s="850">
        <v>-32670723</v>
      </c>
      <c r="D5" s="850">
        <v>-22722993</v>
      </c>
      <c r="E5" s="850">
        <f t="shared" ref="E5:E14" si="0">+C5-J5</f>
        <v>-12357645</v>
      </c>
      <c r="F5" s="850">
        <f t="shared" ref="F5:F14" si="1">+D5-K5</f>
        <v>-7875064</v>
      </c>
      <c r="G5" s="209"/>
      <c r="H5" s="209"/>
      <c r="I5" s="850" t="s">
        <v>1113</v>
      </c>
      <c r="J5" s="850">
        <v>-20313078</v>
      </c>
      <c r="K5" s="850">
        <v>-14847929</v>
      </c>
    </row>
    <row r="6" spans="2:11">
      <c r="B6" s="850" t="s">
        <v>1112</v>
      </c>
      <c r="C6" s="850">
        <v>-20107794</v>
      </c>
      <c r="D6" s="850">
        <v>-17980835</v>
      </c>
      <c r="E6" s="850">
        <f t="shared" si="0"/>
        <v>-7291116</v>
      </c>
      <c r="F6" s="850">
        <f t="shared" si="1"/>
        <v>-5762843</v>
      </c>
      <c r="G6" s="209"/>
      <c r="H6" s="209"/>
      <c r="I6" s="850" t="s">
        <v>1112</v>
      </c>
      <c r="J6" s="850">
        <v>-12816678</v>
      </c>
      <c r="K6" s="850">
        <v>-12217992</v>
      </c>
    </row>
    <row r="7" spans="2:11">
      <c r="B7" s="850" t="s">
        <v>1116</v>
      </c>
      <c r="C7" s="850">
        <v>-13748341</v>
      </c>
      <c r="D7" s="850">
        <v>-13464834</v>
      </c>
      <c r="E7" s="850">
        <f t="shared" si="0"/>
        <v>-4679337</v>
      </c>
      <c r="F7" s="850">
        <f t="shared" si="1"/>
        <v>-4401874</v>
      </c>
      <c r="G7" s="209"/>
      <c r="H7" s="209"/>
      <c r="I7" s="850" t="s">
        <v>1116</v>
      </c>
      <c r="J7" s="850">
        <v>-9069004</v>
      </c>
      <c r="K7" s="850">
        <v>-9062960</v>
      </c>
    </row>
    <row r="8" spans="2:11">
      <c r="B8" s="850" t="s">
        <v>1114</v>
      </c>
      <c r="C8" s="850">
        <v>-11987732</v>
      </c>
      <c r="D8" s="850">
        <v>-10315892</v>
      </c>
      <c r="E8" s="850">
        <f t="shared" si="0"/>
        <v>-4177692</v>
      </c>
      <c r="F8" s="850">
        <f t="shared" si="1"/>
        <v>-3660127</v>
      </c>
      <c r="G8" s="209"/>
      <c r="H8" s="209"/>
      <c r="I8" s="850" t="s">
        <v>1114</v>
      </c>
      <c r="J8" s="850">
        <v>-7810040</v>
      </c>
      <c r="K8" s="850">
        <v>-6655765</v>
      </c>
    </row>
    <row r="9" spans="2:11">
      <c r="B9" s="850" t="s">
        <v>1115</v>
      </c>
      <c r="C9" s="850">
        <v>-9360752</v>
      </c>
      <c r="D9" s="850">
        <v>-14797769</v>
      </c>
      <c r="E9" s="850">
        <f t="shared" si="0"/>
        <v>-3668814</v>
      </c>
      <c r="F9" s="850">
        <f t="shared" si="1"/>
        <v>-5115013</v>
      </c>
      <c r="G9" s="209"/>
      <c r="H9" s="209"/>
      <c r="I9" s="850" t="s">
        <v>1115</v>
      </c>
      <c r="J9" s="850">
        <v>-5691938</v>
      </c>
      <c r="K9" s="850">
        <v>-9682756</v>
      </c>
    </row>
    <row r="10" spans="2:11">
      <c r="B10" s="2191" t="s">
        <v>1117</v>
      </c>
      <c r="C10" s="2191">
        <v>-9193864</v>
      </c>
      <c r="D10" s="2191">
        <v>-8144775</v>
      </c>
      <c r="E10" s="2191">
        <f t="shared" si="0"/>
        <v>-2935683</v>
      </c>
      <c r="F10" s="2191">
        <f t="shared" si="1"/>
        <v>-3095288</v>
      </c>
      <c r="G10" s="209"/>
      <c r="H10" s="209"/>
      <c r="I10" s="2191" t="s">
        <v>1117</v>
      </c>
      <c r="J10" s="2191">
        <v>-6258181</v>
      </c>
      <c r="K10" s="2191">
        <v>-5049487</v>
      </c>
    </row>
    <row r="11" spans="2:11" ht="13.5" customHeight="1">
      <c r="B11" s="850" t="s">
        <v>1119</v>
      </c>
      <c r="C11" s="850">
        <v>-9159940</v>
      </c>
      <c r="D11" s="850">
        <v>-9628532</v>
      </c>
      <c r="E11" s="850">
        <f t="shared" si="0"/>
        <v>-3310528</v>
      </c>
      <c r="F11" s="850">
        <f t="shared" si="1"/>
        <v>-3424717</v>
      </c>
      <c r="G11" s="209"/>
      <c r="H11" s="209"/>
      <c r="I11" s="850" t="s">
        <v>1119</v>
      </c>
      <c r="J11" s="850">
        <v>-5849412</v>
      </c>
      <c r="K11" s="850">
        <v>-6203815</v>
      </c>
    </row>
    <row r="12" spans="2:11" ht="13.5" customHeight="1">
      <c r="B12" s="850" t="s">
        <v>1118</v>
      </c>
      <c r="C12" s="850">
        <v>-6390975</v>
      </c>
      <c r="D12" s="850">
        <v>-5681974</v>
      </c>
      <c r="E12" s="850">
        <f t="shared" si="0"/>
        <v>-2245360</v>
      </c>
      <c r="F12" s="850">
        <f t="shared" si="1"/>
        <v>-2051047</v>
      </c>
      <c r="G12" s="209"/>
      <c r="H12" s="209"/>
      <c r="I12" s="850" t="s">
        <v>1118</v>
      </c>
      <c r="J12" s="850">
        <v>-4145615</v>
      </c>
      <c r="K12" s="850">
        <v>-3630927</v>
      </c>
    </row>
    <row r="13" spans="2:11">
      <c r="B13" s="850" t="s">
        <v>1120</v>
      </c>
      <c r="C13" s="850">
        <v>-6024076</v>
      </c>
      <c r="D13" s="850">
        <v>-6772991</v>
      </c>
      <c r="E13" s="850">
        <f t="shared" si="0"/>
        <v>-1952851</v>
      </c>
      <c r="F13" s="850">
        <f t="shared" si="1"/>
        <v>-2088816</v>
      </c>
      <c r="G13" s="209"/>
      <c r="H13" s="209"/>
      <c r="I13" s="850" t="s">
        <v>1120</v>
      </c>
      <c r="J13" s="850">
        <v>-4071225</v>
      </c>
      <c r="K13" s="850">
        <v>-4684175</v>
      </c>
    </row>
    <row r="14" spans="2:11">
      <c r="B14" s="850" t="s">
        <v>1121</v>
      </c>
      <c r="C14" s="2191">
        <v>-1640023</v>
      </c>
      <c r="D14" s="850">
        <f>-962850+2</f>
        <v>-962848</v>
      </c>
      <c r="E14" s="2191">
        <f t="shared" si="0"/>
        <v>-1006755</v>
      </c>
      <c r="F14" s="850">
        <f t="shared" si="1"/>
        <v>-209819</v>
      </c>
      <c r="G14" s="209"/>
      <c r="H14" s="209"/>
      <c r="I14" s="850" t="s">
        <v>1121</v>
      </c>
      <c r="J14" s="850">
        <v>-633268</v>
      </c>
      <c r="K14" s="850">
        <v>-753029</v>
      </c>
    </row>
    <row r="15" spans="2:11" hidden="1">
      <c r="B15" s="2173" t="s">
        <v>2308</v>
      </c>
      <c r="C15" s="1263">
        <f>+'notas resultado'!O101</f>
        <v>0</v>
      </c>
      <c r="D15" s="1263">
        <v>0</v>
      </c>
      <c r="E15" s="1263"/>
      <c r="F15" s="1263"/>
      <c r="G15" s="209"/>
      <c r="H15" s="209"/>
      <c r="I15" s="2173" t="s">
        <v>2308</v>
      </c>
      <c r="J15" s="2219" t="e">
        <f>+#REF!</f>
        <v>#REF!</v>
      </c>
      <c r="K15" s="2219">
        <v>0</v>
      </c>
    </row>
    <row r="16" spans="2:11">
      <c r="B16" s="1261" t="s">
        <v>1122</v>
      </c>
      <c r="C16" s="1262">
        <f>+SUM(C5:C15)</f>
        <v>-120284220</v>
      </c>
      <c r="D16" s="1262">
        <f>SUM(D5:D15)</f>
        <v>-110473443</v>
      </c>
      <c r="E16" s="854">
        <f>+SUM(E5:E15)</f>
        <v>-43625781</v>
      </c>
      <c r="F16" s="854">
        <f>+SUM(F5:F15)</f>
        <v>-37684608</v>
      </c>
      <c r="G16" s="209"/>
      <c r="H16" s="209"/>
      <c r="I16" s="1261" t="s">
        <v>1122</v>
      </c>
      <c r="J16" s="1262" t="e">
        <f>+SUM(J5:J15)</f>
        <v>#REF!</v>
      </c>
      <c r="K16" s="1262">
        <f>SUM(K5:K15)</f>
        <v>-72788835</v>
      </c>
    </row>
    <row r="18" spans="2:6">
      <c r="B18" s="242" t="s">
        <v>2442</v>
      </c>
      <c r="C18" s="462">
        <f>+C16-Resultado!D8</f>
        <v>0</v>
      </c>
      <c r="D18" s="462">
        <f>+D16-Resultado!E8</f>
        <v>0</v>
      </c>
      <c r="E18" s="462">
        <f>+E16-Resultado!F8</f>
        <v>0</v>
      </c>
      <c r="F18" s="462">
        <f>+F16-Resultado!G8</f>
        <v>0</v>
      </c>
    </row>
    <row r="26" spans="2:6" ht="15">
      <c r="B26" s="2216" t="s">
        <v>2671</v>
      </c>
      <c r="C26" s="1362" t="s">
        <v>2672</v>
      </c>
    </row>
    <row r="27" spans="2:6" ht="15">
      <c r="B27" s="2215" t="s">
        <v>1117</v>
      </c>
      <c r="C27" s="1362">
        <v>23674714</v>
      </c>
      <c r="D27" s="157">
        <v>23674.714</v>
      </c>
      <c r="E27" s="308">
        <f t="shared" ref="E27:E33" si="2">ROUND(D27,0)</f>
        <v>23675</v>
      </c>
    </row>
    <row r="28" spans="2:6" ht="15">
      <c r="B28" s="2215" t="s">
        <v>1119</v>
      </c>
      <c r="C28" s="1362">
        <v>76907679</v>
      </c>
      <c r="D28" s="157">
        <v>76907.679000000004</v>
      </c>
      <c r="E28" s="308">
        <f t="shared" si="2"/>
        <v>76908</v>
      </c>
    </row>
    <row r="29" spans="2:6" ht="15" hidden="1">
      <c r="B29" s="2215" t="s">
        <v>1115</v>
      </c>
      <c r="C29" s="1362">
        <v>0</v>
      </c>
      <c r="E29" s="308">
        <f t="shared" si="2"/>
        <v>0</v>
      </c>
    </row>
    <row r="30" spans="2:6" ht="15">
      <c r="B30" s="2215" t="s">
        <v>1120</v>
      </c>
      <c r="C30" s="1362">
        <v>746446301</v>
      </c>
      <c r="D30" s="157">
        <v>746446.30099999998</v>
      </c>
      <c r="E30" s="308">
        <f t="shared" si="2"/>
        <v>746446</v>
      </c>
    </row>
    <row r="31" spans="2:6" ht="15" hidden="1">
      <c r="B31" s="2215" t="s">
        <v>1116</v>
      </c>
      <c r="C31" s="1362">
        <v>0</v>
      </c>
      <c r="E31" s="308">
        <f t="shared" si="2"/>
        <v>0</v>
      </c>
    </row>
    <row r="32" spans="2:6" ht="15" hidden="1">
      <c r="B32" s="2215" t="s">
        <v>1113</v>
      </c>
      <c r="C32" s="1362">
        <v>0</v>
      </c>
      <c r="E32" s="308">
        <f t="shared" si="2"/>
        <v>0</v>
      </c>
    </row>
    <row r="33" spans="2:5" ht="15" hidden="1">
      <c r="B33" s="2215" t="s">
        <v>2308</v>
      </c>
      <c r="C33" s="1362">
        <v>0</v>
      </c>
      <c r="E33" s="308">
        <f t="shared" si="2"/>
        <v>0</v>
      </c>
    </row>
    <row r="34" spans="2:5" ht="15">
      <c r="B34" s="2215" t="s">
        <v>1121</v>
      </c>
      <c r="C34" s="1362">
        <v>1542502</v>
      </c>
      <c r="D34" s="157">
        <v>1542.502</v>
      </c>
      <c r="E34" s="308">
        <f>ROUND(D34,0)-1</f>
        <v>1542</v>
      </c>
    </row>
    <row r="35" spans="2:5" ht="15" hidden="1">
      <c r="B35" s="2215" t="s">
        <v>2673</v>
      </c>
      <c r="C35" s="1362">
        <v>0</v>
      </c>
      <c r="E35" s="308">
        <f t="shared" ref="E35:E40" si="3">ROUND(D35,0)</f>
        <v>0</v>
      </c>
    </row>
    <row r="36" spans="2:5" ht="15" hidden="1">
      <c r="B36" s="2215" t="s">
        <v>2674</v>
      </c>
      <c r="C36" s="1362">
        <v>0</v>
      </c>
      <c r="E36" s="308">
        <f t="shared" si="3"/>
        <v>0</v>
      </c>
    </row>
    <row r="37" spans="2:5" ht="15" hidden="1">
      <c r="B37" s="2215" t="s">
        <v>1118</v>
      </c>
      <c r="C37" s="1362">
        <v>0</v>
      </c>
      <c r="E37" s="308">
        <f t="shared" si="3"/>
        <v>0</v>
      </c>
    </row>
    <row r="38" spans="2:5" ht="15">
      <c r="B38" s="2215" t="s">
        <v>1112</v>
      </c>
      <c r="C38" s="1362">
        <v>108533067</v>
      </c>
      <c r="D38" s="157">
        <v>108533.067</v>
      </c>
      <c r="E38" s="308">
        <f t="shared" si="3"/>
        <v>108533</v>
      </c>
    </row>
    <row r="39" spans="2:5" ht="15" hidden="1">
      <c r="B39" s="2215" t="s">
        <v>1114</v>
      </c>
      <c r="C39" s="1362">
        <v>0</v>
      </c>
      <c r="E39" s="308">
        <f t="shared" si="3"/>
        <v>0</v>
      </c>
    </row>
    <row r="40" spans="2:5" ht="15">
      <c r="B40" s="2215" t="s">
        <v>2248</v>
      </c>
      <c r="C40" s="1362">
        <v>957104263</v>
      </c>
      <c r="D40" s="157">
        <f>SUM(D27:D38)</f>
        <v>957104.26300000004</v>
      </c>
      <c r="E40" s="2217">
        <f t="shared" si="3"/>
        <v>957104</v>
      </c>
    </row>
    <row r="97" spans="4:4" hidden="1">
      <c r="D97" s="157">
        <v>0</v>
      </c>
    </row>
    <row r="98" spans="4:4">
      <c r="D98" s="2181">
        <f>1322122+E97</f>
        <v>1322122</v>
      </c>
    </row>
  </sheetData>
  <mergeCells count="2">
    <mergeCell ref="B3:B4"/>
    <mergeCell ref="I3:I4"/>
  </mergeCells>
  <pageMargins left="0.7" right="0.7" top="0.75" bottom="0.75" header="0.3" footer="0.3"/>
  <pageSetup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67ED03"/>
  </sheetPr>
  <dimension ref="A3:L98"/>
  <sheetViews>
    <sheetView showGridLines="0" topLeftCell="A3" workbookViewId="0">
      <selection activeCell="H25" sqref="H25"/>
    </sheetView>
  </sheetViews>
  <sheetFormatPr baseColWidth="10" defaultColWidth="0" defaultRowHeight="12" zeroHeight="1"/>
  <cols>
    <col min="1" max="1" width="8.85546875" style="157" customWidth="1"/>
    <col min="2" max="2" width="65.140625" style="157" customWidth="1"/>
    <col min="3" max="3" width="14.140625" style="157" customWidth="1"/>
    <col min="4" max="4" width="10.5703125" style="157" customWidth="1"/>
    <col min="5" max="5" width="9.85546875" style="157" bestFit="1" customWidth="1"/>
    <col min="6" max="6" width="10.140625" style="157" customWidth="1"/>
    <col min="7" max="7" width="14.85546875" style="157" customWidth="1"/>
    <col min="8" max="8" width="65.5703125" style="157" customWidth="1"/>
    <col min="9" max="10" width="14.140625" style="157" customWidth="1"/>
    <col min="11" max="12" width="8.85546875" style="157" customWidth="1"/>
    <col min="13" max="16384" width="8.85546875" style="157" hidden="1"/>
  </cols>
  <sheetData>
    <row r="3" spans="2:10" ht="24">
      <c r="B3" s="2954" t="s">
        <v>1123</v>
      </c>
      <c r="C3" s="846">
        <f>+'N25 Otros Gtos. Nat.'!C3</f>
        <v>45565</v>
      </c>
      <c r="D3" s="846">
        <f>+'N25 Otros Gtos. Nat.'!D3</f>
        <v>45199</v>
      </c>
      <c r="E3" s="852" t="str">
        <f>+'N24 Ingresos Ordinarios'!E3</f>
        <v>01-07-2024
30-09-2024</v>
      </c>
      <c r="F3" s="852" t="str">
        <f>+'N24 Ingresos Ordinarios'!F3</f>
        <v>01-07-2023
30-09-2023</v>
      </c>
      <c r="H3" s="2955" t="s">
        <v>1123</v>
      </c>
      <c r="I3" s="852">
        <v>45382</v>
      </c>
      <c r="J3" s="852">
        <v>45016</v>
      </c>
    </row>
    <row r="4" spans="2:10">
      <c r="B4" s="2954"/>
      <c r="C4" s="417" t="s">
        <v>967</v>
      </c>
      <c r="D4" s="416" t="s">
        <v>967</v>
      </c>
      <c r="E4" s="417" t="s">
        <v>967</v>
      </c>
      <c r="F4" s="417" t="s">
        <v>967</v>
      </c>
      <c r="H4" s="2956"/>
      <c r="I4" s="417" t="s">
        <v>967</v>
      </c>
      <c r="J4" s="417" t="s">
        <v>967</v>
      </c>
    </row>
    <row r="5" spans="2:10">
      <c r="B5" s="858" t="s">
        <v>1124</v>
      </c>
      <c r="C5" s="855">
        <f>+'[43]Nota AAC'!$C$6</f>
        <v>4058016</v>
      </c>
      <c r="D5" s="855">
        <v>1626519</v>
      </c>
      <c r="E5" s="855">
        <f t="shared" ref="E5:F8" si="0">+C5-I5</f>
        <v>0</v>
      </c>
      <c r="F5" s="855">
        <f t="shared" si="0"/>
        <v>963</v>
      </c>
      <c r="H5" s="858" t="s">
        <v>1124</v>
      </c>
      <c r="I5" s="1263">
        <v>4058016</v>
      </c>
      <c r="J5" s="1263">
        <v>1625556</v>
      </c>
    </row>
    <row r="6" spans="2:10">
      <c r="B6" s="858" t="s">
        <v>1125</v>
      </c>
      <c r="C6" s="855">
        <f>+'[43]Nota AAC'!$C$7</f>
        <v>-2358528</v>
      </c>
      <c r="D6" s="855">
        <v>-1996350</v>
      </c>
      <c r="E6" s="855">
        <f t="shared" si="0"/>
        <v>-362674</v>
      </c>
      <c r="F6" s="855">
        <f t="shared" si="0"/>
        <v>132600</v>
      </c>
      <c r="H6" s="858" t="s">
        <v>1125</v>
      </c>
      <c r="I6" s="1263">
        <v>-1995854</v>
      </c>
      <c r="J6" s="1263">
        <v>-2128950</v>
      </c>
    </row>
    <row r="7" spans="2:10">
      <c r="B7" s="858" t="s">
        <v>1127</v>
      </c>
      <c r="C7" s="855">
        <f>+'[43]Nota AAC'!$C$10</f>
        <v>39921</v>
      </c>
      <c r="D7" s="855">
        <v>-1698403</v>
      </c>
      <c r="E7" s="855">
        <f t="shared" si="0"/>
        <v>-18860</v>
      </c>
      <c r="F7" s="855">
        <f t="shared" si="0"/>
        <v>121080</v>
      </c>
      <c r="H7" s="858" t="s">
        <v>1127</v>
      </c>
      <c r="I7" s="1263">
        <v>58781</v>
      </c>
      <c r="J7" s="1263">
        <v>-1819483</v>
      </c>
    </row>
    <row r="8" spans="2:10">
      <c r="B8" s="858" t="s">
        <v>2631</v>
      </c>
      <c r="C8" s="2348">
        <f>+'[43]Nota AAC'!$C$11</f>
        <v>497682</v>
      </c>
      <c r="D8" s="855">
        <v>294110</v>
      </c>
      <c r="E8" s="2348">
        <f t="shared" si="0"/>
        <v>113817</v>
      </c>
      <c r="F8" s="855">
        <f t="shared" si="0"/>
        <v>-137450</v>
      </c>
      <c r="H8" s="858" t="s">
        <v>2016</v>
      </c>
      <c r="I8" s="1263">
        <v>383865</v>
      </c>
      <c r="J8" s="1263">
        <v>431560</v>
      </c>
    </row>
    <row r="9" spans="2:10">
      <c r="B9" s="856" t="s">
        <v>1128</v>
      </c>
      <c r="C9" s="857">
        <f>SUM(C5:C8)</f>
        <v>2237091</v>
      </c>
      <c r="D9" s="857">
        <f>SUM(D5:D8)</f>
        <v>-1774124</v>
      </c>
      <c r="E9" s="857">
        <f>SUM(E5:E8)</f>
        <v>-267717</v>
      </c>
      <c r="F9" s="857">
        <f>SUM(F5:F8)</f>
        <v>117193</v>
      </c>
      <c r="H9" s="856" t="s">
        <v>1128</v>
      </c>
      <c r="I9" s="857">
        <f>SUM(I5:I8)</f>
        <v>2504808</v>
      </c>
      <c r="J9" s="857">
        <f>SUM(J5:J8)</f>
        <v>-1891317</v>
      </c>
    </row>
    <row r="10" spans="2:10">
      <c r="B10" s="858" t="s">
        <v>2015</v>
      </c>
      <c r="C10" s="855">
        <f>+'[43]Nota AAC'!C13</f>
        <v>-10898310</v>
      </c>
      <c r="D10" s="855">
        <v>-14668856</v>
      </c>
      <c r="E10" s="855">
        <f t="shared" ref="E10:F17" si="1">+C10-I10</f>
        <v>-3329207</v>
      </c>
      <c r="F10" s="855">
        <f t="shared" si="1"/>
        <v>-4746690</v>
      </c>
      <c r="H10" s="858" t="s">
        <v>2015</v>
      </c>
      <c r="I10" s="1263">
        <v>-7569103</v>
      </c>
      <c r="J10" s="1263">
        <v>-9922166</v>
      </c>
    </row>
    <row r="11" spans="2:10">
      <c r="B11" s="858" t="s">
        <v>1130</v>
      </c>
      <c r="C11" s="855">
        <f>+'[43]Nota AAC'!C14</f>
        <v>-3338345</v>
      </c>
      <c r="D11" s="855">
        <v>-3826756</v>
      </c>
      <c r="E11" s="855">
        <f t="shared" si="1"/>
        <v>-1071864</v>
      </c>
      <c r="F11" s="855">
        <f t="shared" si="1"/>
        <v>-1235049</v>
      </c>
      <c r="H11" s="858" t="s">
        <v>1130</v>
      </c>
      <c r="I11" s="1263">
        <v>-2266481</v>
      </c>
      <c r="J11" s="1263">
        <v>-2591707</v>
      </c>
    </row>
    <row r="12" spans="2:10">
      <c r="B12" s="858" t="s">
        <v>1131</v>
      </c>
      <c r="C12" s="855">
        <f>+'[43]Nota AAC'!C15</f>
        <v>-22462350</v>
      </c>
      <c r="D12" s="855">
        <v>-16672673</v>
      </c>
      <c r="E12" s="855">
        <f t="shared" si="1"/>
        <v>-7877356</v>
      </c>
      <c r="F12" s="855">
        <f t="shared" si="1"/>
        <v>-2727392</v>
      </c>
      <c r="H12" s="858" t="s">
        <v>1131</v>
      </c>
      <c r="I12" s="1263">
        <v>-14584994</v>
      </c>
      <c r="J12" s="1263">
        <v>-13945281</v>
      </c>
    </row>
    <row r="13" spans="2:10">
      <c r="B13" s="858" t="s">
        <v>1132</v>
      </c>
      <c r="C13" s="855">
        <f>+'[43]Nota AAC'!C16-603</f>
        <v>-236817</v>
      </c>
      <c r="D13" s="855">
        <v>-269529</v>
      </c>
      <c r="E13" s="855">
        <f t="shared" si="1"/>
        <v>-77846</v>
      </c>
      <c r="F13" s="855">
        <f t="shared" si="1"/>
        <v>-93224</v>
      </c>
      <c r="H13" s="858" t="s">
        <v>1132</v>
      </c>
      <c r="I13" s="1263">
        <v>-158971</v>
      </c>
      <c r="J13" s="1263">
        <v>-176305</v>
      </c>
    </row>
    <row r="14" spans="2:10">
      <c r="B14" s="858" t="s">
        <v>1133</v>
      </c>
      <c r="C14" s="855">
        <f>+'[43]Nota AAC'!C17-2931-4381</f>
        <v>-2750965</v>
      </c>
      <c r="D14" s="855">
        <v>-752612</v>
      </c>
      <c r="E14" s="855">
        <f t="shared" si="1"/>
        <v>-1686867</v>
      </c>
      <c r="F14" s="855">
        <f t="shared" si="1"/>
        <v>-60775</v>
      </c>
      <c r="H14" s="858" t="s">
        <v>1133</v>
      </c>
      <c r="I14" s="1263">
        <v>-1064098</v>
      </c>
      <c r="J14" s="1263">
        <v>-691837</v>
      </c>
    </row>
    <row r="15" spans="2:10" hidden="1">
      <c r="B15" s="858" t="s">
        <v>1134</v>
      </c>
      <c r="C15" s="855">
        <f>+'[43]Nota AAC'!C18</f>
        <v>0</v>
      </c>
      <c r="D15" s="855">
        <v>-232267</v>
      </c>
      <c r="E15" s="855">
        <f t="shared" si="1"/>
        <v>0</v>
      </c>
      <c r="F15" s="855">
        <f t="shared" si="1"/>
        <v>-232267</v>
      </c>
      <c r="H15" s="858" t="s">
        <v>1134</v>
      </c>
      <c r="I15" s="1263">
        <v>0</v>
      </c>
      <c r="J15" s="1263">
        <v>0</v>
      </c>
    </row>
    <row r="16" spans="2:10">
      <c r="B16" s="858" t="s">
        <v>1135</v>
      </c>
      <c r="C16" s="855">
        <f>+'[43]Nota AAC'!C19</f>
        <v>-348985</v>
      </c>
      <c r="D16" s="855">
        <v>-261360</v>
      </c>
      <c r="E16" s="855">
        <f t="shared" si="1"/>
        <v>-214854</v>
      </c>
      <c r="F16" s="855">
        <f t="shared" si="1"/>
        <v>-88136</v>
      </c>
      <c r="H16" s="858" t="s">
        <v>1135</v>
      </c>
      <c r="I16" s="1263">
        <v>-134131</v>
      </c>
      <c r="J16" s="1263">
        <v>-173224</v>
      </c>
    </row>
    <row r="17" spans="2:10">
      <c r="B17" s="858" t="s">
        <v>2557</v>
      </c>
      <c r="C17" s="855">
        <f>+'[43]Nota AAC'!C20</f>
        <v>2794927</v>
      </c>
      <c r="D17" s="855"/>
      <c r="E17" s="855">
        <f t="shared" si="1"/>
        <v>956461</v>
      </c>
      <c r="F17" s="855">
        <f t="shared" si="1"/>
        <v>-3232758</v>
      </c>
      <c r="H17" s="858" t="s">
        <v>2557</v>
      </c>
      <c r="I17" s="1263">
        <v>1838466</v>
      </c>
      <c r="J17" s="1263">
        <v>3232758</v>
      </c>
    </row>
    <row r="18" spans="2:10">
      <c r="B18" s="856" t="s">
        <v>1136</v>
      </c>
      <c r="C18" s="857">
        <f>SUM(C10:C17)</f>
        <v>-37240845</v>
      </c>
      <c r="D18" s="857">
        <f>SUM(D10:D17)</f>
        <v>-36684053</v>
      </c>
      <c r="E18" s="857">
        <f>SUM(E10:E17)</f>
        <v>-13301533</v>
      </c>
      <c r="F18" s="857">
        <f>SUM(F10:F17)</f>
        <v>-12416291</v>
      </c>
      <c r="H18" s="856" t="s">
        <v>1136</v>
      </c>
      <c r="I18" s="857">
        <f>SUM(I10:I17)</f>
        <v>-23939312</v>
      </c>
      <c r="J18" s="857">
        <f>SUM(J10:J17)</f>
        <v>-24267762</v>
      </c>
    </row>
    <row r="19" spans="2:10">
      <c r="B19" s="858" t="s">
        <v>1137</v>
      </c>
      <c r="C19" s="855">
        <f>+'[43]Nota AAC'!$C$22+55846</f>
        <v>6394269</v>
      </c>
      <c r="D19" s="855">
        <v>11653226</v>
      </c>
      <c r="E19" s="855">
        <f>+C19-I19</f>
        <v>2226927</v>
      </c>
      <c r="F19" s="855">
        <f>+D19-J19</f>
        <v>1864141</v>
      </c>
      <c r="H19" s="858" t="s">
        <v>1137</v>
      </c>
      <c r="I19" s="1263">
        <v>4167342</v>
      </c>
      <c r="J19" s="1263">
        <v>9789085</v>
      </c>
    </row>
    <row r="20" spans="2:10">
      <c r="B20" s="858" t="s">
        <v>1138</v>
      </c>
      <c r="C20" s="855">
        <f>+'[43]Nota AAC'!$C$24</f>
        <v>1266555</v>
      </c>
      <c r="D20" s="855">
        <v>1245397</v>
      </c>
      <c r="E20" s="855">
        <f>+C20-I20</f>
        <v>431611</v>
      </c>
      <c r="F20" s="855">
        <f>+D20-J20</f>
        <v>382324</v>
      </c>
      <c r="H20" s="858" t="s">
        <v>1138</v>
      </c>
      <c r="I20" s="1263">
        <v>834944</v>
      </c>
      <c r="J20" s="1263">
        <v>863073</v>
      </c>
    </row>
    <row r="21" spans="2:10">
      <c r="B21" s="856" t="s">
        <v>929</v>
      </c>
      <c r="C21" s="857">
        <f>SUM(C19:C20)</f>
        <v>7660824</v>
      </c>
      <c r="D21" s="857">
        <f>SUM(D19:D20)</f>
        <v>12898623</v>
      </c>
      <c r="E21" s="857">
        <f>SUM(E19:E20)</f>
        <v>2658538</v>
      </c>
      <c r="F21" s="857">
        <f>SUM(F19:F20)</f>
        <v>2246465</v>
      </c>
      <c r="H21" s="856" t="s">
        <v>929</v>
      </c>
      <c r="I21" s="857">
        <f>SUM(I19:I20)</f>
        <v>5002286</v>
      </c>
      <c r="J21" s="857">
        <f>SUM(J19:J20)</f>
        <v>10652158</v>
      </c>
    </row>
    <row r="22" spans="2:10">
      <c r="B22" s="242" t="s">
        <v>1110</v>
      </c>
      <c r="C22" s="414">
        <f>+C18-Resultado!D12</f>
        <v>0</v>
      </c>
      <c r="D22" s="414">
        <f>+D18-Resultado!E12</f>
        <v>0</v>
      </c>
      <c r="E22" s="414">
        <f>+E18-Resultado!F12</f>
        <v>0</v>
      </c>
      <c r="F22" s="414">
        <f>+F18-Resultado!G12</f>
        <v>0</v>
      </c>
      <c r="I22" s="414"/>
      <c r="J22" s="414"/>
    </row>
    <row r="23" spans="2:10">
      <c r="B23" s="242" t="s">
        <v>1110</v>
      </c>
      <c r="C23" s="414">
        <f>+C21-Resultado!D11</f>
        <v>0</v>
      </c>
      <c r="D23" s="414">
        <f>+D21-Resultado!E11</f>
        <v>0</v>
      </c>
      <c r="E23" s="414">
        <f>+E21-Resultado!F11</f>
        <v>0</v>
      </c>
      <c r="F23" s="414">
        <f>+F21-Resultado!G11</f>
        <v>0</v>
      </c>
      <c r="I23" s="414"/>
      <c r="J23" s="414"/>
    </row>
    <row r="24" spans="2:10">
      <c r="B24" s="242" t="s">
        <v>1110</v>
      </c>
      <c r="C24" s="414">
        <f>+C9-Resultado!D9</f>
        <v>0</v>
      </c>
      <c r="D24" s="414">
        <f>+D9-Resultado!E9</f>
        <v>0</v>
      </c>
      <c r="E24" s="414">
        <f>+E9-Resultado!F9</f>
        <v>0</v>
      </c>
      <c r="F24" s="414">
        <f>+F9-Resultado!G9</f>
        <v>0</v>
      </c>
      <c r="I24" s="414"/>
      <c r="J24" s="414"/>
    </row>
    <row r="25" spans="2:10"/>
    <row r="26" spans="2:10">
      <c r="C26" s="642"/>
    </row>
    <row r="27" spans="2:10"/>
    <row r="28" spans="2:10"/>
    <row r="29" spans="2:10"/>
    <row r="30" spans="2:10">
      <c r="B30" s="157" t="s">
        <v>2191</v>
      </c>
    </row>
    <row r="33" spans="5:5">
      <c r="E33" s="308">
        <v>50966</v>
      </c>
    </row>
    <row r="34" spans="5:5">
      <c r="E34" s="308"/>
    </row>
    <row r="35" spans="5:5">
      <c r="E35" s="308"/>
    </row>
    <row r="36" spans="5:5">
      <c r="E36" s="308">
        <v>2931163</v>
      </c>
    </row>
    <row r="37" spans="5:5">
      <c r="E37" s="308"/>
    </row>
    <row r="38" spans="5:5">
      <c r="E38" s="308"/>
    </row>
    <row r="39" spans="5:5">
      <c r="E39" s="308">
        <v>3510497</v>
      </c>
    </row>
    <row r="40" spans="5:5">
      <c r="E40" s="308"/>
    </row>
    <row r="41" spans="5:5">
      <c r="E41" s="308"/>
    </row>
    <row r="42" spans="5:5">
      <c r="E42" s="308"/>
    </row>
    <row r="43" spans="5:5">
      <c r="E43" s="308">
        <f>SUM(E32:E42)</f>
        <v>6492626</v>
      </c>
    </row>
    <row r="97" spans="4:4" ht="12" hidden="1" customHeight="1">
      <c r="D97" s="157">
        <v>0</v>
      </c>
    </row>
    <row r="98" spans="4:4" ht="12" hidden="1" customHeight="1">
      <c r="D98" s="2181">
        <f>1322122+E97</f>
        <v>1322122</v>
      </c>
    </row>
  </sheetData>
  <mergeCells count="2">
    <mergeCell ref="B3:B4"/>
    <mergeCell ref="H3:H4"/>
  </mergeCells>
  <pageMargins left="0.7" right="0.7" top="0.75" bottom="0.75" header="0.3" footer="0.3"/>
  <pageSetup orientation="portrait" horizontalDpi="4294967293"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67ED03"/>
  </sheetPr>
  <dimension ref="B3:J96"/>
  <sheetViews>
    <sheetView showGridLines="0" topLeftCell="A14" workbookViewId="0">
      <selection activeCell="F15" sqref="F15"/>
    </sheetView>
  </sheetViews>
  <sheetFormatPr baseColWidth="10" defaultColWidth="11.5703125" defaultRowHeight="12"/>
  <cols>
    <col min="1" max="1" width="11.5703125" style="157"/>
    <col min="2" max="2" width="45.85546875" style="157" bestFit="1" customWidth="1"/>
    <col min="3" max="3" width="6.7109375" style="157" bestFit="1" customWidth="1"/>
    <col min="4" max="4" width="10.42578125" style="157" bestFit="1" customWidth="1"/>
    <col min="5" max="5" width="10.5703125" style="157" bestFit="1" customWidth="1"/>
    <col min="6" max="6" width="13.7109375" style="157" customWidth="1"/>
    <col min="7" max="7" width="15.7109375" style="157" customWidth="1"/>
    <col min="8" max="8" width="11.5703125" style="157"/>
    <col min="9" max="9" width="14.85546875" style="157" customWidth="1"/>
    <col min="10" max="10" width="11.5703125" style="157" customWidth="1"/>
    <col min="11" max="16384" width="11.5703125" style="157"/>
  </cols>
  <sheetData>
    <row r="3" spans="2:10" ht="22.5" customHeight="1">
      <c r="B3" s="2957"/>
      <c r="C3" s="2958"/>
      <c r="D3" s="1625">
        <f>+'N26 Otros Ingresos y Gtos.'!C3</f>
        <v>45565</v>
      </c>
      <c r="E3" s="1625">
        <f>+'N26 Otros Ingresos y Gtos.'!D3</f>
        <v>45199</v>
      </c>
      <c r="F3" s="1625" t="str">
        <f>+'N26 Otros Ingresos y Gtos.'!E3</f>
        <v>01-07-2024
30-09-2024</v>
      </c>
      <c r="G3" s="1625" t="str">
        <f>+'N26 Otros Ingresos y Gtos.'!F3</f>
        <v>01-07-2023
30-09-2023</v>
      </c>
      <c r="I3" s="852">
        <v>45473</v>
      </c>
      <c r="J3" s="852">
        <v>45107</v>
      </c>
    </row>
    <row r="4" spans="2:10" ht="12.75" customHeight="1">
      <c r="B4" s="2957"/>
      <c r="C4" s="2958"/>
      <c r="D4" s="1627" t="s">
        <v>967</v>
      </c>
      <c r="E4" s="1626" t="s">
        <v>967</v>
      </c>
      <c r="F4" s="1627" t="s">
        <v>967</v>
      </c>
      <c r="G4" s="1626" t="s">
        <v>967</v>
      </c>
      <c r="I4" s="860" t="s">
        <v>967</v>
      </c>
      <c r="J4" s="860" t="s">
        <v>967</v>
      </c>
    </row>
    <row r="5" spans="2:10">
      <c r="B5" s="2236" t="s">
        <v>1333</v>
      </c>
      <c r="C5" s="2237" t="s">
        <v>1343</v>
      </c>
      <c r="D5" s="2238">
        <v>49633</v>
      </c>
      <c r="E5" s="2238">
        <v>-10839</v>
      </c>
      <c r="F5" s="2238">
        <f>+D5-I5</f>
        <v>-291324</v>
      </c>
      <c r="G5" s="2238">
        <f>+E5-J5</f>
        <v>-7392</v>
      </c>
      <c r="I5" s="2238">
        <f>+'[17]N27 Efecto Moneda Extran.'!D5</f>
        <v>340957</v>
      </c>
      <c r="J5" s="2238">
        <f>+'[17]N27 Efecto Moneda Extran.'!E5</f>
        <v>-3447</v>
      </c>
    </row>
    <row r="6" spans="2:10">
      <c r="B6" s="2236" t="s">
        <v>1333</v>
      </c>
      <c r="C6" s="2237" t="s">
        <v>1342</v>
      </c>
      <c r="D6" s="2238">
        <v>189769</v>
      </c>
      <c r="E6" s="2238">
        <v>1810848</v>
      </c>
      <c r="F6" s="2238">
        <f>+D6-I6</f>
        <v>0</v>
      </c>
      <c r="G6" s="2238">
        <f>+E6-J6</f>
        <v>1810848</v>
      </c>
      <c r="I6" s="2238">
        <f>+'[17]N27 Efecto Moneda Extran.'!D6</f>
        <v>189769</v>
      </c>
      <c r="J6" s="2238">
        <f>+'[17]N27 Efecto Moneda Extran.'!E6</f>
        <v>0</v>
      </c>
    </row>
    <row r="7" spans="2:10" ht="12" customHeight="1">
      <c r="B7" s="1623" t="s">
        <v>1334</v>
      </c>
      <c r="C7" s="1624"/>
      <c r="D7" s="1628">
        <f>+SUM(D5:D6)</f>
        <v>239402</v>
      </c>
      <c r="E7" s="1628">
        <f>+SUM(E5:E6)</f>
        <v>1800009</v>
      </c>
      <c r="F7" s="1628">
        <f>+SUM(F5:F6)</f>
        <v>-291324</v>
      </c>
      <c r="G7" s="1628">
        <f>+G5+G6</f>
        <v>1803456</v>
      </c>
      <c r="I7" s="1628">
        <f>+SUM(I5:I6)</f>
        <v>530726</v>
      </c>
      <c r="J7" s="1628">
        <f>+SUM(J5:J6)</f>
        <v>-3447</v>
      </c>
    </row>
    <row r="8" spans="2:10" ht="12" customHeight="1">
      <c r="B8" s="2236" t="s">
        <v>486</v>
      </c>
      <c r="C8" s="2237" t="s">
        <v>1343</v>
      </c>
      <c r="D8" s="2238">
        <f>12026-1417</f>
        <v>10609</v>
      </c>
      <c r="E8" s="2238">
        <f>75041-201</f>
        <v>74840</v>
      </c>
      <c r="F8" s="2238">
        <f t="shared" ref="F8:G10" si="0">+D8-I8</f>
        <v>-34055</v>
      </c>
      <c r="G8" s="2238">
        <f t="shared" si="0"/>
        <v>81777</v>
      </c>
      <c r="I8" s="2238">
        <f>+'[17]N27 Efecto Moneda Extran.'!D8</f>
        <v>44664</v>
      </c>
      <c r="J8" s="2238">
        <f>+'[17]N27 Efecto Moneda Extran.'!E8</f>
        <v>-6937</v>
      </c>
    </row>
    <row r="9" spans="2:10" ht="12" customHeight="1">
      <c r="B9" s="2236" t="s">
        <v>486</v>
      </c>
      <c r="C9" s="2237" t="s">
        <v>1342</v>
      </c>
      <c r="D9" s="2238">
        <v>18001</v>
      </c>
      <c r="E9" s="2238">
        <v>640894</v>
      </c>
      <c r="F9" s="2238">
        <f t="shared" si="0"/>
        <v>127715</v>
      </c>
      <c r="G9" s="2238">
        <f t="shared" si="0"/>
        <v>129176</v>
      </c>
      <c r="I9" s="2238">
        <f>+'[17]N27 Efecto Moneda Extran.'!D9</f>
        <v>-109714</v>
      </c>
      <c r="J9" s="2238">
        <f>+'[17]N27 Efecto Moneda Extran.'!E9</f>
        <v>511718</v>
      </c>
    </row>
    <row r="10" spans="2:10" ht="12" customHeight="1">
      <c r="B10" s="2236" t="s">
        <v>486</v>
      </c>
      <c r="C10" s="2237" t="s">
        <v>2067</v>
      </c>
      <c r="D10" s="2238">
        <v>0</v>
      </c>
      <c r="E10" s="2238">
        <v>-857</v>
      </c>
      <c r="F10" s="2238">
        <f t="shared" si="0"/>
        <v>0</v>
      </c>
      <c r="G10" s="2238">
        <f t="shared" si="0"/>
        <v>-857</v>
      </c>
      <c r="I10" s="2238"/>
      <c r="J10" s="1629"/>
    </row>
    <row r="11" spans="2:10">
      <c r="B11" s="1623" t="s">
        <v>1335</v>
      </c>
      <c r="C11" s="1624"/>
      <c r="D11" s="1628">
        <f>SUM(D8:D9)</f>
        <v>28610</v>
      </c>
      <c r="E11" s="1628">
        <f>SUM(E8:E10)</f>
        <v>714877</v>
      </c>
      <c r="F11" s="1628">
        <f>SUM(F8:F10)</f>
        <v>93660</v>
      </c>
      <c r="G11" s="1628">
        <f>SUM(G8:G10)</f>
        <v>210096</v>
      </c>
      <c r="I11" s="1628">
        <f>SUM(I8:I9)</f>
        <v>-65050</v>
      </c>
      <c r="J11" s="1628">
        <f>SUM(J8:J9)</f>
        <v>504781</v>
      </c>
    </row>
    <row r="12" spans="2:10">
      <c r="B12" s="1630"/>
      <c r="C12" s="1630"/>
      <c r="D12" s="1631"/>
      <c r="E12" s="1631"/>
      <c r="F12" s="1632"/>
      <c r="G12" s="1631"/>
      <c r="I12" s="861"/>
      <c r="J12" s="861"/>
    </row>
    <row r="13" spans="2:10">
      <c r="B13" s="1623" t="s">
        <v>1655</v>
      </c>
      <c r="C13" s="1624"/>
      <c r="D13" s="1628">
        <f>+D7+D11</f>
        <v>268012</v>
      </c>
      <c r="E13" s="1628">
        <f>+E7+E11</f>
        <v>2514886</v>
      </c>
      <c r="F13" s="1628">
        <f>+F7+F11</f>
        <v>-197664</v>
      </c>
      <c r="G13" s="1628">
        <f>+G7+G11</f>
        <v>2013552</v>
      </c>
      <c r="I13" s="1628">
        <f>+I11+I7</f>
        <v>465676</v>
      </c>
      <c r="J13" s="1628">
        <f>+J11+J7</f>
        <v>501334</v>
      </c>
    </row>
    <row r="14" spans="2:10">
      <c r="B14" s="188"/>
      <c r="C14" s="188"/>
      <c r="D14" s="188"/>
      <c r="E14" s="188"/>
      <c r="F14" s="188"/>
      <c r="G14" s="188"/>
      <c r="I14" s="188"/>
      <c r="J14" s="188"/>
    </row>
    <row r="15" spans="2:10">
      <c r="B15" s="242" t="s">
        <v>1330</v>
      </c>
      <c r="C15" s="242"/>
      <c r="D15" s="414">
        <f>+D13-Resultado!D14</f>
        <v>0</v>
      </c>
      <c r="E15" s="414">
        <f>+E13-Resultado!E14</f>
        <v>0</v>
      </c>
      <c r="F15" s="414">
        <f>+F13-Resultado!F14</f>
        <v>0</v>
      </c>
      <c r="G15" s="414">
        <f>+G13-Resultado!G14</f>
        <v>0</v>
      </c>
      <c r="I15" s="188"/>
      <c r="J15" s="188"/>
    </row>
    <row r="20" spans="2:4">
      <c r="B20" s="862" t="s">
        <v>486</v>
      </c>
      <c r="C20" s="863" t="s">
        <v>1343</v>
      </c>
      <c r="D20" s="209" t="e">
        <f>+#REF!</f>
        <v>#REF!</v>
      </c>
    </row>
    <row r="21" spans="2:4">
      <c r="B21" s="862" t="s">
        <v>486</v>
      </c>
      <c r="C21" s="863" t="s">
        <v>1342</v>
      </c>
      <c r="D21" s="209" t="e">
        <f>+#REF!+D11+#REF!+#REF!+#REF!</f>
        <v>#REF!</v>
      </c>
    </row>
    <row r="95" spans="4:4" hidden="1">
      <c r="D95" s="157">
        <v>0</v>
      </c>
    </row>
    <row r="96" spans="4:4">
      <c r="D96" s="2181">
        <f>1322122+E95</f>
        <v>1322122</v>
      </c>
    </row>
  </sheetData>
  <mergeCells count="2">
    <mergeCell ref="B3:B4"/>
    <mergeCell ref="C3:C4"/>
  </mergeCell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67ED03"/>
  </sheetPr>
  <dimension ref="A4:K98"/>
  <sheetViews>
    <sheetView showGridLines="0" topLeftCell="A4" workbookViewId="0">
      <selection activeCell="B4" sqref="B4:F15"/>
    </sheetView>
  </sheetViews>
  <sheetFormatPr baseColWidth="10" defaultColWidth="0" defaultRowHeight="12" zeroHeight="1"/>
  <cols>
    <col min="1" max="1" width="11.5703125" style="26" customWidth="1"/>
    <col min="2" max="2" width="40.7109375" style="26" customWidth="1"/>
    <col min="3" max="3" width="15.42578125" style="26" customWidth="1"/>
    <col min="4" max="4" width="17.7109375" style="26" customWidth="1"/>
    <col min="5" max="5" width="14.85546875" style="26" customWidth="1"/>
    <col min="6" max="6" width="15.140625" style="26" customWidth="1"/>
    <col min="7" max="7" width="14.85546875" style="26" customWidth="1"/>
    <col min="8" max="8" width="15.28515625" style="26" customWidth="1"/>
    <col min="9" max="9" width="14.85546875" style="26" customWidth="1"/>
    <col min="10" max="11" width="11.5703125" style="26" customWidth="1"/>
    <col min="12" max="16384" width="11.5703125" style="26" hidden="1"/>
  </cols>
  <sheetData>
    <row r="4" spans="2:9" ht="22.5" customHeight="1">
      <c r="B4" s="2959" t="s">
        <v>1332</v>
      </c>
      <c r="C4" s="847">
        <f>+'N27 Efecto Moneda Extran.'!D3</f>
        <v>45565</v>
      </c>
      <c r="D4" s="847">
        <f>+'N27 Efecto Moneda Extran.'!E3</f>
        <v>45199</v>
      </c>
      <c r="E4" s="1625" t="str">
        <f>+'N27 Efecto Moneda Extran.'!F3</f>
        <v>01-07-2024
30-09-2024</v>
      </c>
      <c r="F4" s="1625" t="str">
        <f>+'N27 Efecto Moneda Extran.'!G3</f>
        <v>01-07-2023
30-09-2023</v>
      </c>
      <c r="H4" s="859">
        <v>45473</v>
      </c>
      <c r="I4" s="859">
        <v>45107</v>
      </c>
    </row>
    <row r="5" spans="2:9">
      <c r="B5" s="2959"/>
      <c r="C5" s="417" t="s">
        <v>967</v>
      </c>
      <c r="D5" s="416" t="s">
        <v>967</v>
      </c>
      <c r="E5" s="417" t="s">
        <v>967</v>
      </c>
      <c r="F5" s="417" t="s">
        <v>967</v>
      </c>
      <c r="H5" s="865" t="s">
        <v>967</v>
      </c>
      <c r="I5" s="865" t="s">
        <v>967</v>
      </c>
    </row>
    <row r="6" spans="2:9">
      <c r="B6" s="868" t="s">
        <v>980</v>
      </c>
      <c r="C6" s="866">
        <v>164</v>
      </c>
      <c r="D6" s="866">
        <v>401</v>
      </c>
      <c r="E6" s="866">
        <f>+C6-H6</f>
        <v>33</v>
      </c>
      <c r="F6" s="866">
        <f>+D6-I6</f>
        <v>40</v>
      </c>
      <c r="G6" s="27"/>
      <c r="H6" s="866">
        <v>131</v>
      </c>
      <c r="I6" s="866">
        <v>361</v>
      </c>
    </row>
    <row r="7" spans="2:9">
      <c r="B7" s="868" t="s">
        <v>296</v>
      </c>
      <c r="C7" s="866">
        <v>710219</v>
      </c>
      <c r="D7" s="866">
        <v>382057</v>
      </c>
      <c r="E7" s="866">
        <f t="shared" ref="E7:F13" si="0">+C7-H7</f>
        <v>353711</v>
      </c>
      <c r="F7" s="866">
        <f t="shared" si="0"/>
        <v>97521</v>
      </c>
      <c r="G7" s="27"/>
      <c r="H7" s="866">
        <v>356508</v>
      </c>
      <c r="I7" s="866">
        <v>284536</v>
      </c>
    </row>
    <row r="8" spans="2:9">
      <c r="B8" s="868" t="s">
        <v>1333</v>
      </c>
      <c r="C8" s="866">
        <f>-4712-1718</f>
        <v>-6430</v>
      </c>
      <c r="D8" s="866">
        <f>139237-665</f>
        <v>138572</v>
      </c>
      <c r="E8" s="866">
        <f t="shared" si="0"/>
        <v>-42122</v>
      </c>
      <c r="F8" s="866">
        <f t="shared" si="0"/>
        <v>-624350</v>
      </c>
      <c r="G8" s="27"/>
      <c r="H8" s="866">
        <v>35692</v>
      </c>
      <c r="I8" s="866">
        <v>762922</v>
      </c>
    </row>
    <row r="9" spans="2:9">
      <c r="B9" s="864" t="s">
        <v>1334</v>
      </c>
      <c r="C9" s="867">
        <f>+SUM(C6:C8)</f>
        <v>703953</v>
      </c>
      <c r="D9" s="867">
        <f>+SUM(D6:D8)</f>
        <v>521030</v>
      </c>
      <c r="E9" s="867">
        <f>+SUM(E6:E8)</f>
        <v>311622</v>
      </c>
      <c r="F9" s="867">
        <f>+SUM(F6:F8)</f>
        <v>-526789</v>
      </c>
      <c r="H9" s="867">
        <f>+SUM(H6:H8)</f>
        <v>392331</v>
      </c>
      <c r="I9" s="867">
        <f>+SUM(I6:I8)</f>
        <v>1047819</v>
      </c>
    </row>
    <row r="10" spans="2:9" ht="12" customHeight="1">
      <c r="B10" s="868" t="s">
        <v>1002</v>
      </c>
      <c r="C10" s="866">
        <v>-31960540</v>
      </c>
      <c r="D10" s="866">
        <v>-29851708</v>
      </c>
      <c r="E10" s="866">
        <f t="shared" si="0"/>
        <v>-9563730</v>
      </c>
      <c r="F10" s="866">
        <f t="shared" si="0"/>
        <v>-2573874</v>
      </c>
      <c r="G10" s="27"/>
      <c r="H10" s="866">
        <v>-22396810</v>
      </c>
      <c r="I10" s="866">
        <v>-27277834</v>
      </c>
    </row>
    <row r="11" spans="2:9" ht="12" customHeight="1">
      <c r="B11" s="868" t="s">
        <v>486</v>
      </c>
      <c r="C11" s="866">
        <v>-48124</v>
      </c>
      <c r="D11" s="866">
        <v>-516707</v>
      </c>
      <c r="E11" s="866">
        <f t="shared" si="0"/>
        <v>-550774</v>
      </c>
      <c r="F11" s="866">
        <f t="shared" si="0"/>
        <v>-23460</v>
      </c>
      <c r="G11" s="27"/>
      <c r="H11" s="866">
        <v>502650</v>
      </c>
      <c r="I11" s="866">
        <v>-493247</v>
      </c>
    </row>
    <row r="12" spans="2:9" ht="12" customHeight="1">
      <c r="B12" s="868" t="s">
        <v>993</v>
      </c>
      <c r="C12" s="866">
        <v>-77706</v>
      </c>
      <c r="D12" s="866">
        <v>-9186</v>
      </c>
      <c r="E12" s="866">
        <f t="shared" si="0"/>
        <v>-71251</v>
      </c>
      <c r="F12" s="866">
        <f t="shared" si="0"/>
        <v>-913</v>
      </c>
      <c r="G12" s="27"/>
      <c r="H12" s="866">
        <v>-6455</v>
      </c>
      <c r="I12" s="866">
        <v>-8273</v>
      </c>
    </row>
    <row r="13" spans="2:9" ht="12" customHeight="1">
      <c r="B13" s="868" t="s">
        <v>996</v>
      </c>
      <c r="C13" s="866">
        <v>-931</v>
      </c>
      <c r="D13" s="866">
        <v>-30548</v>
      </c>
      <c r="E13" s="866">
        <f t="shared" si="0"/>
        <v>-42719</v>
      </c>
      <c r="F13" s="866">
        <f t="shared" si="0"/>
        <v>-522</v>
      </c>
      <c r="G13" s="27"/>
      <c r="H13" s="866">
        <v>41788</v>
      </c>
      <c r="I13" s="866">
        <v>-30026</v>
      </c>
    </row>
    <row r="14" spans="2:9">
      <c r="B14" s="864" t="s">
        <v>1335</v>
      </c>
      <c r="C14" s="867">
        <f>+SUM(C10:C13)</f>
        <v>-32087301</v>
      </c>
      <c r="D14" s="867">
        <f>+SUM(D10:D13)</f>
        <v>-30408149</v>
      </c>
      <c r="E14" s="867">
        <f>+SUM(E10:E13)</f>
        <v>-10228474</v>
      </c>
      <c r="F14" s="867">
        <f>+SUM(F10:F13)</f>
        <v>-2598769</v>
      </c>
      <c r="H14" s="867">
        <f>+SUM(H10:H13)</f>
        <v>-21858827</v>
      </c>
      <c r="I14" s="867">
        <f>+SUM(I10:I13)</f>
        <v>-27809380</v>
      </c>
    </row>
    <row r="15" spans="2:9">
      <c r="B15" s="864" t="s">
        <v>1336</v>
      </c>
      <c r="C15" s="867">
        <f>+C9+C14</f>
        <v>-31383348</v>
      </c>
      <c r="D15" s="867">
        <f>+D9+D14</f>
        <v>-29887119</v>
      </c>
      <c r="E15" s="867">
        <f>+E9+E14</f>
        <v>-9916852</v>
      </c>
      <c r="F15" s="867">
        <f>+F9+F14</f>
        <v>-3125558</v>
      </c>
      <c r="H15" s="867">
        <f>+H9+H14</f>
        <v>-21466496</v>
      </c>
      <c r="I15" s="867">
        <f>+I9+I14</f>
        <v>-26761561</v>
      </c>
    </row>
    <row r="17" spans="2:6">
      <c r="B17" s="29" t="s">
        <v>1330</v>
      </c>
      <c r="C17" s="30">
        <f>+C15-Resultado!D15</f>
        <v>0</v>
      </c>
      <c r="D17" s="30">
        <f>+D15-Resultado!E15</f>
        <v>0</v>
      </c>
      <c r="E17" s="30">
        <f>+E15-Resultado!F15</f>
        <v>0</v>
      </c>
      <c r="F17" s="30">
        <f>+F15-Resultado!G15</f>
        <v>0</v>
      </c>
    </row>
    <row r="97" spans="4:4" hidden="1">
      <c r="D97" s="26">
        <v>0</v>
      </c>
    </row>
    <row r="98" spans="4:4" hidden="1">
      <c r="D98" s="2189">
        <f>1322122+E97</f>
        <v>1322122</v>
      </c>
    </row>
  </sheetData>
  <mergeCells count="1">
    <mergeCell ref="B4:B5"/>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2:I164"/>
  <sheetViews>
    <sheetView showGridLines="0" topLeftCell="A77" workbookViewId="0">
      <selection activeCell="F19" sqref="F19"/>
    </sheetView>
  </sheetViews>
  <sheetFormatPr baseColWidth="10" defaultRowHeight="15"/>
  <cols>
    <col min="2" max="2" width="62.5703125" style="18" customWidth="1"/>
    <col min="3" max="4" width="13.7109375" style="18" customWidth="1"/>
    <col min="5" max="9" width="13.7109375" style="18" hidden="1" customWidth="1"/>
  </cols>
  <sheetData>
    <row r="2" spans="2:2" hidden="1">
      <c r="B2" s="2960" t="s">
        <v>4</v>
      </c>
    </row>
    <row r="3" spans="2:2" hidden="1">
      <c r="B3" s="2961"/>
    </row>
    <row r="4" spans="2:2" hidden="1">
      <c r="B4" s="5" t="s">
        <v>975</v>
      </c>
    </row>
    <row r="5" spans="2:2" hidden="1">
      <c r="B5" s="7" t="s">
        <v>976</v>
      </c>
    </row>
    <row r="6" spans="2:2" hidden="1">
      <c r="B6" s="7" t="s">
        <v>977</v>
      </c>
    </row>
    <row r="7" spans="2:2" hidden="1">
      <c r="B7" s="7" t="s">
        <v>978</v>
      </c>
    </row>
    <row r="8" spans="2:2" hidden="1">
      <c r="B8" s="7" t="s">
        <v>1333</v>
      </c>
    </row>
    <row r="9" spans="2:2" hidden="1">
      <c r="B9" s="7" t="s">
        <v>980</v>
      </c>
    </row>
    <row r="10" spans="2:2" hidden="1">
      <c r="B10" s="7" t="s">
        <v>254</v>
      </c>
    </row>
    <row r="11" spans="2:2" hidden="1">
      <c r="B11" s="7" t="s">
        <v>1854</v>
      </c>
    </row>
    <row r="12" spans="2:2" hidden="1">
      <c r="B12" s="8" t="s">
        <v>1345</v>
      </c>
    </row>
    <row r="13" spans="2:2" hidden="1">
      <c r="B13" s="5" t="s">
        <v>983</v>
      </c>
    </row>
    <row r="14" spans="2:2" hidden="1">
      <c r="B14" s="7" t="s">
        <v>977</v>
      </c>
    </row>
    <row r="15" spans="2:2" hidden="1">
      <c r="B15" s="7" t="s">
        <v>978</v>
      </c>
    </row>
    <row r="16" spans="2:2" hidden="1">
      <c r="B16" s="7" t="s">
        <v>984</v>
      </c>
    </row>
    <row r="17" spans="2:2" hidden="1">
      <c r="B17" s="7" t="s">
        <v>342</v>
      </c>
    </row>
    <row r="18" spans="2:2" hidden="1">
      <c r="B18" s="7" t="s">
        <v>1855</v>
      </c>
    </row>
    <row r="19" spans="2:2" hidden="1">
      <c r="B19" s="7" t="s">
        <v>1209</v>
      </c>
    </row>
    <row r="20" spans="2:2" hidden="1">
      <c r="B20" s="7" t="s">
        <v>446</v>
      </c>
    </row>
    <row r="21" spans="2:2" hidden="1">
      <c r="B21" s="7" t="s">
        <v>1856</v>
      </c>
    </row>
    <row r="22" spans="2:2" hidden="1">
      <c r="B22" s="46" t="s">
        <v>1346</v>
      </c>
    </row>
    <row r="23" spans="2:2" hidden="1">
      <c r="B23" s="7"/>
    </row>
    <row r="24" spans="2:2" ht="15.75" hidden="1" thickBot="1">
      <c r="B24" s="48" t="s">
        <v>1857</v>
      </c>
    </row>
    <row r="25" spans="2:2" ht="15.75" hidden="1" thickBot="1"/>
    <row r="26" spans="2:2" hidden="1">
      <c r="B26" s="2962" t="s">
        <v>1858</v>
      </c>
    </row>
    <row r="27" spans="2:2" hidden="1">
      <c r="B27" s="2963"/>
    </row>
    <row r="28" spans="2:2" hidden="1">
      <c r="B28" s="5" t="s">
        <v>990</v>
      </c>
    </row>
    <row r="29" spans="2:2" hidden="1">
      <c r="B29" s="7" t="s">
        <v>1002</v>
      </c>
    </row>
    <row r="30" spans="2:2" hidden="1">
      <c r="B30" s="7" t="s">
        <v>992</v>
      </c>
    </row>
    <row r="31" spans="2:2" hidden="1">
      <c r="B31" s="7" t="s">
        <v>1814</v>
      </c>
    </row>
    <row r="32" spans="2:2" hidden="1">
      <c r="B32" s="7" t="s">
        <v>993</v>
      </c>
    </row>
    <row r="33" spans="2:2" hidden="1">
      <c r="B33" s="7" t="s">
        <v>994</v>
      </c>
    </row>
    <row r="34" spans="2:2" hidden="1">
      <c r="B34" s="7" t="s">
        <v>995</v>
      </c>
    </row>
    <row r="35" spans="2:2" hidden="1">
      <c r="B35" s="7" t="s">
        <v>1859</v>
      </c>
    </row>
    <row r="36" spans="2:2" hidden="1">
      <c r="B36" s="7" t="s">
        <v>996</v>
      </c>
    </row>
    <row r="37" spans="2:2" hidden="1">
      <c r="B37" s="9" t="s">
        <v>1349</v>
      </c>
    </row>
    <row r="38" spans="2:2" hidden="1">
      <c r="B38" s="5" t="s">
        <v>1001</v>
      </c>
    </row>
    <row r="39" spans="2:2" hidden="1">
      <c r="B39" s="7" t="s">
        <v>1002</v>
      </c>
    </row>
    <row r="40" spans="2:2" hidden="1">
      <c r="B40" s="7" t="s">
        <v>992</v>
      </c>
    </row>
    <row r="41" spans="2:2" hidden="1">
      <c r="B41" s="7" t="s">
        <v>1003</v>
      </c>
    </row>
    <row r="42" spans="2:2" hidden="1">
      <c r="B42" s="7" t="s">
        <v>994</v>
      </c>
    </row>
    <row r="43" spans="2:2" hidden="1">
      <c r="B43" s="7" t="s">
        <v>651</v>
      </c>
    </row>
    <row r="44" spans="2:2" hidden="1">
      <c r="B44" s="7" t="s">
        <v>1859</v>
      </c>
    </row>
    <row r="45" spans="2:2" hidden="1">
      <c r="B45" s="7" t="s">
        <v>996</v>
      </c>
    </row>
    <row r="46" spans="2:2" hidden="1">
      <c r="B46" s="9" t="s">
        <v>1350</v>
      </c>
    </row>
    <row r="47" spans="2:2" hidden="1">
      <c r="B47" s="7"/>
    </row>
    <row r="48" spans="2:2" ht="15.75" hidden="1" thickBot="1">
      <c r="B48" s="10" t="s">
        <v>1860</v>
      </c>
    </row>
    <row r="50" spans="2:9" hidden="1">
      <c r="B50" s="49" t="s">
        <v>1861</v>
      </c>
      <c r="C50" s="50"/>
    </row>
    <row r="51" spans="2:9" hidden="1">
      <c r="B51" s="7" t="s">
        <v>1862</v>
      </c>
      <c r="C51" s="51"/>
    </row>
    <row r="52" spans="2:9" hidden="1">
      <c r="B52" s="7" t="s">
        <v>700</v>
      </c>
      <c r="C52" s="51"/>
    </row>
    <row r="53" spans="2:9" ht="15.75" hidden="1" thickBot="1">
      <c r="B53" s="52" t="s">
        <v>1008</v>
      </c>
      <c r="C53" s="53"/>
    </row>
    <row r="54" spans="2:9" ht="15.75" hidden="1" thickBot="1">
      <c r="B54" s="54" t="s">
        <v>1863</v>
      </c>
      <c r="C54" s="55"/>
    </row>
    <row r="55" spans="2:9" hidden="1">
      <c r="B55" s="56" t="s">
        <v>1009</v>
      </c>
      <c r="C55" s="57"/>
    </row>
    <row r="56" spans="2:9" hidden="1">
      <c r="B56" s="7"/>
      <c r="C56" s="58"/>
    </row>
    <row r="57" spans="2:9" ht="15.75" hidden="1" thickBot="1">
      <c r="B57" s="12" t="s">
        <v>1010</v>
      </c>
      <c r="C57" s="59"/>
    </row>
    <row r="58" spans="2:9">
      <c r="F58" s="47"/>
    </row>
    <row r="59" spans="2:9" ht="15.75" thickBot="1">
      <c r="F59" s="47"/>
    </row>
    <row r="60" spans="2:9" ht="25.5">
      <c r="B60" s="2960"/>
      <c r="C60" s="4">
        <v>44651</v>
      </c>
      <c r="D60" s="60">
        <v>44286</v>
      </c>
      <c r="E60" s="60" t="s">
        <v>1098</v>
      </c>
      <c r="F60" s="61" t="s">
        <v>1037</v>
      </c>
      <c r="G60" s="62"/>
      <c r="H60" s="4">
        <v>44377</v>
      </c>
      <c r="I60" s="60">
        <v>44012</v>
      </c>
    </row>
    <row r="61" spans="2:9">
      <c r="B61" s="2961"/>
      <c r="C61" s="45" t="s">
        <v>967</v>
      </c>
      <c r="D61" s="64" t="s">
        <v>967</v>
      </c>
      <c r="E61" s="64" t="s">
        <v>967</v>
      </c>
      <c r="F61" s="65" t="s">
        <v>967</v>
      </c>
      <c r="G61" s="62"/>
      <c r="H61" s="107" t="s">
        <v>967</v>
      </c>
      <c r="I61" s="64" t="s">
        <v>967</v>
      </c>
    </row>
    <row r="62" spans="2:9">
      <c r="B62" s="13" t="s">
        <v>1864</v>
      </c>
      <c r="C62" s="66">
        <f>+C84</f>
        <v>0</v>
      </c>
      <c r="D62" s="66">
        <f>+D84</f>
        <v>0</v>
      </c>
      <c r="E62" s="66">
        <f>+C62-H62</f>
        <v>0</v>
      </c>
      <c r="F62" s="66">
        <f>+D62-I62</f>
        <v>-5901815</v>
      </c>
      <c r="H62" s="6">
        <v>0</v>
      </c>
      <c r="I62" s="66">
        <v>5901815</v>
      </c>
    </row>
    <row r="63" spans="2:9">
      <c r="B63" s="13" t="s">
        <v>1865</v>
      </c>
      <c r="C63" s="66">
        <f>+C85</f>
        <v>0</v>
      </c>
      <c r="D63" s="66">
        <f>+D85</f>
        <v>0</v>
      </c>
      <c r="E63" s="66">
        <f>+E85</f>
        <v>0</v>
      </c>
      <c r="F63" s="66">
        <f>+D63-I63</f>
        <v>1453826</v>
      </c>
      <c r="H63" s="6">
        <v>0</v>
      </c>
      <c r="I63" s="66">
        <v>-1453826</v>
      </c>
    </row>
    <row r="64" spans="2:9">
      <c r="B64" s="69" t="s">
        <v>1866</v>
      </c>
      <c r="C64" s="70">
        <f>+C62+C63</f>
        <v>0</v>
      </c>
      <c r="D64" s="70">
        <f>+D62+D63</f>
        <v>0</v>
      </c>
      <c r="E64" s="70">
        <f>+E62+E63</f>
        <v>0</v>
      </c>
      <c r="F64" s="104">
        <f>+F62+F63</f>
        <v>-4447989</v>
      </c>
      <c r="H64" s="70">
        <f>+H62+H63</f>
        <v>0</v>
      </c>
      <c r="I64" s="70">
        <f>+I62+I63</f>
        <v>4447989</v>
      </c>
    </row>
    <row r="65" spans="2:9">
      <c r="B65" s="13" t="s">
        <v>1867</v>
      </c>
      <c r="C65" s="58"/>
      <c r="D65" s="66"/>
      <c r="E65" s="66"/>
      <c r="F65" s="67"/>
      <c r="H65" s="6"/>
      <c r="I65" s="66"/>
    </row>
    <row r="66" spans="2:9">
      <c r="B66" s="13" t="s">
        <v>1865</v>
      </c>
      <c r="C66" s="58"/>
      <c r="D66" s="66"/>
      <c r="E66" s="66"/>
      <c r="F66" s="67"/>
      <c r="H66" s="6"/>
      <c r="I66" s="66"/>
    </row>
    <row r="67" spans="2:9">
      <c r="B67" s="69" t="s">
        <v>1868</v>
      </c>
      <c r="C67" s="70"/>
      <c r="D67" s="70">
        <f>SUM(D65:D66)</f>
        <v>0</v>
      </c>
      <c r="E67" s="70"/>
      <c r="F67" s="104"/>
      <c r="H67" s="70"/>
      <c r="I67" s="70"/>
    </row>
    <row r="68" spans="2:9" ht="15.75" thickBot="1">
      <c r="B68" s="105" t="s">
        <v>965</v>
      </c>
      <c r="C68" s="106">
        <f>+SUM(C62:C63)</f>
        <v>0</v>
      </c>
      <c r="D68" s="106">
        <f>+D64+D67</f>
        <v>0</v>
      </c>
      <c r="E68" s="106">
        <f>+SUM(E62:E63)</f>
        <v>0</v>
      </c>
      <c r="F68" s="71">
        <f>+F62+F63</f>
        <v>-4447989</v>
      </c>
      <c r="H68" s="11">
        <f>+SUM(H62:H63)</f>
        <v>0</v>
      </c>
      <c r="I68" s="16">
        <f>+SUM(I62:I63)</f>
        <v>4447989</v>
      </c>
    </row>
    <row r="69" spans="2:9">
      <c r="B69" s="19" t="s">
        <v>1330</v>
      </c>
      <c r="C69" s="20">
        <f>+C68-Resultado!D20</f>
        <v>0</v>
      </c>
      <c r="D69" s="20">
        <f>+D68-Resultado!E20</f>
        <v>0</v>
      </c>
      <c r="E69" s="20">
        <f>+E68-Resultado!F20</f>
        <v>0</v>
      </c>
      <c r="F69" s="20">
        <f>+F68-Resultado!G20</f>
        <v>-4447989</v>
      </c>
    </row>
    <row r="70" spans="2:9" ht="15.75" thickBot="1">
      <c r="F70" s="47"/>
    </row>
    <row r="71" spans="2:9" ht="25.5">
      <c r="B71" s="2964" t="s">
        <v>1011</v>
      </c>
      <c r="C71" s="131">
        <f>+C60</f>
        <v>44651</v>
      </c>
      <c r="D71" s="131">
        <f>+D60</f>
        <v>44286</v>
      </c>
      <c r="E71" s="60" t="str">
        <f>+E60</f>
        <v>01-07-2021
30-09-2021</v>
      </c>
      <c r="F71" s="61" t="str">
        <f>+F60</f>
        <v>01-07-2020
30-09-2020</v>
      </c>
      <c r="H71" s="63">
        <f>+H60</f>
        <v>44377</v>
      </c>
      <c r="I71" s="61">
        <f>+I60</f>
        <v>44012</v>
      </c>
    </row>
    <row r="72" spans="2:9">
      <c r="B72" s="2965"/>
      <c r="C72" s="132" t="s">
        <v>967</v>
      </c>
      <c r="D72" s="132" t="s">
        <v>967</v>
      </c>
      <c r="E72" s="64" t="s">
        <v>967</v>
      </c>
      <c r="F72" s="65" t="s">
        <v>967</v>
      </c>
      <c r="H72" s="72" t="s">
        <v>967</v>
      </c>
      <c r="I72" s="73" t="s">
        <v>967</v>
      </c>
    </row>
    <row r="73" spans="2:9">
      <c r="B73" s="133" t="s">
        <v>769</v>
      </c>
      <c r="C73" s="134">
        <v>0</v>
      </c>
      <c r="D73" s="135"/>
      <c r="E73" s="66">
        <f>+C73-H73</f>
        <v>0</v>
      </c>
      <c r="F73" s="67">
        <f>+D73-I73</f>
        <v>-32884568</v>
      </c>
      <c r="H73" s="68">
        <v>0</v>
      </c>
      <c r="I73" s="67">
        <v>32884568</v>
      </c>
    </row>
    <row r="74" spans="2:9">
      <c r="B74" s="133" t="s">
        <v>794</v>
      </c>
      <c r="C74" s="134">
        <v>0</v>
      </c>
      <c r="D74" s="135"/>
      <c r="E74" s="66">
        <f t="shared" ref="E74:F78" si="0">+C74-H74</f>
        <v>0</v>
      </c>
      <c r="F74" s="67">
        <f t="shared" si="0"/>
        <v>4773441</v>
      </c>
      <c r="H74" s="68">
        <v>0</v>
      </c>
      <c r="I74" s="67">
        <v>-4773441</v>
      </c>
    </row>
    <row r="75" spans="2:9">
      <c r="B75" s="133" t="s">
        <v>808</v>
      </c>
      <c r="C75" s="134">
        <v>0</v>
      </c>
      <c r="D75" s="135"/>
      <c r="E75" s="66">
        <f t="shared" si="0"/>
        <v>0</v>
      </c>
      <c r="F75" s="67">
        <f t="shared" si="0"/>
        <v>5104389</v>
      </c>
      <c r="H75" s="68">
        <v>0</v>
      </c>
      <c r="I75" s="67">
        <v>-5104389</v>
      </c>
    </row>
    <row r="76" spans="2:9">
      <c r="B76" s="133" t="s">
        <v>1869</v>
      </c>
      <c r="C76" s="134">
        <v>0</v>
      </c>
      <c r="D76" s="135"/>
      <c r="E76" s="66">
        <f t="shared" si="0"/>
        <v>0</v>
      </c>
      <c r="F76" s="67">
        <f t="shared" si="0"/>
        <v>5916663</v>
      </c>
      <c r="H76" s="68">
        <v>0</v>
      </c>
      <c r="I76" s="67">
        <v>-5916663</v>
      </c>
    </row>
    <row r="77" spans="2:9">
      <c r="B77" s="133" t="s">
        <v>906</v>
      </c>
      <c r="C77" s="134">
        <v>0</v>
      </c>
      <c r="D77" s="135"/>
      <c r="E77" s="66">
        <f t="shared" si="0"/>
        <v>0</v>
      </c>
      <c r="F77" s="67">
        <f t="shared" si="0"/>
        <v>9193849</v>
      </c>
      <c r="H77" s="68">
        <v>0</v>
      </c>
      <c r="I77" s="67">
        <v>-9193849</v>
      </c>
    </row>
    <row r="78" spans="2:9">
      <c r="B78" s="133" t="s">
        <v>1870</v>
      </c>
      <c r="C78" s="134">
        <v>0</v>
      </c>
      <c r="D78" s="135"/>
      <c r="E78" s="66">
        <f t="shared" si="0"/>
        <v>0</v>
      </c>
      <c r="F78" s="67">
        <f t="shared" si="0"/>
        <v>-572453</v>
      </c>
      <c r="H78" s="68">
        <v>0</v>
      </c>
      <c r="I78" s="67">
        <v>572453</v>
      </c>
    </row>
    <row r="79" spans="2:9">
      <c r="B79" s="136" t="s">
        <v>1012</v>
      </c>
      <c r="C79" s="137">
        <f>+SUM(C73:C78)</f>
        <v>0</v>
      </c>
      <c r="D79" s="137">
        <f>+SUM(D73:D78)</f>
        <v>0</v>
      </c>
      <c r="E79" s="70">
        <f>+SUM(E73:E78)</f>
        <v>0</v>
      </c>
      <c r="F79" s="14">
        <f>+SUM(F73:F78)</f>
        <v>-8468679</v>
      </c>
      <c r="H79" s="69">
        <v>0</v>
      </c>
      <c r="I79" s="14">
        <f>+SUM(I73:I78)</f>
        <v>8468679</v>
      </c>
    </row>
    <row r="80" spans="2:9">
      <c r="B80" s="133" t="s">
        <v>929</v>
      </c>
      <c r="C80" s="134">
        <v>0</v>
      </c>
      <c r="D80" s="135"/>
      <c r="E80" s="66">
        <f t="shared" ref="E80:F83" si="1">+C80-H80</f>
        <v>0</v>
      </c>
      <c r="F80" s="67">
        <f t="shared" si="1"/>
        <v>-162213</v>
      </c>
      <c r="H80" s="68">
        <v>0</v>
      </c>
      <c r="I80" s="67">
        <v>162213</v>
      </c>
    </row>
    <row r="81" spans="2:9">
      <c r="B81" s="133" t="s">
        <v>1136</v>
      </c>
      <c r="C81" s="134">
        <v>0</v>
      </c>
      <c r="D81" s="135"/>
      <c r="E81" s="66">
        <f t="shared" si="1"/>
        <v>0</v>
      </c>
      <c r="F81" s="67">
        <f t="shared" si="1"/>
        <v>1651121</v>
      </c>
      <c r="H81" s="68">
        <v>0</v>
      </c>
      <c r="I81" s="67">
        <v>-1651121</v>
      </c>
    </row>
    <row r="82" spans="2:9">
      <c r="B82" s="133" t="s">
        <v>945</v>
      </c>
      <c r="C82" s="134">
        <v>0</v>
      </c>
      <c r="D82" s="135"/>
      <c r="E82" s="66">
        <f t="shared" si="1"/>
        <v>0</v>
      </c>
      <c r="F82" s="67">
        <f t="shared" si="1"/>
        <v>0</v>
      </c>
      <c r="H82" s="68"/>
      <c r="I82" s="67">
        <v>0</v>
      </c>
    </row>
    <row r="83" spans="2:9">
      <c r="B83" s="133" t="s">
        <v>1871</v>
      </c>
      <c r="C83" s="134">
        <v>0</v>
      </c>
      <c r="D83" s="135"/>
      <c r="E83" s="66">
        <f t="shared" si="1"/>
        <v>0</v>
      </c>
      <c r="F83" s="67">
        <f t="shared" si="1"/>
        <v>1077956</v>
      </c>
      <c r="H83" s="68">
        <v>0</v>
      </c>
      <c r="I83" s="67">
        <v>-1077956</v>
      </c>
    </row>
    <row r="84" spans="2:9">
      <c r="B84" s="138" t="s">
        <v>1667</v>
      </c>
      <c r="C84" s="137">
        <f>+SUM(C79:C83)</f>
        <v>0</v>
      </c>
      <c r="D84" s="137">
        <f>+SUM(D79:D83)</f>
        <v>0</v>
      </c>
      <c r="E84" s="70">
        <f>+SUM(E79:E83)</f>
        <v>0</v>
      </c>
      <c r="F84" s="74">
        <f>+SUM(F79:F83)</f>
        <v>-5901815</v>
      </c>
      <c r="H84" s="15">
        <v>0</v>
      </c>
      <c r="I84" s="74">
        <f>+SUM(I79:I83)</f>
        <v>5901815</v>
      </c>
    </row>
    <row r="85" spans="2:9">
      <c r="B85" s="133" t="s">
        <v>1865</v>
      </c>
      <c r="C85" s="134">
        <v>0</v>
      </c>
      <c r="D85" s="135"/>
      <c r="E85" s="66">
        <f>+C85-H85</f>
        <v>0</v>
      </c>
      <c r="F85" s="67">
        <f>+D85-I85</f>
        <v>1453826</v>
      </c>
      <c r="H85" s="68">
        <v>0</v>
      </c>
      <c r="I85" s="67">
        <v>-1453826</v>
      </c>
    </row>
    <row r="86" spans="2:9" ht="15.75" thickBot="1">
      <c r="B86" s="139" t="s">
        <v>965</v>
      </c>
      <c r="C86" s="140">
        <f>+C84+C85</f>
        <v>0</v>
      </c>
      <c r="D86" s="140">
        <f>+D84+D85</f>
        <v>0</v>
      </c>
      <c r="E86" s="59">
        <f>+E84+E85</f>
        <v>0</v>
      </c>
      <c r="F86" s="71">
        <f>+SUM(F84:F85)</f>
        <v>-4447989</v>
      </c>
      <c r="H86" s="16">
        <v>0</v>
      </c>
      <c r="I86" s="71">
        <v>1359138</v>
      </c>
    </row>
    <row r="87" spans="2:9" hidden="1">
      <c r="B87" s="141" t="s">
        <v>1872</v>
      </c>
      <c r="C87" s="142"/>
      <c r="D87" s="143"/>
      <c r="E87" s="75"/>
      <c r="F87" s="75"/>
    </row>
    <row r="88" spans="2:9" hidden="1">
      <c r="B88" s="144" t="s">
        <v>1873</v>
      </c>
      <c r="C88" s="145"/>
      <c r="D88" s="146"/>
      <c r="E88" s="76"/>
      <c r="F88" s="76"/>
    </row>
    <row r="89" spans="2:9" hidden="1">
      <c r="B89" s="133" t="s">
        <v>1874</v>
      </c>
      <c r="C89" s="134"/>
      <c r="D89" s="135"/>
      <c r="E89" s="66"/>
      <c r="F89" s="66"/>
    </row>
    <row r="90" spans="2:9" hidden="1">
      <c r="B90" s="147" t="s">
        <v>1875</v>
      </c>
      <c r="C90" s="148"/>
      <c r="D90" s="149"/>
      <c r="E90" s="77"/>
      <c r="F90" s="77"/>
    </row>
    <row r="91" spans="2:9" ht="15.75" hidden="1" thickBot="1">
      <c r="B91" s="21"/>
      <c r="C91" s="150"/>
      <c r="D91" s="151"/>
      <c r="E91" s="79"/>
      <c r="F91" s="79"/>
    </row>
    <row r="92" spans="2:9" ht="24.75" thickBot="1">
      <c r="B92" s="152" t="s">
        <v>1876</v>
      </c>
      <c r="C92" s="153">
        <v>0</v>
      </c>
      <c r="D92" s="154"/>
      <c r="E92" s="80">
        <f>+C92-H92</f>
        <v>0</v>
      </c>
      <c r="F92" s="81">
        <f>+D92-I92</f>
        <v>-1827527</v>
      </c>
      <c r="H92" s="82">
        <v>0</v>
      </c>
      <c r="I92" s="81">
        <v>1827527</v>
      </c>
    </row>
    <row r="93" spans="2:9">
      <c r="B93" s="83"/>
      <c r="C93" s="78"/>
      <c r="D93" s="79"/>
      <c r="E93" s="79"/>
      <c r="F93" s="79"/>
    </row>
    <row r="94" spans="2:9" ht="15.75" thickBot="1"/>
    <row r="95" spans="2:9">
      <c r="B95" s="2966" t="s">
        <v>1877</v>
      </c>
      <c r="C95" s="4">
        <f>+C71</f>
        <v>44651</v>
      </c>
      <c r="D95" s="4">
        <f>+D71</f>
        <v>44286</v>
      </c>
    </row>
    <row r="96" spans="2:9">
      <c r="B96" s="2967"/>
      <c r="C96" s="45" t="s">
        <v>967</v>
      </c>
      <c r="D96" s="84" t="s">
        <v>967</v>
      </c>
    </row>
    <row r="97" spans="2:4">
      <c r="B97" s="85" t="s">
        <v>1040</v>
      </c>
      <c r="C97" s="86">
        <v>0</v>
      </c>
      <c r="D97" s="87"/>
    </row>
    <row r="98" spans="2:4" ht="25.5" hidden="1">
      <c r="B98" s="85" t="s">
        <v>1041</v>
      </c>
      <c r="C98" s="86"/>
      <c r="D98" s="87"/>
    </row>
    <row r="99" spans="2:4" ht="25.5" hidden="1">
      <c r="B99" s="85" t="s">
        <v>1042</v>
      </c>
      <c r="C99" s="86"/>
      <c r="D99" s="87"/>
    </row>
    <row r="100" spans="2:4" ht="25.5">
      <c r="B100" s="85" t="s">
        <v>1043</v>
      </c>
      <c r="C100" s="86">
        <v>0</v>
      </c>
      <c r="D100" s="87"/>
    </row>
    <row r="101" spans="2:4" hidden="1">
      <c r="B101" s="85" t="s">
        <v>1044</v>
      </c>
      <c r="C101" s="86"/>
      <c r="D101" s="87"/>
    </row>
    <row r="102" spans="2:4">
      <c r="B102" s="88" t="s">
        <v>1878</v>
      </c>
      <c r="C102" s="89">
        <f>+SUM(C97:C100)</f>
        <v>0</v>
      </c>
      <c r="D102" s="90">
        <f>+SUM(D97:D101)</f>
        <v>0</v>
      </c>
    </row>
    <row r="103" spans="2:4">
      <c r="B103" s="85" t="s">
        <v>1045</v>
      </c>
      <c r="C103" s="86">
        <v>0</v>
      </c>
      <c r="D103" s="87"/>
    </row>
    <row r="104" spans="2:4" ht="25.5" hidden="1">
      <c r="B104" s="85" t="s">
        <v>1046</v>
      </c>
      <c r="C104" s="86"/>
      <c r="D104" s="87"/>
    </row>
    <row r="105" spans="2:4">
      <c r="B105" s="85" t="s">
        <v>1047</v>
      </c>
      <c r="C105" s="86">
        <v>0</v>
      </c>
      <c r="D105" s="87"/>
    </row>
    <row r="106" spans="2:4" ht="25.5" hidden="1">
      <c r="B106" s="85" t="s">
        <v>1048</v>
      </c>
      <c r="C106" s="86">
        <v>0</v>
      </c>
      <c r="D106" s="87"/>
    </row>
    <row r="107" spans="2:4">
      <c r="B107" s="85" t="s">
        <v>1049</v>
      </c>
      <c r="C107" s="86">
        <v>0</v>
      </c>
      <c r="D107" s="87"/>
    </row>
    <row r="108" spans="2:4" ht="25.5">
      <c r="B108" s="88" t="s">
        <v>1051</v>
      </c>
      <c r="C108" s="89">
        <f>+SUM(C103:C107)</f>
        <v>0</v>
      </c>
      <c r="D108" s="90">
        <f>+SUM(D103:D107)</f>
        <v>0</v>
      </c>
    </row>
    <row r="109" spans="2:4" hidden="1">
      <c r="B109" s="85" t="s">
        <v>1052</v>
      </c>
      <c r="C109" s="86"/>
      <c r="D109" s="87"/>
    </row>
    <row r="110" spans="2:4" hidden="1">
      <c r="B110" s="85" t="s">
        <v>1053</v>
      </c>
      <c r="C110" s="86"/>
      <c r="D110" s="87"/>
    </row>
    <row r="111" spans="2:4" hidden="1">
      <c r="B111" s="85" t="s">
        <v>1054</v>
      </c>
      <c r="C111" s="86"/>
      <c r="D111" s="87"/>
    </row>
    <row r="112" spans="2:4" hidden="1">
      <c r="B112" s="85" t="s">
        <v>1055</v>
      </c>
      <c r="C112" s="86"/>
      <c r="D112" s="87"/>
    </row>
    <row r="113" spans="2:4">
      <c r="B113" s="85" t="s">
        <v>1056</v>
      </c>
      <c r="C113" s="86">
        <v>0</v>
      </c>
      <c r="D113" s="87"/>
    </row>
    <row r="114" spans="2:4" hidden="1">
      <c r="B114" s="85" t="s">
        <v>1057</v>
      </c>
      <c r="C114" s="86"/>
      <c r="D114" s="87"/>
    </row>
    <row r="115" spans="2:4">
      <c r="B115" s="88" t="s">
        <v>1050</v>
      </c>
      <c r="C115" s="89">
        <v>0</v>
      </c>
      <c r="D115" s="90">
        <f>+SUM(D109:D114)</f>
        <v>0</v>
      </c>
    </row>
    <row r="116" spans="2:4" ht="25.5">
      <c r="B116" s="91" t="s">
        <v>1058</v>
      </c>
      <c r="C116" s="92">
        <f>+SUM(C97:C107)</f>
        <v>0</v>
      </c>
      <c r="D116" s="93">
        <f>+D102+D108+D115</f>
        <v>0</v>
      </c>
    </row>
    <row r="117" spans="2:4" ht="25.5" hidden="1">
      <c r="B117" s="85" t="s">
        <v>1059</v>
      </c>
      <c r="C117" s="86"/>
      <c r="D117" s="94"/>
    </row>
    <row r="118" spans="2:4" ht="25.5" hidden="1">
      <c r="B118" s="85" t="s">
        <v>1060</v>
      </c>
      <c r="C118" s="86"/>
      <c r="D118" s="94"/>
    </row>
    <row r="119" spans="2:4" hidden="1">
      <c r="B119" s="85" t="s">
        <v>1061</v>
      </c>
      <c r="C119" s="86"/>
      <c r="D119" s="94"/>
    </row>
    <row r="120" spans="2:4" ht="25.5" hidden="1">
      <c r="B120" s="85" t="s">
        <v>1062</v>
      </c>
      <c r="C120" s="86"/>
      <c r="D120" s="94"/>
    </row>
    <row r="121" spans="2:4" ht="25.5" hidden="1">
      <c r="B121" s="85" t="s">
        <v>1063</v>
      </c>
      <c r="C121" s="86"/>
      <c r="D121" s="94"/>
    </row>
    <row r="122" spans="2:4" hidden="1">
      <c r="B122" s="85" t="s">
        <v>1064</v>
      </c>
      <c r="C122" s="86"/>
      <c r="D122" s="94"/>
    </row>
    <row r="123" spans="2:4" hidden="1">
      <c r="B123" s="85" t="s">
        <v>1065</v>
      </c>
      <c r="C123" s="86"/>
      <c r="D123" s="94"/>
    </row>
    <row r="124" spans="2:4" hidden="1">
      <c r="B124" s="85" t="s">
        <v>1066</v>
      </c>
      <c r="C124" s="86"/>
      <c r="D124" s="94"/>
    </row>
    <row r="125" spans="2:4" hidden="1">
      <c r="B125" s="85" t="s">
        <v>1879</v>
      </c>
      <c r="C125" s="86"/>
      <c r="D125" s="94"/>
    </row>
    <row r="126" spans="2:4">
      <c r="B126" s="85" t="s">
        <v>1068</v>
      </c>
      <c r="C126" s="86">
        <v>0</v>
      </c>
      <c r="D126" s="94"/>
    </row>
    <row r="127" spans="2:4" hidden="1">
      <c r="B127" s="85" t="s">
        <v>1069</v>
      </c>
      <c r="C127" s="86"/>
      <c r="D127" s="94"/>
    </row>
    <row r="128" spans="2:4" hidden="1">
      <c r="B128" s="85" t="s">
        <v>1070</v>
      </c>
      <c r="C128" s="86"/>
      <c r="D128" s="94"/>
    </row>
    <row r="129" spans="2:4" hidden="1">
      <c r="B129" s="85" t="s">
        <v>1071</v>
      </c>
      <c r="C129" s="86"/>
      <c r="D129" s="94"/>
    </row>
    <row r="130" spans="2:4" hidden="1">
      <c r="B130" s="85" t="s">
        <v>1072</v>
      </c>
      <c r="C130" s="86"/>
      <c r="D130" s="94"/>
    </row>
    <row r="131" spans="2:4" hidden="1">
      <c r="B131" s="85" t="s">
        <v>1073</v>
      </c>
      <c r="C131" s="86"/>
      <c r="D131" s="94"/>
    </row>
    <row r="132" spans="2:4" hidden="1">
      <c r="B132" s="85" t="s">
        <v>1074</v>
      </c>
      <c r="C132" s="86"/>
      <c r="D132" s="94"/>
    </row>
    <row r="133" spans="2:4" ht="25.5" hidden="1">
      <c r="B133" s="85" t="s">
        <v>1075</v>
      </c>
      <c r="C133" s="86"/>
      <c r="D133" s="94"/>
    </row>
    <row r="134" spans="2:4" ht="25.5" hidden="1">
      <c r="B134" s="85" t="s">
        <v>1076</v>
      </c>
      <c r="C134" s="86"/>
      <c r="D134" s="94"/>
    </row>
    <row r="135" spans="2:4" ht="25.5" hidden="1">
      <c r="B135" s="85" t="s">
        <v>1077</v>
      </c>
      <c r="C135" s="86"/>
      <c r="D135" s="94"/>
    </row>
    <row r="136" spans="2:4" hidden="1">
      <c r="B136" s="85" t="s">
        <v>1078</v>
      </c>
      <c r="C136" s="86"/>
      <c r="D136" s="94"/>
    </row>
    <row r="137" spans="2:4" hidden="1">
      <c r="B137" s="85" t="s">
        <v>1053</v>
      </c>
      <c r="C137" s="86"/>
      <c r="D137" s="94"/>
    </row>
    <row r="138" spans="2:4" hidden="1">
      <c r="B138" s="85" t="s">
        <v>1055</v>
      </c>
      <c r="C138" s="86"/>
      <c r="D138" s="94"/>
    </row>
    <row r="139" spans="2:4" hidden="1">
      <c r="B139" s="85" t="s">
        <v>1079</v>
      </c>
      <c r="C139" s="86"/>
      <c r="D139" s="94"/>
    </row>
    <row r="140" spans="2:4" hidden="1">
      <c r="B140" s="85" t="s">
        <v>1057</v>
      </c>
      <c r="C140" s="86"/>
      <c r="D140" s="94"/>
    </row>
    <row r="141" spans="2:4" ht="25.5">
      <c r="B141" s="91" t="s">
        <v>1080</v>
      </c>
      <c r="C141" s="92">
        <f>+SUM(C126)</f>
        <v>0</v>
      </c>
      <c r="D141" s="93">
        <f>+SUM(D126)</f>
        <v>0</v>
      </c>
    </row>
    <row r="142" spans="2:4" hidden="1">
      <c r="B142" s="85" t="s">
        <v>1081</v>
      </c>
      <c r="C142" s="86"/>
      <c r="D142" s="94"/>
    </row>
    <row r="143" spans="2:4" hidden="1">
      <c r="B143" s="85" t="s">
        <v>1082</v>
      </c>
      <c r="C143" s="86"/>
      <c r="D143" s="94"/>
    </row>
    <row r="144" spans="2:4" hidden="1">
      <c r="B144" s="85" t="s">
        <v>1083</v>
      </c>
      <c r="C144" s="86"/>
      <c r="D144" s="94"/>
    </row>
    <row r="145" spans="2:4" hidden="1">
      <c r="B145" s="85" t="s">
        <v>1084</v>
      </c>
      <c r="C145" s="86"/>
      <c r="D145" s="94"/>
    </row>
    <row r="146" spans="2:4">
      <c r="B146" s="85" t="s">
        <v>1085</v>
      </c>
      <c r="C146" s="86">
        <v>0</v>
      </c>
      <c r="D146" s="94"/>
    </row>
    <row r="147" spans="2:4">
      <c r="B147" s="85" t="s">
        <v>1086</v>
      </c>
      <c r="C147" s="86">
        <v>0</v>
      </c>
      <c r="D147" s="94"/>
    </row>
    <row r="148" spans="2:4" ht="25.5">
      <c r="B148" s="88" t="s">
        <v>1087</v>
      </c>
      <c r="C148" s="95">
        <f>+SUM(C142:C147)</f>
        <v>0</v>
      </c>
      <c r="D148" s="96">
        <f>+SUM(D142:D147)</f>
        <v>0</v>
      </c>
    </row>
    <row r="149" spans="2:4" hidden="1">
      <c r="B149" s="85" t="s">
        <v>1088</v>
      </c>
      <c r="C149" s="86"/>
      <c r="D149" s="94"/>
    </row>
    <row r="150" spans="2:4">
      <c r="B150" s="85" t="s">
        <v>1089</v>
      </c>
      <c r="C150" s="86">
        <v>0</v>
      </c>
      <c r="D150" s="94"/>
    </row>
    <row r="151" spans="2:4" hidden="1">
      <c r="B151" s="85" t="s">
        <v>1090</v>
      </c>
      <c r="C151" s="86"/>
      <c r="D151" s="94"/>
    </row>
    <row r="152" spans="2:4" hidden="1">
      <c r="B152" s="85" t="s">
        <v>1091</v>
      </c>
      <c r="C152" s="86"/>
      <c r="D152" s="94"/>
    </row>
    <row r="153" spans="2:4" hidden="1">
      <c r="B153" s="85" t="s">
        <v>1073</v>
      </c>
      <c r="C153" s="86"/>
      <c r="D153" s="94"/>
    </row>
    <row r="154" spans="2:4" hidden="1">
      <c r="B154" s="85" t="s">
        <v>1052</v>
      </c>
      <c r="C154" s="86"/>
      <c r="D154" s="94"/>
    </row>
    <row r="155" spans="2:4" hidden="1">
      <c r="B155" s="85" t="s">
        <v>1054</v>
      </c>
      <c r="C155" s="86"/>
      <c r="D155" s="94"/>
    </row>
    <row r="156" spans="2:4" hidden="1">
      <c r="B156" s="85" t="s">
        <v>1079</v>
      </c>
      <c r="C156" s="86"/>
      <c r="D156" s="94"/>
    </row>
    <row r="157" spans="2:4" hidden="1">
      <c r="B157" s="85" t="s">
        <v>1057</v>
      </c>
      <c r="C157" s="86"/>
      <c r="D157" s="94"/>
    </row>
    <row r="158" spans="2:4" ht="25.5">
      <c r="B158" s="91" t="s">
        <v>1880</v>
      </c>
      <c r="C158" s="92">
        <f>+SUM(C148:C150)</f>
        <v>0</v>
      </c>
      <c r="D158" s="93">
        <f>+SUM(D148:D150)</f>
        <v>0</v>
      </c>
    </row>
    <row r="159" spans="2:4" ht="26.25" thickBot="1">
      <c r="B159" s="97" t="s">
        <v>1881</v>
      </c>
      <c r="C159" s="98"/>
      <c r="D159" s="99"/>
    </row>
    <row r="160" spans="2:4" ht="25.5">
      <c r="B160" s="100" t="s">
        <v>1094</v>
      </c>
      <c r="C160" s="86"/>
      <c r="D160" s="94"/>
    </row>
    <row r="161" spans="2:4" ht="25.5">
      <c r="B161" s="85" t="s">
        <v>1094</v>
      </c>
      <c r="C161" s="86"/>
      <c r="D161" s="94"/>
    </row>
    <row r="162" spans="2:4" ht="25.5">
      <c r="B162" s="91" t="s">
        <v>1095</v>
      </c>
      <c r="C162" s="92">
        <f>+C116+C141+C158</f>
        <v>0</v>
      </c>
      <c r="D162" s="93">
        <f>+D116+D141+D158</f>
        <v>0</v>
      </c>
    </row>
    <row r="163" spans="2:4">
      <c r="B163" s="85" t="s">
        <v>1096</v>
      </c>
      <c r="C163" s="86">
        <v>0</v>
      </c>
      <c r="D163" s="94"/>
    </row>
    <row r="164" spans="2:4" ht="15.75" thickBot="1">
      <c r="B164" s="101" t="s">
        <v>1097</v>
      </c>
      <c r="C164" s="102">
        <f>+C162+C163</f>
        <v>0</v>
      </c>
      <c r="D164" s="103">
        <f>+D162+D163</f>
        <v>0</v>
      </c>
    </row>
  </sheetData>
  <mergeCells count="5">
    <mergeCell ref="B2:B3"/>
    <mergeCell ref="B26:B27"/>
    <mergeCell ref="B60:B61"/>
    <mergeCell ref="B71:B72"/>
    <mergeCell ref="B95:B96"/>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FF00"/>
  </sheetPr>
  <dimension ref="B3:J119"/>
  <sheetViews>
    <sheetView showGridLines="0" topLeftCell="A94" zoomScaleNormal="100" workbookViewId="0">
      <selection activeCell="B67" sqref="B67:D83"/>
    </sheetView>
  </sheetViews>
  <sheetFormatPr baseColWidth="10" defaultColWidth="11.5703125" defaultRowHeight="12"/>
  <cols>
    <col min="1" max="1" width="9.7109375" style="157" customWidth="1"/>
    <col min="2" max="2" width="81.28515625" style="157" customWidth="1"/>
    <col min="3" max="3" width="15" style="157" customWidth="1"/>
    <col min="4" max="4" width="17.7109375" style="157" customWidth="1"/>
    <col min="5" max="5" width="16.7109375" style="157" customWidth="1"/>
    <col min="6" max="6" width="15.140625" style="157" customWidth="1"/>
    <col min="7" max="7" width="14.85546875" style="157" customWidth="1"/>
    <col min="8" max="8" width="15.28515625" style="157" customWidth="1"/>
    <col min="9" max="9" width="20.85546875" style="157" bestFit="1" customWidth="1"/>
    <col min="10" max="10" width="20.7109375" style="157" bestFit="1" customWidth="1"/>
    <col min="11" max="16384" width="11.5703125" style="157"/>
  </cols>
  <sheetData>
    <row r="3" spans="2:6" ht="15" customHeight="1">
      <c r="B3" s="2973" t="s">
        <v>1656</v>
      </c>
      <c r="C3" s="2969">
        <f>+Activo!D2</f>
        <v>45565</v>
      </c>
      <c r="D3" s="2969"/>
      <c r="E3" s="2969">
        <f>+Resultado!E2</f>
        <v>45199</v>
      </c>
      <c r="F3" s="2969"/>
    </row>
    <row r="4" spans="2:6">
      <c r="B4" s="2974"/>
      <c r="C4" s="869" t="s">
        <v>1657</v>
      </c>
      <c r="D4" s="869" t="s">
        <v>1658</v>
      </c>
      <c r="E4" s="869" t="s">
        <v>1657</v>
      </c>
      <c r="F4" s="869" t="s">
        <v>1658</v>
      </c>
    </row>
    <row r="5" spans="2:6">
      <c r="B5" s="2975"/>
      <c r="C5" s="870" t="s">
        <v>967</v>
      </c>
      <c r="D5" s="869" t="s">
        <v>967</v>
      </c>
      <c r="E5" s="869" t="s">
        <v>967</v>
      </c>
      <c r="F5" s="869" t="s">
        <v>967</v>
      </c>
    </row>
    <row r="6" spans="2:6">
      <c r="B6" s="887" t="s">
        <v>1659</v>
      </c>
      <c r="C6" s="888">
        <v>453022525</v>
      </c>
      <c r="D6" s="888">
        <v>30019679</v>
      </c>
      <c r="E6" s="888">
        <v>447420641</v>
      </c>
      <c r="F6" s="888">
        <v>27814878</v>
      </c>
    </row>
    <row r="7" spans="2:6">
      <c r="B7" s="887" t="s">
        <v>1660</v>
      </c>
      <c r="C7" s="888">
        <v>1135131</v>
      </c>
      <c r="D7" s="888">
        <v>9839174</v>
      </c>
      <c r="E7" s="888">
        <v>1149724</v>
      </c>
      <c r="F7" s="888">
        <v>8441921</v>
      </c>
    </row>
    <row r="8" spans="2:6" ht="24">
      <c r="B8" s="889" t="s">
        <v>1661</v>
      </c>
      <c r="C8" s="890">
        <f>+SUM(C6:C7)</f>
        <v>454157656</v>
      </c>
      <c r="D8" s="890">
        <f>+SUM(D6:D7)</f>
        <v>39858853</v>
      </c>
      <c r="E8" s="890">
        <f>+SUM(E6:E7)</f>
        <v>448570365</v>
      </c>
      <c r="F8" s="890">
        <f>+SUM(F6:F7)</f>
        <v>36256799</v>
      </c>
    </row>
    <row r="9" spans="2:6">
      <c r="B9" s="887" t="s">
        <v>794</v>
      </c>
      <c r="C9" s="1634">
        <v>-51671381</v>
      </c>
      <c r="D9" s="1634">
        <v>-10567213</v>
      </c>
      <c r="E9" s="1634">
        <v>-59642176</v>
      </c>
      <c r="F9" s="1634">
        <v>-9728485</v>
      </c>
    </row>
    <row r="10" spans="2:6">
      <c r="B10" s="887" t="s">
        <v>808</v>
      </c>
      <c r="C10" s="1634">
        <v>-49606237</v>
      </c>
      <c r="D10" s="1634">
        <v>-11057422</v>
      </c>
      <c r="E10" s="1634">
        <v>-45984809</v>
      </c>
      <c r="F10" s="1634">
        <v>-9651680</v>
      </c>
    </row>
    <row r="11" spans="2:6">
      <c r="B11" s="887" t="s">
        <v>1662</v>
      </c>
      <c r="C11" s="1634">
        <v>-118692601</v>
      </c>
      <c r="D11" s="1634">
        <v>-10836671</v>
      </c>
      <c r="E11" s="1634">
        <v>-104895601</v>
      </c>
      <c r="F11" s="1634">
        <v>-10397837</v>
      </c>
    </row>
    <row r="12" spans="2:6">
      <c r="B12" s="887" t="s">
        <v>1663</v>
      </c>
      <c r="C12" s="1634">
        <v>-58984360</v>
      </c>
      <c r="D12" s="1634">
        <v>-1814289</v>
      </c>
      <c r="E12" s="1634">
        <v>-54836791</v>
      </c>
      <c r="F12" s="1634">
        <v>-1731402</v>
      </c>
    </row>
    <row r="13" spans="2:6">
      <c r="B13" s="887" t="s">
        <v>1664</v>
      </c>
      <c r="C13" s="1634">
        <v>1587533</v>
      </c>
      <c r="D13" s="1634">
        <v>649560</v>
      </c>
      <c r="E13" s="1634">
        <v>-1539315</v>
      </c>
      <c r="F13" s="1634">
        <v>-234809</v>
      </c>
    </row>
    <row r="14" spans="2:6">
      <c r="B14" s="887" t="s">
        <v>1665</v>
      </c>
      <c r="C14" s="1634">
        <v>7627301</v>
      </c>
      <c r="D14" s="1634">
        <v>171112</v>
      </c>
      <c r="E14" s="1634">
        <v>12642822</v>
      </c>
      <c r="F14" s="1634">
        <v>255801</v>
      </c>
    </row>
    <row r="15" spans="2:6">
      <c r="B15" s="887" t="s">
        <v>1013</v>
      </c>
      <c r="C15" s="1634">
        <v>-37099988</v>
      </c>
      <c r="D15" s="1634">
        <v>-326377</v>
      </c>
      <c r="E15" s="1634">
        <v>-35979653</v>
      </c>
      <c r="F15" s="1634">
        <v>-700752</v>
      </c>
    </row>
    <row r="16" spans="2:6" ht="12" customHeight="1">
      <c r="B16" s="887" t="s">
        <v>2112</v>
      </c>
      <c r="C16" s="1634">
        <v>-6537404</v>
      </c>
      <c r="D16" s="1634">
        <v>-13387</v>
      </c>
      <c r="E16" s="1634">
        <v>-10878746</v>
      </c>
      <c r="F16" s="1634">
        <v>61835</v>
      </c>
    </row>
    <row r="17" spans="2:6">
      <c r="B17" s="887" t="s">
        <v>1666</v>
      </c>
      <c r="C17" s="1634">
        <v>-31153550</v>
      </c>
      <c r="D17" s="1634">
        <v>41349</v>
      </c>
      <c r="E17" s="1634">
        <v>-29885094</v>
      </c>
      <c r="F17" s="1634">
        <v>-1360</v>
      </c>
    </row>
    <row r="18" spans="2:6">
      <c r="B18" s="889" t="s">
        <v>1667</v>
      </c>
      <c r="C18" s="890">
        <f>+SUM(C8:C17)</f>
        <v>109626969</v>
      </c>
      <c r="D18" s="890">
        <f>+SUM(D8:D17)</f>
        <v>6105515</v>
      </c>
      <c r="E18" s="890">
        <f>+SUM(E8:E17)</f>
        <v>117571002</v>
      </c>
      <c r="F18" s="890">
        <f>+SUM(F8:F17)</f>
        <v>4128110</v>
      </c>
    </row>
    <row r="19" spans="2:6">
      <c r="B19" s="887" t="s">
        <v>2043</v>
      </c>
      <c r="C19" s="1633">
        <v>-22937804</v>
      </c>
      <c r="D19" s="1633">
        <v>-1391121</v>
      </c>
      <c r="E19" s="1633">
        <v>-24224075</v>
      </c>
      <c r="F19" s="1633">
        <v>-991412</v>
      </c>
    </row>
    <row r="20" spans="2:6">
      <c r="B20" s="889" t="s">
        <v>1668</v>
      </c>
      <c r="C20" s="890">
        <f>+SUM(C18:C19)</f>
        <v>86689165</v>
      </c>
      <c r="D20" s="890">
        <f>+SUM(D18:D19)</f>
        <v>4714394</v>
      </c>
      <c r="E20" s="890">
        <f>+SUM(E18:E19)</f>
        <v>93346927</v>
      </c>
      <c r="F20" s="890">
        <f>+SUM(F18:F19)</f>
        <v>3136698</v>
      </c>
    </row>
    <row r="21" spans="2:6">
      <c r="B21" s="889" t="s">
        <v>1669</v>
      </c>
      <c r="C21" s="890">
        <f>+C20-C22</f>
        <v>86687722</v>
      </c>
      <c r="D21" s="890">
        <f>+D20-D22</f>
        <v>4714394</v>
      </c>
      <c r="E21" s="890">
        <f>+E20-E22</f>
        <v>93345678</v>
      </c>
      <c r="F21" s="890">
        <f>+F20-F22</f>
        <v>3136698</v>
      </c>
    </row>
    <row r="22" spans="2:6">
      <c r="B22" s="887" t="s">
        <v>1670</v>
      </c>
      <c r="C22" s="891">
        <v>1443</v>
      </c>
      <c r="D22" s="891">
        <v>0</v>
      </c>
      <c r="E22" s="891">
        <v>1249</v>
      </c>
      <c r="F22" s="891">
        <v>0</v>
      </c>
    </row>
    <row r="23" spans="2:6">
      <c r="B23" s="871"/>
    </row>
    <row r="24" spans="2:6" s="242" customFormat="1">
      <c r="B24" s="872" t="s">
        <v>1110</v>
      </c>
      <c r="C24" s="542"/>
      <c r="D24" s="542"/>
      <c r="E24" s="542"/>
      <c r="F24" s="542"/>
    </row>
    <row r="25" spans="2:6" s="242" customFormat="1">
      <c r="B25" s="872" t="s">
        <v>1110</v>
      </c>
      <c r="C25" s="542"/>
      <c r="D25" s="542"/>
      <c r="E25" s="542"/>
      <c r="F25" s="542"/>
    </row>
    <row r="26" spans="2:6">
      <c r="B26" s="871"/>
    </row>
    <row r="28" spans="2:6" ht="15" customHeight="1">
      <c r="B28" s="2973" t="s">
        <v>1671</v>
      </c>
      <c r="C28" s="2969">
        <f>+C3</f>
        <v>45565</v>
      </c>
      <c r="D28" s="2969"/>
      <c r="E28" s="2969">
        <v>45291</v>
      </c>
      <c r="F28" s="2969"/>
    </row>
    <row r="29" spans="2:6">
      <c r="B29" s="2974"/>
      <c r="C29" s="869" t="s">
        <v>1657</v>
      </c>
      <c r="D29" s="869" t="s">
        <v>1658</v>
      </c>
      <c r="E29" s="869" t="s">
        <v>1657</v>
      </c>
      <c r="F29" s="869" t="s">
        <v>1658</v>
      </c>
    </row>
    <row r="30" spans="2:6">
      <c r="B30" s="2975"/>
      <c r="C30" s="870" t="s">
        <v>967</v>
      </c>
      <c r="D30" s="869" t="s">
        <v>967</v>
      </c>
      <c r="E30" s="870" t="s">
        <v>967</v>
      </c>
      <c r="F30" s="869" t="s">
        <v>967</v>
      </c>
    </row>
    <row r="31" spans="2:6">
      <c r="B31" s="887" t="s">
        <v>1589</v>
      </c>
      <c r="C31" s="891">
        <f>+'[16]N30 Segmentos'!C31</f>
        <v>204235475</v>
      </c>
      <c r="D31" s="891">
        <f>+'[16]N30 Segmentos'!D31</f>
        <v>27456710</v>
      </c>
      <c r="E31" s="891">
        <f>+'[16]N30 Segmentos'!E31</f>
        <v>265846421</v>
      </c>
      <c r="F31" s="891">
        <f>+'[16]N30 Segmentos'!F31</f>
        <v>28599831</v>
      </c>
    </row>
    <row r="32" spans="2:6">
      <c r="B32" s="887" t="s">
        <v>1590</v>
      </c>
      <c r="C32" s="2536">
        <f>+'[16]N30 Segmentos'!C32</f>
        <v>2499057974</v>
      </c>
      <c r="D32" s="2536">
        <f>+'[16]N30 Segmentos'!D32</f>
        <v>22994799</v>
      </c>
      <c r="E32" s="891">
        <f>+'[16]N30 Segmentos'!E32</f>
        <v>2126513947</v>
      </c>
      <c r="F32" s="891">
        <f>+'[16]N30 Segmentos'!F32</f>
        <v>23067859</v>
      </c>
    </row>
    <row r="33" spans="2:6">
      <c r="B33" s="889" t="s">
        <v>1672</v>
      </c>
      <c r="C33" s="890">
        <f>+SUM(C31:C32)</f>
        <v>2703293449</v>
      </c>
      <c r="D33" s="890">
        <f>+SUM(D31:D32)</f>
        <v>50451509</v>
      </c>
      <c r="E33" s="890">
        <f>+SUM(E31:E32)</f>
        <v>2392360368</v>
      </c>
      <c r="F33" s="890">
        <f>+SUM(F31:F32)</f>
        <v>51667690</v>
      </c>
    </row>
    <row r="34" spans="2:6">
      <c r="B34" s="887" t="s">
        <v>1591</v>
      </c>
      <c r="C34" s="891">
        <f>+'[16]N30 Segmentos'!C34</f>
        <v>244227814</v>
      </c>
      <c r="D34" s="891">
        <f>+'[16]N30 Segmentos'!D34</f>
        <v>14031583</v>
      </c>
      <c r="E34" s="891">
        <f>+'[16]N30 Segmentos'!E34</f>
        <v>363472077</v>
      </c>
      <c r="F34" s="891">
        <f>+'[16]N30 Segmentos'!F34</f>
        <v>18844378</v>
      </c>
    </row>
    <row r="35" spans="2:6">
      <c r="B35" s="887" t="s">
        <v>1592</v>
      </c>
      <c r="C35" s="2536">
        <f>+'[16]N30 Segmentos'!C35</f>
        <v>1323691816</v>
      </c>
      <c r="D35" s="2536">
        <f>+'[16]N30 Segmentos'!D35</f>
        <v>1110260</v>
      </c>
      <c r="E35" s="891">
        <f>+'[16]N30 Segmentos'!E35</f>
        <v>1174267381</v>
      </c>
      <c r="F35" s="891">
        <f>+'[16]N30 Segmentos'!F35</f>
        <v>1304924</v>
      </c>
    </row>
    <row r="36" spans="2:6">
      <c r="B36" s="889" t="s">
        <v>1673</v>
      </c>
      <c r="C36" s="890">
        <f>+SUM(C34:C35)</f>
        <v>1567919630</v>
      </c>
      <c r="D36" s="890">
        <f>+SUM(D34:D35)</f>
        <v>15141843</v>
      </c>
      <c r="E36" s="890">
        <f>+SUM(E34:E35)</f>
        <v>1537739458</v>
      </c>
      <c r="F36" s="890">
        <f>+SUM(F34:F35)</f>
        <v>20149302</v>
      </c>
    </row>
    <row r="37" spans="2:6">
      <c r="B37" s="887" t="s">
        <v>1674</v>
      </c>
      <c r="C37" s="2536">
        <f>+'[16]N30 Segmentos'!C37</f>
        <v>1135340272</v>
      </c>
      <c r="D37" s="2536">
        <f>+'[16]N30 Segmentos'!D37</f>
        <v>35309666</v>
      </c>
      <c r="E37" s="891">
        <f>+'[16]N30 Segmentos'!E37</f>
        <v>854589442</v>
      </c>
      <c r="F37" s="891">
        <f>+'[16]N30 Segmentos'!F37</f>
        <v>31518388</v>
      </c>
    </row>
    <row r="38" spans="2:6">
      <c r="B38" s="887" t="s">
        <v>1675</v>
      </c>
      <c r="C38" s="891">
        <f>+'[16]N30 Segmentos'!C38</f>
        <v>33547</v>
      </c>
      <c r="D38" s="891">
        <f>+'[16]N30 Segmentos'!D38</f>
        <v>0</v>
      </c>
      <c r="E38" s="891">
        <f>+'[16]N30 Segmentos'!E38</f>
        <v>31468</v>
      </c>
      <c r="F38" s="891">
        <f>+'[16]N30 Segmentos'!F38</f>
        <v>0</v>
      </c>
    </row>
    <row r="39" spans="2:6">
      <c r="B39" s="889" t="s">
        <v>1676</v>
      </c>
      <c r="C39" s="890">
        <f>+SUM(C37:C38)</f>
        <v>1135373819</v>
      </c>
      <c r="D39" s="890">
        <f>+SUM(D37:D38)</f>
        <v>35309666</v>
      </c>
      <c r="E39" s="890">
        <f>+SUM(E37:E38)</f>
        <v>854620910</v>
      </c>
      <c r="F39" s="890">
        <f>+SUM(F37:F38)</f>
        <v>31518388</v>
      </c>
    </row>
    <row r="40" spans="2:6">
      <c r="B40" s="889" t="s">
        <v>1677</v>
      </c>
      <c r="C40" s="890">
        <f>+C36+C39</f>
        <v>2703293449</v>
      </c>
      <c r="D40" s="890">
        <f>+D36+D39</f>
        <v>50451509</v>
      </c>
      <c r="E40" s="890">
        <f>+E36+E39</f>
        <v>2392360368</v>
      </c>
      <c r="F40" s="890">
        <f>+F36+F39</f>
        <v>51667690</v>
      </c>
    </row>
    <row r="41" spans="2:6" hidden="1">
      <c r="B41" s="871"/>
      <c r="C41" s="873"/>
      <c r="D41" s="873">
        <f>+C33+D33-C40-D40</f>
        <v>0</v>
      </c>
      <c r="E41" s="873"/>
      <c r="F41" s="873">
        <f>+E33+F33-E40-F40</f>
        <v>0</v>
      </c>
    </row>
    <row r="42" spans="2:6">
      <c r="B42" s="871"/>
      <c r="C42" s="874"/>
      <c r="D42" s="874"/>
      <c r="E42" s="874"/>
      <c r="F42" s="874"/>
    </row>
    <row r="43" spans="2:6" ht="15" customHeight="1">
      <c r="B43" s="2976" t="s">
        <v>1678</v>
      </c>
      <c r="C43" s="2972">
        <f>+C3</f>
        <v>45565</v>
      </c>
      <c r="D43" s="2972"/>
      <c r="E43" s="2970">
        <f>+E3</f>
        <v>45199</v>
      </c>
      <c r="F43" s="2971"/>
    </row>
    <row r="44" spans="2:6">
      <c r="B44" s="2977"/>
      <c r="C44" s="875" t="s">
        <v>1657</v>
      </c>
      <c r="D44" s="875" t="s">
        <v>1658</v>
      </c>
      <c r="E44" s="875" t="s">
        <v>1657</v>
      </c>
      <c r="F44" s="876" t="s">
        <v>1658</v>
      </c>
    </row>
    <row r="45" spans="2:6">
      <c r="B45" s="2978"/>
      <c r="C45" s="875" t="s">
        <v>967</v>
      </c>
      <c r="D45" s="875" t="s">
        <v>967</v>
      </c>
      <c r="E45" s="877" t="s">
        <v>967</v>
      </c>
      <c r="F45" s="876" t="s">
        <v>967</v>
      </c>
    </row>
    <row r="46" spans="2:6">
      <c r="B46" s="893" t="s">
        <v>1679</v>
      </c>
      <c r="C46" s="891">
        <f>+'[16]N30 Segmentos'!C46</f>
        <v>201364008</v>
      </c>
      <c r="D46" s="891">
        <f>+'[16]N30 Segmentos'!D46</f>
        <v>4403228</v>
      </c>
      <c r="E46" s="2524">
        <f>+'[16]N30 Segmentos'!E46</f>
        <v>167486973</v>
      </c>
      <c r="F46" s="891">
        <f>+'[16]N30 Segmentos'!F46</f>
        <v>5115370</v>
      </c>
    </row>
    <row r="47" spans="2:6">
      <c r="B47" s="894" t="s">
        <v>1680</v>
      </c>
      <c r="C47" s="891">
        <f>+'[16]N30 Segmentos'!C47</f>
        <v>-139265224</v>
      </c>
      <c r="D47" s="891">
        <f>+'[16]N30 Segmentos'!D47</f>
        <v>-1586985</v>
      </c>
      <c r="E47" s="891">
        <f>+'[16]N30 Segmentos'!E47</f>
        <v>-98367216</v>
      </c>
      <c r="F47" s="891">
        <f>+'[16]N30 Segmentos'!F47</f>
        <v>-1036306</v>
      </c>
    </row>
    <row r="48" spans="2:6">
      <c r="B48" s="894" t="s">
        <v>1681</v>
      </c>
      <c r="C48" s="891">
        <f>+'[16]N30 Segmentos'!C48</f>
        <v>-95746924</v>
      </c>
      <c r="D48" s="891">
        <f>+'[16]N30 Segmentos'!D48</f>
        <v>-3449772</v>
      </c>
      <c r="E48" s="2524">
        <f>+'[16]N30 Segmentos'!E48</f>
        <v>-105381749</v>
      </c>
      <c r="F48" s="891">
        <f>+'[16]N30 Segmentos'!F48</f>
        <v>-1032180</v>
      </c>
    </row>
    <row r="51" spans="2:6">
      <c r="B51" s="2968" t="s">
        <v>1682</v>
      </c>
      <c r="C51" s="878">
        <f>+C3</f>
        <v>45565</v>
      </c>
      <c r="D51" s="878">
        <f>+E3</f>
        <v>45199</v>
      </c>
    </row>
    <row r="52" spans="2:6">
      <c r="B52" s="2968"/>
      <c r="C52" s="879" t="s">
        <v>967</v>
      </c>
      <c r="D52" s="879" t="s">
        <v>967</v>
      </c>
    </row>
    <row r="53" spans="2:6">
      <c r="B53" s="887" t="s">
        <v>1683</v>
      </c>
      <c r="C53" s="2372">
        <f>+C8+D8</f>
        <v>494016509</v>
      </c>
      <c r="D53" s="2373">
        <v>485350523</v>
      </c>
      <c r="E53" s="880"/>
      <c r="F53" s="880"/>
    </row>
    <row r="54" spans="2:6">
      <c r="B54" s="887" t="s">
        <v>1684</v>
      </c>
      <c r="C54" s="892">
        <v>0</v>
      </c>
      <c r="D54" s="892">
        <v>0</v>
      </c>
    </row>
    <row r="55" spans="2:6">
      <c r="B55" s="887" t="s">
        <v>1685</v>
      </c>
      <c r="C55" s="2378">
        <f>-C7-D7</f>
        <v>-10974305</v>
      </c>
      <c r="D55" s="2378">
        <v>-10115004</v>
      </c>
      <c r="E55" s="155">
        <f>-E56</f>
        <v>0</v>
      </c>
      <c r="F55" s="155">
        <f>-F56</f>
        <v>0</v>
      </c>
    </row>
    <row r="56" spans="2:6">
      <c r="B56" s="889" t="s">
        <v>769</v>
      </c>
      <c r="C56" s="895">
        <f>+SUM(C53:C55)</f>
        <v>483042204</v>
      </c>
      <c r="D56" s="895">
        <f>+SUM(D53:D55)</f>
        <v>475235519</v>
      </c>
      <c r="E56" s="243">
        <f>+C56-Resultado!D4</f>
        <v>0</v>
      </c>
      <c r="F56" s="243">
        <f>+D56-Resultado!E4</f>
        <v>0</v>
      </c>
    </row>
    <row r="57" spans="2:6">
      <c r="C57" s="244"/>
      <c r="D57" s="244"/>
      <c r="E57" s="243"/>
      <c r="F57" s="243"/>
    </row>
    <row r="58" spans="2:6">
      <c r="C58" s="244"/>
      <c r="E58" s="242"/>
      <c r="F58" s="242"/>
    </row>
    <row r="59" spans="2:6">
      <c r="B59" s="2968" t="s">
        <v>1686</v>
      </c>
      <c r="C59" s="878">
        <f>+C51</f>
        <v>45565</v>
      </c>
      <c r="D59" s="878">
        <f>+D51</f>
        <v>45199</v>
      </c>
      <c r="E59" s="242"/>
      <c r="F59" s="242"/>
    </row>
    <row r="60" spans="2:6">
      <c r="B60" s="2968"/>
      <c r="C60" s="882" t="str">
        <f>+C52</f>
        <v>M$</v>
      </c>
      <c r="D60" s="882" t="str">
        <f>+D52</f>
        <v>M$</v>
      </c>
      <c r="E60" s="242"/>
      <c r="F60" s="242"/>
    </row>
    <row r="61" spans="2:6">
      <c r="B61" s="887" t="s">
        <v>1687</v>
      </c>
      <c r="C61" s="2372">
        <f>+C21+D21</f>
        <v>91402116</v>
      </c>
      <c r="D61" s="2372">
        <f>+E21+F21</f>
        <v>96482376</v>
      </c>
      <c r="E61" s="242"/>
      <c r="F61" s="242"/>
    </row>
    <row r="62" spans="2:6">
      <c r="B62" s="887" t="s">
        <v>1684</v>
      </c>
      <c r="C62" s="892">
        <v>-1465145</v>
      </c>
      <c r="D62" s="892">
        <v>-1338618</v>
      </c>
      <c r="E62" s="242"/>
      <c r="F62" s="242"/>
    </row>
    <row r="63" spans="2:6">
      <c r="B63" s="887" t="s">
        <v>1688</v>
      </c>
      <c r="C63" s="891">
        <f>+C22</f>
        <v>1443</v>
      </c>
      <c r="D63" s="891">
        <f>+E22</f>
        <v>1249</v>
      </c>
      <c r="E63" s="462">
        <f>-E64</f>
        <v>0</v>
      </c>
      <c r="F63" s="462">
        <f>-F64</f>
        <v>0</v>
      </c>
    </row>
    <row r="64" spans="2:6">
      <c r="B64" s="889" t="s">
        <v>1689</v>
      </c>
      <c r="C64" s="895">
        <f>+SUM(C61:C63)</f>
        <v>89938414</v>
      </c>
      <c r="D64" s="895">
        <f>+SUM(D61:D63)</f>
        <v>95145007</v>
      </c>
      <c r="E64" s="243">
        <f>+C64-Resultado!D22</f>
        <v>0</v>
      </c>
      <c r="F64" s="243">
        <f>+D64-Resultado!E22</f>
        <v>0</v>
      </c>
    </row>
    <row r="67" spans="2:6">
      <c r="B67" s="2968" t="s">
        <v>1690</v>
      </c>
      <c r="C67" s="878">
        <f>+C59</f>
        <v>45565</v>
      </c>
      <c r="D67" s="878">
        <f>+E28</f>
        <v>45291</v>
      </c>
    </row>
    <row r="68" spans="2:6">
      <c r="B68" s="2968"/>
      <c r="C68" s="883" t="str">
        <f>+C60</f>
        <v>M$</v>
      </c>
      <c r="D68" s="883" t="str">
        <f>+D60</f>
        <v>M$</v>
      </c>
    </row>
    <row r="69" spans="2:6">
      <c r="B69" s="896" t="s">
        <v>1691</v>
      </c>
      <c r="C69" s="897"/>
      <c r="D69" s="897"/>
    </row>
    <row r="70" spans="2:6">
      <c r="B70" s="887" t="s">
        <v>1692</v>
      </c>
      <c r="C70" s="2537">
        <f>+C33+D33</f>
        <v>2753744958</v>
      </c>
      <c r="D70" s="2374">
        <f>+E33+F33</f>
        <v>2444028058</v>
      </c>
      <c r="E70" s="244"/>
      <c r="F70" s="244"/>
    </row>
    <row r="71" spans="2:6">
      <c r="B71" s="887" t="s">
        <v>1684</v>
      </c>
      <c r="C71" s="898">
        <v>273025167</v>
      </c>
      <c r="D71" s="898">
        <v>273128342</v>
      </c>
      <c r="E71" s="244"/>
      <c r="F71" s="244"/>
    </row>
    <row r="72" spans="2:6">
      <c r="B72" s="887" t="s">
        <v>1693</v>
      </c>
      <c r="C72" s="2378">
        <v>-8205472</v>
      </c>
      <c r="D72" s="2378">
        <v>-20680329</v>
      </c>
      <c r="E72" s="155">
        <f>-E73</f>
        <v>0</v>
      </c>
      <c r="F72" s="155">
        <f>-F73</f>
        <v>0</v>
      </c>
    </row>
    <row r="73" spans="2:6">
      <c r="B73" s="889" t="s">
        <v>1694</v>
      </c>
      <c r="C73" s="895">
        <f>+SUM(C70:C72)</f>
        <v>3018564653</v>
      </c>
      <c r="D73" s="895">
        <f>+SUM(D70:D72)</f>
        <v>2696476071</v>
      </c>
      <c r="E73" s="243">
        <f>+C73-Activo!D28</f>
        <v>0</v>
      </c>
      <c r="F73" s="243">
        <f>+D73-Activo!E28</f>
        <v>0</v>
      </c>
    </row>
    <row r="74" spans="2:6">
      <c r="B74" s="896" t="s">
        <v>1695</v>
      </c>
      <c r="C74" s="900"/>
      <c r="D74" s="900"/>
      <c r="E74" s="243"/>
      <c r="F74" s="243"/>
    </row>
    <row r="75" spans="2:6">
      <c r="B75" s="887" t="s">
        <v>1696</v>
      </c>
      <c r="C75" s="2537">
        <f>+C36+D36</f>
        <v>1583061473</v>
      </c>
      <c r="D75" s="2374">
        <f>+E36+F36</f>
        <v>1557888760</v>
      </c>
      <c r="E75" s="880"/>
      <c r="F75" s="242"/>
    </row>
    <row r="76" spans="2:6">
      <c r="B76" s="887" t="s">
        <v>1684</v>
      </c>
      <c r="C76" s="897">
        <v>1278014</v>
      </c>
      <c r="D76" s="897">
        <v>1239382</v>
      </c>
      <c r="E76" s="880"/>
      <c r="F76" s="242"/>
    </row>
    <row r="77" spans="2:6">
      <c r="B77" s="887" t="s">
        <v>1693</v>
      </c>
      <c r="C77" s="899">
        <v>-8380042</v>
      </c>
      <c r="D77" s="899">
        <v>-20680329</v>
      </c>
      <c r="E77" s="155">
        <f>-E78</f>
        <v>0</v>
      </c>
      <c r="F77" s="155">
        <f>-F78</f>
        <v>0</v>
      </c>
    </row>
    <row r="78" spans="2:6">
      <c r="B78" s="889" t="s">
        <v>1673</v>
      </c>
      <c r="C78" s="895">
        <f>+SUM(C75:C77)</f>
        <v>1575959445</v>
      </c>
      <c r="D78" s="895">
        <f>+SUM(D75:D77)</f>
        <v>1538447813</v>
      </c>
      <c r="E78" s="243">
        <f>+C78-Pasivo!D27</f>
        <v>0</v>
      </c>
      <c r="F78" s="243">
        <f>+D78-Pasivo!E27</f>
        <v>0</v>
      </c>
    </row>
    <row r="79" spans="2:6">
      <c r="B79" s="896" t="s">
        <v>1697</v>
      </c>
      <c r="C79" s="899"/>
      <c r="D79" s="899"/>
      <c r="E79" s="243"/>
      <c r="F79" s="243"/>
    </row>
    <row r="80" spans="2:6">
      <c r="B80" s="887" t="s">
        <v>1698</v>
      </c>
      <c r="C80" s="2537">
        <f>+C37+D37</f>
        <v>1170649938</v>
      </c>
      <c r="D80" s="898">
        <f>+E37+F37</f>
        <v>886107830</v>
      </c>
      <c r="E80" s="880"/>
      <c r="F80" s="242"/>
    </row>
    <row r="81" spans="2:6">
      <c r="B81" s="887" t="s">
        <v>1699</v>
      </c>
      <c r="C81" s="899">
        <v>-312205203.19889057</v>
      </c>
      <c r="D81" s="899">
        <v>-170258140.8943193</v>
      </c>
      <c r="E81" s="155">
        <f>-E83</f>
        <v>0</v>
      </c>
      <c r="F81" s="155">
        <f>-F83</f>
        <v>0</v>
      </c>
    </row>
    <row r="82" spans="2:6" hidden="1">
      <c r="B82" s="887" t="s">
        <v>1693</v>
      </c>
      <c r="C82" s="899">
        <v>0</v>
      </c>
      <c r="D82" s="899">
        <v>0</v>
      </c>
      <c r="E82" s="880"/>
      <c r="F82" s="242"/>
    </row>
    <row r="83" spans="2:6">
      <c r="B83" s="889" t="s">
        <v>1700</v>
      </c>
      <c r="C83" s="895">
        <f>+SUM(C80:C82)</f>
        <v>858444734.80110943</v>
      </c>
      <c r="D83" s="895">
        <f>+SUM(D80:D82)</f>
        <v>715849689.1056807</v>
      </c>
      <c r="E83" s="884">
        <f>+C83-Pasivo!D34</f>
        <v>0</v>
      </c>
      <c r="F83" s="884">
        <f>+D83-Pasivo!E34</f>
        <v>0</v>
      </c>
    </row>
    <row r="84" spans="2:6">
      <c r="E84" s="210"/>
      <c r="F84" s="210"/>
    </row>
    <row r="86" spans="2:6">
      <c r="B86" s="2968" t="s">
        <v>2024</v>
      </c>
      <c r="C86" s="878">
        <f>+C67</f>
        <v>45565</v>
      </c>
      <c r="D86" s="878">
        <f>+D51</f>
        <v>45199</v>
      </c>
    </row>
    <row r="87" spans="2:6">
      <c r="B87" s="2968"/>
      <c r="C87" s="883" t="s">
        <v>967</v>
      </c>
      <c r="D87" s="883" t="s">
        <v>967</v>
      </c>
    </row>
    <row r="88" spans="2:6">
      <c r="B88" s="887" t="s">
        <v>1701</v>
      </c>
      <c r="C88" s="897">
        <f>+C46+D46</f>
        <v>205767236</v>
      </c>
      <c r="D88" s="891">
        <f>+E46+F46</f>
        <v>172602343</v>
      </c>
    </row>
    <row r="89" spans="2:6">
      <c r="B89" s="887" t="s">
        <v>1699</v>
      </c>
      <c r="C89" s="891">
        <v>-1514181</v>
      </c>
      <c r="D89" s="891">
        <v>-4746804</v>
      </c>
      <c r="E89" s="155">
        <f>-E91</f>
        <v>0</v>
      </c>
      <c r="F89" s="155">
        <f>-F91</f>
        <v>3246578</v>
      </c>
    </row>
    <row r="90" spans="2:6">
      <c r="B90" s="887" t="s">
        <v>1693</v>
      </c>
      <c r="C90" s="899">
        <v>-2528769</v>
      </c>
      <c r="D90" s="899">
        <v>0</v>
      </c>
      <c r="E90" s="155">
        <f>-E91</f>
        <v>0</v>
      </c>
      <c r="F90" s="155">
        <f>-F91</f>
        <v>3246578</v>
      </c>
    </row>
    <row r="91" spans="2:6">
      <c r="B91" s="889" t="s">
        <v>1702</v>
      </c>
      <c r="C91" s="895">
        <f>+SUM(C88:C90)</f>
        <v>201724286</v>
      </c>
      <c r="D91" s="895">
        <f>+SUM(D88:D90)</f>
        <v>167855539</v>
      </c>
      <c r="E91" s="885">
        <f>+C91-Flujo!D24</f>
        <v>0</v>
      </c>
      <c r="F91" s="885">
        <f>+D91-Flujo!E24</f>
        <v>-3246578</v>
      </c>
    </row>
    <row r="92" spans="2:6">
      <c r="B92" s="886"/>
      <c r="C92" s="209"/>
      <c r="D92" s="209"/>
      <c r="E92" s="885"/>
      <c r="F92" s="885"/>
    </row>
    <row r="93" spans="2:6">
      <c r="E93" s="885"/>
      <c r="F93" s="885"/>
    </row>
    <row r="94" spans="2:6">
      <c r="B94" s="2968" t="s">
        <v>1703</v>
      </c>
      <c r="C94" s="878">
        <f>+C86</f>
        <v>45565</v>
      </c>
      <c r="D94" s="878" cm="1">
        <f t="array" ref="D94:E94">+D86:E86</f>
        <v>45199</v>
      </c>
      <c r="E94" s="885">
        <v>0</v>
      </c>
      <c r="F94" s="885"/>
    </row>
    <row r="95" spans="2:6">
      <c r="B95" s="2968"/>
      <c r="C95" s="883" t="s">
        <v>967</v>
      </c>
      <c r="D95" s="883" t="s">
        <v>967</v>
      </c>
      <c r="E95" s="885"/>
      <c r="F95" s="885"/>
    </row>
    <row r="96" spans="2:6">
      <c r="B96" s="901" t="s">
        <v>1704</v>
      </c>
      <c r="C96" s="881">
        <f>+C47+D47</f>
        <v>-140852209</v>
      </c>
      <c r="D96" s="899">
        <f>+E47+F47</f>
        <v>-99403522</v>
      </c>
      <c r="E96" s="885"/>
      <c r="F96" s="885"/>
    </row>
    <row r="97" spans="2:6">
      <c r="B97" s="887" t="s">
        <v>1699</v>
      </c>
      <c r="C97" s="891"/>
      <c r="D97" s="899">
        <v>-1808</v>
      </c>
      <c r="E97" s="885"/>
      <c r="F97" s="885"/>
    </row>
    <row r="98" spans="2:6">
      <c r="B98" s="887" t="s">
        <v>1693</v>
      </c>
      <c r="C98" s="899">
        <v>-621000</v>
      </c>
      <c r="D98" s="899">
        <v>-1032179</v>
      </c>
      <c r="E98" s="885">
        <f>-E99</f>
        <v>0</v>
      </c>
      <c r="F98" s="885">
        <f>-F99</f>
        <v>0</v>
      </c>
    </row>
    <row r="99" spans="2:6">
      <c r="B99" s="889" t="s">
        <v>1705</v>
      </c>
      <c r="C99" s="895">
        <f>+SUM(C96:C98)</f>
        <v>-141473209</v>
      </c>
      <c r="D99" s="895">
        <f>+SUM(D96:D98)</f>
        <v>-100437509</v>
      </c>
      <c r="E99" s="885">
        <f>+C99-Flujo!D49</f>
        <v>0</v>
      </c>
      <c r="F99" s="885">
        <f>+D99-Flujo!E49</f>
        <v>0</v>
      </c>
    </row>
    <row r="100" spans="2:6">
      <c r="B100" s="886"/>
      <c r="C100" s="209"/>
      <c r="D100" s="209"/>
      <c r="E100" s="885"/>
      <c r="F100" s="885"/>
    </row>
    <row r="101" spans="2:6">
      <c r="E101" s="885"/>
      <c r="F101" s="885"/>
    </row>
    <row r="102" spans="2:6">
      <c r="B102" s="2968" t="s">
        <v>1706</v>
      </c>
      <c r="C102" s="878">
        <f>+C94</f>
        <v>45565</v>
      </c>
      <c r="D102" s="878">
        <f>+D94</f>
        <v>45199</v>
      </c>
      <c r="E102" s="885"/>
      <c r="F102" s="885"/>
    </row>
    <row r="103" spans="2:6">
      <c r="B103" s="2968"/>
      <c r="C103" s="883" t="s">
        <v>967</v>
      </c>
      <c r="D103" s="883" t="s">
        <v>967</v>
      </c>
      <c r="E103" s="885"/>
      <c r="F103" s="885"/>
    </row>
    <row r="104" spans="2:6">
      <c r="B104" s="887" t="s">
        <v>1707</v>
      </c>
      <c r="C104" s="891">
        <f>+C48+D48</f>
        <v>-99196696</v>
      </c>
      <c r="D104" s="891">
        <f>+E48+F48-1</f>
        <v>-106413930</v>
      </c>
      <c r="E104" s="885"/>
      <c r="F104" s="885"/>
    </row>
    <row r="105" spans="2:6">
      <c r="B105" s="887" t="s">
        <v>1699</v>
      </c>
      <c r="C105" s="891">
        <v>1497913</v>
      </c>
      <c r="D105" s="891">
        <v>5184818</v>
      </c>
      <c r="E105" s="885">
        <f>-E107</f>
        <v>0</v>
      </c>
      <c r="F105" s="885">
        <f>-F107</f>
        <v>-3246578</v>
      </c>
    </row>
    <row r="106" spans="2:6">
      <c r="B106" s="887" t="s">
        <v>1693</v>
      </c>
      <c r="C106" s="899">
        <v>3149770</v>
      </c>
      <c r="D106" s="899">
        <v>1032179</v>
      </c>
      <c r="E106" s="885">
        <f>-E107</f>
        <v>0</v>
      </c>
      <c r="F106" s="885">
        <f>-F107</f>
        <v>-3246578</v>
      </c>
    </row>
    <row r="107" spans="2:6">
      <c r="B107" s="889" t="s">
        <v>1708</v>
      </c>
      <c r="C107" s="895">
        <f>+SUM(C104:C106)</f>
        <v>-94549013</v>
      </c>
      <c r="D107" s="895">
        <f>+SUM(D104:D106)</f>
        <v>-100196933</v>
      </c>
      <c r="E107" s="885">
        <f>+C107-Flujo!D66</f>
        <v>0</v>
      </c>
      <c r="F107" s="885">
        <f>+D107-Flujo!E66</f>
        <v>3246578</v>
      </c>
    </row>
    <row r="114" spans="6:10" ht="24.75" customHeight="1">
      <c r="F114" s="2202" t="s">
        <v>2634</v>
      </c>
      <c r="G114" s="2202" t="s">
        <v>2635</v>
      </c>
      <c r="H114" s="2202" t="s">
        <v>2636</v>
      </c>
      <c r="I114" s="2202" t="s">
        <v>2646</v>
      </c>
      <c r="J114" s="2202" t="s">
        <v>2644</v>
      </c>
    </row>
    <row r="115" spans="6:10" ht="15">
      <c r="F115" s="2200" t="s">
        <v>2637</v>
      </c>
      <c r="G115" s="2200" t="s">
        <v>2638</v>
      </c>
      <c r="H115" s="2200" t="s">
        <v>2647</v>
      </c>
      <c r="I115" s="2201" t="s">
        <v>2639</v>
      </c>
      <c r="J115" s="2201" t="s">
        <v>2645</v>
      </c>
    </row>
    <row r="116" spans="6:10" ht="15">
      <c r="F116" s="2200" t="s">
        <v>2637</v>
      </c>
      <c r="G116" s="2200" t="s">
        <v>2640</v>
      </c>
      <c r="H116" s="2200" t="s">
        <v>2647</v>
      </c>
      <c r="I116" s="2201" t="s">
        <v>2641</v>
      </c>
      <c r="J116" s="2201" t="s">
        <v>2645</v>
      </c>
    </row>
    <row r="117" spans="6:10" ht="15">
      <c r="F117" s="2200" t="s">
        <v>2637</v>
      </c>
      <c r="G117" s="2200" t="s">
        <v>2642</v>
      </c>
      <c r="H117" s="2200" t="s">
        <v>2647</v>
      </c>
      <c r="I117" s="2201" t="s">
        <v>2641</v>
      </c>
      <c r="J117" s="2201" t="s">
        <v>2645</v>
      </c>
    </row>
    <row r="118" spans="6:10" ht="15">
      <c r="F118" s="2200" t="s">
        <v>2643</v>
      </c>
      <c r="G118" s="2200" t="s">
        <v>2638</v>
      </c>
      <c r="H118" s="2200" t="s">
        <v>2647</v>
      </c>
      <c r="I118" s="2201" t="s">
        <v>2639</v>
      </c>
      <c r="J118" s="2201" t="s">
        <v>2645</v>
      </c>
    </row>
    <row r="119" spans="6:10" ht="15">
      <c r="F119" s="2200" t="s">
        <v>2643</v>
      </c>
      <c r="G119" s="2200" t="s">
        <v>2643</v>
      </c>
      <c r="H119" s="2200" t="s">
        <v>2647</v>
      </c>
      <c r="I119" s="2201" t="s">
        <v>2641</v>
      </c>
      <c r="J119" s="2201" t="s">
        <v>2645</v>
      </c>
    </row>
  </sheetData>
  <mergeCells count="15">
    <mergeCell ref="E3:F3"/>
    <mergeCell ref="B59:B60"/>
    <mergeCell ref="B51:B52"/>
    <mergeCell ref="E28:F28"/>
    <mergeCell ref="E43:F43"/>
    <mergeCell ref="C28:D28"/>
    <mergeCell ref="C43:D43"/>
    <mergeCell ref="B3:B5"/>
    <mergeCell ref="B28:B30"/>
    <mergeCell ref="B43:B45"/>
    <mergeCell ref="B67:B68"/>
    <mergeCell ref="B86:B87"/>
    <mergeCell ref="B94:B95"/>
    <mergeCell ref="B102:B103"/>
    <mergeCell ref="C3:D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2:P64"/>
  <sheetViews>
    <sheetView showGridLines="0" workbookViewId="0">
      <selection activeCell="F43" sqref="F43"/>
    </sheetView>
  </sheetViews>
  <sheetFormatPr baseColWidth="10" defaultColWidth="11.42578125" defaultRowHeight="12"/>
  <cols>
    <col min="1" max="1" width="10.42578125" style="279" customWidth="1"/>
    <col min="2" max="2" width="57.42578125" style="269" customWidth="1"/>
    <col min="3" max="3" width="7.7109375" style="269" customWidth="1"/>
    <col min="4" max="4" width="17.7109375" style="269" customWidth="1"/>
    <col min="5" max="8" width="16.7109375" style="269" customWidth="1"/>
    <col min="9" max="9" width="15.140625" style="269" customWidth="1"/>
    <col min="10" max="10" width="14.85546875" style="157" customWidth="1"/>
    <col min="11" max="11" width="15.28515625" style="157" customWidth="1"/>
    <col min="12" max="12" width="14.85546875" style="269" customWidth="1"/>
    <col min="13" max="13" width="15.85546875" style="269" customWidth="1"/>
    <col min="14" max="16384" width="11.42578125" style="269"/>
  </cols>
  <sheetData>
    <row r="2" spans="1:13">
      <c r="A2" s="282"/>
      <c r="B2" s="2550" t="s">
        <v>989</v>
      </c>
      <c r="C2" s="2552" t="s">
        <v>966</v>
      </c>
      <c r="D2" s="256">
        <f>+Activo!D2</f>
        <v>45565</v>
      </c>
      <c r="E2" s="256">
        <v>45291</v>
      </c>
      <c r="F2" s="1374"/>
      <c r="G2" s="1374"/>
      <c r="H2" s="1374"/>
      <c r="J2" s="2558" t="s">
        <v>1038</v>
      </c>
      <c r="K2" s="2560" t="s">
        <v>1206</v>
      </c>
    </row>
    <row r="3" spans="1:13" ht="12.75" thickBot="1">
      <c r="B3" s="2551"/>
      <c r="C3" s="2553"/>
      <c r="D3" s="257" t="s">
        <v>967</v>
      </c>
      <c r="E3" s="257" t="s">
        <v>967</v>
      </c>
      <c r="F3" s="2221"/>
      <c r="G3" s="2221"/>
      <c r="H3" s="2221"/>
      <c r="J3" s="2559"/>
      <c r="K3" s="2561"/>
    </row>
    <row r="4" spans="1:13">
      <c r="B4" s="912" t="s">
        <v>990</v>
      </c>
      <c r="C4" s="926"/>
      <c r="D4" s="914"/>
      <c r="E4" s="914"/>
      <c r="F4" s="193"/>
      <c r="G4" s="193"/>
      <c r="H4" s="193"/>
      <c r="J4" s="178"/>
      <c r="K4" s="179"/>
      <c r="L4" s="269">
        <v>-357256</v>
      </c>
    </row>
    <row r="5" spans="1:13">
      <c r="A5" s="279" t="s">
        <v>471</v>
      </c>
      <c r="B5" s="915" t="s">
        <v>991</v>
      </c>
      <c r="C5" s="916">
        <v>17</v>
      </c>
      <c r="D5" s="914">
        <f>-IFERROR(VLOOKUP($A:$A,'Balance Septiembre 2024'!B1:O419,14,0),0)</f>
        <v>89431188</v>
      </c>
      <c r="E5" s="914">
        <f>-IFERROR(VLOOKUP($A:$A,'Bce Diciembre 2023'!$B:$W,14,0),0)</f>
        <v>155416801</v>
      </c>
      <c r="F5" s="193"/>
      <c r="G5" s="193"/>
      <c r="H5" s="193"/>
      <c r="J5" s="180">
        <f>+D5-E5</f>
        <v>-65985613</v>
      </c>
      <c r="K5" s="181">
        <f>+IFERROR((J5/E5),100%)</f>
        <v>-0.42457194187132957</v>
      </c>
      <c r="L5" s="269">
        <v>-8297799</v>
      </c>
      <c r="M5" s="269">
        <f>+'Bce Diciembre 2023'!Z296</f>
        <v>0</v>
      </c>
    </row>
    <row r="6" spans="1:13">
      <c r="A6" s="279" t="s">
        <v>482</v>
      </c>
      <c r="B6" s="915" t="s">
        <v>992</v>
      </c>
      <c r="C6" s="916">
        <v>15</v>
      </c>
      <c r="D6" s="914">
        <f>-IFERROR(VLOOKUP($A:$A,'Balance Septiembre 2024'!B2:O419,14,0),0)</f>
        <v>1755467</v>
      </c>
      <c r="E6" s="914">
        <f>-IFERROR(VLOOKUP($A:$A,'Bce Diciembre 2023'!$B:$W,14,0),0)</f>
        <v>1756478</v>
      </c>
      <c r="F6" s="193"/>
      <c r="G6" s="193"/>
      <c r="H6" s="193"/>
      <c r="I6" s="283"/>
      <c r="J6" s="180">
        <f t="shared" ref="J6:J38" si="0">+D6-E6</f>
        <v>-1011</v>
      </c>
      <c r="K6" s="181">
        <f t="shared" ref="K6:K38" si="1">+IFERROR((J6/E6),100%)</f>
        <v>-5.7558363953320228E-4</v>
      </c>
      <c r="L6" s="269">
        <f>+L5+L4</f>
        <v>-8655055</v>
      </c>
    </row>
    <row r="7" spans="1:13">
      <c r="A7" s="279" t="s">
        <v>485</v>
      </c>
      <c r="B7" s="915" t="s">
        <v>486</v>
      </c>
      <c r="C7" s="916">
        <v>18</v>
      </c>
      <c r="D7" s="914">
        <f>-IFERROR(VLOOKUP($A:$A,'Balance Septiembre 2024'!B3:O419,14,0),0)</f>
        <v>138141927</v>
      </c>
      <c r="E7" s="914">
        <f>-IFERROR(VLOOKUP($A:$A,'Bce Diciembre 2023'!$B:$W,14,0),0)-267072</f>
        <v>177869738</v>
      </c>
      <c r="F7" s="193"/>
      <c r="G7" s="193"/>
      <c r="H7" s="193"/>
      <c r="I7" s="283"/>
      <c r="J7" s="180">
        <f t="shared" si="0"/>
        <v>-39727811</v>
      </c>
      <c r="K7" s="181">
        <f t="shared" si="1"/>
        <v>-0.22335340146506541</v>
      </c>
    </row>
    <row r="8" spans="1:13">
      <c r="A8" s="279" t="s">
        <v>559</v>
      </c>
      <c r="B8" s="915" t="s">
        <v>993</v>
      </c>
      <c r="C8" s="916">
        <v>6</v>
      </c>
      <c r="D8" s="914">
        <f>-IFERROR(VLOOKUP($A:$A,'Balance Septiembre 2024'!B4:O419,14,0),0)</f>
        <v>1217734</v>
      </c>
      <c r="E8" s="914">
        <f>-IFERROR(VLOOKUP($A:$A,'Bce Diciembre 2023'!$B:$W,14,0),0)+267072</f>
        <v>1583500</v>
      </c>
      <c r="F8" s="193"/>
      <c r="G8" s="193"/>
      <c r="H8" s="193"/>
      <c r="J8" s="180">
        <f t="shared" si="0"/>
        <v>-365766</v>
      </c>
      <c r="K8" s="181">
        <f t="shared" si="1"/>
        <v>-0.23098579096937163</v>
      </c>
    </row>
    <row r="9" spans="1:13">
      <c r="A9" s="279" t="s">
        <v>575</v>
      </c>
      <c r="B9" s="915" t="s">
        <v>994</v>
      </c>
      <c r="C9" s="916">
        <v>19</v>
      </c>
      <c r="D9" s="914">
        <f>-IFERROR(VLOOKUP($A:$A,'Balance Septiembre 2024'!B5:O419,14,0),0)</f>
        <v>790902</v>
      </c>
      <c r="E9" s="914">
        <f>-IFERROR(VLOOKUP($A:$A,'Bce Diciembre 2023'!$B:$W,14,0),0)</f>
        <v>735780</v>
      </c>
      <c r="F9" s="193"/>
      <c r="G9" s="193"/>
      <c r="H9" s="193"/>
      <c r="J9" s="180">
        <f t="shared" si="0"/>
        <v>55122</v>
      </c>
      <c r="K9" s="181">
        <f t="shared" si="1"/>
        <v>7.4916415232814157E-2</v>
      </c>
    </row>
    <row r="10" spans="1:13">
      <c r="A10" s="279" t="s">
        <v>579</v>
      </c>
      <c r="B10" s="915" t="s">
        <v>995</v>
      </c>
      <c r="C10" s="916">
        <v>8</v>
      </c>
      <c r="D10" s="914">
        <f>-IFERROR(VLOOKUP($A:$A,'Balance Septiembre 2024'!B6:O419,14,0),0)</f>
        <v>422762</v>
      </c>
      <c r="E10" s="914">
        <f>-IFERROR(VLOOKUP($A:$A,'Bce Diciembre 2023'!$B:$W,14,0),0)</f>
        <v>245000</v>
      </c>
      <c r="F10" s="2503"/>
      <c r="G10" s="2503"/>
      <c r="H10" s="2503"/>
      <c r="I10" s="1654"/>
      <c r="J10" s="180">
        <f t="shared" si="0"/>
        <v>177762</v>
      </c>
      <c r="K10" s="181">
        <f t="shared" si="1"/>
        <v>0.72555918367346939</v>
      </c>
    </row>
    <row r="11" spans="1:13">
      <c r="A11" s="279" t="s">
        <v>592</v>
      </c>
      <c r="B11" s="915" t="s">
        <v>593</v>
      </c>
      <c r="C11" s="916">
        <v>20</v>
      </c>
      <c r="D11" s="914">
        <f>-IFERROR(VLOOKUP($A:$A,'Balance Septiembre 2024'!B7:O419,14,0),0)</f>
        <v>5414499</v>
      </c>
      <c r="E11" s="914">
        <f>-IFERROR(VLOOKUP($A:$A,'Bce Diciembre 2023'!$B:$W,14,0),0)</f>
        <v>5985824</v>
      </c>
      <c r="F11" s="193"/>
      <c r="G11" s="193"/>
      <c r="H11" s="193"/>
      <c r="J11" s="180">
        <f t="shared" si="0"/>
        <v>-571325</v>
      </c>
      <c r="K11" s="181">
        <f t="shared" si="1"/>
        <v>-9.5446341222194309E-2</v>
      </c>
    </row>
    <row r="12" spans="1:13" ht="12.75" thickBot="1">
      <c r="A12" s="279" t="s">
        <v>600</v>
      </c>
      <c r="B12" s="915" t="s">
        <v>996</v>
      </c>
      <c r="C12" s="916">
        <v>21</v>
      </c>
      <c r="D12" s="914">
        <f>-IFERROR(VLOOKUP($A:$A,'Balance Septiembre 2024'!B8:O419,14,0),0)+2</f>
        <v>13524733</v>
      </c>
      <c r="E12" s="914">
        <f>-IFERROR(VLOOKUP($A:$A,'Bce Diciembre 2023'!$B:$W,14,0),0)</f>
        <v>19041225</v>
      </c>
      <c r="F12" s="193"/>
      <c r="G12" s="193"/>
      <c r="H12" s="193"/>
      <c r="J12" s="180">
        <f t="shared" si="0"/>
        <v>-5516492</v>
      </c>
      <c r="K12" s="181">
        <f t="shared" si="1"/>
        <v>-0.28971308306056992</v>
      </c>
    </row>
    <row r="13" spans="1:13" ht="24.75" thickBot="1">
      <c r="B13" s="917" t="s">
        <v>997</v>
      </c>
      <c r="C13" s="918"/>
      <c r="D13" s="919">
        <f>+SUM(D5:D12)</f>
        <v>250699212</v>
      </c>
      <c r="E13" s="919">
        <f>+SUM(E5:E12)</f>
        <v>362634346</v>
      </c>
      <c r="F13" s="2222"/>
      <c r="G13" s="2222"/>
      <c r="H13" s="2222"/>
      <c r="J13" s="182">
        <f t="shared" si="0"/>
        <v>-111935134</v>
      </c>
      <c r="K13" s="171">
        <f t="shared" si="1"/>
        <v>-0.30867217966165839</v>
      </c>
      <c r="M13" s="1019">
        <v>274914554</v>
      </c>
    </row>
    <row r="14" spans="1:13" ht="24.75" hidden="1" thickBot="1">
      <c r="A14" s="279" t="s">
        <v>998</v>
      </c>
      <c r="B14" s="927" t="s">
        <v>999</v>
      </c>
      <c r="C14" s="916"/>
      <c r="D14" s="923">
        <f>+IFERROR(VLOOKUP($A:$A,'Balance Septiembre 2024'!$B:$O,21,0),0)</f>
        <v>0</v>
      </c>
      <c r="E14" s="914">
        <f>-IFERROR(VLOOKUP($A:$A,'Bce Diciembre 2023'!$B:$V,21,0),0)</f>
        <v>0</v>
      </c>
      <c r="F14" s="193"/>
      <c r="G14" s="193"/>
      <c r="H14" s="193"/>
      <c r="J14" s="180">
        <f t="shared" si="0"/>
        <v>0</v>
      </c>
      <c r="K14" s="169">
        <f t="shared" si="1"/>
        <v>1</v>
      </c>
    </row>
    <row r="15" spans="1:13" ht="12.75" thickBot="1">
      <c r="B15" s="925" t="s">
        <v>1000</v>
      </c>
      <c r="C15" s="928"/>
      <c r="D15" s="919">
        <f>+D13+D14</f>
        <v>250699212</v>
      </c>
      <c r="E15" s="919">
        <f>+E13+E14</f>
        <v>362634346</v>
      </c>
      <c r="F15" s="2222"/>
      <c r="G15" s="2222"/>
      <c r="H15" s="2222"/>
      <c r="J15" s="182">
        <f t="shared" si="0"/>
        <v>-111935134</v>
      </c>
      <c r="K15" s="171">
        <f t="shared" si="1"/>
        <v>-0.30867217966165839</v>
      </c>
      <c r="M15" s="269">
        <f>+M13-D13</f>
        <v>24215342</v>
      </c>
    </row>
    <row r="16" spans="1:13">
      <c r="B16" s="912" t="s">
        <v>1001</v>
      </c>
      <c r="C16" s="926"/>
      <c r="D16" s="914"/>
      <c r="E16" s="914"/>
      <c r="F16" s="193"/>
      <c r="G16" s="193"/>
      <c r="H16" s="193"/>
      <c r="J16" s="183"/>
      <c r="K16" s="184"/>
      <c r="L16" s="269">
        <f>+L4</f>
        <v>-357256</v>
      </c>
    </row>
    <row r="17" spans="1:16">
      <c r="A17" s="279" t="s">
        <v>622</v>
      </c>
      <c r="B17" s="915" t="s">
        <v>1002</v>
      </c>
      <c r="C17" s="916">
        <v>17</v>
      </c>
      <c r="D17" s="914">
        <f>-IFERROR(VLOOKUP($A:$A,'Balance Septiembre 2024'!B13:O420,14,0),0)</f>
        <v>1230124282</v>
      </c>
      <c r="E17" s="914">
        <f>-IFERROR(VLOOKUP($A:$A,'Bce Diciembre 2023'!$B:$W,14,0),0)</f>
        <v>1125060897</v>
      </c>
      <c r="F17" s="193"/>
      <c r="G17" s="193"/>
      <c r="H17" s="193"/>
      <c r="J17" s="180">
        <f t="shared" si="0"/>
        <v>105063385</v>
      </c>
      <c r="K17" s="181">
        <f t="shared" si="1"/>
        <v>9.3384620583786937E-2</v>
      </c>
      <c r="L17" s="269">
        <v>-8297799</v>
      </c>
    </row>
    <row r="18" spans="1:16">
      <c r="A18" s="279" t="s">
        <v>632</v>
      </c>
      <c r="B18" s="915" t="s">
        <v>992</v>
      </c>
      <c r="C18" s="916">
        <v>15</v>
      </c>
      <c r="D18" s="914">
        <f>-IFERROR(VLOOKUP($A:$A,'Balance Septiembre 2024'!B14:O421,14,0),0)</f>
        <v>2291022</v>
      </c>
      <c r="E18" s="914">
        <f>-IFERROR(VLOOKUP($A:$A,'Bce Diciembre 2023'!$B:$W,14,0),0)</f>
        <v>2762179</v>
      </c>
      <c r="F18" s="193"/>
      <c r="G18" s="193"/>
      <c r="H18" s="193"/>
      <c r="J18" s="180">
        <f t="shared" si="0"/>
        <v>-471157</v>
      </c>
      <c r="K18" s="181">
        <f t="shared" si="1"/>
        <v>-0.17057439072558295</v>
      </c>
      <c r="L18" s="269">
        <f>+L17+L16</f>
        <v>-8655055</v>
      </c>
    </row>
    <row r="19" spans="1:16">
      <c r="A19" s="279" t="s">
        <v>635</v>
      </c>
      <c r="B19" s="915" t="s">
        <v>1003</v>
      </c>
      <c r="C19" s="916">
        <v>18</v>
      </c>
      <c r="D19" s="914">
        <f>-IFERROR(VLOOKUP($A:$A,'Balance Septiembre 2024'!B15:O422,14,0),0)</f>
        <v>1386972</v>
      </c>
      <c r="E19" s="914">
        <f>-IFERROR(VLOOKUP($A:$A,'Bce Diciembre 2023'!$B:$W,14,0),0)</f>
        <v>1181871</v>
      </c>
      <c r="F19" s="193"/>
      <c r="G19" s="193"/>
      <c r="H19" s="193"/>
      <c r="J19" s="180">
        <f t="shared" si="0"/>
        <v>205101</v>
      </c>
      <c r="K19" s="181">
        <f t="shared" si="1"/>
        <v>0.17353924413070462</v>
      </c>
    </row>
    <row r="20" spans="1:16" ht="13.9" hidden="1" customHeight="1">
      <c r="A20" s="279" t="s">
        <v>641</v>
      </c>
      <c r="B20" s="915" t="s">
        <v>993</v>
      </c>
      <c r="C20" s="916"/>
      <c r="D20" s="914">
        <f>-IFERROR(VLOOKUP($A:$A,'Balance Septiembre 2024'!B16:O423,14,0),0)</f>
        <v>0</v>
      </c>
      <c r="E20" s="914">
        <f>-IFERROR(VLOOKUP($A:$A,'Bce Diciembre 2023'!$B:$W,14,0),0)</f>
        <v>0</v>
      </c>
      <c r="F20" s="193"/>
      <c r="G20" s="193"/>
      <c r="H20" s="193"/>
      <c r="J20" s="180">
        <f t="shared" si="0"/>
        <v>0</v>
      </c>
      <c r="K20" s="181">
        <f t="shared" si="1"/>
        <v>1</v>
      </c>
    </row>
    <row r="21" spans="1:16">
      <c r="A21" s="279" t="s">
        <v>644</v>
      </c>
      <c r="B21" s="915" t="s">
        <v>994</v>
      </c>
      <c r="C21" s="916">
        <v>19</v>
      </c>
      <c r="D21" s="914">
        <f>-IFERROR(VLOOKUP($A:$A,'Balance Septiembre 2024'!B17:O424,14,0),0)</f>
        <v>1881981</v>
      </c>
      <c r="E21" s="914">
        <f>-IFERROR(VLOOKUP($A:$A,'Bce Diciembre 2023'!$B:$W,14,0),0)</f>
        <v>1823379</v>
      </c>
      <c r="F21" s="193"/>
      <c r="G21" s="193"/>
      <c r="H21" s="193"/>
      <c r="J21" s="180">
        <f t="shared" si="0"/>
        <v>58602</v>
      </c>
      <c r="K21" s="181">
        <f t="shared" si="1"/>
        <v>3.2139231613394693E-2</v>
      </c>
    </row>
    <row r="22" spans="1:16">
      <c r="A22" s="279" t="s">
        <v>650</v>
      </c>
      <c r="B22" s="915" t="s">
        <v>651</v>
      </c>
      <c r="C22" s="916">
        <v>16</v>
      </c>
      <c r="D22" s="2499">
        <v>58746266</v>
      </c>
      <c r="E22" s="914">
        <f>-IFERROR(VLOOKUP($A:$A,'Bce Diciembre 2023'!$B:$W,14,0),0)</f>
        <v>15207944</v>
      </c>
      <c r="F22" s="193">
        <f>+D22-[52]Pasivo!D22</f>
        <v>43693068</v>
      </c>
      <c r="G22" s="193"/>
      <c r="H22" s="193"/>
      <c r="J22" s="180">
        <f t="shared" si="0"/>
        <v>43538322</v>
      </c>
      <c r="K22" s="181">
        <f t="shared" si="1"/>
        <v>2.8628670647393233</v>
      </c>
    </row>
    <row r="23" spans="1:16">
      <c r="A23" s="279" t="s">
        <v>657</v>
      </c>
      <c r="B23" s="915" t="s">
        <v>658</v>
      </c>
      <c r="C23" s="916">
        <v>20</v>
      </c>
      <c r="D23" s="914">
        <f>-IFERROR(VLOOKUP($A:$A,'Balance Septiembre 2024'!B19:O426,14,0),0)</f>
        <v>22906413</v>
      </c>
      <c r="E23" s="914">
        <f>-IFERROR(VLOOKUP($A:$A,'Bce Diciembre 2023'!$B:$W,14,0),0)</f>
        <v>22322555</v>
      </c>
      <c r="F23" s="193"/>
      <c r="G23" s="193"/>
      <c r="H23" s="193"/>
      <c r="J23" s="180">
        <f t="shared" si="0"/>
        <v>583858</v>
      </c>
      <c r="K23" s="181">
        <f t="shared" si="1"/>
        <v>2.6155518487915027E-2</v>
      </c>
    </row>
    <row r="24" spans="1:16" ht="12.75" thickBot="1">
      <c r="A24" s="279" t="s">
        <v>665</v>
      </c>
      <c r="B24" s="915" t="s">
        <v>996</v>
      </c>
      <c r="C24" s="916">
        <v>21</v>
      </c>
      <c r="D24" s="914">
        <f>-IFERROR(VLOOKUP($A:$A,'Balance Septiembre 2024'!B20:O427,14,0),0)</f>
        <v>7923297</v>
      </c>
      <c r="E24" s="914">
        <f>-IFERROR(VLOOKUP($A:$A,'Bce Diciembre 2023'!$B:$W,14,0),0)-3</f>
        <v>7454642</v>
      </c>
      <c r="F24" s="193"/>
      <c r="G24" s="193"/>
      <c r="H24" s="193"/>
      <c r="J24" s="180">
        <f t="shared" si="0"/>
        <v>468655</v>
      </c>
      <c r="K24" s="181">
        <f t="shared" si="1"/>
        <v>6.2867539447233015E-2</v>
      </c>
    </row>
    <row r="25" spans="1:16" ht="12.75" thickBot="1">
      <c r="B25" s="925" t="s">
        <v>1004</v>
      </c>
      <c r="C25" s="928"/>
      <c r="D25" s="919">
        <f>+SUM(D17:D24)</f>
        <v>1325260233</v>
      </c>
      <c r="E25" s="919">
        <f>+SUM(E17:E24)</f>
        <v>1175813467</v>
      </c>
      <c r="F25" s="2222"/>
      <c r="G25" s="2222"/>
      <c r="H25" s="2222"/>
      <c r="J25" s="182">
        <f t="shared" si="0"/>
        <v>149446766</v>
      </c>
      <c r="K25" s="171">
        <f t="shared" si="1"/>
        <v>0.12710074360799953</v>
      </c>
    </row>
    <row r="26" spans="1:16" ht="12.75" thickBot="1">
      <c r="B26" s="915"/>
      <c r="C26" s="916"/>
      <c r="D26" s="914"/>
      <c r="E26" s="914"/>
      <c r="F26" s="193"/>
      <c r="G26" s="193"/>
      <c r="H26" s="193"/>
      <c r="J26" s="180"/>
      <c r="K26" s="181"/>
    </row>
    <row r="27" spans="1:16" ht="12.75" thickBot="1">
      <c r="B27" s="929" t="s">
        <v>1005</v>
      </c>
      <c r="C27" s="928"/>
      <c r="D27" s="919">
        <f>+D15+D25</f>
        <v>1575959445</v>
      </c>
      <c r="E27" s="919">
        <f>+E15+E25</f>
        <v>1538447813</v>
      </c>
      <c r="F27" s="2222"/>
      <c r="G27" s="2222"/>
      <c r="H27" s="2222"/>
      <c r="I27" s="1271"/>
      <c r="J27" s="182">
        <f t="shared" si="0"/>
        <v>37511632</v>
      </c>
      <c r="K27" s="171">
        <f t="shared" si="1"/>
        <v>2.4382778332176031E-2</v>
      </c>
      <c r="O27" s="269" t="s">
        <v>2061</v>
      </c>
    </row>
    <row r="28" spans="1:16" ht="12.75" thickBot="1">
      <c r="B28" s="912" t="s">
        <v>1006</v>
      </c>
      <c r="C28" s="916"/>
      <c r="D28" s="914"/>
      <c r="E28" s="914"/>
      <c r="F28" s="193"/>
      <c r="G28" s="193"/>
      <c r="H28" s="193"/>
      <c r="I28" s="1271"/>
      <c r="J28" s="180"/>
      <c r="K28" s="181"/>
      <c r="O28" s="269" t="s">
        <v>2446</v>
      </c>
      <c r="P28" s="269" t="s">
        <v>2430</v>
      </c>
    </row>
    <row r="29" spans="1:16">
      <c r="A29" s="279" t="s">
        <v>675</v>
      </c>
      <c r="B29" s="915" t="s">
        <v>676</v>
      </c>
      <c r="C29" s="916">
        <v>22</v>
      </c>
      <c r="D29" s="914">
        <f>-IFERROR(VLOOKUP($A:$A,'Balance Septiembre 2024'!B25:O432,14,0),0)</f>
        <v>468358402</v>
      </c>
      <c r="E29" s="914">
        <v>468358402</v>
      </c>
      <c r="F29" s="193"/>
      <c r="G29" s="193"/>
      <c r="H29" s="193"/>
      <c r="I29" s="269">
        <f>+I30-E30</f>
        <v>15586799.118950993</v>
      </c>
      <c r="J29" s="180">
        <f>+D29-E29</f>
        <v>0</v>
      </c>
      <c r="K29" s="181">
        <f>+IFERROR((J29/E29),100%)</f>
        <v>0</v>
      </c>
      <c r="L29" s="269">
        <v>468358402</v>
      </c>
      <c r="M29" s="269">
        <f>+L29-D29</f>
        <v>0</v>
      </c>
    </row>
    <row r="30" spans="1:16">
      <c r="A30" s="279" t="s">
        <v>679</v>
      </c>
      <c r="B30" s="915" t="s">
        <v>680</v>
      </c>
      <c r="C30" s="916">
        <v>22</v>
      </c>
      <c r="D30" s="1637">
        <f>+'Cambio Patrimonio'!G12</f>
        <v>205363086.88104901</v>
      </c>
      <c r="E30" s="914">
        <v>203895643.88104901</v>
      </c>
      <c r="F30" s="193"/>
      <c r="G30" s="193"/>
      <c r="H30" s="193"/>
      <c r="I30" s="269">
        <v>219482443</v>
      </c>
      <c r="J30" s="180">
        <f t="shared" si="0"/>
        <v>1467443</v>
      </c>
      <c r="K30" s="181">
        <f t="shared" si="1"/>
        <v>7.197029676887525E-3</v>
      </c>
      <c r="L30" s="269">
        <v>203895643.88104901</v>
      </c>
      <c r="M30" s="269">
        <f t="shared" ref="M30:M36" si="2">+L30-D30</f>
        <v>-1467443</v>
      </c>
      <c r="O30" s="269">
        <f>+P30</f>
        <v>3448615.2075228002</v>
      </c>
      <c r="P30" s="269">
        <f>6883142*0.5010234</f>
        <v>3448615.2075228002</v>
      </c>
    </row>
    <row r="31" spans="1:16" hidden="1">
      <c r="A31" s="279" t="s">
        <v>695</v>
      </c>
      <c r="B31" s="915" t="s">
        <v>696</v>
      </c>
      <c r="C31" s="916">
        <v>21</v>
      </c>
      <c r="D31" s="1637">
        <f>-IFERROR(VLOOKUP($A:$A,'Bce Diciembre 2023'!$B:$W,22,0),0)</f>
        <v>0</v>
      </c>
      <c r="E31" s="914">
        <v>0</v>
      </c>
      <c r="F31" s="193"/>
      <c r="G31" s="193"/>
      <c r="H31" s="193"/>
      <c r="J31" s="180">
        <f t="shared" si="0"/>
        <v>0</v>
      </c>
      <c r="K31" s="181">
        <f t="shared" si="1"/>
        <v>1</v>
      </c>
      <c r="L31" s="269">
        <v>0</v>
      </c>
      <c r="M31" s="269">
        <f t="shared" si="2"/>
        <v>0</v>
      </c>
    </row>
    <row r="32" spans="1:16">
      <c r="A32" s="279" t="s">
        <v>699</v>
      </c>
      <c r="B32" s="915" t="s">
        <v>700</v>
      </c>
      <c r="C32" s="916">
        <v>22</v>
      </c>
      <c r="D32" s="1637">
        <f>+'Cambio Patrimonio'!F12</f>
        <v>-37268415</v>
      </c>
      <c r="E32" s="914">
        <v>-37268415</v>
      </c>
      <c r="F32" s="193"/>
      <c r="G32" s="193"/>
      <c r="H32" s="193"/>
      <c r="J32" s="180">
        <f t="shared" si="0"/>
        <v>0</v>
      </c>
      <c r="K32" s="181">
        <f t="shared" si="1"/>
        <v>0</v>
      </c>
      <c r="L32" s="269">
        <v>-37268415</v>
      </c>
      <c r="M32" s="269">
        <f t="shared" si="2"/>
        <v>0</v>
      </c>
    </row>
    <row r="33" spans="1:16">
      <c r="A33" s="279" t="s">
        <v>1007</v>
      </c>
      <c r="B33" s="915" t="s">
        <v>1007</v>
      </c>
      <c r="C33" s="916">
        <v>22</v>
      </c>
      <c r="D33" s="2499">
        <v>221991660.9200604</v>
      </c>
      <c r="E33" s="914">
        <v>80864058.224631608</v>
      </c>
      <c r="F33" s="193">
        <f>+D33-[52]Pasivo!D33</f>
        <v>142816650</v>
      </c>
      <c r="G33" s="193"/>
      <c r="H33" s="193"/>
      <c r="I33" s="269">
        <f>+E33-D33</f>
        <v>-141127602.69542879</v>
      </c>
      <c r="J33" s="180">
        <f t="shared" si="0"/>
        <v>141127602.69542879</v>
      </c>
      <c r="K33" s="181">
        <f t="shared" si="1"/>
        <v>1.7452451162343543</v>
      </c>
      <c r="L33" s="269">
        <v>80864058.224631608</v>
      </c>
      <c r="M33" s="269">
        <f t="shared" si="2"/>
        <v>-141127602.69542879</v>
      </c>
      <c r="O33" s="269">
        <f>-O30</f>
        <v>-3448615.2075228002</v>
      </c>
      <c r="P33" s="269">
        <f>-P30</f>
        <v>-3448615.2075228002</v>
      </c>
    </row>
    <row r="34" spans="1:16">
      <c r="B34" s="930" t="s">
        <v>1008</v>
      </c>
      <c r="C34" s="916"/>
      <c r="D34" s="1638">
        <f>+SUM(D29:D33)</f>
        <v>858444734.80110943</v>
      </c>
      <c r="E34" s="924">
        <f>+SUM(E29:E33)</f>
        <v>715849689.1056807</v>
      </c>
      <c r="F34" s="195"/>
      <c r="G34" s="195"/>
      <c r="H34" s="195"/>
      <c r="J34" s="180">
        <f t="shared" si="0"/>
        <v>142595045.69542873</v>
      </c>
      <c r="K34" s="181">
        <f t="shared" si="1"/>
        <v>0.19919690944278312</v>
      </c>
      <c r="L34" s="269">
        <v>715849689.1056807</v>
      </c>
      <c r="M34" s="269">
        <f t="shared" si="2"/>
        <v>-142595045.69542873</v>
      </c>
    </row>
    <row r="35" spans="1:16" ht="12.75" thickBot="1">
      <c r="A35" s="279" t="s">
        <v>705</v>
      </c>
      <c r="B35" s="915" t="s">
        <v>706</v>
      </c>
      <c r="C35" s="916">
        <v>23</v>
      </c>
      <c r="D35" s="2499">
        <f>+B48</f>
        <v>584160472.85245204</v>
      </c>
      <c r="E35" s="914">
        <v>442178569</v>
      </c>
      <c r="F35" s="193">
        <f>+D35-[52]Pasivo!D35</f>
        <v>142233209.85245204</v>
      </c>
      <c r="G35" s="193"/>
      <c r="H35" s="193"/>
      <c r="J35" s="185">
        <f t="shared" si="0"/>
        <v>141981903.85245204</v>
      </c>
      <c r="K35" s="186">
        <f t="shared" si="1"/>
        <v>0.32109630318255439</v>
      </c>
      <c r="L35" s="269">
        <v>442178569</v>
      </c>
      <c r="M35" s="269">
        <f t="shared" si="2"/>
        <v>-141981903.85245204</v>
      </c>
    </row>
    <row r="36" spans="1:16" ht="12.75" thickBot="1">
      <c r="B36" s="925" t="s">
        <v>1009</v>
      </c>
      <c r="C36" s="931"/>
      <c r="D36" s="919">
        <f>+D34+D35</f>
        <v>1442605207.6535616</v>
      </c>
      <c r="E36" s="1896">
        <f>+E34+E35</f>
        <v>1158028258.1056807</v>
      </c>
      <c r="F36" s="2222">
        <f>SUM(F21:F35)</f>
        <v>328742927.85245204</v>
      </c>
      <c r="G36" s="2222">
        <f>+G33+G22</f>
        <v>0</v>
      </c>
      <c r="H36" s="2222"/>
      <c r="J36" s="182">
        <f t="shared" si="0"/>
        <v>284576949.54788089</v>
      </c>
      <c r="K36" s="171">
        <f t="shared" si="1"/>
        <v>0.24574266435725495</v>
      </c>
      <c r="L36" s="269">
        <v>1158028258.1056807</v>
      </c>
      <c r="M36" s="269">
        <f t="shared" si="2"/>
        <v>-284576949.54788089</v>
      </c>
    </row>
    <row r="37" spans="1:16" ht="12.75" thickBot="1">
      <c r="B37" s="260"/>
      <c r="C37" s="261"/>
      <c r="D37" s="263"/>
      <c r="E37" s="263"/>
      <c r="F37" s="193"/>
      <c r="G37" s="193"/>
      <c r="H37" s="193"/>
      <c r="J37" s="185"/>
      <c r="K37" s="186"/>
    </row>
    <row r="38" spans="1:16" ht="12.75" thickBot="1">
      <c r="B38" s="271" t="s">
        <v>1010</v>
      </c>
      <c r="C38" s="270"/>
      <c r="D38" s="259">
        <f>+D27+D36</f>
        <v>3018564652.6535616</v>
      </c>
      <c r="E38" s="259">
        <f>+E27+E36</f>
        <v>2696476071.1056805</v>
      </c>
      <c r="F38" s="2222">
        <f>+F36-Activo!F26</f>
        <v>-0.14754796028137207</v>
      </c>
      <c r="G38" s="2222"/>
      <c r="H38" s="2222"/>
      <c r="J38" s="187">
        <f t="shared" si="0"/>
        <v>322088581.54788113</v>
      </c>
      <c r="K38" s="177">
        <f t="shared" si="1"/>
        <v>0.11944796580961679</v>
      </c>
    </row>
    <row r="39" spans="1:16" ht="12.75" thickTop="1">
      <c r="D39" s="273"/>
      <c r="E39" s="273"/>
      <c r="F39" s="273"/>
      <c r="G39" s="273"/>
      <c r="H39" s="273"/>
      <c r="J39" s="280"/>
      <c r="K39" s="281"/>
    </row>
    <row r="40" spans="1:16" s="274" customFormat="1">
      <c r="A40" s="284"/>
      <c r="D40" s="275">
        <f>+D38-Activo!D28</f>
        <v>-0.34643840789794922</v>
      </c>
      <c r="E40" s="275">
        <f>+E38-Activo!E28</f>
        <v>0.10568046569824219</v>
      </c>
      <c r="F40" s="275"/>
      <c r="G40" s="275">
        <f>+D35-D40</f>
        <v>584160473.19889045</v>
      </c>
      <c r="H40" s="275"/>
      <c r="J40" s="280"/>
      <c r="K40" s="281"/>
    </row>
    <row r="41" spans="1:16">
      <c r="D41" s="276"/>
      <c r="E41" s="276"/>
      <c r="F41" s="276"/>
      <c r="G41" s="276"/>
      <c r="H41" s="276"/>
    </row>
    <row r="42" spans="1:16">
      <c r="D42" s="277">
        <f>+'Bce Diciembre 2023'!W422</f>
        <v>0</v>
      </c>
      <c r="E42" s="277"/>
      <c r="F42" s="277"/>
      <c r="G42" s="277"/>
      <c r="H42" s="277"/>
    </row>
    <row r="43" spans="1:16">
      <c r="D43" s="278"/>
    </row>
    <row r="44" spans="1:16">
      <c r="B44" s="2500">
        <v>1170649938</v>
      </c>
      <c r="D44" s="226">
        <v>-710396828</v>
      </c>
    </row>
    <row r="45" spans="1:16">
      <c r="B45" s="1550">
        <v>0.49897659999999999</v>
      </c>
      <c r="D45" s="269">
        <f>+D44+D34</f>
        <v>148047906.80110943</v>
      </c>
      <c r="I45" s="269">
        <v>65277258</v>
      </c>
    </row>
    <row r="46" spans="1:16">
      <c r="B46" s="269">
        <f>+B44*B45</f>
        <v>584126925.85345078</v>
      </c>
      <c r="I46" s="2209">
        <v>468358401</v>
      </c>
    </row>
    <row r="47" spans="1:16">
      <c r="B47" s="269">
        <f>+'Balance Septiembre 2024'!L423/1000</f>
        <v>33546.999001220705</v>
      </c>
      <c r="I47" s="269">
        <v>219482443</v>
      </c>
    </row>
    <row r="48" spans="1:16">
      <c r="B48" s="2523">
        <f>+B47+B46</f>
        <v>584160472.85245204</v>
      </c>
      <c r="I48" s="2209">
        <v>-37268415</v>
      </c>
    </row>
    <row r="49" spans="2:10">
      <c r="B49" s="2519">
        <v>161397766</v>
      </c>
      <c r="I49" s="269">
        <f>SUM(I45:I48)</f>
        <v>715849687</v>
      </c>
      <c r="J49" s="209">
        <f>+I49-E34</f>
        <v>-2.1056807041168213</v>
      </c>
    </row>
    <row r="50" spans="2:10">
      <c r="B50" s="269">
        <f>+B49*B45</f>
        <v>80533708.526275605</v>
      </c>
      <c r="C50" s="269">
        <f>+B50-E33</f>
        <v>-330349.69835600257</v>
      </c>
    </row>
    <row r="51" spans="2:10">
      <c r="B51" s="2500"/>
    </row>
    <row r="52" spans="2:10">
      <c r="B52" s="2520">
        <v>443076432</v>
      </c>
    </row>
    <row r="53" spans="2:10" ht="15">
      <c r="B53" s="2500">
        <f>+B52*B45</f>
        <v>221084771.5794912</v>
      </c>
      <c r="C53" s="269">
        <f>+B53-D33</f>
        <v>-906889.34056919813</v>
      </c>
      <c r="I53" s="1195">
        <v>80399430</v>
      </c>
    </row>
    <row r="54" spans="2:10" ht="15">
      <c r="I54" s="1195">
        <v>78730413</v>
      </c>
    </row>
    <row r="55" spans="2:10">
      <c r="I55" s="269">
        <f>+I53-I54</f>
        <v>1669017</v>
      </c>
    </row>
    <row r="62" spans="2:10">
      <c r="D62" s="2342">
        <v>2706544976</v>
      </c>
    </row>
    <row r="63" spans="2:10">
      <c r="D63" s="269">
        <v>2706544976.1855597</v>
      </c>
    </row>
    <row r="64" spans="2:10">
      <c r="D64" s="269">
        <f>+D63-D62</f>
        <v>0.18555974960327148</v>
      </c>
    </row>
  </sheetData>
  <mergeCells count="4">
    <mergeCell ref="B2:B3"/>
    <mergeCell ref="C2:C3"/>
    <mergeCell ref="J2:J3"/>
    <mergeCell ref="K2:K3"/>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67ED03"/>
  </sheetPr>
  <dimension ref="A2:M8"/>
  <sheetViews>
    <sheetView showGridLines="0" topLeftCell="B2" workbookViewId="0">
      <selection activeCell="D8" sqref="D8"/>
    </sheetView>
  </sheetViews>
  <sheetFormatPr baseColWidth="10" defaultColWidth="0" defaultRowHeight="12" zeroHeight="1"/>
  <cols>
    <col min="1" max="1" width="8.85546875" style="157" customWidth="1"/>
    <col min="2" max="2" width="64.7109375" style="157" customWidth="1"/>
    <col min="3" max="3" width="4.7109375" style="157" customWidth="1"/>
    <col min="4" max="4" width="17.7109375" style="157" customWidth="1"/>
    <col min="5" max="5" width="16.7109375" style="157" customWidth="1"/>
    <col min="6" max="6" width="15.140625" style="157" customWidth="1"/>
    <col min="7" max="7" width="14.85546875" style="157" customWidth="1"/>
    <col min="8" max="8" width="15.28515625" style="157" customWidth="1"/>
    <col min="9" max="9" width="14.85546875" style="157" customWidth="1"/>
    <col min="10" max="11" width="8.85546875" style="157" customWidth="1"/>
    <col min="12" max="13" width="0" style="157" hidden="1" customWidth="1"/>
    <col min="14" max="16384" width="8.85546875" style="157" hidden="1"/>
  </cols>
  <sheetData>
    <row r="2" spans="2:7" s="188" customFormat="1" ht="24">
      <c r="B2" s="902" t="s">
        <v>1156</v>
      </c>
      <c r="C2" s="902"/>
      <c r="D2" s="903">
        <f>+'N28 Rdo. Unid. Reajuste'!C4</f>
        <v>45565</v>
      </c>
      <c r="E2" s="903">
        <f>+'N28 Rdo. Unid. Reajuste'!D4</f>
        <v>45199</v>
      </c>
      <c r="F2" s="904" t="str">
        <f>+'N28 Rdo. Unid. Reajuste'!E4</f>
        <v>01-07-2024
30-09-2024</v>
      </c>
      <c r="G2" s="904" t="s">
        <v>2049</v>
      </c>
    </row>
    <row r="3" spans="2:7" s="188" customFormat="1" ht="24">
      <c r="B3" s="909" t="s">
        <v>1157</v>
      </c>
      <c r="C3" s="910" t="s">
        <v>967</v>
      </c>
      <c r="D3" s="911">
        <f>+Resultado!D24</f>
        <v>44329454</v>
      </c>
      <c r="E3" s="911">
        <f>+Resultado!E24</f>
        <v>47001310</v>
      </c>
      <c r="F3" s="911">
        <f>+Resultado!F24</f>
        <v>7097925</v>
      </c>
      <c r="G3" s="911">
        <f>+Resultado!G24</f>
        <v>10468992</v>
      </c>
    </row>
    <row r="4" spans="2:7" s="188" customFormat="1">
      <c r="B4" s="909" t="s">
        <v>1158</v>
      </c>
      <c r="C4" s="910" t="s">
        <v>967</v>
      </c>
      <c r="D4" s="911">
        <f>+D3</f>
        <v>44329454</v>
      </c>
      <c r="E4" s="911">
        <f>+E3</f>
        <v>47001310</v>
      </c>
      <c r="F4" s="911">
        <f>+F3</f>
        <v>7097925</v>
      </c>
      <c r="G4" s="911">
        <f>+G3</f>
        <v>10468992</v>
      </c>
    </row>
    <row r="5" spans="2:7" s="188" customFormat="1">
      <c r="B5" s="909" t="s">
        <v>1159</v>
      </c>
      <c r="C5" s="910"/>
      <c r="D5" s="911">
        <f>+E5</f>
        <v>1000000000</v>
      </c>
      <c r="E5" s="911">
        <v>1000000000</v>
      </c>
      <c r="F5" s="911">
        <v>1000000000</v>
      </c>
      <c r="G5" s="911">
        <v>1000000000</v>
      </c>
    </row>
    <row r="6" spans="2:7" s="188" customFormat="1">
      <c r="B6" s="905" t="s">
        <v>1156</v>
      </c>
      <c r="C6" s="906" t="s">
        <v>1160</v>
      </c>
      <c r="D6" s="907">
        <f>+D4/D5*1000</f>
        <v>44.329453999999998</v>
      </c>
      <c r="E6" s="907">
        <f>+E4/E5*1000</f>
        <v>47.001309999999997</v>
      </c>
      <c r="F6" s="907">
        <f>+F4/F5*1000</f>
        <v>7.097925</v>
      </c>
      <c r="G6" s="907">
        <f>+G4/G5*1000</f>
        <v>10.468992</v>
      </c>
    </row>
    <row r="7" spans="2:7"/>
    <row r="8" spans="2:7">
      <c r="B8" s="242" t="s">
        <v>1110</v>
      </c>
      <c r="C8" s="242"/>
      <c r="D8" s="908">
        <f>+D6-Resultado!D29</f>
        <v>0</v>
      </c>
      <c r="E8" s="908">
        <f>+E6-Resultado!E29</f>
        <v>0</v>
      </c>
      <c r="F8" s="908">
        <f>+F6-Resultado!F29</f>
        <v>0</v>
      </c>
      <c r="G8" s="908">
        <f>+G6-Resultado!G29</f>
        <v>0</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sheetPr>
  <dimension ref="C1:P31"/>
  <sheetViews>
    <sheetView showGridLines="0" topLeftCell="E19" workbookViewId="0">
      <selection activeCell="O30" sqref="O30"/>
    </sheetView>
  </sheetViews>
  <sheetFormatPr baseColWidth="10" defaultColWidth="44" defaultRowHeight="12" zeroHeight="1"/>
  <cols>
    <col min="1" max="1" width="3" style="156" customWidth="1"/>
    <col min="2" max="2" width="3.7109375" style="156" bestFit="1" customWidth="1"/>
    <col min="3" max="3" width="34.7109375" style="156" customWidth="1"/>
    <col min="4" max="5" width="12.28515625" style="156" customWidth="1"/>
    <col min="6" max="6" width="12.28515625" style="2377" customWidth="1"/>
    <col min="7" max="9" width="12.28515625" style="156" customWidth="1"/>
    <col min="10" max="10" width="10.85546875" style="1196" customWidth="1"/>
    <col min="11" max="11" width="33.140625" style="156" customWidth="1"/>
    <col min="12" max="14" width="15.85546875" style="156" customWidth="1"/>
    <col min="15" max="15" width="15.42578125" style="156" customWidth="1"/>
    <col min="16" max="16" width="16.5703125" style="156" customWidth="1"/>
    <col min="17" max="16384" width="44" style="156"/>
  </cols>
  <sheetData>
    <row r="1" spans="3:16" hidden="1">
      <c r="F1" s="156"/>
    </row>
    <row r="2" spans="3:16" ht="34.5" customHeight="1">
      <c r="C2" s="1197">
        <f>+Activo!D2</f>
        <v>45565</v>
      </c>
      <c r="D2" s="1198" t="s">
        <v>1589</v>
      </c>
      <c r="E2" s="1198" t="s">
        <v>1590</v>
      </c>
      <c r="F2" s="1198" t="s">
        <v>1591</v>
      </c>
      <c r="G2" s="1198" t="s">
        <v>1592</v>
      </c>
      <c r="H2" s="1199" t="s">
        <v>1571</v>
      </c>
      <c r="I2" s="1200"/>
      <c r="J2" s="1200"/>
      <c r="K2" s="1197">
        <f>+Resultado!D2</f>
        <v>45565</v>
      </c>
      <c r="L2" s="1198" t="s">
        <v>2614</v>
      </c>
      <c r="M2" s="1198" t="s">
        <v>2668</v>
      </c>
      <c r="N2" s="1198" t="s">
        <v>2669</v>
      </c>
      <c r="O2" s="1199" t="s">
        <v>2220</v>
      </c>
      <c r="P2" s="2211" t="s">
        <v>1896</v>
      </c>
    </row>
    <row r="3" spans="3:16" ht="17.25" customHeight="1">
      <c r="C3" s="1201" t="s">
        <v>1593</v>
      </c>
      <c r="D3" s="1202" t="s">
        <v>967</v>
      </c>
      <c r="E3" s="1202" t="s">
        <v>967</v>
      </c>
      <c r="F3" s="1202" t="s">
        <v>967</v>
      </c>
      <c r="G3" s="1202" t="s">
        <v>967</v>
      </c>
      <c r="H3" s="1203" t="s">
        <v>967</v>
      </c>
      <c r="I3" s="1200"/>
      <c r="J3" s="1200"/>
      <c r="K3" s="1201" t="s">
        <v>1593</v>
      </c>
      <c r="L3" s="1202" t="s">
        <v>967</v>
      </c>
      <c r="M3" s="1202" t="s">
        <v>967</v>
      </c>
      <c r="N3" s="1202" t="s">
        <v>967</v>
      </c>
      <c r="O3" s="1203" t="s">
        <v>967</v>
      </c>
      <c r="P3" s="2211" t="s">
        <v>967</v>
      </c>
    </row>
    <row r="4" spans="3:16" ht="17.25" customHeight="1">
      <c r="C4" s="1204" t="s">
        <v>1259</v>
      </c>
      <c r="D4" s="1205">
        <v>214496449</v>
      </c>
      <c r="E4" s="1205">
        <f>2091047803+[44]Hoja1!$O$2-[44]Hoja1!$P$2</f>
        <v>2257802348</v>
      </c>
      <c r="F4" s="1205">
        <v>206835392</v>
      </c>
      <c r="G4" s="1205">
        <f>1213108782</f>
        <v>1213108782</v>
      </c>
      <c r="H4" s="1205">
        <f>885600078+[44]Hoja1!$Q$2</f>
        <v>1052354623</v>
      </c>
      <c r="I4" s="2199">
        <f>+E4+D4-F4-G4-H4</f>
        <v>0</v>
      </c>
      <c r="J4" s="1207">
        <f>+D4+E4</f>
        <v>2472298797</v>
      </c>
      <c r="K4" s="1204" t="s">
        <v>1259</v>
      </c>
      <c r="L4" s="1205">
        <v>91402116</v>
      </c>
      <c r="M4" s="1205">
        <v>402589460</v>
      </c>
      <c r="N4" s="1205">
        <v>-248125030</v>
      </c>
      <c r="O4" s="1206">
        <v>-63062314</v>
      </c>
      <c r="P4" s="2210">
        <f>+O4+N4+M4-L4</f>
        <v>0</v>
      </c>
    </row>
    <row r="5" spans="3:16" ht="17.25" customHeight="1">
      <c r="C5" s="1204" t="s">
        <v>1260</v>
      </c>
      <c r="D5" s="1205">
        <v>15644080</v>
      </c>
      <c r="E5" s="1205">
        <v>551554344</v>
      </c>
      <c r="F5" s="1205">
        <v>51423018</v>
      </c>
      <c r="G5" s="1205">
        <v>85691222</v>
      </c>
      <c r="H5" s="1205">
        <v>430084184</v>
      </c>
      <c r="I5" s="2199">
        <f t="shared" ref="I5:I10" si="0">+E5+D5-F5-G5-H5</f>
        <v>0</v>
      </c>
      <c r="J5" s="1207">
        <f t="shared" ref="J5:J10" si="1">+D5+E5</f>
        <v>567198424</v>
      </c>
      <c r="K5" s="1204" t="s">
        <v>1260</v>
      </c>
      <c r="L5" s="1205">
        <v>14631177</v>
      </c>
      <c r="M5" s="1205">
        <v>53383504</v>
      </c>
      <c r="N5" s="1205">
        <v>-37227647</v>
      </c>
      <c r="O5" s="1206">
        <v>-1524680</v>
      </c>
      <c r="P5" s="2210">
        <f t="shared" ref="P5:P10" si="2">+O5+N5+M5-L5</f>
        <v>0</v>
      </c>
    </row>
    <row r="6" spans="3:16" ht="17.25" customHeight="1">
      <c r="C6" s="1204" t="s">
        <v>1261</v>
      </c>
      <c r="D6" s="1205">
        <v>4484041</v>
      </c>
      <c r="E6" s="1205">
        <v>136960915</v>
      </c>
      <c r="F6" s="1205">
        <v>16358499</v>
      </c>
      <c r="G6" s="1205">
        <v>24891812</v>
      </c>
      <c r="H6" s="1205">
        <v>100194645</v>
      </c>
      <c r="I6" s="2199">
        <f t="shared" si="0"/>
        <v>0</v>
      </c>
      <c r="J6" s="1207">
        <f t="shared" si="1"/>
        <v>141444956</v>
      </c>
      <c r="K6" s="1204" t="s">
        <v>1261</v>
      </c>
      <c r="L6" s="1205">
        <v>3428291</v>
      </c>
      <c r="M6" s="1205">
        <v>14739416</v>
      </c>
      <c r="N6" s="1205">
        <v>-10189829</v>
      </c>
      <c r="O6" s="1206">
        <v>-1121296</v>
      </c>
      <c r="P6" s="2210">
        <f t="shared" si="2"/>
        <v>0</v>
      </c>
    </row>
    <row r="7" spans="3:16" ht="17.25" customHeight="1">
      <c r="C7" s="1204" t="s">
        <v>1357</v>
      </c>
      <c r="D7" s="1205">
        <v>10651794</v>
      </c>
      <c r="E7" s="1205">
        <v>1297898</v>
      </c>
      <c r="F7" s="1205">
        <v>3031495</v>
      </c>
      <c r="G7" s="1205">
        <v>108151</v>
      </c>
      <c r="H7" s="1205">
        <v>8810046</v>
      </c>
      <c r="I7" s="2199">
        <f t="shared" si="0"/>
        <v>0</v>
      </c>
      <c r="J7" s="1207">
        <f t="shared" si="1"/>
        <v>11949692</v>
      </c>
      <c r="K7" s="1204" t="s">
        <v>1357</v>
      </c>
      <c r="L7" s="1205">
        <v>1621433</v>
      </c>
      <c r="M7" s="1205">
        <v>16651219</v>
      </c>
      <c r="N7" s="1205">
        <v>-14568633</v>
      </c>
      <c r="O7" s="1206">
        <v>-461153</v>
      </c>
      <c r="P7" s="2210">
        <f t="shared" si="2"/>
        <v>0</v>
      </c>
    </row>
    <row r="8" spans="3:16" ht="17.25" customHeight="1">
      <c r="C8" s="1204" t="s">
        <v>2050</v>
      </c>
      <c r="D8" s="1205">
        <v>7193676</v>
      </c>
      <c r="E8" s="1205">
        <v>4240156</v>
      </c>
      <c r="F8" s="1205">
        <v>4168630</v>
      </c>
      <c r="G8" s="1205">
        <v>905984</v>
      </c>
      <c r="H8" s="1205">
        <v>6359218</v>
      </c>
      <c r="I8" s="2199">
        <f t="shared" si="0"/>
        <v>0</v>
      </c>
      <c r="J8" s="1207">
        <f t="shared" si="1"/>
        <v>11433832</v>
      </c>
      <c r="K8" s="1204" t="s">
        <v>2050</v>
      </c>
      <c r="L8" s="1205">
        <v>1424000</v>
      </c>
      <c r="M8" s="1205">
        <v>9398425</v>
      </c>
      <c r="N8" s="1205">
        <v>-8248422</v>
      </c>
      <c r="O8" s="1206">
        <v>273997</v>
      </c>
      <c r="P8" s="2210">
        <f t="shared" si="2"/>
        <v>0</v>
      </c>
    </row>
    <row r="9" spans="3:16" ht="17.25" customHeight="1">
      <c r="C9" s="1204" t="s">
        <v>1264</v>
      </c>
      <c r="D9" s="1205">
        <v>8110348</v>
      </c>
      <c r="E9" s="1205">
        <v>6335371</v>
      </c>
      <c r="F9" s="1205">
        <v>1974158</v>
      </c>
      <c r="G9" s="1205">
        <v>96125</v>
      </c>
      <c r="H9" s="1205">
        <v>12375436</v>
      </c>
      <c r="I9" s="2199">
        <f t="shared" si="0"/>
        <v>0</v>
      </c>
      <c r="J9" s="1207">
        <f t="shared" si="1"/>
        <v>14445719</v>
      </c>
      <c r="K9" s="1204" t="s">
        <v>1264</v>
      </c>
      <c r="L9" s="1205">
        <v>1101132</v>
      </c>
      <c r="M9" s="1205">
        <v>11659259</v>
      </c>
      <c r="N9" s="1205">
        <v>-10221116</v>
      </c>
      <c r="O9" s="1206">
        <v>-337011</v>
      </c>
      <c r="P9" s="2210">
        <f t="shared" si="2"/>
        <v>0</v>
      </c>
    </row>
    <row r="10" spans="3:16" ht="17.25" customHeight="1" thickBot="1">
      <c r="C10" s="1208" t="s">
        <v>2675</v>
      </c>
      <c r="D10" s="1209">
        <v>1696558</v>
      </c>
      <c r="E10" s="1209">
        <v>11121374</v>
      </c>
      <c r="F10" s="1209">
        <v>5052966</v>
      </c>
      <c r="G10" s="1209">
        <v>0</v>
      </c>
      <c r="H10" s="1209">
        <v>7764966</v>
      </c>
      <c r="I10" s="2199">
        <f t="shared" si="0"/>
        <v>0</v>
      </c>
      <c r="J10" s="1207">
        <f t="shared" si="1"/>
        <v>12817932</v>
      </c>
      <c r="K10" s="1208" t="s">
        <v>2675</v>
      </c>
      <c r="L10" s="1209">
        <v>567828</v>
      </c>
      <c r="M10" s="1209">
        <v>2795715</v>
      </c>
      <c r="N10" s="1209">
        <v>-1883189</v>
      </c>
      <c r="O10" s="1210">
        <v>-344698</v>
      </c>
      <c r="P10" s="2210">
        <f t="shared" si="2"/>
        <v>0</v>
      </c>
    </row>
    <row r="11" spans="3:16" ht="17.25" customHeight="1" thickBot="1">
      <c r="F11" s="156"/>
      <c r="I11" s="2199">
        <f>+E11+D11</f>
        <v>0</v>
      </c>
      <c r="J11" s="1207"/>
    </row>
    <row r="12" spans="3:16" ht="24">
      <c r="C12" s="1197">
        <f>+Activo!E2</f>
        <v>45291</v>
      </c>
      <c r="D12" s="1198" t="s">
        <v>1589</v>
      </c>
      <c r="E12" s="1198" t="s">
        <v>1590</v>
      </c>
      <c r="F12" s="1198" t="s">
        <v>1591</v>
      </c>
      <c r="G12" s="1198" t="s">
        <v>1592</v>
      </c>
      <c r="H12" s="1199" t="s">
        <v>1571</v>
      </c>
      <c r="I12" s="2199"/>
      <c r="J12" s="1207"/>
      <c r="K12" s="1197">
        <f>+Resultado!E2</f>
        <v>45199</v>
      </c>
      <c r="L12" s="1198" t="s">
        <v>2614</v>
      </c>
      <c r="M12" s="1198" t="s">
        <v>2668</v>
      </c>
      <c r="N12" s="1198" t="s">
        <v>2669</v>
      </c>
      <c r="O12" s="1199" t="s">
        <v>2220</v>
      </c>
    </row>
    <row r="13" spans="3:16" ht="17.25" customHeight="1">
      <c r="C13" s="1211" t="s">
        <v>1593</v>
      </c>
      <c r="D13" s="1202" t="s">
        <v>967</v>
      </c>
      <c r="E13" s="1202" t="s">
        <v>967</v>
      </c>
      <c r="F13" s="1202" t="s">
        <v>967</v>
      </c>
      <c r="G13" s="1202" t="s">
        <v>967</v>
      </c>
      <c r="H13" s="1203" t="s">
        <v>967</v>
      </c>
      <c r="I13" s="2199"/>
      <c r="K13" s="1201" t="s">
        <v>1593</v>
      </c>
      <c r="L13" s="1202" t="s">
        <v>967</v>
      </c>
      <c r="M13" s="1202" t="s">
        <v>967</v>
      </c>
      <c r="N13" s="1202" t="s">
        <v>967</v>
      </c>
      <c r="O13" s="1203" t="s">
        <v>967</v>
      </c>
    </row>
    <row r="14" spans="3:16" ht="17.25" customHeight="1">
      <c r="C14" s="1204" t="s">
        <v>1259</v>
      </c>
      <c r="D14" s="1205">
        <v>270132444</v>
      </c>
      <c r="E14" s="1205">
        <v>2029337734</v>
      </c>
      <c r="F14" s="1205">
        <v>315229761</v>
      </c>
      <c r="G14" s="1205">
        <v>1098132650</v>
      </c>
      <c r="H14" s="1206">
        <v>886107767</v>
      </c>
      <c r="I14" s="2199">
        <f t="shared" ref="I14:I20" si="3">+E14+D14-F14-G14-H14</f>
        <v>0</v>
      </c>
      <c r="J14" s="1200"/>
      <c r="K14" s="1204" t="s">
        <v>1259</v>
      </c>
      <c r="L14" s="1205">
        <v>96482375</v>
      </c>
      <c r="M14" s="1205">
        <v>397103812</v>
      </c>
      <c r="N14" s="1205">
        <v>-237170071</v>
      </c>
      <c r="O14" s="1206">
        <v>-63451366</v>
      </c>
      <c r="P14" s="2210">
        <f t="shared" ref="P14:P20" si="4">+O14+N14+M14-L14</f>
        <v>0</v>
      </c>
    </row>
    <row r="15" spans="3:16" ht="17.25" customHeight="1">
      <c r="C15" s="1204" t="s">
        <v>1260</v>
      </c>
      <c r="D15" s="1205">
        <v>21905477</v>
      </c>
      <c r="E15" s="1205">
        <v>415895233</v>
      </c>
      <c r="F15" s="1205">
        <v>63680880</v>
      </c>
      <c r="G15" s="1205">
        <v>57703901</v>
      </c>
      <c r="H15" s="1206">
        <v>316415929</v>
      </c>
      <c r="I15" s="2199">
        <f t="shared" si="3"/>
        <v>0</v>
      </c>
      <c r="J15" s="1200"/>
      <c r="K15" s="1204" t="s">
        <v>1260</v>
      </c>
      <c r="L15" s="1205">
        <v>12849115</v>
      </c>
      <c r="M15" s="1205">
        <v>51733167</v>
      </c>
      <c r="N15" s="1205">
        <v>-36082621</v>
      </c>
      <c r="O15" s="1206">
        <v>-2801431</v>
      </c>
      <c r="P15" s="2210">
        <f t="shared" si="4"/>
        <v>0</v>
      </c>
    </row>
    <row r="16" spans="3:16" ht="17.25" customHeight="1">
      <c r="C16" s="1204" t="s">
        <v>1261</v>
      </c>
      <c r="D16" s="1205">
        <v>7555149</v>
      </c>
      <c r="E16" s="1205">
        <v>99888202</v>
      </c>
      <c r="F16" s="1205">
        <v>18308085</v>
      </c>
      <c r="G16" s="1205">
        <v>18430829</v>
      </c>
      <c r="H16" s="1206">
        <v>70704437</v>
      </c>
      <c r="I16" s="2199">
        <f t="shared" si="3"/>
        <v>0</v>
      </c>
      <c r="J16" s="1207"/>
      <c r="K16" s="1204" t="s">
        <v>1261</v>
      </c>
      <c r="L16" s="1205">
        <v>3048152</v>
      </c>
      <c r="M16" s="1205">
        <v>15888466</v>
      </c>
      <c r="N16" s="1205">
        <v>-11613263</v>
      </c>
      <c r="O16" s="1206">
        <v>-1227051</v>
      </c>
      <c r="P16" s="2210">
        <f t="shared" si="4"/>
        <v>0</v>
      </c>
    </row>
    <row r="17" spans="3:16" ht="17.25" customHeight="1">
      <c r="C17" s="1204" t="s">
        <v>1357</v>
      </c>
      <c r="D17" s="1205">
        <v>11734652</v>
      </c>
      <c r="E17" s="1205">
        <v>1344331</v>
      </c>
      <c r="F17" s="1205">
        <v>4039116</v>
      </c>
      <c r="G17" s="1205">
        <v>121666</v>
      </c>
      <c r="H17" s="1206">
        <v>8918201</v>
      </c>
      <c r="I17" s="2199">
        <f t="shared" si="3"/>
        <v>0</v>
      </c>
      <c r="J17" s="1207"/>
      <c r="K17" s="1204" t="s">
        <v>1357</v>
      </c>
      <c r="L17" s="1205">
        <v>1763264</v>
      </c>
      <c r="M17" s="1205">
        <v>16395561</v>
      </c>
      <c r="N17" s="1205">
        <v>-14211888</v>
      </c>
      <c r="O17" s="1206">
        <v>-420409</v>
      </c>
      <c r="P17" s="2210">
        <f t="shared" si="4"/>
        <v>0</v>
      </c>
    </row>
    <row r="18" spans="3:16" ht="17.25" customHeight="1">
      <c r="C18" s="1204" t="s">
        <v>2050</v>
      </c>
      <c r="D18" s="1205">
        <v>7382180</v>
      </c>
      <c r="E18" s="1205">
        <v>3998185</v>
      </c>
      <c r="F18" s="1205">
        <v>5857967</v>
      </c>
      <c r="G18" s="1205">
        <v>949972</v>
      </c>
      <c r="H18" s="1206">
        <v>4572426</v>
      </c>
      <c r="I18" s="2199">
        <f t="shared" si="3"/>
        <v>0</v>
      </c>
      <c r="J18" s="1207"/>
      <c r="K18" s="1204" t="s">
        <v>2050</v>
      </c>
      <c r="L18" s="1205">
        <v>745151</v>
      </c>
      <c r="M18" s="1205">
        <v>9142159</v>
      </c>
      <c r="N18" s="1205">
        <v>-7887670</v>
      </c>
      <c r="O18" s="1206">
        <v>-509338</v>
      </c>
      <c r="P18" s="2210">
        <f t="shared" si="4"/>
        <v>0</v>
      </c>
    </row>
    <row r="19" spans="3:16" ht="17.25" customHeight="1">
      <c r="C19" s="1204" t="s">
        <v>1264</v>
      </c>
      <c r="D19" s="1205">
        <v>7813785</v>
      </c>
      <c r="E19" s="1205">
        <v>6383879</v>
      </c>
      <c r="F19" s="1205">
        <v>3093205</v>
      </c>
      <c r="G19" s="1205">
        <v>233285</v>
      </c>
      <c r="H19" s="1206">
        <v>10871174</v>
      </c>
      <c r="I19" s="2199">
        <f t="shared" si="3"/>
        <v>0</v>
      </c>
      <c r="J19" s="1207"/>
      <c r="K19" s="1204" t="s">
        <v>1264</v>
      </c>
      <c r="L19" s="1205">
        <v>728338</v>
      </c>
      <c r="M19" s="1205">
        <v>10225924</v>
      </c>
      <c r="N19" s="1205">
        <v>-9104997</v>
      </c>
      <c r="O19" s="1206">
        <v>-392589</v>
      </c>
      <c r="P19" s="2210">
        <f t="shared" si="4"/>
        <v>0</v>
      </c>
    </row>
    <row r="20" spans="3:16" ht="17.25" customHeight="1" thickBot="1">
      <c r="C20" s="1208" t="s">
        <v>1311</v>
      </c>
      <c r="D20" s="1209">
        <v>1782902</v>
      </c>
      <c r="E20" s="1209">
        <v>11341463</v>
      </c>
      <c r="F20" s="1209">
        <v>5967778</v>
      </c>
      <c r="G20" s="1209">
        <v>0</v>
      </c>
      <c r="H20" s="1210">
        <v>7156587</v>
      </c>
      <c r="I20" s="2199">
        <f t="shared" si="3"/>
        <v>0</v>
      </c>
      <c r="J20" s="1207"/>
      <c r="K20" s="1208" t="s">
        <v>1311</v>
      </c>
      <c r="L20" s="1209">
        <v>-100054</v>
      </c>
      <c r="M20" s="1209">
        <v>1922238</v>
      </c>
      <c r="N20" s="1209">
        <v>-1733930</v>
      </c>
      <c r="O20" s="1555">
        <v>-288362</v>
      </c>
      <c r="P20" s="2210">
        <f t="shared" si="4"/>
        <v>0</v>
      </c>
    </row>
    <row r="21" spans="3:16" ht="17.25" customHeight="1" thickBot="1">
      <c r="F21" s="156"/>
      <c r="J21" s="1207"/>
    </row>
    <row r="22" spans="3:16" ht="36.75" thickBot="1">
      <c r="C22" s="1212" t="s">
        <v>2221</v>
      </c>
      <c r="D22" s="1213" t="s">
        <v>1259</v>
      </c>
      <c r="E22" s="1213" t="s">
        <v>1260</v>
      </c>
      <c r="F22" s="1214" t="s">
        <v>1261</v>
      </c>
      <c r="H22" s="1196"/>
      <c r="I22" s="1196"/>
      <c r="J22" s="1205">
        <v>15644080</v>
      </c>
      <c r="K22" s="1205">
        <v>4484041</v>
      </c>
      <c r="L22" s="1205">
        <v>10651794</v>
      </c>
      <c r="M22" s="1205">
        <v>7193676</v>
      </c>
      <c r="N22" s="1205">
        <v>8110348</v>
      </c>
      <c r="O22" s="1209">
        <v>1696558</v>
      </c>
    </row>
    <row r="23" spans="3:16" ht="17.25" customHeight="1" thickBot="1">
      <c r="C23" s="1215" t="s">
        <v>1314</v>
      </c>
      <c r="D23" s="1216" t="s">
        <v>1765</v>
      </c>
      <c r="E23" s="1216" t="s">
        <v>1804</v>
      </c>
      <c r="F23" s="1217" t="s">
        <v>1805</v>
      </c>
      <c r="H23" s="1196"/>
      <c r="I23" s="1196"/>
      <c r="J23" s="1205">
        <v>551554344</v>
      </c>
      <c r="K23" s="1205">
        <v>136960915</v>
      </c>
      <c r="L23" s="1205">
        <v>1297898</v>
      </c>
      <c r="M23" s="1205">
        <v>4240156</v>
      </c>
      <c r="N23" s="1205">
        <v>6335371</v>
      </c>
      <c r="O23" s="1209">
        <v>11121374</v>
      </c>
    </row>
    <row r="24" spans="3:16" ht="25.5" customHeight="1" thickBot="1">
      <c r="C24" s="1215" t="s">
        <v>1594</v>
      </c>
      <c r="D24" s="2376" t="s">
        <v>1595</v>
      </c>
      <c r="E24" s="2376" t="s">
        <v>1595</v>
      </c>
      <c r="F24" s="1217" t="s">
        <v>1595</v>
      </c>
      <c r="H24" s="1196"/>
      <c r="I24" s="1196"/>
      <c r="J24" s="1205">
        <v>51423018</v>
      </c>
      <c r="K24" s="1205">
        <v>16358499</v>
      </c>
      <c r="L24" s="1205">
        <v>3031495</v>
      </c>
      <c r="M24" s="1205">
        <v>4168630</v>
      </c>
      <c r="N24" s="1205">
        <v>1974158</v>
      </c>
      <c r="O24" s="1209">
        <v>5052966</v>
      </c>
    </row>
    <row r="25" spans="3:16" ht="17.25" customHeight="1" thickBot="1">
      <c r="C25" s="1215" t="s">
        <v>1596</v>
      </c>
      <c r="D25" s="2376" t="s">
        <v>2222</v>
      </c>
      <c r="E25" s="2376" t="s">
        <v>2222</v>
      </c>
      <c r="F25" s="1217" t="s">
        <v>2222</v>
      </c>
      <c r="H25" s="1196"/>
      <c r="I25" s="1196"/>
      <c r="J25" s="1205">
        <v>85691222</v>
      </c>
      <c r="K25" s="1205">
        <v>24891812</v>
      </c>
      <c r="L25" s="1205">
        <v>108151</v>
      </c>
      <c r="M25" s="1205">
        <v>905984</v>
      </c>
      <c r="N25" s="1205">
        <v>96125</v>
      </c>
      <c r="O25" s="1209">
        <v>0</v>
      </c>
    </row>
    <row r="26" spans="3:16" ht="17.25" customHeight="1">
      <c r="C26" s="1215" t="s">
        <v>1597</v>
      </c>
      <c r="D26" s="2375">
        <v>0.50102340000000001</v>
      </c>
      <c r="E26" s="2375">
        <v>0.99990029999999996</v>
      </c>
      <c r="F26" s="1218">
        <v>1</v>
      </c>
      <c r="H26" s="1196"/>
      <c r="I26" s="1196"/>
      <c r="J26" s="156"/>
    </row>
    <row r="27" spans="3:16" ht="17.25" customHeight="1" thickBot="1">
      <c r="C27" s="1215" t="s">
        <v>1598</v>
      </c>
      <c r="D27" s="2375">
        <v>0.50102340000000001</v>
      </c>
      <c r="E27" s="2375">
        <v>0.99990029999999996</v>
      </c>
      <c r="F27" s="1218">
        <v>1</v>
      </c>
      <c r="H27" s="1196"/>
      <c r="I27" s="1196"/>
      <c r="J27" s="1205">
        <v>53383504</v>
      </c>
      <c r="K27" s="1205">
        <v>14739416</v>
      </c>
      <c r="L27" s="1205">
        <v>16651219</v>
      </c>
      <c r="M27" s="1205">
        <v>9398425</v>
      </c>
      <c r="N27" s="1205">
        <v>11659259</v>
      </c>
      <c r="O27" s="1209">
        <v>2795715</v>
      </c>
    </row>
    <row r="28" spans="3:16" ht="17.25" customHeight="1" thickBot="1">
      <c r="C28" s="1219" t="s">
        <v>2670</v>
      </c>
      <c r="D28" s="2375"/>
      <c r="E28" s="2375"/>
      <c r="F28" s="1218"/>
      <c r="G28" s="327"/>
      <c r="H28" s="1196"/>
      <c r="I28" s="1196"/>
      <c r="J28" s="1205">
        <v>14631177</v>
      </c>
      <c r="K28" s="1205">
        <v>3428291</v>
      </c>
      <c r="L28" s="1205">
        <v>1621433</v>
      </c>
      <c r="M28" s="1205">
        <v>1424000</v>
      </c>
      <c r="N28" s="1205">
        <v>1101132</v>
      </c>
      <c r="O28" s="1209">
        <v>567828</v>
      </c>
    </row>
    <row r="29" spans="3:16" ht="17.25" customHeight="1">
      <c r="C29" s="1215" t="s">
        <v>1599</v>
      </c>
      <c r="D29" s="2380">
        <f>+'[45]Nota IAM'!D29</f>
        <v>0.86172720973747252</v>
      </c>
      <c r="E29" s="2380">
        <f>+'[45]Nota IAM'!E29</f>
        <v>9.0130404608540701E-2</v>
      </c>
      <c r="F29" s="1220">
        <f>+'[45]Nota IAM'!F29</f>
        <v>2.5381266813128942E-2</v>
      </c>
      <c r="G29" s="327"/>
      <c r="H29" s="1196"/>
      <c r="I29" s="1196"/>
      <c r="J29" s="156"/>
    </row>
    <row r="30" spans="3:16" ht="17.25" customHeight="1">
      <c r="C30" s="1215" t="s">
        <v>1209</v>
      </c>
      <c r="D30" s="2380">
        <f>+'[45]Nota IAM'!D30</f>
        <v>0.82000585451509156</v>
      </c>
      <c r="E30" s="2380">
        <f>+'[45]Nota IAM'!E30</f>
        <v>0.13160364033909161</v>
      </c>
      <c r="F30" s="1220">
        <f>+'[45]Nota IAM'!F30</f>
        <v>4.2634092031530207E-2</v>
      </c>
      <c r="J30" s="1207">
        <f t="shared" ref="J30:O30" si="5">+J24+J25</f>
        <v>137114240</v>
      </c>
      <c r="K30" s="1207">
        <f t="shared" si="5"/>
        <v>41250311</v>
      </c>
      <c r="L30" s="1207">
        <f t="shared" si="5"/>
        <v>3139646</v>
      </c>
      <c r="M30" s="1207">
        <f t="shared" si="5"/>
        <v>5074614</v>
      </c>
      <c r="N30" s="1207">
        <f t="shared" si="5"/>
        <v>2070283</v>
      </c>
      <c r="O30" s="1207">
        <f t="shared" si="5"/>
        <v>5052966</v>
      </c>
    </row>
    <row r="31" spans="3:16" ht="17.25" customHeight="1" thickBot="1">
      <c r="C31" s="1221" t="s">
        <v>2614</v>
      </c>
      <c r="D31" s="2379">
        <f>+'[45]Nota IAM'!D31</f>
        <v>0.80625837225562769</v>
      </c>
      <c r="E31" s="2379">
        <f>+'[45]Nota IAM'!E31</f>
        <v>0.13218985646592052</v>
      </c>
      <c r="F31" s="1222">
        <f>+'[45]Nota IAM'!F31</f>
        <v>4.0227846622387292E-2</v>
      </c>
      <c r="J31" s="156"/>
      <c r="O31" s="1207">
        <f>+O25+O26</f>
        <v>0</v>
      </c>
    </row>
  </sheetData>
  <pageMargins left="0.7" right="0.7" top="0.75" bottom="0.75" header="0.3" footer="0.3"/>
  <pageSetup orientation="portrait" horizontalDpi="4294967293"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67ED03"/>
  </sheetPr>
  <dimension ref="B1:R110"/>
  <sheetViews>
    <sheetView showGridLines="0" topLeftCell="E14" workbookViewId="0">
      <selection activeCell="L50" sqref="L50"/>
    </sheetView>
  </sheetViews>
  <sheetFormatPr baseColWidth="10" defaultColWidth="11.5703125" defaultRowHeight="12"/>
  <cols>
    <col min="1" max="1" width="7.28515625" style="21" customWidth="1"/>
    <col min="2" max="2" width="34.28515625" style="21" bestFit="1" customWidth="1"/>
    <col min="3" max="3" width="16.5703125" style="21" bestFit="1" customWidth="1"/>
    <col min="4" max="4" width="15.5703125" style="21" bestFit="1" customWidth="1"/>
    <col min="5" max="5" width="14.7109375" style="21" customWidth="1"/>
    <col min="6" max="6" width="14.7109375" style="21" bestFit="1" customWidth="1"/>
    <col min="7" max="8" width="11.5703125" style="21"/>
    <col min="9" max="9" width="42.140625" style="21" bestFit="1" customWidth="1"/>
    <col min="10" max="10" width="20.85546875" style="21" bestFit="1" customWidth="1"/>
    <col min="11" max="12" width="14" style="21" customWidth="1"/>
    <col min="13" max="13" width="11.42578125" style="21" customWidth="1"/>
    <col min="14" max="14" width="11.7109375" style="21" bestFit="1" customWidth="1"/>
    <col min="15" max="17" width="11.5703125" style="21"/>
    <col min="18" max="18" width="11.7109375" style="21" bestFit="1" customWidth="1"/>
    <col min="19" max="16384" width="11.5703125" style="21"/>
  </cols>
  <sheetData>
    <row r="1" spans="2:18">
      <c r="B1" s="1066" t="s">
        <v>2491</v>
      </c>
      <c r="C1" s="21">
        <v>3010006000</v>
      </c>
      <c r="D1" s="1705">
        <f>53223438220/1000</f>
        <v>53223438.219999999</v>
      </c>
      <c r="E1" s="1066"/>
      <c r="F1" s="1066"/>
      <c r="G1" s="1066"/>
      <c r="H1" s="1066"/>
      <c r="I1" s="21">
        <v>3010002000</v>
      </c>
      <c r="J1" s="1706">
        <f>43074121384/1000</f>
        <v>43074121.384000003</v>
      </c>
      <c r="L1" s="1066"/>
      <c r="M1" s="1066"/>
    </row>
    <row r="2" spans="2:18">
      <c r="B2" s="1193"/>
      <c r="C2" s="1194"/>
      <c r="D2" s="1194"/>
      <c r="E2" s="1707" t="s">
        <v>1354</v>
      </c>
      <c r="F2" s="1708">
        <v>10000</v>
      </c>
      <c r="J2" s="1193"/>
      <c r="K2" s="1707" t="s">
        <v>1354</v>
      </c>
      <c r="L2" s="1709">
        <v>100000</v>
      </c>
    </row>
    <row r="3" spans="2:18" ht="12" customHeight="1">
      <c r="B3" s="2979" t="s">
        <v>2492</v>
      </c>
      <c r="C3" s="2979" t="s">
        <v>1355</v>
      </c>
      <c r="D3" s="2985" t="s">
        <v>2493</v>
      </c>
      <c r="E3" s="2250">
        <v>45473</v>
      </c>
      <c r="F3" s="2250">
        <v>45291</v>
      </c>
      <c r="I3" s="2979" t="s">
        <v>1356</v>
      </c>
      <c r="J3" s="2981" t="s">
        <v>2450</v>
      </c>
      <c r="K3" s="1710">
        <f>+E3</f>
        <v>45473</v>
      </c>
      <c r="L3" s="2983" t="s">
        <v>2451</v>
      </c>
    </row>
    <row r="4" spans="2:18" ht="24" customHeight="1">
      <c r="B4" s="2980"/>
      <c r="C4" s="2980"/>
      <c r="D4" s="2986"/>
      <c r="E4" s="2251" t="s">
        <v>967</v>
      </c>
      <c r="F4" s="2251" t="s">
        <v>967</v>
      </c>
      <c r="I4" s="2980"/>
      <c r="J4" s="2982"/>
      <c r="K4" s="2174" t="s">
        <v>967</v>
      </c>
      <c r="L4" s="2984"/>
    </row>
    <row r="5" spans="2:18" ht="12" customHeight="1">
      <c r="B5" s="1702" t="s">
        <v>2494</v>
      </c>
      <c r="C5" s="1702" t="s">
        <v>1259</v>
      </c>
      <c r="D5" s="1702" t="s">
        <v>2409</v>
      </c>
      <c r="E5" s="2252">
        <v>16524560</v>
      </c>
      <c r="F5" s="2252">
        <v>18766898</v>
      </c>
      <c r="I5" s="2322" t="s">
        <v>2495</v>
      </c>
      <c r="J5" s="2323" t="s">
        <v>1259</v>
      </c>
      <c r="K5" s="2324">
        <v>2648011</v>
      </c>
      <c r="L5" s="2325">
        <v>45688</v>
      </c>
      <c r="M5" s="2253"/>
      <c r="N5" s="2254">
        <v>1000</v>
      </c>
      <c r="O5" s="2255" t="s">
        <v>2036</v>
      </c>
      <c r="Q5" s="1066"/>
      <c r="R5" s="1066">
        <f>ROUND(F5,0)</f>
        <v>18766898</v>
      </c>
    </row>
    <row r="6" spans="2:18" ht="12" customHeight="1">
      <c r="B6" s="1702" t="s">
        <v>2069</v>
      </c>
      <c r="C6" s="1702" t="s">
        <v>1259</v>
      </c>
      <c r="D6" s="1702" t="s">
        <v>2409</v>
      </c>
      <c r="E6" s="2252">
        <v>10712821</v>
      </c>
      <c r="F6" s="2252">
        <v>10482350</v>
      </c>
      <c r="I6" s="2326" t="s">
        <v>2680</v>
      </c>
      <c r="J6" s="2327" t="s">
        <v>1259</v>
      </c>
      <c r="K6" s="2328">
        <v>1277443</v>
      </c>
      <c r="L6" s="2329">
        <v>46419</v>
      </c>
      <c r="M6" s="2253"/>
      <c r="N6" s="2254">
        <v>2000</v>
      </c>
      <c r="O6" s="2255" t="s">
        <v>2037</v>
      </c>
      <c r="Q6" s="1066"/>
      <c r="R6" s="1066">
        <f t="shared" ref="R6:R49" si="0">ROUND(F6,0)</f>
        <v>10482350</v>
      </c>
    </row>
    <row r="7" spans="2:18" ht="12" customHeight="1">
      <c r="B7" s="1702" t="s">
        <v>2035</v>
      </c>
      <c r="C7" s="1702" t="s">
        <v>1259</v>
      </c>
      <c r="D7" s="1702" t="s">
        <v>2409</v>
      </c>
      <c r="E7" s="2252">
        <v>8366239</v>
      </c>
      <c r="F7" s="2252">
        <v>8125776</v>
      </c>
      <c r="I7" s="2326" t="s">
        <v>2214</v>
      </c>
      <c r="J7" s="2327" t="s">
        <v>1259</v>
      </c>
      <c r="K7" s="2328">
        <v>1089584</v>
      </c>
      <c r="L7" s="2329">
        <v>45595</v>
      </c>
      <c r="M7" s="2253"/>
      <c r="N7" s="2254">
        <v>3100</v>
      </c>
      <c r="O7" s="2255" t="s">
        <v>2038</v>
      </c>
      <c r="Q7" s="1066"/>
      <c r="R7" s="1066">
        <f t="shared" si="0"/>
        <v>8125776</v>
      </c>
    </row>
    <row r="8" spans="2:18" ht="12" customHeight="1">
      <c r="B8" s="1702" t="s">
        <v>2496</v>
      </c>
      <c r="C8" s="1702" t="s">
        <v>1259</v>
      </c>
      <c r="D8" s="1702" t="s">
        <v>2409</v>
      </c>
      <c r="E8" s="2252">
        <v>1794295</v>
      </c>
      <c r="F8" s="2252">
        <v>1561914</v>
      </c>
      <c r="I8" s="2326" t="s">
        <v>2173</v>
      </c>
      <c r="J8" s="2327" t="s">
        <v>1259</v>
      </c>
      <c r="K8" s="2328">
        <v>1039238</v>
      </c>
      <c r="L8" s="2329">
        <v>45992</v>
      </c>
      <c r="M8" s="2253"/>
      <c r="N8" s="2255"/>
      <c r="O8" s="2255"/>
      <c r="Q8" s="1066"/>
      <c r="R8" s="1066">
        <f t="shared" si="0"/>
        <v>1561914</v>
      </c>
    </row>
    <row r="9" spans="2:18" ht="12" customHeight="1">
      <c r="B9" s="1702" t="s">
        <v>2074</v>
      </c>
      <c r="C9" s="1702" t="s">
        <v>1259</v>
      </c>
      <c r="D9" s="1702" t="s">
        <v>2409</v>
      </c>
      <c r="E9" s="2252">
        <v>629216</v>
      </c>
      <c r="F9" s="2252">
        <v>616111</v>
      </c>
      <c r="I9" s="2326" t="s">
        <v>2166</v>
      </c>
      <c r="J9" s="2327" t="s">
        <v>1259</v>
      </c>
      <c r="K9" s="2328">
        <v>1035320</v>
      </c>
      <c r="L9" s="2329">
        <v>45540</v>
      </c>
      <c r="M9" s="2253"/>
      <c r="Q9" s="1066"/>
      <c r="R9" s="1066">
        <f t="shared" si="0"/>
        <v>616111</v>
      </c>
    </row>
    <row r="10" spans="2:18" ht="12" customHeight="1">
      <c r="B10" s="1702" t="s">
        <v>2071</v>
      </c>
      <c r="C10" s="1702" t="s">
        <v>1259</v>
      </c>
      <c r="D10" s="1702" t="s">
        <v>2409</v>
      </c>
      <c r="E10" s="2252">
        <v>57297</v>
      </c>
      <c r="F10" s="2252">
        <v>112208</v>
      </c>
      <c r="I10" s="2330" t="s">
        <v>2681</v>
      </c>
      <c r="J10" s="2327" t="s">
        <v>1259</v>
      </c>
      <c r="K10" s="2328">
        <v>1014440</v>
      </c>
      <c r="L10" s="2329">
        <v>45672</v>
      </c>
      <c r="M10" s="2253"/>
      <c r="Q10" s="1066"/>
      <c r="R10" s="1066">
        <f t="shared" si="0"/>
        <v>112208</v>
      </c>
    </row>
    <row r="11" spans="2:18" ht="12" customHeight="1">
      <c r="B11" s="1702" t="s">
        <v>2682</v>
      </c>
      <c r="C11" s="1702" t="s">
        <v>1259</v>
      </c>
      <c r="D11" s="1702" t="s">
        <v>2409</v>
      </c>
      <c r="E11" s="2252">
        <v>10800</v>
      </c>
      <c r="F11" s="2252">
        <v>0</v>
      </c>
      <c r="I11" s="2330" t="s">
        <v>2620</v>
      </c>
      <c r="J11" s="2327" t="s">
        <v>1259</v>
      </c>
      <c r="K11" s="2328">
        <v>879182</v>
      </c>
      <c r="L11" s="2329">
        <v>46842</v>
      </c>
      <c r="M11" s="2253"/>
      <c r="Q11" s="1066"/>
      <c r="R11" s="1066">
        <f t="shared" si="0"/>
        <v>0</v>
      </c>
    </row>
    <row r="12" spans="2:18" ht="12" customHeight="1">
      <c r="B12" s="1702" t="s">
        <v>2411</v>
      </c>
      <c r="C12" s="1702" t="s">
        <v>1259</v>
      </c>
      <c r="D12" s="1702" t="s">
        <v>2409</v>
      </c>
      <c r="E12" s="2252">
        <v>0</v>
      </c>
      <c r="F12" s="2252">
        <v>110368</v>
      </c>
      <c r="I12" s="2326" t="s">
        <v>2683</v>
      </c>
      <c r="J12" s="2327" t="s">
        <v>1259</v>
      </c>
      <c r="K12" s="2328">
        <v>681944</v>
      </c>
      <c r="L12" s="2329">
        <v>45583</v>
      </c>
      <c r="M12" s="2253"/>
      <c r="Q12" s="1066"/>
      <c r="R12" s="1066">
        <f t="shared" si="0"/>
        <v>110368</v>
      </c>
    </row>
    <row r="13" spans="2:18" ht="12" customHeight="1">
      <c r="B13" s="1702" t="s">
        <v>2075</v>
      </c>
      <c r="C13" s="1702" t="s">
        <v>1259</v>
      </c>
      <c r="D13" s="1702" t="s">
        <v>2409</v>
      </c>
      <c r="E13" s="2252">
        <v>61010</v>
      </c>
      <c r="F13" s="2252">
        <v>59740</v>
      </c>
      <c r="I13" s="2326" t="s">
        <v>2684</v>
      </c>
      <c r="J13" s="2327" t="s">
        <v>1259</v>
      </c>
      <c r="K13" s="2328">
        <v>666112</v>
      </c>
      <c r="L13" s="2329">
        <v>45638</v>
      </c>
      <c r="M13" s="2253"/>
      <c r="Q13" s="1066"/>
      <c r="R13" s="1066">
        <f t="shared" si="0"/>
        <v>59740</v>
      </c>
    </row>
    <row r="14" spans="2:18" ht="12" customHeight="1">
      <c r="B14" s="1702" t="s">
        <v>2072</v>
      </c>
      <c r="C14" s="1702" t="s">
        <v>1259</v>
      </c>
      <c r="D14" s="1702" t="s">
        <v>2409</v>
      </c>
      <c r="E14" s="2252">
        <v>56358</v>
      </c>
      <c r="F14" s="2252">
        <v>55184</v>
      </c>
      <c r="I14" s="2326" t="s">
        <v>2683</v>
      </c>
      <c r="J14" s="2327" t="s">
        <v>1259</v>
      </c>
      <c r="K14" s="2328">
        <v>660651</v>
      </c>
      <c r="L14" s="2329">
        <v>45976</v>
      </c>
      <c r="M14" s="2253"/>
      <c r="Q14" s="1066"/>
      <c r="R14" s="1066">
        <f t="shared" si="0"/>
        <v>55184</v>
      </c>
    </row>
    <row r="15" spans="2:18" ht="12" customHeight="1">
      <c r="B15" s="1702" t="s">
        <v>2498</v>
      </c>
      <c r="C15" s="1702" t="s">
        <v>1259</v>
      </c>
      <c r="D15" s="1702" t="s">
        <v>2409</v>
      </c>
      <c r="E15" s="2252">
        <v>37094</v>
      </c>
      <c r="F15" s="2252">
        <v>36789</v>
      </c>
      <c r="I15" s="2326" t="s">
        <v>2497</v>
      </c>
      <c r="J15" s="2327" t="s">
        <v>1259</v>
      </c>
      <c r="K15" s="2328">
        <v>611858</v>
      </c>
      <c r="L15" s="2329">
        <v>45747</v>
      </c>
      <c r="M15" s="2253"/>
      <c r="Q15" s="1066"/>
      <c r="R15" s="1066">
        <f t="shared" si="0"/>
        <v>36789</v>
      </c>
    </row>
    <row r="16" spans="2:18" ht="12" customHeight="1">
      <c r="B16" s="1702" t="s">
        <v>2073</v>
      </c>
      <c r="C16" s="1702" t="s">
        <v>1259</v>
      </c>
      <c r="D16" s="1702" t="s">
        <v>2409</v>
      </c>
      <c r="E16" s="2252">
        <v>94045</v>
      </c>
      <c r="F16" s="2252">
        <v>34251</v>
      </c>
      <c r="I16" s="2326" t="s">
        <v>2683</v>
      </c>
      <c r="J16" s="2327" t="s">
        <v>1259</v>
      </c>
      <c r="K16" s="2328">
        <v>570962</v>
      </c>
      <c r="L16" s="2329">
        <v>45631</v>
      </c>
      <c r="M16" s="2253"/>
      <c r="Q16" s="1066"/>
      <c r="R16" s="1066">
        <f t="shared" si="0"/>
        <v>34251</v>
      </c>
    </row>
    <row r="17" spans="2:18" ht="12" customHeight="1">
      <c r="B17" s="1702" t="s">
        <v>2685</v>
      </c>
      <c r="C17" s="1702" t="s">
        <v>1259</v>
      </c>
      <c r="D17" s="1702" t="s">
        <v>2409</v>
      </c>
      <c r="E17" s="2252">
        <v>18786</v>
      </c>
      <c r="F17" s="2252">
        <v>18395</v>
      </c>
      <c r="I17" s="2326" t="s">
        <v>2445</v>
      </c>
      <c r="J17" s="2327" t="s">
        <v>1259</v>
      </c>
      <c r="K17" s="2328">
        <v>495189</v>
      </c>
      <c r="L17" s="2329">
        <v>45596</v>
      </c>
      <c r="M17" s="2253"/>
      <c r="Q17" s="1066"/>
      <c r="R17" s="1066">
        <f t="shared" si="0"/>
        <v>18395</v>
      </c>
    </row>
    <row r="18" spans="2:18" ht="12" customHeight="1">
      <c r="B18" s="1702" t="s">
        <v>2500</v>
      </c>
      <c r="C18" s="1702" t="s">
        <v>1259</v>
      </c>
      <c r="D18" s="1702" t="s">
        <v>2409</v>
      </c>
      <c r="E18" s="2252">
        <v>10800</v>
      </c>
      <c r="F18" s="2252">
        <v>18395</v>
      </c>
      <c r="I18" s="2326" t="s">
        <v>2686</v>
      </c>
      <c r="J18" s="2327" t="s">
        <v>1259</v>
      </c>
      <c r="K18" s="2328">
        <v>462134</v>
      </c>
      <c r="L18" s="2329">
        <v>45672</v>
      </c>
      <c r="M18" s="2253"/>
      <c r="Q18" s="1066"/>
      <c r="R18" s="1066">
        <f t="shared" si="0"/>
        <v>18395</v>
      </c>
    </row>
    <row r="19" spans="2:18" ht="12" customHeight="1">
      <c r="B19" s="1702" t="s">
        <v>2070</v>
      </c>
      <c r="C19" s="1702" t="s">
        <v>1259</v>
      </c>
      <c r="D19" s="1702" t="s">
        <v>2409</v>
      </c>
      <c r="E19" s="2252">
        <v>15029</v>
      </c>
      <c r="F19" s="2252">
        <v>14716</v>
      </c>
      <c r="I19" s="2326" t="s">
        <v>2170</v>
      </c>
      <c r="J19" s="2327" t="s">
        <v>1259</v>
      </c>
      <c r="K19" s="2328">
        <v>450862</v>
      </c>
      <c r="L19" s="2329">
        <v>45902</v>
      </c>
      <c r="M19" s="2253"/>
      <c r="Q19" s="1066"/>
      <c r="R19" s="1066">
        <f t="shared" si="0"/>
        <v>14716</v>
      </c>
    </row>
    <row r="20" spans="2:18" ht="12" customHeight="1">
      <c r="B20" s="1702" t="s">
        <v>2624</v>
      </c>
      <c r="C20" s="1702" t="s">
        <v>1259</v>
      </c>
      <c r="D20" s="1702" t="s">
        <v>2409</v>
      </c>
      <c r="E20" s="2252">
        <v>19276</v>
      </c>
      <c r="F20" s="2252">
        <v>0</v>
      </c>
      <c r="I20" s="2326" t="s">
        <v>2164</v>
      </c>
      <c r="J20" s="2327" t="s">
        <v>1259</v>
      </c>
      <c r="K20" s="2328">
        <v>448909</v>
      </c>
      <c r="L20" s="2329">
        <v>45627</v>
      </c>
      <c r="M20" s="2253"/>
      <c r="Q20" s="1066"/>
      <c r="R20" s="1066">
        <f t="shared" si="0"/>
        <v>0</v>
      </c>
    </row>
    <row r="21" spans="2:18" ht="12" customHeight="1">
      <c r="B21" s="1702" t="s">
        <v>2219</v>
      </c>
      <c r="C21" s="1702" t="s">
        <v>1259</v>
      </c>
      <c r="D21" s="1702" t="s">
        <v>2409</v>
      </c>
      <c r="E21" s="2252">
        <v>0</v>
      </c>
      <c r="F21" s="2252">
        <v>13435</v>
      </c>
      <c r="I21" s="2326" t="s">
        <v>2687</v>
      </c>
      <c r="J21" s="2327" t="s">
        <v>1259</v>
      </c>
      <c r="K21" s="2328">
        <v>432076</v>
      </c>
      <c r="L21" s="2329">
        <v>45748</v>
      </c>
      <c r="M21" s="2253"/>
      <c r="Q21" s="1066"/>
      <c r="R21" s="1066">
        <f t="shared" si="0"/>
        <v>13435</v>
      </c>
    </row>
    <row r="22" spans="2:18" ht="12" customHeight="1">
      <c r="B22" s="1702" t="s">
        <v>2035</v>
      </c>
      <c r="C22" s="2256" t="s">
        <v>1260</v>
      </c>
      <c r="D22" s="1702" t="s">
        <v>2409</v>
      </c>
      <c r="E22" s="2252">
        <v>2522199</v>
      </c>
      <c r="F22" s="2252">
        <v>2430526</v>
      </c>
      <c r="I22" s="2326" t="s">
        <v>2444</v>
      </c>
      <c r="J22" s="2327" t="s">
        <v>1259</v>
      </c>
      <c r="K22" s="2328">
        <v>416860</v>
      </c>
      <c r="L22" s="2329">
        <v>45628</v>
      </c>
      <c r="M22" s="2253"/>
      <c r="Q22" s="1066"/>
      <c r="R22" s="1066">
        <f t="shared" si="0"/>
        <v>2430526</v>
      </c>
    </row>
    <row r="23" spans="2:18" ht="12" customHeight="1">
      <c r="B23" s="1702" t="s">
        <v>2069</v>
      </c>
      <c r="C23" s="2256" t="s">
        <v>1260</v>
      </c>
      <c r="D23" s="1702" t="s">
        <v>2409</v>
      </c>
      <c r="E23" s="2252">
        <v>1413361</v>
      </c>
      <c r="F23" s="2252">
        <v>1383925</v>
      </c>
      <c r="I23" s="2326" t="s">
        <v>2688</v>
      </c>
      <c r="J23" s="2327" t="s">
        <v>1259</v>
      </c>
      <c r="K23" s="2328">
        <v>413290</v>
      </c>
      <c r="L23" s="2329">
        <v>45838</v>
      </c>
      <c r="M23" s="2253"/>
      <c r="Q23" s="1066"/>
      <c r="R23" s="1066">
        <f t="shared" si="0"/>
        <v>1383925</v>
      </c>
    </row>
    <row r="24" spans="2:18" ht="12" customHeight="1">
      <c r="B24" s="1702" t="s">
        <v>2494</v>
      </c>
      <c r="C24" s="2256" t="s">
        <v>1260</v>
      </c>
      <c r="D24" s="1702" t="s">
        <v>2409</v>
      </c>
      <c r="E24" s="2252">
        <v>659376</v>
      </c>
      <c r="F24" s="2252">
        <v>882889</v>
      </c>
      <c r="I24" s="2326" t="s">
        <v>2163</v>
      </c>
      <c r="J24" s="2327" t="s">
        <v>1259</v>
      </c>
      <c r="K24" s="2328">
        <v>386501</v>
      </c>
      <c r="L24" s="2329">
        <v>45525</v>
      </c>
      <c r="M24" s="2253"/>
      <c r="Q24" s="1066"/>
      <c r="R24" s="1066">
        <f t="shared" si="0"/>
        <v>882889</v>
      </c>
    </row>
    <row r="25" spans="2:18" ht="12" customHeight="1">
      <c r="B25" s="1702" t="s">
        <v>2077</v>
      </c>
      <c r="C25" s="2256" t="s">
        <v>1260</v>
      </c>
      <c r="D25" s="1702" t="s">
        <v>2409</v>
      </c>
      <c r="E25" s="2252">
        <v>171000</v>
      </c>
      <c r="F25" s="2252">
        <v>171000</v>
      </c>
      <c r="I25" s="2326" t="s">
        <v>2689</v>
      </c>
      <c r="J25" s="2327" t="s">
        <v>1259</v>
      </c>
      <c r="K25" s="2328">
        <v>385418</v>
      </c>
      <c r="L25" s="2329">
        <v>45669</v>
      </c>
      <c r="M25" s="2253"/>
      <c r="Q25" s="1066"/>
      <c r="R25" s="1066">
        <f t="shared" si="0"/>
        <v>171000</v>
      </c>
    </row>
    <row r="26" spans="2:18" ht="12" customHeight="1">
      <c r="B26" s="1702" t="s">
        <v>2078</v>
      </c>
      <c r="C26" s="2256" t="s">
        <v>1260</v>
      </c>
      <c r="D26" s="1702" t="s">
        <v>2409</v>
      </c>
      <c r="E26" s="2252">
        <v>269217</v>
      </c>
      <c r="F26" s="2252">
        <v>148538</v>
      </c>
      <c r="I26" s="2326" t="s">
        <v>2172</v>
      </c>
      <c r="J26" s="2327" t="s">
        <v>1259</v>
      </c>
      <c r="K26" s="2328">
        <v>375719</v>
      </c>
      <c r="L26" s="2329">
        <v>45961</v>
      </c>
      <c r="M26" s="2253"/>
      <c r="Q26" s="1066"/>
      <c r="R26" s="1066">
        <f t="shared" si="0"/>
        <v>148538</v>
      </c>
    </row>
    <row r="27" spans="2:18" ht="12" customHeight="1">
      <c r="B27" s="1702" t="s">
        <v>2076</v>
      </c>
      <c r="C27" s="2256" t="s">
        <v>1260</v>
      </c>
      <c r="D27" s="1702" t="s">
        <v>2409</v>
      </c>
      <c r="E27" s="2252">
        <v>75144</v>
      </c>
      <c r="F27" s="2252">
        <v>73579</v>
      </c>
      <c r="I27" s="2326" t="s">
        <v>2684</v>
      </c>
      <c r="J27" s="2327" t="s">
        <v>1259</v>
      </c>
      <c r="K27" s="2328">
        <v>362681</v>
      </c>
      <c r="L27" s="2329">
        <v>45638</v>
      </c>
      <c r="M27" s="2253"/>
      <c r="Q27" s="1066"/>
      <c r="R27" s="1066">
        <f t="shared" si="0"/>
        <v>73579</v>
      </c>
    </row>
    <row r="28" spans="2:18" ht="12" customHeight="1">
      <c r="B28" s="1702" t="s">
        <v>2069</v>
      </c>
      <c r="C28" s="2256" t="s">
        <v>1261</v>
      </c>
      <c r="D28" s="1702" t="s">
        <v>2409</v>
      </c>
      <c r="E28" s="2252">
        <v>2070295</v>
      </c>
      <c r="F28" s="2252">
        <v>2027177</v>
      </c>
      <c r="I28" s="2326" t="s">
        <v>2690</v>
      </c>
      <c r="J28" s="2327" t="s">
        <v>1259</v>
      </c>
      <c r="K28" s="2328">
        <v>347930</v>
      </c>
      <c r="L28" s="2329">
        <v>45810</v>
      </c>
      <c r="M28" s="2253"/>
      <c r="Q28" s="1066"/>
      <c r="R28" s="1066">
        <f t="shared" si="0"/>
        <v>2027177</v>
      </c>
    </row>
    <row r="29" spans="2:18" ht="12" customHeight="1">
      <c r="B29" s="1702" t="s">
        <v>2035</v>
      </c>
      <c r="C29" s="2256" t="s">
        <v>1261</v>
      </c>
      <c r="D29" s="1702" t="s">
        <v>2409</v>
      </c>
      <c r="E29" s="2252">
        <v>1350859</v>
      </c>
      <c r="F29" s="2252">
        <v>1190430</v>
      </c>
      <c r="I29" s="2326" t="s">
        <v>2691</v>
      </c>
      <c r="J29" s="2327" t="s">
        <v>1259</v>
      </c>
      <c r="K29" s="2328">
        <v>340138</v>
      </c>
      <c r="L29" s="2329">
        <v>45856</v>
      </c>
      <c r="M29" s="2253"/>
      <c r="Q29" s="1066"/>
      <c r="R29" s="1066">
        <f t="shared" si="0"/>
        <v>1190430</v>
      </c>
    </row>
    <row r="30" spans="2:18" ht="12" customHeight="1">
      <c r="B30" s="1702" t="s">
        <v>2076</v>
      </c>
      <c r="C30" s="2256" t="s">
        <v>1261</v>
      </c>
      <c r="D30" s="1702" t="s">
        <v>2409</v>
      </c>
      <c r="E30" s="2252">
        <v>15029</v>
      </c>
      <c r="F30" s="2252">
        <v>14716</v>
      </c>
      <c r="I30" s="2326" t="s">
        <v>2683</v>
      </c>
      <c r="J30" s="2327" t="s">
        <v>1259</v>
      </c>
      <c r="K30" s="2328">
        <v>300575</v>
      </c>
      <c r="L30" s="2329">
        <v>45596</v>
      </c>
      <c r="M30" s="2253"/>
      <c r="Q30" s="1066"/>
      <c r="R30" s="1066">
        <f t="shared" si="0"/>
        <v>14716</v>
      </c>
    </row>
    <row r="31" spans="2:18" ht="12" customHeight="1">
      <c r="B31" s="1702" t="s">
        <v>2692</v>
      </c>
      <c r="C31" s="2256" t="s">
        <v>2622</v>
      </c>
      <c r="D31" s="1702" t="s">
        <v>2409</v>
      </c>
      <c r="E31" s="2252">
        <v>164955</v>
      </c>
      <c r="F31" s="2252">
        <v>230451</v>
      </c>
      <c r="I31" s="2326" t="s">
        <v>2215</v>
      </c>
      <c r="J31" s="2327" t="s">
        <v>1259</v>
      </c>
      <c r="K31" s="2328">
        <v>300575</v>
      </c>
      <c r="L31" s="2329">
        <v>45623</v>
      </c>
      <c r="M31" s="2253"/>
      <c r="Q31" s="1066"/>
      <c r="R31" s="1066">
        <f t="shared" si="0"/>
        <v>230451</v>
      </c>
    </row>
    <row r="32" spans="2:18" ht="12" customHeight="1">
      <c r="B32" s="1702" t="s">
        <v>2082</v>
      </c>
      <c r="C32" s="2256" t="s">
        <v>2622</v>
      </c>
      <c r="D32" s="1702" t="s">
        <v>2409</v>
      </c>
      <c r="E32" s="2252">
        <v>193270</v>
      </c>
      <c r="F32" s="2252">
        <v>189244</v>
      </c>
      <c r="I32" s="2326" t="s">
        <v>2693</v>
      </c>
      <c r="J32" s="2327" t="s">
        <v>1259</v>
      </c>
      <c r="K32" s="2328">
        <v>299152</v>
      </c>
      <c r="L32" s="2329">
        <v>45483</v>
      </c>
      <c r="M32" s="2253"/>
      <c r="Q32" s="1066"/>
      <c r="R32" s="1066">
        <f t="shared" si="0"/>
        <v>189244</v>
      </c>
    </row>
    <row r="33" spans="2:18" ht="12" customHeight="1">
      <c r="B33" s="1702" t="s">
        <v>2694</v>
      </c>
      <c r="C33" s="2256" t="s">
        <v>2622</v>
      </c>
      <c r="D33" s="1702" t="s">
        <v>2409</v>
      </c>
      <c r="E33" s="2252">
        <v>56132</v>
      </c>
      <c r="F33" s="2252">
        <v>54963</v>
      </c>
      <c r="I33" s="2326" t="s">
        <v>2412</v>
      </c>
      <c r="J33" s="2327" t="s">
        <v>1259</v>
      </c>
      <c r="K33" s="2328">
        <v>297569</v>
      </c>
      <c r="L33" s="2329">
        <v>45571</v>
      </c>
      <c r="M33" s="2253"/>
      <c r="Q33" s="1066"/>
      <c r="R33" s="1066">
        <f t="shared" si="0"/>
        <v>54963</v>
      </c>
    </row>
    <row r="34" spans="2:18" ht="12" customHeight="1">
      <c r="B34" s="1702" t="s">
        <v>2081</v>
      </c>
      <c r="C34" s="2256" t="s">
        <v>2622</v>
      </c>
      <c r="D34" s="1702" t="s">
        <v>2409</v>
      </c>
      <c r="E34" s="2252">
        <v>75933</v>
      </c>
      <c r="F34" s="2252">
        <v>52866</v>
      </c>
      <c r="I34" s="2326" t="s">
        <v>2164</v>
      </c>
      <c r="J34" s="2327" t="s">
        <v>1259</v>
      </c>
      <c r="K34" s="2328">
        <v>297006</v>
      </c>
      <c r="L34" s="2329">
        <v>46096</v>
      </c>
      <c r="M34" s="2253"/>
      <c r="Q34" s="1066"/>
      <c r="R34" s="1066">
        <f t="shared" si="0"/>
        <v>52866</v>
      </c>
    </row>
    <row r="35" spans="2:18" ht="12" customHeight="1">
      <c r="B35" s="1702" t="s">
        <v>2083</v>
      </c>
      <c r="C35" s="2256" t="s">
        <v>2622</v>
      </c>
      <c r="D35" s="1702" t="s">
        <v>2409</v>
      </c>
      <c r="E35" s="2252">
        <v>18786</v>
      </c>
      <c r="F35" s="2252">
        <v>18395</v>
      </c>
      <c r="I35" s="2326" t="s">
        <v>2163</v>
      </c>
      <c r="J35" s="2327" t="s">
        <v>1259</v>
      </c>
      <c r="K35" s="2328">
        <v>283353</v>
      </c>
      <c r="L35" s="2329">
        <v>45525</v>
      </c>
      <c r="M35" s="2253"/>
      <c r="Q35" s="1066"/>
      <c r="R35" s="1066">
        <f t="shared" si="0"/>
        <v>18395</v>
      </c>
    </row>
    <row r="36" spans="2:18" ht="12" customHeight="1">
      <c r="B36" s="1702" t="s">
        <v>2695</v>
      </c>
      <c r="C36" s="2256" t="s">
        <v>2622</v>
      </c>
      <c r="D36" s="1702" t="s">
        <v>2409</v>
      </c>
      <c r="E36" s="2252">
        <v>11118</v>
      </c>
      <c r="F36" s="2252">
        <v>10886</v>
      </c>
      <c r="I36" s="2326" t="s">
        <v>2691</v>
      </c>
      <c r="J36" s="2327" t="s">
        <v>1259</v>
      </c>
      <c r="K36" s="2328">
        <v>272119</v>
      </c>
      <c r="L36" s="2329">
        <v>45856</v>
      </c>
      <c r="M36" s="2253"/>
      <c r="Q36" s="1066"/>
      <c r="R36" s="1066">
        <f t="shared" si="0"/>
        <v>10886</v>
      </c>
    </row>
    <row r="37" spans="2:18" ht="12" customHeight="1">
      <c r="B37" s="1702" t="s">
        <v>2625</v>
      </c>
      <c r="C37" s="2256" t="s">
        <v>2622</v>
      </c>
      <c r="D37" s="1702" t="s">
        <v>2409</v>
      </c>
      <c r="E37" s="2252">
        <v>10144</v>
      </c>
      <c r="F37" s="2252">
        <v>0</v>
      </c>
      <c r="I37" s="2326" t="s">
        <v>2501</v>
      </c>
      <c r="J37" s="2327" t="s">
        <v>1259</v>
      </c>
      <c r="K37" s="2328">
        <v>271951</v>
      </c>
      <c r="L37" s="2329">
        <v>45558</v>
      </c>
      <c r="M37" s="2253"/>
      <c r="Q37" s="1066"/>
      <c r="R37" s="1066">
        <f t="shared" si="0"/>
        <v>0</v>
      </c>
    </row>
    <row r="38" spans="2:18" ht="12" customHeight="1">
      <c r="B38" s="1702" t="s">
        <v>2621</v>
      </c>
      <c r="C38" s="2256" t="s">
        <v>2622</v>
      </c>
      <c r="D38" s="1702" t="s">
        <v>2409</v>
      </c>
      <c r="E38" s="2252">
        <v>161855</v>
      </c>
      <c r="F38" s="2252">
        <v>0</v>
      </c>
      <c r="I38" s="2326" t="s">
        <v>2174</v>
      </c>
      <c r="J38" s="2327" t="s">
        <v>1259</v>
      </c>
      <c r="K38" s="2328">
        <v>271339</v>
      </c>
      <c r="L38" s="2329">
        <v>46343</v>
      </c>
      <c r="M38" s="2253"/>
      <c r="Q38" s="1066"/>
      <c r="R38" s="1066">
        <f t="shared" si="0"/>
        <v>0</v>
      </c>
    </row>
    <row r="39" spans="2:18" ht="12" customHeight="1">
      <c r="B39" s="1702" t="s">
        <v>2079</v>
      </c>
      <c r="C39" s="1702" t="s">
        <v>1262</v>
      </c>
      <c r="D39" s="1702" t="s">
        <v>2409</v>
      </c>
      <c r="E39" s="2252">
        <v>0</v>
      </c>
      <c r="F39" s="2252">
        <v>79674</v>
      </c>
      <c r="I39" s="2326" t="s">
        <v>2693</v>
      </c>
      <c r="J39" s="2327" t="s">
        <v>1259</v>
      </c>
      <c r="K39" s="2328">
        <v>265415</v>
      </c>
      <c r="L39" s="2329">
        <v>45483</v>
      </c>
      <c r="M39" s="2253"/>
      <c r="Q39" s="1066"/>
      <c r="R39" s="1066">
        <f t="shared" si="0"/>
        <v>79674</v>
      </c>
    </row>
    <row r="40" spans="2:18" ht="12" customHeight="1">
      <c r="B40" s="1702" t="s">
        <v>2410</v>
      </c>
      <c r="C40" s="1702" t="s">
        <v>1262</v>
      </c>
      <c r="D40" s="1702" t="s">
        <v>2409</v>
      </c>
      <c r="E40" s="2252">
        <v>269325</v>
      </c>
      <c r="F40" s="2252">
        <v>77021</v>
      </c>
      <c r="I40" s="2326" t="s">
        <v>2696</v>
      </c>
      <c r="J40" s="2327" t="s">
        <v>1259</v>
      </c>
      <c r="K40" s="2328">
        <v>263003</v>
      </c>
      <c r="L40" s="2329">
        <v>45771</v>
      </c>
      <c r="M40" s="2253"/>
      <c r="Q40" s="1066"/>
      <c r="R40" s="1066">
        <f t="shared" si="0"/>
        <v>77021</v>
      </c>
    </row>
    <row r="41" spans="2:18" ht="12" customHeight="1">
      <c r="B41" s="1702" t="s">
        <v>2218</v>
      </c>
      <c r="C41" s="1702" t="s">
        <v>1262</v>
      </c>
      <c r="D41" s="1702" t="s">
        <v>2409</v>
      </c>
      <c r="E41" s="2252">
        <v>37271</v>
      </c>
      <c r="F41" s="2252">
        <v>36495</v>
      </c>
      <c r="I41" s="2326" t="s">
        <v>2685</v>
      </c>
      <c r="J41" s="2327" t="s">
        <v>1259</v>
      </c>
      <c r="K41" s="2328">
        <v>263003</v>
      </c>
      <c r="L41" s="2329">
        <v>46010</v>
      </c>
      <c r="M41" s="2253"/>
      <c r="Q41" s="1066"/>
      <c r="R41" s="1066">
        <f t="shared" si="0"/>
        <v>36495</v>
      </c>
    </row>
    <row r="42" spans="2:18" ht="12" customHeight="1">
      <c r="B42" s="1702" t="s">
        <v>2499</v>
      </c>
      <c r="C42" s="1702" t="s">
        <v>1262</v>
      </c>
      <c r="D42" s="1702" t="s">
        <v>2409</v>
      </c>
      <c r="E42" s="2252">
        <v>0</v>
      </c>
      <c r="F42" s="2252">
        <v>30259</v>
      </c>
      <c r="I42" s="2326" t="s">
        <v>2216</v>
      </c>
      <c r="J42" s="2327" t="s">
        <v>1259</v>
      </c>
      <c r="K42" s="2328">
        <v>262315</v>
      </c>
      <c r="L42" s="2329">
        <v>45565</v>
      </c>
      <c r="M42" s="2253"/>
      <c r="Q42" s="1066"/>
      <c r="R42" s="1066">
        <f t="shared" si="0"/>
        <v>30259</v>
      </c>
    </row>
    <row r="43" spans="2:18" ht="12" customHeight="1">
      <c r="B43" s="1702" t="s">
        <v>2697</v>
      </c>
      <c r="C43" s="1702" t="s">
        <v>1262</v>
      </c>
      <c r="D43" s="1702" t="s">
        <v>2409</v>
      </c>
      <c r="E43" s="2252">
        <v>21957</v>
      </c>
      <c r="F43" s="2252">
        <v>21957</v>
      </c>
      <c r="I43" s="2326" t="s">
        <v>2163</v>
      </c>
      <c r="J43" s="2327" t="s">
        <v>1259</v>
      </c>
      <c r="K43" s="2328">
        <v>236483</v>
      </c>
      <c r="L43" s="2329">
        <v>45524</v>
      </c>
      <c r="M43" s="2253"/>
      <c r="Q43" s="1066"/>
      <c r="R43" s="1066">
        <f t="shared" si="0"/>
        <v>21957</v>
      </c>
    </row>
    <row r="44" spans="2:18" ht="12" customHeight="1">
      <c r="B44" s="1702" t="s">
        <v>2080</v>
      </c>
      <c r="C44" s="1702" t="s">
        <v>1262</v>
      </c>
      <c r="D44" s="1702" t="s">
        <v>2409</v>
      </c>
      <c r="E44" s="2252">
        <v>120946</v>
      </c>
      <c r="F44" s="2252">
        <v>19005</v>
      </c>
      <c r="I44" s="2326" t="s">
        <v>2698</v>
      </c>
      <c r="J44" s="2327" t="s">
        <v>1259</v>
      </c>
      <c r="K44" s="2328">
        <v>231149</v>
      </c>
      <c r="L44" s="2329">
        <v>45810</v>
      </c>
      <c r="M44" s="2253"/>
      <c r="Q44" s="1066"/>
      <c r="R44" s="1066">
        <f t="shared" si="0"/>
        <v>19005</v>
      </c>
    </row>
    <row r="45" spans="2:18" ht="12" customHeight="1">
      <c r="B45" s="1702" t="s">
        <v>2623</v>
      </c>
      <c r="C45" s="1702" t="s">
        <v>1262</v>
      </c>
      <c r="D45" s="1702" t="s">
        <v>2409</v>
      </c>
      <c r="E45" s="2252">
        <v>147507</v>
      </c>
      <c r="F45" s="2252">
        <v>0</v>
      </c>
      <c r="I45" s="2326" t="s">
        <v>2162</v>
      </c>
      <c r="J45" s="2327" t="s">
        <v>1259</v>
      </c>
      <c r="K45" s="2328">
        <v>229307</v>
      </c>
      <c r="L45" s="2329">
        <v>45747</v>
      </c>
      <c r="M45" s="2253"/>
      <c r="Q45" s="1066"/>
      <c r="R45" s="1066">
        <f t="shared" si="0"/>
        <v>0</v>
      </c>
    </row>
    <row r="46" spans="2:18" ht="12" customHeight="1">
      <c r="B46" s="1702" t="s">
        <v>2448</v>
      </c>
      <c r="C46" s="1702" t="s">
        <v>1262</v>
      </c>
      <c r="D46" s="1702" t="s">
        <v>2409</v>
      </c>
      <c r="E46" s="2252">
        <v>223365</v>
      </c>
      <c r="F46" s="2252">
        <v>0</v>
      </c>
      <c r="I46" s="2326" t="s">
        <v>2503</v>
      </c>
      <c r="J46" s="2327" t="s">
        <v>1259</v>
      </c>
      <c r="K46" s="2328">
        <v>222751</v>
      </c>
      <c r="L46" s="2329">
        <v>45731</v>
      </c>
      <c r="M46" s="2253"/>
      <c r="Q46" s="1066"/>
      <c r="R46" s="1066">
        <f t="shared" si="0"/>
        <v>0</v>
      </c>
    </row>
    <row r="47" spans="2:18" ht="12" customHeight="1">
      <c r="B47" s="1702" t="s">
        <v>2494</v>
      </c>
      <c r="C47" s="1702" t="s">
        <v>2423</v>
      </c>
      <c r="D47" s="1702" t="s">
        <v>2449</v>
      </c>
      <c r="E47" s="2252">
        <v>1133344</v>
      </c>
      <c r="F47" s="2252">
        <v>0</v>
      </c>
      <c r="I47" s="2326" t="s">
        <v>2683</v>
      </c>
      <c r="J47" s="2327" t="s">
        <v>1259</v>
      </c>
      <c r="K47" s="2328">
        <v>218563</v>
      </c>
      <c r="L47" s="2329">
        <v>45870</v>
      </c>
      <c r="M47" s="2253"/>
      <c r="Q47" s="1066"/>
      <c r="R47" s="1066">
        <f t="shared" si="0"/>
        <v>0</v>
      </c>
    </row>
    <row r="48" spans="2:18" ht="12" customHeight="1">
      <c r="B48" s="1702" t="s">
        <v>2699</v>
      </c>
      <c r="C48" s="1702" t="s">
        <v>2423</v>
      </c>
      <c r="D48" s="1702" t="s">
        <v>2449</v>
      </c>
      <c r="E48" s="2252">
        <v>35731</v>
      </c>
      <c r="F48" s="2252">
        <v>0</v>
      </c>
      <c r="I48" s="2326" t="s">
        <v>2685</v>
      </c>
      <c r="J48" s="2327" t="s">
        <v>1259</v>
      </c>
      <c r="K48" s="2328">
        <v>210252</v>
      </c>
      <c r="L48" s="2329">
        <v>45875</v>
      </c>
      <c r="M48" s="2253"/>
      <c r="Q48" s="1066"/>
      <c r="R48" s="1066">
        <f t="shared" si="0"/>
        <v>0</v>
      </c>
    </row>
    <row r="49" spans="2:18" ht="12" customHeight="1">
      <c r="B49" s="1702" t="s">
        <v>2494</v>
      </c>
      <c r="C49" s="1702" t="s">
        <v>2423</v>
      </c>
      <c r="D49" s="1702" t="s">
        <v>2409</v>
      </c>
      <c r="E49" s="2252">
        <v>0</v>
      </c>
      <c r="F49" s="2252">
        <v>1330685</v>
      </c>
      <c r="I49" s="2326" t="s">
        <v>2216</v>
      </c>
      <c r="J49" s="2327" t="s">
        <v>1259</v>
      </c>
      <c r="K49" s="2328">
        <v>210146</v>
      </c>
      <c r="L49" s="2329">
        <v>45565</v>
      </c>
      <c r="M49" s="2253"/>
      <c r="Q49" s="1066"/>
      <c r="R49" s="1066">
        <f t="shared" si="0"/>
        <v>1330685</v>
      </c>
    </row>
    <row r="50" spans="2:18" ht="12" customHeight="1">
      <c r="B50" s="2257" t="s">
        <v>1109</v>
      </c>
      <c r="C50" s="2257"/>
      <c r="D50" s="2257"/>
      <c r="E50" s="2258">
        <f>SUM(E5:E49)</f>
        <v>49635745</v>
      </c>
      <c r="F50" s="2258">
        <f>SUM(F5:F49)</f>
        <v>50501211</v>
      </c>
      <c r="I50" s="2326" t="s">
        <v>2700</v>
      </c>
      <c r="J50" s="2327" t="s">
        <v>1259</v>
      </c>
      <c r="K50" s="2328">
        <v>199845</v>
      </c>
      <c r="L50" s="2329">
        <v>46218</v>
      </c>
      <c r="M50" s="2253"/>
      <c r="Q50" s="1066"/>
      <c r="R50" s="1066" t="e">
        <f>ROUND(#REF!,0)</f>
        <v>#REF!</v>
      </c>
    </row>
    <row r="51" spans="2:18" ht="12" customHeight="1">
      <c r="I51" s="2330" t="s">
        <v>2504</v>
      </c>
      <c r="J51" s="2327" t="s">
        <v>1259</v>
      </c>
      <c r="K51" s="2328">
        <v>187859</v>
      </c>
      <c r="L51" s="2329">
        <v>45560</v>
      </c>
      <c r="M51" s="2253"/>
      <c r="Q51" s="1066"/>
      <c r="R51" s="1066" t="e">
        <f>SUM(R5:R50)</f>
        <v>#REF!</v>
      </c>
    </row>
    <row r="52" spans="2:18" ht="12" customHeight="1">
      <c r="I52" s="2326" t="s">
        <v>2505</v>
      </c>
      <c r="J52" s="2327" t="s">
        <v>1259</v>
      </c>
      <c r="K52" s="2328">
        <v>187859</v>
      </c>
      <c r="L52" s="2329">
        <v>45565</v>
      </c>
      <c r="M52" s="2253"/>
    </row>
    <row r="53" spans="2:18" ht="12" customHeight="1">
      <c r="I53" s="2326" t="s">
        <v>2687</v>
      </c>
      <c r="J53" s="2327" t="s">
        <v>1259</v>
      </c>
      <c r="K53" s="2328">
        <v>184102</v>
      </c>
      <c r="L53" s="2329">
        <v>45748</v>
      </c>
      <c r="M53" s="2253"/>
    </row>
    <row r="54" spans="2:18" ht="12" customHeight="1">
      <c r="M54" s="2253"/>
    </row>
    <row r="55" spans="2:18" ht="12" customHeight="1">
      <c r="I55" s="2979" t="s">
        <v>1356</v>
      </c>
      <c r="J55" s="2981" t="s">
        <v>2450</v>
      </c>
      <c r="K55" s="1710">
        <f>+K3</f>
        <v>45473</v>
      </c>
      <c r="L55" s="2983" t="s">
        <v>2451</v>
      </c>
      <c r="M55" s="2253"/>
    </row>
    <row r="56" spans="2:18" ht="12" customHeight="1">
      <c r="I56" s="2980"/>
      <c r="J56" s="2982"/>
      <c r="K56" s="2174" t="s">
        <v>967</v>
      </c>
      <c r="L56" s="2984"/>
      <c r="M56" s="2253"/>
    </row>
    <row r="57" spans="2:18" ht="12" customHeight="1">
      <c r="I57" s="2326" t="s">
        <v>2216</v>
      </c>
      <c r="J57" s="2327" t="s">
        <v>1259</v>
      </c>
      <c r="K57" s="2328">
        <v>180741</v>
      </c>
      <c r="L57" s="2329">
        <v>45551</v>
      </c>
      <c r="M57" s="2253"/>
    </row>
    <row r="58" spans="2:18" ht="12" customHeight="1">
      <c r="E58" s="2175">
        <v>45382</v>
      </c>
      <c r="I58" s="2326" t="s">
        <v>2691</v>
      </c>
      <c r="J58" s="2327" t="s">
        <v>1259</v>
      </c>
      <c r="K58" s="2328">
        <v>180544</v>
      </c>
      <c r="L58" s="2329">
        <v>45797</v>
      </c>
      <c r="M58" s="2253"/>
    </row>
    <row r="59" spans="2:18" ht="12" customHeight="1">
      <c r="B59" s="2259">
        <v>1000</v>
      </c>
      <c r="C59" s="2259">
        <v>3010002000</v>
      </c>
      <c r="D59" s="21" t="s">
        <v>2506</v>
      </c>
      <c r="E59" s="1066">
        <v>35805220008</v>
      </c>
      <c r="I59" s="2326" t="s">
        <v>2701</v>
      </c>
      <c r="J59" s="2327" t="s">
        <v>1259</v>
      </c>
      <c r="K59" s="2328">
        <v>178992</v>
      </c>
      <c r="L59" s="2329">
        <v>45840</v>
      </c>
      <c r="M59" s="2253"/>
    </row>
    <row r="60" spans="2:18" ht="12" customHeight="1">
      <c r="B60" s="2259">
        <v>2000</v>
      </c>
      <c r="C60" s="2259">
        <v>3010002000</v>
      </c>
      <c r="D60" s="21" t="s">
        <v>2506</v>
      </c>
      <c r="E60" s="1066">
        <v>2465334523</v>
      </c>
      <c r="I60" s="2326" t="s">
        <v>2702</v>
      </c>
      <c r="J60" s="2327" t="s">
        <v>1259</v>
      </c>
      <c r="K60" s="2328">
        <v>177121</v>
      </c>
      <c r="L60" s="2329">
        <v>45688</v>
      </c>
      <c r="M60" s="2253"/>
    </row>
    <row r="61" spans="2:18" ht="12" customHeight="1">
      <c r="B61" s="2259">
        <v>3100</v>
      </c>
      <c r="C61" s="2259">
        <v>3010002000</v>
      </c>
      <c r="D61" s="21" t="s">
        <v>2506</v>
      </c>
      <c r="E61" s="1066">
        <v>2234224043</v>
      </c>
      <c r="I61" s="2326" t="s">
        <v>2175</v>
      </c>
      <c r="J61" s="2327" t="s">
        <v>1259</v>
      </c>
      <c r="K61" s="2328">
        <v>169814</v>
      </c>
      <c r="L61" s="2329">
        <v>45771</v>
      </c>
      <c r="M61" s="2253"/>
    </row>
    <row r="62" spans="2:18" ht="12" customHeight="1">
      <c r="B62" s="2259">
        <v>3500</v>
      </c>
      <c r="C62" s="2259">
        <v>3010002000</v>
      </c>
      <c r="D62" s="21" t="s">
        <v>2506</v>
      </c>
      <c r="E62" s="1066">
        <v>37815469</v>
      </c>
      <c r="I62" s="2326" t="s">
        <v>2413</v>
      </c>
      <c r="J62" s="2327" t="s">
        <v>1259</v>
      </c>
      <c r="K62" s="2328">
        <v>169396</v>
      </c>
      <c r="L62" s="2329">
        <v>45627</v>
      </c>
      <c r="M62" s="2253"/>
    </row>
    <row r="63" spans="2:18" ht="12" customHeight="1">
      <c r="B63" s="2259">
        <v>3600</v>
      </c>
      <c r="C63" s="2259">
        <v>3010002000</v>
      </c>
      <c r="D63" s="21" t="s">
        <v>2506</v>
      </c>
      <c r="E63" s="1066">
        <v>0</v>
      </c>
      <c r="F63" s="1083"/>
      <c r="I63" s="2326" t="s">
        <v>2164</v>
      </c>
      <c r="J63" s="2327" t="s">
        <v>1259</v>
      </c>
      <c r="K63" s="2328">
        <v>168614</v>
      </c>
      <c r="L63" s="2329">
        <v>46221</v>
      </c>
      <c r="M63" s="2253"/>
    </row>
    <row r="64" spans="2:18" ht="12" customHeight="1">
      <c r="B64" s="2259">
        <v>4000</v>
      </c>
      <c r="C64" s="2259">
        <v>3010002000</v>
      </c>
      <c r="D64" s="21" t="s">
        <v>2506</v>
      </c>
      <c r="E64" s="1066">
        <v>0</v>
      </c>
      <c r="I64" s="2326" t="s">
        <v>2171</v>
      </c>
      <c r="J64" s="2327" t="s">
        <v>1259</v>
      </c>
      <c r="K64" s="2328">
        <v>166631</v>
      </c>
      <c r="L64" s="2329">
        <v>45754</v>
      </c>
      <c r="M64" s="2253"/>
    </row>
    <row r="65" spans="2:12" ht="12" customHeight="1">
      <c r="B65" s="2259">
        <v>4100</v>
      </c>
      <c r="C65" s="2259">
        <v>3010002000</v>
      </c>
      <c r="D65" s="21" t="s">
        <v>2506</v>
      </c>
      <c r="E65" s="1066">
        <v>0</v>
      </c>
      <c r="I65" s="2326" t="s">
        <v>2164</v>
      </c>
      <c r="J65" s="2327" t="s">
        <v>1259</v>
      </c>
      <c r="K65" s="2328">
        <v>150783</v>
      </c>
      <c r="L65" s="2329">
        <v>46244</v>
      </c>
    </row>
    <row r="66" spans="2:12">
      <c r="B66" s="2259">
        <v>4200</v>
      </c>
      <c r="C66" s="2259">
        <v>3010002000</v>
      </c>
      <c r="D66" s="21" t="s">
        <v>2506</v>
      </c>
      <c r="E66" s="1066">
        <v>48926353</v>
      </c>
      <c r="I66" s="2326" t="s">
        <v>2703</v>
      </c>
      <c r="J66" s="2327" t="s">
        <v>1259</v>
      </c>
      <c r="K66" s="2328">
        <v>150287</v>
      </c>
      <c r="L66" s="2329">
        <v>45491</v>
      </c>
    </row>
    <row r="67" spans="2:12">
      <c r="B67" s="2259">
        <v>4300</v>
      </c>
      <c r="C67" s="2259">
        <v>3010002000</v>
      </c>
      <c r="D67" s="21" t="s">
        <v>2506</v>
      </c>
      <c r="E67" s="1066">
        <v>0</v>
      </c>
      <c r="I67" s="2326" t="s">
        <v>2217</v>
      </c>
      <c r="J67" s="2327" t="s">
        <v>1259</v>
      </c>
      <c r="K67" s="2328">
        <v>150287</v>
      </c>
      <c r="L67" s="2329">
        <v>45549</v>
      </c>
    </row>
    <row r="68" spans="2:12">
      <c r="B68" s="2259">
        <v>5200</v>
      </c>
      <c r="C68" s="2259">
        <v>3010002000</v>
      </c>
      <c r="D68" s="21" t="s">
        <v>2506</v>
      </c>
      <c r="E68" s="1066">
        <v>0</v>
      </c>
      <c r="F68" s="1066"/>
      <c r="I68" s="2326" t="s">
        <v>2703</v>
      </c>
      <c r="J68" s="2327" t="s">
        <v>1259</v>
      </c>
      <c r="K68" s="2328">
        <v>150287</v>
      </c>
      <c r="L68" s="2329">
        <v>45602</v>
      </c>
    </row>
    <row r="69" spans="2:12">
      <c r="B69" s="2259"/>
      <c r="C69" s="2259"/>
      <c r="D69" s="21" t="s">
        <v>2508</v>
      </c>
      <c r="E69" s="1066">
        <f>+SUM(E59:E68)</f>
        <v>40591520396</v>
      </c>
      <c r="F69" s="1066"/>
      <c r="I69" s="2326" t="s">
        <v>2414</v>
      </c>
      <c r="J69" s="2327" t="s">
        <v>1259</v>
      </c>
      <c r="K69" s="2328">
        <v>150287</v>
      </c>
      <c r="L69" s="2329">
        <v>45869</v>
      </c>
    </row>
    <row r="70" spans="2:12">
      <c r="B70" s="2259"/>
      <c r="C70" s="2259"/>
      <c r="E70" s="1066">
        <f>+E69-(J1*1000)</f>
        <v>-2482600988</v>
      </c>
      <c r="I70" s="2326" t="s">
        <v>2704</v>
      </c>
      <c r="J70" s="2327" t="s">
        <v>1259</v>
      </c>
      <c r="K70" s="2328">
        <v>150287</v>
      </c>
      <c r="L70" s="2329">
        <v>45992</v>
      </c>
    </row>
    <row r="71" spans="2:12">
      <c r="B71" s="2259"/>
      <c r="C71" s="2259"/>
      <c r="E71" s="2260"/>
      <c r="I71" s="2326" t="s">
        <v>2683</v>
      </c>
      <c r="J71" s="2327" t="s">
        <v>1259</v>
      </c>
      <c r="K71" s="2328">
        <v>140367</v>
      </c>
      <c r="L71" s="2329">
        <v>45514</v>
      </c>
    </row>
    <row r="72" spans="2:12">
      <c r="I72" s="2326" t="s">
        <v>2164</v>
      </c>
      <c r="J72" s="2327" t="s">
        <v>1259</v>
      </c>
      <c r="K72" s="2328">
        <v>136635</v>
      </c>
      <c r="L72" s="2329">
        <v>45698</v>
      </c>
    </row>
    <row r="73" spans="2:12">
      <c r="I73" s="2326" t="s">
        <v>2162</v>
      </c>
      <c r="J73" s="2327" t="s">
        <v>1259</v>
      </c>
      <c r="K73" s="2328">
        <v>134772</v>
      </c>
      <c r="L73" s="2329">
        <v>46083</v>
      </c>
    </row>
    <row r="74" spans="2:12">
      <c r="I74" s="2326" t="s">
        <v>2169</v>
      </c>
      <c r="J74" s="2327" t="s">
        <v>1259</v>
      </c>
      <c r="K74" s="2328">
        <v>133756</v>
      </c>
      <c r="L74" s="2329">
        <v>45504</v>
      </c>
    </row>
    <row r="75" spans="2:12">
      <c r="I75" s="2326" t="s">
        <v>2507</v>
      </c>
      <c r="J75" s="2327" t="s">
        <v>1259</v>
      </c>
      <c r="K75" s="2328">
        <v>132612</v>
      </c>
      <c r="L75" s="2329">
        <v>45960</v>
      </c>
    </row>
    <row r="76" spans="2:12">
      <c r="I76" s="2326" t="s">
        <v>2163</v>
      </c>
      <c r="J76" s="2327" t="s">
        <v>1259</v>
      </c>
      <c r="K76" s="2328">
        <v>131443</v>
      </c>
      <c r="L76" s="2329">
        <v>45525</v>
      </c>
    </row>
    <row r="77" spans="2:12">
      <c r="I77" s="2326" t="s">
        <v>2174</v>
      </c>
      <c r="J77" s="2327" t="s">
        <v>1259</v>
      </c>
      <c r="K77" s="2328">
        <v>127060</v>
      </c>
      <c r="L77" s="2329">
        <v>46325</v>
      </c>
    </row>
    <row r="78" spans="2:12">
      <c r="I78" s="2326" t="s">
        <v>2443</v>
      </c>
      <c r="J78" s="2327" t="s">
        <v>1259</v>
      </c>
      <c r="K78" s="2328">
        <v>124664</v>
      </c>
      <c r="L78" s="2329">
        <v>45854</v>
      </c>
    </row>
    <row r="79" spans="2:12">
      <c r="I79" s="2326" t="s">
        <v>2683</v>
      </c>
      <c r="J79" s="2327" t="s">
        <v>1259</v>
      </c>
      <c r="K79" s="2328">
        <v>123764</v>
      </c>
      <c r="L79" s="2329">
        <v>45514</v>
      </c>
    </row>
    <row r="80" spans="2:12">
      <c r="I80" s="2326" t="s">
        <v>2168</v>
      </c>
      <c r="J80" s="2327" t="s">
        <v>1259</v>
      </c>
      <c r="K80" s="2328">
        <v>119441</v>
      </c>
      <c r="L80" s="2329">
        <v>45779</v>
      </c>
    </row>
    <row r="81" spans="9:12">
      <c r="I81" s="2326" t="s">
        <v>2691</v>
      </c>
      <c r="J81" s="2327" t="s">
        <v>1259</v>
      </c>
      <c r="K81" s="2328">
        <v>117573</v>
      </c>
      <c r="L81" s="2329">
        <v>45709</v>
      </c>
    </row>
    <row r="82" spans="9:12">
      <c r="I82" s="2326" t="s">
        <v>2414</v>
      </c>
      <c r="J82" s="2327" t="s">
        <v>1259</v>
      </c>
      <c r="K82" s="2328">
        <v>116463</v>
      </c>
      <c r="L82" s="2329">
        <v>45987</v>
      </c>
    </row>
    <row r="83" spans="9:12">
      <c r="I83" s="2326" t="s">
        <v>2509</v>
      </c>
      <c r="J83" s="2327" t="s">
        <v>1259</v>
      </c>
      <c r="K83" s="2328">
        <v>115667</v>
      </c>
      <c r="L83" s="2329">
        <v>45637</v>
      </c>
    </row>
    <row r="84" spans="9:12">
      <c r="I84" s="2326" t="s">
        <v>2705</v>
      </c>
      <c r="J84" s="2327" t="s">
        <v>1259</v>
      </c>
      <c r="K84" s="2328">
        <v>114744</v>
      </c>
      <c r="L84" s="2329">
        <v>45840</v>
      </c>
    </row>
    <row r="85" spans="9:12">
      <c r="I85" s="2326" t="s">
        <v>2502</v>
      </c>
      <c r="J85" s="2327" t="s">
        <v>1259</v>
      </c>
      <c r="K85" s="2328">
        <v>114628</v>
      </c>
      <c r="L85" s="2329">
        <v>45581</v>
      </c>
    </row>
    <row r="86" spans="9:12">
      <c r="I86" s="2326" t="s">
        <v>2167</v>
      </c>
      <c r="J86" s="2327" t="s">
        <v>1259</v>
      </c>
      <c r="K86" s="2328">
        <v>112716</v>
      </c>
      <c r="L86" s="2329">
        <v>45477</v>
      </c>
    </row>
    <row r="87" spans="9:12">
      <c r="I87" s="2326" t="s">
        <v>2706</v>
      </c>
      <c r="J87" s="2327" t="s">
        <v>1259</v>
      </c>
      <c r="K87" s="2328">
        <v>110161</v>
      </c>
      <c r="L87" s="2329">
        <v>47091</v>
      </c>
    </row>
    <row r="88" spans="9:12">
      <c r="I88" s="2326" t="s">
        <v>2707</v>
      </c>
      <c r="J88" s="2327" t="s">
        <v>1259</v>
      </c>
      <c r="K88" s="2328">
        <v>109979</v>
      </c>
      <c r="L88" s="2329">
        <v>45533</v>
      </c>
    </row>
    <row r="89" spans="9:12">
      <c r="I89" s="2326" t="s">
        <v>2444</v>
      </c>
      <c r="J89" s="2327" t="s">
        <v>1259</v>
      </c>
      <c r="K89" s="2328">
        <v>105488</v>
      </c>
      <c r="L89" s="2329">
        <v>45693</v>
      </c>
    </row>
    <row r="90" spans="9:12">
      <c r="I90" s="2326" t="s">
        <v>2693</v>
      </c>
      <c r="J90" s="2327" t="s">
        <v>1259</v>
      </c>
      <c r="K90" s="2328">
        <v>104755</v>
      </c>
      <c r="L90" s="2329">
        <v>45610</v>
      </c>
    </row>
    <row r="91" spans="9:12">
      <c r="I91" s="2326" t="s">
        <v>2165</v>
      </c>
      <c r="J91" s="2327" t="s">
        <v>1259</v>
      </c>
      <c r="K91" s="2328">
        <v>102991</v>
      </c>
      <c r="L91" s="2329">
        <v>45999</v>
      </c>
    </row>
    <row r="92" spans="9:12">
      <c r="I92" s="2326" t="s">
        <v>2708</v>
      </c>
      <c r="J92" s="2327" t="s">
        <v>1259</v>
      </c>
      <c r="K92" s="2328">
        <v>102834</v>
      </c>
      <c r="L92" s="2329">
        <v>45756</v>
      </c>
    </row>
    <row r="93" spans="9:12">
      <c r="I93" s="2326" t="s">
        <v>2175</v>
      </c>
      <c r="J93" s="2327" t="s">
        <v>1260</v>
      </c>
      <c r="K93" s="2328">
        <v>543359</v>
      </c>
      <c r="L93" s="2329">
        <v>45504</v>
      </c>
    </row>
    <row r="94" spans="9:12">
      <c r="I94" s="2326" t="s">
        <v>2175</v>
      </c>
      <c r="J94" s="2327" t="s">
        <v>1260</v>
      </c>
      <c r="K94" s="2328">
        <v>406876</v>
      </c>
      <c r="L94" s="2329">
        <v>45559</v>
      </c>
    </row>
    <row r="95" spans="9:12">
      <c r="I95" s="2326" t="s">
        <v>2626</v>
      </c>
      <c r="J95" s="2327" t="s">
        <v>1260</v>
      </c>
      <c r="K95" s="2328">
        <v>295706</v>
      </c>
      <c r="L95" s="2329">
        <v>45656</v>
      </c>
    </row>
    <row r="96" spans="9:12">
      <c r="I96" s="2326" t="s">
        <v>2691</v>
      </c>
      <c r="J96" s="2327" t="s">
        <v>1260</v>
      </c>
      <c r="K96" s="2328">
        <v>236838</v>
      </c>
      <c r="L96" s="2329">
        <v>45777</v>
      </c>
    </row>
    <row r="97" spans="9:12">
      <c r="I97" s="2326" t="s">
        <v>2166</v>
      </c>
      <c r="J97" s="2327" t="s">
        <v>1260</v>
      </c>
      <c r="K97" s="2328">
        <v>176022</v>
      </c>
      <c r="L97" s="2329">
        <v>45534</v>
      </c>
    </row>
    <row r="98" spans="9:12">
      <c r="I98" s="2326" t="s">
        <v>2165</v>
      </c>
      <c r="J98" s="2327" t="s">
        <v>1260</v>
      </c>
      <c r="K98" s="2328">
        <v>122897</v>
      </c>
      <c r="L98" s="2329">
        <v>45565</v>
      </c>
    </row>
    <row r="99" spans="9:12">
      <c r="I99" s="2326" t="s">
        <v>2166</v>
      </c>
      <c r="J99" s="2327" t="s">
        <v>1260</v>
      </c>
      <c r="K99" s="2328">
        <v>120000</v>
      </c>
      <c r="L99" s="2329">
        <v>45531</v>
      </c>
    </row>
    <row r="100" spans="9:12">
      <c r="I100" s="2326" t="s">
        <v>2162</v>
      </c>
      <c r="J100" s="2327" t="s">
        <v>1260</v>
      </c>
      <c r="K100" s="2328">
        <v>110481</v>
      </c>
      <c r="L100" s="2329">
        <v>45869</v>
      </c>
    </row>
    <row r="101" spans="9:12">
      <c r="I101" s="2326" t="s">
        <v>2176</v>
      </c>
      <c r="J101" s="2327" t="s">
        <v>1261</v>
      </c>
      <c r="K101" s="2328">
        <v>1352587</v>
      </c>
      <c r="L101" s="2329">
        <v>45636</v>
      </c>
    </row>
    <row r="102" spans="9:12">
      <c r="I102" s="2326" t="s">
        <v>2691</v>
      </c>
      <c r="J102" s="2327" t="s">
        <v>1261</v>
      </c>
      <c r="K102" s="2328">
        <v>359028</v>
      </c>
      <c r="L102" s="2329">
        <v>45896</v>
      </c>
    </row>
    <row r="103" spans="9:12">
      <c r="I103" s="2326" t="s">
        <v>2177</v>
      </c>
      <c r="J103" s="2327" t="s">
        <v>1261</v>
      </c>
      <c r="K103" s="2328">
        <v>169073</v>
      </c>
      <c r="L103" s="2329">
        <v>45656</v>
      </c>
    </row>
    <row r="104" spans="9:12">
      <c r="I104" s="2326" t="s">
        <v>2162</v>
      </c>
      <c r="J104" s="2327" t="s">
        <v>1261</v>
      </c>
      <c r="K104" s="2328">
        <v>142154</v>
      </c>
      <c r="L104" s="2329">
        <v>45968</v>
      </c>
    </row>
    <row r="105" spans="9:12">
      <c r="I105" s="2326" t="s">
        <v>2162</v>
      </c>
      <c r="J105" s="2327" t="s">
        <v>1261</v>
      </c>
      <c r="K105" s="2328">
        <v>107581</v>
      </c>
      <c r="L105" s="2329">
        <v>45576</v>
      </c>
    </row>
    <row r="106" spans="9:12">
      <c r="I106" s="2331"/>
      <c r="J106" s="2332"/>
      <c r="K106" s="2333">
        <v>32527329</v>
      </c>
      <c r="L106" s="2334"/>
    </row>
    <row r="108" spans="9:12">
      <c r="K108" s="32">
        <f>SUM(K57:K104)</f>
        <v>8961605</v>
      </c>
    </row>
    <row r="109" spans="9:12">
      <c r="K109" s="32">
        <f>SUM(K5:K53)</f>
        <v>23458143</v>
      </c>
    </row>
    <row r="110" spans="9:12">
      <c r="K110" s="32">
        <f>+K109+K108</f>
        <v>32419748</v>
      </c>
    </row>
  </sheetData>
  <mergeCells count="9">
    <mergeCell ref="I55:I56"/>
    <mergeCell ref="J55:J56"/>
    <mergeCell ref="L55:L56"/>
    <mergeCell ref="I3:I4"/>
    <mergeCell ref="B3:B4"/>
    <mergeCell ref="C3:C4"/>
    <mergeCell ref="D3:D4"/>
    <mergeCell ref="J3:J4"/>
    <mergeCell ref="L3:L4"/>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67ED03"/>
  </sheetPr>
  <dimension ref="A2:I4"/>
  <sheetViews>
    <sheetView showGridLines="0" topLeftCell="A2" zoomScale="110" zoomScaleNormal="110" workbookViewId="0">
      <selection activeCell="C362" sqref="C362"/>
    </sheetView>
  </sheetViews>
  <sheetFormatPr baseColWidth="10" defaultColWidth="0" defaultRowHeight="12" customHeight="1" zeroHeight="1"/>
  <cols>
    <col min="1" max="1" width="8.85546875" style="1114" customWidth="1"/>
    <col min="2" max="2" width="67" style="1114" customWidth="1"/>
    <col min="3" max="3" width="6.28515625" style="1192" customWidth="1"/>
    <col min="4" max="4" width="17.7109375" style="1114" customWidth="1"/>
    <col min="5" max="5" width="16.7109375" style="1114" customWidth="1"/>
    <col min="6" max="6" width="15.140625" style="1114" customWidth="1"/>
    <col min="7" max="7" width="14.85546875" style="1114" customWidth="1"/>
    <col min="8" max="8" width="15.28515625" style="1114" customWidth="1"/>
    <col min="9" max="9" width="14.85546875" style="1114" customWidth="1"/>
    <col min="10" max="16384" width="8.85546875" style="1114" hidden="1"/>
  </cols>
  <sheetData>
    <row r="2" spans="2:5">
      <c r="B2" s="1449" t="s">
        <v>1204</v>
      </c>
      <c r="C2" s="1371"/>
      <c r="D2" s="1450">
        <v>45473</v>
      </c>
      <c r="E2" s="1450">
        <v>45291</v>
      </c>
    </row>
    <row r="3" spans="2:5">
      <c r="B3" s="1451" t="s">
        <v>1205</v>
      </c>
      <c r="C3" s="1452" t="s">
        <v>1206</v>
      </c>
      <c r="D3" s="1453">
        <v>7.22E-2</v>
      </c>
      <c r="E3" s="1453">
        <v>0.115</v>
      </c>
    </row>
    <row r="4" spans="2:5">
      <c r="B4" s="1454" t="s">
        <v>1207</v>
      </c>
      <c r="C4" s="1455" t="s">
        <v>967</v>
      </c>
      <c r="D4" s="1456">
        <v>1838466</v>
      </c>
      <c r="E4" s="1456">
        <v>5279316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67ED03"/>
  </sheetPr>
  <dimension ref="A1:WVL45"/>
  <sheetViews>
    <sheetView showGridLines="0" topLeftCell="A16" workbookViewId="0">
      <selection activeCell="B37" sqref="B37:C41"/>
    </sheetView>
  </sheetViews>
  <sheetFormatPr baseColWidth="10" defaultColWidth="0" defaultRowHeight="0" customHeight="1" zeroHeight="1"/>
  <cols>
    <col min="1" max="1" width="11.7109375" style="17" customWidth="1"/>
    <col min="2" max="2" width="51.28515625" style="17" bestFit="1" customWidth="1"/>
    <col min="3" max="4" width="13.5703125" style="17" customWidth="1"/>
    <col min="5" max="7" width="11.42578125" style="17" customWidth="1"/>
    <col min="8" max="256" width="11.42578125" style="17" hidden="1"/>
    <col min="257" max="257" width="11.7109375" style="17" hidden="1"/>
    <col min="258" max="258" width="51.28515625" style="17" hidden="1"/>
    <col min="259" max="260" width="13.5703125" style="17" hidden="1"/>
    <col min="261" max="512" width="11.42578125" style="17" hidden="1"/>
    <col min="513" max="513" width="11.7109375" style="17" hidden="1"/>
    <col min="514" max="514" width="51.28515625" style="17" hidden="1"/>
    <col min="515" max="516" width="13.5703125" style="17" hidden="1"/>
    <col min="517" max="768" width="11.42578125" style="17" hidden="1"/>
    <col min="769" max="769" width="11.7109375" style="17" hidden="1"/>
    <col min="770" max="770" width="51.28515625" style="17" hidden="1"/>
    <col min="771" max="772" width="13.5703125" style="17" hidden="1"/>
    <col min="773" max="1024" width="11.42578125" style="17" hidden="1"/>
    <col min="1025" max="1025" width="11.7109375" style="17" hidden="1"/>
    <col min="1026" max="1026" width="51.28515625" style="17" hidden="1"/>
    <col min="1027" max="1028" width="13.5703125" style="17" hidden="1"/>
    <col min="1029" max="1280" width="11.42578125" style="17" hidden="1"/>
    <col min="1281" max="1281" width="11.7109375" style="17" hidden="1"/>
    <col min="1282" max="1282" width="51.28515625" style="17" hidden="1"/>
    <col min="1283" max="1284" width="13.5703125" style="17" hidden="1"/>
    <col min="1285" max="1536" width="11.42578125" style="17" hidden="1"/>
    <col min="1537" max="1537" width="11.7109375" style="17" hidden="1"/>
    <col min="1538" max="1538" width="51.28515625" style="17" hidden="1"/>
    <col min="1539" max="1540" width="13.5703125" style="17" hidden="1"/>
    <col min="1541" max="1792" width="11.42578125" style="17" hidden="1"/>
    <col min="1793" max="1793" width="11.7109375" style="17" hidden="1"/>
    <col min="1794" max="1794" width="51.28515625" style="17" hidden="1"/>
    <col min="1795" max="1796" width="13.5703125" style="17" hidden="1"/>
    <col min="1797" max="2048" width="11.42578125" style="17" hidden="1"/>
    <col min="2049" max="2049" width="11.7109375" style="17" hidden="1"/>
    <col min="2050" max="2050" width="51.28515625" style="17" hidden="1"/>
    <col min="2051" max="2052" width="13.5703125" style="17" hidden="1"/>
    <col min="2053" max="2304" width="11.42578125" style="17" hidden="1"/>
    <col min="2305" max="2305" width="11.7109375" style="17" hidden="1"/>
    <col min="2306" max="2306" width="51.28515625" style="17" hidden="1"/>
    <col min="2307" max="2308" width="13.5703125" style="17" hidden="1"/>
    <col min="2309" max="2560" width="11.42578125" style="17" hidden="1"/>
    <col min="2561" max="2561" width="11.7109375" style="17" hidden="1"/>
    <col min="2562" max="2562" width="51.28515625" style="17" hidden="1"/>
    <col min="2563" max="2564" width="13.5703125" style="17" hidden="1"/>
    <col min="2565" max="2816" width="11.42578125" style="17" hidden="1"/>
    <col min="2817" max="2817" width="11.7109375" style="17" hidden="1"/>
    <col min="2818" max="2818" width="51.28515625" style="17" hidden="1"/>
    <col min="2819" max="2820" width="13.5703125" style="17" hidden="1"/>
    <col min="2821" max="3072" width="11.42578125" style="17" hidden="1"/>
    <col min="3073" max="3073" width="11.7109375" style="17" hidden="1"/>
    <col min="3074" max="3074" width="51.28515625" style="17" hidden="1"/>
    <col min="3075" max="3076" width="13.5703125" style="17" hidden="1"/>
    <col min="3077" max="3328" width="11.42578125" style="17" hidden="1"/>
    <col min="3329" max="3329" width="11.7109375" style="17" hidden="1"/>
    <col min="3330" max="3330" width="51.28515625" style="17" hidden="1"/>
    <col min="3331" max="3332" width="13.5703125" style="17" hidden="1"/>
    <col min="3333" max="3584" width="11.42578125" style="17" hidden="1"/>
    <col min="3585" max="3585" width="11.7109375" style="17" hidden="1"/>
    <col min="3586" max="3586" width="51.28515625" style="17" hidden="1"/>
    <col min="3587" max="3588" width="13.5703125" style="17" hidden="1"/>
    <col min="3589" max="3840" width="11.42578125" style="17" hidden="1"/>
    <col min="3841" max="3841" width="11.7109375" style="17" hidden="1"/>
    <col min="3842" max="3842" width="51.28515625" style="17" hidden="1"/>
    <col min="3843" max="3844" width="13.5703125" style="17" hidden="1"/>
    <col min="3845" max="4096" width="11.42578125" style="17" hidden="1"/>
    <col min="4097" max="4097" width="11.7109375" style="17" hidden="1"/>
    <col min="4098" max="4098" width="51.28515625" style="17" hidden="1"/>
    <col min="4099" max="4100" width="13.5703125" style="17" hidden="1"/>
    <col min="4101" max="4352" width="11.42578125" style="17" hidden="1"/>
    <col min="4353" max="4353" width="11.7109375" style="17" hidden="1"/>
    <col min="4354" max="4354" width="51.28515625" style="17" hidden="1"/>
    <col min="4355" max="4356" width="13.5703125" style="17" hidden="1"/>
    <col min="4357" max="4608" width="11.42578125" style="17" hidden="1"/>
    <col min="4609" max="4609" width="11.7109375" style="17" hidden="1"/>
    <col min="4610" max="4610" width="51.28515625" style="17" hidden="1"/>
    <col min="4611" max="4612" width="13.5703125" style="17" hidden="1"/>
    <col min="4613" max="4864" width="11.42578125" style="17" hidden="1"/>
    <col min="4865" max="4865" width="11.7109375" style="17" hidden="1"/>
    <col min="4866" max="4866" width="51.28515625" style="17" hidden="1"/>
    <col min="4867" max="4868" width="13.5703125" style="17" hidden="1"/>
    <col min="4869" max="5120" width="11.42578125" style="17" hidden="1"/>
    <col min="5121" max="5121" width="11.7109375" style="17" hidden="1"/>
    <col min="5122" max="5122" width="51.28515625" style="17" hidden="1"/>
    <col min="5123" max="5124" width="13.5703125" style="17" hidden="1"/>
    <col min="5125" max="5376" width="11.42578125" style="17" hidden="1"/>
    <col min="5377" max="5377" width="11.7109375" style="17" hidden="1"/>
    <col min="5378" max="5378" width="51.28515625" style="17" hidden="1"/>
    <col min="5379" max="5380" width="13.5703125" style="17" hidden="1"/>
    <col min="5381" max="5632" width="11.42578125" style="17" hidden="1"/>
    <col min="5633" max="5633" width="11.7109375" style="17" hidden="1"/>
    <col min="5634" max="5634" width="51.28515625" style="17" hidden="1"/>
    <col min="5635" max="5636" width="13.5703125" style="17" hidden="1"/>
    <col min="5637" max="5888" width="11.42578125" style="17" hidden="1"/>
    <col min="5889" max="5889" width="11.7109375" style="17" hidden="1"/>
    <col min="5890" max="5890" width="51.28515625" style="17" hidden="1"/>
    <col min="5891" max="5892" width="13.5703125" style="17" hidden="1"/>
    <col min="5893" max="6144" width="11.42578125" style="17" hidden="1"/>
    <col min="6145" max="6145" width="11.7109375" style="17" hidden="1"/>
    <col min="6146" max="6146" width="51.28515625" style="17" hidden="1"/>
    <col min="6147" max="6148" width="13.5703125" style="17" hidden="1"/>
    <col min="6149" max="6400" width="11.42578125" style="17" hidden="1"/>
    <col min="6401" max="6401" width="11.7109375" style="17" hidden="1"/>
    <col min="6402" max="6402" width="51.28515625" style="17" hidden="1"/>
    <col min="6403" max="6404" width="13.5703125" style="17" hidden="1"/>
    <col min="6405" max="6656" width="11.42578125" style="17" hidden="1"/>
    <col min="6657" max="6657" width="11.7109375" style="17" hidden="1"/>
    <col min="6658" max="6658" width="51.28515625" style="17" hidden="1"/>
    <col min="6659" max="6660" width="13.5703125" style="17" hidden="1"/>
    <col min="6661" max="6912" width="11.42578125" style="17" hidden="1"/>
    <col min="6913" max="6913" width="11.7109375" style="17" hidden="1"/>
    <col min="6914" max="6914" width="51.28515625" style="17" hidden="1"/>
    <col min="6915" max="6916" width="13.5703125" style="17" hidden="1"/>
    <col min="6917" max="7168" width="11.42578125" style="17" hidden="1"/>
    <col min="7169" max="7169" width="11.7109375" style="17" hidden="1"/>
    <col min="7170" max="7170" width="51.28515625" style="17" hidden="1"/>
    <col min="7171" max="7172" width="13.5703125" style="17" hidden="1"/>
    <col min="7173" max="7424" width="11.42578125" style="17" hidden="1"/>
    <col min="7425" max="7425" width="11.7109375" style="17" hidden="1"/>
    <col min="7426" max="7426" width="51.28515625" style="17" hidden="1"/>
    <col min="7427" max="7428" width="13.5703125" style="17" hidden="1"/>
    <col min="7429" max="7680" width="11.42578125" style="17" hidden="1"/>
    <col min="7681" max="7681" width="11.7109375" style="17" hidden="1"/>
    <col min="7682" max="7682" width="51.28515625" style="17" hidden="1"/>
    <col min="7683" max="7684" width="13.5703125" style="17" hidden="1"/>
    <col min="7685" max="7936" width="11.42578125" style="17" hidden="1"/>
    <col min="7937" max="7937" width="11.7109375" style="17" hidden="1"/>
    <col min="7938" max="7938" width="51.28515625" style="17" hidden="1"/>
    <col min="7939" max="7940" width="13.5703125" style="17" hidden="1"/>
    <col min="7941" max="8192" width="11.42578125" style="17" hidden="1"/>
    <col min="8193" max="8193" width="11.7109375" style="17" hidden="1"/>
    <col min="8194" max="8194" width="51.28515625" style="17" hidden="1"/>
    <col min="8195" max="8196" width="13.5703125" style="17" hidden="1"/>
    <col min="8197" max="8448" width="11.42578125" style="17" hidden="1"/>
    <col min="8449" max="8449" width="11.7109375" style="17" hidden="1"/>
    <col min="8450" max="8450" width="51.28515625" style="17" hidden="1"/>
    <col min="8451" max="8452" width="13.5703125" style="17" hidden="1"/>
    <col min="8453" max="8704" width="11.42578125" style="17" hidden="1"/>
    <col min="8705" max="8705" width="11.7109375" style="17" hidden="1"/>
    <col min="8706" max="8706" width="51.28515625" style="17" hidden="1"/>
    <col min="8707" max="8708" width="13.5703125" style="17" hidden="1"/>
    <col min="8709" max="8960" width="11.42578125" style="17" hidden="1"/>
    <col min="8961" max="8961" width="11.7109375" style="17" hidden="1"/>
    <col min="8962" max="8962" width="51.28515625" style="17" hidden="1"/>
    <col min="8963" max="8964" width="13.5703125" style="17" hidden="1"/>
    <col min="8965" max="9216" width="11.42578125" style="17" hidden="1"/>
    <col min="9217" max="9217" width="11.7109375" style="17" hidden="1"/>
    <col min="9218" max="9218" width="51.28515625" style="17" hidden="1"/>
    <col min="9219" max="9220" width="13.5703125" style="17" hidden="1"/>
    <col min="9221" max="9472" width="11.42578125" style="17" hidden="1"/>
    <col min="9473" max="9473" width="11.7109375" style="17" hidden="1"/>
    <col min="9474" max="9474" width="51.28515625" style="17" hidden="1"/>
    <col min="9475" max="9476" width="13.5703125" style="17" hidden="1"/>
    <col min="9477" max="9728" width="11.42578125" style="17" hidden="1"/>
    <col min="9729" max="9729" width="11.7109375" style="17" hidden="1"/>
    <col min="9730" max="9730" width="51.28515625" style="17" hidden="1"/>
    <col min="9731" max="9732" width="13.5703125" style="17" hidden="1"/>
    <col min="9733" max="9984" width="11.42578125" style="17" hidden="1"/>
    <col min="9985" max="9985" width="11.7109375" style="17" hidden="1"/>
    <col min="9986" max="9986" width="51.28515625" style="17" hidden="1"/>
    <col min="9987" max="9988" width="13.5703125" style="17" hidden="1"/>
    <col min="9989" max="10240" width="11.42578125" style="17" hidden="1"/>
    <col min="10241" max="10241" width="11.7109375" style="17" hidden="1"/>
    <col min="10242" max="10242" width="51.28515625" style="17" hidden="1"/>
    <col min="10243" max="10244" width="13.5703125" style="17" hidden="1"/>
    <col min="10245" max="10496" width="11.42578125" style="17" hidden="1"/>
    <col min="10497" max="10497" width="11.7109375" style="17" hidden="1"/>
    <col min="10498" max="10498" width="51.28515625" style="17" hidden="1"/>
    <col min="10499" max="10500" width="13.5703125" style="17" hidden="1"/>
    <col min="10501" max="10752" width="11.42578125" style="17" hidden="1"/>
    <col min="10753" max="10753" width="11.7109375" style="17" hidden="1"/>
    <col min="10754" max="10754" width="51.28515625" style="17" hidden="1"/>
    <col min="10755" max="10756" width="13.5703125" style="17" hidden="1"/>
    <col min="10757" max="11008" width="11.42578125" style="17" hidden="1"/>
    <col min="11009" max="11009" width="11.7109375" style="17" hidden="1"/>
    <col min="11010" max="11010" width="51.28515625" style="17" hidden="1"/>
    <col min="11011" max="11012" width="13.5703125" style="17" hidden="1"/>
    <col min="11013" max="11264" width="11.42578125" style="17" hidden="1"/>
    <col min="11265" max="11265" width="11.7109375" style="17" hidden="1"/>
    <col min="11266" max="11266" width="51.28515625" style="17" hidden="1"/>
    <col min="11267" max="11268" width="13.5703125" style="17" hidden="1"/>
    <col min="11269" max="11520" width="11.42578125" style="17" hidden="1"/>
    <col min="11521" max="11521" width="11.7109375" style="17" hidden="1"/>
    <col min="11522" max="11522" width="51.28515625" style="17" hidden="1"/>
    <col min="11523" max="11524" width="13.5703125" style="17" hidden="1"/>
    <col min="11525" max="11776" width="11.42578125" style="17" hidden="1"/>
    <col min="11777" max="11777" width="11.7109375" style="17" hidden="1"/>
    <col min="11778" max="11778" width="51.28515625" style="17" hidden="1"/>
    <col min="11779" max="11780" width="13.5703125" style="17" hidden="1"/>
    <col min="11781" max="12032" width="11.42578125" style="17" hidden="1"/>
    <col min="12033" max="12033" width="11.7109375" style="17" hidden="1"/>
    <col min="12034" max="12034" width="51.28515625" style="17" hidden="1"/>
    <col min="12035" max="12036" width="13.5703125" style="17" hidden="1"/>
    <col min="12037" max="12288" width="11.42578125" style="17" hidden="1"/>
    <col min="12289" max="12289" width="11.7109375" style="17" hidden="1"/>
    <col min="12290" max="12290" width="51.28515625" style="17" hidden="1"/>
    <col min="12291" max="12292" width="13.5703125" style="17" hidden="1"/>
    <col min="12293" max="12544" width="11.42578125" style="17" hidden="1"/>
    <col min="12545" max="12545" width="11.7109375" style="17" hidden="1"/>
    <col min="12546" max="12546" width="51.28515625" style="17" hidden="1"/>
    <col min="12547" max="12548" width="13.5703125" style="17" hidden="1"/>
    <col min="12549" max="12800" width="11.42578125" style="17" hidden="1"/>
    <col min="12801" max="12801" width="11.7109375" style="17" hidden="1"/>
    <col min="12802" max="12802" width="51.28515625" style="17" hidden="1"/>
    <col min="12803" max="12804" width="13.5703125" style="17" hidden="1"/>
    <col min="12805" max="13056" width="11.42578125" style="17" hidden="1"/>
    <col min="13057" max="13057" width="11.7109375" style="17" hidden="1"/>
    <col min="13058" max="13058" width="51.28515625" style="17" hidden="1"/>
    <col min="13059" max="13060" width="13.5703125" style="17" hidden="1"/>
    <col min="13061" max="13312" width="11.42578125" style="17" hidden="1"/>
    <col min="13313" max="13313" width="11.7109375" style="17" hidden="1"/>
    <col min="13314" max="13314" width="51.28515625" style="17" hidden="1"/>
    <col min="13315" max="13316" width="13.5703125" style="17" hidden="1"/>
    <col min="13317" max="13568" width="11.42578125" style="17" hidden="1"/>
    <col min="13569" max="13569" width="11.7109375" style="17" hidden="1"/>
    <col min="13570" max="13570" width="51.28515625" style="17" hidden="1"/>
    <col min="13571" max="13572" width="13.5703125" style="17" hidden="1"/>
    <col min="13573" max="13824" width="11.42578125" style="17" hidden="1"/>
    <col min="13825" max="13825" width="11.7109375" style="17" hidden="1"/>
    <col min="13826" max="13826" width="51.28515625" style="17" hidden="1"/>
    <col min="13827" max="13828" width="13.5703125" style="17" hidden="1"/>
    <col min="13829" max="14080" width="11.42578125" style="17" hidden="1"/>
    <col min="14081" max="14081" width="11.7109375" style="17" hidden="1"/>
    <col min="14082" max="14082" width="51.28515625" style="17" hidden="1"/>
    <col min="14083" max="14084" width="13.5703125" style="17" hidden="1"/>
    <col min="14085" max="14336" width="11.42578125" style="17" hidden="1"/>
    <col min="14337" max="14337" width="11.7109375" style="17" hidden="1"/>
    <col min="14338" max="14338" width="51.28515625" style="17" hidden="1"/>
    <col min="14339" max="14340" width="13.5703125" style="17" hidden="1"/>
    <col min="14341" max="14592" width="11.42578125" style="17" hidden="1"/>
    <col min="14593" max="14593" width="11.7109375" style="17" hidden="1"/>
    <col min="14594" max="14594" width="51.28515625" style="17" hidden="1"/>
    <col min="14595" max="14596" width="13.5703125" style="17" hidden="1"/>
    <col min="14597" max="14848" width="11.42578125" style="17" hidden="1"/>
    <col min="14849" max="14849" width="11.7109375" style="17" hidden="1"/>
    <col min="14850" max="14850" width="51.28515625" style="17" hidden="1"/>
    <col min="14851" max="14852" width="13.5703125" style="17" hidden="1"/>
    <col min="14853" max="15104" width="11.42578125" style="17" hidden="1"/>
    <col min="15105" max="15105" width="11.7109375" style="17" hidden="1"/>
    <col min="15106" max="15106" width="51.28515625" style="17" hidden="1"/>
    <col min="15107" max="15108" width="13.5703125" style="17" hidden="1"/>
    <col min="15109" max="15360" width="11.42578125" style="17" hidden="1"/>
    <col min="15361" max="15361" width="11.7109375" style="17" hidden="1"/>
    <col min="15362" max="15362" width="51.28515625" style="17" hidden="1"/>
    <col min="15363" max="15364" width="13.5703125" style="17" hidden="1"/>
    <col min="15365" max="15616" width="11.42578125" style="17" hidden="1"/>
    <col min="15617" max="15617" width="11.7109375" style="17" hidden="1"/>
    <col min="15618" max="15618" width="51.28515625" style="17" hidden="1"/>
    <col min="15619" max="15620" width="13.5703125" style="17" hidden="1"/>
    <col min="15621" max="15872" width="11.42578125" style="17" hidden="1"/>
    <col min="15873" max="15873" width="11.7109375" style="17" hidden="1"/>
    <col min="15874" max="15874" width="51.28515625" style="17" hidden="1"/>
    <col min="15875" max="15876" width="13.5703125" style="17" hidden="1"/>
    <col min="15877" max="16128" width="11.42578125" style="17" hidden="1"/>
    <col min="16129" max="16129" width="11.7109375" style="17" hidden="1"/>
    <col min="16130" max="16130" width="51.28515625" style="17" hidden="1"/>
    <col min="16131" max="16132" width="13.5703125" style="17" hidden="1"/>
    <col min="16133" max="16384" width="11.42578125" style="17" hidden="1"/>
  </cols>
  <sheetData>
    <row r="1" spans="2:4" ht="12">
      <c r="B1" s="1183" t="s">
        <v>1316</v>
      </c>
    </row>
    <row r="2" spans="2:4" ht="12"/>
    <row r="3" spans="2:4" ht="12">
      <c r="B3" s="1183" t="s">
        <v>1259</v>
      </c>
    </row>
    <row r="4" spans="2:4" ht="12">
      <c r="B4" s="1183"/>
    </row>
    <row r="5" spans="2:4" ht="12">
      <c r="B5" s="2987" t="s">
        <v>1317</v>
      </c>
      <c r="C5" s="1712">
        <f>+'[19]N36 Medio ambiente'!$C$5</f>
        <v>45565</v>
      </c>
      <c r="D5" s="1712">
        <v>45291</v>
      </c>
    </row>
    <row r="6" spans="2:4" ht="12">
      <c r="B6" s="2987"/>
      <c r="C6" s="1713" t="s">
        <v>967</v>
      </c>
      <c r="D6" s="1713" t="s">
        <v>967</v>
      </c>
    </row>
    <row r="7" spans="2:4" ht="12">
      <c r="B7" s="1716" t="s">
        <v>1318</v>
      </c>
      <c r="C7" s="1717">
        <v>67885</v>
      </c>
      <c r="D7" s="1717">
        <v>60519</v>
      </c>
    </row>
    <row r="8" spans="2:4" ht="12">
      <c r="B8" s="1716" t="s">
        <v>1319</v>
      </c>
      <c r="C8" s="1717">
        <v>3007</v>
      </c>
      <c r="D8" s="1717">
        <v>11830</v>
      </c>
    </row>
    <row r="9" spans="2:4" ht="12">
      <c r="B9" s="1716" t="s">
        <v>1320</v>
      </c>
      <c r="C9" s="1717">
        <v>35038</v>
      </c>
      <c r="D9" s="1717">
        <v>6329</v>
      </c>
    </row>
    <row r="10" spans="2:4" ht="12">
      <c r="B10" s="1716" t="s">
        <v>3052</v>
      </c>
      <c r="C10" s="1717">
        <v>77583</v>
      </c>
      <c r="D10" s="1717">
        <v>1273906</v>
      </c>
    </row>
    <row r="11" spans="2:4" ht="12">
      <c r="B11" s="1716" t="s">
        <v>1321</v>
      </c>
      <c r="C11" s="1717">
        <v>30470</v>
      </c>
      <c r="D11" s="1717">
        <v>93993</v>
      </c>
    </row>
    <row r="12" spans="2:4" ht="12">
      <c r="B12" s="1716" t="s">
        <v>1322</v>
      </c>
      <c r="C12" s="1717">
        <v>153994</v>
      </c>
      <c r="D12" s="1717">
        <v>997916</v>
      </c>
    </row>
    <row r="13" spans="2:4" ht="12">
      <c r="B13" s="1716" t="s">
        <v>3053</v>
      </c>
      <c r="C13" s="1717">
        <v>1649329</v>
      </c>
      <c r="D13" s="1717">
        <v>31002</v>
      </c>
    </row>
    <row r="14" spans="2:4" ht="12">
      <c r="B14" s="1716" t="s">
        <v>2068</v>
      </c>
      <c r="C14" s="1717">
        <v>395040</v>
      </c>
      <c r="D14" s="1717">
        <v>193721</v>
      </c>
    </row>
    <row r="15" spans="2:4" ht="12">
      <c r="B15" s="1716" t="s">
        <v>1323</v>
      </c>
      <c r="C15" s="1717">
        <v>1601437</v>
      </c>
      <c r="D15" s="1717">
        <v>2381055</v>
      </c>
    </row>
    <row r="16" spans="2:4" ht="12">
      <c r="B16" s="1716" t="s">
        <v>1324</v>
      </c>
      <c r="C16" s="1717">
        <v>706398</v>
      </c>
      <c r="D16" s="1717">
        <v>3465507</v>
      </c>
    </row>
    <row r="17" spans="2:4" ht="12">
      <c r="B17" s="1716" t="s">
        <v>1325</v>
      </c>
      <c r="C17" s="1717">
        <v>2233746</v>
      </c>
      <c r="D17" s="1717">
        <v>2811705</v>
      </c>
    </row>
    <row r="18" spans="2:4" ht="12">
      <c r="B18" s="1716" t="s">
        <v>1326</v>
      </c>
      <c r="C18" s="1717"/>
      <c r="D18" s="1717">
        <v>27946</v>
      </c>
    </row>
    <row r="19" spans="2:4" ht="12">
      <c r="B19" s="1714" t="s">
        <v>1109</v>
      </c>
      <c r="C19" s="1715">
        <f>+SUM(C7:C18)</f>
        <v>6953927</v>
      </c>
      <c r="D19" s="1715">
        <f>+SUM(D7:D18)</f>
        <v>11355429</v>
      </c>
    </row>
    <row r="20" spans="2:4" ht="12">
      <c r="B20" s="1186"/>
      <c r="C20" s="1187"/>
      <c r="D20" s="1187"/>
    </row>
    <row r="21" spans="2:4" ht="12.75">
      <c r="B21" s="1188" t="s">
        <v>1261</v>
      </c>
      <c r="C21" s="1187"/>
      <c r="D21" s="1187"/>
    </row>
    <row r="22" spans="2:4" ht="12">
      <c r="B22" s="2987" t="s">
        <v>1317</v>
      </c>
      <c r="C22" s="1712">
        <f>+C5</f>
        <v>45565</v>
      </c>
      <c r="D22" s="1712">
        <f>+D5</f>
        <v>45291</v>
      </c>
    </row>
    <row r="23" spans="2:4" ht="12">
      <c r="B23" s="2987"/>
      <c r="C23" s="1713" t="s">
        <v>967</v>
      </c>
      <c r="D23" s="1713" t="s">
        <v>967</v>
      </c>
    </row>
    <row r="24" spans="2:4" ht="13.5" thickBot="1">
      <c r="B24" s="1189" t="s">
        <v>1323</v>
      </c>
      <c r="C24" s="1185">
        <v>2952</v>
      </c>
      <c r="D24" s="1185">
        <v>10307</v>
      </c>
    </row>
    <row r="25" spans="2:4" ht="12">
      <c r="B25" s="1714" t="s">
        <v>1109</v>
      </c>
      <c r="C25" s="1715">
        <f>+C24</f>
        <v>2952</v>
      </c>
      <c r="D25" s="1715">
        <f>+D24</f>
        <v>10307</v>
      </c>
    </row>
    <row r="26" spans="2:4" ht="12">
      <c r="B26" s="1186"/>
      <c r="C26" s="1187"/>
      <c r="D26" s="1187"/>
    </row>
    <row r="27" spans="2:4" ht="12.75">
      <c r="B27" s="1188" t="s">
        <v>1311</v>
      </c>
      <c r="C27" s="1187"/>
      <c r="D27" s="1187"/>
    </row>
    <row r="28" spans="2:4" ht="12">
      <c r="B28" s="2987" t="s">
        <v>1317</v>
      </c>
      <c r="C28" s="1712">
        <f>+C5</f>
        <v>45565</v>
      </c>
      <c r="D28" s="1712">
        <f>+D5</f>
        <v>45291</v>
      </c>
    </row>
    <row r="29" spans="2:4" ht="12">
      <c r="B29" s="2987"/>
      <c r="C29" s="1713" t="s">
        <v>967</v>
      </c>
      <c r="D29" s="1713" t="s">
        <v>967</v>
      </c>
    </row>
    <row r="30" spans="2:4" ht="13.5" thickBot="1">
      <c r="B30" s="1189" t="s">
        <v>1324</v>
      </c>
      <c r="C30" s="1185">
        <v>403838</v>
      </c>
      <c r="D30" s="1185">
        <v>165282</v>
      </c>
    </row>
    <row r="31" spans="2:4" ht="12">
      <c r="B31" s="1714" t="s">
        <v>1109</v>
      </c>
      <c r="C31" s="1715">
        <f>+C30</f>
        <v>403838</v>
      </c>
      <c r="D31" s="1715">
        <f>+D30</f>
        <v>165282</v>
      </c>
    </row>
    <row r="34" spans="2:4" ht="12">
      <c r="C34" s="1190">
        <f>+C19+C25+C31</f>
        <v>7360717</v>
      </c>
      <c r="D34" s="1190">
        <f>+D19+D25+D31</f>
        <v>11531018</v>
      </c>
    </row>
    <row r="35" spans="2:4" ht="12">
      <c r="B35" s="1183" t="s">
        <v>2213</v>
      </c>
    </row>
    <row r="36" spans="2:4" ht="12">
      <c r="B36" s="1183"/>
    </row>
    <row r="37" spans="2:4" ht="12">
      <c r="B37" s="1714" t="s">
        <v>1258</v>
      </c>
      <c r="C37" s="1711" t="s">
        <v>967</v>
      </c>
    </row>
    <row r="38" spans="2:4" ht="12">
      <c r="B38" s="2469" t="s">
        <v>1259</v>
      </c>
      <c r="C38" s="2470">
        <v>17051419</v>
      </c>
    </row>
    <row r="39" spans="2:4" ht="12">
      <c r="B39" s="2471" t="s">
        <v>1261</v>
      </c>
      <c r="C39" s="2468">
        <v>18132</v>
      </c>
    </row>
    <row r="40" spans="2:4" ht="12" hidden="1">
      <c r="B40" s="1184" t="s">
        <v>2675</v>
      </c>
      <c r="C40" s="1185">
        <v>0</v>
      </c>
    </row>
    <row r="41" spans="2:4" ht="12">
      <c r="B41" s="1714" t="s">
        <v>1265</v>
      </c>
      <c r="C41" s="1715">
        <f>SUM(C38:C40)</f>
        <v>17069551</v>
      </c>
    </row>
    <row r="42" spans="2:4" ht="12"/>
    <row r="43" spans="2:4" ht="12"/>
    <row r="44" spans="2:4" ht="12"/>
    <row r="45" spans="2:4" ht="12">
      <c r="B45" s="17" t="s">
        <v>2119</v>
      </c>
      <c r="C45" s="1191"/>
    </row>
  </sheetData>
  <mergeCells count="3">
    <mergeCell ref="B5:B6"/>
    <mergeCell ref="B22:B23"/>
    <mergeCell ref="B28:B29"/>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24"/>
  <sheetViews>
    <sheetView showGridLines="0" topLeftCell="A5" workbookViewId="0">
      <selection activeCell="C362" sqref="C362"/>
    </sheetView>
  </sheetViews>
  <sheetFormatPr baseColWidth="10" defaultRowHeight="15"/>
  <cols>
    <col min="2" max="2" width="52.7109375" customWidth="1"/>
    <col min="3" max="3" width="25" customWidth="1"/>
    <col min="4" max="4" width="17.7109375" customWidth="1"/>
    <col min="5" max="5" width="16.7109375" customWidth="1"/>
    <col min="6" max="6" width="15.140625" customWidth="1"/>
    <col min="7" max="7" width="14.85546875" customWidth="1"/>
    <col min="8" max="8" width="15.28515625" customWidth="1"/>
    <col min="9" max="9" width="14.85546875" customWidth="1"/>
  </cols>
  <sheetData>
    <row r="1" spans="1:3">
      <c r="B1" s="2988" t="s">
        <v>2332</v>
      </c>
      <c r="C1" s="2988"/>
    </row>
    <row r="2" spans="1:3">
      <c r="B2" s="2988"/>
      <c r="C2" s="2988"/>
    </row>
    <row r="3" spans="1:3">
      <c r="B3" s="2988" t="s">
        <v>2333</v>
      </c>
      <c r="C3" s="2988"/>
    </row>
    <row r="4" spans="1:3" ht="56.25" customHeight="1">
      <c r="B4" s="2989"/>
      <c r="C4" s="2989"/>
    </row>
    <row r="5" spans="1:3" ht="43.5" customHeight="1">
      <c r="B5" s="2989" t="s">
        <v>2334</v>
      </c>
      <c r="C5" s="2989"/>
    </row>
    <row r="6" spans="1:3">
      <c r="B6" s="2989"/>
      <c r="C6" s="2989"/>
    </row>
    <row r="7" spans="1:3" ht="35.25" customHeight="1" thickBot="1">
      <c r="B7" s="2992" t="s">
        <v>2335</v>
      </c>
      <c r="C7" s="2992"/>
    </row>
    <row r="8" spans="1:3">
      <c r="B8" s="1288"/>
      <c r="C8" s="1288"/>
    </row>
    <row r="9" spans="1:3" ht="24">
      <c r="A9" s="1289"/>
      <c r="B9" s="1290" t="s">
        <v>2336</v>
      </c>
      <c r="C9" s="1290" t="s">
        <v>1992</v>
      </c>
    </row>
    <row r="10" spans="1:3">
      <c r="A10" s="1291" t="s">
        <v>2337</v>
      </c>
      <c r="B10" s="1291" t="s">
        <v>2338</v>
      </c>
      <c r="C10" s="1292" t="s">
        <v>2339</v>
      </c>
    </row>
    <row r="11" spans="1:3">
      <c r="A11" s="1291" t="s">
        <v>2340</v>
      </c>
      <c r="B11" s="1291" t="s">
        <v>2341</v>
      </c>
      <c r="C11" s="1292" t="s">
        <v>2339</v>
      </c>
    </row>
    <row r="12" spans="1:3" ht="41.25" customHeight="1">
      <c r="A12" s="1291" t="s">
        <v>2342</v>
      </c>
      <c r="B12" s="1291" t="s">
        <v>2343</v>
      </c>
      <c r="C12" s="1292" t="s">
        <v>2339</v>
      </c>
    </row>
    <row r="13" spans="1:3" ht="24">
      <c r="A13" s="1293" t="s">
        <v>2344</v>
      </c>
      <c r="B13" s="1293" t="s">
        <v>2345</v>
      </c>
      <c r="C13" s="1294" t="s">
        <v>2339</v>
      </c>
    </row>
    <row r="14" spans="1:3">
      <c r="B14" s="1295"/>
      <c r="C14" s="1296"/>
    </row>
    <row r="15" spans="1:3">
      <c r="B15" s="2990" t="s">
        <v>2133</v>
      </c>
      <c r="C15" s="2990"/>
    </row>
    <row r="17" spans="1:3" ht="24" customHeight="1">
      <c r="B17" s="2991" t="s">
        <v>2346</v>
      </c>
      <c r="C17" s="2991"/>
    </row>
    <row r="18" spans="1:3">
      <c r="B18" s="2988"/>
      <c r="C18" s="2988"/>
    </row>
    <row r="19" spans="1:3" ht="35.25" customHeight="1">
      <c r="B19" s="2989" t="s">
        <v>2347</v>
      </c>
      <c r="C19" s="2989"/>
    </row>
    <row r="20" spans="1:3">
      <c r="B20" s="1297"/>
      <c r="C20" s="1298"/>
    </row>
    <row r="21" spans="1:3" ht="24">
      <c r="A21" s="1299"/>
      <c r="B21" s="1290" t="s">
        <v>1993</v>
      </c>
      <c r="C21" s="1290" t="s">
        <v>1992</v>
      </c>
    </row>
    <row r="22" spans="1:3">
      <c r="A22" s="1300" t="s">
        <v>2342</v>
      </c>
      <c r="B22" s="1300" t="s">
        <v>2348</v>
      </c>
      <c r="C22" s="1301" t="s">
        <v>2103</v>
      </c>
    </row>
    <row r="23" spans="1:3" ht="24">
      <c r="A23" s="1302" t="s">
        <v>2349</v>
      </c>
      <c r="B23" s="1302" t="s">
        <v>2350</v>
      </c>
      <c r="C23" s="1301" t="s">
        <v>2103</v>
      </c>
    </row>
    <row r="24" spans="1:3" ht="24">
      <c r="A24" s="1303" t="s">
        <v>2351</v>
      </c>
      <c r="B24" s="1303" t="s">
        <v>2352</v>
      </c>
      <c r="C24" s="1304" t="s">
        <v>2353</v>
      </c>
    </row>
  </sheetData>
  <mergeCells count="11">
    <mergeCell ref="B15:C15"/>
    <mergeCell ref="B17:C17"/>
    <mergeCell ref="B18:C18"/>
    <mergeCell ref="B19:C19"/>
    <mergeCell ref="B4:C4"/>
    <mergeCell ref="B7:C7"/>
    <mergeCell ref="B1:C1"/>
    <mergeCell ref="B2:C2"/>
    <mergeCell ref="B3:C3"/>
    <mergeCell ref="B5:C5"/>
    <mergeCell ref="B6:C6"/>
  </mergeCells>
  <pageMargins left="0.7" right="0.7" top="0.75" bottom="0.75" header="0.3" footer="0.3"/>
  <pageSetup orientation="portrait" horizontalDpi="4294967293"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FF00"/>
  </sheetPr>
  <dimension ref="A1:L46"/>
  <sheetViews>
    <sheetView showGridLines="0" workbookViewId="0">
      <selection activeCell="J18" sqref="J18"/>
    </sheetView>
  </sheetViews>
  <sheetFormatPr baseColWidth="10" defaultColWidth="11.42578125" defaultRowHeight="15"/>
  <cols>
    <col min="1" max="1" width="11.42578125" style="1114" collapsed="1"/>
    <col min="2" max="2" width="37.5703125" style="1114" bestFit="1" customWidth="1" collapsed="1"/>
    <col min="3" max="3" width="22.28515625" style="1114" customWidth="1" collapsed="1"/>
    <col min="4" max="4" width="19" style="1114" customWidth="1" collapsed="1"/>
    <col min="5" max="5" width="16.42578125" bestFit="1" customWidth="1"/>
    <col min="6" max="6" width="14.28515625" hidden="1" customWidth="1"/>
    <col min="7" max="7" width="0" hidden="1" customWidth="1"/>
    <col min="10" max="10" width="26.5703125" customWidth="1"/>
    <col min="11" max="11" width="15.42578125" customWidth="1"/>
    <col min="12" max="12" width="14.28515625" bestFit="1" customWidth="1"/>
  </cols>
  <sheetData>
    <row r="1" spans="1:12">
      <c r="A1" s="1115" t="s">
        <v>2086</v>
      </c>
    </row>
    <row r="2" spans="1:12" ht="15.75" thickBot="1"/>
    <row r="3" spans="1:12">
      <c r="B3" s="2993" t="s">
        <v>2087</v>
      </c>
      <c r="C3" s="2994">
        <f>[16]Activo!$D$2</f>
        <v>45565</v>
      </c>
      <c r="D3" s="2995"/>
      <c r="E3" t="s">
        <v>2610</v>
      </c>
    </row>
    <row r="4" spans="1:12">
      <c r="B4" s="2993"/>
      <c r="C4" s="2996" t="s">
        <v>967</v>
      </c>
      <c r="D4" s="2996"/>
    </row>
    <row r="5" spans="1:12" ht="24">
      <c r="B5" s="2993"/>
      <c r="C5" s="1306" t="s">
        <v>2611</v>
      </c>
      <c r="D5" s="1718" t="s">
        <v>2088</v>
      </c>
      <c r="E5" s="1719"/>
      <c r="J5" s="1274" t="s">
        <v>2354</v>
      </c>
      <c r="K5" s="1306" t="s">
        <v>967</v>
      </c>
    </row>
    <row r="6" spans="1:12">
      <c r="A6" s="1307" t="s">
        <v>467</v>
      </c>
      <c r="B6" s="1720" t="s">
        <v>2089</v>
      </c>
      <c r="C6" s="1308">
        <v>249887542</v>
      </c>
      <c r="D6" s="1308">
        <f>+C6</f>
        <v>249887542</v>
      </c>
      <c r="E6" s="1661">
        <f>+[16]Pasivo!D15</f>
        <v>249887542</v>
      </c>
      <c r="F6" s="1661">
        <f>C6-[16]Pasivo!D15</f>
        <v>0</v>
      </c>
      <c r="G6" s="1661">
        <f>C6-D6</f>
        <v>0</v>
      </c>
      <c r="H6" s="1661">
        <f>+E6-C6</f>
        <v>0</v>
      </c>
      <c r="J6" s="1309" t="s">
        <v>2355</v>
      </c>
      <c r="K6" s="1308">
        <f>+C12</f>
        <v>2745539486</v>
      </c>
      <c r="L6" s="1310">
        <f>+K6-C12</f>
        <v>0</v>
      </c>
    </row>
    <row r="7" spans="1:12">
      <c r="A7" s="1307" t="s">
        <v>620</v>
      </c>
      <c r="B7" s="1721" t="s">
        <v>2090</v>
      </c>
      <c r="C7" s="1311">
        <v>1324968459</v>
      </c>
      <c r="D7" s="1311">
        <f>+C7</f>
        <v>1324968459</v>
      </c>
      <c r="E7" s="1661">
        <f>+[16]Pasivo!D25</f>
        <v>1324968459</v>
      </c>
      <c r="F7" s="1661">
        <f>C7-[16]Pasivo!D25</f>
        <v>0</v>
      </c>
      <c r="G7" s="1661">
        <f t="shared" ref="G7:G14" si="0">C7-D7</f>
        <v>0</v>
      </c>
      <c r="H7" s="1661">
        <f>+E7-C7</f>
        <v>0</v>
      </c>
      <c r="J7" s="1312" t="s">
        <v>2356</v>
      </c>
      <c r="K7" s="1313">
        <f>K6</f>
        <v>2745539486</v>
      </c>
      <c r="L7" s="1310">
        <f>+K7-C12</f>
        <v>0</v>
      </c>
    </row>
    <row r="8" spans="1:12">
      <c r="A8" s="1307"/>
      <c r="B8" s="1722" t="s">
        <v>2091</v>
      </c>
      <c r="C8" s="1314">
        <f>SUM(C6:C7)</f>
        <v>1574856001</v>
      </c>
      <c r="D8" s="1314">
        <f>SUM(D6:D7)</f>
        <v>1574856001</v>
      </c>
      <c r="E8" s="1661"/>
      <c r="F8" s="1661"/>
      <c r="G8" s="1661">
        <f t="shared" si="0"/>
        <v>0</v>
      </c>
      <c r="H8" s="1661"/>
      <c r="J8" s="1312" t="s">
        <v>2357</v>
      </c>
      <c r="K8" s="1313">
        <f>-C13-C14</f>
        <v>1574856001</v>
      </c>
      <c r="L8" s="1310">
        <f>-K8-C13-C14</f>
        <v>0</v>
      </c>
    </row>
    <row r="9" spans="1:12">
      <c r="A9" s="1307" t="s">
        <v>10</v>
      </c>
      <c r="B9" s="1720" t="s">
        <v>2092</v>
      </c>
      <c r="C9" s="1723">
        <v>0</v>
      </c>
      <c r="D9" s="1723">
        <v>-74875013</v>
      </c>
      <c r="E9" s="1661">
        <f>+-[16]Activo!D5</f>
        <v>-74875013</v>
      </c>
      <c r="F9" s="1661">
        <f>D9+[16]Activo!D5</f>
        <v>0</v>
      </c>
      <c r="G9" s="1661">
        <f t="shared" si="0"/>
        <v>74875013</v>
      </c>
      <c r="H9" s="1661">
        <f>+E9-D9</f>
        <v>0</v>
      </c>
      <c r="J9" s="1312" t="s">
        <v>2358</v>
      </c>
      <c r="K9" s="1313">
        <f>K8</f>
        <v>1574856001</v>
      </c>
      <c r="L9" s="1310">
        <f>+K9-K8</f>
        <v>0</v>
      </c>
    </row>
    <row r="10" spans="1:12">
      <c r="A10" s="1307"/>
      <c r="B10" s="1721" t="s">
        <v>2093</v>
      </c>
      <c r="C10" s="1311">
        <v>1406535</v>
      </c>
      <c r="D10" s="1724">
        <v>1406535</v>
      </c>
      <c r="E10" s="1661"/>
      <c r="F10" s="1661"/>
      <c r="G10" s="1661">
        <f t="shared" si="0"/>
        <v>0</v>
      </c>
      <c r="H10" s="1661"/>
      <c r="J10" s="1312" t="s">
        <v>2093</v>
      </c>
      <c r="K10" s="1313">
        <f>+D10</f>
        <v>1406535</v>
      </c>
      <c r="L10" s="1310">
        <f>+K10-D10</f>
        <v>0</v>
      </c>
    </row>
    <row r="11" spans="1:12">
      <c r="A11" s="1307"/>
      <c r="B11" s="1722" t="s">
        <v>2094</v>
      </c>
      <c r="C11" s="1314">
        <f>+C8+C9+C10</f>
        <v>1576262536</v>
      </c>
      <c r="D11" s="1314">
        <f>+D8+D9+D10</f>
        <v>1501387523</v>
      </c>
      <c r="E11" s="1661"/>
      <c r="F11" s="1661"/>
      <c r="G11" s="1661">
        <f t="shared" si="0"/>
        <v>74875013</v>
      </c>
      <c r="H11" s="1661"/>
      <c r="J11" s="1312" t="s">
        <v>2359</v>
      </c>
      <c r="K11" s="1313">
        <f>K9+K10</f>
        <v>1576262536</v>
      </c>
      <c r="L11" s="1310">
        <f>-K11+C6+C7+D10</f>
        <v>0</v>
      </c>
    </row>
    <row r="12" spans="1:12">
      <c r="A12" s="1307" t="s">
        <v>4</v>
      </c>
      <c r="B12" s="1725" t="s">
        <v>1347</v>
      </c>
      <c r="C12" s="1726">
        <v>2745539486</v>
      </c>
      <c r="D12" s="1727">
        <v>2745539486</v>
      </c>
      <c r="E12" s="1661">
        <f>+[16]Activo!D28</f>
        <v>2745539486</v>
      </c>
      <c r="F12" s="1661">
        <f>C12-[16]Activo!D28</f>
        <v>0</v>
      </c>
      <c r="G12" s="1661">
        <f t="shared" si="0"/>
        <v>0</v>
      </c>
      <c r="H12" s="1661">
        <f t="shared" ref="H12:H14" si="1">+E12-C12</f>
        <v>0</v>
      </c>
      <c r="J12" s="1315" t="s">
        <v>2092</v>
      </c>
      <c r="K12" s="1311">
        <f>-D9</f>
        <v>74875013</v>
      </c>
      <c r="L12" s="1310">
        <f>+K12+D9</f>
        <v>0</v>
      </c>
    </row>
    <row r="13" spans="1:12">
      <c r="B13" s="1725" t="s">
        <v>1349</v>
      </c>
      <c r="C13" s="1727">
        <v>-249887542</v>
      </c>
      <c r="D13" s="1727">
        <v>-249887542</v>
      </c>
      <c r="E13" s="1661">
        <f>+-[16]Pasivo!D15</f>
        <v>-249887542</v>
      </c>
      <c r="F13" s="1661">
        <f>C13+C6</f>
        <v>0</v>
      </c>
      <c r="G13" s="1661">
        <f t="shared" si="0"/>
        <v>0</v>
      </c>
      <c r="H13" s="1661">
        <f t="shared" si="1"/>
        <v>0</v>
      </c>
    </row>
    <row r="14" spans="1:12">
      <c r="B14" s="1721" t="s">
        <v>1350</v>
      </c>
      <c r="C14" s="1724">
        <v>-1324968459</v>
      </c>
      <c r="D14" s="1727">
        <v>-1324968459</v>
      </c>
      <c r="E14" s="1661">
        <f>-[16]Pasivo!D25</f>
        <v>-1324968459</v>
      </c>
      <c r="F14" s="1661">
        <f>C14+C7</f>
        <v>0</v>
      </c>
      <c r="G14" s="1661">
        <f t="shared" si="0"/>
        <v>0</v>
      </c>
      <c r="H14" s="1661">
        <f t="shared" si="1"/>
        <v>0</v>
      </c>
    </row>
    <row r="15" spans="1:12">
      <c r="B15" s="1722" t="s">
        <v>2095</v>
      </c>
      <c r="C15" s="1314">
        <f>SUM(C12:C14)</f>
        <v>1170683485</v>
      </c>
      <c r="D15" s="1314">
        <f>SUM(D12:D14)</f>
        <v>1170683485</v>
      </c>
      <c r="E15" s="1661">
        <f>+[16]Pasivo!D36</f>
        <v>1170683485</v>
      </c>
      <c r="F15" s="1661"/>
      <c r="G15" s="1661"/>
      <c r="H15" s="1661">
        <f>E15-C15</f>
        <v>0</v>
      </c>
    </row>
    <row r="17" spans="1:8">
      <c r="B17" s="1722" t="s">
        <v>2096</v>
      </c>
      <c r="C17" s="1729">
        <f>C11/C15</f>
        <v>1.3464463761526455</v>
      </c>
      <c r="D17" s="1729">
        <f>D11/D15</f>
        <v>1.2824880014430202</v>
      </c>
    </row>
    <row r="19" spans="1:8">
      <c r="G19" s="1730"/>
    </row>
    <row r="20" spans="1:8">
      <c r="A20" s="1115" t="s">
        <v>2097</v>
      </c>
      <c r="G20" s="1730"/>
    </row>
    <row r="22" spans="1:8">
      <c r="B22" s="2999" t="s">
        <v>2087</v>
      </c>
      <c r="C22" s="3002">
        <f>+C3</f>
        <v>45565</v>
      </c>
      <c r="D22" s="3003"/>
    </row>
    <row r="23" spans="1:8">
      <c r="B23" s="3000"/>
      <c r="C23" s="2997" t="s">
        <v>967</v>
      </c>
      <c r="D23" s="2998"/>
    </row>
    <row r="24" spans="1:8" ht="24">
      <c r="B24" s="3001"/>
      <c r="C24" s="1731" t="s">
        <v>3072</v>
      </c>
      <c r="D24" s="1732" t="s">
        <v>3073</v>
      </c>
    </row>
    <row r="25" spans="1:8">
      <c r="B25" s="1720" t="s">
        <v>2089</v>
      </c>
      <c r="C25" s="1733">
        <f>+C6</f>
        <v>249887542</v>
      </c>
      <c r="D25" s="1733">
        <f>+C25</f>
        <v>249887542</v>
      </c>
      <c r="E25" s="1734">
        <f>+E6</f>
        <v>249887542</v>
      </c>
      <c r="H25" s="1661">
        <f>+E25-C25</f>
        <v>0</v>
      </c>
    </row>
    <row r="26" spans="1:8">
      <c r="B26" s="1721" t="s">
        <v>2090</v>
      </c>
      <c r="C26" s="2212">
        <f>+C7</f>
        <v>1324968459</v>
      </c>
      <c r="D26" s="2212">
        <f>+C26</f>
        <v>1324968459</v>
      </c>
      <c r="E26" s="1734">
        <f>+E7</f>
        <v>1324968459</v>
      </c>
      <c r="H26" s="1661">
        <f t="shared" ref="H26:H34" si="2">+E26-C26</f>
        <v>0</v>
      </c>
    </row>
    <row r="27" spans="1:8">
      <c r="B27" s="1722" t="s">
        <v>2091</v>
      </c>
      <c r="C27" s="1314">
        <f>SUM(C25:C26)</f>
        <v>1574856001</v>
      </c>
      <c r="D27" s="1314">
        <f>SUM(D25:D26)</f>
        <v>1574856001</v>
      </c>
      <c r="H27" s="1661"/>
    </row>
    <row r="28" spans="1:8">
      <c r="B28" s="1720" t="s">
        <v>2092</v>
      </c>
      <c r="C28" s="1723">
        <v>-74875013</v>
      </c>
      <c r="D28" s="1723">
        <v>-74875013</v>
      </c>
      <c r="E28" s="1734">
        <f>+E9</f>
        <v>-74875013</v>
      </c>
      <c r="H28" s="1661">
        <f t="shared" si="2"/>
        <v>0</v>
      </c>
    </row>
    <row r="29" spans="1:8">
      <c r="B29" s="1721" t="s">
        <v>2093</v>
      </c>
      <c r="C29" s="1724">
        <v>1406535</v>
      </c>
      <c r="D29" s="1724">
        <v>0</v>
      </c>
      <c r="H29" s="1661"/>
    </row>
    <row r="30" spans="1:8">
      <c r="B30" s="1722" t="s">
        <v>2094</v>
      </c>
      <c r="C30" s="1314">
        <f>C27+C28+C29</f>
        <v>1501387523</v>
      </c>
      <c r="D30" s="1314">
        <f>D27+D28+D29</f>
        <v>1499980988</v>
      </c>
      <c r="H30" s="1661"/>
    </row>
    <row r="31" spans="1:8">
      <c r="B31" s="1735"/>
      <c r="C31" s="1723"/>
      <c r="D31" s="1723"/>
      <c r="H31" s="1661"/>
    </row>
    <row r="32" spans="1:8">
      <c r="B32" s="1725" t="s">
        <v>1347</v>
      </c>
      <c r="C32" s="1727">
        <v>2745539486</v>
      </c>
      <c r="D32" s="1727">
        <v>2745539486</v>
      </c>
      <c r="E32" s="1734">
        <f>+E12</f>
        <v>2745539486</v>
      </c>
      <c r="H32" s="1661">
        <f t="shared" si="2"/>
        <v>0</v>
      </c>
    </row>
    <row r="33" spans="1:8">
      <c r="B33" s="1725" t="s">
        <v>1349</v>
      </c>
      <c r="C33" s="1727">
        <f>+C13</f>
        <v>-249887542</v>
      </c>
      <c r="D33" s="1727">
        <v>-249887542</v>
      </c>
      <c r="E33" s="1734">
        <f t="shared" ref="E33:E34" si="3">+E13</f>
        <v>-249887542</v>
      </c>
      <c r="H33" s="1661">
        <f t="shared" si="2"/>
        <v>0</v>
      </c>
    </row>
    <row r="34" spans="1:8">
      <c r="B34" s="1721" t="s">
        <v>1350</v>
      </c>
      <c r="C34" s="1727">
        <f>+C14</f>
        <v>-1324968459</v>
      </c>
      <c r="D34" s="1724">
        <v>-1324968459</v>
      </c>
      <c r="E34" s="1734">
        <f t="shared" si="3"/>
        <v>-1324968459</v>
      </c>
      <c r="H34" s="1661">
        <f t="shared" si="2"/>
        <v>0</v>
      </c>
    </row>
    <row r="35" spans="1:8">
      <c r="B35" s="1722" t="s">
        <v>2095</v>
      </c>
      <c r="C35" s="1314">
        <f>SUM(C32:C34)</f>
        <v>1170683485</v>
      </c>
      <c r="D35" s="1314">
        <f>SUM(D32:D34)</f>
        <v>1170683485</v>
      </c>
    </row>
    <row r="36" spans="1:8">
      <c r="B36" s="1728"/>
      <c r="C36" s="1316"/>
      <c r="D36" s="1316"/>
    </row>
    <row r="37" spans="1:8">
      <c r="B37" s="1722" t="s">
        <v>2096</v>
      </c>
      <c r="C37" s="1729">
        <f>+C30/C35</f>
        <v>1.2824880014430202</v>
      </c>
      <c r="D37" s="1729">
        <f>+D30/D35</f>
        <v>1.2812865366423103</v>
      </c>
    </row>
    <row r="40" spans="1:8">
      <c r="D40" s="1317"/>
    </row>
    <row r="41" spans="1:8">
      <c r="B41" s="1114" t="s">
        <v>2098</v>
      </c>
    </row>
    <row r="43" spans="1:8">
      <c r="A43" s="1736">
        <v>1.5</v>
      </c>
      <c r="B43" s="1114" t="s">
        <v>2510</v>
      </c>
    </row>
    <row r="44" spans="1:8">
      <c r="A44" s="1737">
        <v>82.4</v>
      </c>
      <c r="B44" s="1114" t="s">
        <v>2511</v>
      </c>
      <c r="C44" s="1738" t="s">
        <v>2512</v>
      </c>
      <c r="D44" s="1114" t="s">
        <v>2513</v>
      </c>
    </row>
    <row r="45" spans="1:8">
      <c r="A45" s="1736">
        <f>+A43*A44%</f>
        <v>1.2360000000000002</v>
      </c>
      <c r="B45" s="1114" t="s">
        <v>2482</v>
      </c>
    </row>
    <row r="46" spans="1:8">
      <c r="A46" s="1737">
        <f>+A43+A45</f>
        <v>2.7360000000000002</v>
      </c>
      <c r="B46" s="1114" t="s">
        <v>2514</v>
      </c>
    </row>
  </sheetData>
  <mergeCells count="6">
    <mergeCell ref="B3:B5"/>
    <mergeCell ref="C3:D3"/>
    <mergeCell ref="C4:D4"/>
    <mergeCell ref="C23:D23"/>
    <mergeCell ref="B22:B24"/>
    <mergeCell ref="C22:D22"/>
  </mergeCells>
  <hyperlinks>
    <hyperlink ref="C44" r:id="rId1" xr:uid="{41ADB7D3-9B07-433B-98B4-44099418B3D9}"/>
  </hyperlinks>
  <pageMargins left="0.7" right="0.7" top="0.75" bottom="0.75" header="0.3" footer="0.3"/>
  <pageSetup orientation="portrait" horizontalDpi="4294967293"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39"/>
  <sheetViews>
    <sheetView showGridLines="0" topLeftCell="A16" workbookViewId="0">
      <selection activeCell="F21" sqref="F21"/>
    </sheetView>
  </sheetViews>
  <sheetFormatPr baseColWidth="10" defaultRowHeight="15" outlineLevelRow="1"/>
  <cols>
    <col min="1" max="1" width="11.42578125" style="62"/>
    <col min="2" max="2" width="41.42578125" style="62" bestFit="1" customWidth="1"/>
    <col min="3" max="3" width="21.42578125" style="62" customWidth="1"/>
  </cols>
  <sheetData>
    <row r="1" spans="1:3">
      <c r="A1" s="1318"/>
    </row>
    <row r="3" spans="1:3">
      <c r="B3" s="3004"/>
      <c r="C3" s="1739"/>
    </row>
    <row r="4" spans="1:3">
      <c r="B4" s="3004"/>
      <c r="C4" s="1740"/>
    </row>
    <row r="5" spans="1:3">
      <c r="A5" s="1319"/>
      <c r="B5" s="1741"/>
      <c r="C5" s="1742"/>
    </row>
    <row r="6" spans="1:3">
      <c r="A6" s="1319"/>
      <c r="B6" s="1743"/>
      <c r="C6" s="1744"/>
    </row>
    <row r="7" spans="1:3">
      <c r="A7" s="1319"/>
      <c r="B7" s="1745"/>
      <c r="C7" s="1746"/>
    </row>
    <row r="8" spans="1:3">
      <c r="A8" s="1319"/>
      <c r="B8" s="1747"/>
      <c r="C8" s="1748"/>
    </row>
    <row r="9" spans="1:3">
      <c r="A9" s="1319"/>
      <c r="B9" s="1745"/>
      <c r="C9" s="1746"/>
    </row>
    <row r="10" spans="1:3">
      <c r="A10" s="1319"/>
      <c r="B10" s="1749"/>
      <c r="C10" s="1750"/>
    </row>
    <row r="11" spans="1:3">
      <c r="A11" s="1319"/>
      <c r="B11" s="1749"/>
      <c r="C11" s="1750"/>
    </row>
    <row r="12" spans="1:3">
      <c r="A12" s="1319"/>
      <c r="B12" s="1743"/>
      <c r="C12" s="1744"/>
    </row>
    <row r="13" spans="1:3">
      <c r="A13" s="1319"/>
      <c r="B13" s="1745"/>
      <c r="C13" s="1746"/>
    </row>
    <row r="14" spans="1:3">
      <c r="A14" s="1320"/>
      <c r="B14" s="1751"/>
      <c r="C14" s="1748"/>
    </row>
    <row r="15" spans="1:3">
      <c r="B15" s="1745"/>
      <c r="C15" s="1752"/>
    </row>
    <row r="18" spans="1:3">
      <c r="A18" s="1318"/>
    </row>
    <row r="19" spans="1:3" ht="15" customHeight="1">
      <c r="A19" s="1318"/>
    </row>
    <row r="20" spans="1:3" ht="15" customHeight="1">
      <c r="A20" s="1318"/>
    </row>
    <row r="21" spans="1:3" ht="15" customHeight="1">
      <c r="A21" s="1318"/>
      <c r="B21" s="3004"/>
      <c r="C21" s="1739"/>
    </row>
    <row r="22" spans="1:3" ht="15" customHeight="1">
      <c r="A22" s="1318"/>
      <c r="B22" s="3004"/>
      <c r="C22" s="1740"/>
    </row>
    <row r="23" spans="1:3" outlineLevel="1">
      <c r="A23" s="1319"/>
      <c r="B23" s="1747"/>
      <c r="C23" s="1748"/>
    </row>
    <row r="24" spans="1:3" outlineLevel="1">
      <c r="A24" s="1319"/>
      <c r="B24" s="1747"/>
      <c r="C24" s="1748"/>
    </row>
    <row r="25" spans="1:3" outlineLevel="1">
      <c r="A25" s="1319"/>
      <c r="B25" s="1747"/>
      <c r="C25" s="1748"/>
    </row>
    <row r="26" spans="1:3" outlineLevel="1">
      <c r="A26" s="1319"/>
      <c r="B26" s="1747"/>
      <c r="C26" s="1748"/>
    </row>
    <row r="27" spans="1:3" outlineLevel="1">
      <c r="A27" s="1319"/>
      <c r="B27" s="1747"/>
      <c r="C27" s="1748"/>
    </row>
    <row r="28" spans="1:3" outlineLevel="1">
      <c r="A28" s="1319"/>
      <c r="B28" s="1747"/>
      <c r="C28" s="1748"/>
    </row>
    <row r="29" spans="1:3" outlineLevel="1">
      <c r="A29" s="1319"/>
      <c r="B29" s="1747"/>
      <c r="C29" s="1748"/>
    </row>
    <row r="30" spans="1:3" ht="15" customHeight="1">
      <c r="A30" s="1319"/>
      <c r="B30" s="1741"/>
      <c r="C30" s="1742"/>
    </row>
    <row r="31" spans="1:3">
      <c r="A31" s="1319"/>
      <c r="B31" s="1743"/>
      <c r="C31" s="1744"/>
    </row>
    <row r="32" spans="1:3">
      <c r="A32" s="1319"/>
      <c r="B32" s="1321"/>
      <c r="C32" s="1746"/>
    </row>
    <row r="33" spans="1:3">
      <c r="A33" s="1319"/>
      <c r="B33" s="1741"/>
      <c r="C33" s="1742"/>
    </row>
    <row r="34" spans="1:3">
      <c r="A34" s="1319"/>
      <c r="B34" s="1743"/>
      <c r="C34" s="1744"/>
    </row>
    <row r="35" spans="1:3">
      <c r="A35" s="1319"/>
      <c r="B35" s="1321"/>
      <c r="C35" s="1746"/>
    </row>
    <row r="36" spans="1:3" ht="15" hidden="1" customHeight="1">
      <c r="B36" s="1753"/>
      <c r="C36" s="1748"/>
    </row>
    <row r="37" spans="1:3" ht="15" hidden="1" customHeight="1">
      <c r="B37" s="1321"/>
      <c r="C37" s="1752"/>
    </row>
    <row r="38" spans="1:3" ht="15" hidden="1" customHeight="1"/>
    <row r="39" spans="1:3" ht="15" hidden="1" customHeight="1"/>
  </sheetData>
  <mergeCells count="2">
    <mergeCell ref="B3:B4"/>
    <mergeCell ref="B21:B22"/>
  </mergeCells>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U130"/>
  <sheetViews>
    <sheetView showGridLines="0" topLeftCell="C9" zoomScale="84" zoomScaleNormal="84" workbookViewId="0">
      <pane xSplit="4" ySplit="3" topLeftCell="G54" activePane="bottomRight" state="frozen"/>
      <selection activeCell="C362" sqref="C362"/>
      <selection pane="topRight" activeCell="C362" sqref="C362"/>
      <selection pane="bottomLeft" activeCell="C362" sqref="C362"/>
      <selection pane="bottomRight" activeCell="J68" sqref="J68"/>
    </sheetView>
  </sheetViews>
  <sheetFormatPr baseColWidth="10" defaultRowHeight="15"/>
  <cols>
    <col min="3" max="3" width="47.140625" bestFit="1" customWidth="1"/>
    <col min="4" max="4" width="17.7109375" customWidth="1"/>
    <col min="5" max="5" width="16.7109375" customWidth="1"/>
    <col min="6" max="6" width="28.7109375" customWidth="1"/>
    <col min="7" max="7" width="14.85546875" customWidth="1"/>
    <col min="8" max="8" width="15.28515625" customWidth="1"/>
    <col min="9" max="9" width="14.85546875" customWidth="1"/>
    <col min="10" max="14" width="11.42578125" customWidth="1"/>
  </cols>
  <sheetData>
    <row r="1" spans="2:21" ht="18">
      <c r="B1" s="3008" t="s">
        <v>2191</v>
      </c>
      <c r="C1" s="3008"/>
      <c r="D1" s="3008"/>
      <c r="E1" s="3008"/>
      <c r="F1" s="3008"/>
      <c r="G1" s="108"/>
      <c r="H1" s="108"/>
      <c r="I1" s="108"/>
      <c r="J1" s="108"/>
      <c r="K1" s="108"/>
      <c r="L1" s="108"/>
      <c r="M1" s="108"/>
      <c r="N1" s="108"/>
      <c r="O1" s="108"/>
      <c r="P1" s="108"/>
      <c r="Q1" s="108"/>
      <c r="R1" s="108"/>
      <c r="S1" s="108"/>
      <c r="T1" s="108"/>
      <c r="U1" s="108"/>
    </row>
    <row r="2" spans="2:21">
      <c r="B2" s="109"/>
      <c r="C2" s="110"/>
      <c r="D2" s="110"/>
      <c r="E2" s="110"/>
      <c r="F2" s="110"/>
      <c r="G2" s="108"/>
      <c r="H2" s="108"/>
      <c r="I2" s="108"/>
      <c r="J2" s="108"/>
      <c r="K2" s="108"/>
      <c r="L2" s="108"/>
      <c r="M2" s="108"/>
      <c r="N2" s="108"/>
      <c r="O2" s="108"/>
      <c r="P2" s="108"/>
      <c r="Q2" s="108"/>
      <c r="R2" s="108"/>
      <c r="S2" s="108"/>
      <c r="T2" s="108"/>
      <c r="U2" s="108"/>
    </row>
    <row r="3" spans="2:21" ht="15.75">
      <c r="B3" s="3009" t="s">
        <v>1899</v>
      </c>
      <c r="C3" s="3009"/>
      <c r="D3" s="3009"/>
      <c r="E3" s="3009"/>
      <c r="F3" s="3009"/>
      <c r="G3" s="108"/>
      <c r="H3" s="108"/>
      <c r="I3" s="108"/>
      <c r="J3" s="108"/>
      <c r="K3" s="108"/>
      <c r="L3" s="108"/>
      <c r="M3" s="108"/>
      <c r="N3" s="108"/>
      <c r="O3" s="108"/>
      <c r="P3" s="108"/>
      <c r="Q3" s="108"/>
      <c r="R3" s="108"/>
      <c r="S3" s="108"/>
      <c r="T3" s="108"/>
      <c r="U3" s="108"/>
    </row>
    <row r="4" spans="2:21" ht="15.75">
      <c r="B4" s="3009" t="s">
        <v>1900</v>
      </c>
      <c r="C4" s="3009"/>
      <c r="D4" s="3009"/>
      <c r="E4" s="3009"/>
      <c r="F4" s="3009"/>
      <c r="G4" s="108"/>
      <c r="H4" s="108"/>
      <c r="I4" s="108"/>
      <c r="J4" s="108"/>
      <c r="K4" s="108"/>
      <c r="L4" s="108"/>
      <c r="M4" s="108"/>
      <c r="N4" s="108"/>
      <c r="O4" s="108"/>
      <c r="P4" s="108"/>
      <c r="Q4" s="108"/>
      <c r="R4" s="108"/>
      <c r="S4" s="108"/>
      <c r="T4" s="108"/>
      <c r="U4" s="108"/>
    </row>
    <row r="5" spans="2:21" ht="15.75" thickBot="1">
      <c r="B5" s="3010" t="s">
        <v>2316</v>
      </c>
      <c r="C5" s="3010"/>
      <c r="D5" s="3010"/>
      <c r="E5" s="3010"/>
      <c r="F5" s="3010"/>
      <c r="G5" s="111"/>
      <c r="H5" s="111"/>
      <c r="I5" s="111"/>
      <c r="J5" s="111"/>
      <c r="K5" s="111"/>
      <c r="L5" s="111"/>
      <c r="M5" s="111"/>
      <c r="N5" s="108"/>
      <c r="O5" s="111"/>
      <c r="P5" s="111"/>
      <c r="Q5" s="111"/>
      <c r="R5" s="111"/>
      <c r="S5" s="111"/>
      <c r="T5" s="111"/>
      <c r="U5" s="111"/>
    </row>
    <row r="6" spans="2:21">
      <c r="B6" s="112"/>
      <c r="C6" s="108"/>
      <c r="D6" s="108"/>
      <c r="E6" s="108"/>
      <c r="F6" s="108"/>
      <c r="G6" s="108"/>
      <c r="H6" s="108"/>
      <c r="I6" s="108"/>
      <c r="J6" s="108"/>
      <c r="K6" s="108"/>
      <c r="L6" s="108"/>
      <c r="M6" s="108"/>
      <c r="N6" s="108"/>
      <c r="O6" s="108"/>
      <c r="P6" s="108"/>
      <c r="Q6" s="108"/>
      <c r="R6" s="108"/>
      <c r="S6" s="108"/>
      <c r="T6" s="108"/>
      <c r="U6" s="108"/>
    </row>
    <row r="7" spans="2:21">
      <c r="B7" s="108"/>
      <c r="C7" s="108"/>
      <c r="D7" s="108"/>
      <c r="E7" s="108"/>
      <c r="F7" s="108"/>
      <c r="G7" s="108"/>
      <c r="H7" s="108"/>
      <c r="I7" s="108"/>
      <c r="J7" s="108"/>
      <c r="K7" s="108"/>
      <c r="L7" s="108"/>
      <c r="M7" s="108"/>
      <c r="N7" s="108"/>
      <c r="O7" s="108"/>
      <c r="P7" s="108"/>
      <c r="Q7" s="108"/>
      <c r="R7" s="108"/>
      <c r="S7" s="108"/>
      <c r="T7" s="108"/>
      <c r="U7" s="108"/>
    </row>
    <row r="8" spans="2:21" ht="15.75" thickBot="1">
      <c r="B8" s="113"/>
      <c r="C8" s="1030"/>
      <c r="D8" s="1030"/>
      <c r="E8" s="1031" t="s">
        <v>1901</v>
      </c>
      <c r="F8" s="1030"/>
      <c r="G8" s="1030"/>
      <c r="H8" s="1032">
        <v>45199</v>
      </c>
      <c r="I8" s="3005"/>
      <c r="J8" s="3005"/>
      <c r="K8" s="3005"/>
      <c r="L8" s="3005"/>
      <c r="M8" s="3005"/>
      <c r="N8" s="108"/>
      <c r="O8" s="1030"/>
      <c r="P8" s="1030"/>
      <c r="Q8" s="1031" t="s">
        <v>1901</v>
      </c>
      <c r="R8" s="1032">
        <f>+H8</f>
        <v>45199</v>
      </c>
      <c r="S8" s="1030"/>
      <c r="T8" s="1033"/>
      <c r="U8" s="1030"/>
    </row>
    <row r="9" spans="2:21" ht="15.75" customHeight="1" thickBot="1">
      <c r="B9" s="113"/>
      <c r="C9" s="3006" t="s">
        <v>1902</v>
      </c>
      <c r="D9" s="3007" t="s">
        <v>1903</v>
      </c>
      <c r="E9" s="3007" t="s">
        <v>1904</v>
      </c>
      <c r="F9" s="3007" t="s">
        <v>1905</v>
      </c>
      <c r="G9" s="3007" t="s">
        <v>1906</v>
      </c>
      <c r="H9" s="3007"/>
      <c r="I9" s="3007"/>
      <c r="J9" s="3007"/>
      <c r="K9" s="3007"/>
      <c r="L9" s="3007"/>
      <c r="M9" s="3007"/>
      <c r="N9" s="108"/>
      <c r="O9" s="1267" t="s">
        <v>1907</v>
      </c>
      <c r="P9" s="1267"/>
      <c r="Q9" s="1267"/>
      <c r="R9" s="1267"/>
      <c r="S9" s="1267"/>
      <c r="T9" s="1267"/>
      <c r="U9" s="1267"/>
    </row>
    <row r="10" spans="2:21" ht="79.5" thickBot="1">
      <c r="B10" s="113"/>
      <c r="C10" s="3006"/>
      <c r="D10" s="3007"/>
      <c r="E10" s="3007"/>
      <c r="F10" s="3007"/>
      <c r="G10" s="1267" t="s">
        <v>1908</v>
      </c>
      <c r="H10" s="1267" t="s">
        <v>1909</v>
      </c>
      <c r="I10" s="1267" t="s">
        <v>1910</v>
      </c>
      <c r="J10" s="1267" t="s">
        <v>1911</v>
      </c>
      <c r="K10" s="1267" t="s">
        <v>1912</v>
      </c>
      <c r="L10" s="1267" t="s">
        <v>1913</v>
      </c>
      <c r="M10" s="1267" t="s">
        <v>1914</v>
      </c>
      <c r="N10" s="108"/>
      <c r="O10" s="1267" t="s">
        <v>1915</v>
      </c>
      <c r="P10" s="1267" t="s">
        <v>1519</v>
      </c>
      <c r="Q10" s="1267" t="s">
        <v>1916</v>
      </c>
      <c r="R10" s="1267" t="s">
        <v>1917</v>
      </c>
      <c r="S10" s="1267" t="s">
        <v>1918</v>
      </c>
      <c r="T10" s="1267" t="s">
        <v>1919</v>
      </c>
      <c r="U10" s="1267" t="s">
        <v>1920</v>
      </c>
    </row>
    <row r="11" spans="2:21">
      <c r="B11" s="114"/>
      <c r="C11" s="3011" t="s">
        <v>1921</v>
      </c>
      <c r="D11" s="3011"/>
      <c r="E11" s="3011"/>
      <c r="F11" s="3011"/>
      <c r="G11" s="3011"/>
      <c r="H11" s="3011"/>
      <c r="I11" s="3011"/>
      <c r="J11" s="3011"/>
      <c r="K11" s="3011"/>
      <c r="L11" s="3011"/>
      <c r="M11" s="3011"/>
      <c r="N11" s="108"/>
      <c r="O11" s="108"/>
      <c r="P11" s="108"/>
      <c r="Q11" s="108"/>
      <c r="R11" s="108"/>
      <c r="S11" s="108"/>
      <c r="T11" s="108"/>
      <c r="U11" s="108"/>
    </row>
    <row r="12" spans="2:21">
      <c r="B12" s="114">
        <v>1</v>
      </c>
      <c r="C12" s="1277" t="s">
        <v>2153</v>
      </c>
      <c r="D12" s="115" t="s">
        <v>2152</v>
      </c>
      <c r="E12" s="115" t="s">
        <v>1922</v>
      </c>
      <c r="F12" s="116" t="s">
        <v>1987</v>
      </c>
      <c r="G12" s="117"/>
      <c r="H12" s="117"/>
      <c r="I12" s="1278">
        <v>0</v>
      </c>
      <c r="J12" s="117"/>
      <c r="K12" s="117"/>
      <c r="L12" s="117"/>
      <c r="M12" s="1278"/>
      <c r="N12" s="108"/>
      <c r="O12" s="119"/>
      <c r="P12" s="119"/>
      <c r="Q12" s="119"/>
      <c r="R12" s="1547" t="e">
        <f>+'N6 CxP Relacionadas'!#REF!</f>
        <v>#REF!</v>
      </c>
      <c r="S12" s="119"/>
      <c r="T12" s="119" t="e">
        <f>+S12+R12</f>
        <v>#REF!</v>
      </c>
      <c r="U12" s="119"/>
    </row>
    <row r="13" spans="2:21">
      <c r="B13" s="114">
        <v>2</v>
      </c>
      <c r="C13" s="1277" t="s">
        <v>2153</v>
      </c>
      <c r="D13" s="115" t="s">
        <v>2152</v>
      </c>
      <c r="E13" s="115" t="s">
        <v>1922</v>
      </c>
      <c r="F13" s="116" t="s">
        <v>1396</v>
      </c>
      <c r="G13" s="120"/>
      <c r="H13" s="120"/>
      <c r="I13" s="120" t="e">
        <f>+'N6 Transacciones EERR'!#REF!</f>
        <v>#REF!</v>
      </c>
      <c r="J13" s="120"/>
      <c r="K13" s="120"/>
      <c r="L13" s="120"/>
      <c r="M13" s="120"/>
      <c r="N13" s="108"/>
      <c r="O13" s="120"/>
      <c r="P13" s="120"/>
      <c r="Q13" s="120"/>
      <c r="R13" s="120"/>
      <c r="S13" s="120"/>
      <c r="T13" s="120"/>
      <c r="U13" s="120"/>
    </row>
    <row r="14" spans="2:21">
      <c r="B14" s="114"/>
      <c r="C14" s="1279" t="s">
        <v>1923</v>
      </c>
      <c r="D14" s="1034"/>
      <c r="E14" s="1034"/>
      <c r="F14" s="1035"/>
      <c r="G14" s="1036">
        <f>+G13+G12</f>
        <v>0</v>
      </c>
      <c r="H14" s="1036">
        <f t="shared" ref="H14:M14" si="0">+H13+H12</f>
        <v>0</v>
      </c>
      <c r="I14" s="1036" t="e">
        <f t="shared" si="0"/>
        <v>#REF!</v>
      </c>
      <c r="J14" s="1036">
        <f t="shared" si="0"/>
        <v>0</v>
      </c>
      <c r="K14" s="1036">
        <f t="shared" si="0"/>
        <v>0</v>
      </c>
      <c r="L14" s="1036">
        <f t="shared" si="0"/>
        <v>0</v>
      </c>
      <c r="M14" s="1036">
        <f t="shared" si="0"/>
        <v>0</v>
      </c>
      <c r="N14" s="108"/>
      <c r="O14" s="1036">
        <f t="shared" ref="O14:U14" si="1">+O13+O12</f>
        <v>0</v>
      </c>
      <c r="P14" s="1036">
        <f t="shared" si="1"/>
        <v>0</v>
      </c>
      <c r="Q14" s="1036">
        <f t="shared" si="1"/>
        <v>0</v>
      </c>
      <c r="R14" s="1036" t="e">
        <f t="shared" si="1"/>
        <v>#REF!</v>
      </c>
      <c r="S14" s="1036">
        <f t="shared" si="1"/>
        <v>0</v>
      </c>
      <c r="T14" s="1036" t="e">
        <f t="shared" si="1"/>
        <v>#REF!</v>
      </c>
      <c r="U14" s="1036">
        <f t="shared" si="1"/>
        <v>0</v>
      </c>
    </row>
    <row r="15" spans="2:21" ht="15.75" thickBot="1">
      <c r="B15" s="114"/>
      <c r="C15" s="108"/>
      <c r="D15" s="108"/>
      <c r="E15" s="108"/>
      <c r="F15" s="108"/>
      <c r="G15" s="108"/>
      <c r="H15" s="108"/>
      <c r="I15" s="108"/>
      <c r="J15" s="108"/>
      <c r="K15" s="108"/>
      <c r="L15" s="108"/>
      <c r="M15" s="108"/>
      <c r="N15" s="108"/>
      <c r="O15" s="108"/>
      <c r="P15" s="108"/>
      <c r="Q15" s="108"/>
      <c r="R15" s="108"/>
      <c r="S15" s="108"/>
      <c r="T15" s="108"/>
      <c r="U15" s="108"/>
    </row>
    <row r="16" spans="2:21">
      <c r="B16" s="114"/>
      <c r="C16" s="3012" t="s">
        <v>1924</v>
      </c>
      <c r="D16" s="3012"/>
      <c r="E16" s="3012"/>
      <c r="F16" s="3012"/>
      <c r="G16" s="3012"/>
      <c r="H16" s="3012"/>
      <c r="I16" s="3012"/>
      <c r="J16" s="3012"/>
      <c r="K16" s="3012"/>
      <c r="L16" s="3012"/>
      <c r="M16" s="3012"/>
      <c r="N16" s="108"/>
      <c r="O16" s="121"/>
      <c r="P16" s="121"/>
      <c r="Q16" s="121"/>
      <c r="R16" s="121"/>
      <c r="S16" s="121"/>
      <c r="T16" s="121"/>
      <c r="U16" s="121"/>
    </row>
    <row r="17" spans="2:21" ht="24">
      <c r="B17" s="114">
        <v>1</v>
      </c>
      <c r="C17" s="1761" t="s">
        <v>1196</v>
      </c>
      <c r="D17" s="1762" t="s">
        <v>1444</v>
      </c>
      <c r="E17" s="115" t="s">
        <v>1922</v>
      </c>
      <c r="F17" s="1760" t="s">
        <v>2309</v>
      </c>
      <c r="G17" s="1759">
        <v>5688582</v>
      </c>
      <c r="H17" s="117"/>
      <c r="I17" s="1280"/>
      <c r="J17" s="117"/>
      <c r="K17" s="117"/>
      <c r="L17" s="117"/>
      <c r="M17" s="119"/>
      <c r="N17" s="108"/>
      <c r="O17" s="119"/>
      <c r="P17" s="119"/>
      <c r="Q17" s="119">
        <f>+P17+O17</f>
        <v>0</v>
      </c>
      <c r="R17" s="119"/>
      <c r="S17" s="119"/>
      <c r="T17" s="119">
        <f>+S17+R17</f>
        <v>0</v>
      </c>
      <c r="U17" s="119"/>
    </row>
    <row r="18" spans="2:21">
      <c r="B18" s="114">
        <v>2</v>
      </c>
      <c r="C18" s="1761" t="s">
        <v>1449</v>
      </c>
      <c r="D18" s="1762" t="s">
        <v>1442</v>
      </c>
      <c r="E18" s="115" t="s">
        <v>2319</v>
      </c>
      <c r="F18" s="1761" t="s">
        <v>1451</v>
      </c>
      <c r="G18" s="1758">
        <v>3081902</v>
      </c>
      <c r="H18" s="117"/>
      <c r="I18" s="1280" t="e">
        <f>+'N6 Transacciones EERR'!#REF!</f>
        <v>#REF!</v>
      </c>
      <c r="J18" s="117"/>
      <c r="K18" s="117"/>
      <c r="L18" s="117"/>
      <c r="M18" s="119"/>
      <c r="N18" s="108"/>
      <c r="O18" s="119"/>
      <c r="P18" s="119"/>
      <c r="Q18" s="119">
        <f t="shared" ref="Q18:Q63" si="2">+P18+O18</f>
        <v>0</v>
      </c>
      <c r="R18" s="119"/>
      <c r="S18" s="119"/>
      <c r="T18" s="119">
        <f t="shared" ref="T18:T63" si="3">+S18+R18</f>
        <v>0</v>
      </c>
      <c r="U18" s="119"/>
    </row>
    <row r="19" spans="2:21" ht="36">
      <c r="B19" s="114">
        <v>3</v>
      </c>
      <c r="C19" s="1756" t="s">
        <v>2311</v>
      </c>
      <c r="D19" s="1762" t="s">
        <v>1441</v>
      </c>
      <c r="E19" s="115" t="s">
        <v>1922</v>
      </c>
      <c r="F19" s="1755" t="s">
        <v>1448</v>
      </c>
      <c r="G19" s="1758"/>
      <c r="H19" s="117"/>
      <c r="I19" s="1758">
        <v>2061211</v>
      </c>
      <c r="J19" s="117"/>
      <c r="K19" s="117"/>
      <c r="L19" s="117"/>
      <c r="M19" s="119"/>
      <c r="N19" s="108"/>
      <c r="O19" s="119">
        <f>+'N6 CxC Relacionadas'!H4</f>
        <v>12474</v>
      </c>
      <c r="P19" s="119"/>
      <c r="Q19" s="119">
        <f t="shared" si="2"/>
        <v>12474</v>
      </c>
      <c r="R19" s="119">
        <f>+'N6 CxP Relacionadas'!H5</f>
        <v>23018</v>
      </c>
      <c r="S19" s="119"/>
      <c r="T19" s="119">
        <f t="shared" si="3"/>
        <v>23018</v>
      </c>
      <c r="U19" s="119"/>
    </row>
    <row r="20" spans="2:21">
      <c r="B20" s="114">
        <v>4</v>
      </c>
      <c r="C20" s="1756" t="s">
        <v>2311</v>
      </c>
      <c r="D20" s="1762" t="s">
        <v>1441</v>
      </c>
      <c r="E20" s="115" t="s">
        <v>1922</v>
      </c>
      <c r="F20" s="1755" t="s">
        <v>2515</v>
      </c>
      <c r="G20" s="1758"/>
      <c r="H20" s="117"/>
      <c r="I20" s="1758">
        <v>652475</v>
      </c>
      <c r="J20" s="117"/>
      <c r="K20" s="117"/>
      <c r="L20" s="117"/>
      <c r="M20" s="119"/>
      <c r="N20" s="108"/>
      <c r="O20" s="119"/>
      <c r="P20" s="119"/>
      <c r="Q20" s="119">
        <f t="shared" si="2"/>
        <v>0</v>
      </c>
      <c r="R20" s="119"/>
      <c r="S20" s="119"/>
      <c r="T20" s="119">
        <f t="shared" si="3"/>
        <v>0</v>
      </c>
      <c r="U20" s="119"/>
    </row>
    <row r="21" spans="2:21" ht="24">
      <c r="B21" s="114">
        <v>5</v>
      </c>
      <c r="C21" s="1756" t="s">
        <v>2311</v>
      </c>
      <c r="D21" s="1762" t="s">
        <v>1441</v>
      </c>
      <c r="E21" s="115" t="s">
        <v>1922</v>
      </c>
      <c r="F21" s="1755" t="s">
        <v>2516</v>
      </c>
      <c r="G21" s="1758"/>
      <c r="H21" s="117"/>
      <c r="I21" s="1758">
        <v>586449</v>
      </c>
      <c r="J21" s="117"/>
      <c r="K21" s="117"/>
      <c r="L21" s="117"/>
      <c r="M21" s="119"/>
      <c r="N21" s="108"/>
      <c r="O21" s="119"/>
      <c r="P21" s="119"/>
      <c r="Q21" s="119">
        <f t="shared" si="2"/>
        <v>0</v>
      </c>
      <c r="R21" s="119"/>
      <c r="S21" s="119"/>
      <c r="T21" s="119">
        <f t="shared" si="3"/>
        <v>0</v>
      </c>
      <c r="U21" s="119"/>
    </row>
    <row r="22" spans="2:21" ht="36">
      <c r="B22" s="114">
        <v>6</v>
      </c>
      <c r="C22" s="1756" t="s">
        <v>2311</v>
      </c>
      <c r="D22" s="1762" t="s">
        <v>1441</v>
      </c>
      <c r="E22" s="115" t="s">
        <v>1922</v>
      </c>
      <c r="F22" s="1755" t="s">
        <v>2517</v>
      </c>
      <c r="G22" s="1758"/>
      <c r="H22" s="117"/>
      <c r="I22" s="1758">
        <v>153156</v>
      </c>
      <c r="J22" s="117"/>
      <c r="K22" s="117"/>
      <c r="L22" s="117"/>
      <c r="M22" s="119"/>
      <c r="N22" s="108"/>
      <c r="O22" s="119"/>
      <c r="P22" s="119"/>
      <c r="Q22" s="119">
        <f t="shared" si="2"/>
        <v>0</v>
      </c>
      <c r="R22" s="119"/>
      <c r="S22" s="119"/>
      <c r="T22" s="119">
        <f t="shared" si="3"/>
        <v>0</v>
      </c>
      <c r="U22" s="119"/>
    </row>
    <row r="23" spans="2:21">
      <c r="B23" s="114">
        <v>7</v>
      </c>
      <c r="C23" s="1756" t="s">
        <v>2315</v>
      </c>
      <c r="D23" s="1762" t="s">
        <v>1177</v>
      </c>
      <c r="E23" s="115" t="s">
        <v>1922</v>
      </c>
      <c r="F23" s="1755" t="s">
        <v>1187</v>
      </c>
      <c r="G23" s="1758">
        <v>0</v>
      </c>
      <c r="H23" s="117"/>
      <c r="I23" s="1280"/>
      <c r="J23" s="117"/>
      <c r="K23" s="117"/>
      <c r="L23" s="117"/>
      <c r="M23" s="119"/>
      <c r="N23" s="108"/>
      <c r="O23" s="119"/>
      <c r="P23" s="119"/>
      <c r="Q23" s="119">
        <f t="shared" si="2"/>
        <v>0</v>
      </c>
      <c r="R23" s="119"/>
      <c r="S23" s="119"/>
      <c r="T23" s="119">
        <f t="shared" si="3"/>
        <v>0</v>
      </c>
      <c r="U23" s="119"/>
    </row>
    <row r="24" spans="2:21" ht="36">
      <c r="B24" s="114">
        <v>8</v>
      </c>
      <c r="C24" s="1756" t="s">
        <v>2315</v>
      </c>
      <c r="D24" s="1804" t="s">
        <v>1177</v>
      </c>
      <c r="E24" s="115" t="s">
        <v>1922</v>
      </c>
      <c r="F24" s="1761" t="s">
        <v>2518</v>
      </c>
      <c r="G24" s="1758"/>
      <c r="H24" s="117"/>
      <c r="I24" s="1758">
        <v>5140840</v>
      </c>
      <c r="J24" s="117"/>
      <c r="K24" s="117"/>
      <c r="L24" s="117"/>
      <c r="M24" s="119"/>
      <c r="N24" s="108"/>
      <c r="O24" s="119"/>
      <c r="P24" s="119"/>
      <c r="Q24" s="119">
        <f t="shared" si="2"/>
        <v>0</v>
      </c>
      <c r="R24" s="119"/>
      <c r="S24" s="119"/>
      <c r="T24" s="119">
        <f t="shared" si="3"/>
        <v>0</v>
      </c>
      <c r="U24" s="119"/>
    </row>
    <row r="25" spans="2:21" ht="24">
      <c r="B25" s="114">
        <v>9</v>
      </c>
      <c r="C25" s="1761" t="s">
        <v>1989</v>
      </c>
      <c r="D25" s="1805" t="s">
        <v>2319</v>
      </c>
      <c r="E25" s="115" t="s">
        <v>1922</v>
      </c>
      <c r="F25" s="1761" t="s">
        <v>2519</v>
      </c>
      <c r="G25" s="1758">
        <v>1614763</v>
      </c>
      <c r="H25" s="117"/>
      <c r="I25" s="1280"/>
      <c r="J25" s="117"/>
      <c r="K25" s="117"/>
      <c r="L25" s="117"/>
      <c r="M25" s="119"/>
      <c r="N25" s="108"/>
      <c r="O25" s="119"/>
      <c r="P25" s="119"/>
      <c r="R25" s="119">
        <f>+'N6 CxP Relacionadas'!H7</f>
        <v>23241</v>
      </c>
      <c r="S25" s="119"/>
      <c r="T25" s="119">
        <f t="shared" si="3"/>
        <v>23241</v>
      </c>
      <c r="U25" s="119"/>
    </row>
    <row r="26" spans="2:21" ht="60">
      <c r="B26" s="114">
        <v>10</v>
      </c>
      <c r="C26" s="1761" t="s">
        <v>1989</v>
      </c>
      <c r="D26" s="1806" t="s">
        <v>2319</v>
      </c>
      <c r="E26" s="115" t="s">
        <v>1922</v>
      </c>
      <c r="F26" s="1761" t="s">
        <v>2312</v>
      </c>
      <c r="G26" s="1758">
        <v>0</v>
      </c>
      <c r="H26" s="117"/>
      <c r="I26" s="1281"/>
      <c r="J26" s="117"/>
      <c r="K26" s="117"/>
      <c r="L26" s="117"/>
      <c r="M26" s="119"/>
      <c r="N26" s="108"/>
      <c r="O26" s="119"/>
      <c r="P26" s="119"/>
      <c r="Q26" s="119">
        <f t="shared" si="2"/>
        <v>0</v>
      </c>
      <c r="R26" s="119"/>
      <c r="S26" s="119"/>
      <c r="T26" s="119">
        <f t="shared" si="3"/>
        <v>0</v>
      </c>
      <c r="U26" s="119"/>
    </row>
    <row r="27" spans="2:21">
      <c r="B27" s="114">
        <v>11</v>
      </c>
      <c r="C27" s="1761" t="s">
        <v>2310</v>
      </c>
      <c r="D27" s="1806" t="s">
        <v>2319</v>
      </c>
      <c r="E27" s="115" t="s">
        <v>1922</v>
      </c>
      <c r="F27" s="1761" t="s">
        <v>2065</v>
      </c>
      <c r="G27" s="1758">
        <v>601155</v>
      </c>
      <c r="H27" s="117"/>
      <c r="I27" s="1282"/>
      <c r="J27" s="117"/>
      <c r="K27" s="117"/>
      <c r="L27" s="117"/>
      <c r="M27" s="119"/>
      <c r="N27" s="108"/>
      <c r="O27" s="119"/>
      <c r="P27" s="119"/>
      <c r="Q27" s="119">
        <f t="shared" si="2"/>
        <v>0</v>
      </c>
      <c r="R27" s="1547"/>
      <c r="S27" s="119"/>
      <c r="T27" s="119">
        <f t="shared" si="3"/>
        <v>0</v>
      </c>
      <c r="U27" s="119"/>
    </row>
    <row r="28" spans="2:21" ht="36">
      <c r="B28" s="114">
        <v>12</v>
      </c>
      <c r="C28" s="1755" t="s">
        <v>1453</v>
      </c>
      <c r="D28" s="1754" t="s">
        <v>1445</v>
      </c>
      <c r="E28" s="115" t="s">
        <v>1922</v>
      </c>
      <c r="F28" s="1755" t="s">
        <v>2520</v>
      </c>
      <c r="H28" s="117"/>
      <c r="I28" s="1758">
        <v>365192</v>
      </c>
      <c r="J28" s="117"/>
      <c r="K28" s="117"/>
      <c r="L28" s="117"/>
      <c r="M28" s="119"/>
      <c r="N28" s="108"/>
      <c r="O28" s="119" t="e">
        <f>+'N6 CxC Relacionadas'!#REF!</f>
        <v>#REF!</v>
      </c>
      <c r="P28" s="119"/>
      <c r="Q28" s="119" t="e">
        <f t="shared" si="2"/>
        <v>#REF!</v>
      </c>
      <c r="R28" s="119"/>
      <c r="S28" s="119"/>
      <c r="T28" s="119">
        <f t="shared" si="3"/>
        <v>0</v>
      </c>
      <c r="U28" s="119"/>
    </row>
    <row r="29" spans="2:21">
      <c r="B29" s="114">
        <v>13</v>
      </c>
      <c r="C29" s="1755" t="s">
        <v>1453</v>
      </c>
      <c r="D29" s="1754" t="s">
        <v>1445</v>
      </c>
      <c r="E29" s="115" t="s">
        <v>1922</v>
      </c>
      <c r="F29" s="1755" t="s">
        <v>2521</v>
      </c>
      <c r="H29" s="117"/>
      <c r="I29" s="1758">
        <v>19997</v>
      </c>
      <c r="J29" s="117"/>
      <c r="K29" s="117"/>
      <c r="L29" s="117"/>
      <c r="M29" s="119"/>
      <c r="N29" s="108"/>
      <c r="O29" s="119"/>
      <c r="P29" s="119"/>
      <c r="Q29" s="119">
        <f t="shared" si="2"/>
        <v>0</v>
      </c>
      <c r="R29" s="119"/>
      <c r="S29" s="119"/>
      <c r="T29" s="119">
        <f t="shared" si="3"/>
        <v>0</v>
      </c>
      <c r="U29" s="119"/>
    </row>
    <row r="30" spans="2:21" ht="60">
      <c r="B30" s="114">
        <v>14</v>
      </c>
      <c r="C30" s="1755" t="s">
        <v>1453</v>
      </c>
      <c r="D30" s="1754" t="s">
        <v>1445</v>
      </c>
      <c r="E30" s="115" t="s">
        <v>1922</v>
      </c>
      <c r="F30" s="1755" t="s">
        <v>2522</v>
      </c>
      <c r="G30" s="1758">
        <v>0</v>
      </c>
      <c r="H30" s="117"/>
      <c r="J30" s="117"/>
      <c r="K30" s="117"/>
      <c r="L30" s="117"/>
      <c r="M30" s="119"/>
      <c r="N30" s="108"/>
      <c r="O30" s="119"/>
      <c r="P30" s="119"/>
      <c r="Q30" s="119">
        <f t="shared" si="2"/>
        <v>0</v>
      </c>
      <c r="R30" s="119"/>
      <c r="S30" s="119"/>
      <c r="T30" s="119">
        <f t="shared" si="3"/>
        <v>0</v>
      </c>
      <c r="U30" s="119"/>
    </row>
    <row r="31" spans="2:21" ht="24">
      <c r="B31" s="114">
        <v>15</v>
      </c>
      <c r="C31" s="1761" t="s">
        <v>1168</v>
      </c>
      <c r="D31" s="1762" t="s">
        <v>1167</v>
      </c>
      <c r="E31" s="115" t="s">
        <v>1922</v>
      </c>
      <c r="F31" s="1761" t="s">
        <v>1447</v>
      </c>
      <c r="H31" s="117"/>
      <c r="I31" s="1758">
        <v>196748</v>
      </c>
      <c r="J31" s="117"/>
      <c r="K31" s="117"/>
      <c r="L31" s="117"/>
      <c r="M31" s="119"/>
      <c r="N31" s="108"/>
      <c r="O31" s="119"/>
      <c r="P31" s="119"/>
      <c r="Q31" s="119">
        <f t="shared" si="2"/>
        <v>0</v>
      </c>
      <c r="R31" s="119"/>
      <c r="S31" s="119"/>
      <c r="T31" s="119">
        <f t="shared" si="3"/>
        <v>0</v>
      </c>
      <c r="U31" s="119"/>
    </row>
    <row r="32" spans="2:21" ht="36">
      <c r="B32" s="114">
        <v>16</v>
      </c>
      <c r="C32" s="1760" t="s">
        <v>2042</v>
      </c>
      <c r="D32" s="1762" t="s">
        <v>1443</v>
      </c>
      <c r="E32" s="115" t="s">
        <v>1922</v>
      </c>
      <c r="F32" s="1761" t="s">
        <v>1185</v>
      </c>
      <c r="H32" s="117"/>
      <c r="I32" s="1758">
        <v>3005964</v>
      </c>
      <c r="J32" s="117"/>
      <c r="K32" s="117"/>
      <c r="L32" s="117"/>
      <c r="M32" s="119"/>
      <c r="N32" s="108"/>
      <c r="O32" s="119"/>
      <c r="P32" s="119"/>
      <c r="Q32" s="119">
        <f t="shared" si="2"/>
        <v>0</v>
      </c>
      <c r="R32" s="119"/>
      <c r="S32" s="119"/>
      <c r="T32" s="119">
        <f t="shared" si="3"/>
        <v>0</v>
      </c>
      <c r="U32" s="119"/>
    </row>
    <row r="33" spans="2:21" ht="36">
      <c r="B33" s="114">
        <v>17</v>
      </c>
      <c r="C33" s="1760" t="s">
        <v>2042</v>
      </c>
      <c r="D33" s="1762" t="s">
        <v>1443</v>
      </c>
      <c r="E33" s="115" t="s">
        <v>1922</v>
      </c>
      <c r="F33" s="1761" t="s">
        <v>1452</v>
      </c>
      <c r="G33" s="1758">
        <v>0</v>
      </c>
      <c r="H33" s="117"/>
      <c r="J33" s="117"/>
      <c r="K33" s="117"/>
      <c r="L33" s="117"/>
      <c r="M33" s="119"/>
      <c r="N33" s="108"/>
      <c r="O33" s="119"/>
      <c r="P33" s="119"/>
      <c r="Q33" s="119">
        <f t="shared" si="2"/>
        <v>0</v>
      </c>
      <c r="R33" s="1547"/>
      <c r="S33" s="119"/>
      <c r="T33" s="119">
        <f t="shared" si="3"/>
        <v>0</v>
      </c>
      <c r="U33" s="119"/>
    </row>
    <row r="34" spans="2:21" ht="36">
      <c r="B34" s="114">
        <v>18</v>
      </c>
      <c r="C34" s="1760" t="s">
        <v>2042</v>
      </c>
      <c r="D34" s="1762" t="s">
        <v>1443</v>
      </c>
      <c r="E34" s="115" t="s">
        <v>1922</v>
      </c>
      <c r="F34" s="1761" t="s">
        <v>2415</v>
      </c>
      <c r="G34" s="1758">
        <v>0</v>
      </c>
      <c r="H34" s="117"/>
      <c r="I34" s="1280"/>
      <c r="J34" s="117"/>
      <c r="K34" s="117"/>
      <c r="L34" s="117"/>
      <c r="M34" s="119"/>
      <c r="N34" s="108"/>
      <c r="O34" s="119"/>
      <c r="P34" s="119"/>
      <c r="Q34" s="119">
        <f t="shared" si="2"/>
        <v>0</v>
      </c>
      <c r="R34" s="119"/>
      <c r="S34" s="119"/>
      <c r="T34" s="119">
        <f t="shared" si="3"/>
        <v>0</v>
      </c>
      <c r="U34" s="119"/>
    </row>
    <row r="35" spans="2:21">
      <c r="B35" s="114">
        <v>19</v>
      </c>
      <c r="C35" s="1760" t="s">
        <v>2523</v>
      </c>
      <c r="D35" s="1762" t="s">
        <v>2152</v>
      </c>
      <c r="E35" s="115" t="s">
        <v>1922</v>
      </c>
      <c r="F35" s="116" t="s">
        <v>1454</v>
      </c>
      <c r="G35" s="117"/>
      <c r="H35" s="117"/>
      <c r="J35" s="117"/>
      <c r="K35" s="117"/>
      <c r="L35" s="117"/>
      <c r="M35" s="119"/>
      <c r="N35" s="108"/>
      <c r="O35" s="119"/>
      <c r="P35" s="119"/>
      <c r="Q35" s="119">
        <f t="shared" si="2"/>
        <v>0</v>
      </c>
      <c r="R35" s="119"/>
      <c r="S35" s="119"/>
      <c r="T35" s="119">
        <f t="shared" si="3"/>
        <v>0</v>
      </c>
      <c r="U35" s="119"/>
    </row>
    <row r="36" spans="2:21">
      <c r="B36" s="114">
        <v>20</v>
      </c>
      <c r="C36" s="1277" t="s">
        <v>1168</v>
      </c>
      <c r="D36" s="115" t="s">
        <v>1167</v>
      </c>
      <c r="E36" s="115" t="s">
        <v>1922</v>
      </c>
      <c r="F36" s="116" t="s">
        <v>1170</v>
      </c>
      <c r="G36" s="117"/>
      <c r="H36" s="117"/>
      <c r="I36" s="118"/>
      <c r="J36" s="117"/>
      <c r="K36" s="117"/>
      <c r="L36" s="117"/>
      <c r="M36" s="119"/>
      <c r="N36" s="108"/>
      <c r="O36" s="119">
        <v>0</v>
      </c>
      <c r="P36" s="119"/>
      <c r="Q36" s="119">
        <f t="shared" si="2"/>
        <v>0</v>
      </c>
      <c r="R36" s="119"/>
      <c r="S36" s="119"/>
      <c r="T36" s="119">
        <f t="shared" si="3"/>
        <v>0</v>
      </c>
      <c r="U36" s="119"/>
    </row>
    <row r="37" spans="2:21">
      <c r="B37" s="114">
        <v>21</v>
      </c>
      <c r="C37" s="1277" t="s">
        <v>1174</v>
      </c>
      <c r="D37" s="115" t="s">
        <v>1443</v>
      </c>
      <c r="E37" s="115" t="s">
        <v>1922</v>
      </c>
      <c r="F37" s="116" t="s">
        <v>1170</v>
      </c>
      <c r="G37" s="117"/>
      <c r="H37" s="117"/>
      <c r="I37" s="118"/>
      <c r="J37" s="117"/>
      <c r="K37" s="117"/>
      <c r="L37" s="117"/>
      <c r="M37" s="119"/>
      <c r="N37" s="108"/>
      <c r="O37" s="119">
        <v>0</v>
      </c>
      <c r="P37" s="119"/>
      <c r="Q37" s="119">
        <f t="shared" si="2"/>
        <v>0</v>
      </c>
      <c r="R37" s="119"/>
      <c r="S37" s="119"/>
      <c r="T37" s="119">
        <f t="shared" si="3"/>
        <v>0</v>
      </c>
      <c r="U37" s="119"/>
    </row>
    <row r="38" spans="2:21">
      <c r="B38" s="114">
        <v>22</v>
      </c>
      <c r="C38" s="1277" t="s">
        <v>2311</v>
      </c>
      <c r="D38" s="115" t="s">
        <v>1173</v>
      </c>
      <c r="E38" s="115" t="s">
        <v>1922</v>
      </c>
      <c r="F38" s="116" t="s">
        <v>2320</v>
      </c>
      <c r="G38" s="117"/>
      <c r="H38" s="117"/>
      <c r="I38" s="118"/>
      <c r="J38" s="117"/>
      <c r="K38" s="117"/>
      <c r="L38" s="117"/>
      <c r="M38" s="119"/>
      <c r="N38" s="108"/>
      <c r="O38" s="119">
        <v>0</v>
      </c>
      <c r="P38" s="119"/>
      <c r="Q38" s="119">
        <f t="shared" si="2"/>
        <v>0</v>
      </c>
      <c r="R38" s="119"/>
      <c r="S38" s="119"/>
      <c r="T38" s="119">
        <f t="shared" si="3"/>
        <v>0</v>
      </c>
      <c r="U38" s="119"/>
    </row>
    <row r="39" spans="2:21">
      <c r="B39" s="114">
        <v>23</v>
      </c>
      <c r="C39" s="1277" t="s">
        <v>1176</v>
      </c>
      <c r="D39" s="115" t="s">
        <v>1175</v>
      </c>
      <c r="E39" s="115" t="s">
        <v>1922</v>
      </c>
      <c r="F39" s="116" t="s">
        <v>1170</v>
      </c>
      <c r="G39" s="117"/>
      <c r="H39" s="117"/>
      <c r="I39" s="118"/>
      <c r="J39" s="117"/>
      <c r="K39" s="117"/>
      <c r="L39" s="117"/>
      <c r="M39" s="119"/>
      <c r="N39" s="108"/>
      <c r="O39" s="119">
        <v>0</v>
      </c>
      <c r="P39" s="119"/>
      <c r="Q39" s="119">
        <f t="shared" si="2"/>
        <v>0</v>
      </c>
      <c r="R39" s="119"/>
      <c r="S39" s="119"/>
      <c r="T39" s="119">
        <f t="shared" si="3"/>
        <v>0</v>
      </c>
      <c r="U39" s="119"/>
    </row>
    <row r="40" spans="2:21">
      <c r="B40" s="114">
        <v>24</v>
      </c>
      <c r="C40" s="1277" t="s">
        <v>1176</v>
      </c>
      <c r="D40" s="115" t="s">
        <v>1175</v>
      </c>
      <c r="E40" s="115" t="s">
        <v>1922</v>
      </c>
      <c r="F40" s="116" t="s">
        <v>1987</v>
      </c>
      <c r="G40" s="117"/>
      <c r="H40" s="117"/>
      <c r="I40" s="118"/>
      <c r="J40" s="117"/>
      <c r="K40" s="117"/>
      <c r="L40" s="117"/>
      <c r="M40" s="119"/>
      <c r="N40" s="108"/>
      <c r="O40" s="119"/>
      <c r="P40" s="119"/>
      <c r="Q40" s="119">
        <f t="shared" si="2"/>
        <v>0</v>
      </c>
      <c r="R40" s="119"/>
      <c r="S40" s="119"/>
      <c r="T40" s="119">
        <f t="shared" si="3"/>
        <v>0</v>
      </c>
      <c r="U40" s="119"/>
    </row>
    <row r="41" spans="2:21">
      <c r="B41" s="114">
        <v>25</v>
      </c>
      <c r="C41" s="1277" t="s">
        <v>2317</v>
      </c>
      <c r="D41" s="115" t="s">
        <v>1177</v>
      </c>
      <c r="E41" s="115" t="s">
        <v>1922</v>
      </c>
      <c r="F41" s="116" t="s">
        <v>1179</v>
      </c>
      <c r="G41" s="117"/>
      <c r="H41" s="117"/>
      <c r="I41" s="118"/>
      <c r="J41" s="117"/>
      <c r="K41" s="117"/>
      <c r="L41" s="117"/>
      <c r="M41" s="119"/>
      <c r="N41" s="108"/>
      <c r="O41" s="119">
        <v>0</v>
      </c>
      <c r="P41" s="119"/>
      <c r="Q41" s="119">
        <f t="shared" si="2"/>
        <v>0</v>
      </c>
      <c r="R41" s="1547"/>
      <c r="S41" s="119"/>
      <c r="T41" s="119">
        <f t="shared" si="3"/>
        <v>0</v>
      </c>
      <c r="U41" s="119"/>
    </row>
    <row r="42" spans="2:21">
      <c r="B42" s="114">
        <v>26</v>
      </c>
      <c r="C42" s="1277" t="s">
        <v>1181</v>
      </c>
      <c r="D42" s="115" t="s">
        <v>1180</v>
      </c>
      <c r="E42" s="115" t="s">
        <v>1922</v>
      </c>
      <c r="F42" s="116" t="s">
        <v>1182</v>
      </c>
      <c r="G42" s="117"/>
      <c r="H42" s="117"/>
      <c r="I42" s="118"/>
      <c r="J42" s="117"/>
      <c r="K42" s="117"/>
      <c r="L42" s="117"/>
      <c r="M42" s="119"/>
      <c r="N42" s="108"/>
      <c r="O42" s="119">
        <v>0</v>
      </c>
      <c r="P42" s="119"/>
      <c r="Q42" s="119">
        <f t="shared" si="2"/>
        <v>0</v>
      </c>
      <c r="R42" s="119"/>
      <c r="S42" s="119"/>
      <c r="T42" s="119">
        <f t="shared" si="3"/>
        <v>0</v>
      </c>
      <c r="U42" s="119"/>
    </row>
    <row r="43" spans="2:21">
      <c r="B43" s="114">
        <v>27</v>
      </c>
      <c r="C43" s="1277" t="s">
        <v>2311</v>
      </c>
      <c r="D43" s="115" t="s">
        <v>1173</v>
      </c>
      <c r="E43" s="115" t="s">
        <v>1922</v>
      </c>
      <c r="F43" s="116" t="s">
        <v>1183</v>
      </c>
      <c r="G43" s="117"/>
      <c r="H43" s="117"/>
      <c r="I43" s="118"/>
      <c r="J43" s="117"/>
      <c r="K43" s="117"/>
      <c r="L43" s="117"/>
      <c r="M43" s="119"/>
      <c r="N43" s="108"/>
      <c r="O43" s="119">
        <v>0</v>
      </c>
      <c r="P43" s="119"/>
      <c r="Q43" s="119">
        <f t="shared" si="2"/>
        <v>0</v>
      </c>
      <c r="R43" s="119"/>
      <c r="S43" s="119"/>
      <c r="T43" s="119">
        <f t="shared" si="3"/>
        <v>0</v>
      </c>
      <c r="U43" s="119"/>
    </row>
    <row r="44" spans="2:21">
      <c r="B44" s="114">
        <v>28</v>
      </c>
      <c r="C44" s="1277" t="s">
        <v>1181</v>
      </c>
      <c r="D44" s="115" t="s">
        <v>1180</v>
      </c>
      <c r="E44" s="115" t="s">
        <v>1922</v>
      </c>
      <c r="F44" s="116" t="s">
        <v>1184</v>
      </c>
      <c r="G44" s="117"/>
      <c r="H44" s="117"/>
      <c r="I44" s="118"/>
      <c r="J44" s="117"/>
      <c r="K44" s="117"/>
      <c r="L44" s="117"/>
      <c r="M44" s="119"/>
      <c r="N44" s="108"/>
      <c r="O44" s="119">
        <v>0</v>
      </c>
      <c r="P44" s="119"/>
      <c r="Q44" s="119">
        <f t="shared" si="2"/>
        <v>0</v>
      </c>
      <c r="R44" s="119"/>
      <c r="S44" s="119"/>
      <c r="T44" s="119">
        <f t="shared" si="3"/>
        <v>0</v>
      </c>
      <c r="U44" s="119"/>
    </row>
    <row r="45" spans="2:21">
      <c r="B45" s="114">
        <v>29</v>
      </c>
      <c r="C45" s="1277" t="s">
        <v>1181</v>
      </c>
      <c r="D45" s="115" t="s">
        <v>1180</v>
      </c>
      <c r="E45" s="115" t="s">
        <v>1922</v>
      </c>
      <c r="F45" s="116" t="s">
        <v>1185</v>
      </c>
      <c r="G45" s="117"/>
      <c r="H45" s="117"/>
      <c r="I45" s="118"/>
      <c r="J45" s="117"/>
      <c r="K45" s="117"/>
      <c r="L45" s="117"/>
      <c r="M45" s="119"/>
      <c r="N45" s="108"/>
      <c r="O45" s="119">
        <v>0</v>
      </c>
      <c r="P45" s="119"/>
      <c r="Q45" s="119">
        <f t="shared" si="2"/>
        <v>0</v>
      </c>
      <c r="R45" s="1547"/>
      <c r="S45" s="119"/>
      <c r="T45" s="119">
        <f t="shared" si="3"/>
        <v>0</v>
      </c>
      <c r="U45" s="119"/>
    </row>
    <row r="46" spans="2:21">
      <c r="B46" s="114">
        <v>30</v>
      </c>
      <c r="C46" s="1277" t="s">
        <v>1176</v>
      </c>
      <c r="D46" s="115" t="s">
        <v>1175</v>
      </c>
      <c r="E46" s="115" t="s">
        <v>1922</v>
      </c>
      <c r="F46" s="116" t="s">
        <v>1186</v>
      </c>
      <c r="G46" s="117"/>
      <c r="H46" s="117"/>
      <c r="I46" s="118"/>
      <c r="J46" s="117"/>
      <c r="K46" s="117"/>
      <c r="L46" s="117"/>
      <c r="M46" s="119"/>
      <c r="N46" s="108"/>
      <c r="O46" s="119">
        <v>575</v>
      </c>
      <c r="P46" s="119"/>
      <c r="Q46" s="119">
        <f t="shared" si="2"/>
        <v>575</v>
      </c>
      <c r="R46" s="1530">
        <v>267072</v>
      </c>
      <c r="S46" s="119"/>
      <c r="T46" s="119">
        <f t="shared" si="3"/>
        <v>267072</v>
      </c>
      <c r="U46" s="119"/>
    </row>
    <row r="47" spans="2:21">
      <c r="B47" s="114">
        <v>31</v>
      </c>
      <c r="C47" s="1277" t="s">
        <v>2317</v>
      </c>
      <c r="D47" s="115" t="s">
        <v>1177</v>
      </c>
      <c r="E47" s="115" t="s">
        <v>1922</v>
      </c>
      <c r="F47" s="116" t="s">
        <v>1187</v>
      </c>
      <c r="G47" s="117"/>
      <c r="H47" s="117"/>
      <c r="I47" s="118"/>
      <c r="J47" s="117"/>
      <c r="K47" s="117"/>
      <c r="L47" s="117"/>
      <c r="M47" s="119"/>
      <c r="N47" s="108"/>
      <c r="O47" s="119">
        <v>0</v>
      </c>
      <c r="P47" s="119"/>
      <c r="Q47" s="119">
        <f t="shared" si="2"/>
        <v>0</v>
      </c>
      <c r="R47" s="1547" t="e">
        <f>+'N6 CxP Relacionadas'!#REF!</f>
        <v>#REF!</v>
      </c>
      <c r="S47" s="119"/>
      <c r="T47" s="119" t="e">
        <f t="shared" si="3"/>
        <v>#REF!</v>
      </c>
      <c r="U47" s="119"/>
    </row>
    <row r="48" spans="2:21">
      <c r="B48" s="114">
        <v>32</v>
      </c>
      <c r="C48" s="1277" t="s">
        <v>2317</v>
      </c>
      <c r="D48" s="115" t="s">
        <v>1177</v>
      </c>
      <c r="E48" s="115" t="s">
        <v>1922</v>
      </c>
      <c r="F48" s="116" t="s">
        <v>1190</v>
      </c>
      <c r="G48" s="117"/>
      <c r="H48" s="117"/>
      <c r="I48" s="118"/>
      <c r="J48" s="117"/>
      <c r="K48" s="117"/>
      <c r="L48" s="117"/>
      <c r="M48" s="119"/>
      <c r="N48" s="108"/>
      <c r="O48" s="119"/>
      <c r="P48" s="119"/>
      <c r="Q48" s="119">
        <f t="shared" si="2"/>
        <v>0</v>
      </c>
      <c r="R48" s="1547">
        <f>+'N6 CxP Relacionadas'!H11</f>
        <v>0</v>
      </c>
      <c r="S48" s="119"/>
      <c r="T48" s="119">
        <f t="shared" si="3"/>
        <v>0</v>
      </c>
      <c r="U48" s="119"/>
    </row>
    <row r="49" spans="2:21">
      <c r="B49" s="114">
        <v>33</v>
      </c>
      <c r="C49" s="1277" t="s">
        <v>2317</v>
      </c>
      <c r="D49" s="115" t="s">
        <v>1177</v>
      </c>
      <c r="E49" s="115" t="s">
        <v>1922</v>
      </c>
      <c r="F49" s="116" t="s">
        <v>2205</v>
      </c>
      <c r="G49" s="117"/>
      <c r="H49" s="117"/>
      <c r="I49" s="1281"/>
      <c r="J49" s="117"/>
      <c r="K49" s="117"/>
      <c r="L49" s="117"/>
      <c r="M49" s="119"/>
      <c r="N49" s="108"/>
      <c r="O49" s="119"/>
      <c r="P49" s="119"/>
      <c r="Q49" s="119">
        <f t="shared" si="2"/>
        <v>0</v>
      </c>
      <c r="R49" s="119"/>
      <c r="S49" s="119"/>
      <c r="T49" s="119">
        <f t="shared" si="3"/>
        <v>0</v>
      </c>
      <c r="U49" s="119"/>
    </row>
    <row r="50" spans="2:21">
      <c r="B50" s="114">
        <v>34</v>
      </c>
      <c r="C50" s="1277" t="s">
        <v>2317</v>
      </c>
      <c r="D50" s="115" t="s">
        <v>1177</v>
      </c>
      <c r="E50" s="115" t="s">
        <v>1922</v>
      </c>
      <c r="F50" s="116" t="s">
        <v>1189</v>
      </c>
      <c r="G50" s="117"/>
      <c r="H50" s="117"/>
      <c r="I50" s="118"/>
      <c r="J50" s="117"/>
      <c r="K50" s="117"/>
      <c r="L50" s="117"/>
      <c r="M50" s="119"/>
      <c r="N50" s="108"/>
      <c r="O50" s="119">
        <v>0</v>
      </c>
      <c r="P50" s="119"/>
      <c r="Q50" s="119">
        <f t="shared" si="2"/>
        <v>0</v>
      </c>
      <c r="R50" s="1547">
        <f>+'N6 CxP Relacionadas'!H10</f>
        <v>0</v>
      </c>
      <c r="S50" s="119"/>
      <c r="T50" s="119">
        <f t="shared" si="3"/>
        <v>0</v>
      </c>
      <c r="U50" s="119"/>
    </row>
    <row r="51" spans="2:21">
      <c r="B51" s="114">
        <v>35</v>
      </c>
      <c r="C51" s="1277" t="s">
        <v>2322</v>
      </c>
      <c r="D51" s="115" t="s">
        <v>2318</v>
      </c>
      <c r="E51" s="115" t="s">
        <v>2319</v>
      </c>
      <c r="F51" s="116" t="s">
        <v>2323</v>
      </c>
      <c r="G51" s="117"/>
      <c r="H51" s="117"/>
      <c r="I51" s="118"/>
      <c r="J51" s="117"/>
      <c r="K51" s="117"/>
      <c r="L51" s="117"/>
      <c r="M51" s="119"/>
      <c r="N51" s="108"/>
      <c r="O51" s="119">
        <v>0</v>
      </c>
      <c r="P51" s="119"/>
      <c r="Q51" s="119">
        <f t="shared" si="2"/>
        <v>0</v>
      </c>
      <c r="R51" s="119"/>
      <c r="S51" s="119"/>
      <c r="T51" s="119">
        <f t="shared" si="3"/>
        <v>0</v>
      </c>
      <c r="U51" s="119"/>
    </row>
    <row r="52" spans="2:21">
      <c r="B52" s="114">
        <v>36</v>
      </c>
      <c r="C52" s="1277" t="s">
        <v>1168</v>
      </c>
      <c r="D52" s="115" t="s">
        <v>1167</v>
      </c>
      <c r="E52" s="115" t="s">
        <v>1922</v>
      </c>
      <c r="F52" s="116" t="s">
        <v>1191</v>
      </c>
      <c r="G52" s="117"/>
      <c r="H52" s="117"/>
      <c r="I52" s="118"/>
      <c r="J52" s="117"/>
      <c r="K52" s="117"/>
      <c r="L52" s="117"/>
      <c r="M52" s="119"/>
      <c r="N52" s="108"/>
      <c r="O52" s="119">
        <v>0</v>
      </c>
      <c r="P52" s="119"/>
      <c r="Q52" s="119">
        <f t="shared" si="2"/>
        <v>0</v>
      </c>
      <c r="R52" s="1547"/>
      <c r="S52" s="119"/>
      <c r="T52" s="119">
        <f t="shared" si="3"/>
        <v>0</v>
      </c>
      <c r="U52" s="119"/>
    </row>
    <row r="53" spans="2:21">
      <c r="B53" s="114">
        <v>37</v>
      </c>
      <c r="C53" s="1277" t="s">
        <v>1193</v>
      </c>
      <c r="D53" s="115" t="s">
        <v>1192</v>
      </c>
      <c r="E53" s="115" t="s">
        <v>1922</v>
      </c>
      <c r="F53" s="116" t="s">
        <v>774</v>
      </c>
      <c r="G53" s="117"/>
      <c r="H53" s="117"/>
      <c r="I53" s="118"/>
      <c r="J53" s="117"/>
      <c r="K53" s="117"/>
      <c r="L53" s="117"/>
      <c r="M53" s="119"/>
      <c r="N53" s="108"/>
      <c r="O53" s="119">
        <v>0</v>
      </c>
      <c r="P53" s="119"/>
      <c r="Q53" s="119">
        <f t="shared" si="2"/>
        <v>0</v>
      </c>
      <c r="R53" s="1547"/>
      <c r="S53" s="119"/>
      <c r="T53" s="119">
        <f t="shared" si="3"/>
        <v>0</v>
      </c>
      <c r="U53" s="119"/>
    </row>
    <row r="54" spans="2:21" ht="24">
      <c r="B54" s="114">
        <v>38</v>
      </c>
      <c r="C54" s="1277" t="s">
        <v>1196</v>
      </c>
      <c r="D54" s="115" t="s">
        <v>1195</v>
      </c>
      <c r="E54" s="115" t="s">
        <v>1922</v>
      </c>
      <c r="F54" s="1650" t="s">
        <v>2131</v>
      </c>
      <c r="G54" s="117"/>
      <c r="H54" s="117"/>
      <c r="I54" s="118"/>
      <c r="J54" s="117"/>
      <c r="K54" s="117"/>
      <c r="L54" s="117"/>
      <c r="M54" s="119"/>
      <c r="N54" s="108"/>
      <c r="O54" s="119">
        <v>0</v>
      </c>
      <c r="P54" s="119"/>
      <c r="Q54" s="119">
        <f t="shared" si="2"/>
        <v>0</v>
      </c>
      <c r="R54" s="119" t="e">
        <f>+'N6 CxP Relacionadas'!#REF!</f>
        <v>#REF!</v>
      </c>
      <c r="S54" s="119"/>
      <c r="T54" s="119" t="e">
        <f t="shared" si="3"/>
        <v>#REF!</v>
      </c>
      <c r="U54" s="119"/>
    </row>
    <row r="55" spans="2:21">
      <c r="B55" s="114">
        <v>39</v>
      </c>
      <c r="C55" s="1277" t="s">
        <v>2324</v>
      </c>
      <c r="D55" s="115" t="s">
        <v>2325</v>
      </c>
      <c r="E55" s="115" t="s">
        <v>1922</v>
      </c>
      <c r="F55" s="116" t="s">
        <v>2326</v>
      </c>
      <c r="G55" s="117"/>
      <c r="H55" s="117"/>
      <c r="I55" s="118"/>
      <c r="J55" s="117"/>
      <c r="K55" s="117"/>
      <c r="L55" s="117"/>
      <c r="M55" s="119"/>
      <c r="N55" s="108"/>
      <c r="O55" s="119"/>
      <c r="P55" s="119"/>
      <c r="Q55" s="119">
        <f t="shared" si="2"/>
        <v>0</v>
      </c>
      <c r="R55" s="119"/>
      <c r="S55" s="119"/>
      <c r="T55" s="119">
        <f t="shared" si="3"/>
        <v>0</v>
      </c>
      <c r="U55" s="119"/>
    </row>
    <row r="56" spans="2:21">
      <c r="B56" s="114">
        <v>40</v>
      </c>
      <c r="C56" s="1277" t="s">
        <v>2324</v>
      </c>
      <c r="D56" s="115" t="s">
        <v>2063</v>
      </c>
      <c r="E56" s="115" t="s">
        <v>1922</v>
      </c>
      <c r="F56" s="116" t="s">
        <v>2064</v>
      </c>
      <c r="G56" s="117"/>
      <c r="H56" s="117"/>
      <c r="I56" s="118"/>
      <c r="J56" s="117"/>
      <c r="K56" s="117"/>
      <c r="L56" s="117"/>
      <c r="M56" s="119"/>
      <c r="N56" s="108"/>
      <c r="O56" s="119"/>
      <c r="P56" s="119"/>
      <c r="Q56" s="119">
        <f t="shared" si="2"/>
        <v>0</v>
      </c>
      <c r="R56" s="119"/>
      <c r="S56" s="119"/>
      <c r="T56" s="119">
        <f t="shared" si="3"/>
        <v>0</v>
      </c>
      <c r="U56" s="119"/>
    </row>
    <row r="57" spans="2:21">
      <c r="B57" s="114">
        <v>41</v>
      </c>
      <c r="C57" s="1277" t="s">
        <v>2327</v>
      </c>
      <c r="D57" s="115" t="s">
        <v>2328</v>
      </c>
      <c r="E57" s="115" t="s">
        <v>1922</v>
      </c>
      <c r="F57" s="116" t="s">
        <v>2064</v>
      </c>
      <c r="G57" s="117"/>
      <c r="H57" s="117"/>
      <c r="I57" s="118"/>
      <c r="J57" s="117"/>
      <c r="K57" s="117"/>
      <c r="L57" s="117"/>
      <c r="M57" s="119"/>
      <c r="N57" s="108"/>
      <c r="O57" s="119"/>
      <c r="P57" s="119"/>
      <c r="Q57" s="119">
        <f t="shared" si="2"/>
        <v>0</v>
      </c>
      <c r="R57" s="119"/>
      <c r="S57" s="119"/>
      <c r="T57" s="119">
        <f t="shared" si="3"/>
        <v>0</v>
      </c>
      <c r="U57" s="119"/>
    </row>
    <row r="58" spans="2:21">
      <c r="B58" s="114">
        <v>42</v>
      </c>
      <c r="C58" s="1277" t="s">
        <v>1989</v>
      </c>
      <c r="D58" s="115" t="s">
        <v>1988</v>
      </c>
      <c r="E58" s="115" t="s">
        <v>1922</v>
      </c>
      <c r="F58" s="116" t="s">
        <v>2062</v>
      </c>
      <c r="G58" s="117"/>
      <c r="H58" s="117"/>
      <c r="I58" s="118"/>
      <c r="J58" s="117"/>
      <c r="K58" s="117"/>
      <c r="L58" s="117"/>
      <c r="M58" s="119"/>
      <c r="O58" s="119"/>
      <c r="P58" s="119"/>
      <c r="Q58" s="119">
        <f t="shared" si="2"/>
        <v>0</v>
      </c>
      <c r="R58" s="1547"/>
      <c r="S58" s="119"/>
      <c r="T58" s="119">
        <f t="shared" si="3"/>
        <v>0</v>
      </c>
      <c r="U58" s="119"/>
    </row>
    <row r="59" spans="2:21">
      <c r="B59" s="114">
        <v>43</v>
      </c>
      <c r="C59" s="1277" t="s">
        <v>2329</v>
      </c>
      <c r="D59" s="1283" t="s">
        <v>2330</v>
      </c>
      <c r="E59" s="115" t="s">
        <v>1922</v>
      </c>
      <c r="F59" s="116" t="s">
        <v>2331</v>
      </c>
      <c r="G59" s="117"/>
      <c r="H59" s="117"/>
      <c r="I59" s="118"/>
      <c r="J59" s="117"/>
      <c r="K59" s="117"/>
      <c r="L59" s="117"/>
      <c r="M59" s="119"/>
      <c r="O59" s="119"/>
      <c r="P59" s="119"/>
      <c r="Q59" s="119">
        <f t="shared" si="2"/>
        <v>0</v>
      </c>
      <c r="R59" s="119"/>
      <c r="S59" s="119"/>
      <c r="T59" s="119">
        <f t="shared" si="3"/>
        <v>0</v>
      </c>
      <c r="U59" s="119"/>
    </row>
    <row r="60" spans="2:21">
      <c r="B60" s="114">
        <v>44</v>
      </c>
      <c r="C60" s="1277" t="s">
        <v>2310</v>
      </c>
      <c r="D60" s="1283" t="s">
        <v>2063</v>
      </c>
      <c r="E60" s="115" t="s">
        <v>1922</v>
      </c>
      <c r="F60" s="116" t="s">
        <v>2065</v>
      </c>
      <c r="G60" s="117"/>
      <c r="H60" s="117"/>
      <c r="I60" s="118"/>
      <c r="J60" s="117"/>
      <c r="K60" s="117"/>
      <c r="L60" s="117"/>
      <c r="M60" s="119"/>
      <c r="O60" s="119"/>
      <c r="P60" s="119"/>
      <c r="Q60" s="119">
        <f t="shared" si="2"/>
        <v>0</v>
      </c>
      <c r="R60" s="119">
        <v>0</v>
      </c>
      <c r="S60" s="119"/>
      <c r="T60" s="119">
        <f t="shared" si="3"/>
        <v>0</v>
      </c>
      <c r="U60" s="119"/>
    </row>
    <row r="61" spans="2:21">
      <c r="B61" s="114">
        <v>45</v>
      </c>
      <c r="C61" s="1277" t="s">
        <v>2105</v>
      </c>
      <c r="D61" s="1277" t="s">
        <v>2104</v>
      </c>
      <c r="E61" s="115" t="s">
        <v>1922</v>
      </c>
      <c r="F61" s="116" t="s">
        <v>2129</v>
      </c>
      <c r="G61" s="117"/>
      <c r="H61" s="117"/>
      <c r="I61" s="118"/>
      <c r="J61" s="117"/>
      <c r="K61" s="117"/>
      <c r="L61" s="117"/>
      <c r="M61" s="119"/>
      <c r="O61" s="119" t="str">
        <f>+'N6 CxC Relacionadas'!H6</f>
        <v>-</v>
      </c>
      <c r="P61" s="119"/>
      <c r="Q61" s="119" t="e">
        <f t="shared" si="2"/>
        <v>#VALUE!</v>
      </c>
      <c r="R61" s="119"/>
      <c r="S61" s="119"/>
      <c r="T61" s="119">
        <f t="shared" si="3"/>
        <v>0</v>
      </c>
      <c r="U61" s="119"/>
    </row>
    <row r="62" spans="2:21">
      <c r="B62" s="114">
        <v>46</v>
      </c>
      <c r="C62" s="1277" t="s">
        <v>2105</v>
      </c>
      <c r="D62" s="1277" t="s">
        <v>2104</v>
      </c>
      <c r="E62" s="115" t="s">
        <v>1922</v>
      </c>
      <c r="F62" s="116" t="s">
        <v>2130</v>
      </c>
      <c r="G62" s="117"/>
      <c r="H62" s="117"/>
      <c r="I62" s="118"/>
      <c r="J62" s="117"/>
      <c r="K62" s="117"/>
      <c r="L62" s="117"/>
      <c r="M62" s="119"/>
      <c r="O62" s="119"/>
      <c r="P62" s="119"/>
      <c r="Q62" s="119">
        <f t="shared" si="2"/>
        <v>0</v>
      </c>
      <c r="R62" s="119"/>
      <c r="S62" s="119"/>
      <c r="T62" s="119">
        <f t="shared" si="3"/>
        <v>0</v>
      </c>
      <c r="U62" s="119"/>
    </row>
    <row r="63" spans="2:21">
      <c r="B63" s="114">
        <v>47</v>
      </c>
      <c r="C63" s="1277" t="s">
        <v>2416</v>
      </c>
      <c r="D63" s="1277" t="s">
        <v>2319</v>
      </c>
      <c r="E63" s="115" t="s">
        <v>1922</v>
      </c>
      <c r="F63" s="116" t="s">
        <v>2417</v>
      </c>
      <c r="G63" s="117"/>
      <c r="H63" s="117"/>
      <c r="I63" s="118"/>
      <c r="J63" s="117"/>
      <c r="K63" s="117"/>
      <c r="L63" s="117"/>
      <c r="M63" s="119"/>
      <c r="O63" s="119"/>
      <c r="P63" s="119"/>
      <c r="Q63" s="119">
        <f t="shared" si="2"/>
        <v>0</v>
      </c>
      <c r="R63" s="119">
        <v>237929</v>
      </c>
      <c r="S63" s="119"/>
      <c r="T63" s="119">
        <f t="shared" si="3"/>
        <v>237929</v>
      </c>
      <c r="U63" s="119"/>
    </row>
    <row r="64" spans="2:21">
      <c r="B64" s="114"/>
      <c r="C64" s="1284" t="s">
        <v>1925</v>
      </c>
      <c r="D64" s="1038"/>
      <c r="E64" s="1038"/>
      <c r="F64" s="1039"/>
      <c r="G64" s="1037">
        <f t="shared" ref="G64:M64" si="4">SUM(G17:G63)</f>
        <v>10986402</v>
      </c>
      <c r="H64" s="1037">
        <f t="shared" si="4"/>
        <v>0</v>
      </c>
      <c r="I64" s="1037" t="e">
        <f t="shared" si="4"/>
        <v>#REF!</v>
      </c>
      <c r="J64" s="1037">
        <f t="shared" si="4"/>
        <v>0</v>
      </c>
      <c r="K64" s="1037">
        <f t="shared" si="4"/>
        <v>0</v>
      </c>
      <c r="L64" s="1037">
        <f t="shared" si="4"/>
        <v>0</v>
      </c>
      <c r="M64" s="1037">
        <f t="shared" si="4"/>
        <v>0</v>
      </c>
      <c r="N64" s="108"/>
      <c r="O64" s="1037" t="e">
        <f t="shared" ref="O64:U64" si="5">SUM(O17:O63)</f>
        <v>#REF!</v>
      </c>
      <c r="P64" s="1037">
        <f t="shared" si="5"/>
        <v>0</v>
      </c>
      <c r="Q64" s="1037" t="e">
        <f t="shared" si="5"/>
        <v>#REF!</v>
      </c>
      <c r="R64" s="1037" t="e">
        <f t="shared" si="5"/>
        <v>#REF!</v>
      </c>
      <c r="S64" s="1037">
        <f t="shared" si="5"/>
        <v>0</v>
      </c>
      <c r="T64" s="1037" t="e">
        <f t="shared" si="5"/>
        <v>#REF!</v>
      </c>
      <c r="U64" s="1037">
        <f t="shared" si="5"/>
        <v>0</v>
      </c>
    </row>
    <row r="65" spans="2:21" ht="15.75" thickBot="1">
      <c r="B65" s="114"/>
      <c r="C65" s="1285" t="s">
        <v>1926</v>
      </c>
      <c r="D65" s="122"/>
      <c r="E65" s="122"/>
      <c r="F65" s="123"/>
      <c r="G65" s="124">
        <f t="shared" ref="G65:M65" si="6">+G14+G64</f>
        <v>10986402</v>
      </c>
      <c r="H65" s="124">
        <f t="shared" si="6"/>
        <v>0</v>
      </c>
      <c r="I65" s="124" t="e">
        <f t="shared" si="6"/>
        <v>#REF!</v>
      </c>
      <c r="J65" s="124">
        <f t="shared" si="6"/>
        <v>0</v>
      </c>
      <c r="K65" s="124">
        <f t="shared" si="6"/>
        <v>0</v>
      </c>
      <c r="L65" s="124">
        <f t="shared" si="6"/>
        <v>0</v>
      </c>
      <c r="M65" s="124">
        <f t="shared" si="6"/>
        <v>0</v>
      </c>
      <c r="N65" s="108"/>
      <c r="O65" s="124" t="e">
        <f t="shared" ref="O65:U65" si="7">+O64+O14</f>
        <v>#REF!</v>
      </c>
      <c r="P65" s="124">
        <f t="shared" si="7"/>
        <v>0</v>
      </c>
      <c r="Q65" s="124" t="e">
        <f t="shared" si="7"/>
        <v>#REF!</v>
      </c>
      <c r="R65" s="124" t="e">
        <f t="shared" si="7"/>
        <v>#REF!</v>
      </c>
      <c r="S65" s="124">
        <f t="shared" si="7"/>
        <v>0</v>
      </c>
      <c r="T65" s="124" t="e">
        <f t="shared" si="7"/>
        <v>#REF!</v>
      </c>
      <c r="U65" s="124">
        <f t="shared" si="7"/>
        <v>0</v>
      </c>
    </row>
    <row r="66" spans="2:21" ht="15.75" thickTop="1">
      <c r="B66" s="114"/>
      <c r="C66" s="125"/>
      <c r="D66" s="125"/>
      <c r="E66" s="125"/>
      <c r="F66" s="125"/>
      <c r="G66" s="125"/>
      <c r="H66" s="125"/>
      <c r="I66" s="125"/>
      <c r="J66" s="125"/>
      <c r="K66" s="125"/>
      <c r="L66" s="125"/>
      <c r="M66" s="125"/>
      <c r="N66" s="108"/>
      <c r="O66" s="125"/>
      <c r="P66" s="125"/>
      <c r="Q66" s="125"/>
      <c r="R66" s="125"/>
      <c r="S66" s="125"/>
      <c r="T66" s="125"/>
      <c r="U66" s="125"/>
    </row>
    <row r="67" spans="2:21">
      <c r="B67" s="114"/>
      <c r="C67" s="1266" t="s">
        <v>1894</v>
      </c>
      <c r="D67" s="1266"/>
      <c r="E67" s="126"/>
      <c r="F67" s="126"/>
      <c r="G67" s="126"/>
      <c r="H67" s="126"/>
      <c r="I67" s="1286"/>
      <c r="J67" s="126"/>
      <c r="K67" s="1286"/>
      <c r="L67" s="126"/>
      <c r="M67" s="126"/>
      <c r="N67" s="126"/>
      <c r="O67" s="126"/>
      <c r="P67" s="126"/>
      <c r="Q67" s="126"/>
      <c r="R67" s="126"/>
      <c r="S67" s="126"/>
      <c r="T67" s="126"/>
      <c r="U67" s="126"/>
    </row>
    <row r="68" spans="2:21">
      <c r="B68" s="114"/>
      <c r="C68" s="1287" t="s">
        <v>1519</v>
      </c>
      <c r="D68" s="127">
        <f>+Activo!D9</f>
        <v>15152</v>
      </c>
      <c r="E68" s="211" t="e">
        <f>+D68-O65</f>
        <v>#REF!</v>
      </c>
      <c r="F68" s="108"/>
      <c r="G68" s="108"/>
      <c r="H68" s="108"/>
      <c r="I68" s="108"/>
      <c r="J68" s="108"/>
      <c r="K68" s="108"/>
      <c r="L68" s="108"/>
      <c r="M68" s="108"/>
      <c r="N68" s="108"/>
      <c r="O68" s="108"/>
      <c r="P68" s="108"/>
      <c r="Q68" s="108"/>
      <c r="R68" s="211"/>
      <c r="S68" s="108"/>
      <c r="T68" s="108"/>
      <c r="U68" s="108"/>
    </row>
    <row r="69" spans="2:21">
      <c r="B69" s="108"/>
      <c r="C69" s="1287" t="s">
        <v>1927</v>
      </c>
      <c r="D69" s="127">
        <f>+Pasivo!D8</f>
        <v>1217734</v>
      </c>
      <c r="E69" s="211" t="e">
        <f>+D69-R64-R12</f>
        <v>#REF!</v>
      </c>
      <c r="F69" s="108"/>
      <c r="G69" s="108"/>
      <c r="H69" s="108"/>
      <c r="I69" s="211">
        <f>+I68-I67</f>
        <v>0</v>
      </c>
      <c r="J69" s="108"/>
      <c r="K69" s="211"/>
      <c r="L69" s="108"/>
      <c r="M69" s="108"/>
      <c r="N69" s="108"/>
      <c r="O69" s="108"/>
      <c r="P69" s="108"/>
      <c r="Q69" s="108"/>
      <c r="R69" s="108"/>
      <c r="S69" s="108"/>
      <c r="T69" s="108"/>
      <c r="U69" s="108"/>
    </row>
    <row r="73" spans="2:21" ht="15.75" thickBot="1">
      <c r="B73" s="113"/>
      <c r="C73" s="1030"/>
      <c r="D73" s="1030"/>
      <c r="E73" s="1031"/>
      <c r="F73" s="1030"/>
      <c r="G73" s="1030"/>
      <c r="H73" s="1032">
        <v>44926</v>
      </c>
      <c r="I73" s="3005"/>
      <c r="J73" s="3005"/>
      <c r="K73" s="3005"/>
      <c r="L73" s="3005"/>
      <c r="M73" s="3005"/>
      <c r="N73" s="108"/>
      <c r="O73" s="1030"/>
      <c r="P73" s="1030"/>
      <c r="Q73" s="1031" t="s">
        <v>1901</v>
      </c>
      <c r="R73" s="1032">
        <f>+H73</f>
        <v>44926</v>
      </c>
      <c r="S73" s="1030"/>
      <c r="T73" s="1033"/>
      <c r="U73" s="1030"/>
    </row>
    <row r="74" spans="2:21" ht="15.75" customHeight="1" thickBot="1">
      <c r="B74" s="113"/>
      <c r="C74" s="3006" t="s">
        <v>1902</v>
      </c>
      <c r="D74" s="3007" t="s">
        <v>1903</v>
      </c>
      <c r="E74" s="3007" t="s">
        <v>1904</v>
      </c>
      <c r="F74" s="3007" t="s">
        <v>1905</v>
      </c>
      <c r="G74" s="3007" t="s">
        <v>1906</v>
      </c>
      <c r="H74" s="3007"/>
      <c r="I74" s="3007"/>
      <c r="J74" s="3007"/>
      <c r="K74" s="3007"/>
      <c r="L74" s="3007"/>
      <c r="M74" s="3007"/>
      <c r="N74" s="108"/>
      <c r="O74" s="1267" t="s">
        <v>1907</v>
      </c>
      <c r="P74" s="1267"/>
      <c r="Q74" s="1267"/>
      <c r="R74" s="1267"/>
      <c r="S74" s="1267"/>
      <c r="T74" s="1267"/>
      <c r="U74" s="1267"/>
    </row>
    <row r="75" spans="2:21" ht="79.5" thickBot="1">
      <c r="B75" s="113"/>
      <c r="C75" s="3006"/>
      <c r="D75" s="3007"/>
      <c r="E75" s="3007"/>
      <c r="F75" s="3007"/>
      <c r="G75" s="1267" t="s">
        <v>1908</v>
      </c>
      <c r="H75" s="1267" t="s">
        <v>1909</v>
      </c>
      <c r="I75" s="1267" t="s">
        <v>1910</v>
      </c>
      <c r="J75" s="1267" t="s">
        <v>1911</v>
      </c>
      <c r="K75" s="1267" t="s">
        <v>1912</v>
      </c>
      <c r="L75" s="1267" t="s">
        <v>1913</v>
      </c>
      <c r="M75" s="1267" t="s">
        <v>1914</v>
      </c>
      <c r="N75" s="108"/>
      <c r="O75" s="1267" t="s">
        <v>1915</v>
      </c>
      <c r="P75" s="1267" t="s">
        <v>1519</v>
      </c>
      <c r="Q75" s="1267" t="s">
        <v>1916</v>
      </c>
      <c r="R75" s="1267" t="s">
        <v>1917</v>
      </c>
      <c r="S75" s="1267" t="s">
        <v>1918</v>
      </c>
      <c r="T75" s="1267" t="s">
        <v>1919</v>
      </c>
      <c r="U75" s="1267" t="s">
        <v>1920</v>
      </c>
    </row>
    <row r="76" spans="2:21">
      <c r="B76" s="114"/>
      <c r="C76" s="1268" t="s">
        <v>1921</v>
      </c>
      <c r="D76" s="1268"/>
      <c r="E76" s="1268"/>
      <c r="F76" s="1268"/>
      <c r="G76" s="1268"/>
      <c r="H76" s="1268"/>
      <c r="I76" s="1268"/>
      <c r="J76" s="1268"/>
      <c r="K76" s="1268"/>
      <c r="L76" s="1268"/>
      <c r="M76" s="1268"/>
      <c r="N76" s="108"/>
      <c r="O76" s="108"/>
      <c r="P76" s="108"/>
      <c r="Q76" s="108"/>
      <c r="R76" s="108"/>
      <c r="S76" s="108"/>
      <c r="T76" s="108"/>
      <c r="U76" s="108"/>
    </row>
    <row r="77" spans="2:21" ht="15.75" thickBot="1">
      <c r="B77" s="114">
        <v>1</v>
      </c>
      <c r="C77" s="1277" t="s">
        <v>2153</v>
      </c>
      <c r="D77" s="115" t="s">
        <v>2152</v>
      </c>
      <c r="E77" s="115" t="s">
        <v>1922</v>
      </c>
      <c r="F77" s="116" t="s">
        <v>2455</v>
      </c>
      <c r="G77" s="117"/>
      <c r="H77" s="117"/>
      <c r="I77" s="1276"/>
      <c r="J77" s="117"/>
      <c r="K77" s="117"/>
      <c r="L77" s="117"/>
      <c r="M77" s="119"/>
      <c r="N77" s="108"/>
      <c r="O77" s="119"/>
      <c r="P77" s="119"/>
      <c r="Q77" s="119"/>
      <c r="R77" s="119">
        <v>7927.4</v>
      </c>
      <c r="S77" s="119"/>
      <c r="T77" s="119"/>
      <c r="U77" s="119"/>
    </row>
    <row r="78" spans="2:21" ht="15.75" thickBot="1">
      <c r="B78" s="114">
        <v>2</v>
      </c>
      <c r="C78" s="1277" t="s">
        <v>2153</v>
      </c>
      <c r="D78" s="115" t="s">
        <v>2152</v>
      </c>
      <c r="E78" s="115" t="s">
        <v>1922</v>
      </c>
      <c r="F78" s="116" t="s">
        <v>1396</v>
      </c>
      <c r="G78" s="120"/>
      <c r="H78" s="120"/>
      <c r="I78" s="1276" t="e">
        <f>+'N6 Transacciones EERR'!#REF!</f>
        <v>#REF!</v>
      </c>
      <c r="J78" s="120"/>
      <c r="K78" s="120"/>
      <c r="L78" s="120"/>
      <c r="M78" s="120"/>
      <c r="N78" s="108"/>
      <c r="O78" s="120"/>
      <c r="P78" s="120"/>
      <c r="Q78" s="120"/>
      <c r="R78" s="120"/>
      <c r="S78" s="120"/>
      <c r="T78" s="120"/>
      <c r="U78" s="120"/>
    </row>
    <row r="79" spans="2:21">
      <c r="B79" s="114"/>
      <c r="C79" s="1279" t="s">
        <v>1923</v>
      </c>
      <c r="D79" s="1034"/>
      <c r="E79" s="1034"/>
      <c r="F79" s="1035"/>
      <c r="G79" s="1036">
        <v>0</v>
      </c>
      <c r="H79" s="1037">
        <v>0</v>
      </c>
      <c r="I79" s="1037" t="e">
        <f>+I78</f>
        <v>#REF!</v>
      </c>
      <c r="J79" s="1037">
        <v>0</v>
      </c>
      <c r="K79" s="1037">
        <v>0</v>
      </c>
      <c r="L79" s="1037">
        <v>0</v>
      </c>
      <c r="M79" s="1037">
        <f>+M77</f>
        <v>0</v>
      </c>
      <c r="N79" s="108"/>
      <c r="O79" s="1037">
        <v>0</v>
      </c>
      <c r="P79" s="1037">
        <v>0</v>
      </c>
      <c r="Q79" s="1037">
        <v>0</v>
      </c>
      <c r="R79" s="1037">
        <v>0</v>
      </c>
      <c r="S79" s="1037">
        <v>0</v>
      </c>
      <c r="T79" s="1037">
        <v>0</v>
      </c>
      <c r="U79" s="1037">
        <v>0</v>
      </c>
    </row>
    <row r="81" spans="2:20">
      <c r="B81" s="114"/>
      <c r="C81" s="1269" t="s">
        <v>1924</v>
      </c>
      <c r="D81" s="1269"/>
      <c r="E81" s="1269"/>
      <c r="F81" s="1269"/>
      <c r="G81" s="1269"/>
      <c r="H81" s="1269"/>
      <c r="I81" s="1269"/>
      <c r="J81" s="1269"/>
      <c r="K81" s="1269"/>
      <c r="L81" s="1269"/>
      <c r="M81" s="1269"/>
      <c r="N81" s="108"/>
      <c r="O81" s="121"/>
      <c r="P81" s="121"/>
      <c r="Q81" s="121"/>
      <c r="R81" s="121"/>
      <c r="S81" s="121"/>
      <c r="T81" s="121"/>
    </row>
    <row r="82" spans="2:20" ht="24">
      <c r="B82" s="114">
        <v>1</v>
      </c>
      <c r="C82" s="1761" t="s">
        <v>1196</v>
      </c>
      <c r="D82" s="1762" t="s">
        <v>1444</v>
      </c>
      <c r="E82" s="115" t="s">
        <v>1922</v>
      </c>
      <c r="F82" s="1760" t="s">
        <v>2309</v>
      </c>
      <c r="G82" s="1757">
        <v>6868550</v>
      </c>
      <c r="H82" s="117"/>
      <c r="I82" s="1281">
        <v>0</v>
      </c>
      <c r="J82" s="117"/>
      <c r="K82" s="117"/>
      <c r="L82" s="117"/>
      <c r="M82" s="119"/>
      <c r="N82" s="108"/>
      <c r="O82" s="119"/>
      <c r="P82" s="119"/>
      <c r="Q82" s="119">
        <v>0</v>
      </c>
      <c r="R82" s="119"/>
      <c r="S82" s="119"/>
      <c r="T82" s="119">
        <v>0</v>
      </c>
    </row>
    <row r="83" spans="2:20">
      <c r="B83" s="114">
        <v>2</v>
      </c>
      <c r="C83" s="1761" t="s">
        <v>1449</v>
      </c>
      <c r="D83" s="1762" t="s">
        <v>1442</v>
      </c>
      <c r="E83" s="115" t="s">
        <v>2319</v>
      </c>
      <c r="F83" s="1761" t="s">
        <v>1451</v>
      </c>
      <c r="G83" s="1758">
        <v>4627713</v>
      </c>
      <c r="H83" s="117"/>
      <c r="I83" s="1636"/>
      <c r="J83" s="117"/>
      <c r="K83" s="117"/>
      <c r="L83" s="117"/>
      <c r="M83" s="119"/>
      <c r="N83" s="108"/>
      <c r="O83" s="119"/>
      <c r="P83" s="119"/>
      <c r="Q83" s="119">
        <v>0</v>
      </c>
      <c r="R83" s="119">
        <v>461216</v>
      </c>
      <c r="S83" s="119"/>
      <c r="T83" s="119">
        <v>461216</v>
      </c>
    </row>
    <row r="84" spans="2:20" ht="36">
      <c r="B84" s="114">
        <v>3</v>
      </c>
      <c r="C84" s="1756" t="s">
        <v>2311</v>
      </c>
      <c r="D84" s="1762" t="s">
        <v>1441</v>
      </c>
      <c r="E84" s="115" t="s">
        <v>1922</v>
      </c>
      <c r="F84" s="1755" t="s">
        <v>1448</v>
      </c>
      <c r="H84" s="117"/>
      <c r="I84" s="1758">
        <v>4056303</v>
      </c>
      <c r="J84" s="117"/>
      <c r="K84" s="117"/>
      <c r="L84" s="117"/>
      <c r="M84" s="119"/>
      <c r="N84" s="108"/>
      <c r="O84" s="119"/>
      <c r="P84" s="119"/>
      <c r="Q84" s="119">
        <v>0</v>
      </c>
      <c r="R84" s="119"/>
      <c r="S84" s="119"/>
      <c r="T84" s="119">
        <v>0</v>
      </c>
    </row>
    <row r="85" spans="2:20">
      <c r="B85" s="114">
        <v>4</v>
      </c>
      <c r="C85" s="1756" t="s">
        <v>2311</v>
      </c>
      <c r="D85" s="1762" t="s">
        <v>1441</v>
      </c>
      <c r="E85" s="115" t="s">
        <v>1922</v>
      </c>
      <c r="F85" s="1755" t="s">
        <v>2515</v>
      </c>
      <c r="G85" s="1758">
        <v>0</v>
      </c>
      <c r="H85" s="117"/>
      <c r="I85" s="1758"/>
      <c r="J85" s="117"/>
      <c r="K85" s="117"/>
      <c r="L85" s="117"/>
      <c r="M85" s="119"/>
      <c r="N85" s="108"/>
      <c r="O85" s="119"/>
      <c r="P85" s="119"/>
      <c r="Q85" s="119">
        <v>0</v>
      </c>
      <c r="R85" s="119"/>
      <c r="S85" s="119"/>
      <c r="T85" s="119">
        <v>0</v>
      </c>
    </row>
    <row r="86" spans="2:20" ht="24">
      <c r="B86" s="114">
        <v>5</v>
      </c>
      <c r="C86" s="1756" t="s">
        <v>2311</v>
      </c>
      <c r="D86" s="1762" t="s">
        <v>1441</v>
      </c>
      <c r="E86" s="115" t="s">
        <v>1922</v>
      </c>
      <c r="F86" s="1755" t="s">
        <v>2516</v>
      </c>
      <c r="G86" s="1758">
        <v>0</v>
      </c>
      <c r="H86" s="117"/>
      <c r="I86" s="1758"/>
      <c r="J86" s="117"/>
      <c r="K86" s="117"/>
      <c r="L86" s="117"/>
      <c r="M86" s="119"/>
      <c r="N86" s="108"/>
      <c r="O86" s="119"/>
      <c r="P86" s="119"/>
      <c r="Q86" s="119">
        <v>0</v>
      </c>
      <c r="R86" s="119"/>
      <c r="S86" s="119"/>
      <c r="T86" s="119">
        <v>0</v>
      </c>
    </row>
    <row r="87" spans="2:20" ht="36">
      <c r="B87" s="114">
        <v>6</v>
      </c>
      <c r="C87" s="1756" t="s">
        <v>2311</v>
      </c>
      <c r="D87" s="1762" t="s">
        <v>1441</v>
      </c>
      <c r="E87" s="115" t="s">
        <v>1922</v>
      </c>
      <c r="F87" s="1755" t="s">
        <v>2517</v>
      </c>
      <c r="G87" s="1758">
        <v>0</v>
      </c>
      <c r="H87" s="117"/>
      <c r="I87" s="1758"/>
      <c r="J87" s="117"/>
      <c r="K87" s="117"/>
      <c r="L87" s="117"/>
      <c r="M87" s="119"/>
      <c r="N87" s="108"/>
      <c r="O87" s="119"/>
      <c r="P87" s="119"/>
      <c r="Q87" s="119">
        <v>0</v>
      </c>
      <c r="R87" s="119"/>
      <c r="S87" s="119"/>
      <c r="T87" s="119">
        <v>0</v>
      </c>
    </row>
    <row r="88" spans="2:20">
      <c r="B88" s="114">
        <v>7</v>
      </c>
      <c r="C88" s="1756" t="s">
        <v>2315</v>
      </c>
      <c r="D88" s="1762" t="s">
        <v>1177</v>
      </c>
      <c r="E88" s="115" t="s">
        <v>1922</v>
      </c>
      <c r="F88" s="1755" t="s">
        <v>1187</v>
      </c>
      <c r="G88" s="1758">
        <v>2291041</v>
      </c>
      <c r="H88" s="117"/>
      <c r="I88" s="1281"/>
      <c r="J88" s="117"/>
      <c r="K88" s="117"/>
      <c r="L88" s="117"/>
      <c r="M88" s="119"/>
      <c r="N88" s="108"/>
      <c r="O88" s="119"/>
      <c r="P88" s="119"/>
      <c r="Q88" s="119">
        <v>0</v>
      </c>
      <c r="R88" s="119"/>
      <c r="S88" s="119"/>
      <c r="T88" s="119">
        <v>0</v>
      </c>
    </row>
    <row r="89" spans="2:20" ht="36">
      <c r="B89" s="114">
        <v>8</v>
      </c>
      <c r="C89" s="1756" t="s">
        <v>2315</v>
      </c>
      <c r="D89" s="1804" t="s">
        <v>1177</v>
      </c>
      <c r="E89" s="115" t="s">
        <v>1922</v>
      </c>
      <c r="F89" s="1761" t="s">
        <v>2518</v>
      </c>
      <c r="H89" s="117"/>
      <c r="I89" s="1758">
        <v>1344590</v>
      </c>
      <c r="J89" s="117"/>
      <c r="K89" s="117"/>
      <c r="L89" s="117"/>
      <c r="M89" s="119"/>
      <c r="N89" s="108"/>
      <c r="O89" s="119"/>
      <c r="P89" s="119"/>
      <c r="Q89" s="119">
        <v>0</v>
      </c>
      <c r="R89" s="119"/>
      <c r="S89" s="119"/>
      <c r="T89" s="119">
        <v>0</v>
      </c>
    </row>
    <row r="90" spans="2:20" ht="24">
      <c r="B90" s="114">
        <v>9</v>
      </c>
      <c r="C90" s="1761" t="s">
        <v>1989</v>
      </c>
      <c r="D90" s="1805" t="s">
        <v>2319</v>
      </c>
      <c r="E90" s="115" t="s">
        <v>1922</v>
      </c>
      <c r="F90" s="1761" t="s">
        <v>2519</v>
      </c>
      <c r="G90" s="1758">
        <v>0</v>
      </c>
      <c r="H90" s="117"/>
      <c r="I90" s="1281"/>
      <c r="J90" s="117"/>
      <c r="K90" s="117"/>
      <c r="L90" s="117"/>
      <c r="M90" s="119"/>
      <c r="N90" s="108"/>
      <c r="O90" s="119"/>
      <c r="P90" s="119"/>
      <c r="Q90" s="119">
        <v>0</v>
      </c>
      <c r="R90" s="119"/>
      <c r="S90" s="119"/>
      <c r="T90" s="119">
        <v>0</v>
      </c>
    </row>
    <row r="91" spans="2:20" ht="60">
      <c r="B91" s="114">
        <v>10</v>
      </c>
      <c r="C91" s="1761" t="s">
        <v>1989</v>
      </c>
      <c r="D91" s="1806" t="s">
        <v>2319</v>
      </c>
      <c r="E91" s="115" t="s">
        <v>1922</v>
      </c>
      <c r="F91" s="1761" t="s">
        <v>2312</v>
      </c>
      <c r="H91" s="117"/>
      <c r="I91" s="1758">
        <v>138135</v>
      </c>
      <c r="J91" s="117"/>
      <c r="K91" s="117"/>
      <c r="L91" s="117"/>
      <c r="M91" s="119"/>
      <c r="N91" s="108"/>
      <c r="O91" s="119"/>
      <c r="P91" s="119"/>
      <c r="Q91" s="119">
        <v>0</v>
      </c>
      <c r="R91" s="119"/>
      <c r="S91" s="119"/>
      <c r="T91" s="119">
        <v>0</v>
      </c>
    </row>
    <row r="92" spans="2:20">
      <c r="B92" s="114">
        <v>11</v>
      </c>
      <c r="C92" s="1761" t="s">
        <v>2310</v>
      </c>
      <c r="D92" s="1806" t="s">
        <v>2319</v>
      </c>
      <c r="E92" s="115" t="s">
        <v>1922</v>
      </c>
      <c r="F92" s="1761" t="s">
        <v>2065</v>
      </c>
      <c r="H92" s="117"/>
      <c r="I92" s="1758">
        <v>1343176</v>
      </c>
      <c r="J92" s="117"/>
      <c r="K92" s="117"/>
      <c r="L92" s="117"/>
      <c r="M92" s="119"/>
      <c r="N92" s="108"/>
      <c r="O92" s="119"/>
      <c r="P92" s="119"/>
      <c r="Q92" s="119">
        <v>0</v>
      </c>
      <c r="R92" s="119"/>
      <c r="S92" s="119"/>
      <c r="T92" s="119">
        <v>0</v>
      </c>
    </row>
    <row r="93" spans="2:20" ht="36">
      <c r="B93" s="114">
        <v>12</v>
      </c>
      <c r="C93" s="1755" t="s">
        <v>1453</v>
      </c>
      <c r="D93" s="1754" t="s">
        <v>1445</v>
      </c>
      <c r="E93" s="115" t="s">
        <v>1922</v>
      </c>
      <c r="F93" s="1755" t="s">
        <v>2520</v>
      </c>
      <c r="G93" s="1758">
        <v>0</v>
      </c>
      <c r="H93" s="117"/>
      <c r="I93" s="1758"/>
      <c r="J93" s="117"/>
      <c r="K93" s="117"/>
      <c r="L93" s="117"/>
      <c r="M93" s="119"/>
      <c r="N93" s="108"/>
      <c r="O93" s="119"/>
      <c r="P93" s="119"/>
      <c r="Q93" s="119">
        <v>0</v>
      </c>
      <c r="R93" s="119"/>
      <c r="S93" s="119"/>
      <c r="T93" s="119">
        <v>0</v>
      </c>
    </row>
    <row r="94" spans="2:20">
      <c r="B94" s="114">
        <v>13</v>
      </c>
      <c r="C94" s="1755" t="s">
        <v>1453</v>
      </c>
      <c r="D94" s="1754" t="s">
        <v>1445</v>
      </c>
      <c r="E94" s="115" t="s">
        <v>1922</v>
      </c>
      <c r="F94" s="1755" t="s">
        <v>2521</v>
      </c>
      <c r="G94" s="1758">
        <v>0</v>
      </c>
      <c r="H94" s="117"/>
      <c r="I94" s="1758"/>
      <c r="J94" s="117"/>
      <c r="K94" s="117"/>
      <c r="L94" s="117"/>
      <c r="M94" s="119"/>
      <c r="N94" s="108"/>
      <c r="O94" s="119"/>
      <c r="P94" s="119"/>
      <c r="Q94" s="119">
        <v>0</v>
      </c>
      <c r="R94" s="119"/>
      <c r="S94" s="119"/>
      <c r="T94" s="119">
        <v>0</v>
      </c>
    </row>
    <row r="95" spans="2:20" ht="60">
      <c r="B95" s="114">
        <v>14</v>
      </c>
      <c r="C95" s="1755" t="s">
        <v>1453</v>
      </c>
      <c r="D95" s="1754" t="s">
        <v>1445</v>
      </c>
      <c r="E95" s="115" t="s">
        <v>1922</v>
      </c>
      <c r="F95" s="1755" t="s">
        <v>2522</v>
      </c>
      <c r="H95" s="117"/>
      <c r="I95" s="1758">
        <v>337394</v>
      </c>
      <c r="J95" s="117"/>
      <c r="K95" s="117"/>
      <c r="L95" s="117"/>
      <c r="M95" s="119"/>
      <c r="N95" s="108"/>
      <c r="O95" s="119"/>
      <c r="P95" s="119"/>
      <c r="Q95" s="119">
        <v>0</v>
      </c>
      <c r="R95" s="119"/>
      <c r="S95" s="119"/>
      <c r="T95" s="119">
        <v>0</v>
      </c>
    </row>
    <row r="96" spans="2:20" ht="24">
      <c r="B96" s="114">
        <v>15</v>
      </c>
      <c r="C96" s="1761" t="s">
        <v>1168</v>
      </c>
      <c r="D96" s="1762" t="s">
        <v>1167</v>
      </c>
      <c r="E96" s="115" t="s">
        <v>1922</v>
      </c>
      <c r="F96" s="1761" t="s">
        <v>1447</v>
      </c>
      <c r="H96" s="117"/>
      <c r="I96" s="1758">
        <v>102337</v>
      </c>
      <c r="J96" s="117"/>
      <c r="K96" s="117"/>
      <c r="L96" s="117"/>
      <c r="M96" s="119"/>
      <c r="N96" s="108"/>
      <c r="O96" s="119"/>
      <c r="P96" s="119"/>
      <c r="Q96" s="119">
        <v>0</v>
      </c>
      <c r="R96" s="119"/>
      <c r="S96" s="119"/>
      <c r="T96" s="119">
        <v>0</v>
      </c>
    </row>
    <row r="97" spans="2:21" ht="36">
      <c r="B97" s="114">
        <v>16</v>
      </c>
      <c r="C97" s="1760" t="s">
        <v>2042</v>
      </c>
      <c r="D97" s="1762" t="s">
        <v>1443</v>
      </c>
      <c r="E97" s="115" t="s">
        <v>1922</v>
      </c>
      <c r="F97" s="1761" t="s">
        <v>1185</v>
      </c>
      <c r="G97" s="1758">
        <v>0</v>
      </c>
      <c r="H97" s="117"/>
      <c r="I97" s="1758"/>
      <c r="J97" s="117"/>
      <c r="K97" s="117"/>
      <c r="L97" s="117"/>
      <c r="M97" s="119"/>
      <c r="N97" s="108"/>
      <c r="O97" s="119"/>
      <c r="P97" s="119"/>
      <c r="Q97" s="119">
        <v>0</v>
      </c>
      <c r="R97" s="119"/>
      <c r="S97" s="119"/>
      <c r="T97" s="119">
        <v>0</v>
      </c>
      <c r="U97" s="119"/>
    </row>
    <row r="98" spans="2:21" ht="36">
      <c r="B98" s="114">
        <v>17</v>
      </c>
      <c r="C98" s="1760" t="s">
        <v>2042</v>
      </c>
      <c r="D98" s="1762" t="s">
        <v>1443</v>
      </c>
      <c r="E98" s="115" t="s">
        <v>1922</v>
      </c>
      <c r="F98" s="1761" t="s">
        <v>1452</v>
      </c>
      <c r="H98" s="117"/>
      <c r="I98" s="1758">
        <v>11520412</v>
      </c>
      <c r="J98" s="117"/>
      <c r="K98" s="117"/>
      <c r="L98" s="117"/>
      <c r="M98" s="119"/>
      <c r="N98" s="108"/>
      <c r="O98" s="119"/>
      <c r="P98" s="119"/>
      <c r="Q98" s="119">
        <v>0</v>
      </c>
      <c r="R98" s="119"/>
      <c r="S98" s="119"/>
      <c r="T98" s="119">
        <v>0</v>
      </c>
      <c r="U98" s="119"/>
    </row>
    <row r="99" spans="2:21" ht="36">
      <c r="B99" s="114">
        <v>18</v>
      </c>
      <c r="C99" s="1760" t="s">
        <v>2042</v>
      </c>
      <c r="D99" s="1762" t="s">
        <v>1443</v>
      </c>
      <c r="E99" s="115" t="s">
        <v>1922</v>
      </c>
      <c r="F99" s="1761" t="s">
        <v>2415</v>
      </c>
      <c r="H99" s="117"/>
      <c r="I99" s="1758">
        <v>11483240</v>
      </c>
      <c r="J99" s="117"/>
      <c r="K99" s="117"/>
      <c r="L99" s="117"/>
      <c r="M99" s="119"/>
      <c r="N99" s="108"/>
      <c r="O99" s="119"/>
      <c r="P99" s="119"/>
      <c r="Q99" s="119"/>
      <c r="R99" s="119"/>
      <c r="S99" s="119"/>
      <c r="T99" s="119"/>
      <c r="U99" s="119"/>
    </row>
    <row r="100" spans="2:21">
      <c r="B100" s="114">
        <v>19</v>
      </c>
      <c r="C100" s="1277" t="s">
        <v>1176</v>
      </c>
      <c r="D100" s="115" t="s">
        <v>1445</v>
      </c>
      <c r="E100" s="115" t="s">
        <v>1922</v>
      </c>
      <c r="F100" s="1277" t="s">
        <v>1454</v>
      </c>
      <c r="G100" s="117"/>
      <c r="H100" s="117"/>
      <c r="I100" s="1281"/>
      <c r="J100" s="117"/>
      <c r="K100" s="117"/>
      <c r="L100" s="117"/>
      <c r="M100" s="119"/>
      <c r="N100" s="108"/>
      <c r="O100" s="119">
        <v>6999</v>
      </c>
      <c r="P100" s="119"/>
      <c r="Q100" s="119">
        <v>6999</v>
      </c>
      <c r="R100" s="119"/>
      <c r="S100" s="119"/>
      <c r="T100" s="119"/>
      <c r="U100" s="119"/>
    </row>
    <row r="101" spans="2:21">
      <c r="B101" s="114">
        <v>20</v>
      </c>
      <c r="C101" s="1277" t="s">
        <v>1168</v>
      </c>
      <c r="D101" s="115" t="s">
        <v>1167</v>
      </c>
      <c r="E101" s="115" t="s">
        <v>1922</v>
      </c>
      <c r="F101" s="1277" t="s">
        <v>1170</v>
      </c>
      <c r="G101" s="117"/>
      <c r="H101" s="117"/>
      <c r="I101" s="1281"/>
      <c r="J101" s="117"/>
      <c r="K101" s="117"/>
      <c r="L101" s="117"/>
      <c r="M101" s="119"/>
      <c r="N101" s="108"/>
      <c r="O101" s="119">
        <v>0</v>
      </c>
      <c r="P101" s="119"/>
      <c r="Q101" s="119">
        <v>0</v>
      </c>
      <c r="R101" s="119"/>
      <c r="S101" s="119"/>
      <c r="T101" s="119">
        <v>0</v>
      </c>
      <c r="U101" s="119"/>
    </row>
    <row r="102" spans="2:21">
      <c r="B102" s="114">
        <v>21</v>
      </c>
      <c r="C102" s="1277" t="s">
        <v>1174</v>
      </c>
      <c r="D102" s="115" t="s">
        <v>2311</v>
      </c>
      <c r="E102" s="115" t="s">
        <v>1922</v>
      </c>
      <c r="F102" s="1277" t="s">
        <v>1170</v>
      </c>
      <c r="G102" s="117"/>
      <c r="H102" s="117"/>
      <c r="I102" s="1281"/>
      <c r="J102" s="117"/>
      <c r="K102" s="117"/>
      <c r="L102" s="117"/>
      <c r="M102" s="119"/>
      <c r="N102" s="108"/>
      <c r="O102" s="119">
        <v>0</v>
      </c>
      <c r="P102" s="119"/>
      <c r="Q102" s="119">
        <v>0</v>
      </c>
      <c r="R102" s="119"/>
      <c r="S102" s="119"/>
      <c r="T102" s="119">
        <v>0</v>
      </c>
      <c r="U102" s="119"/>
    </row>
    <row r="103" spans="2:21">
      <c r="B103" s="114">
        <v>22</v>
      </c>
      <c r="C103" s="1277" t="s">
        <v>1174</v>
      </c>
      <c r="D103" s="115" t="s">
        <v>1173</v>
      </c>
      <c r="E103" s="115" t="s">
        <v>1922</v>
      </c>
      <c r="F103" s="1277" t="s">
        <v>2320</v>
      </c>
      <c r="G103" s="117"/>
      <c r="H103" s="117"/>
      <c r="I103" s="1281"/>
      <c r="J103" s="117"/>
      <c r="K103" s="117"/>
      <c r="L103" s="117"/>
      <c r="M103" s="119"/>
      <c r="N103" s="108"/>
      <c r="O103" s="119">
        <v>0</v>
      </c>
      <c r="P103" s="119"/>
      <c r="Q103" s="119">
        <v>0</v>
      </c>
      <c r="R103" s="119"/>
      <c r="S103" s="119"/>
      <c r="T103" s="119">
        <v>0</v>
      </c>
      <c r="U103" s="119"/>
    </row>
    <row r="104" spans="2:21">
      <c r="B104" s="114">
        <v>23</v>
      </c>
      <c r="C104" s="1277" t="s">
        <v>1176</v>
      </c>
      <c r="D104" s="115" t="s">
        <v>1175</v>
      </c>
      <c r="E104" s="115" t="s">
        <v>1922</v>
      </c>
      <c r="F104" s="1277" t="s">
        <v>1170</v>
      </c>
      <c r="G104" s="117"/>
      <c r="H104" s="117"/>
      <c r="I104" s="1636"/>
      <c r="J104" s="117"/>
      <c r="K104" s="117"/>
      <c r="L104" s="117"/>
      <c r="M104" s="119"/>
      <c r="N104" s="108"/>
      <c r="O104" s="119">
        <v>0</v>
      </c>
      <c r="P104" s="119"/>
      <c r="Q104" s="119">
        <v>0</v>
      </c>
      <c r="R104" s="119"/>
      <c r="S104" s="119"/>
      <c r="T104" s="119">
        <v>0</v>
      </c>
      <c r="U104" s="119"/>
    </row>
    <row r="105" spans="2:21">
      <c r="B105" s="114">
        <v>24</v>
      </c>
      <c r="C105" s="1277" t="s">
        <v>1176</v>
      </c>
      <c r="D105" s="115" t="s">
        <v>1175</v>
      </c>
      <c r="E105" s="115" t="s">
        <v>1922</v>
      </c>
      <c r="F105" s="1277" t="s">
        <v>2321</v>
      </c>
      <c r="G105" s="117"/>
      <c r="H105" s="117"/>
      <c r="I105" s="1281"/>
      <c r="J105" s="117"/>
      <c r="K105" s="117"/>
      <c r="L105" s="117"/>
      <c r="M105" s="119"/>
      <c r="N105" s="108"/>
      <c r="O105" s="119">
        <v>0</v>
      </c>
      <c r="P105" s="119"/>
      <c r="Q105" s="119">
        <v>0</v>
      </c>
      <c r="R105" s="119"/>
      <c r="S105" s="119"/>
      <c r="T105" s="119">
        <v>0</v>
      </c>
      <c r="U105" s="119"/>
    </row>
    <row r="106" spans="2:21">
      <c r="B106" s="114">
        <v>25</v>
      </c>
      <c r="C106" s="1277" t="s">
        <v>1178</v>
      </c>
      <c r="D106" s="115" t="s">
        <v>1177</v>
      </c>
      <c r="E106" s="115" t="s">
        <v>1922</v>
      </c>
      <c r="F106" s="1277" t="s">
        <v>1179</v>
      </c>
      <c r="G106" s="117"/>
      <c r="H106" s="117"/>
      <c r="I106" s="1281"/>
      <c r="J106" s="117"/>
      <c r="K106" s="117"/>
      <c r="L106" s="117"/>
      <c r="M106" s="119"/>
      <c r="N106" s="108"/>
      <c r="O106" s="119">
        <v>0</v>
      </c>
      <c r="P106" s="119"/>
      <c r="Q106" s="119">
        <v>0</v>
      </c>
      <c r="R106" s="119"/>
      <c r="S106" s="119"/>
      <c r="T106" s="119">
        <v>0</v>
      </c>
      <c r="U106" s="119"/>
    </row>
    <row r="107" spans="2:21">
      <c r="B107" s="114">
        <v>26</v>
      </c>
      <c r="C107" s="1277" t="s">
        <v>1181</v>
      </c>
      <c r="D107" s="115" t="s">
        <v>1180</v>
      </c>
      <c r="E107" s="115" t="s">
        <v>1922</v>
      </c>
      <c r="F107" s="1277" t="s">
        <v>1182</v>
      </c>
      <c r="G107" s="117"/>
      <c r="H107" s="117"/>
      <c r="I107" s="1281"/>
      <c r="J107" s="117"/>
      <c r="K107" s="117"/>
      <c r="L107" s="117"/>
      <c r="M107" s="119"/>
      <c r="N107" s="108"/>
      <c r="O107" s="119">
        <v>0</v>
      </c>
      <c r="P107" s="119"/>
      <c r="Q107" s="119">
        <v>0</v>
      </c>
      <c r="R107" s="119"/>
      <c r="S107" s="119"/>
      <c r="T107" s="119">
        <v>0</v>
      </c>
      <c r="U107" s="119"/>
    </row>
    <row r="108" spans="2:21">
      <c r="B108" s="114">
        <v>27</v>
      </c>
      <c r="C108" s="1277" t="s">
        <v>1174</v>
      </c>
      <c r="D108" s="115" t="s">
        <v>1173</v>
      </c>
      <c r="E108" s="115" t="s">
        <v>1922</v>
      </c>
      <c r="F108" s="1277" t="s">
        <v>1183</v>
      </c>
      <c r="G108" s="1280"/>
      <c r="H108" s="117"/>
      <c r="I108" s="1281"/>
      <c r="J108" s="117"/>
      <c r="K108" s="117"/>
      <c r="L108" s="117"/>
      <c r="M108" s="119"/>
      <c r="N108" s="108"/>
      <c r="O108" s="119">
        <v>0</v>
      </c>
      <c r="P108" s="119"/>
      <c r="Q108" s="119">
        <v>0</v>
      </c>
      <c r="R108" s="119">
        <v>709355</v>
      </c>
      <c r="S108" s="119"/>
      <c r="T108" s="119">
        <v>709355</v>
      </c>
      <c r="U108" s="119"/>
    </row>
    <row r="109" spans="2:21">
      <c r="B109" s="114">
        <v>28</v>
      </c>
      <c r="C109" s="1277" t="s">
        <v>1181</v>
      </c>
      <c r="D109" s="115" t="s">
        <v>1180</v>
      </c>
      <c r="E109" s="115" t="s">
        <v>1922</v>
      </c>
      <c r="F109" s="1277" t="s">
        <v>1184</v>
      </c>
      <c r="G109" s="117"/>
      <c r="H109" s="117"/>
      <c r="I109" s="1281"/>
      <c r="J109" s="117"/>
      <c r="K109" s="117"/>
      <c r="L109" s="117"/>
      <c r="M109" s="119"/>
      <c r="N109" s="108"/>
      <c r="O109" s="119">
        <v>0</v>
      </c>
      <c r="P109" s="119"/>
      <c r="Q109" s="119">
        <v>0</v>
      </c>
      <c r="R109" s="119"/>
      <c r="S109" s="119"/>
      <c r="T109" s="119"/>
      <c r="U109" s="119"/>
    </row>
    <row r="110" spans="2:21">
      <c r="B110" s="114">
        <v>29</v>
      </c>
      <c r="C110" s="1277" t="s">
        <v>1181</v>
      </c>
      <c r="D110" s="115" t="s">
        <v>1180</v>
      </c>
      <c r="E110" s="115" t="s">
        <v>1922</v>
      </c>
      <c r="F110" s="1277" t="s">
        <v>1185</v>
      </c>
      <c r="G110" s="1280"/>
      <c r="H110" s="117"/>
      <c r="I110" s="1281"/>
      <c r="J110" s="117"/>
      <c r="K110" s="117"/>
      <c r="L110" s="117"/>
      <c r="M110" s="119"/>
      <c r="N110" s="108"/>
      <c r="O110" s="119">
        <v>0</v>
      </c>
      <c r="P110" s="119"/>
      <c r="Q110" s="119">
        <v>0</v>
      </c>
      <c r="R110" s="119">
        <v>0</v>
      </c>
      <c r="S110" s="119"/>
      <c r="T110" s="119">
        <v>0</v>
      </c>
      <c r="U110" s="119"/>
    </row>
    <row r="111" spans="2:21">
      <c r="B111" s="114">
        <v>30</v>
      </c>
      <c r="C111" s="1277" t="s">
        <v>1176</v>
      </c>
      <c r="D111" s="115" t="s">
        <v>1175</v>
      </c>
      <c r="E111" s="115" t="s">
        <v>1922</v>
      </c>
      <c r="F111" s="1277" t="s">
        <v>1186</v>
      </c>
      <c r="G111" s="117"/>
      <c r="H111" s="117"/>
      <c r="I111" s="1281"/>
      <c r="J111" s="117"/>
      <c r="K111" s="117"/>
      <c r="L111" s="117"/>
      <c r="M111" s="119"/>
      <c r="N111" s="108"/>
      <c r="O111" s="119">
        <v>0</v>
      </c>
      <c r="P111" s="119"/>
      <c r="Q111" s="119">
        <v>0</v>
      </c>
      <c r="R111" s="119">
        <v>2474572</v>
      </c>
      <c r="S111" s="119"/>
      <c r="T111" s="119">
        <v>2474572</v>
      </c>
      <c r="U111" s="119"/>
    </row>
    <row r="112" spans="2:21">
      <c r="B112" s="114">
        <v>31</v>
      </c>
      <c r="C112" s="1277" t="s">
        <v>2317</v>
      </c>
      <c r="D112" s="115" t="s">
        <v>1177</v>
      </c>
      <c r="E112" s="115" t="s">
        <v>1922</v>
      </c>
      <c r="F112" s="1277" t="s">
        <v>1187</v>
      </c>
      <c r="G112" s="117"/>
      <c r="H112" s="117"/>
      <c r="I112" s="1281"/>
      <c r="J112" s="117"/>
      <c r="K112" s="117"/>
      <c r="L112" s="117"/>
      <c r="M112" s="119"/>
      <c r="N112" s="108"/>
      <c r="O112" s="119">
        <v>0</v>
      </c>
      <c r="P112" s="119"/>
      <c r="Q112" s="119">
        <v>0</v>
      </c>
      <c r="R112" s="119">
        <v>59609</v>
      </c>
      <c r="S112" s="119"/>
      <c r="T112" s="119">
        <v>59609</v>
      </c>
      <c r="U112" s="119"/>
    </row>
    <row r="113" spans="2:21">
      <c r="B113" s="114">
        <v>32</v>
      </c>
      <c r="C113" s="1277" t="s">
        <v>2317</v>
      </c>
      <c r="D113" s="115" t="s">
        <v>1177</v>
      </c>
      <c r="E113" s="115" t="s">
        <v>1922</v>
      </c>
      <c r="F113" s="1277" t="s">
        <v>2313</v>
      </c>
      <c r="G113" s="117"/>
      <c r="H113" s="117"/>
      <c r="I113" s="1636"/>
      <c r="J113" s="117"/>
      <c r="K113" s="117"/>
      <c r="L113" s="117"/>
      <c r="M113" s="119"/>
      <c r="N113" s="108"/>
      <c r="O113" s="119">
        <v>0</v>
      </c>
      <c r="P113" s="119"/>
      <c r="Q113" s="119">
        <v>0</v>
      </c>
      <c r="R113" s="119">
        <v>669493</v>
      </c>
      <c r="S113" s="119"/>
      <c r="T113" s="119">
        <v>669493</v>
      </c>
      <c r="U113" s="119"/>
    </row>
    <row r="114" spans="2:21">
      <c r="B114" s="114">
        <v>33</v>
      </c>
      <c r="C114" s="1277" t="s">
        <v>2322</v>
      </c>
      <c r="D114" s="115" t="s">
        <v>2318</v>
      </c>
      <c r="E114" s="115" t="s">
        <v>2319</v>
      </c>
      <c r="F114" s="1277" t="s">
        <v>2323</v>
      </c>
      <c r="G114" s="117"/>
      <c r="H114" s="117"/>
      <c r="I114" s="1281"/>
      <c r="J114" s="117"/>
      <c r="K114" s="117"/>
      <c r="L114" s="117"/>
      <c r="M114" s="119"/>
      <c r="N114" s="108"/>
      <c r="O114" s="119">
        <v>0</v>
      </c>
      <c r="P114" s="119"/>
      <c r="Q114" s="119">
        <v>0</v>
      </c>
      <c r="R114" s="119">
        <v>0</v>
      </c>
      <c r="S114" s="119"/>
      <c r="T114" s="119">
        <v>0</v>
      </c>
      <c r="U114" s="119"/>
    </row>
    <row r="115" spans="2:21">
      <c r="B115" s="114">
        <v>34</v>
      </c>
      <c r="C115" s="1277" t="s">
        <v>1168</v>
      </c>
      <c r="D115" s="115" t="s">
        <v>1167</v>
      </c>
      <c r="E115" s="115" t="s">
        <v>1922</v>
      </c>
      <c r="F115" s="116" t="s">
        <v>1191</v>
      </c>
      <c r="G115" s="117"/>
      <c r="H115" s="117"/>
      <c r="I115" s="1281"/>
      <c r="J115" s="117"/>
      <c r="K115" s="117"/>
      <c r="L115" s="117"/>
      <c r="M115" s="119"/>
      <c r="N115" s="108"/>
      <c r="O115" s="119">
        <v>0</v>
      </c>
      <c r="P115" s="119"/>
      <c r="Q115" s="119">
        <v>0</v>
      </c>
      <c r="R115" s="119">
        <v>95059</v>
      </c>
      <c r="S115" s="119"/>
      <c r="T115" s="119">
        <v>95059</v>
      </c>
      <c r="U115" s="119"/>
    </row>
    <row r="116" spans="2:21">
      <c r="B116" s="114">
        <v>35</v>
      </c>
      <c r="C116" s="1277" t="s">
        <v>1193</v>
      </c>
      <c r="D116" s="115" t="s">
        <v>1192</v>
      </c>
      <c r="E116" s="115" t="s">
        <v>1922</v>
      </c>
      <c r="F116" s="116" t="s">
        <v>774</v>
      </c>
      <c r="G116" s="117"/>
      <c r="H116" s="117"/>
      <c r="I116" s="1281"/>
      <c r="J116" s="117"/>
      <c r="K116" s="117"/>
      <c r="L116" s="117"/>
      <c r="M116" s="119"/>
      <c r="N116" s="108"/>
      <c r="O116" s="119">
        <v>0</v>
      </c>
      <c r="P116" s="119"/>
      <c r="Q116" s="119">
        <v>0</v>
      </c>
      <c r="R116" s="119"/>
      <c r="S116" s="119"/>
      <c r="T116" s="119"/>
      <c r="U116" s="119"/>
    </row>
    <row r="117" spans="2:21">
      <c r="B117" s="114">
        <v>36</v>
      </c>
      <c r="C117" s="1277" t="s">
        <v>1196</v>
      </c>
      <c r="D117" s="115" t="s">
        <v>1195</v>
      </c>
      <c r="E117" s="115" t="s">
        <v>1922</v>
      </c>
      <c r="F117" s="116" t="s">
        <v>774</v>
      </c>
      <c r="G117" s="117"/>
      <c r="H117" s="117"/>
      <c r="I117" s="1281"/>
      <c r="J117" s="117"/>
      <c r="K117" s="117"/>
      <c r="L117" s="117"/>
      <c r="M117" s="119"/>
      <c r="N117" s="108"/>
      <c r="O117" s="119">
        <v>0</v>
      </c>
      <c r="P117" s="119"/>
      <c r="Q117" s="119">
        <v>0</v>
      </c>
      <c r="R117" s="119">
        <v>196748</v>
      </c>
      <c r="S117" s="119"/>
      <c r="T117" s="119">
        <v>196748</v>
      </c>
      <c r="U117" s="119"/>
    </row>
    <row r="118" spans="2:21">
      <c r="B118" s="114">
        <v>37</v>
      </c>
      <c r="C118" s="1277" t="s">
        <v>2324</v>
      </c>
      <c r="D118" s="115" t="s">
        <v>2325</v>
      </c>
      <c r="E118" s="115" t="s">
        <v>1922</v>
      </c>
      <c r="F118" s="116" t="s">
        <v>2326</v>
      </c>
      <c r="G118" s="117"/>
      <c r="H118" s="117"/>
      <c r="I118" s="1281"/>
      <c r="J118" s="117"/>
      <c r="K118" s="117"/>
      <c r="L118" s="117"/>
      <c r="M118" s="119"/>
      <c r="N118" s="108"/>
      <c r="O118" s="119"/>
      <c r="P118" s="119"/>
      <c r="Q118" s="119"/>
      <c r="R118" s="119">
        <v>114902</v>
      </c>
      <c r="S118" s="119"/>
      <c r="T118" s="119">
        <v>114902</v>
      </c>
      <c r="U118" s="119"/>
    </row>
    <row r="119" spans="2:21">
      <c r="B119" s="114">
        <v>38</v>
      </c>
      <c r="C119" s="1277" t="s">
        <v>2324</v>
      </c>
      <c r="D119" s="115" t="s">
        <v>2063</v>
      </c>
      <c r="E119" s="115" t="s">
        <v>1922</v>
      </c>
      <c r="F119" s="116" t="s">
        <v>2064</v>
      </c>
      <c r="G119" s="117"/>
      <c r="H119" s="117"/>
      <c r="I119" s="1281"/>
      <c r="J119" s="117"/>
      <c r="K119" s="117"/>
      <c r="L119" s="117"/>
      <c r="M119" s="119"/>
      <c r="N119" s="108"/>
      <c r="O119" s="119"/>
      <c r="P119" s="119"/>
      <c r="Q119" s="119"/>
      <c r="R119" s="119">
        <v>10249</v>
      </c>
      <c r="S119" s="119"/>
      <c r="T119" s="119">
        <v>10249</v>
      </c>
      <c r="U119" s="119"/>
    </row>
    <row r="120" spans="2:21">
      <c r="B120" s="114">
        <v>39</v>
      </c>
      <c r="C120" s="1277" t="s">
        <v>2327</v>
      </c>
      <c r="D120" s="115" t="s">
        <v>2328</v>
      </c>
      <c r="E120" s="115" t="s">
        <v>1922</v>
      </c>
      <c r="F120" s="116" t="s">
        <v>2064</v>
      </c>
      <c r="G120" s="117"/>
      <c r="H120" s="117"/>
      <c r="I120" s="1281"/>
      <c r="J120" s="117"/>
      <c r="K120" s="117"/>
      <c r="L120" s="117"/>
      <c r="M120" s="119"/>
      <c r="N120" s="108"/>
      <c r="O120" s="119"/>
      <c r="P120" s="119"/>
      <c r="Q120" s="119"/>
      <c r="R120" s="119">
        <v>186617</v>
      </c>
      <c r="S120" s="119"/>
      <c r="T120" s="119">
        <v>186617</v>
      </c>
      <c r="U120" s="119"/>
    </row>
    <row r="121" spans="2:21">
      <c r="B121" s="114">
        <v>40</v>
      </c>
      <c r="C121" s="1277" t="s">
        <v>1989</v>
      </c>
      <c r="D121" s="115" t="s">
        <v>1988</v>
      </c>
      <c r="E121" s="115" t="s">
        <v>1922</v>
      </c>
      <c r="F121" s="116" t="s">
        <v>2062</v>
      </c>
      <c r="G121" s="117"/>
      <c r="H121" s="117"/>
      <c r="I121" s="1281"/>
      <c r="J121" s="117"/>
      <c r="K121" s="117"/>
      <c r="L121" s="117"/>
      <c r="M121" s="119"/>
      <c r="N121" s="108"/>
      <c r="O121" s="119"/>
      <c r="P121" s="119"/>
      <c r="Q121" s="119"/>
      <c r="R121" s="119">
        <v>24283</v>
      </c>
      <c r="S121" s="119"/>
      <c r="T121" s="119">
        <v>24283</v>
      </c>
      <c r="U121" s="119"/>
    </row>
    <row r="122" spans="2:21">
      <c r="B122" s="114">
        <v>41</v>
      </c>
      <c r="C122" s="1277" t="s">
        <v>2104</v>
      </c>
      <c r="D122" s="115" t="s">
        <v>2105</v>
      </c>
      <c r="E122" s="115" t="s">
        <v>1922</v>
      </c>
      <c r="F122" s="116" t="s">
        <v>2129</v>
      </c>
      <c r="G122" s="117"/>
      <c r="H122" s="117"/>
      <c r="I122" s="1636"/>
      <c r="J122" s="117"/>
      <c r="K122" s="117"/>
      <c r="L122" s="117"/>
      <c r="M122" s="119"/>
      <c r="N122" s="108"/>
      <c r="O122" s="119">
        <v>1279</v>
      </c>
      <c r="P122" s="119"/>
      <c r="Q122" s="119">
        <v>1279</v>
      </c>
      <c r="R122" s="119"/>
      <c r="S122" s="119"/>
      <c r="T122" s="119">
        <v>0</v>
      </c>
      <c r="U122" s="119"/>
    </row>
    <row r="123" spans="2:21">
      <c r="B123" s="114">
        <v>42</v>
      </c>
      <c r="C123" s="1277" t="s">
        <v>2104</v>
      </c>
      <c r="D123" s="115" t="s">
        <v>2105</v>
      </c>
      <c r="E123" s="115" t="s">
        <v>1922</v>
      </c>
      <c r="F123" s="116" t="s">
        <v>2130</v>
      </c>
      <c r="G123" s="117"/>
      <c r="H123" s="117"/>
      <c r="I123" s="1281"/>
      <c r="J123" s="117"/>
      <c r="K123" s="117"/>
      <c r="L123" s="117"/>
      <c r="M123" s="119"/>
      <c r="N123" s="108"/>
      <c r="O123" s="119">
        <v>14612</v>
      </c>
      <c r="P123" s="119"/>
      <c r="Q123" s="119">
        <v>14612</v>
      </c>
      <c r="R123" s="119"/>
      <c r="S123" s="119"/>
      <c r="T123" s="119">
        <v>0</v>
      </c>
      <c r="U123" s="119"/>
    </row>
    <row r="124" spans="2:21">
      <c r="B124" s="114">
        <v>43</v>
      </c>
      <c r="C124" s="1277" t="s">
        <v>1173</v>
      </c>
      <c r="D124" s="115" t="s">
        <v>2311</v>
      </c>
      <c r="E124" s="115"/>
      <c r="F124" s="116" t="s">
        <v>1170</v>
      </c>
      <c r="G124" s="117"/>
      <c r="H124" s="117"/>
      <c r="I124" s="1281"/>
      <c r="J124" s="117"/>
      <c r="K124" s="117"/>
      <c r="L124" s="117"/>
      <c r="M124" s="119"/>
      <c r="N124" s="108"/>
      <c r="O124" s="119">
        <v>142</v>
      </c>
      <c r="P124" s="119"/>
      <c r="Q124" s="119">
        <v>142</v>
      </c>
      <c r="R124" s="119"/>
      <c r="S124" s="119"/>
      <c r="T124" s="119">
        <v>0</v>
      </c>
      <c r="U124" s="119"/>
    </row>
    <row r="125" spans="2:21">
      <c r="B125" s="114"/>
      <c r="C125" s="1284" t="s">
        <v>1925</v>
      </c>
      <c r="D125" s="1038"/>
      <c r="E125" s="1038"/>
      <c r="F125" s="1039"/>
      <c r="G125" s="1037">
        <f>SUM(G82:G124)</f>
        <v>13787304</v>
      </c>
      <c r="H125" s="1037">
        <f t="shared" ref="H125:M125" si="8">SUM(H82:H124)</f>
        <v>0</v>
      </c>
      <c r="I125" s="1037">
        <f t="shared" si="8"/>
        <v>30325587</v>
      </c>
      <c r="J125" s="1037">
        <f t="shared" si="8"/>
        <v>0</v>
      </c>
      <c r="K125" s="1037">
        <f t="shared" si="8"/>
        <v>0</v>
      </c>
      <c r="L125" s="1037">
        <f t="shared" si="8"/>
        <v>0</v>
      </c>
      <c r="M125" s="1037">
        <f t="shared" si="8"/>
        <v>0</v>
      </c>
      <c r="N125" s="108"/>
      <c r="O125" s="1037">
        <f>SUM(O82:O124)</f>
        <v>23032</v>
      </c>
      <c r="P125" s="1037">
        <f t="shared" ref="P125:U125" si="9">SUM(P82:P124)</f>
        <v>0</v>
      </c>
      <c r="Q125" s="1037">
        <f t="shared" si="9"/>
        <v>23032</v>
      </c>
      <c r="R125" s="1037">
        <f t="shared" si="9"/>
        <v>5002103</v>
      </c>
      <c r="S125" s="1037">
        <f t="shared" si="9"/>
        <v>0</v>
      </c>
      <c r="T125" s="1037">
        <f t="shared" si="9"/>
        <v>5002103</v>
      </c>
      <c r="U125" s="1037">
        <f t="shared" si="9"/>
        <v>0</v>
      </c>
    </row>
    <row r="126" spans="2:21" ht="15.75" thickBot="1">
      <c r="B126" s="114"/>
      <c r="C126" s="1285" t="s">
        <v>1926</v>
      </c>
      <c r="D126" s="122"/>
      <c r="E126" s="122"/>
      <c r="F126" s="123"/>
      <c r="G126" s="124">
        <f>+G125+G79</f>
        <v>13787304</v>
      </c>
      <c r="H126" s="124">
        <f>+H125+H79</f>
        <v>0</v>
      </c>
      <c r="I126" s="124" t="e">
        <f>+I125+I79</f>
        <v>#REF!</v>
      </c>
      <c r="J126" s="124">
        <v>0</v>
      </c>
      <c r="K126" s="124">
        <v>0</v>
      </c>
      <c r="L126" s="124">
        <v>0</v>
      </c>
      <c r="M126" s="124">
        <f>+M79+M125</f>
        <v>0</v>
      </c>
      <c r="N126" s="108"/>
      <c r="O126" s="124">
        <f t="shared" ref="O126:U126" si="10">+O125+O79</f>
        <v>23032</v>
      </c>
      <c r="P126" s="124">
        <f t="shared" si="10"/>
        <v>0</v>
      </c>
      <c r="Q126" s="124">
        <f t="shared" si="10"/>
        <v>23032</v>
      </c>
      <c r="R126" s="124">
        <f t="shared" si="10"/>
        <v>5002103</v>
      </c>
      <c r="S126" s="124">
        <f t="shared" si="10"/>
        <v>0</v>
      </c>
      <c r="T126" s="124">
        <f t="shared" si="10"/>
        <v>5002103</v>
      </c>
      <c r="U126" s="124">
        <f t="shared" si="10"/>
        <v>0</v>
      </c>
    </row>
    <row r="127" spans="2:21" ht="15.75" thickTop="1">
      <c r="E127" s="128"/>
    </row>
    <row r="128" spans="2:21">
      <c r="C128" s="1266" t="s">
        <v>1894</v>
      </c>
      <c r="D128" s="1266"/>
      <c r="E128" s="126"/>
      <c r="I128" s="1195" t="e">
        <f>+I126+G126</f>
        <v>#REF!</v>
      </c>
    </row>
    <row r="129" spans="3:9">
      <c r="C129" s="1287" t="s">
        <v>1519</v>
      </c>
      <c r="D129" s="127">
        <f>+Activo!E9</f>
        <v>14381</v>
      </c>
      <c r="E129" s="211">
        <f>+D129-O125</f>
        <v>-8651</v>
      </c>
      <c r="I129">
        <v>63163792</v>
      </c>
    </row>
    <row r="130" spans="3:9">
      <c r="C130" s="1287" t="s">
        <v>1927</v>
      </c>
      <c r="D130" s="127">
        <f>+Pasivo!E8</f>
        <v>1583500</v>
      </c>
      <c r="E130" s="211">
        <f>+D130-R125-R77</f>
        <v>-3426530.4</v>
      </c>
      <c r="I130" s="1195" t="e">
        <f>+I129-I128</f>
        <v>#REF!</v>
      </c>
    </row>
  </sheetData>
  <mergeCells count="18">
    <mergeCell ref="C11:M11"/>
    <mergeCell ref="C16:M16"/>
    <mergeCell ref="E9:E10"/>
    <mergeCell ref="F9:F10"/>
    <mergeCell ref="G9:M9"/>
    <mergeCell ref="C9:C10"/>
    <mergeCell ref="D9:D10"/>
    <mergeCell ref="B1:F1"/>
    <mergeCell ref="B3:F3"/>
    <mergeCell ref="B4:F4"/>
    <mergeCell ref="B5:F5"/>
    <mergeCell ref="I8:M8"/>
    <mergeCell ref="I73:M73"/>
    <mergeCell ref="C74:C75"/>
    <mergeCell ref="D74:D75"/>
    <mergeCell ref="E74:E75"/>
    <mergeCell ref="F74:F75"/>
    <mergeCell ref="G74:M74"/>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R292"/>
  <sheetViews>
    <sheetView topLeftCell="J1" workbookViewId="0">
      <selection activeCell="C362" sqref="C362"/>
    </sheetView>
  </sheetViews>
  <sheetFormatPr baseColWidth="10" defaultColWidth="10.28515625" defaultRowHeight="15"/>
  <cols>
    <col min="1" max="1" width="10.7109375" customWidth="1"/>
    <col min="2" max="2" width="13.140625" customWidth="1"/>
    <col min="3" max="3" width="14.85546875" bestFit="1" customWidth="1"/>
    <col min="4" max="4" width="46" bestFit="1" customWidth="1"/>
    <col min="5" max="5" width="51.85546875" bestFit="1" customWidth="1"/>
    <col min="6" max="6" width="21.7109375" customWidth="1"/>
    <col min="7" max="7" width="16.7109375" customWidth="1"/>
    <col min="8" max="8" width="15.140625" customWidth="1"/>
    <col min="9" max="9" width="14.85546875" customWidth="1"/>
    <col min="10" max="10" width="11" bestFit="1" customWidth="1"/>
    <col min="11" max="11" width="9.140625" bestFit="1" customWidth="1"/>
    <col min="12" max="12" width="26.140625" bestFit="1" customWidth="1"/>
    <col min="13" max="13" width="27.7109375" bestFit="1" customWidth="1"/>
    <col min="15" max="15" width="20.7109375" style="1195" customWidth="1"/>
    <col min="16" max="16" width="11.140625" style="1195" bestFit="1" customWidth="1"/>
  </cols>
  <sheetData>
    <row r="1" spans="1:11">
      <c r="J1" s="2011" t="s">
        <v>1332</v>
      </c>
      <c r="K1" s="2012" t="s">
        <v>2609</v>
      </c>
    </row>
    <row r="2" spans="1:11" ht="24">
      <c r="C2" s="1243" t="s">
        <v>0</v>
      </c>
      <c r="D2" s="1243" t="s">
        <v>2223</v>
      </c>
      <c r="E2" s="1243" t="s">
        <v>1332</v>
      </c>
      <c r="F2" s="1243" t="s">
        <v>2224</v>
      </c>
      <c r="G2" s="1244" t="s">
        <v>2607</v>
      </c>
      <c r="H2" s="1245" t="s">
        <v>2608</v>
      </c>
      <c r="J2" s="2011" t="s">
        <v>2224</v>
      </c>
      <c r="K2" s="2012" t="s">
        <v>2609</v>
      </c>
    </row>
    <row r="3" spans="1:11">
      <c r="A3">
        <f>+B3-C3</f>
        <v>-5101000100</v>
      </c>
      <c r="C3" s="1566">
        <v>5101000100</v>
      </c>
      <c r="D3" s="1246" t="s">
        <v>795</v>
      </c>
      <c r="E3" s="1247" t="s">
        <v>808</v>
      </c>
      <c r="F3" s="1247" t="s">
        <v>1376</v>
      </c>
      <c r="G3" s="1248">
        <f>IFERROR(VLOOKUP(C3,'Resultado Septiembre 2024'!$B$2:$M$247,12,0),0)</f>
        <v>0</v>
      </c>
      <c r="H3" s="1248">
        <f>IFERROR(VLOOKUP(C3,'Resultado Septiembre 2023'!$B$1:$M$245,12,0),0)</f>
        <v>31827458300</v>
      </c>
    </row>
    <row r="4" spans="1:11">
      <c r="A4">
        <f t="shared" ref="A4:A67" si="0">+B4-C4</f>
        <v>-5101000300</v>
      </c>
      <c r="C4" s="1566">
        <v>5101000300</v>
      </c>
      <c r="D4" s="1246" t="s">
        <v>796</v>
      </c>
      <c r="E4" s="1247" t="s">
        <v>808</v>
      </c>
      <c r="F4" s="1247" t="s">
        <v>1376</v>
      </c>
      <c r="G4" s="1248">
        <f>IFERROR(VLOOKUP(C4,'Resultado Septiembre 2024'!$B$2:$M$247,12,0),0)</f>
        <v>0</v>
      </c>
      <c r="H4" s="1248">
        <f>IFERROR(VLOOKUP(C4,'Resultado Septiembre 2023'!$B$1:$M$245,12,0),0)</f>
        <v>1118051576</v>
      </c>
    </row>
    <row r="5" spans="1:11">
      <c r="A5">
        <f t="shared" si="0"/>
        <v>-5101000500</v>
      </c>
      <c r="C5" s="1566">
        <v>5101000500</v>
      </c>
      <c r="D5" s="1246" t="s">
        <v>2227</v>
      </c>
      <c r="E5" s="1247" t="s">
        <v>808</v>
      </c>
      <c r="F5" s="1247" t="s">
        <v>1379</v>
      </c>
      <c r="G5" s="1248">
        <f>IFERROR(VLOOKUP(C5,'Resultado Septiembre 2024'!$B$2:$M$247,12,0),0)</f>
        <v>0</v>
      </c>
      <c r="H5" s="1248">
        <f>IFERROR(VLOOKUP(C5,'Resultado Septiembre 2023'!$B$1:$M$245,12,0),0)</f>
        <v>0</v>
      </c>
    </row>
    <row r="6" spans="1:11">
      <c r="A6">
        <f t="shared" si="0"/>
        <v>-5101000600</v>
      </c>
      <c r="C6" s="1566">
        <v>5101000600</v>
      </c>
      <c r="D6" s="1246" t="s">
        <v>797</v>
      </c>
      <c r="E6" s="1247" t="s">
        <v>808</v>
      </c>
      <c r="F6" s="1247" t="s">
        <v>1377</v>
      </c>
      <c r="G6" s="1248">
        <f>IFERROR(VLOOKUP(C6,'Resultado Septiembre 2024'!$B$2:$M$247,12,0),0)</f>
        <v>0</v>
      </c>
      <c r="H6" s="1248">
        <f>IFERROR(VLOOKUP(C6,'Resultado Septiembre 2023'!$B$1:$M$245,12,0),0)</f>
        <v>10169218647</v>
      </c>
    </row>
    <row r="7" spans="1:11">
      <c r="A7">
        <f t="shared" si="0"/>
        <v>-5101000800</v>
      </c>
      <c r="C7" s="1566">
        <v>5101000800</v>
      </c>
      <c r="D7" s="1246" t="s">
        <v>2146</v>
      </c>
      <c r="E7" s="1247" t="s">
        <v>808</v>
      </c>
      <c r="F7" s="1247" t="s">
        <v>1377</v>
      </c>
      <c r="G7" s="1248">
        <f>IFERROR(VLOOKUP(C7,'Resultado Septiembre 2024'!$B$2:$M$247,12,0),0)</f>
        <v>0</v>
      </c>
      <c r="H7" s="1248">
        <f>IFERROR(VLOOKUP(C7,'Resultado Septiembre 2023'!$B$1:$M$245,12,0),0)</f>
        <v>0</v>
      </c>
    </row>
    <row r="8" spans="1:11">
      <c r="A8">
        <f t="shared" si="0"/>
        <v>-5101000700</v>
      </c>
      <c r="C8" s="1566">
        <v>5101000700</v>
      </c>
      <c r="D8" s="1246" t="s">
        <v>798</v>
      </c>
      <c r="E8" s="1247" t="s">
        <v>808</v>
      </c>
      <c r="F8" s="1247" t="s">
        <v>1378</v>
      </c>
      <c r="G8" s="1248">
        <f>IFERROR(VLOOKUP(C8,'Resultado Septiembre 2024'!$B$2:$M$247,12,0),0)</f>
        <v>0</v>
      </c>
      <c r="H8" s="1248">
        <f>IFERROR(VLOOKUP(C8,'Resultado Septiembre 2023'!$B$1:$M$245,12,0),0)</f>
        <v>2507272424</v>
      </c>
    </row>
    <row r="9" spans="1:11">
      <c r="A9">
        <f t="shared" si="0"/>
        <v>-5101000900</v>
      </c>
      <c r="C9" s="1566">
        <v>5101000900</v>
      </c>
      <c r="D9" s="1246" t="s">
        <v>799</v>
      </c>
      <c r="E9" s="1247" t="s">
        <v>808</v>
      </c>
      <c r="F9" s="1247" t="s">
        <v>1376</v>
      </c>
      <c r="G9" s="1248">
        <f>IFERROR(VLOOKUP(C9,'Resultado Septiembre 2024'!$B$2:$M$247,12,0),0)</f>
        <v>0</v>
      </c>
      <c r="H9" s="1248">
        <f>IFERROR(VLOOKUP(C9,'Resultado Septiembre 2023'!$B$1:$M$245,12,0),0)</f>
        <v>1769569555</v>
      </c>
    </row>
    <row r="10" spans="1:11">
      <c r="A10">
        <f t="shared" si="0"/>
        <v>-5101001600</v>
      </c>
      <c r="C10" s="1566">
        <v>5101001600</v>
      </c>
      <c r="D10" s="1246" t="s">
        <v>800</v>
      </c>
      <c r="E10" s="1247" t="s">
        <v>808</v>
      </c>
      <c r="F10" s="1247" t="s">
        <v>1377</v>
      </c>
      <c r="G10" s="1248">
        <f>IFERROR(VLOOKUP(C10,'Resultado Septiembre 2024'!$B$2:$M$247,12,0),0)</f>
        <v>0</v>
      </c>
      <c r="H10" s="1248">
        <f>IFERROR(VLOOKUP(C10,'Resultado Septiembre 2023'!$B$1:$M$245,12,0),0)</f>
        <v>6465130523</v>
      </c>
    </row>
    <row r="11" spans="1:11">
      <c r="A11">
        <f t="shared" si="0"/>
        <v>-5101001700</v>
      </c>
      <c r="C11" s="1566">
        <v>5101001700</v>
      </c>
      <c r="D11" s="1246" t="s">
        <v>801</v>
      </c>
      <c r="E11" s="1247" t="s">
        <v>808</v>
      </c>
      <c r="F11" s="1247" t="s">
        <v>1379</v>
      </c>
      <c r="G11" s="1248">
        <f>IFERROR(VLOOKUP(C11,'Resultado Septiembre 2024'!$B$2:$M$247,12,0),0)</f>
        <v>0</v>
      </c>
      <c r="H11" s="1248">
        <f>IFERROR(VLOOKUP(C11,'Resultado Septiembre 2023'!$B$1:$M$245,12,0),0)</f>
        <v>490465213</v>
      </c>
    </row>
    <row r="12" spans="1:11">
      <c r="A12">
        <f t="shared" si="0"/>
        <v>-5101002200</v>
      </c>
      <c r="C12" s="1566">
        <v>5101002200</v>
      </c>
      <c r="D12" s="1246" t="s">
        <v>802</v>
      </c>
      <c r="E12" s="1247" t="s">
        <v>808</v>
      </c>
      <c r="F12" s="1247" t="s">
        <v>1379</v>
      </c>
      <c r="G12" s="1248">
        <f>IFERROR(VLOOKUP(C12,'Resultado Septiembre 2024'!$B$2:$M$247,12,0),0)</f>
        <v>0</v>
      </c>
      <c r="H12" s="1248">
        <f>IFERROR(VLOOKUP(C12,'Resultado Septiembre 2023'!$B$1:$M$245,12,0),0)</f>
        <v>349113934</v>
      </c>
    </row>
    <row r="13" spans="1:11">
      <c r="A13">
        <f t="shared" si="0"/>
        <v>-5101003000</v>
      </c>
      <c r="C13" s="1566">
        <v>5101003000</v>
      </c>
      <c r="D13" s="1246" t="s">
        <v>803</v>
      </c>
      <c r="E13" s="1247" t="s">
        <v>808</v>
      </c>
      <c r="F13" s="1247" t="s">
        <v>1379</v>
      </c>
      <c r="G13" s="1248">
        <f>IFERROR(VLOOKUP(C13,'Resultado Septiembre 2024'!$B$2:$M$247,12,0),0)</f>
        <v>0</v>
      </c>
      <c r="H13" s="1248">
        <f>IFERROR(VLOOKUP(C13,'Resultado Septiembre 2023'!$B$1:$M$245,12,0),0)</f>
        <v>551893797</v>
      </c>
    </row>
    <row r="14" spans="1:11">
      <c r="A14">
        <f t="shared" si="0"/>
        <v>-5101003500</v>
      </c>
      <c r="C14" s="1566">
        <v>5101003500</v>
      </c>
      <c r="D14" s="1246" t="s">
        <v>804</v>
      </c>
      <c r="E14" s="1247" t="s">
        <v>808</v>
      </c>
      <c r="F14" s="1247" t="s">
        <v>1379</v>
      </c>
      <c r="G14" s="1248">
        <f>IFERROR(VLOOKUP(C14,'Resultado Septiembre 2024'!$B$2:$M$247,12,0),0)</f>
        <v>0</v>
      </c>
      <c r="H14" s="1248">
        <f>IFERROR(VLOOKUP(C14,'Resultado Septiembre 2023'!$B$1:$M$245,12,0),0)</f>
        <v>893668636</v>
      </c>
    </row>
    <row r="15" spans="1:11">
      <c r="A15">
        <f t="shared" si="0"/>
        <v>-5101003600</v>
      </c>
      <c r="C15" s="1566">
        <v>5101003600</v>
      </c>
      <c r="D15" s="1246" t="s">
        <v>805</v>
      </c>
      <c r="E15" s="1247" t="s">
        <v>808</v>
      </c>
      <c r="F15" s="1247" t="s">
        <v>1376</v>
      </c>
      <c r="G15" s="1248">
        <f>IFERROR(VLOOKUP(C15,'Resultado Septiembre 2024'!$B$2:$M$247,12,0),0)</f>
        <v>0</v>
      </c>
      <c r="H15" s="1248">
        <f>IFERROR(VLOOKUP(C15,'Resultado Septiembre 2023'!$B$1:$M$245,12,0),0)</f>
        <v>-1092348480</v>
      </c>
    </row>
    <row r="16" spans="1:11">
      <c r="A16">
        <f t="shared" si="0"/>
        <v>-5101004000</v>
      </c>
      <c r="C16" s="1566">
        <v>5101004000</v>
      </c>
      <c r="D16" s="1246" t="s">
        <v>806</v>
      </c>
      <c r="E16" s="1247" t="s">
        <v>808</v>
      </c>
      <c r="F16" s="1247" t="s">
        <v>1376</v>
      </c>
      <c r="G16" s="1248">
        <f>IFERROR(VLOOKUP(C16,'Resultado Septiembre 2024'!$B$2:$M$247,12,0),0)</f>
        <v>0</v>
      </c>
      <c r="H16" s="1248">
        <f>IFERROR(VLOOKUP(C16,'Resultado Septiembre 2023'!$B$1:$M$245,12,0),0)</f>
        <v>816412128</v>
      </c>
    </row>
    <row r="17" spans="1:8">
      <c r="A17">
        <f t="shared" si="0"/>
        <v>-5102002101</v>
      </c>
      <c r="C17" s="1567">
        <v>5102002101</v>
      </c>
      <c r="D17" s="1249" t="s">
        <v>770</v>
      </c>
      <c r="E17" s="1247" t="s">
        <v>794</v>
      </c>
      <c r="F17" s="1247">
        <v>0</v>
      </c>
      <c r="G17" s="1248">
        <f>IFERROR(VLOOKUP(C17,'Resultado Septiembre 2024'!$B$2:$M$247,12,0),0)</f>
        <v>0</v>
      </c>
      <c r="H17" s="1248">
        <f>IFERROR(VLOOKUP(C17,'Resultado Septiembre 2023'!$B$1:$M$245,12,0),0)</f>
        <v>28897551</v>
      </c>
    </row>
    <row r="18" spans="1:8">
      <c r="A18">
        <f t="shared" si="0"/>
        <v>-5102002102</v>
      </c>
      <c r="C18" s="1567">
        <v>5102002102</v>
      </c>
      <c r="D18" s="1249" t="s">
        <v>771</v>
      </c>
      <c r="E18" s="1247" t="s">
        <v>794</v>
      </c>
      <c r="F18" s="1247">
        <v>0</v>
      </c>
      <c r="G18" s="1248">
        <f>IFERROR(VLOOKUP(C18,'Resultado Septiembre 2024'!$B$2:$M$247,12,0),0)</f>
        <v>0</v>
      </c>
      <c r="H18" s="1248">
        <f>IFERROR(VLOOKUP(C18,'Resultado Septiembre 2023'!$B$1:$M$245,12,0),0)</f>
        <v>117649455</v>
      </c>
    </row>
    <row r="19" spans="1:8">
      <c r="A19">
        <f t="shared" si="0"/>
        <v>-5102002103</v>
      </c>
      <c r="C19" s="1567">
        <v>5102002103</v>
      </c>
      <c r="D19" s="1249" t="s">
        <v>772</v>
      </c>
      <c r="E19" s="1247" t="s">
        <v>794</v>
      </c>
      <c r="F19" s="1247">
        <v>0</v>
      </c>
      <c r="G19" s="1248">
        <f>IFERROR(VLOOKUP(C19,'Resultado Septiembre 2024'!$B$2:$M$247,12,0),0)</f>
        <v>0</v>
      </c>
      <c r="H19" s="1248">
        <f>IFERROR(VLOOKUP(C19,'Resultado Septiembre 2023'!$B$1:$M$245,12,0),0)</f>
        <v>21189962</v>
      </c>
    </row>
    <row r="20" spans="1:8">
      <c r="A20">
        <f t="shared" si="0"/>
        <v>-5102002104</v>
      </c>
      <c r="C20" s="1567">
        <v>5102002104</v>
      </c>
      <c r="D20" s="1249" t="s">
        <v>773</v>
      </c>
      <c r="E20" s="1247" t="s">
        <v>794</v>
      </c>
      <c r="F20" s="1247">
        <v>0</v>
      </c>
      <c r="G20" s="1248">
        <f>IFERROR(VLOOKUP(C20,'Resultado Septiembre 2024'!$B$2:$M$247,12,0),0)</f>
        <v>0</v>
      </c>
      <c r="H20" s="1248">
        <f>IFERROR(VLOOKUP(C20,'Resultado Septiembre 2023'!$B$1:$M$245,12,0),0)</f>
        <v>156025769</v>
      </c>
    </row>
    <row r="21" spans="1:8">
      <c r="A21">
        <f t="shared" si="0"/>
        <v>-5102001100</v>
      </c>
      <c r="C21" s="1566">
        <v>5102001100</v>
      </c>
      <c r="D21" s="1246" t="s">
        <v>268</v>
      </c>
      <c r="E21" s="1247" t="s">
        <v>794</v>
      </c>
      <c r="F21" s="1247">
        <v>0</v>
      </c>
      <c r="G21" s="1248">
        <f>IFERROR(VLOOKUP(C21,'Resultado Septiembre 2024'!$B$2:$M$247,12,0),0)</f>
        <v>0</v>
      </c>
      <c r="H21" s="1248">
        <f>IFERROR(VLOOKUP(C21,'Resultado Septiembre 2023'!$B$1:$M$245,12,0),0)</f>
        <v>1343211906</v>
      </c>
    </row>
    <row r="22" spans="1:8">
      <c r="A22">
        <f t="shared" si="0"/>
        <v>-5102001300</v>
      </c>
      <c r="C22" s="1566">
        <v>5102001300</v>
      </c>
      <c r="D22" s="1246" t="s">
        <v>2238</v>
      </c>
      <c r="E22" s="1247" t="s">
        <v>794</v>
      </c>
      <c r="F22" s="1247">
        <v>0</v>
      </c>
      <c r="G22" s="1248">
        <f>IFERROR(VLOOKUP(C22,'Resultado Septiembre 2024'!$B$2:$M$247,12,0),0)</f>
        <v>0</v>
      </c>
      <c r="H22" s="1248">
        <f>IFERROR(VLOOKUP(C22,'Resultado Septiembre 2023'!$B$1:$M$245,12,0),0)</f>
        <v>34919083</v>
      </c>
    </row>
    <row r="23" spans="1:8">
      <c r="A23">
        <f t="shared" si="0"/>
        <v>-5102001500</v>
      </c>
      <c r="C23" s="1566">
        <v>5102001500</v>
      </c>
      <c r="D23" s="1246" t="s">
        <v>2240</v>
      </c>
      <c r="E23" s="1247" t="s">
        <v>794</v>
      </c>
      <c r="F23" s="1247">
        <v>0</v>
      </c>
      <c r="G23" s="1248">
        <f>IFERROR(VLOOKUP(C23,'Resultado Septiembre 2024'!$B$2:$M$247,12,0),0)</f>
        <v>0</v>
      </c>
      <c r="H23" s="1248">
        <f>IFERROR(VLOOKUP(C23,'Resultado Septiembre 2023'!$B$1:$M$245,12,0),0)</f>
        <v>0</v>
      </c>
    </row>
    <row r="24" spans="1:8">
      <c r="A24">
        <f t="shared" si="0"/>
        <v>-5102001700</v>
      </c>
      <c r="C24" s="1566">
        <v>5102001700</v>
      </c>
      <c r="D24" s="1246" t="s">
        <v>272</v>
      </c>
      <c r="E24" s="1247" t="s">
        <v>794</v>
      </c>
      <c r="F24" s="1247">
        <v>0</v>
      </c>
      <c r="G24" s="1248">
        <f>IFERROR(VLOOKUP(C24,'Resultado Septiembre 2024'!$B$2:$M$247,12,0),0)</f>
        <v>0</v>
      </c>
      <c r="H24" s="1248">
        <f>IFERROR(VLOOKUP(C24,'Resultado Septiembre 2023'!$B$1:$M$245,12,0),0)</f>
        <v>1989159990</v>
      </c>
    </row>
    <row r="25" spans="1:8">
      <c r="A25">
        <f t="shared" si="0"/>
        <v>-5102001900</v>
      </c>
      <c r="C25" s="1566">
        <v>5102001900</v>
      </c>
      <c r="D25" s="1246" t="s">
        <v>274</v>
      </c>
      <c r="E25" s="1247" t="s">
        <v>794</v>
      </c>
      <c r="F25" s="1247">
        <v>0</v>
      </c>
      <c r="G25" s="1248">
        <f>IFERROR(VLOOKUP(C25,'Resultado Septiembre 2024'!$B$2:$M$247,12,0),0)</f>
        <v>0</v>
      </c>
      <c r="H25" s="1248">
        <f>IFERROR(VLOOKUP(C25,'Resultado Septiembre 2023'!$B$1:$M$245,12,0),0)</f>
        <v>3077141692</v>
      </c>
    </row>
    <row r="26" spans="1:8">
      <c r="A26">
        <f t="shared" si="0"/>
        <v>-5102002000</v>
      </c>
      <c r="C26" s="1566">
        <v>5102002000</v>
      </c>
      <c r="D26" s="1246" t="s">
        <v>776</v>
      </c>
      <c r="E26" s="1247" t="s">
        <v>794</v>
      </c>
      <c r="F26" s="1247">
        <v>0</v>
      </c>
      <c r="G26" s="1248">
        <f>IFERROR(VLOOKUP(C26,'Resultado Septiembre 2024'!$B$2:$M$247,12,0),0)</f>
        <v>0</v>
      </c>
      <c r="H26" s="1248">
        <f>IFERROR(VLOOKUP(C26,'Resultado Septiembre 2023'!$B$1:$M$245,12,0),0)</f>
        <v>85171932</v>
      </c>
    </row>
    <row r="27" spans="1:8">
      <c r="A27">
        <f t="shared" si="0"/>
        <v>-5102002100</v>
      </c>
      <c r="C27" s="1566">
        <v>5102002100</v>
      </c>
      <c r="D27" s="1246" t="s">
        <v>777</v>
      </c>
      <c r="E27" s="1247" t="s">
        <v>794</v>
      </c>
      <c r="F27" s="1247">
        <v>0</v>
      </c>
      <c r="G27" s="1248">
        <f>IFERROR(VLOOKUP(C27,'Resultado Septiembre 2024'!$B$2:$M$247,12,0),0)</f>
        <v>0</v>
      </c>
      <c r="H27" s="1248">
        <f>IFERROR(VLOOKUP(C27,'Resultado Septiembre 2023'!$B$1:$M$245,12,0),0)</f>
        <v>78253951</v>
      </c>
    </row>
    <row r="28" spans="1:8">
      <c r="A28">
        <f t="shared" si="0"/>
        <v>-5102002300</v>
      </c>
      <c r="C28" s="1566">
        <v>5102002300</v>
      </c>
      <c r="D28" s="1246" t="s">
        <v>778</v>
      </c>
      <c r="E28" s="1247" t="s">
        <v>794</v>
      </c>
      <c r="F28" s="1247">
        <v>0</v>
      </c>
      <c r="G28" s="1248">
        <f>IFERROR(VLOOKUP(C28,'Resultado Septiembre 2024'!$B$2:$M$247,12,0),0)</f>
        <v>0</v>
      </c>
      <c r="H28" s="1248">
        <f>IFERROR(VLOOKUP(C28,'Resultado Septiembre 2023'!$B$1:$M$245,12,0),0)</f>
        <v>430516302</v>
      </c>
    </row>
    <row r="29" spans="1:8">
      <c r="A29">
        <f t="shared" si="0"/>
        <v>-5102002350</v>
      </c>
      <c r="C29" s="1566">
        <v>5102002350</v>
      </c>
      <c r="D29" s="1246" t="s">
        <v>779</v>
      </c>
      <c r="E29" s="1247" t="s">
        <v>794</v>
      </c>
      <c r="F29" s="1247">
        <v>0</v>
      </c>
      <c r="G29" s="1248">
        <f>IFERROR(VLOOKUP(C29,'Resultado Septiembre 2024'!$B$2:$M$247,12,0),0)</f>
        <v>0</v>
      </c>
      <c r="H29" s="1248">
        <f>IFERROR(VLOOKUP(C29,'Resultado Septiembre 2023'!$B$1:$M$245,12,0),0)</f>
        <v>9857986</v>
      </c>
    </row>
    <row r="30" spans="1:8">
      <c r="A30">
        <f t="shared" si="0"/>
        <v>-5102002400</v>
      </c>
      <c r="C30" s="1566">
        <v>5102002400</v>
      </c>
      <c r="D30" s="1246" t="s">
        <v>780</v>
      </c>
      <c r="E30" s="1247" t="s">
        <v>794</v>
      </c>
      <c r="F30" s="1247">
        <v>0</v>
      </c>
      <c r="G30" s="1248">
        <f>IFERROR(VLOOKUP(C30,'Resultado Septiembre 2024'!$B$2:$M$247,12,0),0)</f>
        <v>0</v>
      </c>
      <c r="H30" s="1248">
        <f>IFERROR(VLOOKUP(C30,'Resultado Septiembre 2023'!$B$1:$M$245,12,0),0)</f>
        <v>4762005471</v>
      </c>
    </row>
    <row r="31" spans="1:8">
      <c r="A31">
        <f t="shared" si="0"/>
        <v>-5102002500</v>
      </c>
      <c r="C31" s="1566">
        <v>5102002500</v>
      </c>
      <c r="D31" s="1246" t="s">
        <v>781</v>
      </c>
      <c r="E31" s="1247" t="s">
        <v>794</v>
      </c>
      <c r="F31" s="1247">
        <v>0</v>
      </c>
      <c r="G31" s="1248">
        <f>IFERROR(VLOOKUP(C31,'Resultado Septiembre 2024'!$B$2:$M$247,12,0),0)</f>
        <v>0</v>
      </c>
      <c r="H31" s="1248">
        <f>IFERROR(VLOOKUP(C31,'Resultado Septiembre 2023'!$B$1:$M$245,12,0),0)</f>
        <v>2267510061</v>
      </c>
    </row>
    <row r="32" spans="1:8">
      <c r="A32">
        <f t="shared" si="0"/>
        <v>-5102002600</v>
      </c>
      <c r="C32" s="1568">
        <v>5102002600</v>
      </c>
      <c r="D32" s="1070" t="s">
        <v>2030</v>
      </c>
      <c r="E32" s="1247" t="s">
        <v>794</v>
      </c>
      <c r="F32" s="1247">
        <v>0</v>
      </c>
      <c r="G32" s="1248">
        <f>IFERROR(VLOOKUP(C32,'Resultado Septiembre 2024'!$B$2:$M$247,12,0),0)</f>
        <v>0</v>
      </c>
      <c r="H32" s="1248">
        <f>IFERROR(VLOOKUP(C32,'Resultado Septiembre 2023'!$B$1:$M$245,12,0),0)</f>
        <v>501838517</v>
      </c>
    </row>
    <row r="33" spans="1:8">
      <c r="A33">
        <f t="shared" si="0"/>
        <v>-5102003100</v>
      </c>
      <c r="C33" s="1566">
        <v>5102003100</v>
      </c>
      <c r="D33" s="1246" t="s">
        <v>782</v>
      </c>
      <c r="E33" s="1247" t="s">
        <v>794</v>
      </c>
      <c r="F33" s="1247">
        <v>0</v>
      </c>
      <c r="G33" s="1248">
        <f>IFERROR(VLOOKUP(C33,'Resultado Septiembre 2024'!$B$2:$M$247,12,0),0)</f>
        <v>0</v>
      </c>
      <c r="H33" s="1248">
        <f>IFERROR(VLOOKUP(C33,'Resultado Septiembre 2023'!$B$1:$M$245,12,0),0)</f>
        <v>1361921015</v>
      </c>
    </row>
    <row r="34" spans="1:8">
      <c r="A34">
        <f t="shared" si="0"/>
        <v>-5102003101</v>
      </c>
      <c r="C34" s="1566">
        <v>5102003101</v>
      </c>
      <c r="D34" s="1246" t="s">
        <v>783</v>
      </c>
      <c r="E34" s="1247" t="s">
        <v>794</v>
      </c>
      <c r="F34" s="1247">
        <v>0</v>
      </c>
      <c r="G34" s="1248">
        <f>IFERROR(VLOOKUP(C34,'Resultado Septiembre 2024'!$B$2:$M$247,12,0),0)</f>
        <v>0</v>
      </c>
      <c r="H34" s="1248">
        <f>IFERROR(VLOOKUP(C34,'Resultado Septiembre 2023'!$B$1:$M$245,12,0),0)</f>
        <v>797578505</v>
      </c>
    </row>
    <row r="35" spans="1:8">
      <c r="A35">
        <f t="shared" si="0"/>
        <v>-5102003110</v>
      </c>
      <c r="C35" s="1566">
        <v>5102003110</v>
      </c>
      <c r="D35" s="1246" t="s">
        <v>784</v>
      </c>
      <c r="E35" s="1247" t="s">
        <v>794</v>
      </c>
      <c r="F35" s="1247">
        <v>0</v>
      </c>
      <c r="G35" s="1248">
        <f>IFERROR(VLOOKUP(C35,'Resultado Septiembre 2024'!$B$2:$M$247,12,0),0)</f>
        <v>0</v>
      </c>
      <c r="H35" s="1248">
        <f>IFERROR(VLOOKUP(C35,'Resultado Septiembre 2023'!$B$1:$M$245,12,0),0)</f>
        <v>0</v>
      </c>
    </row>
    <row r="36" spans="1:8">
      <c r="A36">
        <f t="shared" si="0"/>
        <v>-5102006000</v>
      </c>
      <c r="C36" s="1566">
        <v>5102006000</v>
      </c>
      <c r="D36" s="1246" t="s">
        <v>785</v>
      </c>
      <c r="E36" s="1247" t="s">
        <v>794</v>
      </c>
      <c r="F36" s="1247">
        <v>0</v>
      </c>
      <c r="G36" s="1248">
        <f>IFERROR(VLOOKUP(C36,'Resultado Septiembre 2024'!$B$2:$M$247,12,0),0)</f>
        <v>0</v>
      </c>
      <c r="H36" s="1248">
        <f>IFERROR(VLOOKUP(C36,'Resultado Septiembre 2023'!$B$1:$M$245,12,0),0)</f>
        <v>3060314735</v>
      </c>
    </row>
    <row r="37" spans="1:8">
      <c r="A37">
        <f t="shared" si="0"/>
        <v>-5102007100</v>
      </c>
      <c r="C37" s="1566">
        <v>5102007100</v>
      </c>
      <c r="D37" s="1246" t="s">
        <v>786</v>
      </c>
      <c r="E37" s="1247" t="s">
        <v>794</v>
      </c>
      <c r="F37" s="1247">
        <v>0</v>
      </c>
      <c r="G37" s="1248">
        <f>IFERROR(VLOOKUP(C37,'Resultado Septiembre 2024'!$B$2:$M$247,12,0),0)</f>
        <v>0</v>
      </c>
      <c r="H37" s="1248">
        <f>IFERROR(VLOOKUP(C37,'Resultado Septiembre 2023'!$B$1:$M$245,12,0),0)</f>
        <v>8749997786</v>
      </c>
    </row>
    <row r="38" spans="1:8">
      <c r="A38">
        <f t="shared" si="0"/>
        <v>-5102007101</v>
      </c>
      <c r="C38" s="1566">
        <v>5102007101</v>
      </c>
      <c r="D38" s="1246" t="s">
        <v>2244</v>
      </c>
      <c r="E38" s="1247" t="s">
        <v>794</v>
      </c>
      <c r="F38" s="1247">
        <v>0</v>
      </c>
      <c r="G38" s="1248">
        <f>IFERROR(VLOOKUP(C38,'Resultado Septiembre 2024'!$B$2:$M$247,12,0),0)</f>
        <v>0</v>
      </c>
      <c r="H38" s="1248">
        <f>IFERROR(VLOOKUP(C38,'Resultado Septiembre 2023'!$B$1:$M$245,12,0),0)</f>
        <v>0</v>
      </c>
    </row>
    <row r="39" spans="1:8">
      <c r="A39">
        <f t="shared" si="0"/>
        <v>-5102007102</v>
      </c>
      <c r="C39" s="1566">
        <v>5102007102</v>
      </c>
      <c r="D39" s="1246" t="s">
        <v>787</v>
      </c>
      <c r="E39" s="1247" t="s">
        <v>794</v>
      </c>
      <c r="F39" s="1247">
        <v>0</v>
      </c>
      <c r="G39" s="1248">
        <f>IFERROR(VLOOKUP(C39,'Resultado Septiembre 2024'!$B$2:$M$247,12,0),0)</f>
        <v>0</v>
      </c>
      <c r="H39" s="1248">
        <f>IFERROR(VLOOKUP(C39,'Resultado Septiembre 2023'!$B$1:$M$245,12,0),0)</f>
        <v>10275759</v>
      </c>
    </row>
    <row r="40" spans="1:8">
      <c r="A40">
        <f t="shared" si="0"/>
        <v>-5102007200</v>
      </c>
      <c r="C40" s="1566">
        <v>5102007200</v>
      </c>
      <c r="D40" s="1246" t="s">
        <v>788</v>
      </c>
      <c r="E40" s="1247" t="s">
        <v>794</v>
      </c>
      <c r="F40" s="1247">
        <v>0</v>
      </c>
      <c r="G40" s="1248">
        <f>IFERROR(VLOOKUP(C40,'Resultado Septiembre 2024'!$B$2:$M$247,12,0),0)</f>
        <v>0</v>
      </c>
      <c r="H40" s="1248">
        <f>IFERROR(VLOOKUP(C40,'Resultado Septiembre 2023'!$B$1:$M$245,12,0),0)</f>
        <v>1257051470</v>
      </c>
    </row>
    <row r="41" spans="1:8">
      <c r="A41">
        <f t="shared" si="0"/>
        <v>-5102007500</v>
      </c>
      <c r="C41" s="1566">
        <v>5102007500</v>
      </c>
      <c r="D41" s="1246" t="s">
        <v>789</v>
      </c>
      <c r="E41" s="1247" t="s">
        <v>794</v>
      </c>
      <c r="F41" s="1247">
        <v>0</v>
      </c>
      <c r="G41" s="1248">
        <f>IFERROR(VLOOKUP(C41,'Resultado Septiembre 2024'!$B$2:$M$247,12,0),0)</f>
        <v>0</v>
      </c>
      <c r="H41" s="1248">
        <f>IFERROR(VLOOKUP(C41,'Resultado Septiembre 2023'!$B$1:$M$245,12,0),0)</f>
        <v>450941090</v>
      </c>
    </row>
    <row r="42" spans="1:8">
      <c r="A42">
        <f t="shared" si="0"/>
        <v>-5102007900</v>
      </c>
      <c r="C42" s="1566">
        <v>5102007900</v>
      </c>
      <c r="D42" s="1246" t="s">
        <v>790</v>
      </c>
      <c r="E42" s="1247" t="s">
        <v>794</v>
      </c>
      <c r="F42" s="1247">
        <v>0</v>
      </c>
      <c r="G42" s="1248">
        <f>IFERROR(VLOOKUP(C42,'Resultado Septiembre 2024'!$B$2:$M$247,12,0),0)</f>
        <v>0</v>
      </c>
      <c r="H42" s="1248">
        <f>IFERROR(VLOOKUP(C42,'Resultado Septiembre 2023'!$B$1:$M$245,12,0),0)</f>
        <v>145416039</v>
      </c>
    </row>
    <row r="43" spans="1:8">
      <c r="A43">
        <f t="shared" si="0"/>
        <v>-5102007901</v>
      </c>
      <c r="C43" s="1566">
        <v>5102007901</v>
      </c>
      <c r="D43" s="1246" t="s">
        <v>2246</v>
      </c>
      <c r="E43" s="1247" t="s">
        <v>794</v>
      </c>
      <c r="F43" s="1247">
        <v>0</v>
      </c>
      <c r="G43" s="1248">
        <f>IFERROR(VLOOKUP(C43,'Resultado Septiembre 2024'!$B$2:$M$247,12,0),0)</f>
        <v>0</v>
      </c>
      <c r="H43" s="1248">
        <f>IFERROR(VLOOKUP(C43,'Resultado Septiembre 2023'!$B$1:$M$245,12,0),0)</f>
        <v>0</v>
      </c>
    </row>
    <row r="44" spans="1:8">
      <c r="A44">
        <f t="shared" si="0"/>
        <v>-5102008300</v>
      </c>
      <c r="C44" s="1566">
        <v>5102008300</v>
      </c>
      <c r="D44" s="1246" t="s">
        <v>791</v>
      </c>
      <c r="E44" s="1247" t="s">
        <v>794</v>
      </c>
      <c r="F44" s="1247">
        <v>0</v>
      </c>
      <c r="G44" s="1248">
        <f>IFERROR(VLOOKUP(C44,'Resultado Septiembre 2024'!$B$2:$M$247,12,0),0)</f>
        <v>0</v>
      </c>
      <c r="H44" s="1248">
        <f>IFERROR(VLOOKUP(C44,'Resultado Septiembre 2023'!$B$1:$M$245,12,0),0)</f>
        <v>326276692</v>
      </c>
    </row>
    <row r="45" spans="1:8">
      <c r="A45">
        <f t="shared" si="0"/>
        <v>-5102009100</v>
      </c>
      <c r="C45" s="1566">
        <v>5102009100</v>
      </c>
      <c r="D45" s="1246" t="s">
        <v>774</v>
      </c>
      <c r="E45" s="1247" t="s">
        <v>794</v>
      </c>
      <c r="F45" s="1247">
        <v>0</v>
      </c>
      <c r="G45" s="1248">
        <f>IFERROR(VLOOKUP(C45,'Resultado Septiembre 2024'!$B$2:$M$247,12,0),0)</f>
        <v>0</v>
      </c>
      <c r="H45" s="1248">
        <f>IFERROR(VLOOKUP(C45,'Resultado Septiembre 2023'!$B$1:$M$245,12,0),0)</f>
        <v>12981329170</v>
      </c>
    </row>
    <row r="46" spans="1:8">
      <c r="A46">
        <f t="shared" si="0"/>
        <v>-5103000100</v>
      </c>
      <c r="C46" s="1566">
        <v>5103000100</v>
      </c>
      <c r="D46" s="1246" t="s">
        <v>903</v>
      </c>
      <c r="E46" s="1247" t="s">
        <v>906</v>
      </c>
      <c r="F46" s="1247" t="s">
        <v>2235</v>
      </c>
      <c r="G46" s="1248">
        <f>IFERROR(VLOOKUP(C46,'Resultado Septiembre 2024'!$B$2:$M$247,12,0),0)</f>
        <v>0</v>
      </c>
      <c r="H46" s="1248">
        <f>IFERROR(VLOOKUP(C46,'Resultado Septiembre 2023'!$B$1:$M$245,12,0),0)</f>
        <v>2634480060</v>
      </c>
    </row>
    <row r="47" spans="1:8">
      <c r="A47">
        <f t="shared" si="0"/>
        <v>-5103000900</v>
      </c>
      <c r="C47" s="1566">
        <v>5103000900</v>
      </c>
      <c r="D47" s="1246" t="s">
        <v>902</v>
      </c>
      <c r="E47" s="1247" t="s">
        <v>906</v>
      </c>
      <c r="F47" s="1247" t="s">
        <v>2235</v>
      </c>
      <c r="G47" s="1248">
        <f>IFERROR(VLOOKUP(C47,'Resultado Septiembre 2024'!$B$2:$M$247,12,0),0)</f>
        <v>0</v>
      </c>
      <c r="H47" s="1248">
        <f>IFERROR(VLOOKUP(C47,'Resultado Septiembre 2023'!$B$1:$M$245,12,0),0)</f>
        <v>11055849650</v>
      </c>
    </row>
    <row r="48" spans="1:8">
      <c r="A48">
        <f t="shared" si="0"/>
        <v>-5103001100</v>
      </c>
      <c r="C48" s="1566">
        <v>5103001100</v>
      </c>
      <c r="D48" s="1246" t="s">
        <v>2249</v>
      </c>
      <c r="E48" s="1247" t="s">
        <v>906</v>
      </c>
      <c r="F48" s="1247" t="s">
        <v>2235</v>
      </c>
      <c r="G48" s="1248">
        <f>IFERROR(VLOOKUP(C48,'Resultado Septiembre 2024'!$B$2:$M$247,12,0),0)</f>
        <v>0</v>
      </c>
      <c r="H48" s="1248">
        <f>IFERROR(VLOOKUP(C48,'Resultado Septiembre 2023'!$B$1:$M$245,12,0),0)</f>
        <v>0</v>
      </c>
    </row>
    <row r="49" spans="1:13">
      <c r="A49">
        <f t="shared" si="0"/>
        <v>-5103001500</v>
      </c>
      <c r="C49" s="1566">
        <v>5103001500</v>
      </c>
      <c r="D49" s="1246" t="s">
        <v>901</v>
      </c>
      <c r="E49" s="1247" t="s">
        <v>906</v>
      </c>
      <c r="F49" s="1247" t="s">
        <v>2235</v>
      </c>
      <c r="G49" s="1248">
        <f>IFERROR(VLOOKUP(C49,'Resultado Septiembre 2024'!$B$2:$M$247,12,0),0)</f>
        <v>0</v>
      </c>
      <c r="H49" s="1248">
        <f>IFERROR(VLOOKUP(C49,'Resultado Septiembre 2023'!$B$1:$M$245,12,0),0)</f>
        <v>1980459174</v>
      </c>
    </row>
    <row r="50" spans="1:13">
      <c r="A50">
        <f t="shared" si="0"/>
        <v>-5103002700</v>
      </c>
      <c r="C50" s="1566">
        <v>5103002700</v>
      </c>
      <c r="D50" s="1246" t="s">
        <v>2250</v>
      </c>
      <c r="E50" s="1247" t="s">
        <v>906</v>
      </c>
      <c r="F50" s="1247" t="s">
        <v>2235</v>
      </c>
      <c r="G50" s="1248">
        <f>IFERROR(VLOOKUP(C50,'Resultado Septiembre 2024'!$B$2:$M$247,12,0),0)</f>
        <v>0</v>
      </c>
      <c r="H50" s="1248">
        <f>IFERROR(VLOOKUP(C50,'Resultado Septiembre 2023'!$B$1:$M$245,12,0),0)</f>
        <v>0</v>
      </c>
    </row>
    <row r="51" spans="1:13">
      <c r="A51">
        <f t="shared" si="0"/>
        <v>-5103002200</v>
      </c>
      <c r="C51" s="1566">
        <v>5103002200</v>
      </c>
      <c r="D51" s="1246" t="s">
        <v>900</v>
      </c>
      <c r="E51" s="1247" t="s">
        <v>906</v>
      </c>
      <c r="F51" s="1247" t="s">
        <v>1115</v>
      </c>
      <c r="G51" s="1248">
        <f>IFERROR(VLOOKUP(C51,'Resultado Septiembre 2024'!$B$2:$M$247,12,0),0)</f>
        <v>0</v>
      </c>
      <c r="H51" s="1248">
        <f>IFERROR(VLOOKUP(C51,'Resultado Septiembre 2023'!$B$1:$M$245,12,0),0)</f>
        <v>66596799</v>
      </c>
    </row>
    <row r="52" spans="1:13">
      <c r="A52">
        <f t="shared" si="0"/>
        <v>-5103002300</v>
      </c>
      <c r="C52" s="1566">
        <v>5103002300</v>
      </c>
      <c r="D52" s="1246" t="s">
        <v>899</v>
      </c>
      <c r="E52" s="1247" t="s">
        <v>906</v>
      </c>
      <c r="F52" s="1247" t="s">
        <v>2235</v>
      </c>
      <c r="G52" s="1248">
        <f>IFERROR(VLOOKUP(C52,'Resultado Septiembre 2024'!$B$2:$M$247,12,0),0)</f>
        <v>0</v>
      </c>
      <c r="H52" s="1248">
        <f>IFERROR(VLOOKUP(C52,'Resultado Septiembre 2023'!$B$1:$M$245,12,0),0)</f>
        <v>2027281765</v>
      </c>
    </row>
    <row r="53" spans="1:13">
      <c r="A53">
        <f t="shared" si="0"/>
        <v>-5103002400</v>
      </c>
      <c r="C53" s="1566">
        <v>5103002400</v>
      </c>
      <c r="D53" s="1246" t="s">
        <v>898</v>
      </c>
      <c r="E53" s="1247" t="s">
        <v>906</v>
      </c>
      <c r="F53" s="1247" t="s">
        <v>2235</v>
      </c>
      <c r="G53" s="1248">
        <f>IFERROR(VLOOKUP(C53,'Resultado Septiembre 2024'!$B$2:$M$247,12,0),0)</f>
        <v>0</v>
      </c>
      <c r="H53" s="1248">
        <f>IFERROR(VLOOKUP(C53,'Resultado Septiembre 2023'!$B$1:$M$245,12,0),0)</f>
        <v>1135032691</v>
      </c>
    </row>
    <row r="54" spans="1:13">
      <c r="A54">
        <f t="shared" si="0"/>
        <v>-5103002500</v>
      </c>
      <c r="C54" s="1566">
        <v>5103002500</v>
      </c>
      <c r="D54" s="1246" t="s">
        <v>897</v>
      </c>
      <c r="E54" s="1247" t="s">
        <v>906</v>
      </c>
      <c r="F54" s="1247" t="s">
        <v>2235</v>
      </c>
      <c r="G54" s="1248">
        <f>IFERROR(VLOOKUP(C54,'Resultado Septiembre 2024'!$B$2:$M$247,12,0),0)</f>
        <v>0</v>
      </c>
      <c r="H54" s="1248">
        <f>IFERROR(VLOOKUP(C54,'Resultado Septiembre 2023'!$B$1:$M$245,12,0),0)</f>
        <v>3279673820</v>
      </c>
    </row>
    <row r="55" spans="1:13">
      <c r="A55">
        <f t="shared" si="0"/>
        <v>-5103002900</v>
      </c>
      <c r="C55" s="1566">
        <v>5103002900</v>
      </c>
      <c r="D55" s="1246" t="s">
        <v>2251</v>
      </c>
      <c r="E55" s="1247" t="s">
        <v>906</v>
      </c>
      <c r="F55" s="1247" t="s">
        <v>2235</v>
      </c>
      <c r="G55" s="1248">
        <f>IFERROR(VLOOKUP(C55,'Resultado Septiembre 2024'!$B$2:$M$247,12,0),0)</f>
        <v>0</v>
      </c>
      <c r="H55" s="1248">
        <f>IFERROR(VLOOKUP(C55,'Resultado Septiembre 2023'!$B$1:$M$245,12,0),0)</f>
        <v>0</v>
      </c>
    </row>
    <row r="56" spans="1:13">
      <c r="A56">
        <f t="shared" si="0"/>
        <v>-5103003000</v>
      </c>
      <c r="C56" s="1566">
        <v>5103003000</v>
      </c>
      <c r="D56" s="1246" t="s">
        <v>896</v>
      </c>
      <c r="E56" s="1247" t="s">
        <v>906</v>
      </c>
      <c r="F56" s="1247" t="s">
        <v>2235</v>
      </c>
      <c r="G56" s="1248">
        <f>IFERROR(VLOOKUP(C56,'Resultado Septiembre 2024'!$B$2:$M$247,12,0),0)</f>
        <v>0</v>
      </c>
      <c r="H56" s="1248">
        <f>IFERROR(VLOOKUP(C56,'Resultado Septiembre 2023'!$B$1:$M$245,12,0),0)</f>
        <v>610216012</v>
      </c>
    </row>
    <row r="57" spans="1:13">
      <c r="A57">
        <f t="shared" si="0"/>
        <v>-5103003100</v>
      </c>
      <c r="C57" s="1566">
        <v>5103003100</v>
      </c>
      <c r="D57" s="1246" t="s">
        <v>895</v>
      </c>
      <c r="E57" s="1247" t="s">
        <v>906</v>
      </c>
      <c r="F57" s="1247" t="s">
        <v>2234</v>
      </c>
      <c r="G57" s="1248">
        <f>IFERROR(VLOOKUP(C57,'Resultado Septiembre 2024'!$B$2:$M$247,12,0),0)</f>
        <v>0</v>
      </c>
      <c r="H57" s="1248">
        <f>IFERROR(VLOOKUP(C57,'Resultado Septiembre 2023'!$B$1:$M$245,12,0),0)</f>
        <v>6916160880</v>
      </c>
    </row>
    <row r="58" spans="1:13">
      <c r="A58">
        <f t="shared" si="0"/>
        <v>-5103003300</v>
      </c>
      <c r="C58" s="1566">
        <v>5103003300</v>
      </c>
      <c r="D58" s="1246" t="s">
        <v>894</v>
      </c>
      <c r="E58" s="1247" t="s">
        <v>906</v>
      </c>
      <c r="F58" s="1247" t="s">
        <v>2234</v>
      </c>
      <c r="G58" s="1248">
        <f>IFERROR(VLOOKUP(C58,'Resultado Septiembre 2024'!$B$2:$M$247,12,0),0)</f>
        <v>0</v>
      </c>
      <c r="H58" s="1248">
        <f>IFERROR(VLOOKUP(C58,'Resultado Septiembre 2023'!$B$1:$M$245,12,0),0)</f>
        <v>1973681724</v>
      </c>
    </row>
    <row r="59" spans="1:13">
      <c r="A59">
        <f t="shared" si="0"/>
        <v>-5103003500</v>
      </c>
      <c r="C59" s="1566">
        <v>5103003500</v>
      </c>
      <c r="D59" s="1246" t="s">
        <v>893</v>
      </c>
      <c r="E59" s="1247" t="s">
        <v>906</v>
      </c>
      <c r="F59" s="1247" t="s">
        <v>2234</v>
      </c>
      <c r="G59" s="1248">
        <f>IFERROR(VLOOKUP(C59,'Resultado Septiembre 2024'!$B$2:$M$247,12,0),0)</f>
        <v>0</v>
      </c>
      <c r="H59" s="1248">
        <f>IFERROR(VLOOKUP(C59,'Resultado Septiembre 2023'!$B$1:$M$245,12,0),0)</f>
        <v>288531043</v>
      </c>
    </row>
    <row r="60" spans="1:13">
      <c r="A60">
        <f t="shared" si="0"/>
        <v>-5103003800</v>
      </c>
      <c r="C60" s="1566">
        <v>5103003800</v>
      </c>
      <c r="D60" s="1246" t="s">
        <v>892</v>
      </c>
      <c r="E60" s="1247" t="s">
        <v>906</v>
      </c>
      <c r="F60" s="1247" t="s">
        <v>2234</v>
      </c>
      <c r="G60" s="1248">
        <f>IFERROR(VLOOKUP(C60,'Resultado Septiembre 2024'!$B$2:$M$247,12,0),0)</f>
        <v>0</v>
      </c>
      <c r="H60" s="1248">
        <f>IFERROR(VLOOKUP(C60,'Resultado Septiembre 2023'!$B$1:$M$245,12,0),0)</f>
        <v>949786566</v>
      </c>
    </row>
    <row r="61" spans="1:13">
      <c r="A61">
        <f t="shared" si="0"/>
        <v>-5103003900</v>
      </c>
      <c r="C61" s="1566">
        <v>5103003900</v>
      </c>
      <c r="D61" s="1246" t="s">
        <v>891</v>
      </c>
      <c r="E61" s="1247" t="s">
        <v>906</v>
      </c>
      <c r="F61" s="1247" t="s">
        <v>2234</v>
      </c>
      <c r="G61" s="1248">
        <f>IFERROR(VLOOKUP(C61,'Resultado Septiembre 2024'!$B$2:$M$247,12,0),0)</f>
        <v>0</v>
      </c>
      <c r="H61" s="1248">
        <f>IFERROR(VLOOKUP(C61,'Resultado Septiembre 2023'!$B$1:$M$245,12,0),0)</f>
        <v>134788044</v>
      </c>
    </row>
    <row r="62" spans="1:13">
      <c r="A62">
        <f t="shared" si="0"/>
        <v>-5103004300</v>
      </c>
      <c r="C62" s="1566">
        <v>5103004300</v>
      </c>
      <c r="D62" s="1246" t="s">
        <v>2252</v>
      </c>
      <c r="E62" s="1247" t="s">
        <v>906</v>
      </c>
      <c r="F62" s="1247" t="s">
        <v>2234</v>
      </c>
      <c r="G62" s="1248">
        <f>IFERROR(VLOOKUP(C62,'Resultado Septiembre 2024'!$B$2:$M$247,12,0),0)</f>
        <v>0</v>
      </c>
      <c r="H62" s="1248">
        <f>IFERROR(VLOOKUP(C62,'Resultado Septiembre 2023'!$B$1:$M$245,12,0),0)</f>
        <v>3201885657</v>
      </c>
    </row>
    <row r="63" spans="1:13">
      <c r="A63">
        <f t="shared" si="0"/>
        <v>-5103004700</v>
      </c>
      <c r="C63" s="1566">
        <v>5103004700</v>
      </c>
      <c r="D63" s="1246" t="s">
        <v>889</v>
      </c>
      <c r="E63" s="1247" t="s">
        <v>906</v>
      </c>
      <c r="F63" s="1247" t="s">
        <v>1115</v>
      </c>
      <c r="G63" s="1248">
        <f>IFERROR(VLOOKUP(C63,'Resultado Septiembre 2024'!$B$2:$M$247,12,0),0)</f>
        <v>0</v>
      </c>
      <c r="H63" s="1248">
        <f>IFERROR(VLOOKUP(C63,'Resultado Septiembre 2023'!$B$1:$M$245,12,0),0)</f>
        <v>134553548</v>
      </c>
      <c r="L63" s="1310" t="e">
        <f>+GETPIVOTDATA("Suma de Periodo Actual 09_2023",$J$2)-G288</f>
        <v>#REF!</v>
      </c>
      <c r="M63" s="1310" t="e">
        <f>+GETPIVOTDATA("Suma de Periodo Anterior 09_2022",$J$2)-H288</f>
        <v>#REF!</v>
      </c>
    </row>
    <row r="64" spans="1:13">
      <c r="A64">
        <f t="shared" si="0"/>
        <v>-5103004800</v>
      </c>
      <c r="C64" s="1566">
        <v>5103004800</v>
      </c>
      <c r="D64" s="1246" t="s">
        <v>888</v>
      </c>
      <c r="E64" s="1247" t="s">
        <v>906</v>
      </c>
      <c r="F64" s="1247" t="s">
        <v>1115</v>
      </c>
      <c r="G64" s="1248">
        <f>IFERROR(VLOOKUP(C64,'Resultado Septiembre 2024'!$B$2:$M$247,12,0),0)</f>
        <v>0</v>
      </c>
      <c r="H64" s="1248">
        <f>IFERROR(VLOOKUP(C64,'Resultado Septiembre 2023'!$B$1:$M$245,12,0),0)</f>
        <v>54696793</v>
      </c>
    </row>
    <row r="65" spans="1:8">
      <c r="A65">
        <f t="shared" si="0"/>
        <v>-5103005100</v>
      </c>
      <c r="C65" s="1566">
        <v>5103005100</v>
      </c>
      <c r="D65" s="1246" t="s">
        <v>887</v>
      </c>
      <c r="E65" s="1247" t="s">
        <v>906</v>
      </c>
      <c r="F65" s="1247" t="s">
        <v>1115</v>
      </c>
      <c r="G65" s="1248">
        <f>IFERROR(VLOOKUP(C65,'Resultado Septiembre 2024'!$B$2:$M$247,12,0),0)</f>
        <v>0</v>
      </c>
      <c r="H65" s="1248">
        <f>IFERROR(VLOOKUP(C65,'Resultado Septiembre 2023'!$B$1:$M$245,12,0),0)</f>
        <v>1612179242</v>
      </c>
    </row>
    <row r="66" spans="1:8">
      <c r="A66">
        <f t="shared" si="0"/>
        <v>-5103005300</v>
      </c>
      <c r="C66" s="1566">
        <v>5103005300</v>
      </c>
      <c r="D66" s="1246" t="s">
        <v>886</v>
      </c>
      <c r="E66" s="1247" t="s">
        <v>906</v>
      </c>
      <c r="F66" s="1247" t="s">
        <v>1115</v>
      </c>
      <c r="G66" s="1248">
        <f>IFERROR(VLOOKUP(C66,'Resultado Septiembre 2024'!$B$2:$M$247,12,0),0)</f>
        <v>0</v>
      </c>
      <c r="H66" s="1248">
        <f>IFERROR(VLOOKUP(C66,'Resultado Septiembre 2023'!$B$1:$M$245,12,0),0)</f>
        <v>1373116640</v>
      </c>
    </row>
    <row r="67" spans="1:8">
      <c r="A67">
        <f t="shared" si="0"/>
        <v>-5103005500</v>
      </c>
      <c r="C67" s="1566">
        <v>5103005500</v>
      </c>
      <c r="D67" s="1246" t="s">
        <v>885</v>
      </c>
      <c r="E67" s="1247" t="s">
        <v>906</v>
      </c>
      <c r="F67" s="1247" t="s">
        <v>1115</v>
      </c>
      <c r="G67" s="1248">
        <f>IFERROR(VLOOKUP(C67,'Resultado Septiembre 2024'!$B$2:$M$247,12,0),0)</f>
        <v>0</v>
      </c>
      <c r="H67" s="1248">
        <f>IFERROR(VLOOKUP(C67,'Resultado Septiembre 2023'!$B$1:$M$245,12,0),0)</f>
        <v>4928410722</v>
      </c>
    </row>
    <row r="68" spans="1:8">
      <c r="A68">
        <f t="shared" ref="A68:A131" si="1">+B68-C68</f>
        <v>-5103006000</v>
      </c>
      <c r="C68" s="1566">
        <v>5103006000</v>
      </c>
      <c r="D68" s="1246" t="s">
        <v>884</v>
      </c>
      <c r="E68" s="1247" t="s">
        <v>906</v>
      </c>
      <c r="F68" s="1247" t="s">
        <v>1115</v>
      </c>
      <c r="G68" s="1248">
        <f>IFERROR(VLOOKUP(C68,'Resultado Septiembre 2024'!$B$2:$M$247,12,0),0)</f>
        <v>0</v>
      </c>
      <c r="H68" s="1248">
        <f>IFERROR(VLOOKUP(C68,'Resultado Septiembre 2023'!$B$1:$M$245,12,0),0)</f>
        <v>1272040669</v>
      </c>
    </row>
    <row r="69" spans="1:8">
      <c r="A69">
        <f t="shared" si="1"/>
        <v>-5103006200</v>
      </c>
      <c r="C69" s="1566">
        <v>5103006200</v>
      </c>
      <c r="D69" s="1246" t="s">
        <v>883</v>
      </c>
      <c r="E69" s="1247" t="s">
        <v>906</v>
      </c>
      <c r="F69" s="1247" t="s">
        <v>1115</v>
      </c>
      <c r="G69" s="1248">
        <f>IFERROR(VLOOKUP(C69,'Resultado Septiembre 2024'!$B$2:$M$247,12,0),0)</f>
        <v>0</v>
      </c>
      <c r="H69" s="1248">
        <f>IFERROR(VLOOKUP(C69,'Resultado Septiembre 2023'!$B$1:$M$245,12,0),0)</f>
        <v>549237559</v>
      </c>
    </row>
    <row r="70" spans="1:8">
      <c r="A70">
        <f t="shared" si="1"/>
        <v>-5103007000</v>
      </c>
      <c r="C70" s="1566">
        <v>5103007000</v>
      </c>
      <c r="D70" s="1246" t="s">
        <v>882</v>
      </c>
      <c r="E70" s="1247" t="s">
        <v>906</v>
      </c>
      <c r="F70" s="1247" t="s">
        <v>1121</v>
      </c>
      <c r="G70" s="1248">
        <f>IFERROR(VLOOKUP(C70,'Resultado Septiembre 2024'!$B$2:$M$247,12,0),0)</f>
        <v>0</v>
      </c>
      <c r="H70" s="1248">
        <f>IFERROR(VLOOKUP(C70,'Resultado Septiembre 2023'!$B$1:$M$245,12,0),0)</f>
        <v>0</v>
      </c>
    </row>
    <row r="71" spans="1:8">
      <c r="A71">
        <f t="shared" si="1"/>
        <v>-5103007001</v>
      </c>
      <c r="C71" s="1566">
        <v>5103007001</v>
      </c>
      <c r="D71" s="1246" t="s">
        <v>881</v>
      </c>
      <c r="E71" s="1247" t="s">
        <v>906</v>
      </c>
      <c r="F71" s="1247" t="s">
        <v>1121</v>
      </c>
      <c r="G71" s="1248">
        <f>IFERROR(VLOOKUP(C71,'Resultado Septiembre 2024'!$B$2:$M$247,12,0),0)</f>
        <v>0</v>
      </c>
      <c r="H71" s="1248">
        <f>IFERROR(VLOOKUP(C71,'Resultado Septiembre 2023'!$B$1:$M$245,12,0),0)</f>
        <v>28890771</v>
      </c>
    </row>
    <row r="72" spans="1:8">
      <c r="A72">
        <f t="shared" si="1"/>
        <v>-5103007300</v>
      </c>
      <c r="C72" s="1566">
        <v>5103007300</v>
      </c>
      <c r="D72" s="1246" t="s">
        <v>880</v>
      </c>
      <c r="E72" s="1247" t="s">
        <v>906</v>
      </c>
      <c r="F72" s="1247" t="s">
        <v>1121</v>
      </c>
      <c r="G72" s="1248">
        <f>IFERROR(VLOOKUP(C72,'Resultado Septiembre 2024'!$B$2:$M$247,12,0),0)</f>
        <v>0</v>
      </c>
      <c r="H72" s="1248">
        <f>IFERROR(VLOOKUP(C72,'Resultado Septiembre 2023'!$B$1:$M$245,12,0),0)</f>
        <v>0</v>
      </c>
    </row>
    <row r="73" spans="1:8">
      <c r="A73">
        <f t="shared" si="1"/>
        <v>-5103007500</v>
      </c>
      <c r="C73" s="1566">
        <v>5103007500</v>
      </c>
      <c r="D73" s="1246" t="s">
        <v>879</v>
      </c>
      <c r="E73" s="1247" t="s">
        <v>906</v>
      </c>
      <c r="F73" s="1247" t="s">
        <v>2237</v>
      </c>
      <c r="G73" s="1248">
        <f>IFERROR(VLOOKUP(C73,'Resultado Septiembre 2024'!$B$2:$M$247,12,0),0)</f>
        <v>0</v>
      </c>
      <c r="H73" s="1248">
        <f>IFERROR(VLOOKUP(C73,'Resultado Septiembre 2023'!$B$1:$M$245,12,0),0)</f>
        <v>5681973621</v>
      </c>
    </row>
    <row r="74" spans="1:8">
      <c r="A74">
        <f t="shared" si="1"/>
        <v>-5104000701</v>
      </c>
      <c r="C74" s="1566">
        <v>5104000701</v>
      </c>
      <c r="D74" s="1246" t="s">
        <v>1979</v>
      </c>
      <c r="E74" s="1247" t="s">
        <v>906</v>
      </c>
      <c r="F74" s="1247" t="s">
        <v>1117</v>
      </c>
      <c r="G74" s="1248">
        <f>IFERROR(VLOOKUP(C74,'Resultado Septiembre 2024'!$B$2:$M$247,12,0),0)</f>
        <v>0</v>
      </c>
      <c r="H74" s="1248">
        <f>IFERROR(VLOOKUP(C74,'Resultado Septiembre 2023'!$B$1:$M$245,12,0),0)</f>
        <v>0</v>
      </c>
    </row>
    <row r="75" spans="1:8">
      <c r="A75">
        <f t="shared" si="1"/>
        <v>-5104000100</v>
      </c>
      <c r="C75" s="1569">
        <v>5104000100</v>
      </c>
      <c r="D75" s="1250" t="s">
        <v>2253</v>
      </c>
      <c r="E75" s="1247" t="s">
        <v>906</v>
      </c>
      <c r="F75" s="1247" t="s">
        <v>1117</v>
      </c>
      <c r="G75" s="1248">
        <f>IFERROR(VLOOKUP(C75,'Resultado Septiembre 2024'!$B$2:$M$247,12,0),0)</f>
        <v>0</v>
      </c>
      <c r="H75" s="1248">
        <f>IFERROR(VLOOKUP(C75,'Resultado Septiembre 2023'!$B$1:$M$245,12,0),0)</f>
        <v>0</v>
      </c>
    </row>
    <row r="76" spans="1:8">
      <c r="A76">
        <f t="shared" si="1"/>
        <v>-5104000200</v>
      </c>
      <c r="C76" s="1566">
        <v>5104000200</v>
      </c>
      <c r="D76" s="1246" t="s">
        <v>878</v>
      </c>
      <c r="E76" s="1247" t="s">
        <v>906</v>
      </c>
      <c r="F76" s="1247" t="s">
        <v>1117</v>
      </c>
      <c r="G76" s="1248">
        <f>IFERROR(VLOOKUP(C76,'Resultado Septiembre 2024'!$B$2:$M$247,12,0),0)</f>
        <v>0</v>
      </c>
      <c r="H76" s="1248">
        <f>IFERROR(VLOOKUP(C76,'Resultado Septiembre 2023'!$B$1:$M$245,12,0),0)</f>
        <v>652016803</v>
      </c>
    </row>
    <row r="77" spans="1:8">
      <c r="A77">
        <f t="shared" si="1"/>
        <v>-5104000300</v>
      </c>
      <c r="C77" s="1569">
        <v>5104000300</v>
      </c>
      <c r="D77" s="1250" t="s">
        <v>904</v>
      </c>
      <c r="E77" s="1247" t="s">
        <v>906</v>
      </c>
      <c r="F77" s="1247" t="s">
        <v>1117</v>
      </c>
      <c r="G77" s="1248">
        <f>IFERROR(VLOOKUP(C77,'Resultado Septiembre 2024'!$B$2:$M$247,12,0),0)</f>
        <v>0</v>
      </c>
      <c r="H77" s="1248">
        <f>IFERROR(VLOOKUP(C77,'Resultado Septiembre 2023'!$B$1:$M$245,12,0),0)</f>
        <v>1155840</v>
      </c>
    </row>
    <row r="78" spans="1:8">
      <c r="A78">
        <f t="shared" si="1"/>
        <v>-5104000500</v>
      </c>
      <c r="C78" s="1566">
        <v>5104000500</v>
      </c>
      <c r="D78" s="1246" t="s">
        <v>877</v>
      </c>
      <c r="E78" s="1247" t="s">
        <v>906</v>
      </c>
      <c r="F78" s="1247" t="s">
        <v>1117</v>
      </c>
      <c r="G78" s="1248">
        <f>IFERROR(VLOOKUP(C78,'Resultado Septiembre 2024'!$B$2:$M$247,12,0),0)</f>
        <v>0</v>
      </c>
      <c r="H78" s="1248">
        <f>IFERROR(VLOOKUP(C78,'Resultado Septiembre 2023'!$B$1:$M$245,12,0),0)</f>
        <v>857895546</v>
      </c>
    </row>
    <row r="79" spans="1:8">
      <c r="A79">
        <f t="shared" si="1"/>
        <v>-5104000600</v>
      </c>
      <c r="C79" s="1566">
        <v>5104000600</v>
      </c>
      <c r="D79" s="1246" t="s">
        <v>876</v>
      </c>
      <c r="E79" s="1247" t="s">
        <v>906</v>
      </c>
      <c r="F79" s="1247" t="s">
        <v>1117</v>
      </c>
      <c r="G79" s="1248">
        <f>IFERROR(VLOOKUP(C79,'Resultado Septiembre 2024'!$B$2:$M$247,12,0),0)</f>
        <v>0</v>
      </c>
      <c r="H79" s="1248">
        <f>IFERROR(VLOOKUP(C79,'Resultado Septiembre 2023'!$B$1:$M$245,12,0),0)</f>
        <v>43049765</v>
      </c>
    </row>
    <row r="80" spans="1:8">
      <c r="A80">
        <f t="shared" si="1"/>
        <v>-5104000700</v>
      </c>
      <c r="C80" s="1566">
        <v>5104000700</v>
      </c>
      <c r="D80" s="1246" t="s">
        <v>875</v>
      </c>
      <c r="E80" s="1247" t="s">
        <v>906</v>
      </c>
      <c r="F80" s="1247" t="s">
        <v>1117</v>
      </c>
      <c r="G80" s="1248">
        <f>IFERROR(VLOOKUP(C80,'Resultado Septiembre 2024'!$B$2:$M$247,12,0),0)</f>
        <v>0</v>
      </c>
      <c r="H80" s="1248">
        <f>IFERROR(VLOOKUP(C80,'Resultado Septiembre 2023'!$B$1:$M$245,12,0),0)</f>
        <v>2016829217</v>
      </c>
    </row>
    <row r="81" spans="1:18">
      <c r="A81">
        <f t="shared" si="1"/>
        <v>-5104000900</v>
      </c>
      <c r="C81" s="1566">
        <v>5104000900</v>
      </c>
      <c r="D81" s="1246" t="s">
        <v>874</v>
      </c>
      <c r="E81" s="1247" t="s">
        <v>906</v>
      </c>
      <c r="F81" s="1247" t="s">
        <v>1117</v>
      </c>
      <c r="G81" s="1248">
        <f>IFERROR(VLOOKUP(C81,'Resultado Septiembre 2024'!$B$2:$M$247,12,0),0)</f>
        <v>0</v>
      </c>
      <c r="H81" s="1248">
        <f>IFERROR(VLOOKUP(C81,'Resultado Septiembre 2023'!$B$1:$M$245,12,0),0)</f>
        <v>6183945857</v>
      </c>
    </row>
    <row r="82" spans="1:18">
      <c r="A82">
        <f t="shared" si="1"/>
        <v>-5104000901</v>
      </c>
      <c r="C82" s="1566">
        <v>5104000901</v>
      </c>
      <c r="D82" s="1246" t="s">
        <v>2149</v>
      </c>
      <c r="E82" s="1247" t="s">
        <v>906</v>
      </c>
      <c r="F82" s="1247" t="s">
        <v>1117</v>
      </c>
      <c r="G82" s="1248">
        <f>IFERROR(VLOOKUP(C82,'Resultado Septiembre 2024'!$B$2:$M$247,12,0),0)</f>
        <v>0</v>
      </c>
      <c r="H82" s="1248">
        <f>IFERROR(VLOOKUP(C82,'Resultado Septiembre 2023'!$B$1:$M$245,12,0),0)</f>
        <v>178825</v>
      </c>
    </row>
    <row r="83" spans="1:18">
      <c r="A83">
        <f t="shared" si="1"/>
        <v>-5104001000</v>
      </c>
      <c r="C83" s="1566">
        <v>5104001000</v>
      </c>
      <c r="D83" s="1246" t="s">
        <v>835</v>
      </c>
      <c r="E83" s="1247" t="s">
        <v>906</v>
      </c>
      <c r="F83" s="1247" t="s">
        <v>1117</v>
      </c>
      <c r="G83" s="1248">
        <f>IFERROR(VLOOKUP(C83,'Resultado Septiembre 2024'!$B$2:$M$247,12,0),0)</f>
        <v>0</v>
      </c>
      <c r="H83" s="1248">
        <f>IFERROR(VLOOKUP(C83,'Resultado Septiembre 2023'!$B$1:$M$245,12,0),0)</f>
        <v>-1610118447</v>
      </c>
    </row>
    <row r="84" spans="1:18">
      <c r="A84">
        <f t="shared" si="1"/>
        <v>-5105000100</v>
      </c>
      <c r="C84" s="1566">
        <v>5105000100</v>
      </c>
      <c r="D84" s="1246" t="s">
        <v>873</v>
      </c>
      <c r="E84" s="1247" t="s">
        <v>906</v>
      </c>
      <c r="F84" s="1247" t="s">
        <v>2239</v>
      </c>
      <c r="G84" s="1248">
        <f>IFERROR(VLOOKUP(C84,'Resultado Septiembre 2024'!$B$2:$M$247,12,0),0)</f>
        <v>0</v>
      </c>
      <c r="H84" s="1248">
        <f>IFERROR(VLOOKUP(C84,'Resultado Septiembre 2023'!$B$1:$M$245,12,0),0)</f>
        <v>3187512238</v>
      </c>
    </row>
    <row r="85" spans="1:18">
      <c r="A85">
        <f t="shared" si="1"/>
        <v>-5105000300</v>
      </c>
      <c r="C85" s="1566">
        <v>5105000300</v>
      </c>
      <c r="D85" s="1246" t="s">
        <v>838</v>
      </c>
      <c r="E85" s="1247" t="s">
        <v>906</v>
      </c>
      <c r="F85" s="1247" t="s">
        <v>2239</v>
      </c>
      <c r="G85" s="1248">
        <f>IFERROR(VLOOKUP(C85,'Resultado Septiembre 2024'!$B$2:$M$247,12,0),0)</f>
        <v>0</v>
      </c>
      <c r="H85" s="1248">
        <f>IFERROR(VLOOKUP(C85,'Resultado Septiembre 2023'!$B$1:$M$245,12,0),0)</f>
        <v>69335476</v>
      </c>
      <c r="J85" t="s">
        <v>1332</v>
      </c>
      <c r="K85" t="s">
        <v>2224</v>
      </c>
      <c r="L85" t="s">
        <v>2489</v>
      </c>
      <c r="M85" t="s">
        <v>2490</v>
      </c>
    </row>
    <row r="86" spans="1:18">
      <c r="A86">
        <f t="shared" si="1"/>
        <v>-5105000400</v>
      </c>
      <c r="C86" s="1566">
        <v>5105000400</v>
      </c>
      <c r="D86" s="1246" t="s">
        <v>872</v>
      </c>
      <c r="E86" s="1247" t="s">
        <v>906</v>
      </c>
      <c r="F86" s="1247" t="s">
        <v>2239</v>
      </c>
      <c r="G86" s="1248">
        <f>IFERROR(VLOOKUP(C86,'Resultado Septiembre 2024'!$B$2:$M$247,12,0),0)</f>
        <v>0</v>
      </c>
      <c r="H86" s="1248">
        <f>IFERROR(VLOOKUP(C86,'Resultado Septiembre 2023'!$B$1:$M$245,12,0),0)</f>
        <v>1821944741</v>
      </c>
      <c r="J86" t="s">
        <v>769</v>
      </c>
      <c r="K86" t="s">
        <v>2225</v>
      </c>
      <c r="L86">
        <v>-255428384761</v>
      </c>
      <c r="M86">
        <v>-232212125001</v>
      </c>
      <c r="O86" s="1589">
        <f>-ROUND(L86/1000,0)</f>
        <v>255428385</v>
      </c>
      <c r="P86" s="1589">
        <f>-ROUND(M86/1000,0)</f>
        <v>232212125</v>
      </c>
    </row>
    <row r="87" spans="1:18">
      <c r="A87">
        <f t="shared" si="1"/>
        <v>-5105000500</v>
      </c>
      <c r="C87" s="1566">
        <v>5105000500</v>
      </c>
      <c r="D87" s="1246" t="s">
        <v>871</v>
      </c>
      <c r="E87" s="1247" t="s">
        <v>906</v>
      </c>
      <c r="F87" s="1247" t="s">
        <v>2239</v>
      </c>
      <c r="G87" s="1248">
        <f>IFERROR(VLOOKUP(C87,'Resultado Septiembre 2024'!$B$2:$M$247,12,0),0)</f>
        <v>0</v>
      </c>
      <c r="H87" s="1248">
        <f>IFERROR(VLOOKUP(C87,'Resultado Septiembre 2023'!$B$1:$M$245,12,0),0)</f>
        <v>652869893</v>
      </c>
      <c r="K87" t="s">
        <v>2226</v>
      </c>
      <c r="L87">
        <v>-287345488772</v>
      </c>
      <c r="M87">
        <v>-284453055727</v>
      </c>
      <c r="O87" s="1589">
        <f t="shared" ref="O87:O145" si="2">-ROUND(L87/1000,0)</f>
        <v>287345489</v>
      </c>
      <c r="P87" s="1589">
        <f t="shared" ref="P87:P145" si="3">-ROUND(M87/1000,0)</f>
        <v>284453056</v>
      </c>
    </row>
    <row r="88" spans="1:18">
      <c r="A88">
        <f t="shared" si="1"/>
        <v>-5105000700</v>
      </c>
      <c r="C88" s="1566">
        <v>5105000700</v>
      </c>
      <c r="D88" s="1246" t="s">
        <v>870</v>
      </c>
      <c r="E88" s="1247" t="s">
        <v>906</v>
      </c>
      <c r="F88" s="1247" t="s">
        <v>2239</v>
      </c>
      <c r="G88" s="1248">
        <f>IFERROR(VLOOKUP(C88,'Resultado Septiembre 2024'!$B$2:$M$247,12,0),0)</f>
        <v>0</v>
      </c>
      <c r="H88" s="1248">
        <f>IFERROR(VLOOKUP(C88,'Resultado Septiembre 2023'!$B$1:$M$245,12,0),0)</f>
        <v>312536422</v>
      </c>
      <c r="K88" t="s">
        <v>2228</v>
      </c>
      <c r="L88">
        <v>-18575556991</v>
      </c>
      <c r="M88">
        <v>-16070191976</v>
      </c>
      <c r="O88" s="1589">
        <f t="shared" si="2"/>
        <v>18575557</v>
      </c>
      <c r="P88" s="1589">
        <f t="shared" si="3"/>
        <v>16070192</v>
      </c>
    </row>
    <row r="89" spans="1:18">
      <c r="A89">
        <f t="shared" si="1"/>
        <v>-5105000900</v>
      </c>
      <c r="C89" s="1566">
        <v>5105000900</v>
      </c>
      <c r="D89" s="1246" t="s">
        <v>869</v>
      </c>
      <c r="E89" s="1247" t="s">
        <v>906</v>
      </c>
      <c r="F89" s="1247" t="s">
        <v>2239</v>
      </c>
      <c r="G89" s="1248">
        <f>IFERROR(VLOOKUP(C89,'Resultado Septiembre 2024'!$B$2:$M$247,12,0),0)</f>
        <v>0</v>
      </c>
      <c r="H89" s="1248">
        <f>IFERROR(VLOOKUP(C89,'Resultado Septiembre 2023'!$B$1:$M$245,12,0),0)</f>
        <v>1604437234</v>
      </c>
      <c r="K89" t="s">
        <v>2229</v>
      </c>
      <c r="L89">
        <v>-79536455443</v>
      </c>
      <c r="M89">
        <v>-76767173040</v>
      </c>
      <c r="O89" s="1589">
        <f t="shared" si="2"/>
        <v>79536455</v>
      </c>
      <c r="P89" s="1589">
        <f t="shared" si="3"/>
        <v>76767173</v>
      </c>
    </row>
    <row r="90" spans="1:18">
      <c r="A90">
        <f t="shared" si="1"/>
        <v>-5105001000</v>
      </c>
      <c r="C90" s="1566">
        <v>5105001000</v>
      </c>
      <c r="D90" s="1246" t="s">
        <v>2254</v>
      </c>
      <c r="E90" s="1247" t="s">
        <v>906</v>
      </c>
      <c r="F90" s="1247" t="s">
        <v>2239</v>
      </c>
      <c r="G90" s="1248">
        <f>IFERROR(VLOOKUP(C90,'Resultado Septiembre 2024'!$B$2:$M$247,12,0),0)</f>
        <v>0</v>
      </c>
      <c r="H90" s="1248">
        <f>IFERROR(VLOOKUP(C90,'Resultado Septiembre 2023'!$B$1:$M$245,12,0),0)</f>
        <v>0</v>
      </c>
      <c r="J90" t="s">
        <v>2230</v>
      </c>
      <c r="L90">
        <v>-640885885967</v>
      </c>
      <c r="M90">
        <v>-609502545744</v>
      </c>
      <c r="O90" s="1590">
        <f t="shared" si="2"/>
        <v>640885886</v>
      </c>
      <c r="P90" s="1590">
        <f t="shared" si="3"/>
        <v>609502546</v>
      </c>
    </row>
    <row r="91" spans="1:18">
      <c r="A91">
        <f t="shared" si="1"/>
        <v>-5105001100</v>
      </c>
      <c r="C91" s="1566">
        <v>5105001100</v>
      </c>
      <c r="D91" s="1246" t="s">
        <v>868</v>
      </c>
      <c r="E91" s="1247" t="s">
        <v>906</v>
      </c>
      <c r="F91" s="1247" t="s">
        <v>2239</v>
      </c>
      <c r="G91" s="1248">
        <f>IFERROR(VLOOKUP(C91,'Resultado Septiembre 2024'!$B$2:$M$247,12,0),0)</f>
        <v>0</v>
      </c>
      <c r="H91" s="1248">
        <f>IFERROR(VLOOKUP(C91,'Resultado Septiembre 2023'!$B$1:$M$245,12,0),0)</f>
        <v>285244780</v>
      </c>
      <c r="J91" t="s">
        <v>808</v>
      </c>
      <c r="K91" t="s">
        <v>1376</v>
      </c>
      <c r="L91">
        <v>47062785978</v>
      </c>
      <c r="M91">
        <v>41648429508</v>
      </c>
      <c r="O91" s="1589">
        <f t="shared" si="2"/>
        <v>-47062786</v>
      </c>
      <c r="P91" s="1589">
        <f t="shared" si="3"/>
        <v>-41648430</v>
      </c>
    </row>
    <row r="92" spans="1:18">
      <c r="A92">
        <f t="shared" si="1"/>
        <v>-5105001101</v>
      </c>
      <c r="C92" s="1566">
        <v>5105001101</v>
      </c>
      <c r="D92" s="1246" t="s">
        <v>867</v>
      </c>
      <c r="E92" s="1247" t="s">
        <v>906</v>
      </c>
      <c r="F92" s="1247" t="s">
        <v>2239</v>
      </c>
      <c r="G92" s="1248">
        <f>IFERROR(VLOOKUP(C92,'Resultado Septiembre 2024'!$B$2:$M$247,12,0),0)</f>
        <v>0</v>
      </c>
      <c r="H92" s="1248">
        <f>IFERROR(VLOOKUP(C92,'Resultado Septiembre 2023'!$B$1:$M$245,12,0),0)</f>
        <v>0</v>
      </c>
      <c r="K92" t="s">
        <v>1377</v>
      </c>
      <c r="L92">
        <v>23061171899</v>
      </c>
      <c r="M92">
        <v>19735621816</v>
      </c>
      <c r="O92" s="1589">
        <f t="shared" si="2"/>
        <v>-23061172</v>
      </c>
      <c r="P92" s="1589">
        <f t="shared" si="3"/>
        <v>-19735622</v>
      </c>
    </row>
    <row r="93" spans="1:18">
      <c r="A93">
        <f t="shared" si="1"/>
        <v>-5105001300</v>
      </c>
      <c r="C93" s="1566">
        <v>5105001300</v>
      </c>
      <c r="D93" s="1246" t="s">
        <v>866</v>
      </c>
      <c r="E93" s="1247" t="s">
        <v>906</v>
      </c>
      <c r="F93" s="1247" t="s">
        <v>2239</v>
      </c>
      <c r="G93" s="1248">
        <f>IFERROR(VLOOKUP(C93,'Resultado Septiembre 2024'!$B$2:$M$247,12,0),0)</f>
        <v>0</v>
      </c>
      <c r="H93" s="1248">
        <f>IFERROR(VLOOKUP(C93,'Resultado Septiembre 2023'!$B$1:$M$245,12,0),0)</f>
        <v>1324293595</v>
      </c>
      <c r="K93" t="s">
        <v>1378</v>
      </c>
      <c r="L93">
        <v>3473030832</v>
      </c>
      <c r="M93">
        <v>2557667498</v>
      </c>
      <c r="O93" s="1589">
        <f t="shared" si="2"/>
        <v>-3473031</v>
      </c>
      <c r="P93" s="1589">
        <f t="shared" si="3"/>
        <v>-2557667</v>
      </c>
    </row>
    <row r="94" spans="1:18">
      <c r="A94">
        <f t="shared" si="1"/>
        <v>-5105001500</v>
      </c>
      <c r="C94" s="1566">
        <v>5105001500</v>
      </c>
      <c r="D94" s="1246" t="s">
        <v>865</v>
      </c>
      <c r="E94" s="1247" t="s">
        <v>906</v>
      </c>
      <c r="F94" s="1247" t="s">
        <v>2239</v>
      </c>
      <c r="G94" s="1248">
        <f>IFERROR(VLOOKUP(C94,'Resultado Septiembre 2024'!$B$2:$M$247,12,0),0)</f>
        <v>0</v>
      </c>
      <c r="H94" s="1248">
        <f>IFERROR(VLOOKUP(C94,'Resultado Septiembre 2023'!$B$1:$M$245,12,0),0)</f>
        <v>744600476</v>
      </c>
      <c r="K94" t="s">
        <v>1379</v>
      </c>
      <c r="L94">
        <v>3156776919</v>
      </c>
      <c r="M94">
        <v>2638899421</v>
      </c>
      <c r="O94" s="1589">
        <f t="shared" si="2"/>
        <v>-3156777</v>
      </c>
      <c r="P94" s="1589">
        <f t="shared" si="3"/>
        <v>-2638899</v>
      </c>
    </row>
    <row r="95" spans="1:18">
      <c r="A95">
        <f t="shared" si="1"/>
        <v>-5105001700</v>
      </c>
      <c r="C95" s="1566">
        <v>5105001700</v>
      </c>
      <c r="D95" s="1246" t="s">
        <v>864</v>
      </c>
      <c r="E95" s="1247" t="s">
        <v>906</v>
      </c>
      <c r="F95" s="1247" t="s">
        <v>2239</v>
      </c>
      <c r="G95" s="1248">
        <f>IFERROR(VLOOKUP(C95,'Resultado Septiembre 2024'!$B$2:$M$247,12,0),0)</f>
        <v>0</v>
      </c>
      <c r="H95" s="1248">
        <f>IFERROR(VLOOKUP(C95,'Resultado Septiembre 2023'!$B$1:$M$245,12,0),0)</f>
        <v>313117044</v>
      </c>
      <c r="J95" t="s">
        <v>2231</v>
      </c>
      <c r="L95">
        <v>76753765628</v>
      </c>
      <c r="M95">
        <v>66580618243</v>
      </c>
      <c r="O95" s="1590">
        <f t="shared" si="2"/>
        <v>-76753766</v>
      </c>
      <c r="P95" s="1590">
        <f t="shared" si="3"/>
        <v>-66580618</v>
      </c>
    </row>
    <row r="96" spans="1:18">
      <c r="A96">
        <f t="shared" si="1"/>
        <v>-5105002000</v>
      </c>
      <c r="C96" s="1566">
        <v>5105002000</v>
      </c>
      <c r="D96" s="1246" t="s">
        <v>2255</v>
      </c>
      <c r="E96" s="1247" t="s">
        <v>906</v>
      </c>
      <c r="F96" s="1247" t="s">
        <v>2239</v>
      </c>
      <c r="G96" s="1248">
        <f>IFERROR(VLOOKUP(C96,'Resultado Septiembre 2024'!$B$2:$M$247,12,0),0)</f>
        <v>0</v>
      </c>
      <c r="H96" s="1248">
        <f>IFERROR(VLOOKUP(C96,'Resultado Septiembre 2023'!$B$1:$M$245,12,0),0)</f>
        <v>0</v>
      </c>
      <c r="J96" t="s">
        <v>906</v>
      </c>
      <c r="K96" t="s">
        <v>2232</v>
      </c>
      <c r="L96">
        <v>10933425705</v>
      </c>
      <c r="M96">
        <v>10226782354</v>
      </c>
      <c r="O96" s="1589">
        <f t="shared" si="2"/>
        <v>-10933426</v>
      </c>
      <c r="P96" s="1589">
        <f t="shared" si="3"/>
        <v>-10226782</v>
      </c>
      <c r="R96" t="s">
        <v>2232</v>
      </c>
    </row>
    <row r="97" spans="1:18">
      <c r="A97">
        <f t="shared" si="1"/>
        <v>-5106000100</v>
      </c>
      <c r="C97" s="1566">
        <v>5106000100</v>
      </c>
      <c r="D97" s="1246" t="s">
        <v>792</v>
      </c>
      <c r="E97" s="1247" t="s">
        <v>794</v>
      </c>
      <c r="F97" s="1247">
        <v>0</v>
      </c>
      <c r="G97" s="1248">
        <f>IFERROR(VLOOKUP(C97,'Resultado Septiembre 2024'!$B$2:$M$247,12,0),0)</f>
        <v>0</v>
      </c>
      <c r="H97" s="1248">
        <f>IFERROR(VLOOKUP(C97,'Resultado Septiembre 2023'!$B$1:$M$245,12,0),0)</f>
        <v>24251976143</v>
      </c>
      <c r="K97" t="s">
        <v>1115</v>
      </c>
      <c r="L97">
        <v>19363974306</v>
      </c>
      <c r="M97">
        <v>13457846435</v>
      </c>
      <c r="O97" s="1589">
        <f t="shared" si="2"/>
        <v>-19363974</v>
      </c>
      <c r="P97" s="1589">
        <f t="shared" si="3"/>
        <v>-13457846</v>
      </c>
      <c r="R97" t="s">
        <v>1115</v>
      </c>
    </row>
    <row r="98" spans="1:18">
      <c r="A98">
        <f t="shared" si="1"/>
        <v>-5106000200</v>
      </c>
      <c r="C98" s="1566">
        <v>5106000200</v>
      </c>
      <c r="D98" s="1246" t="s">
        <v>863</v>
      </c>
      <c r="E98" s="1247" t="s">
        <v>906</v>
      </c>
      <c r="F98" s="1247" t="s">
        <v>1121</v>
      </c>
      <c r="G98" s="1248">
        <f>IFERROR(VLOOKUP(C98,'Resultado Septiembre 2024'!$B$2:$M$247,12,0),0)</f>
        <v>0</v>
      </c>
      <c r="H98" s="1248">
        <f>IFERROR(VLOOKUP(C98,'Resultado Septiembre 2023'!$B$1:$M$245,12,0),0)</f>
        <v>429271664</v>
      </c>
      <c r="K98" t="s">
        <v>2233</v>
      </c>
      <c r="L98">
        <v>8924005995</v>
      </c>
      <c r="M98">
        <v>6632115306</v>
      </c>
      <c r="O98" s="1589">
        <f t="shared" si="2"/>
        <v>-8924006</v>
      </c>
      <c r="P98" s="1589">
        <f t="shared" si="3"/>
        <v>-6632115</v>
      </c>
      <c r="R98" t="s">
        <v>2233</v>
      </c>
    </row>
    <row r="99" spans="1:18">
      <c r="A99">
        <f t="shared" si="1"/>
        <v>-5111001000</v>
      </c>
      <c r="C99" s="1566">
        <v>5111001000</v>
      </c>
      <c r="D99" s="1246" t="s">
        <v>2256</v>
      </c>
      <c r="E99" s="1247" t="s">
        <v>906</v>
      </c>
      <c r="F99" s="1247" t="s">
        <v>1121</v>
      </c>
      <c r="G99" s="1248">
        <f>IFERROR(VLOOKUP(C99,'Resultado Septiembre 2024'!$B$2:$M$247,12,0),0)</f>
        <v>0</v>
      </c>
      <c r="H99" s="1248">
        <f>IFERROR(VLOOKUP(C99,'Resultado Septiembre 2023'!$B$1:$M$245,12,0),0)</f>
        <v>0</v>
      </c>
      <c r="K99" t="s">
        <v>2234</v>
      </c>
      <c r="L99">
        <v>17409900387</v>
      </c>
      <c r="M99">
        <v>13549822259</v>
      </c>
      <c r="O99" s="1589">
        <f t="shared" si="2"/>
        <v>-17409900</v>
      </c>
      <c r="P99" s="1589">
        <f t="shared" si="3"/>
        <v>-13549822</v>
      </c>
      <c r="R99" t="s">
        <v>2234</v>
      </c>
    </row>
    <row r="100" spans="1:18">
      <c r="A100">
        <f t="shared" si="1"/>
        <v>-5107000100</v>
      </c>
      <c r="C100" s="1566">
        <v>5107000100</v>
      </c>
      <c r="D100" s="1246" t="s">
        <v>862</v>
      </c>
      <c r="E100" s="1247" t="s">
        <v>906</v>
      </c>
      <c r="F100" s="1247" t="s">
        <v>1112</v>
      </c>
      <c r="G100" s="1248">
        <f>IFERROR(VLOOKUP(C100,'Resultado Septiembre 2024'!$B$2:$M$247,12,0),0)</f>
        <v>0</v>
      </c>
      <c r="H100" s="1248">
        <f>IFERROR(VLOOKUP(C100,'Resultado Septiembre 2023'!$B$1:$M$245,12,0),0)</f>
        <v>3031274124</v>
      </c>
      <c r="K100" t="s">
        <v>2235</v>
      </c>
      <c r="L100">
        <v>33466419548</v>
      </c>
      <c r="M100">
        <v>30458445352</v>
      </c>
      <c r="O100" s="1589">
        <f t="shared" si="2"/>
        <v>-33466420</v>
      </c>
      <c r="P100" s="1589">
        <f t="shared" si="3"/>
        <v>-30458445</v>
      </c>
      <c r="R100" t="s">
        <v>2235</v>
      </c>
    </row>
    <row r="101" spans="1:18">
      <c r="A101">
        <f t="shared" si="1"/>
        <v>-5107000300</v>
      </c>
      <c r="C101" s="1566">
        <v>5107000300</v>
      </c>
      <c r="D101" s="1246" t="s">
        <v>861</v>
      </c>
      <c r="E101" s="1247" t="s">
        <v>906</v>
      </c>
      <c r="F101" s="1247" t="s">
        <v>1112</v>
      </c>
      <c r="G101" s="1248">
        <f>IFERROR(VLOOKUP(C101,'Resultado Septiembre 2024'!$B$2:$M$247,12,0),0)</f>
        <v>0</v>
      </c>
      <c r="H101" s="1248">
        <f>IFERROR(VLOOKUP(C101,'Resultado Septiembre 2023'!$B$1:$M$245,12,0),0)</f>
        <v>6412132931</v>
      </c>
      <c r="K101" t="s">
        <v>2236</v>
      </c>
      <c r="L101">
        <v>0</v>
      </c>
      <c r="M101">
        <v>7558763835</v>
      </c>
      <c r="O101" s="1589">
        <f t="shared" si="2"/>
        <v>0</v>
      </c>
      <c r="P101" s="1589">
        <f t="shared" si="3"/>
        <v>-7558764</v>
      </c>
      <c r="R101" t="s">
        <v>2236</v>
      </c>
    </row>
    <row r="102" spans="1:18">
      <c r="A102">
        <f t="shared" si="1"/>
        <v>-5107000400</v>
      </c>
      <c r="C102" s="1566">
        <v>5107000400</v>
      </c>
      <c r="D102" s="1246" t="s">
        <v>2257</v>
      </c>
      <c r="E102" s="1247" t="s">
        <v>906</v>
      </c>
      <c r="F102" s="1247" t="s">
        <v>2233</v>
      </c>
      <c r="G102" s="1248">
        <f>IFERROR(VLOOKUP(C102,'Resultado Septiembre 2024'!$B$2:$M$247,12,0),0)</f>
        <v>0</v>
      </c>
      <c r="H102" s="1248">
        <f>IFERROR(VLOOKUP(C102,'Resultado Septiembre 2023'!$B$1:$M$245,12,0),0)</f>
        <v>0</v>
      </c>
      <c r="K102" t="s">
        <v>1121</v>
      </c>
      <c r="L102">
        <v>1426803493</v>
      </c>
      <c r="M102">
        <v>19767442640</v>
      </c>
      <c r="O102" s="1589">
        <f t="shared" si="2"/>
        <v>-1426803</v>
      </c>
      <c r="P102" s="1589">
        <f t="shared" si="3"/>
        <v>-19767443</v>
      </c>
      <c r="R102" t="s">
        <v>1121</v>
      </c>
    </row>
    <row r="103" spans="1:18">
      <c r="A103">
        <f t="shared" si="1"/>
        <v>-5107000500</v>
      </c>
      <c r="C103" s="1566">
        <v>5107000500</v>
      </c>
      <c r="D103" s="1246" t="s">
        <v>2258</v>
      </c>
      <c r="E103" s="1247" t="s">
        <v>906</v>
      </c>
      <c r="F103" s="1247" t="s">
        <v>2236</v>
      </c>
      <c r="G103" s="1248">
        <f>IFERROR(VLOOKUP(C103,'Resultado Septiembre 2024'!$B$2:$M$247,12,0),0)</f>
        <v>0</v>
      </c>
      <c r="H103" s="1248">
        <f>IFERROR(VLOOKUP(C103,'Resultado Septiembre 2023'!$B$1:$M$245,12,0),0)</f>
        <v>0</v>
      </c>
      <c r="K103" t="s">
        <v>2237</v>
      </c>
      <c r="L103">
        <v>7903742444</v>
      </c>
      <c r="M103">
        <v>6834463099</v>
      </c>
      <c r="O103" s="1589">
        <f t="shared" si="2"/>
        <v>-7903742</v>
      </c>
      <c r="P103" s="1589">
        <f t="shared" si="3"/>
        <v>-6834463</v>
      </c>
      <c r="R103" t="s">
        <v>2237</v>
      </c>
    </row>
    <row r="104" spans="1:18">
      <c r="A104">
        <f t="shared" si="1"/>
        <v>-5107000700</v>
      </c>
      <c r="C104" s="1566">
        <v>5107000700</v>
      </c>
      <c r="D104" s="1246" t="s">
        <v>860</v>
      </c>
      <c r="E104" s="1247" t="s">
        <v>906</v>
      </c>
      <c r="F104" s="1247" t="s">
        <v>1112</v>
      </c>
      <c r="G104" s="1248">
        <f>IFERROR(VLOOKUP(C104,'Resultado Septiembre 2024'!$B$2:$M$247,12,0),0)</f>
        <v>0</v>
      </c>
      <c r="H104" s="1248">
        <f>IFERROR(VLOOKUP(C104,'Resultado Septiembre 2023'!$B$1:$M$245,12,0),0)</f>
        <v>1783434213</v>
      </c>
      <c r="K104" t="s">
        <v>1112</v>
      </c>
      <c r="L104">
        <v>23672852063</v>
      </c>
      <c r="M104">
        <v>18829440578</v>
      </c>
      <c r="O104" s="1589">
        <f t="shared" si="2"/>
        <v>-23672852</v>
      </c>
      <c r="P104" s="1589">
        <f t="shared" si="3"/>
        <v>-18829441</v>
      </c>
      <c r="R104" t="s">
        <v>1112</v>
      </c>
    </row>
    <row r="105" spans="1:18">
      <c r="A105">
        <f t="shared" si="1"/>
        <v>-5107001000</v>
      </c>
      <c r="C105" s="1566">
        <v>5107001000</v>
      </c>
      <c r="D105" s="1246" t="s">
        <v>859</v>
      </c>
      <c r="E105" s="1247" t="s">
        <v>906</v>
      </c>
      <c r="F105" s="1247" t="s">
        <v>1112</v>
      </c>
      <c r="G105" s="1248">
        <f>IFERROR(VLOOKUP(C105,'Resultado Septiembre 2024'!$B$2:$M$247,12,0),0)</f>
        <v>0</v>
      </c>
      <c r="H105" s="1248">
        <f>IFERROR(VLOOKUP(C105,'Resultado Septiembre 2023'!$B$1:$M$245,12,0),0)</f>
        <v>43661159</v>
      </c>
      <c r="K105" t="s">
        <v>2239</v>
      </c>
      <c r="L105">
        <v>14942428774</v>
      </c>
      <c r="M105">
        <v>16067782336</v>
      </c>
      <c r="O105" s="1589">
        <f t="shared" si="2"/>
        <v>-14942429</v>
      </c>
      <c r="P105" s="1589">
        <f t="shared" si="3"/>
        <v>-16067782</v>
      </c>
      <c r="R105" t="s">
        <v>2239</v>
      </c>
    </row>
    <row r="106" spans="1:18">
      <c r="A106">
        <f t="shared" si="1"/>
        <v>-5107001100</v>
      </c>
      <c r="C106" s="1566">
        <v>5107001100</v>
      </c>
      <c r="D106" s="1246" t="s">
        <v>858</v>
      </c>
      <c r="E106" s="1247" t="s">
        <v>906</v>
      </c>
      <c r="F106" s="1247" t="s">
        <v>1112</v>
      </c>
      <c r="G106" s="1248">
        <f>IFERROR(VLOOKUP(C106,'Resultado Septiembre 2024'!$B$2:$M$247,12,0),0)</f>
        <v>0</v>
      </c>
      <c r="H106" s="1248">
        <f>IFERROR(VLOOKUP(C106,'Resultado Septiembre 2023'!$B$1:$M$245,12,0),0)</f>
        <v>414711966</v>
      </c>
      <c r="K106" t="s">
        <v>1117</v>
      </c>
      <c r="L106">
        <v>11707215818</v>
      </c>
      <c r="M106">
        <v>9397787183</v>
      </c>
      <c r="O106" s="1589">
        <f t="shared" si="2"/>
        <v>-11707216</v>
      </c>
      <c r="P106" s="1589">
        <f t="shared" si="3"/>
        <v>-9397787</v>
      </c>
      <c r="R106" t="s">
        <v>1117</v>
      </c>
    </row>
    <row r="107" spans="1:18">
      <c r="A107">
        <f t="shared" si="1"/>
        <v>-5107001200</v>
      </c>
      <c r="C107" s="1566">
        <v>5107001200</v>
      </c>
      <c r="D107" s="1246" t="s">
        <v>857</v>
      </c>
      <c r="E107" s="1247" t="s">
        <v>906</v>
      </c>
      <c r="F107" s="1247" t="s">
        <v>1112</v>
      </c>
      <c r="G107" s="1248">
        <f>IFERROR(VLOOKUP(C107,'Resultado Septiembre 2024'!$B$2:$M$247,12,0),0)</f>
        <v>0</v>
      </c>
      <c r="H107" s="1248">
        <f>IFERROR(VLOOKUP(C107,'Resultado Septiembre 2023'!$B$1:$M$245,12,0),0)</f>
        <v>1426270017</v>
      </c>
      <c r="J107" t="s">
        <v>2241</v>
      </c>
      <c r="L107">
        <v>149750768533</v>
      </c>
      <c r="M107">
        <v>152780691377</v>
      </c>
      <c r="O107" s="1590">
        <f t="shared" si="2"/>
        <v>-149750769</v>
      </c>
      <c r="P107" s="1590">
        <f t="shared" si="3"/>
        <v>-152780691</v>
      </c>
    </row>
    <row r="108" spans="1:18">
      <c r="A108">
        <f t="shared" si="1"/>
        <v>-5107002000</v>
      </c>
      <c r="C108" s="1566">
        <v>5107002000</v>
      </c>
      <c r="D108" s="1246" t="s">
        <v>856</v>
      </c>
      <c r="E108" s="1247" t="s">
        <v>906</v>
      </c>
      <c r="F108" s="1247" t="s">
        <v>1112</v>
      </c>
      <c r="G108" s="1248">
        <f>IFERROR(VLOOKUP(C108,'Resultado Septiembre 2024'!$B$2:$M$247,12,0),0)</f>
        <v>0</v>
      </c>
      <c r="H108" s="1248">
        <f>IFERROR(VLOOKUP(C108,'Resultado Septiembre 2023'!$B$1:$M$245,12,0),0)</f>
        <v>2068031147</v>
      </c>
      <c r="J108" t="s">
        <v>915</v>
      </c>
      <c r="K108" t="s">
        <v>1125</v>
      </c>
      <c r="L108">
        <v>2033642092</v>
      </c>
      <c r="M108">
        <v>955902691</v>
      </c>
      <c r="O108" s="1589">
        <f t="shared" si="2"/>
        <v>-2033642</v>
      </c>
      <c r="P108" s="1589">
        <f t="shared" si="3"/>
        <v>-955903</v>
      </c>
    </row>
    <row r="109" spans="1:18">
      <c r="A109">
        <f t="shared" si="1"/>
        <v>-5107005000</v>
      </c>
      <c r="C109" s="1566">
        <v>5107005000</v>
      </c>
      <c r="D109" s="1246" t="s">
        <v>855</v>
      </c>
      <c r="E109" s="1247" t="s">
        <v>906</v>
      </c>
      <c r="F109" s="1247" t="s">
        <v>1112</v>
      </c>
      <c r="G109" s="1248">
        <f>IFERROR(VLOOKUP(C109,'Resultado Septiembre 2024'!$B$2:$M$247,12,0),0)</f>
        <v>0</v>
      </c>
      <c r="H109" s="1248">
        <f>IFERROR(VLOOKUP(C109,'Resultado Septiembre 2023'!$B$1:$M$245,12,0),0)</f>
        <v>2801319268</v>
      </c>
      <c r="K109" t="s">
        <v>915</v>
      </c>
      <c r="L109">
        <v>-3526513241</v>
      </c>
      <c r="M109">
        <v>145151875</v>
      </c>
      <c r="O109" s="1589">
        <f t="shared" si="2"/>
        <v>3526513</v>
      </c>
      <c r="P109" s="1589">
        <f t="shared" si="3"/>
        <v>-145152</v>
      </c>
    </row>
    <row r="110" spans="1:18">
      <c r="A110">
        <f t="shared" si="1"/>
        <v>-5108000300</v>
      </c>
      <c r="C110" s="1566">
        <v>5108000300</v>
      </c>
      <c r="D110" s="1246" t="s">
        <v>854</v>
      </c>
      <c r="E110" s="1247" t="s">
        <v>906</v>
      </c>
      <c r="F110" s="1247" t="s">
        <v>2233</v>
      </c>
      <c r="G110" s="1248">
        <f>IFERROR(VLOOKUP(C110,'Resultado Septiembre 2024'!$B$2:$M$247,12,0),0)</f>
        <v>0</v>
      </c>
      <c r="H110" s="1248">
        <f>IFERROR(VLOOKUP(C110,'Resultado Septiembre 2023'!$B$1:$M$245,12,0),0)</f>
        <v>2047401566</v>
      </c>
      <c r="K110" t="s">
        <v>1124</v>
      </c>
      <c r="L110">
        <v>-1555336943</v>
      </c>
      <c r="M110">
        <v>-176399991</v>
      </c>
      <c r="O110" s="1589">
        <f t="shared" si="2"/>
        <v>1555337</v>
      </c>
      <c r="P110" s="1589">
        <f t="shared" si="3"/>
        <v>176400</v>
      </c>
    </row>
    <row r="111" spans="1:18">
      <c r="A111">
        <f t="shared" si="1"/>
        <v>-5108000500</v>
      </c>
      <c r="C111" s="1566">
        <v>5108000500</v>
      </c>
      <c r="D111" s="1246" t="s">
        <v>853</v>
      </c>
      <c r="E111" s="1247" t="s">
        <v>906</v>
      </c>
      <c r="F111" s="1247" t="s">
        <v>2233</v>
      </c>
      <c r="G111" s="1248">
        <f>IFERROR(VLOOKUP(C111,'Resultado Septiembre 2024'!$B$2:$M$247,12,0),0)</f>
        <v>0</v>
      </c>
      <c r="H111" s="1248">
        <f>IFERROR(VLOOKUP(C111,'Resultado Septiembre 2023'!$B$1:$M$245,12,0),0)</f>
        <v>22874392</v>
      </c>
      <c r="K111" t="s">
        <v>1126</v>
      </c>
      <c r="L111">
        <v>-962732</v>
      </c>
      <c r="M111">
        <v>10879108</v>
      </c>
      <c r="O111" s="1589">
        <f t="shared" si="2"/>
        <v>963</v>
      </c>
      <c r="P111" s="1589">
        <f t="shared" si="3"/>
        <v>-10879</v>
      </c>
    </row>
    <row r="112" spans="1:18">
      <c r="A112">
        <f t="shared" si="1"/>
        <v>-5108000700</v>
      </c>
      <c r="C112" s="1566">
        <v>5108000700</v>
      </c>
      <c r="D112" s="1246" t="s">
        <v>2259</v>
      </c>
      <c r="E112" s="1247" t="s">
        <v>906</v>
      </c>
      <c r="F112" s="1247" t="s">
        <v>2233</v>
      </c>
      <c r="G112" s="1248">
        <f>IFERROR(VLOOKUP(C112,'Resultado Septiembre 2024'!$B$2:$M$247,12,0),0)</f>
        <v>0</v>
      </c>
      <c r="H112" s="1248">
        <f>IFERROR(VLOOKUP(C112,'Resultado Septiembre 2023'!$B$1:$M$245,12,0),0)</f>
        <v>0</v>
      </c>
      <c r="K112" t="s">
        <v>1127</v>
      </c>
      <c r="L112">
        <v>-287374138</v>
      </c>
      <c r="M112">
        <v>586299390</v>
      </c>
      <c r="O112" s="1589">
        <f t="shared" si="2"/>
        <v>287374</v>
      </c>
      <c r="P112" s="1589">
        <f t="shared" si="3"/>
        <v>-586299</v>
      </c>
    </row>
    <row r="113" spans="1:16">
      <c r="A113">
        <f t="shared" si="1"/>
        <v>-5108000900</v>
      </c>
      <c r="C113" s="1566">
        <v>5108000900</v>
      </c>
      <c r="D113" s="1246" t="s">
        <v>2260</v>
      </c>
      <c r="E113" s="1247" t="s">
        <v>906</v>
      </c>
      <c r="F113" s="1247" t="s">
        <v>2232</v>
      </c>
      <c r="G113" s="1248">
        <f>IFERROR(VLOOKUP(C113,'Resultado Septiembre 2024'!$B$2:$M$247,12,0),0)</f>
        <v>0</v>
      </c>
      <c r="H113" s="1248">
        <f>IFERROR(VLOOKUP(C113,'Resultado Septiembre 2023'!$B$1:$M$245,12,0),0)</f>
        <v>2986534</v>
      </c>
      <c r="J113" t="s">
        <v>2242</v>
      </c>
      <c r="L113">
        <v>-3336544962</v>
      </c>
      <c r="M113">
        <v>1521833073</v>
      </c>
      <c r="O113" s="1590">
        <f t="shared" si="2"/>
        <v>3336545</v>
      </c>
      <c r="P113" s="1590">
        <f t="shared" si="3"/>
        <v>-1521833</v>
      </c>
    </row>
    <row r="114" spans="1:16">
      <c r="A114">
        <f t="shared" si="1"/>
        <v>-5108000901</v>
      </c>
      <c r="C114" s="1566">
        <v>5108000901</v>
      </c>
      <c r="D114" s="1246" t="s">
        <v>852</v>
      </c>
      <c r="E114" s="1247" t="s">
        <v>906</v>
      </c>
      <c r="F114" s="1247" t="s">
        <v>2232</v>
      </c>
      <c r="G114" s="1248">
        <f>IFERROR(VLOOKUP(C114,'Resultado Septiembre 2024'!$B$2:$M$247,12,0),0)</f>
        <v>0</v>
      </c>
      <c r="H114" s="1248">
        <f>IFERROR(VLOOKUP(C114,'Resultado Septiembre 2023'!$B$1:$M$245,12,0),0)</f>
        <v>3457872478</v>
      </c>
      <c r="J114" t="s">
        <v>929</v>
      </c>
      <c r="K114" t="s">
        <v>1137</v>
      </c>
      <c r="L114">
        <v>-14390200610</v>
      </c>
      <c r="M114">
        <v>-17068479248</v>
      </c>
      <c r="O114" s="1589">
        <f t="shared" si="2"/>
        <v>14390201</v>
      </c>
      <c r="P114" s="1589">
        <f t="shared" si="3"/>
        <v>17068479</v>
      </c>
    </row>
    <row r="115" spans="1:16">
      <c r="A115">
        <f t="shared" si="1"/>
        <v>-5108001200</v>
      </c>
      <c r="C115" s="1566">
        <v>5108001200</v>
      </c>
      <c r="D115" s="1246" t="s">
        <v>851</v>
      </c>
      <c r="E115" s="1247" t="s">
        <v>906</v>
      </c>
      <c r="F115" s="1247" t="s">
        <v>2233</v>
      </c>
      <c r="G115" s="1248">
        <f>IFERROR(VLOOKUP(C115,'Resultado Septiembre 2024'!$B$2:$M$247,12,0),0)</f>
        <v>0</v>
      </c>
      <c r="H115" s="1248">
        <f>IFERROR(VLOOKUP(C115,'Resultado Septiembre 2023'!$B$1:$M$245,12,0),0)</f>
        <v>1016610907</v>
      </c>
      <c r="K115" t="s">
        <v>1138</v>
      </c>
      <c r="L115">
        <v>-1558649059</v>
      </c>
      <c r="M115">
        <v>-1797466328</v>
      </c>
      <c r="O115" s="1589">
        <f t="shared" si="2"/>
        <v>1558649</v>
      </c>
      <c r="P115" s="1589">
        <f t="shared" si="3"/>
        <v>1797466</v>
      </c>
    </row>
    <row r="116" spans="1:16">
      <c r="A116">
        <f t="shared" si="1"/>
        <v>-5108001300</v>
      </c>
      <c r="C116" s="1566">
        <v>5108001300</v>
      </c>
      <c r="D116" s="1246" t="s">
        <v>850</v>
      </c>
      <c r="E116" s="1247" t="s">
        <v>906</v>
      </c>
      <c r="F116" s="1247" t="s">
        <v>2233</v>
      </c>
      <c r="G116" s="1248">
        <f>IFERROR(VLOOKUP(C116,'Resultado Septiembre 2024'!$B$2:$M$247,12,0),0)</f>
        <v>0</v>
      </c>
      <c r="H116" s="1248">
        <f>IFERROR(VLOOKUP(C116,'Resultado Septiembre 2023'!$B$1:$M$245,12,0),0)</f>
        <v>312661101</v>
      </c>
      <c r="K116" t="s">
        <v>1139</v>
      </c>
      <c r="L116">
        <v>0</v>
      </c>
      <c r="M116">
        <v>0</v>
      </c>
      <c r="O116" s="1589">
        <f t="shared" si="2"/>
        <v>0</v>
      </c>
      <c r="P116" s="1589">
        <f t="shared" si="3"/>
        <v>0</v>
      </c>
    </row>
    <row r="117" spans="1:16">
      <c r="A117">
        <f t="shared" si="1"/>
        <v>-5108001500</v>
      </c>
      <c r="C117" s="1566">
        <v>5108001500</v>
      </c>
      <c r="D117" s="1246" t="s">
        <v>2028</v>
      </c>
      <c r="E117" s="1247" t="s">
        <v>906</v>
      </c>
      <c r="F117" s="1247" t="s">
        <v>2232</v>
      </c>
      <c r="G117" s="1248">
        <f>IFERROR(VLOOKUP(C117,'Resultado Septiembre 2024'!$B$2:$M$247,12,0),0)</f>
        <v>0</v>
      </c>
      <c r="H117" s="1248">
        <f>IFERROR(VLOOKUP(C117,'Resultado Septiembre 2023'!$B$1:$M$245,12,0),0)</f>
        <v>3390103000</v>
      </c>
      <c r="J117" t="s">
        <v>2243</v>
      </c>
      <c r="L117">
        <v>-15948849669</v>
      </c>
      <c r="M117">
        <v>-18865945576</v>
      </c>
      <c r="O117" s="1590">
        <f t="shared" si="2"/>
        <v>15948850</v>
      </c>
      <c r="P117" s="1590">
        <f t="shared" si="3"/>
        <v>18865946</v>
      </c>
    </row>
    <row r="118" spans="1:16">
      <c r="A118">
        <f t="shared" si="1"/>
        <v>-5108001700</v>
      </c>
      <c r="C118" s="1566">
        <v>5108001700</v>
      </c>
      <c r="D118" s="1246" t="s">
        <v>849</v>
      </c>
      <c r="E118" s="1247" t="s">
        <v>906</v>
      </c>
      <c r="F118" s="1247" t="s">
        <v>2233</v>
      </c>
      <c r="G118" s="1248">
        <f>IFERROR(VLOOKUP(C118,'Resultado Septiembre 2024'!$B$2:$M$247,12,0),0)</f>
        <v>0</v>
      </c>
      <c r="H118" s="1248">
        <f>IFERROR(VLOOKUP(C118,'Resultado Septiembre 2023'!$B$1:$M$245,12,0),0)</f>
        <v>1611158180</v>
      </c>
      <c r="J118" t="s">
        <v>940</v>
      </c>
      <c r="K118" t="s">
        <v>1133</v>
      </c>
      <c r="L118">
        <v>935664377</v>
      </c>
      <c r="M118">
        <v>3706161242</v>
      </c>
      <c r="O118" s="1589">
        <f t="shared" si="2"/>
        <v>-935664</v>
      </c>
      <c r="P118" s="1589">
        <f t="shared" si="3"/>
        <v>-3706161</v>
      </c>
    </row>
    <row r="119" spans="1:16">
      <c r="A119">
        <f t="shared" si="1"/>
        <v>-5108001701</v>
      </c>
      <c r="C119" s="1566">
        <v>5108001701</v>
      </c>
      <c r="D119" s="1246" t="s">
        <v>2261</v>
      </c>
      <c r="E119" s="1247" t="s">
        <v>906</v>
      </c>
      <c r="F119" s="1247" t="s">
        <v>2233</v>
      </c>
      <c r="G119" s="1248">
        <f>IFERROR(VLOOKUP(C119,'Resultado Septiembre 2024'!$B$2:$M$247,12,0),0)</f>
        <v>0</v>
      </c>
      <c r="H119" s="1248">
        <f>IFERROR(VLOOKUP(C119,'Resultado Septiembre 2023'!$B$1:$M$245,12,0),0)</f>
        <v>3311123</v>
      </c>
      <c r="K119" t="s">
        <v>1132</v>
      </c>
      <c r="L119">
        <v>357452427</v>
      </c>
      <c r="M119">
        <v>113061650</v>
      </c>
      <c r="O119" s="1589">
        <f t="shared" si="2"/>
        <v>-357452</v>
      </c>
      <c r="P119" s="1589">
        <f t="shared" si="3"/>
        <v>-113062</v>
      </c>
    </row>
    <row r="120" spans="1:16">
      <c r="A120">
        <f t="shared" si="1"/>
        <v>-5108001702</v>
      </c>
      <c r="C120" s="1566">
        <v>5108001702</v>
      </c>
      <c r="D120" s="1246" t="s">
        <v>2262</v>
      </c>
      <c r="E120" s="1247" t="s">
        <v>906</v>
      </c>
      <c r="F120" s="1247" t="s">
        <v>2233</v>
      </c>
      <c r="G120" s="1248">
        <f>IFERROR(VLOOKUP(C120,'Resultado Septiembre 2024'!$B$2:$M$247,12,0),0)</f>
        <v>0</v>
      </c>
      <c r="H120" s="1248">
        <f>IFERROR(VLOOKUP(C120,'Resultado Septiembre 2023'!$B$1:$M$245,12,0),0)</f>
        <v>929977</v>
      </c>
      <c r="K120" t="s">
        <v>2245</v>
      </c>
      <c r="L120">
        <v>338331828</v>
      </c>
      <c r="M120">
        <v>331417068</v>
      </c>
      <c r="O120" s="1589">
        <f t="shared" si="2"/>
        <v>-338332</v>
      </c>
      <c r="P120" s="1589">
        <f t="shared" si="3"/>
        <v>-331417</v>
      </c>
    </row>
    <row r="121" spans="1:16">
      <c r="A121">
        <f t="shared" si="1"/>
        <v>-5108001703</v>
      </c>
      <c r="C121" s="1566">
        <v>5108001703</v>
      </c>
      <c r="D121" s="1246" t="s">
        <v>2147</v>
      </c>
      <c r="E121" s="1247" t="s">
        <v>906</v>
      </c>
      <c r="F121" s="1247" t="s">
        <v>2233</v>
      </c>
      <c r="G121" s="1248">
        <f>IFERROR(VLOOKUP(C121,'Resultado Septiembre 2024'!$B$2:$M$247,12,0),0)</f>
        <v>0</v>
      </c>
      <c r="H121" s="1248">
        <f>IFERROR(VLOOKUP(C121,'Resultado Septiembre 2023'!$B$1:$M$245,12,0),0)</f>
        <v>1416717</v>
      </c>
      <c r="K121" t="s">
        <v>1129</v>
      </c>
      <c r="L121">
        <v>18971026784</v>
      </c>
      <c r="M121">
        <v>14542283694</v>
      </c>
      <c r="O121" s="1589">
        <f t="shared" si="2"/>
        <v>-18971027</v>
      </c>
      <c r="P121" s="1589">
        <f t="shared" si="3"/>
        <v>-14542284</v>
      </c>
    </row>
    <row r="122" spans="1:16">
      <c r="A122">
        <f t="shared" si="1"/>
        <v>-5108001704</v>
      </c>
      <c r="C122" s="1566">
        <v>5108001704</v>
      </c>
      <c r="D122" s="1246" t="s">
        <v>2148</v>
      </c>
      <c r="E122" s="1247" t="s">
        <v>906</v>
      </c>
      <c r="F122" s="1247" t="s">
        <v>2233</v>
      </c>
      <c r="G122" s="1248">
        <f>IFERROR(VLOOKUP(C122,'Resultado Septiembre 2024'!$B$2:$M$247,12,0),0)</f>
        <v>0</v>
      </c>
      <c r="H122" s="1248">
        <f>IFERROR(VLOOKUP(C122,'Resultado Septiembre 2023'!$B$1:$M$245,12,0),0)</f>
        <v>0</v>
      </c>
      <c r="K122" t="s">
        <v>1130</v>
      </c>
      <c r="L122">
        <v>5031721958</v>
      </c>
      <c r="M122">
        <v>5747207995</v>
      </c>
      <c r="O122" s="1589">
        <f t="shared" si="2"/>
        <v>-5031722</v>
      </c>
      <c r="P122" s="1589">
        <f t="shared" si="3"/>
        <v>-5747208</v>
      </c>
    </row>
    <row r="123" spans="1:16">
      <c r="A123">
        <f t="shared" si="1"/>
        <v>-5108001800</v>
      </c>
      <c r="C123" s="1566">
        <v>5108001800</v>
      </c>
      <c r="D123" s="1246" t="s">
        <v>848</v>
      </c>
      <c r="E123" s="1247" t="s">
        <v>906</v>
      </c>
      <c r="F123" s="1247" t="s">
        <v>2233</v>
      </c>
      <c r="G123" s="1248">
        <f>IFERROR(VLOOKUP(C123,'Resultado Septiembre 2024'!$B$2:$M$247,12,0),0)</f>
        <v>0</v>
      </c>
      <c r="H123" s="1248">
        <f>IFERROR(VLOOKUP(C123,'Resultado Septiembre 2023'!$B$1:$M$245,12,0),0)</f>
        <v>432803788</v>
      </c>
      <c r="K123" t="s">
        <v>1131</v>
      </c>
      <c r="L123">
        <v>22790870033</v>
      </c>
      <c r="M123">
        <v>15016500704</v>
      </c>
      <c r="O123" s="1589">
        <f t="shared" si="2"/>
        <v>-22790870</v>
      </c>
      <c r="P123" s="1589">
        <f t="shared" si="3"/>
        <v>-15016501</v>
      </c>
    </row>
    <row r="124" spans="1:16">
      <c r="A124">
        <f t="shared" si="1"/>
        <v>-5108001900</v>
      </c>
      <c r="C124" s="1566">
        <v>5108001900</v>
      </c>
      <c r="D124" s="1246" t="s">
        <v>847</v>
      </c>
      <c r="E124" s="1247" t="s">
        <v>906</v>
      </c>
      <c r="F124" s="1247" t="s">
        <v>2232</v>
      </c>
      <c r="G124" s="1248">
        <f>IFERROR(VLOOKUP(C124,'Resultado Septiembre 2024'!$B$2:$M$247,12,0),0)</f>
        <v>0</v>
      </c>
      <c r="H124" s="1248">
        <f>IFERROR(VLOOKUP(C124,'Resultado Septiembre 2023'!$B$1:$M$245,12,0),0)</f>
        <v>1355513617</v>
      </c>
      <c r="K124" t="s">
        <v>1134</v>
      </c>
      <c r="L124">
        <v>428847041</v>
      </c>
      <c r="M124">
        <v>0</v>
      </c>
      <c r="O124" s="1589">
        <f t="shared" si="2"/>
        <v>-428847</v>
      </c>
      <c r="P124" s="1589">
        <f t="shared" si="3"/>
        <v>0</v>
      </c>
    </row>
    <row r="125" spans="1:16">
      <c r="A125">
        <f t="shared" si="1"/>
        <v>-5108002100</v>
      </c>
      <c r="C125" s="1566">
        <v>5108002100</v>
      </c>
      <c r="D125" s="1246" t="s">
        <v>846</v>
      </c>
      <c r="E125" s="1247" t="s">
        <v>906</v>
      </c>
      <c r="F125" s="1247" t="s">
        <v>2233</v>
      </c>
      <c r="G125" s="1248">
        <f>IFERROR(VLOOKUP(C125,'Resultado Septiembre 2024'!$B$2:$M$247,12,0),0)</f>
        <v>0</v>
      </c>
      <c r="H125" s="1248">
        <f>IFERROR(VLOOKUP(C125,'Resultado Septiembre 2023'!$B$1:$M$245,12,0),0)</f>
        <v>222731868</v>
      </c>
      <c r="J125" t="s">
        <v>2247</v>
      </c>
      <c r="L125">
        <v>48853914448</v>
      </c>
      <c r="M125">
        <v>39456632353</v>
      </c>
      <c r="O125" s="1590">
        <f t="shared" si="2"/>
        <v>-48853914</v>
      </c>
      <c r="P125" s="1590">
        <f t="shared" si="3"/>
        <v>-39456632</v>
      </c>
    </row>
    <row r="126" spans="1:16">
      <c r="A126">
        <f t="shared" si="1"/>
        <v>-5108002120</v>
      </c>
      <c r="C126" s="1566">
        <v>5108002120</v>
      </c>
      <c r="D126" s="1246" t="s">
        <v>2150</v>
      </c>
      <c r="E126" s="1247" t="s">
        <v>906</v>
      </c>
      <c r="F126" s="1247" t="s">
        <v>1121</v>
      </c>
      <c r="G126" s="1248">
        <f>IFERROR(VLOOKUP(C126,'Resultado Septiembre 2024'!$B$2:$M$247,12,0),0)</f>
        <v>0</v>
      </c>
      <c r="H126" s="1248">
        <f>IFERROR(VLOOKUP(C126,'Resultado Septiembre 2023'!$B$1:$M$245,12,0),0)</f>
        <v>3830000</v>
      </c>
      <c r="J126" t="s">
        <v>2267</v>
      </c>
      <c r="K126">
        <v>0</v>
      </c>
      <c r="L126">
        <v>-1945730717</v>
      </c>
      <c r="M126">
        <v>1367258923</v>
      </c>
      <c r="O126" s="1195">
        <f t="shared" si="2"/>
        <v>1945731</v>
      </c>
      <c r="P126" s="1195">
        <f t="shared" si="3"/>
        <v>-1367259</v>
      </c>
    </row>
    <row r="127" spans="1:16">
      <c r="A127">
        <f t="shared" si="1"/>
        <v>-5108002300</v>
      </c>
      <c r="C127" s="1566">
        <v>5108002300</v>
      </c>
      <c r="D127" s="1246" t="s">
        <v>845</v>
      </c>
      <c r="E127" s="1247" t="s">
        <v>906</v>
      </c>
      <c r="F127" s="1247" t="s">
        <v>2232</v>
      </c>
      <c r="G127" s="1248">
        <f>IFERROR(VLOOKUP(C127,'Resultado Septiembre 2024'!$B$2:$M$247,12,0),0)</f>
        <v>0</v>
      </c>
      <c r="H127" s="1248">
        <f>IFERROR(VLOOKUP(C127,'Resultado Septiembre 2023'!$B$1:$M$245,12,0),0)</f>
        <v>1422056266</v>
      </c>
      <c r="J127" t="s">
        <v>2298</v>
      </c>
      <c r="L127">
        <v>-1945730717</v>
      </c>
      <c r="M127">
        <v>1367258923</v>
      </c>
      <c r="O127" s="1195">
        <f t="shared" si="2"/>
        <v>1945731</v>
      </c>
      <c r="P127" s="1195">
        <f t="shared" si="3"/>
        <v>-1367259</v>
      </c>
    </row>
    <row r="128" spans="1:16">
      <c r="A128">
        <f t="shared" si="1"/>
        <v>-5108002700</v>
      </c>
      <c r="C128" s="1566">
        <v>5108002700</v>
      </c>
      <c r="D128" s="1246" t="s">
        <v>844</v>
      </c>
      <c r="E128" s="1247" t="s">
        <v>906</v>
      </c>
      <c r="F128" s="1247" t="s">
        <v>2233</v>
      </c>
      <c r="G128" s="1248">
        <f>IFERROR(VLOOKUP(C128,'Resultado Septiembre 2024'!$B$2:$M$247,12,0),0)</f>
        <v>0</v>
      </c>
      <c r="H128" s="1248">
        <f>IFERROR(VLOOKUP(C128,'Resultado Septiembre 2023'!$B$1:$M$245,12,0),0)</f>
        <v>395080884</v>
      </c>
      <c r="J128" t="s">
        <v>959</v>
      </c>
      <c r="K128">
        <v>0</v>
      </c>
      <c r="L128">
        <v>66560593768</v>
      </c>
      <c r="M128">
        <v>0</v>
      </c>
      <c r="O128" s="1195">
        <f t="shared" si="2"/>
        <v>-66560594</v>
      </c>
      <c r="P128" s="1195">
        <f t="shared" si="3"/>
        <v>0</v>
      </c>
    </row>
    <row r="129" spans="1:16">
      <c r="A129">
        <f t="shared" si="1"/>
        <v>-5108002900</v>
      </c>
      <c r="C129" s="1566">
        <v>5108002900</v>
      </c>
      <c r="D129" s="1246" t="s">
        <v>843</v>
      </c>
      <c r="E129" s="1247" t="s">
        <v>906</v>
      </c>
      <c r="F129" s="1247" t="s">
        <v>2233</v>
      </c>
      <c r="G129" s="1248">
        <f>IFERROR(VLOOKUP(C129,'Resultado Septiembre 2024'!$B$2:$M$247,12,0),0)</f>
        <v>0</v>
      </c>
      <c r="H129" s="1248">
        <f>IFERROR(VLOOKUP(C129,'Resultado Septiembre 2023'!$B$1:$M$245,12,0),0)</f>
        <v>179154</v>
      </c>
      <c r="J129" t="s">
        <v>2299</v>
      </c>
      <c r="L129">
        <v>66560593768</v>
      </c>
      <c r="M129">
        <v>0</v>
      </c>
      <c r="O129" s="1195">
        <f t="shared" si="2"/>
        <v>-66560594</v>
      </c>
      <c r="P129" s="1195">
        <f t="shared" si="3"/>
        <v>0</v>
      </c>
    </row>
    <row r="130" spans="1:16">
      <c r="A130">
        <f t="shared" si="1"/>
        <v>-5108003100</v>
      </c>
      <c r="C130" s="1566">
        <v>5108003100</v>
      </c>
      <c r="D130" s="1246" t="s">
        <v>836</v>
      </c>
      <c r="E130" s="1247" t="s">
        <v>906</v>
      </c>
      <c r="F130" s="1247" t="s">
        <v>2233</v>
      </c>
      <c r="G130" s="1248">
        <f>IFERROR(VLOOKUP(C130,'Resultado Septiembre 2024'!$B$2:$M$247,12,0),0)</f>
        <v>0</v>
      </c>
      <c r="H130" s="1248">
        <f>IFERROR(VLOOKUP(C130,'Resultado Septiembre 2023'!$B$1:$M$245,12,0),0)</f>
        <v>711489257</v>
      </c>
      <c r="J130" t="s">
        <v>834</v>
      </c>
      <c r="K130">
        <v>0</v>
      </c>
      <c r="L130">
        <v>77697080337</v>
      </c>
      <c r="M130">
        <v>74865186812</v>
      </c>
      <c r="O130" s="1195">
        <f t="shared" si="2"/>
        <v>-77697080</v>
      </c>
      <c r="P130" s="1195">
        <f t="shared" si="3"/>
        <v>-74865187</v>
      </c>
    </row>
    <row r="131" spans="1:16">
      <c r="A131">
        <f t="shared" si="1"/>
        <v>-5109000300</v>
      </c>
      <c r="C131" s="1566">
        <v>5109000300</v>
      </c>
      <c r="D131" s="1246" t="s">
        <v>819</v>
      </c>
      <c r="E131" s="1247" t="s">
        <v>834</v>
      </c>
      <c r="F131" s="1247">
        <v>0</v>
      </c>
      <c r="G131" s="1248">
        <f>IFERROR(VLOOKUP(C131,'Resultado Septiembre 2024'!$B$2:$M$247,12,0),0)</f>
        <v>0</v>
      </c>
      <c r="H131" s="1248">
        <f>IFERROR(VLOOKUP(C131,'Resultado Septiembre 2023'!$B$1:$M$245,12,0),0)</f>
        <v>1109672000</v>
      </c>
      <c r="J131" t="s">
        <v>2300</v>
      </c>
      <c r="L131">
        <v>77697080337</v>
      </c>
      <c r="M131">
        <v>74865186812</v>
      </c>
      <c r="O131" s="1195">
        <f t="shared" si="2"/>
        <v>-77697080</v>
      </c>
      <c r="P131" s="1195">
        <f t="shared" si="3"/>
        <v>-74865187</v>
      </c>
    </row>
    <row r="132" spans="1:16">
      <c r="A132">
        <f t="shared" ref="A132:A195" si="4">+B132-C132</f>
        <v>-5109000500</v>
      </c>
      <c r="C132" s="1566">
        <v>5109000500</v>
      </c>
      <c r="D132" s="1246" t="s">
        <v>820</v>
      </c>
      <c r="E132" s="1247" t="s">
        <v>834</v>
      </c>
      <c r="F132" s="1247">
        <v>0</v>
      </c>
      <c r="G132" s="1248">
        <f>IFERROR(VLOOKUP(C132,'Resultado Septiembre 2024'!$B$2:$M$247,12,0),0)</f>
        <v>0</v>
      </c>
      <c r="H132" s="1248">
        <f>IFERROR(VLOOKUP(C132,'Resultado Septiembre 2023'!$B$1:$M$245,12,0),0)</f>
        <v>1179716206</v>
      </c>
      <c r="J132" t="s">
        <v>956</v>
      </c>
      <c r="K132">
        <v>0</v>
      </c>
      <c r="L132">
        <v>33886202875</v>
      </c>
      <c r="M132">
        <v>-2577178564</v>
      </c>
      <c r="O132" s="1195">
        <f t="shared" si="2"/>
        <v>-33886203</v>
      </c>
      <c r="P132" s="1195">
        <f t="shared" si="3"/>
        <v>2577179</v>
      </c>
    </row>
    <row r="133" spans="1:16">
      <c r="A133">
        <f t="shared" si="4"/>
        <v>-5109000700</v>
      </c>
      <c r="C133" s="1566">
        <v>5109000700</v>
      </c>
      <c r="D133" s="1246" t="s">
        <v>821</v>
      </c>
      <c r="E133" s="1247" t="s">
        <v>834</v>
      </c>
      <c r="F133" s="1247">
        <v>0</v>
      </c>
      <c r="G133" s="1248">
        <f>IFERROR(VLOOKUP(C133,'Resultado Septiembre 2024'!$B$2:$M$247,12,0),0)</f>
        <v>0</v>
      </c>
      <c r="H133" s="1248">
        <f>IFERROR(VLOOKUP(C133,'Resultado Septiembre 2023'!$B$1:$M$245,12,0),0)</f>
        <v>5993939927</v>
      </c>
      <c r="J133" t="s">
        <v>2301</v>
      </c>
      <c r="L133">
        <v>33886202875</v>
      </c>
      <c r="M133">
        <v>-2577178564</v>
      </c>
      <c r="O133" s="1195">
        <f t="shared" si="2"/>
        <v>-33886203</v>
      </c>
      <c r="P133" s="1195">
        <f t="shared" si="3"/>
        <v>2577179</v>
      </c>
    </row>
    <row r="134" spans="1:16">
      <c r="A134">
        <f t="shared" si="4"/>
        <v>-5109000900</v>
      </c>
      <c r="C134" s="1566">
        <v>5109000900</v>
      </c>
      <c r="D134" s="1246" t="s">
        <v>822</v>
      </c>
      <c r="E134" s="1247" t="s">
        <v>834</v>
      </c>
      <c r="F134" s="1247">
        <v>0</v>
      </c>
      <c r="G134" s="1248">
        <f>IFERROR(VLOOKUP(C134,'Resultado Septiembre 2024'!$B$2:$M$247,12,0),0)</f>
        <v>0</v>
      </c>
      <c r="H134" s="1248">
        <f>IFERROR(VLOOKUP(C134,'Resultado Septiembre 2023'!$B$1:$M$245,12,0),0)</f>
        <v>5408359624</v>
      </c>
      <c r="J134" t="s">
        <v>794</v>
      </c>
      <c r="K134">
        <v>0</v>
      </c>
      <c r="L134">
        <v>85362422078</v>
      </c>
      <c r="M134">
        <v>81988936712</v>
      </c>
      <c r="O134" s="1195">
        <f t="shared" si="2"/>
        <v>-85362422</v>
      </c>
      <c r="P134" s="1195">
        <f t="shared" si="3"/>
        <v>-81988937</v>
      </c>
    </row>
    <row r="135" spans="1:16">
      <c r="A135">
        <f t="shared" si="4"/>
        <v>-5109001100</v>
      </c>
      <c r="C135" s="1566">
        <v>5109001100</v>
      </c>
      <c r="D135" s="1246" t="s">
        <v>823</v>
      </c>
      <c r="E135" s="1247" t="s">
        <v>834</v>
      </c>
      <c r="F135" s="1247">
        <v>0</v>
      </c>
      <c r="G135" s="1248">
        <f>IFERROR(VLOOKUP(C135,'Resultado Septiembre 2024'!$B$2:$M$247,12,0),0)</f>
        <v>0</v>
      </c>
      <c r="H135" s="1248">
        <f>IFERROR(VLOOKUP(C135,'Resultado Septiembre 2023'!$B$1:$M$245,12,0),0)</f>
        <v>8610060671</v>
      </c>
      <c r="J135" t="s">
        <v>2302</v>
      </c>
      <c r="L135">
        <v>85362422078</v>
      </c>
      <c r="M135">
        <v>81988936712</v>
      </c>
      <c r="O135" s="1195">
        <f t="shared" si="2"/>
        <v>-85362422</v>
      </c>
      <c r="P135" s="1195">
        <f t="shared" si="3"/>
        <v>-81988937</v>
      </c>
    </row>
    <row r="136" spans="1:16">
      <c r="A136">
        <f t="shared" si="4"/>
        <v>-5109001300</v>
      </c>
      <c r="C136" s="1566">
        <v>5109001300</v>
      </c>
      <c r="D136" s="1246" t="s">
        <v>824</v>
      </c>
      <c r="E136" s="1247" t="s">
        <v>834</v>
      </c>
      <c r="F136" s="1247">
        <v>0</v>
      </c>
      <c r="G136" s="1248">
        <f>IFERROR(VLOOKUP(C136,'Resultado Septiembre 2024'!$B$2:$M$247,12,0),0)</f>
        <v>0</v>
      </c>
      <c r="H136" s="1248">
        <f>IFERROR(VLOOKUP(C136,'Resultado Septiembre 2023'!$B$1:$M$245,12,0),0)</f>
        <v>3922494004</v>
      </c>
      <c r="J136" t="s">
        <v>920</v>
      </c>
      <c r="K136">
        <v>0</v>
      </c>
      <c r="L136">
        <v>0</v>
      </c>
      <c r="M136">
        <v>21615195155</v>
      </c>
      <c r="O136" s="1195">
        <f t="shared" si="2"/>
        <v>0</v>
      </c>
      <c r="P136" s="1195">
        <f t="shared" si="3"/>
        <v>-21615195</v>
      </c>
    </row>
    <row r="137" spans="1:16">
      <c r="A137">
        <f t="shared" si="4"/>
        <v>-5109001500</v>
      </c>
      <c r="C137" s="1566">
        <v>5109001500</v>
      </c>
      <c r="D137" s="1246" t="s">
        <v>825</v>
      </c>
      <c r="E137" s="1247" t="s">
        <v>834</v>
      </c>
      <c r="F137" s="1247">
        <v>0</v>
      </c>
      <c r="G137" s="1248">
        <f>IFERROR(VLOOKUP(C137,'Resultado Septiembre 2024'!$B$2:$M$247,12,0),0)</f>
        <v>0</v>
      </c>
      <c r="H137" s="1248">
        <f>IFERROR(VLOOKUP(C137,'Resultado Septiembre 2023'!$B$1:$M$245,12,0),0)</f>
        <v>6282716158</v>
      </c>
      <c r="J137" t="s">
        <v>2303</v>
      </c>
      <c r="L137">
        <v>0</v>
      </c>
      <c r="M137">
        <v>21615195155</v>
      </c>
      <c r="O137" s="1195">
        <f t="shared" si="2"/>
        <v>0</v>
      </c>
      <c r="P137" s="1195">
        <f t="shared" si="3"/>
        <v>-21615195</v>
      </c>
    </row>
    <row r="138" spans="1:16">
      <c r="A138">
        <f t="shared" si="4"/>
        <v>-5109001700</v>
      </c>
      <c r="C138" s="1566">
        <v>5109001700</v>
      </c>
      <c r="D138" s="1246" t="s">
        <v>826</v>
      </c>
      <c r="E138" s="1247" t="s">
        <v>834</v>
      </c>
      <c r="F138" s="1247">
        <v>0</v>
      </c>
      <c r="G138" s="1248">
        <f>IFERROR(VLOOKUP(C138,'Resultado Septiembre 2024'!$B$2:$M$247,12,0),0)</f>
        <v>0</v>
      </c>
      <c r="H138" s="1248">
        <f>IFERROR(VLOOKUP(C138,'Resultado Septiembre 2023'!$B$1:$M$245,12,0),0)</f>
        <v>17992147112</v>
      </c>
      <c r="J138" t="s">
        <v>949</v>
      </c>
      <c r="K138">
        <v>0</v>
      </c>
      <c r="L138">
        <v>45658660040</v>
      </c>
      <c r="M138">
        <v>114739007721</v>
      </c>
      <c r="O138" s="1195">
        <f t="shared" si="2"/>
        <v>-45658660</v>
      </c>
      <c r="P138" s="1195">
        <f t="shared" si="3"/>
        <v>-114739008</v>
      </c>
    </row>
    <row r="139" spans="1:16">
      <c r="A139">
        <f t="shared" si="4"/>
        <v>-5109001900</v>
      </c>
      <c r="C139" s="1566">
        <v>5109001900</v>
      </c>
      <c r="D139" s="1246" t="s">
        <v>827</v>
      </c>
      <c r="E139" s="1247" t="s">
        <v>834</v>
      </c>
      <c r="F139" s="1247">
        <v>0</v>
      </c>
      <c r="G139" s="1248">
        <f>IFERROR(VLOOKUP(C139,'Resultado Septiembre 2024'!$B$2:$M$247,12,0),0)</f>
        <v>0</v>
      </c>
      <c r="H139" s="1248">
        <f>IFERROR(VLOOKUP(C139,'Resultado Septiembre 2023'!$B$1:$M$245,12,0),0)</f>
        <v>366538240</v>
      </c>
      <c r="J139" t="s">
        <v>2304</v>
      </c>
      <c r="L139">
        <v>45658660040</v>
      </c>
      <c r="M139">
        <v>114739007721</v>
      </c>
      <c r="O139" s="1195">
        <f t="shared" si="2"/>
        <v>-45658660</v>
      </c>
      <c r="P139" s="1195">
        <f t="shared" si="3"/>
        <v>-114739008</v>
      </c>
    </row>
    <row r="140" spans="1:16">
      <c r="A140">
        <f t="shared" si="4"/>
        <v>-5109002100</v>
      </c>
      <c r="C140" s="1566">
        <v>5109002100</v>
      </c>
      <c r="D140" s="1246" t="s">
        <v>2263</v>
      </c>
      <c r="E140" s="1247" t="s">
        <v>834</v>
      </c>
      <c r="F140" s="1247">
        <v>0</v>
      </c>
      <c r="G140" s="1248">
        <f>IFERROR(VLOOKUP(C140,'Resultado Septiembre 2024'!$B$2:$M$247,12,0),0)</f>
        <v>0</v>
      </c>
      <c r="H140" s="1248">
        <f>IFERROR(VLOOKUP(C140,'Resultado Septiembre 2023'!$B$1:$M$245,12,0),0)</f>
        <v>3651078895</v>
      </c>
      <c r="J140" t="s">
        <v>965</v>
      </c>
      <c r="K140">
        <v>0</v>
      </c>
      <c r="L140">
        <v>0</v>
      </c>
      <c r="M140">
        <v>0</v>
      </c>
      <c r="O140" s="1195">
        <f t="shared" si="2"/>
        <v>0</v>
      </c>
      <c r="P140" s="1195">
        <f t="shared" si="3"/>
        <v>0</v>
      </c>
    </row>
    <row r="141" spans="1:16">
      <c r="A141">
        <f t="shared" si="4"/>
        <v>-5109002500</v>
      </c>
      <c r="C141" s="1566">
        <v>5109002500</v>
      </c>
      <c r="D141" s="1246" t="s">
        <v>828</v>
      </c>
      <c r="E141" s="1247" t="s">
        <v>834</v>
      </c>
      <c r="F141" s="1247">
        <v>0</v>
      </c>
      <c r="G141" s="1248">
        <f>IFERROR(VLOOKUP(C141,'Resultado Septiembre 2024'!$B$2:$M$247,12,0),0)</f>
        <v>0</v>
      </c>
      <c r="H141" s="1248">
        <f>IFERROR(VLOOKUP(C141,'Resultado Septiembre 2023'!$B$1:$M$245,12,0),0)</f>
        <v>149019528</v>
      </c>
      <c r="J141" t="s">
        <v>2305</v>
      </c>
      <c r="L141">
        <v>0</v>
      </c>
      <c r="M141">
        <v>0</v>
      </c>
      <c r="O141" s="1195">
        <f t="shared" si="2"/>
        <v>0</v>
      </c>
      <c r="P141" s="1195">
        <f t="shared" si="3"/>
        <v>0</v>
      </c>
    </row>
    <row r="142" spans="1:16">
      <c r="A142">
        <f t="shared" si="4"/>
        <v>-5109002700</v>
      </c>
      <c r="C142" s="1566">
        <v>5109002700</v>
      </c>
      <c r="D142" s="1246" t="s">
        <v>829</v>
      </c>
      <c r="E142" s="1247" t="s">
        <v>834</v>
      </c>
      <c r="F142" s="1247">
        <v>0</v>
      </c>
      <c r="G142" s="1248">
        <f>IFERROR(VLOOKUP(C142,'Resultado Septiembre 2024'!$B$2:$M$247,12,0),0)</f>
        <v>0</v>
      </c>
      <c r="H142" s="1248">
        <f>IFERROR(VLOOKUP(C142,'Resultado Septiembre 2023'!$B$1:$M$245,12,0),0)</f>
        <v>174291434</v>
      </c>
      <c r="J142" t="s">
        <v>2306</v>
      </c>
      <c r="K142">
        <v>0</v>
      </c>
      <c r="L142">
        <v>0</v>
      </c>
      <c r="M142">
        <v>0</v>
      </c>
      <c r="O142" s="1195">
        <f t="shared" si="2"/>
        <v>0</v>
      </c>
      <c r="P142" s="1195">
        <f t="shared" si="3"/>
        <v>0</v>
      </c>
    </row>
    <row r="143" spans="1:16">
      <c r="A143">
        <f t="shared" si="4"/>
        <v>-5109007000</v>
      </c>
      <c r="C143" s="1566">
        <v>5109007000</v>
      </c>
      <c r="D143" s="1246" t="s">
        <v>810</v>
      </c>
      <c r="E143" s="1247" t="s">
        <v>834</v>
      </c>
      <c r="F143" s="1247">
        <v>0</v>
      </c>
      <c r="G143" s="1248">
        <f>IFERROR(VLOOKUP(C143,'Resultado Septiembre 2024'!$B$2:$M$247,12,0),0)</f>
        <v>0</v>
      </c>
      <c r="H143" s="1248">
        <f>IFERROR(VLOOKUP(C143,'Resultado Septiembre 2023'!$B$1:$M$245,12,0),0)</f>
        <v>267108103</v>
      </c>
      <c r="K143" t="s">
        <v>2306</v>
      </c>
      <c r="L143">
        <v>12316345560</v>
      </c>
      <c r="M143">
        <v>13830356948</v>
      </c>
      <c r="O143" s="1195">
        <f t="shared" si="2"/>
        <v>-12316346</v>
      </c>
      <c r="P143" s="1195">
        <f t="shared" si="3"/>
        <v>-13830357</v>
      </c>
    </row>
    <row r="144" spans="1:16">
      <c r="A144">
        <f t="shared" si="4"/>
        <v>-5109006000</v>
      </c>
      <c r="C144" s="1566">
        <v>5109006000</v>
      </c>
      <c r="D144" s="1246" t="s">
        <v>809</v>
      </c>
      <c r="E144" s="1247" t="s">
        <v>834</v>
      </c>
      <c r="F144" s="1247">
        <v>0</v>
      </c>
      <c r="G144" s="1248">
        <f>IFERROR(VLOOKUP(C144,'Resultado Septiembre 2024'!$B$2:$M$247,12,0),0)</f>
        <v>0</v>
      </c>
      <c r="H144" s="1248">
        <f>IFERROR(VLOOKUP(C144,'Resultado Septiembre 2023'!$B$1:$M$245,12,0),0)</f>
        <v>1151784361</v>
      </c>
      <c r="J144" t="s">
        <v>2307</v>
      </c>
      <c r="L144">
        <v>12316345560</v>
      </c>
      <c r="M144">
        <v>13830356948</v>
      </c>
      <c r="O144" s="1195">
        <f t="shared" si="2"/>
        <v>-12316346</v>
      </c>
      <c r="P144" s="1195">
        <f t="shared" si="3"/>
        <v>-13830357</v>
      </c>
    </row>
    <row r="145" spans="1:16">
      <c r="A145">
        <f t="shared" si="4"/>
        <v>-5110001000</v>
      </c>
      <c r="C145" s="1566">
        <v>5110001000</v>
      </c>
      <c r="D145" s="1246" t="s">
        <v>2264</v>
      </c>
      <c r="E145" s="1247" t="s">
        <v>834</v>
      </c>
      <c r="F145" s="1247">
        <v>0</v>
      </c>
      <c r="G145" s="1248">
        <f>IFERROR(VLOOKUP(C145,'Resultado Septiembre 2024'!$B$2:$M$247,12,0),0)</f>
        <v>0</v>
      </c>
      <c r="H145" s="1248">
        <f>IFERROR(VLOOKUP(C145,'Resultado Septiembre 2023'!$B$1:$M$245,12,0),0)</f>
        <v>0</v>
      </c>
      <c r="J145" t="s">
        <v>2248</v>
      </c>
      <c r="L145">
        <v>-47001310202</v>
      </c>
      <c r="M145">
        <v>-26257079062</v>
      </c>
      <c r="O145" s="1195">
        <f t="shared" si="2"/>
        <v>47001310</v>
      </c>
      <c r="P145" s="1195">
        <f t="shared" si="3"/>
        <v>26257079</v>
      </c>
    </row>
    <row r="146" spans="1:16">
      <c r="A146">
        <f t="shared" si="4"/>
        <v>-5110003000</v>
      </c>
      <c r="C146" s="1566">
        <v>5110003000</v>
      </c>
      <c r="D146" s="1246" t="s">
        <v>818</v>
      </c>
      <c r="E146" s="1247" t="s">
        <v>834</v>
      </c>
      <c r="F146" s="1247">
        <v>0</v>
      </c>
      <c r="G146" s="1248">
        <f>IFERROR(VLOOKUP(C146,'Resultado Septiembre 2024'!$B$2:$M$247,12,0),0)</f>
        <v>0</v>
      </c>
      <c r="H146" s="1248">
        <f>IFERROR(VLOOKUP(C146,'Resultado Septiembre 2023'!$B$1:$M$245,12,0),0)</f>
        <v>169767013</v>
      </c>
      <c r="L146">
        <v>0</v>
      </c>
      <c r="M146">
        <v>0</v>
      </c>
    </row>
    <row r="147" spans="1:16">
      <c r="A147">
        <f t="shared" si="4"/>
        <v>-5110004000</v>
      </c>
      <c r="C147" s="1566">
        <v>5110004000</v>
      </c>
      <c r="D147" s="1246" t="s">
        <v>815</v>
      </c>
      <c r="E147" s="1247" t="s">
        <v>834</v>
      </c>
      <c r="F147" s="1247">
        <v>0</v>
      </c>
      <c r="G147" s="1248">
        <f>IFERROR(VLOOKUP(C147,'Resultado Septiembre 2024'!$B$2:$M$247,12,0),0)</f>
        <v>0</v>
      </c>
      <c r="H147" s="1248">
        <f>IFERROR(VLOOKUP(C147,'Resultado Septiembre 2023'!$B$1:$M$245,12,0),0)</f>
        <v>138667509</v>
      </c>
    </row>
    <row r="148" spans="1:16">
      <c r="A148">
        <f t="shared" si="4"/>
        <v>-5110005000</v>
      </c>
      <c r="C148" s="1566">
        <v>5110005000</v>
      </c>
      <c r="D148" s="1246" t="s">
        <v>813</v>
      </c>
      <c r="E148" s="1247" t="s">
        <v>834</v>
      </c>
      <c r="F148" s="1247">
        <v>0</v>
      </c>
      <c r="G148" s="1248">
        <f>IFERROR(VLOOKUP(C148,'Resultado Septiembre 2024'!$B$2:$M$247,12,0),0)</f>
        <v>0</v>
      </c>
      <c r="H148" s="1248">
        <f>IFERROR(VLOOKUP(C148,'Resultado Septiembre 2023'!$B$1:$M$245,12,0),0)</f>
        <v>1743929</v>
      </c>
    </row>
    <row r="149" spans="1:16">
      <c r="A149">
        <f t="shared" si="4"/>
        <v>-5213000700</v>
      </c>
      <c r="C149" s="1566">
        <v>5213000700</v>
      </c>
      <c r="D149" s="1246" t="s">
        <v>2265</v>
      </c>
      <c r="E149" s="1247"/>
      <c r="F149" s="1247">
        <v>0</v>
      </c>
      <c r="G149" s="1248">
        <f>IFERROR(VLOOKUP(C149,'Resultado Septiembre 2024'!$B$2:$M$247,12,0),0)</f>
        <v>0</v>
      </c>
      <c r="H149" s="1248">
        <f>IFERROR(VLOOKUP(C149,'Resultado Septiembre 2023'!$B$1:$M$245,12,0),0)</f>
        <v>0</v>
      </c>
    </row>
    <row r="150" spans="1:16">
      <c r="A150">
        <f t="shared" si="4"/>
        <v>-5200001000</v>
      </c>
      <c r="C150" s="1566">
        <v>5200001000</v>
      </c>
      <c r="D150" s="1246" t="s">
        <v>839</v>
      </c>
      <c r="E150" s="1247" t="s">
        <v>906</v>
      </c>
      <c r="F150" s="1247" t="s">
        <v>1121</v>
      </c>
      <c r="G150" s="1248">
        <f>IFERROR(VLOOKUP(C150,'Resultado Septiembre 2024'!$B$2:$M$247,12,0),0)</f>
        <v>0</v>
      </c>
      <c r="H150" s="1248">
        <f>IFERROR(VLOOKUP(C150,'Resultado Septiembre 2023'!$B$1:$M$245,12,0),0)</f>
        <v>113473812</v>
      </c>
    </row>
    <row r="151" spans="1:16">
      <c r="A151">
        <f t="shared" si="4"/>
        <v>-5205000100</v>
      </c>
      <c r="C151" s="1566">
        <v>5205000100</v>
      </c>
      <c r="D151" s="1251" t="s">
        <v>2266</v>
      </c>
      <c r="E151" s="1247" t="s">
        <v>915</v>
      </c>
      <c r="F151" s="1247" t="s">
        <v>1125</v>
      </c>
      <c r="G151" s="1248">
        <f>IFERROR(VLOOKUP(C151,'Resultado Septiembre 2024'!$B$2:$M$247,12,0),0)</f>
        <v>0</v>
      </c>
      <c r="H151" s="1248">
        <f>IFERROR(VLOOKUP(C151,'Resultado Septiembre 2023'!$B$1:$M$245,12,0),0)</f>
        <v>1996350373</v>
      </c>
    </row>
    <row r="152" spans="1:16">
      <c r="A152">
        <f t="shared" si="4"/>
        <v>-5213002000</v>
      </c>
      <c r="C152" s="1566">
        <v>5213002000</v>
      </c>
      <c r="D152" s="1251" t="s">
        <v>911</v>
      </c>
      <c r="E152" s="1247" t="s">
        <v>915</v>
      </c>
      <c r="F152" s="1247" t="s">
        <v>915</v>
      </c>
      <c r="G152" s="1248">
        <f>IFERROR(VLOOKUP(C152,'Resultado Septiembre 2024'!$B$2:$M$247,12,0),0)</f>
        <v>0</v>
      </c>
      <c r="H152" s="1248">
        <f>IFERROR(VLOOKUP(C152,'Resultado Septiembre 2023'!$B$1:$M$245,12,0),0)</f>
        <v>1785622813</v>
      </c>
      <c r="M152" s="755" t="s">
        <v>1395</v>
      </c>
    </row>
    <row r="153" spans="1:16">
      <c r="A153">
        <f t="shared" si="4"/>
        <v>-5211000300</v>
      </c>
      <c r="C153" s="1566">
        <v>5211000300</v>
      </c>
      <c r="D153" s="1246" t="s">
        <v>932</v>
      </c>
      <c r="E153" s="1247" t="s">
        <v>940</v>
      </c>
      <c r="F153" s="1247" t="s">
        <v>1133</v>
      </c>
      <c r="G153" s="1248">
        <f>IFERROR(VLOOKUP(C153,'Resultado Septiembre 2024'!$B$2:$M$247,12,0),0)</f>
        <v>0</v>
      </c>
      <c r="H153" s="1248">
        <f>IFERROR(VLOOKUP(C153,'Resultado Septiembre 2023'!$B$1:$M$245,12,0),0)</f>
        <v>54915338</v>
      </c>
    </row>
    <row r="154" spans="1:16">
      <c r="A154">
        <f t="shared" si="4"/>
        <v>-5211000400</v>
      </c>
      <c r="C154" s="1566">
        <v>5211000400</v>
      </c>
      <c r="D154" s="1246" t="s">
        <v>930</v>
      </c>
      <c r="E154" s="1247" t="s">
        <v>940</v>
      </c>
      <c r="F154" s="1247" t="s">
        <v>1132</v>
      </c>
      <c r="G154" s="1248">
        <f>IFERROR(VLOOKUP(C154,'Resultado Septiembre 2024'!$B$2:$M$247,12,0),0)</f>
        <v>0</v>
      </c>
      <c r="H154" s="1248">
        <f>IFERROR(VLOOKUP(C154,'Resultado Septiembre 2023'!$B$1:$M$245,12,0),0)</f>
        <v>269528788</v>
      </c>
    </row>
    <row r="155" spans="1:16">
      <c r="A155">
        <f t="shared" si="4"/>
        <v>-5211000600</v>
      </c>
      <c r="C155" s="1566">
        <v>5211000600</v>
      </c>
      <c r="D155" s="1246" t="s">
        <v>942</v>
      </c>
      <c r="E155" s="1247" t="s">
        <v>2267</v>
      </c>
      <c r="F155" s="1247">
        <v>0</v>
      </c>
      <c r="G155" s="1248">
        <f>IFERROR(VLOOKUP(C155,'Resultado Septiembre 2024'!$B$2:$M$247,12,0),0)</f>
        <v>0</v>
      </c>
      <c r="H155" s="1248">
        <f>IFERROR(VLOOKUP(C155,'Resultado Septiembre 2023'!$B$1:$M$245,12,0),0)</f>
        <v>0</v>
      </c>
    </row>
    <row r="156" spans="1:16">
      <c r="A156">
        <f t="shared" si="4"/>
        <v>-5211000700</v>
      </c>
      <c r="C156" s="1566">
        <v>5211000700</v>
      </c>
      <c r="D156" s="1246" t="s">
        <v>933</v>
      </c>
      <c r="E156" s="1247" t="s">
        <v>940</v>
      </c>
      <c r="F156" s="1247" t="s">
        <v>2245</v>
      </c>
      <c r="G156" s="1248">
        <f>IFERROR(VLOOKUP(C156,'Resultado Septiembre 2024'!$B$2:$M$247,12,0),0)</f>
        <v>0</v>
      </c>
      <c r="H156" s="1248">
        <f>IFERROR(VLOOKUP(C156,'Resultado Septiembre 2023'!$B$1:$M$245,12,0),0)</f>
        <v>103600655</v>
      </c>
    </row>
    <row r="157" spans="1:16">
      <c r="A157">
        <f t="shared" si="4"/>
        <v>-5211000800</v>
      </c>
      <c r="C157" s="1566">
        <v>5211000800</v>
      </c>
      <c r="D157" s="1246" t="s">
        <v>943</v>
      </c>
      <c r="E157" s="1247" t="s">
        <v>2267</v>
      </c>
      <c r="F157" s="1247">
        <v>0</v>
      </c>
      <c r="G157" s="1248">
        <f>IFERROR(VLOOKUP(C157,'Resultado Septiembre 2024'!$B$2:$M$247,12,0),0)</f>
        <v>0</v>
      </c>
      <c r="H157" s="1248">
        <f>IFERROR(VLOOKUP(C157,'Resultado Septiembre 2023'!$B$1:$M$245,12,0),0)</f>
        <v>1495898664</v>
      </c>
    </row>
    <row r="158" spans="1:16">
      <c r="A158">
        <f t="shared" si="4"/>
        <v>-5211001000</v>
      </c>
      <c r="C158" s="1566">
        <v>5211001000</v>
      </c>
      <c r="D158" s="1246" t="s">
        <v>2268</v>
      </c>
      <c r="E158" s="1247" t="s">
        <v>940</v>
      </c>
      <c r="F158" s="1247" t="s">
        <v>1133</v>
      </c>
      <c r="G158" s="1248">
        <f>IFERROR(VLOOKUP(C158,'Resultado Septiembre 2024'!$B$2:$M$247,12,0),0)</f>
        <v>0</v>
      </c>
      <c r="H158" s="1248">
        <f>IFERROR(VLOOKUP(C158,'Resultado Septiembre 2023'!$B$1:$M$245,12,0),0)</f>
        <v>0</v>
      </c>
    </row>
    <row r="159" spans="1:16">
      <c r="A159">
        <f t="shared" si="4"/>
        <v>-5211001500</v>
      </c>
      <c r="C159" s="1566">
        <v>5211001500</v>
      </c>
      <c r="D159" s="1246" t="s">
        <v>934</v>
      </c>
      <c r="E159" s="1247" t="s">
        <v>940</v>
      </c>
      <c r="F159" s="1247" t="s">
        <v>1133</v>
      </c>
      <c r="G159" s="1248">
        <f>IFERROR(VLOOKUP(C159,'Resultado Septiembre 2024'!$B$2:$M$247,12,0),0)</f>
        <v>0</v>
      </c>
      <c r="H159" s="1248">
        <f>IFERROR(VLOOKUP(C159,'Resultado Septiembre 2023'!$B$1:$M$245,12,0),0)</f>
        <v>697696189</v>
      </c>
    </row>
    <row r="160" spans="1:16">
      <c r="A160">
        <f t="shared" si="4"/>
        <v>-5211002000</v>
      </c>
      <c r="C160" s="1566">
        <v>5211002000</v>
      </c>
      <c r="D160" s="1246" t="s">
        <v>935</v>
      </c>
      <c r="E160" s="1247" t="s">
        <v>940</v>
      </c>
      <c r="F160" s="1247" t="s">
        <v>1129</v>
      </c>
      <c r="G160" s="1248">
        <f>IFERROR(VLOOKUP(C160,'Resultado Septiembre 2024'!$B$2:$M$247,12,0),0)</f>
        <v>0</v>
      </c>
      <c r="H160" s="1248">
        <f>IFERROR(VLOOKUP(C160,'Resultado Septiembre 2023'!$B$1:$M$245,12,0),0)</f>
        <v>14668856301</v>
      </c>
    </row>
    <row r="161" spans="1:8">
      <c r="A161">
        <f t="shared" si="4"/>
        <v>-5211002500</v>
      </c>
      <c r="C161" s="1566">
        <v>5211002500</v>
      </c>
      <c r="D161" s="1246" t="s">
        <v>936</v>
      </c>
      <c r="E161" s="1247" t="s">
        <v>940</v>
      </c>
      <c r="F161" s="1247" t="s">
        <v>1130</v>
      </c>
      <c r="G161" s="1248">
        <f>IFERROR(VLOOKUP(C161,'Resultado Septiembre 2024'!$B$2:$M$247,12,0),0)</f>
        <v>0</v>
      </c>
      <c r="H161" s="1248">
        <f>IFERROR(VLOOKUP(C161,'Resultado Septiembre 2023'!$B$1:$M$245,12,0),0)</f>
        <v>3826756439</v>
      </c>
    </row>
    <row r="162" spans="1:8">
      <c r="A162">
        <f t="shared" si="4"/>
        <v>-5211003500</v>
      </c>
      <c r="C162" s="1566">
        <v>5211003500</v>
      </c>
      <c r="D162" s="1246" t="s">
        <v>937</v>
      </c>
      <c r="E162" s="1247" t="s">
        <v>940</v>
      </c>
      <c r="F162" s="1247" t="s">
        <v>1133</v>
      </c>
      <c r="G162" s="1248">
        <f>IFERROR(VLOOKUP(C162,'Resultado Septiembre 2024'!$B$2:$M$247,12,0),0)</f>
        <v>0</v>
      </c>
      <c r="H162" s="1248">
        <f>IFERROR(VLOOKUP(C162,'Resultado Septiembre 2023'!$B$1:$M$245,12,0),0)</f>
        <v>0</v>
      </c>
    </row>
    <row r="163" spans="1:8">
      <c r="A163">
        <f t="shared" si="4"/>
        <v>-5211004000</v>
      </c>
      <c r="C163" s="1566">
        <v>5211004000</v>
      </c>
      <c r="D163" s="1246" t="s">
        <v>2269</v>
      </c>
      <c r="E163" s="1247" t="s">
        <v>940</v>
      </c>
      <c r="F163" s="1247" t="s">
        <v>1133</v>
      </c>
      <c r="G163" s="1248">
        <f>IFERROR(VLOOKUP(C163,'Resultado Septiembre 2024'!$B$2:$M$247,12,0),0)</f>
        <v>0</v>
      </c>
      <c r="H163" s="1248">
        <f>IFERROR(VLOOKUP(C163,'Resultado Septiembre 2023'!$B$1:$M$245,12,0),0)</f>
        <v>0</v>
      </c>
    </row>
    <row r="164" spans="1:8">
      <c r="A164">
        <f t="shared" si="4"/>
        <v>-5211005000</v>
      </c>
      <c r="C164" s="1566">
        <v>5211005000</v>
      </c>
      <c r="D164" s="1246" t="s">
        <v>917</v>
      </c>
      <c r="E164" s="1247" t="s">
        <v>920</v>
      </c>
      <c r="F164" s="1247">
        <v>0</v>
      </c>
      <c r="G164" s="1248">
        <f>IFERROR(VLOOKUP(C164,'Resultado Septiembre 2024'!$B$2:$M$247,12,0),0)</f>
        <v>0</v>
      </c>
      <c r="H164" s="1248">
        <f>IFERROR(VLOOKUP(C164,'Resultado Septiembre 2023'!$B$1:$M$245,12,0),0)</f>
        <v>0</v>
      </c>
    </row>
    <row r="165" spans="1:8">
      <c r="A165">
        <f t="shared" si="4"/>
        <v>-5211006000</v>
      </c>
      <c r="C165" s="1566">
        <v>5211006000</v>
      </c>
      <c r="D165" s="1246" t="s">
        <v>938</v>
      </c>
      <c r="E165" s="1247" t="s">
        <v>940</v>
      </c>
      <c r="F165" s="1247" t="s">
        <v>1131</v>
      </c>
      <c r="G165" s="1248">
        <f>IFERROR(VLOOKUP(C165,'Resultado Septiembre 2024'!$B$2:$M$247,12,0),0)</f>
        <v>0</v>
      </c>
      <c r="H165" s="1248">
        <f>IFERROR(VLOOKUP(C165,'Resultado Septiembre 2023'!$B$1:$M$245,12,0),0)</f>
        <v>20959919315</v>
      </c>
    </row>
    <row r="166" spans="1:8">
      <c r="A166">
        <f t="shared" si="4"/>
        <v>-5211006500</v>
      </c>
      <c r="C166" s="1566">
        <v>5211006500</v>
      </c>
      <c r="D166" s="1246" t="s">
        <v>2270</v>
      </c>
      <c r="E166" s="1247" t="s">
        <v>940</v>
      </c>
      <c r="F166" s="1247" t="s">
        <v>1131</v>
      </c>
      <c r="G166" s="1248">
        <f>IFERROR(VLOOKUP(C166,'Resultado Septiembre 2024'!$B$2:$M$247,12,0),0)</f>
        <v>0</v>
      </c>
      <c r="H166" s="1248">
        <f>IFERROR(VLOOKUP(C166,'Resultado Septiembre 2023'!$B$1:$M$245,12,0),0)</f>
        <v>0</v>
      </c>
    </row>
    <row r="167" spans="1:8">
      <c r="A167">
        <f t="shared" si="4"/>
        <v>-5211007000</v>
      </c>
      <c r="C167" s="1566">
        <v>5211007000</v>
      </c>
      <c r="D167" s="1246" t="s">
        <v>963</v>
      </c>
      <c r="E167" s="1247" t="s">
        <v>940</v>
      </c>
      <c r="F167" s="1247" t="s">
        <v>2245</v>
      </c>
      <c r="G167" s="1248">
        <f>IFERROR(VLOOKUP(C167,'Resultado Septiembre 2024'!$B$2:$M$247,12,0),0)</f>
        <v>0</v>
      </c>
      <c r="H167" s="1248">
        <f>IFERROR(VLOOKUP(C167,'Resultado Septiembre 2023'!$B$1:$M$245,12,0),0)</f>
        <v>157759281</v>
      </c>
    </row>
    <row r="168" spans="1:8">
      <c r="A168">
        <f t="shared" si="4"/>
        <v>-5211007500</v>
      </c>
      <c r="C168" s="1566">
        <v>5211007500</v>
      </c>
      <c r="D168" s="1246" t="s">
        <v>2271</v>
      </c>
      <c r="E168" s="1247" t="s">
        <v>940</v>
      </c>
      <c r="F168" s="1247" t="s">
        <v>2245</v>
      </c>
      <c r="G168" s="1248">
        <f>IFERROR(VLOOKUP(C168,'Resultado Septiembre 2024'!$B$2:$M$247,12,0),0)</f>
        <v>0</v>
      </c>
      <c r="H168" s="1248">
        <f>IFERROR(VLOOKUP(C168,'Resultado Septiembre 2023'!$B$1:$M$245,12,0),0)</f>
        <v>0</v>
      </c>
    </row>
    <row r="169" spans="1:8">
      <c r="A169">
        <f t="shared" si="4"/>
        <v>-5211003000</v>
      </c>
      <c r="C169" s="1566">
        <v>5211003000</v>
      </c>
      <c r="D169" s="1246" t="s">
        <v>2272</v>
      </c>
      <c r="E169" s="1247" t="s">
        <v>940</v>
      </c>
      <c r="F169" s="1247" t="s">
        <v>1134</v>
      </c>
      <c r="G169" s="1248">
        <f>IFERROR(VLOOKUP(C169,'Resultado Septiembre 2024'!$B$2:$M$247,12,0),0)</f>
        <v>0</v>
      </c>
      <c r="H169" s="1248">
        <f>IFERROR(VLOOKUP(C169,'Resultado Septiembre 2023'!$B$1:$M$245,12,0),0)</f>
        <v>0</v>
      </c>
    </row>
    <row r="170" spans="1:8">
      <c r="A170">
        <f t="shared" si="4"/>
        <v>-5211008000</v>
      </c>
      <c r="C170" s="1566">
        <v>5211008000</v>
      </c>
      <c r="D170" s="1246" t="s">
        <v>2441</v>
      </c>
      <c r="E170" s="1247" t="s">
        <v>940</v>
      </c>
      <c r="F170" s="1247" t="s">
        <v>1134</v>
      </c>
      <c r="G170" s="1248">
        <f>IFERROR(VLOOKUP(C170,'Resultado Septiembre 2024'!$B$2:$M$247,12,0),0)</f>
        <v>0</v>
      </c>
      <c r="H170" s="1248">
        <f>IFERROR(VLOOKUP(C170,'Resultado Septiembre 2023'!$B$1:$M$245,12,0),0)</f>
        <v>232266546</v>
      </c>
    </row>
    <row r="171" spans="1:8">
      <c r="A171">
        <f t="shared" si="4"/>
        <v>-5212000100</v>
      </c>
      <c r="C171" s="1566">
        <v>5212000100</v>
      </c>
      <c r="D171" s="1246" t="s">
        <v>842</v>
      </c>
      <c r="E171" s="1247"/>
      <c r="F171" s="1247"/>
      <c r="G171" s="1248">
        <f>IFERROR(VLOOKUP(C171,'Resultado Septiembre 2024'!$B$2:$M$247,12,0),0)</f>
        <v>0</v>
      </c>
      <c r="H171" s="1248">
        <f>IFERROR(VLOOKUP(C171,'Resultado Septiembre 2023'!$B$1:$M$245,12,0),0)</f>
        <v>10816911349</v>
      </c>
    </row>
    <row r="172" spans="1:8">
      <c r="A172">
        <f t="shared" si="4"/>
        <v>-5213000100</v>
      </c>
      <c r="C172" s="1566">
        <v>5213000100</v>
      </c>
      <c r="D172" s="1246" t="s">
        <v>910</v>
      </c>
      <c r="E172" s="1247" t="s">
        <v>915</v>
      </c>
      <c r="F172" s="1247" t="s">
        <v>1124</v>
      </c>
      <c r="G172" s="1248">
        <f>IFERROR(VLOOKUP(C172,'Resultado Septiembre 2024'!$B$2:$M$247,12,0),0)</f>
        <v>0</v>
      </c>
      <c r="H172" s="1248">
        <f>IFERROR(VLOOKUP(C172,'Resultado Septiembre 2023'!$B$1:$M$245,12,0),0)</f>
        <v>89701603</v>
      </c>
    </row>
    <row r="173" spans="1:8">
      <c r="A173">
        <f t="shared" si="4"/>
        <v>-5213000200</v>
      </c>
      <c r="C173" s="1566">
        <v>5213000200</v>
      </c>
      <c r="D173" s="1246" t="s">
        <v>2273</v>
      </c>
      <c r="E173" s="1247" t="s">
        <v>906</v>
      </c>
      <c r="F173" s="1247" t="s">
        <v>1121</v>
      </c>
      <c r="G173" s="1248">
        <f>IFERROR(VLOOKUP(C173,'Resultado Septiembre 2024'!$B$2:$M$247,12,0),0)</f>
        <v>0</v>
      </c>
      <c r="H173" s="1248">
        <f>IFERROR(VLOOKUP(C173,'Resultado Septiembre 2023'!$B$1:$M$245,12,0),0)</f>
        <v>0</v>
      </c>
    </row>
    <row r="174" spans="1:8">
      <c r="A174">
        <f t="shared" si="4"/>
        <v>-5213000300</v>
      </c>
      <c r="C174" s="1566">
        <v>5213000300</v>
      </c>
      <c r="D174" s="1246" t="s">
        <v>2274</v>
      </c>
      <c r="E174" s="1247" t="s">
        <v>915</v>
      </c>
      <c r="F174" s="1247" t="s">
        <v>1126</v>
      </c>
      <c r="G174" s="1248">
        <f>IFERROR(VLOOKUP(C174,'Resultado Septiembre 2024'!$B$2:$M$247,12,0),0)</f>
        <v>0</v>
      </c>
      <c r="H174" s="1248">
        <f>IFERROR(VLOOKUP(C174,'Resultado Septiembre 2023'!$B$1:$M$245,12,0),0)</f>
        <v>-962732</v>
      </c>
    </row>
    <row r="175" spans="1:8">
      <c r="A175">
        <f t="shared" si="4"/>
        <v>-5213000500</v>
      </c>
      <c r="C175" s="1566">
        <v>5213000500</v>
      </c>
      <c r="D175" s="1246" t="s">
        <v>2275</v>
      </c>
      <c r="E175" s="1247" t="s">
        <v>906</v>
      </c>
      <c r="F175" s="1247" t="s">
        <v>1121</v>
      </c>
      <c r="G175" s="1248">
        <f>IFERROR(VLOOKUP(C175,'Resultado Septiembre 2024'!$B$2:$M$247,12,0),0)</f>
        <v>0</v>
      </c>
      <c r="H175" s="1248">
        <f>IFERROR(VLOOKUP(C175,'Resultado Septiembre 2023'!$B$1:$M$245,12,0),0)</f>
        <v>0</v>
      </c>
    </row>
    <row r="176" spans="1:8">
      <c r="A176">
        <f t="shared" si="4"/>
        <v>-5213000900</v>
      </c>
      <c r="C176" s="1566">
        <v>5213000900</v>
      </c>
      <c r="D176" s="1246" t="s">
        <v>2276</v>
      </c>
      <c r="E176" s="1247" t="s">
        <v>906</v>
      </c>
      <c r="F176" s="1247" t="s">
        <v>1121</v>
      </c>
      <c r="G176" s="1248">
        <f>IFERROR(VLOOKUP(C176,'Resultado Septiembre 2024'!$B$2:$M$247,12,0),0)</f>
        <v>0</v>
      </c>
      <c r="H176" s="1248">
        <f>IFERROR(VLOOKUP(C176,'Resultado Septiembre 2023'!$B$1:$M$245,12,0),0)</f>
        <v>37187327</v>
      </c>
    </row>
    <row r="177" spans="1:8">
      <c r="A177">
        <f t="shared" si="4"/>
        <v>-5213001000</v>
      </c>
      <c r="C177" s="1566">
        <v>5213001000</v>
      </c>
      <c r="D177" s="1246" t="s">
        <v>2277</v>
      </c>
      <c r="E177" s="1247" t="s">
        <v>906</v>
      </c>
      <c r="F177" s="1247" t="s">
        <v>1121</v>
      </c>
      <c r="G177" s="1248">
        <f>IFERROR(VLOOKUP(C177,'Resultado Septiembre 2024'!$B$2:$M$247,12,0),0)</f>
        <v>0</v>
      </c>
      <c r="H177" s="1248">
        <f>IFERROR(VLOOKUP(C177,'Resultado Septiembre 2023'!$B$1:$M$245,12,0),0)</f>
        <v>0</v>
      </c>
    </row>
    <row r="178" spans="1:8">
      <c r="A178">
        <f t="shared" si="4"/>
        <v>-5213001100</v>
      </c>
      <c r="C178" s="1566">
        <v>5213001100</v>
      </c>
      <c r="D178" s="1246" t="s">
        <v>837</v>
      </c>
      <c r="E178" s="1247" t="s">
        <v>906</v>
      </c>
      <c r="F178" s="1247" t="s">
        <v>1115</v>
      </c>
      <c r="G178" s="1248">
        <f>IFERROR(VLOOKUP(C178,'Resultado Septiembre 2024'!$B$2:$M$247,12,0),0)</f>
        <v>0</v>
      </c>
      <c r="H178" s="1248">
        <f>IFERROR(VLOOKUP(C178,'Resultado Septiembre 2023'!$B$1:$M$245,12,0),0)</f>
        <v>4806937389</v>
      </c>
    </row>
    <row r="179" spans="1:8">
      <c r="A179">
        <f t="shared" si="4"/>
        <v>-5213001500</v>
      </c>
      <c r="C179" s="1566">
        <v>5213001500</v>
      </c>
      <c r="D179" s="1246" t="s">
        <v>830</v>
      </c>
      <c r="E179" s="1247" t="s">
        <v>834</v>
      </c>
      <c r="F179" s="1247">
        <v>0</v>
      </c>
      <c r="G179" s="1248">
        <f>IFERROR(VLOOKUP(C179,'Resultado Septiembre 2024'!$B$2:$M$247,12,0),0)</f>
        <v>0</v>
      </c>
      <c r="H179" s="1248">
        <f>IFERROR(VLOOKUP(C179,'Resultado Septiembre 2023'!$B$1:$M$245,12,0),0)</f>
        <v>5111981</v>
      </c>
    </row>
    <row r="180" spans="1:8">
      <c r="A180">
        <f t="shared" si="4"/>
        <v>-5213002010</v>
      </c>
      <c r="C180" s="1566">
        <v>5213002010</v>
      </c>
      <c r="D180" s="1246" t="s">
        <v>2278</v>
      </c>
      <c r="E180" s="1247" t="s">
        <v>915</v>
      </c>
      <c r="F180" s="1247" t="s">
        <v>915</v>
      </c>
      <c r="G180" s="1248">
        <f>IFERROR(VLOOKUP(C180,'Resultado Septiembre 2024'!$B$2:$M$247,12,0),0)</f>
        <v>0</v>
      </c>
      <c r="H180" s="1248">
        <f>IFERROR(VLOOKUP(C180,'Resultado Septiembre 2023'!$B$1:$M$245,12,0),0)</f>
        <v>0</v>
      </c>
    </row>
    <row r="181" spans="1:8">
      <c r="A181">
        <f t="shared" si="4"/>
        <v>-5213004000</v>
      </c>
      <c r="C181" s="1566">
        <v>5213004000</v>
      </c>
      <c r="D181" s="1246" t="s">
        <v>841</v>
      </c>
      <c r="E181" s="1247" t="s">
        <v>906</v>
      </c>
      <c r="F181" s="1247" t="s">
        <v>1121</v>
      </c>
      <c r="G181" s="1248">
        <f>IFERROR(VLOOKUP(C181,'Resultado Septiembre 2024'!$B$2:$M$247,12,0),0)</f>
        <v>0</v>
      </c>
      <c r="H181" s="1248">
        <f>IFERROR(VLOOKUP(C181,'Resultado Septiembre 2023'!$B$1:$M$245,12,0),0)</f>
        <v>-44442827</v>
      </c>
    </row>
    <row r="182" spans="1:8">
      <c r="A182">
        <f t="shared" si="4"/>
        <v>-5213005000</v>
      </c>
      <c r="C182" s="1566">
        <v>5213005000</v>
      </c>
      <c r="D182" s="1246" t="s">
        <v>916</v>
      </c>
      <c r="E182" s="1247" t="s">
        <v>920</v>
      </c>
      <c r="F182" s="1247">
        <v>0</v>
      </c>
      <c r="G182" s="1248">
        <f>IFERROR(VLOOKUP(C182,'Resultado Septiembre 2024'!$B$2:$M$247,12,0),0)</f>
        <v>0</v>
      </c>
      <c r="H182" s="1248">
        <f>IFERROR(VLOOKUP(C182,'Resultado Septiembre 2023'!$B$1:$M$245,12,0),0)</f>
        <v>0</v>
      </c>
    </row>
    <row r="183" spans="1:8">
      <c r="A183">
        <f t="shared" si="4"/>
        <v>-5214000100</v>
      </c>
      <c r="C183" s="1566">
        <v>5214000100</v>
      </c>
      <c r="D183" s="1246" t="s">
        <v>931</v>
      </c>
      <c r="E183" s="1247" t="s">
        <v>940</v>
      </c>
      <c r="F183" s="1247" t="s">
        <v>1131</v>
      </c>
      <c r="G183" s="1248">
        <f>IFERROR(VLOOKUP(C183,'Resultado Septiembre 2024'!$B$2:$M$247,12,0),0)</f>
        <v>0</v>
      </c>
      <c r="H183" s="1248">
        <f>IFERROR(VLOOKUP(C183,'Resultado Septiembre 2023'!$B$1:$M$245,12,0),0)</f>
        <v>-4287246297</v>
      </c>
    </row>
    <row r="184" spans="1:8">
      <c r="A184">
        <f t="shared" si="4"/>
        <v>-5214000500</v>
      </c>
      <c r="C184" s="1566">
        <v>5214000500</v>
      </c>
      <c r="D184" s="1246" t="s">
        <v>840</v>
      </c>
      <c r="E184" s="1247" t="s">
        <v>906</v>
      </c>
      <c r="F184" s="1247" t="s">
        <v>1121</v>
      </c>
      <c r="G184" s="1248">
        <f>IFERROR(VLOOKUP(C184,'Resultado Septiembre 2024'!$B$2:$M$247,12,0),0)</f>
        <v>0</v>
      </c>
      <c r="H184" s="1248">
        <f>IFERROR(VLOOKUP(C184,'Resultado Septiembre 2023'!$B$1:$M$245,12,0),0)</f>
        <v>388801466</v>
      </c>
    </row>
    <row r="185" spans="1:8">
      <c r="A185">
        <f t="shared" si="4"/>
        <v>-5215000400</v>
      </c>
      <c r="C185" s="1566">
        <v>5215000400</v>
      </c>
      <c r="D185" s="1246" t="s">
        <v>2029</v>
      </c>
      <c r="E185" s="1247" t="s">
        <v>915</v>
      </c>
      <c r="F185" s="1247" t="s">
        <v>1127</v>
      </c>
      <c r="G185" s="1248">
        <f>IFERROR(VLOOKUP(C185,'Resultado Septiembre 2024'!$B$2:$M$247,12,0),0)</f>
        <v>0</v>
      </c>
      <c r="H185" s="1248">
        <f>IFERROR(VLOOKUP(C185,'Resultado Septiembre 2023'!$B$1:$M$245,12,0),0)</f>
        <v>94246045</v>
      </c>
    </row>
    <row r="186" spans="1:8">
      <c r="A186">
        <f t="shared" si="4"/>
        <v>-5215002000</v>
      </c>
      <c r="C186" s="1566">
        <v>5215002000</v>
      </c>
      <c r="D186" s="1246" t="s">
        <v>951</v>
      </c>
      <c r="E186" s="1247" t="s">
        <v>956</v>
      </c>
      <c r="F186" s="1247">
        <v>0</v>
      </c>
      <c r="G186" s="1248">
        <f>IFERROR(VLOOKUP(C186,'Resultado Septiembre 2024'!$B$2:$M$247,12,0),0)</f>
        <v>0</v>
      </c>
      <c r="H186" s="1248">
        <f>IFERROR(VLOOKUP(C186,'Resultado Septiembre 2023'!$B$1:$M$245,12,0),0)</f>
        <v>0</v>
      </c>
    </row>
    <row r="187" spans="1:8">
      <c r="A187">
        <f t="shared" si="4"/>
        <v>-5290000100</v>
      </c>
      <c r="C187" s="1566">
        <v>5290000100</v>
      </c>
      <c r="D187" s="1246" t="s">
        <v>954</v>
      </c>
      <c r="E187" s="1247" t="s">
        <v>956</v>
      </c>
      <c r="F187" s="1247">
        <v>0</v>
      </c>
      <c r="G187" s="1248">
        <f>IFERROR(VLOOKUP(C187,'Resultado Septiembre 2024'!$B$2:$M$247,12,0),0)</f>
        <v>0</v>
      </c>
      <c r="H187" s="1248">
        <f>IFERROR(VLOOKUP(C187,'Resultado Septiembre 2023'!$B$1:$M$245,12,0),0)</f>
        <v>0</v>
      </c>
    </row>
    <row r="188" spans="1:8">
      <c r="A188">
        <f t="shared" si="4"/>
        <v>-5290000200</v>
      </c>
      <c r="C188" s="1566">
        <v>5290000200</v>
      </c>
      <c r="D188" s="1246" t="s">
        <v>953</v>
      </c>
      <c r="E188" s="1247" t="s">
        <v>956</v>
      </c>
      <c r="F188" s="1247">
        <v>0</v>
      </c>
      <c r="G188" s="1248">
        <f>IFERROR(VLOOKUP(C188,'Resultado Septiembre 2024'!$B$2:$M$247,12,0),0)</f>
        <v>0</v>
      </c>
      <c r="H188" s="1248">
        <f>IFERROR(VLOOKUP(C188,'Resultado Septiembre 2023'!$B$1:$M$245,12,0),0)</f>
        <v>0</v>
      </c>
    </row>
    <row r="189" spans="1:8">
      <c r="A189">
        <f t="shared" si="4"/>
        <v>-5290000300</v>
      </c>
      <c r="C189" s="1566">
        <v>5290000300</v>
      </c>
      <c r="D189" s="1246" t="s">
        <v>952</v>
      </c>
      <c r="E189" s="1247" t="s">
        <v>956</v>
      </c>
      <c r="F189" s="1247">
        <v>0</v>
      </c>
      <c r="G189" s="1248">
        <f>IFERROR(VLOOKUP(C189,'Resultado Septiembre 2024'!$B$2:$M$247,12,0),0)</f>
        <v>0</v>
      </c>
      <c r="H189" s="1248">
        <f>IFERROR(VLOOKUP(C189,'Resultado Septiembre 2023'!$B$1:$M$245,12,0),0)</f>
        <v>0</v>
      </c>
    </row>
    <row r="190" spans="1:8">
      <c r="A190">
        <f t="shared" si="4"/>
        <v>-5290000400</v>
      </c>
      <c r="C190" s="1566">
        <v>5290000400</v>
      </c>
      <c r="D190" s="1246" t="s">
        <v>2279</v>
      </c>
      <c r="E190" s="1247" t="s">
        <v>956</v>
      </c>
      <c r="F190" s="1247">
        <v>0</v>
      </c>
      <c r="G190" s="1248">
        <f>IFERROR(VLOOKUP(C190,'Resultado Septiembre 2024'!$B$2:$M$247,12,0),0)</f>
        <v>0</v>
      </c>
      <c r="H190" s="1248">
        <f>IFERROR(VLOOKUP(C190,'Resultado Septiembre 2023'!$B$1:$M$245,12,0),0)</f>
        <v>0</v>
      </c>
    </row>
    <row r="191" spans="1:8">
      <c r="A191">
        <f t="shared" si="4"/>
        <v>-5290000500</v>
      </c>
      <c r="C191" s="1566">
        <v>5290000500</v>
      </c>
      <c r="D191" s="1246" t="s">
        <v>950</v>
      </c>
      <c r="E191" s="1247" t="s">
        <v>956</v>
      </c>
      <c r="F191" s="1247">
        <v>0</v>
      </c>
      <c r="G191" s="1248">
        <f>IFERROR(VLOOKUP(C191,'Resultado Septiembre 2024'!$B$2:$M$247,12,0),0)</f>
        <v>0</v>
      </c>
      <c r="H191" s="1248">
        <f>IFERROR(VLOOKUP(C191,'Resultado Septiembre 2023'!$B$1:$M$245,12,0),0)</f>
        <v>0</v>
      </c>
    </row>
    <row r="192" spans="1:8">
      <c r="A192">
        <f t="shared" si="4"/>
        <v>-5511000300</v>
      </c>
      <c r="C192" s="1566">
        <v>5511000300</v>
      </c>
      <c r="D192" s="1246" t="s">
        <v>946</v>
      </c>
      <c r="E192" s="1247" t="s">
        <v>949</v>
      </c>
      <c r="F192" s="1247">
        <v>0</v>
      </c>
      <c r="G192" s="1248">
        <f>IFERROR(VLOOKUP(C192,'Resultado Septiembre 2024'!$B$2:$M$247,12,0),0)</f>
        <v>0</v>
      </c>
      <c r="H192" s="1248">
        <f>IFERROR(VLOOKUP(C192,'Resultado Septiembre 2023'!$B$1:$M$245,12,0),0)</f>
        <v>-511012111</v>
      </c>
    </row>
    <row r="193" spans="1:8">
      <c r="A193">
        <f t="shared" si="4"/>
        <v>-5511000500</v>
      </c>
      <c r="C193" s="1566">
        <v>5511000500</v>
      </c>
      <c r="D193" s="1246" t="s">
        <v>947</v>
      </c>
      <c r="E193" s="1247" t="s">
        <v>949</v>
      </c>
      <c r="F193" s="1247">
        <v>0</v>
      </c>
      <c r="G193" s="1248">
        <f>IFERROR(VLOOKUP(C193,'Resultado Septiembre 2024'!$B$2:$M$247,12,0),0)</f>
        <v>0</v>
      </c>
      <c r="H193" s="1248">
        <f>IFERROR(VLOOKUP(C193,'Resultado Septiembre 2023'!$B$1:$M$245,12,0),0)</f>
        <v>30398130661</v>
      </c>
    </row>
    <row r="194" spans="1:8">
      <c r="A194">
        <f t="shared" si="4"/>
        <v>-6110000100</v>
      </c>
      <c r="C194" s="1566">
        <v>6110000100</v>
      </c>
      <c r="D194" s="1246" t="s">
        <v>767</v>
      </c>
      <c r="E194" s="1247" t="s">
        <v>769</v>
      </c>
      <c r="F194" s="1247" t="s">
        <v>2225</v>
      </c>
      <c r="G194" s="1248">
        <f>IFERROR(VLOOKUP(C194,'Resultado Septiembre 2024'!$B$2:$M$247,12,0),0)</f>
        <v>0</v>
      </c>
      <c r="H194" s="1248">
        <f>IFERROR(VLOOKUP(C194,'Resultado Septiembre 2023'!$B$1:$M$245,12,0),0)</f>
        <v>-77516341990</v>
      </c>
    </row>
    <row r="195" spans="1:8">
      <c r="A195">
        <f t="shared" si="4"/>
        <v>-6110000200</v>
      </c>
      <c r="C195" s="1566">
        <v>6110000200</v>
      </c>
      <c r="D195" s="1246" t="s">
        <v>766</v>
      </c>
      <c r="E195" s="1247" t="s">
        <v>769</v>
      </c>
      <c r="F195" s="1247" t="s">
        <v>2225</v>
      </c>
      <c r="G195" s="1248">
        <f>IFERROR(VLOOKUP(C195,'Resultado Septiembre 2024'!$B$2:$M$247,12,0),0)</f>
        <v>0</v>
      </c>
      <c r="H195" s="1248">
        <f>IFERROR(VLOOKUP(C195,'Resultado Septiembre 2023'!$B$1:$M$245,12,0),0)</f>
        <v>-13782991296</v>
      </c>
    </row>
    <row r="196" spans="1:8">
      <c r="A196">
        <f t="shared" ref="A196:A259" si="5">+B196-C196</f>
        <v>-6110000300</v>
      </c>
      <c r="C196" s="1566">
        <v>6110000300</v>
      </c>
      <c r="D196" s="1246" t="s">
        <v>765</v>
      </c>
      <c r="E196" s="1247" t="s">
        <v>769</v>
      </c>
      <c r="F196" s="1247" t="s">
        <v>2225</v>
      </c>
      <c r="G196" s="1248">
        <f>IFERROR(VLOOKUP(C196,'Resultado Septiembre 2024'!$B$2:$M$247,12,0),0)</f>
        <v>0</v>
      </c>
      <c r="H196" s="1248">
        <f>IFERROR(VLOOKUP(C196,'Resultado Septiembre 2023'!$B$1:$M$245,12,0),0)</f>
        <v>-1394031920</v>
      </c>
    </row>
    <row r="197" spans="1:8">
      <c r="A197">
        <f t="shared" si="5"/>
        <v>-6120000100</v>
      </c>
      <c r="C197" s="1566">
        <v>6120000100</v>
      </c>
      <c r="D197" s="1246" t="s">
        <v>764</v>
      </c>
      <c r="E197" s="1247" t="s">
        <v>769</v>
      </c>
      <c r="F197" s="1247" t="s">
        <v>2225</v>
      </c>
      <c r="G197" s="1248">
        <f>IFERROR(VLOOKUP(C197,'Resultado Septiembre 2024'!$B$2:$M$247,12,0),0)</f>
        <v>0</v>
      </c>
      <c r="H197" s="1248">
        <f>IFERROR(VLOOKUP(C197,'Resultado Septiembre 2023'!$B$1:$M$245,12,0),0)</f>
        <v>-89768157189</v>
      </c>
    </row>
    <row r="198" spans="1:8">
      <c r="A198">
        <f t="shared" si="5"/>
        <v>-6120000200</v>
      </c>
      <c r="C198" s="1566">
        <v>6120000200</v>
      </c>
      <c r="D198" s="1246" t="s">
        <v>2280</v>
      </c>
      <c r="E198" s="1247" t="s">
        <v>769</v>
      </c>
      <c r="F198" s="1247" t="s">
        <v>2225</v>
      </c>
      <c r="G198" s="1248">
        <f>IFERROR(VLOOKUP(C198,'Resultado Septiembre 2024'!$B$2:$M$247,12,0),0)</f>
        <v>0</v>
      </c>
      <c r="H198" s="1248">
        <f>IFERROR(VLOOKUP(C198,'Resultado Septiembre 2023'!$B$1:$M$245,12,0),0)</f>
        <v>-13612361590</v>
      </c>
    </row>
    <row r="199" spans="1:8">
      <c r="A199">
        <f t="shared" si="5"/>
        <v>-6120000300</v>
      </c>
      <c r="C199" s="1566">
        <v>6120000300</v>
      </c>
      <c r="D199" s="1246" t="s">
        <v>762</v>
      </c>
      <c r="E199" s="1247" t="s">
        <v>769</v>
      </c>
      <c r="F199" s="1247" t="s">
        <v>2228</v>
      </c>
      <c r="G199" s="1248">
        <f>IFERROR(VLOOKUP(C199,'Resultado Septiembre 2024'!$B$2:$M$247,12,0),0)</f>
        <v>0</v>
      </c>
      <c r="H199" s="1248">
        <f>IFERROR(VLOOKUP(C199,'Resultado Septiembre 2023'!$B$1:$M$245,12,0),0)</f>
        <v>-14152212387</v>
      </c>
    </row>
    <row r="200" spans="1:8">
      <c r="A200">
        <f t="shared" si="5"/>
        <v>-6120000400</v>
      </c>
      <c r="C200" s="1566">
        <v>6120000400</v>
      </c>
      <c r="D200" s="1246" t="s">
        <v>761</v>
      </c>
      <c r="E200" s="1247" t="s">
        <v>769</v>
      </c>
      <c r="F200" s="1247" t="s">
        <v>2229</v>
      </c>
      <c r="G200" s="1248">
        <f>IFERROR(VLOOKUP(C200,'Resultado Septiembre 2024'!$B$2:$M$247,12,0),0)</f>
        <v>0</v>
      </c>
      <c r="H200" s="1248">
        <f>IFERROR(VLOOKUP(C200,'Resultado Septiembre 2023'!$B$1:$M$245,12,0),0)</f>
        <v>-55756567</v>
      </c>
    </row>
    <row r="201" spans="1:8">
      <c r="A201">
        <f t="shared" si="5"/>
        <v>-6120000500</v>
      </c>
      <c r="C201" s="1566">
        <v>6120000500</v>
      </c>
      <c r="D201" s="1246" t="s">
        <v>760</v>
      </c>
      <c r="E201" s="1247" t="s">
        <v>769</v>
      </c>
      <c r="F201" s="1247" t="s">
        <v>2228</v>
      </c>
      <c r="G201" s="1248">
        <f>IFERROR(VLOOKUP(C201,'Resultado Septiembre 2024'!$B$2:$M$247,12,0),0)</f>
        <v>0</v>
      </c>
      <c r="H201" s="1248">
        <f>IFERROR(VLOOKUP(C201,'Resultado Septiembre 2023'!$B$1:$M$245,12,0),0)</f>
        <v>-1266256211</v>
      </c>
    </row>
    <row r="202" spans="1:8">
      <c r="A202">
        <f t="shared" si="5"/>
        <v>-6120000600</v>
      </c>
      <c r="C202" s="1566">
        <v>6120000600</v>
      </c>
      <c r="D202" s="1246" t="s">
        <v>759</v>
      </c>
      <c r="E202" s="1247" t="s">
        <v>769</v>
      </c>
      <c r="F202" s="1247" t="s">
        <v>2229</v>
      </c>
      <c r="G202" s="1248">
        <f>IFERROR(VLOOKUP(C202,'Resultado Septiembre 2024'!$B$2:$M$247,12,0),0)</f>
        <v>0</v>
      </c>
      <c r="H202" s="1248">
        <f>IFERROR(VLOOKUP(C202,'Resultado Septiembre 2023'!$B$1:$M$245,12,0),0)</f>
        <v>-1876283263</v>
      </c>
    </row>
    <row r="203" spans="1:8">
      <c r="A203">
        <f t="shared" si="5"/>
        <v>-6120000700</v>
      </c>
      <c r="C203" s="1566">
        <v>6120000700</v>
      </c>
      <c r="D203" s="1246" t="s">
        <v>758</v>
      </c>
      <c r="E203" s="1247" t="s">
        <v>769</v>
      </c>
      <c r="F203" s="1247" t="s">
        <v>2229</v>
      </c>
      <c r="G203" s="1248">
        <f>IFERROR(VLOOKUP(C203,'Resultado Septiembre 2024'!$B$2:$M$247,12,0),0)</f>
        <v>0</v>
      </c>
      <c r="H203" s="1248">
        <f>IFERROR(VLOOKUP(C203,'Resultado Septiembre 2023'!$B$1:$M$245,12,0),0)</f>
        <v>-453883923</v>
      </c>
    </row>
    <row r="204" spans="1:8">
      <c r="A204">
        <f t="shared" si="5"/>
        <v>-6120000800</v>
      </c>
      <c r="C204" s="1566">
        <v>6120000800</v>
      </c>
      <c r="D204" s="1246" t="s">
        <v>757</v>
      </c>
      <c r="E204" s="1247" t="s">
        <v>769</v>
      </c>
      <c r="F204" s="1247" t="s">
        <v>2225</v>
      </c>
      <c r="G204" s="1248">
        <f>IFERROR(VLOOKUP(C204,'Resultado Septiembre 2024'!$B$2:$M$247,12,0),0)</f>
        <v>0</v>
      </c>
      <c r="H204" s="1248">
        <f>IFERROR(VLOOKUP(C204,'Resultado Septiembre 2023'!$B$1:$M$245,12,0),0)</f>
        <v>0</v>
      </c>
    </row>
    <row r="205" spans="1:8">
      <c r="A205">
        <f t="shared" si="5"/>
        <v>-6120000900</v>
      </c>
      <c r="C205" s="1566">
        <v>6120000900</v>
      </c>
      <c r="D205" s="1246" t="s">
        <v>2281</v>
      </c>
      <c r="E205" s="1247" t="s">
        <v>769</v>
      </c>
      <c r="F205" s="1247" t="s">
        <v>2225</v>
      </c>
      <c r="G205" s="1248">
        <f>IFERROR(VLOOKUP(C205,'Resultado Septiembre 2024'!$B$2:$M$247,12,0),0)</f>
        <v>0</v>
      </c>
      <c r="H205" s="1248">
        <f>IFERROR(VLOOKUP(C205,'Resultado Septiembre 2023'!$B$1:$M$245,12,0),0)</f>
        <v>0</v>
      </c>
    </row>
    <row r="206" spans="1:8">
      <c r="A206">
        <f t="shared" si="5"/>
        <v>-6130000100</v>
      </c>
      <c r="C206" s="1566">
        <v>6130000100</v>
      </c>
      <c r="D206" s="1246" t="s">
        <v>756</v>
      </c>
      <c r="E206" s="1247" t="s">
        <v>769</v>
      </c>
      <c r="F206" s="1247" t="s">
        <v>2226</v>
      </c>
      <c r="G206" s="1248">
        <f>IFERROR(VLOOKUP(C206,'Resultado Septiembre 2024'!$B$2:$M$247,12,0),0)</f>
        <v>0</v>
      </c>
      <c r="H206" s="1248">
        <f>IFERROR(VLOOKUP(C206,'Resultado Septiembre 2023'!$B$1:$M$245,12,0),0)</f>
        <v>-101779488127</v>
      </c>
    </row>
    <row r="207" spans="1:8">
      <c r="A207">
        <f t="shared" si="5"/>
        <v>-6130000200</v>
      </c>
      <c r="C207" s="1566">
        <v>6130000200</v>
      </c>
      <c r="D207" s="1246" t="s">
        <v>755</v>
      </c>
      <c r="E207" s="1247" t="s">
        <v>769</v>
      </c>
      <c r="F207" s="1247" t="s">
        <v>2226</v>
      </c>
      <c r="G207" s="1248">
        <f>IFERROR(VLOOKUP(C207,'Resultado Septiembre 2024'!$B$2:$M$247,12,0),0)</f>
        <v>0</v>
      </c>
      <c r="H207" s="1248">
        <f>IFERROR(VLOOKUP(C207,'Resultado Septiembre 2023'!$B$1:$M$245,12,0),0)</f>
        <v>0</v>
      </c>
    </row>
    <row r="208" spans="1:8">
      <c r="A208">
        <f t="shared" si="5"/>
        <v>-6130000300</v>
      </c>
      <c r="C208" s="1566">
        <v>6130000300</v>
      </c>
      <c r="D208" s="1246" t="s">
        <v>754</v>
      </c>
      <c r="E208" s="1247" t="s">
        <v>769</v>
      </c>
      <c r="F208" s="1247" t="s">
        <v>2226</v>
      </c>
      <c r="G208" s="1248">
        <f>IFERROR(VLOOKUP(C208,'Resultado Septiembre 2024'!$B$2:$M$247,12,0),0)</f>
        <v>0</v>
      </c>
      <c r="H208" s="1248">
        <f>IFERROR(VLOOKUP(C208,'Resultado Septiembre 2023'!$B$1:$M$245,12,0),0)</f>
        <v>-15881565054</v>
      </c>
    </row>
    <row r="209" spans="1:8">
      <c r="A209">
        <f t="shared" si="5"/>
        <v>-6130000400</v>
      </c>
      <c r="C209" s="1566">
        <v>6130000400</v>
      </c>
      <c r="D209" s="1246" t="s">
        <v>753</v>
      </c>
      <c r="E209" s="1247" t="s">
        <v>769</v>
      </c>
      <c r="F209" s="1247" t="s">
        <v>2229</v>
      </c>
      <c r="G209" s="1248">
        <f>IFERROR(VLOOKUP(C209,'Resultado Septiembre 2024'!$B$2:$M$247,12,0),0)</f>
        <v>0</v>
      </c>
      <c r="H209" s="1248">
        <f>IFERROR(VLOOKUP(C209,'Resultado Septiembre 2023'!$B$1:$M$245,12,0),0)</f>
        <v>-1651281960</v>
      </c>
    </row>
    <row r="210" spans="1:8">
      <c r="A210">
        <f t="shared" si="5"/>
        <v>-6130000500</v>
      </c>
      <c r="C210" s="1566">
        <v>6130000500</v>
      </c>
      <c r="D210" s="1246" t="s">
        <v>2282</v>
      </c>
      <c r="E210" s="1247" t="s">
        <v>769</v>
      </c>
      <c r="F210" s="1247" t="s">
        <v>2226</v>
      </c>
      <c r="G210" s="1248">
        <f>IFERROR(VLOOKUP(C210,'Resultado Septiembre 2024'!$B$2:$M$247,12,0),0)</f>
        <v>0</v>
      </c>
      <c r="H210" s="1248">
        <f>IFERROR(VLOOKUP(C210,'Resultado Septiembre 2023'!$B$1:$M$245,12,0),0)</f>
        <v>0</v>
      </c>
    </row>
    <row r="211" spans="1:8">
      <c r="A211">
        <f t="shared" si="5"/>
        <v>-6130000600</v>
      </c>
      <c r="C211" s="1566">
        <v>6130000600</v>
      </c>
      <c r="D211" s="1246" t="s">
        <v>752</v>
      </c>
      <c r="E211" s="1247" t="s">
        <v>769</v>
      </c>
      <c r="F211" s="1247" t="s">
        <v>2228</v>
      </c>
      <c r="G211" s="1248">
        <f>IFERROR(VLOOKUP(C211,'Resultado Septiembre 2024'!$B$2:$M$247,12,0),0)</f>
        <v>0</v>
      </c>
      <c r="H211" s="1248">
        <f>IFERROR(VLOOKUP(C211,'Resultado Septiembre 2023'!$B$1:$M$245,12,0),0)</f>
        <v>-140240111</v>
      </c>
    </row>
    <row r="212" spans="1:8">
      <c r="A212">
        <f t="shared" si="5"/>
        <v>-6130000700</v>
      </c>
      <c r="C212" s="1566">
        <v>6130000700</v>
      </c>
      <c r="D212" s="1246" t="s">
        <v>751</v>
      </c>
      <c r="E212" s="1247" t="s">
        <v>769</v>
      </c>
      <c r="F212" s="1247" t="s">
        <v>2229</v>
      </c>
      <c r="G212" s="1248">
        <f>IFERROR(VLOOKUP(C212,'Resultado Septiembre 2024'!$B$2:$M$247,12,0),0)</f>
        <v>0</v>
      </c>
      <c r="H212" s="1248">
        <f>IFERROR(VLOOKUP(C212,'Resultado Septiembre 2023'!$B$1:$M$245,12,0),0)</f>
        <v>-6176322</v>
      </c>
    </row>
    <row r="213" spans="1:8">
      <c r="A213">
        <f t="shared" si="5"/>
        <v>-6140000100</v>
      </c>
      <c r="C213" s="1566">
        <v>6140000100</v>
      </c>
      <c r="D213" s="1246" t="s">
        <v>750</v>
      </c>
      <c r="E213" s="1247" t="s">
        <v>769</v>
      </c>
      <c r="F213" s="1247" t="s">
        <v>2226</v>
      </c>
      <c r="G213" s="1248">
        <f>IFERROR(VLOOKUP(C213,'Resultado Septiembre 2024'!$B$2:$M$247,12,0),0)</f>
        <v>0</v>
      </c>
      <c r="H213" s="1248">
        <f>IFERROR(VLOOKUP(C213,'Resultado Septiembre 2023'!$B$1:$M$245,12,0),0)</f>
        <v>-72758858169</v>
      </c>
    </row>
    <row r="214" spans="1:8">
      <c r="A214">
        <f t="shared" si="5"/>
        <v>-6140000200</v>
      </c>
      <c r="C214" s="1566">
        <v>6140000200</v>
      </c>
      <c r="D214" s="1246" t="s">
        <v>749</v>
      </c>
      <c r="E214" s="1247" t="s">
        <v>769</v>
      </c>
      <c r="F214" s="1247" t="s">
        <v>2226</v>
      </c>
      <c r="G214" s="1248">
        <f>IFERROR(VLOOKUP(C214,'Resultado Septiembre 2024'!$B$2:$M$247,12,0),0)</f>
        <v>0</v>
      </c>
      <c r="H214" s="1248">
        <f>IFERROR(VLOOKUP(C214,'Resultado Septiembre 2023'!$B$1:$M$245,12,0),0)</f>
        <v>-16896743306</v>
      </c>
    </row>
    <row r="215" spans="1:8">
      <c r="A215">
        <f t="shared" si="5"/>
        <v>-6140000300</v>
      </c>
      <c r="C215" s="1566">
        <v>6140000300</v>
      </c>
      <c r="D215" s="1246" t="s">
        <v>2283</v>
      </c>
      <c r="E215" s="1247" t="s">
        <v>769</v>
      </c>
      <c r="F215" s="1247" t="s">
        <v>2226</v>
      </c>
      <c r="G215" s="1248">
        <f>IFERROR(VLOOKUP(C215,'Resultado Septiembre 2024'!$B$2:$M$247,12,0),0)</f>
        <v>0</v>
      </c>
      <c r="H215" s="1248">
        <f>IFERROR(VLOOKUP(C215,'Resultado Septiembre 2023'!$B$1:$M$245,12,0),0)</f>
        <v>0</v>
      </c>
    </row>
    <row r="216" spans="1:8">
      <c r="A216">
        <f t="shared" si="5"/>
        <v>-6140000301</v>
      </c>
      <c r="C216" s="1566">
        <v>6140000301</v>
      </c>
      <c r="D216" s="1246" t="s">
        <v>748</v>
      </c>
      <c r="E216" s="1247" t="s">
        <v>769</v>
      </c>
      <c r="F216" s="1247" t="s">
        <v>2229</v>
      </c>
      <c r="G216" s="1248">
        <f>IFERROR(VLOOKUP(C216,'Resultado Septiembre 2024'!$B$2:$M$247,12,0),0)</f>
        <v>0</v>
      </c>
      <c r="H216" s="1248">
        <f>IFERROR(VLOOKUP(C216,'Resultado Septiembre 2023'!$B$1:$M$245,12,0),0)</f>
        <v>0</v>
      </c>
    </row>
    <row r="217" spans="1:8">
      <c r="A217">
        <f t="shared" si="5"/>
        <v>-6140000400</v>
      </c>
      <c r="C217" s="1566">
        <v>6140000400</v>
      </c>
      <c r="D217" s="1246" t="s">
        <v>747</v>
      </c>
      <c r="E217" s="1247" t="s">
        <v>769</v>
      </c>
      <c r="F217" s="1247" t="s">
        <v>2226</v>
      </c>
      <c r="G217" s="1248">
        <f>IFERROR(VLOOKUP(C217,'Resultado Septiembre 2024'!$B$2:$M$247,12,0),0)</f>
        <v>0</v>
      </c>
      <c r="H217" s="1248">
        <f>IFERROR(VLOOKUP(C217,'Resultado Septiembre 2023'!$B$1:$M$245,12,0),0)</f>
        <v>0</v>
      </c>
    </row>
    <row r="218" spans="1:8">
      <c r="A218">
        <f t="shared" si="5"/>
        <v>-6140000500</v>
      </c>
      <c r="C218" s="1566">
        <v>6140000500</v>
      </c>
      <c r="D218" s="1246" t="s">
        <v>746</v>
      </c>
      <c r="E218" s="1247" t="s">
        <v>769</v>
      </c>
      <c r="F218" s="1247" t="s">
        <v>2226</v>
      </c>
      <c r="G218" s="1248">
        <f>IFERROR(VLOOKUP(C218,'Resultado Septiembre 2024'!$B$2:$M$247,12,0),0)</f>
        <v>0</v>
      </c>
      <c r="H218" s="1248">
        <f>IFERROR(VLOOKUP(C218,'Resultado Septiembre 2023'!$B$1:$M$245,12,0),0)</f>
        <v>-8026636674</v>
      </c>
    </row>
    <row r="219" spans="1:8">
      <c r="A219">
        <f t="shared" si="5"/>
        <v>-6140000600</v>
      </c>
      <c r="C219" s="1566">
        <v>6140000600</v>
      </c>
      <c r="D219" s="1246" t="s">
        <v>745</v>
      </c>
      <c r="E219" s="1247" t="s">
        <v>769</v>
      </c>
      <c r="F219" s="1247" t="s">
        <v>2226</v>
      </c>
      <c r="G219" s="1248">
        <f>IFERROR(VLOOKUP(C219,'Resultado Septiembre 2024'!$B$2:$M$247,12,0),0)</f>
        <v>0</v>
      </c>
      <c r="H219" s="1248">
        <f>IFERROR(VLOOKUP(C219,'Resultado Septiembre 2023'!$B$1:$M$245,12,0),0)</f>
        <v>0</v>
      </c>
    </row>
    <row r="220" spans="1:8">
      <c r="A220">
        <f t="shared" si="5"/>
        <v>-6140000700</v>
      </c>
      <c r="C220" s="1566">
        <v>6140000700</v>
      </c>
      <c r="D220" s="1246" t="s">
        <v>744</v>
      </c>
      <c r="E220" s="1247" t="s">
        <v>769</v>
      </c>
      <c r="F220" s="1247" t="s">
        <v>2226</v>
      </c>
      <c r="G220" s="1248">
        <f>IFERROR(VLOOKUP(C220,'Resultado Septiembre 2024'!$B$2:$M$247,12,0),0)</f>
        <v>0</v>
      </c>
      <c r="H220" s="1248">
        <f>IFERROR(VLOOKUP(C220,'Resultado Septiembre 2023'!$B$1:$M$245,12,0),0)</f>
        <v>-1088995693</v>
      </c>
    </row>
    <row r="221" spans="1:8">
      <c r="A221">
        <f t="shared" si="5"/>
        <v>-6140000800</v>
      </c>
      <c r="C221" s="1566">
        <v>6140000800</v>
      </c>
      <c r="D221" s="1246" t="s">
        <v>2284</v>
      </c>
      <c r="E221" s="1247" t="s">
        <v>769</v>
      </c>
      <c r="F221" s="1247" t="s">
        <v>2229</v>
      </c>
      <c r="G221" s="1248">
        <f>IFERROR(VLOOKUP(C221,'Resultado Septiembre 2024'!$B$2:$M$247,12,0),0)</f>
        <v>0</v>
      </c>
      <c r="H221" s="1248">
        <f>IFERROR(VLOOKUP(C221,'Resultado Septiembre 2023'!$B$1:$M$245,12,0),0)</f>
        <v>0</v>
      </c>
    </row>
    <row r="222" spans="1:8">
      <c r="A222">
        <f t="shared" si="5"/>
        <v>-6150000100</v>
      </c>
      <c r="C222" s="1566">
        <v>6150000100</v>
      </c>
      <c r="D222" s="1246" t="s">
        <v>743</v>
      </c>
      <c r="E222" s="1247" t="s">
        <v>769</v>
      </c>
      <c r="F222" s="1247" t="s">
        <v>2229</v>
      </c>
      <c r="G222" s="1248">
        <f>IFERROR(VLOOKUP(C222,'Resultado Septiembre 2024'!$B$2:$M$247,12,0),0)</f>
        <v>0</v>
      </c>
      <c r="H222" s="1248">
        <f>IFERROR(VLOOKUP(C222,'Resultado Septiembre 2023'!$B$1:$M$245,12,0),0)</f>
        <v>-710592285</v>
      </c>
    </row>
    <row r="223" spans="1:8">
      <c r="A223">
        <f t="shared" si="5"/>
        <v>-6150000300</v>
      </c>
      <c r="C223" s="1566">
        <v>6150000300</v>
      </c>
      <c r="D223" s="1246" t="s">
        <v>742</v>
      </c>
      <c r="E223" s="1247" t="s">
        <v>769</v>
      </c>
      <c r="F223" s="1247" t="s">
        <v>2229</v>
      </c>
      <c r="G223" s="1248">
        <f>IFERROR(VLOOKUP(C223,'Resultado Septiembre 2024'!$B$2:$M$247,12,0),0)</f>
        <v>0</v>
      </c>
      <c r="H223" s="1248">
        <f>IFERROR(VLOOKUP(C223,'Resultado Septiembre 2023'!$B$1:$M$245,12,0),0)</f>
        <v>-5199902429</v>
      </c>
    </row>
    <row r="224" spans="1:8">
      <c r="A224">
        <f t="shared" si="5"/>
        <v>-6150009400</v>
      </c>
      <c r="C224" s="1566">
        <v>6150009400</v>
      </c>
      <c r="D224" s="1246" t="s">
        <v>711</v>
      </c>
      <c r="E224" s="1247" t="s">
        <v>769</v>
      </c>
      <c r="F224" s="1247" t="s">
        <v>2226</v>
      </c>
      <c r="G224" s="1248">
        <f>IFERROR(VLOOKUP(C224,'Resultado Septiembre 2024'!$B$2:$M$247,12,0),0)</f>
        <v>0</v>
      </c>
      <c r="H224" s="1248">
        <f>IFERROR(VLOOKUP(C224,'Resultado Septiembre 2023'!$B$1:$M$245,12,0),0)</f>
        <v>1428033488</v>
      </c>
    </row>
    <row r="225" spans="1:8">
      <c r="A225">
        <f t="shared" si="5"/>
        <v>-6150009401</v>
      </c>
      <c r="C225" s="1566">
        <v>6150009401</v>
      </c>
      <c r="D225" s="1246" t="s">
        <v>741</v>
      </c>
      <c r="E225" s="1247" t="s">
        <v>769</v>
      </c>
      <c r="F225" s="1247" t="s">
        <v>2225</v>
      </c>
      <c r="G225" s="1248">
        <f>IFERROR(VLOOKUP(C225,'Resultado Septiembre 2024'!$B$2:$M$247,12,0),0)</f>
        <v>0</v>
      </c>
      <c r="H225" s="1248">
        <f>IFERROR(VLOOKUP(C225,'Resultado Septiembre 2023'!$B$1:$M$245,12,0),0)</f>
        <v>2376559853</v>
      </c>
    </row>
    <row r="226" spans="1:8">
      <c r="A226">
        <f t="shared" si="5"/>
        <v>-6150009500</v>
      </c>
      <c r="C226" s="1566">
        <v>6150009500</v>
      </c>
      <c r="D226" s="1246" t="s">
        <v>740</v>
      </c>
      <c r="E226" s="1247" t="s">
        <v>769</v>
      </c>
      <c r="F226" s="1247" t="s">
        <v>2225</v>
      </c>
      <c r="G226" s="1248">
        <f>IFERROR(VLOOKUP(C226,'Resultado Septiembre 2024'!$B$2:$M$247,12,0),0)</f>
        <v>0</v>
      </c>
      <c r="H226" s="1248">
        <f>IFERROR(VLOOKUP(C226,'Resultado Septiembre 2023'!$B$1:$M$245,12,0),0)</f>
        <v>1585291500</v>
      </c>
    </row>
    <row r="227" spans="1:8">
      <c r="A227">
        <f t="shared" si="5"/>
        <v>-6150009600</v>
      </c>
      <c r="C227" s="1566">
        <v>6150009600</v>
      </c>
      <c r="D227" s="1246" t="s">
        <v>710</v>
      </c>
      <c r="E227" s="1247" t="s">
        <v>769</v>
      </c>
      <c r="F227" s="1247" t="s">
        <v>2226</v>
      </c>
      <c r="G227" s="1248">
        <f>IFERROR(VLOOKUP(C227,'Resultado Septiembre 2024'!$B$2:$M$247,12,0),0)</f>
        <v>0</v>
      </c>
      <c r="H227" s="1248">
        <f>IFERROR(VLOOKUP(C227,'Resultado Septiembre 2023'!$B$1:$M$245,12,0),0)</f>
        <v>1353342541</v>
      </c>
    </row>
    <row r="228" spans="1:8">
      <c r="A228">
        <f t="shared" si="5"/>
        <v>-6150009601</v>
      </c>
      <c r="C228" s="1566">
        <v>6150009601</v>
      </c>
      <c r="D228" s="1246" t="s">
        <v>739</v>
      </c>
      <c r="E228" s="1247" t="s">
        <v>769</v>
      </c>
      <c r="F228" s="1247" t="s">
        <v>2226</v>
      </c>
      <c r="G228" s="1248">
        <f>IFERROR(VLOOKUP(C228,'Resultado Septiembre 2024'!$B$2:$M$247,12,0),0)</f>
        <v>0</v>
      </c>
      <c r="H228" s="1248">
        <f>IFERROR(VLOOKUP(C228,'Resultado Septiembre 2023'!$B$1:$M$245,12,0),0)</f>
        <v>0</v>
      </c>
    </row>
    <row r="229" spans="1:8">
      <c r="A229">
        <f t="shared" si="5"/>
        <v>-6150009701</v>
      </c>
      <c r="C229" s="1566">
        <v>6150009701</v>
      </c>
      <c r="D229" s="1246" t="s">
        <v>738</v>
      </c>
      <c r="E229" s="1247" t="s">
        <v>769</v>
      </c>
      <c r="F229" s="1247" t="s">
        <v>2226</v>
      </c>
      <c r="G229" s="1248">
        <f>IFERROR(VLOOKUP(C229,'Resultado Septiembre 2024'!$B$2:$M$247,12,0),0)</f>
        <v>0</v>
      </c>
      <c r="H229" s="1248">
        <f>IFERROR(VLOOKUP(C229,'Resultado Septiembre 2023'!$B$1:$M$245,12,0),0)</f>
        <v>203222816</v>
      </c>
    </row>
    <row r="230" spans="1:8">
      <c r="A230">
        <f t="shared" si="5"/>
        <v>-6150009800</v>
      </c>
      <c r="C230" s="1566">
        <v>6150009800</v>
      </c>
      <c r="D230" s="1246" t="s">
        <v>737</v>
      </c>
      <c r="E230" s="1247" t="s">
        <v>769</v>
      </c>
      <c r="F230" s="1247" t="s">
        <v>2229</v>
      </c>
      <c r="G230" s="1248">
        <f>IFERROR(VLOOKUP(C230,'Resultado Septiembre 2024'!$B$2:$M$247,12,0),0)</f>
        <v>0</v>
      </c>
      <c r="H230" s="1248">
        <f>IFERROR(VLOOKUP(C230,'Resultado Septiembre 2023'!$B$1:$M$245,12,0),0)</f>
        <v>0</v>
      </c>
    </row>
    <row r="231" spans="1:8">
      <c r="A231">
        <f t="shared" si="5"/>
        <v>-6150009900</v>
      </c>
      <c r="C231" s="1566">
        <v>6150009900</v>
      </c>
      <c r="D231" s="1246" t="s">
        <v>736</v>
      </c>
      <c r="E231" s="1247" t="s">
        <v>769</v>
      </c>
      <c r="F231" s="1247" t="s">
        <v>2229</v>
      </c>
      <c r="G231" s="1248">
        <f>IFERROR(VLOOKUP(C231,'Resultado Septiembre 2024'!$B$2:$M$247,12,0),0)</f>
        <v>0</v>
      </c>
      <c r="H231" s="1248">
        <f>IFERROR(VLOOKUP(C231,'Resultado Septiembre 2023'!$B$1:$M$245,12,0),0)</f>
        <v>-504343431</v>
      </c>
    </row>
    <row r="232" spans="1:8">
      <c r="A232">
        <f t="shared" si="5"/>
        <v>-6160000100</v>
      </c>
      <c r="C232" s="1566">
        <v>6160000100</v>
      </c>
      <c r="D232" s="1246" t="s">
        <v>735</v>
      </c>
      <c r="E232" s="1247" t="s">
        <v>769</v>
      </c>
      <c r="F232" s="1247" t="s">
        <v>2229</v>
      </c>
      <c r="G232" s="1248">
        <f>IFERROR(VLOOKUP(C232,'Resultado Septiembre 2024'!$B$2:$M$247,12,0),0)</f>
        <v>0</v>
      </c>
      <c r="H232" s="1248">
        <f>IFERROR(VLOOKUP(C232,'Resultado Septiembre 2023'!$B$1:$M$245,12,0),0)</f>
        <v>0</v>
      </c>
    </row>
    <row r="233" spans="1:8">
      <c r="A233">
        <f t="shared" si="5"/>
        <v>-6160000200</v>
      </c>
      <c r="C233" s="1566">
        <v>6160000200</v>
      </c>
      <c r="D233" s="1246" t="s">
        <v>734</v>
      </c>
      <c r="E233" s="1247" t="s">
        <v>769</v>
      </c>
      <c r="F233" s="1247" t="s">
        <v>2229</v>
      </c>
      <c r="G233" s="1248">
        <f>IFERROR(VLOOKUP(C233,'Resultado Septiembre 2024'!$B$2:$M$247,12,0),0)</f>
        <v>0</v>
      </c>
      <c r="H233" s="1248">
        <f>IFERROR(VLOOKUP(C233,'Resultado Septiembre 2023'!$B$1:$M$245,12,0),0)</f>
        <v>-2620302296</v>
      </c>
    </row>
    <row r="234" spans="1:8">
      <c r="A234">
        <f t="shared" si="5"/>
        <v>-6160000500</v>
      </c>
      <c r="C234" s="1566">
        <v>6160000500</v>
      </c>
      <c r="D234" s="1246" t="s">
        <v>733</v>
      </c>
      <c r="E234" s="1247" t="s">
        <v>769</v>
      </c>
      <c r="F234" s="1247" t="s">
        <v>2229</v>
      </c>
      <c r="G234" s="1248">
        <f>IFERROR(VLOOKUP(C234,'Resultado Septiembre 2024'!$B$2:$M$247,12,0),0)</f>
        <v>0</v>
      </c>
      <c r="H234" s="1248">
        <f>IFERROR(VLOOKUP(C234,'Resultado Septiembre 2023'!$B$1:$M$245,12,0),0)</f>
        <v>-2840008030</v>
      </c>
    </row>
    <row r="235" spans="1:8">
      <c r="A235">
        <f t="shared" si="5"/>
        <v>-6160000600</v>
      </c>
      <c r="C235" s="1566">
        <v>6160000600</v>
      </c>
      <c r="D235" s="1246" t="s">
        <v>732</v>
      </c>
      <c r="E235" s="1247" t="s">
        <v>769</v>
      </c>
      <c r="F235" s="1247" t="s">
        <v>2229</v>
      </c>
      <c r="G235" s="1248">
        <f>IFERROR(VLOOKUP(C235,'Resultado Septiembre 2024'!$B$2:$M$247,12,0),0)</f>
        <v>0</v>
      </c>
      <c r="H235" s="1248">
        <f>IFERROR(VLOOKUP(C235,'Resultado Septiembre 2023'!$B$1:$M$245,12,0),0)</f>
        <v>-339422</v>
      </c>
    </row>
    <row r="236" spans="1:8">
      <c r="A236">
        <f t="shared" si="5"/>
        <v>-6160000700</v>
      </c>
      <c r="C236" s="1566">
        <v>6160000700</v>
      </c>
      <c r="D236" s="1246" t="s">
        <v>731</v>
      </c>
      <c r="E236" s="1247" t="s">
        <v>769</v>
      </c>
      <c r="F236" s="1247" t="s">
        <v>2229</v>
      </c>
      <c r="G236" s="1248">
        <f>IFERROR(VLOOKUP(C236,'Resultado Septiembre 2024'!$B$2:$M$247,12,0),0)</f>
        <v>0</v>
      </c>
      <c r="H236" s="1248">
        <f>IFERROR(VLOOKUP(C236,'Resultado Septiembre 2023'!$B$1:$M$245,12,0),0)</f>
        <v>-13041136105</v>
      </c>
    </row>
    <row r="237" spans="1:8">
      <c r="A237">
        <f t="shared" si="5"/>
        <v>-6160000750</v>
      </c>
      <c r="C237" s="1566">
        <v>6160000750</v>
      </c>
      <c r="D237" s="1246" t="s">
        <v>2285</v>
      </c>
      <c r="E237" s="1247" t="s">
        <v>769</v>
      </c>
      <c r="F237" s="1247" t="s">
        <v>2229</v>
      </c>
      <c r="G237" s="1248">
        <f>IFERROR(VLOOKUP(C237,'Resultado Septiembre 2024'!$B$2:$M$247,12,0),0)</f>
        <v>0</v>
      </c>
      <c r="H237" s="1248">
        <f>IFERROR(VLOOKUP(C237,'Resultado Septiembre 2023'!$B$1:$M$245,12,0),0)</f>
        <v>0</v>
      </c>
    </row>
    <row r="238" spans="1:8">
      <c r="A238">
        <f t="shared" si="5"/>
        <v>-6160000401</v>
      </c>
      <c r="C238" s="1566">
        <v>6160000401</v>
      </c>
      <c r="D238" s="1246" t="s">
        <v>1977</v>
      </c>
      <c r="E238" s="1247" t="s">
        <v>769</v>
      </c>
      <c r="F238" s="1247" t="s">
        <v>2229</v>
      </c>
      <c r="G238" s="1248">
        <f>IFERROR(VLOOKUP(C238,'Resultado Septiembre 2024'!$B$2:$M$247,12,0),0)</f>
        <v>0</v>
      </c>
      <c r="H238" s="1248">
        <f>IFERROR(VLOOKUP(C238,'Resultado Septiembre 2023'!$B$1:$M$245,12,0),0)</f>
        <v>0</v>
      </c>
    </row>
    <row r="239" spans="1:8">
      <c r="A239">
        <f t="shared" si="5"/>
        <v>-6160000800</v>
      </c>
      <c r="C239" s="1566">
        <v>6160000800</v>
      </c>
      <c r="D239" s="1246" t="s">
        <v>709</v>
      </c>
      <c r="E239" s="1247" t="s">
        <v>769</v>
      </c>
      <c r="F239" s="1247" t="s">
        <v>2229</v>
      </c>
      <c r="G239" s="1248">
        <f>IFERROR(VLOOKUP(C239,'Resultado Septiembre 2024'!$B$2:$M$247,12,0),0)</f>
        <v>0</v>
      </c>
      <c r="H239" s="1248">
        <f>IFERROR(VLOOKUP(C239,'Resultado Septiembre 2023'!$B$1:$M$245,12,0),0)</f>
        <v>-2290520518</v>
      </c>
    </row>
    <row r="240" spans="1:8">
      <c r="A240">
        <f t="shared" si="5"/>
        <v>-6160001000</v>
      </c>
      <c r="C240" s="1566">
        <v>6160001000</v>
      </c>
      <c r="D240" s="1246" t="s">
        <v>2286</v>
      </c>
      <c r="E240" s="1247" t="s">
        <v>769</v>
      </c>
      <c r="F240" s="1247" t="s">
        <v>2229</v>
      </c>
      <c r="G240" s="1248">
        <f>IFERROR(VLOOKUP(C240,'Resultado Septiembre 2024'!$B$2:$M$247,12,0),0)</f>
        <v>0</v>
      </c>
      <c r="H240" s="1248">
        <f>IFERROR(VLOOKUP(C240,'Resultado Septiembre 2023'!$B$1:$M$245,12,0),0)</f>
        <v>0</v>
      </c>
    </row>
    <row r="241" spans="1:8">
      <c r="A241">
        <f t="shared" si="5"/>
        <v>-6160001100</v>
      </c>
      <c r="C241" s="1566">
        <v>6160001100</v>
      </c>
      <c r="D241" s="1246" t="s">
        <v>730</v>
      </c>
      <c r="E241" s="1247" t="s">
        <v>769</v>
      </c>
      <c r="F241" s="1247" t="s">
        <v>2228</v>
      </c>
      <c r="G241" s="1248">
        <f>IFERROR(VLOOKUP(C241,'Resultado Septiembre 2024'!$B$2:$M$247,12,0),0)</f>
        <v>0</v>
      </c>
      <c r="H241" s="1248">
        <f>IFERROR(VLOOKUP(C241,'Resultado Septiembre 2023'!$B$1:$M$245,12,0),0)</f>
        <v>2761663971</v>
      </c>
    </row>
    <row r="242" spans="1:8">
      <c r="A242">
        <f t="shared" si="5"/>
        <v>-6160002500</v>
      </c>
      <c r="C242" s="1566">
        <v>6160002500</v>
      </c>
      <c r="D242" s="1246" t="s">
        <v>2287</v>
      </c>
      <c r="E242" s="1247" t="s">
        <v>769</v>
      </c>
      <c r="F242" s="1247" t="s">
        <v>2229</v>
      </c>
      <c r="G242" s="1248">
        <f>IFERROR(VLOOKUP(C242,'Resultado Septiembre 2024'!$B$2:$M$247,12,0),0)</f>
        <v>0</v>
      </c>
      <c r="H242" s="1248">
        <f>IFERROR(VLOOKUP(C242,'Resultado Septiembre 2023'!$B$1:$M$245,12,0),0)</f>
        <v>0</v>
      </c>
    </row>
    <row r="243" spans="1:8">
      <c r="A243">
        <f t="shared" si="5"/>
        <v>-6160003000</v>
      </c>
      <c r="C243" s="1566">
        <v>6160003000</v>
      </c>
      <c r="D243" s="1246" t="s">
        <v>729</v>
      </c>
      <c r="E243" s="1247" t="s">
        <v>769</v>
      </c>
      <c r="F243" s="1247" t="s">
        <v>2229</v>
      </c>
      <c r="G243" s="1248">
        <f>IFERROR(VLOOKUP(C243,'Resultado Septiembre 2024'!$B$2:$M$247,12,0),0)</f>
        <v>0</v>
      </c>
      <c r="H243" s="1248">
        <f>IFERROR(VLOOKUP(C243,'Resultado Septiembre 2023'!$B$1:$M$245,12,0),0)</f>
        <v>20188167</v>
      </c>
    </row>
    <row r="244" spans="1:8">
      <c r="A244">
        <f t="shared" si="5"/>
        <v>-6160003500</v>
      </c>
      <c r="C244" s="1566">
        <v>6160003500</v>
      </c>
      <c r="D244" s="1246" t="s">
        <v>712</v>
      </c>
      <c r="E244" s="1247" t="s">
        <v>769</v>
      </c>
      <c r="F244" s="1247" t="s">
        <v>2229</v>
      </c>
      <c r="G244" s="1248">
        <f>IFERROR(VLOOKUP(C244,'Resultado Septiembre 2024'!$B$2:$M$247,12,0),0)</f>
        <v>0</v>
      </c>
      <c r="H244" s="1248">
        <f>IFERROR(VLOOKUP(C244,'Resultado Septiembre 2023'!$B$1:$M$245,12,0),0)</f>
        <v>0</v>
      </c>
    </row>
    <row r="245" spans="1:8">
      <c r="A245">
        <f t="shared" si="5"/>
        <v>-6165000100</v>
      </c>
      <c r="C245" s="1566">
        <v>6165000100</v>
      </c>
      <c r="D245" s="1246" t="s">
        <v>728</v>
      </c>
      <c r="E245" s="1247" t="s">
        <v>769</v>
      </c>
      <c r="F245" s="1247" t="s">
        <v>2229</v>
      </c>
      <c r="G245" s="1248">
        <f>IFERROR(VLOOKUP(C245,'Resultado Septiembre 2024'!$B$2:$M$247,12,0),0)</f>
        <v>0</v>
      </c>
      <c r="H245" s="1248">
        <f>IFERROR(VLOOKUP(C245,'Resultado Septiembre 2023'!$B$1:$M$245,12,0),0)</f>
        <v>-5459436</v>
      </c>
    </row>
    <row r="246" spans="1:8">
      <c r="A246">
        <f t="shared" si="5"/>
        <v>-6165000200</v>
      </c>
      <c r="C246" s="1566">
        <v>6165000200</v>
      </c>
      <c r="D246" s="1246" t="s">
        <v>727</v>
      </c>
      <c r="E246" s="1247" t="s">
        <v>769</v>
      </c>
      <c r="F246" s="1247" t="s">
        <v>2229</v>
      </c>
      <c r="G246" s="1248">
        <f>IFERROR(VLOOKUP(C246,'Resultado Septiembre 2024'!$B$2:$M$247,12,0),0)</f>
        <v>0</v>
      </c>
      <c r="H246" s="1248">
        <f>IFERROR(VLOOKUP(C246,'Resultado Septiembre 2023'!$B$1:$M$245,12,0),0)</f>
        <v>-1129258001</v>
      </c>
    </row>
    <row r="247" spans="1:8">
      <c r="A247">
        <f t="shared" si="5"/>
        <v>-6165000300</v>
      </c>
      <c r="C247" s="1566">
        <v>6165000300</v>
      </c>
      <c r="D247" s="1246" t="s">
        <v>2288</v>
      </c>
      <c r="E247" s="1247" t="s">
        <v>769</v>
      </c>
      <c r="F247" s="1247" t="s">
        <v>2229</v>
      </c>
      <c r="G247" s="1248">
        <f>IFERROR(VLOOKUP(C247,'Resultado Septiembre 2024'!$B$2:$M$247,12,0),0)</f>
        <v>0</v>
      </c>
      <c r="H247" s="1248">
        <f>IFERROR(VLOOKUP(C247,'Resultado Septiembre 2023'!$B$1:$M$245,12,0),0)</f>
        <v>0</v>
      </c>
    </row>
    <row r="248" spans="1:8">
      <c r="A248">
        <f t="shared" si="5"/>
        <v>-6165000400</v>
      </c>
      <c r="C248" s="1566">
        <v>6165000400</v>
      </c>
      <c r="D248" s="1246" t="s">
        <v>726</v>
      </c>
      <c r="E248" s="1247" t="s">
        <v>769</v>
      </c>
      <c r="F248" s="1247" t="s">
        <v>2229</v>
      </c>
      <c r="G248" s="1248">
        <f>IFERROR(VLOOKUP(C248,'Resultado Septiembre 2024'!$B$2:$M$247,12,0),0)</f>
        <v>0</v>
      </c>
      <c r="H248" s="1248">
        <f>IFERROR(VLOOKUP(C248,'Resultado Septiembre 2023'!$B$1:$M$245,12,0),0)</f>
        <v>0</v>
      </c>
    </row>
    <row r="249" spans="1:8">
      <c r="A249">
        <f t="shared" si="5"/>
        <v>-6165000700</v>
      </c>
      <c r="C249" s="1566">
        <v>6165000700</v>
      </c>
      <c r="D249" s="1246" t="s">
        <v>725</v>
      </c>
      <c r="E249" s="1247" t="s">
        <v>769</v>
      </c>
      <c r="F249" s="1247" t="s">
        <v>2229</v>
      </c>
      <c r="G249" s="1248">
        <f>IFERROR(VLOOKUP(C249,'Resultado Septiembre 2024'!$B$2:$M$247,12,0),0)</f>
        <v>0</v>
      </c>
      <c r="H249" s="1248">
        <f>IFERROR(VLOOKUP(C249,'Resultado Septiembre 2023'!$B$1:$M$245,12,0),0)</f>
        <v>0</v>
      </c>
    </row>
    <row r="250" spans="1:8">
      <c r="A250">
        <f t="shared" si="5"/>
        <v>-6165000800</v>
      </c>
      <c r="C250" s="1566">
        <v>6165000800</v>
      </c>
      <c r="D250" s="1246" t="s">
        <v>724</v>
      </c>
      <c r="E250" s="1247" t="s">
        <v>769</v>
      </c>
      <c r="F250" s="1247" t="s">
        <v>2229</v>
      </c>
      <c r="G250" s="1248">
        <f>IFERROR(VLOOKUP(C250,'Resultado Septiembre 2024'!$B$2:$M$247,12,0),0)</f>
        <v>0</v>
      </c>
      <c r="H250" s="1248">
        <f>IFERROR(VLOOKUP(C250,'Resultado Septiembre 2023'!$B$1:$M$245,12,0),0)</f>
        <v>-127528530</v>
      </c>
    </row>
    <row r="251" spans="1:8">
      <c r="A251">
        <f t="shared" si="5"/>
        <v>-6165000900</v>
      </c>
      <c r="C251" s="1566">
        <v>6165000900</v>
      </c>
      <c r="D251" s="1246" t="s">
        <v>723</v>
      </c>
      <c r="E251" s="1247" t="s">
        <v>769</v>
      </c>
      <c r="F251" s="1247" t="s">
        <v>2229</v>
      </c>
      <c r="G251" s="1248">
        <f>IFERROR(VLOOKUP(C251,'Resultado Septiembre 2024'!$B$2:$M$247,12,0),0)</f>
        <v>0</v>
      </c>
      <c r="H251" s="1248">
        <f>IFERROR(VLOOKUP(C251,'Resultado Septiembre 2023'!$B$1:$M$245,12,0),0)</f>
        <v>-10504036</v>
      </c>
    </row>
    <row r="252" spans="1:8">
      <c r="A252">
        <f t="shared" si="5"/>
        <v>-6165001000</v>
      </c>
      <c r="C252" s="1566">
        <v>6165001000</v>
      </c>
      <c r="D252" s="1246" t="s">
        <v>722</v>
      </c>
      <c r="E252" s="1247" t="s">
        <v>769</v>
      </c>
      <c r="F252" s="1247" t="s">
        <v>2229</v>
      </c>
      <c r="G252" s="1248">
        <f>IFERROR(VLOOKUP(C252,'Resultado Septiembre 2024'!$B$2:$M$247,12,0),0)</f>
        <v>0</v>
      </c>
      <c r="H252" s="1248">
        <f>IFERROR(VLOOKUP(C252,'Resultado Septiembre 2023'!$B$1:$M$245,12,0),0)</f>
        <v>-5075755222</v>
      </c>
    </row>
    <row r="253" spans="1:8">
      <c r="A253">
        <f t="shared" si="5"/>
        <v>-6210000100</v>
      </c>
      <c r="C253" s="1566">
        <v>6210000100</v>
      </c>
      <c r="D253" s="1246" t="s">
        <v>927</v>
      </c>
      <c r="E253" s="1247" t="s">
        <v>929</v>
      </c>
      <c r="F253" s="1247" t="s">
        <v>1137</v>
      </c>
      <c r="G253" s="1248">
        <f>IFERROR(VLOOKUP(C253,'Resultado Septiembre 2024'!$B$2:$M$247,12,0),0)</f>
        <v>0</v>
      </c>
      <c r="H253" s="1248">
        <f>IFERROR(VLOOKUP(C253,'Resultado Septiembre 2023'!$B$1:$M$245,12,0),0)</f>
        <v>-11653225902</v>
      </c>
    </row>
    <row r="254" spans="1:8">
      <c r="A254">
        <f t="shared" si="5"/>
        <v>-6210000500</v>
      </c>
      <c r="C254" s="1566">
        <v>6210000500</v>
      </c>
      <c r="D254" s="1246" t="s">
        <v>926</v>
      </c>
      <c r="E254" s="1247" t="s">
        <v>929</v>
      </c>
      <c r="F254" s="1247" t="s">
        <v>1138</v>
      </c>
      <c r="G254" s="1248">
        <f>IFERROR(VLOOKUP(C254,'Resultado Septiembre 2024'!$B$2:$M$247,12,0),0)</f>
        <v>0</v>
      </c>
      <c r="H254" s="1248">
        <f>IFERROR(VLOOKUP(C254,'Resultado Septiembre 2023'!$B$1:$M$245,12,0),0)</f>
        <v>-1057324219</v>
      </c>
    </row>
    <row r="255" spans="1:8">
      <c r="A255">
        <f t="shared" si="5"/>
        <v>-6210001000</v>
      </c>
      <c r="C255" s="1566">
        <v>6210001000</v>
      </c>
      <c r="D255" s="1246" t="s">
        <v>721</v>
      </c>
      <c r="E255" s="1247" t="s">
        <v>769</v>
      </c>
      <c r="F255" s="1247" t="s">
        <v>2229</v>
      </c>
      <c r="G255" s="1248">
        <f>IFERROR(VLOOKUP(C255,'Resultado Septiembre 2024'!$B$2:$M$247,12,0),0)</f>
        <v>0</v>
      </c>
      <c r="H255" s="1248">
        <f>IFERROR(VLOOKUP(C255,'Resultado Septiembre 2023'!$B$1:$M$245,12,0),0)</f>
        <v>-291201065</v>
      </c>
    </row>
    <row r="256" spans="1:8">
      <c r="A256">
        <f t="shared" si="5"/>
        <v>-6210001100</v>
      </c>
      <c r="C256" s="1566">
        <v>6210001100</v>
      </c>
      <c r="D256" s="1246" t="s">
        <v>720</v>
      </c>
      <c r="E256" s="1247" t="s">
        <v>769</v>
      </c>
      <c r="F256" s="1247" t="s">
        <v>2229</v>
      </c>
      <c r="G256" s="1248">
        <f>IFERROR(VLOOKUP(C256,'Resultado Septiembre 2024'!$B$2:$M$247,12,0),0)</f>
        <v>0</v>
      </c>
      <c r="H256" s="1248">
        <f>IFERROR(VLOOKUP(C256,'Resultado Septiembre 2023'!$B$1:$M$245,12,0),0)</f>
        <v>-9101743</v>
      </c>
    </row>
    <row r="257" spans="1:8">
      <c r="A257">
        <f t="shared" si="5"/>
        <v>-6210001500</v>
      </c>
      <c r="C257" s="1566">
        <v>6210001500</v>
      </c>
      <c r="D257" s="1246" t="s">
        <v>925</v>
      </c>
      <c r="E257" s="1247" t="s">
        <v>929</v>
      </c>
      <c r="F257" s="1247" t="s">
        <v>1137</v>
      </c>
      <c r="G257" s="1248">
        <f>IFERROR(VLOOKUP(C257,'Resultado Septiembre 2024'!$B$2:$M$247,12,0),0)</f>
        <v>0</v>
      </c>
      <c r="H257" s="1248">
        <f>IFERROR(VLOOKUP(C257,'Resultado Septiembre 2023'!$B$1:$M$245,12,0),0)</f>
        <v>-31</v>
      </c>
    </row>
    <row r="258" spans="1:8">
      <c r="A258">
        <f t="shared" si="5"/>
        <v>-6210002000</v>
      </c>
      <c r="C258" s="1566">
        <v>6210002000</v>
      </c>
      <c r="D258" s="1246" t="s">
        <v>942</v>
      </c>
      <c r="E258" s="1247" t="s">
        <v>2267</v>
      </c>
      <c r="F258" s="1247">
        <v>0</v>
      </c>
      <c r="G258" s="1248">
        <f>IFERROR(VLOOKUP(C258,'Resultado Septiembre 2024'!$B$2:$M$247,12,0),0)</f>
        <v>0</v>
      </c>
      <c r="H258" s="1248">
        <f>IFERROR(VLOOKUP(C258,'Resultado Septiembre 2023'!$B$1:$M$245,12,0),0)</f>
        <v>0</v>
      </c>
    </row>
    <row r="259" spans="1:8">
      <c r="A259">
        <f t="shared" si="5"/>
        <v>-6210003000</v>
      </c>
      <c r="C259" s="1566">
        <v>6210003000</v>
      </c>
      <c r="D259" s="1246" t="s">
        <v>941</v>
      </c>
      <c r="E259" s="1247" t="s">
        <v>2267</v>
      </c>
      <c r="F259" s="1247">
        <v>0</v>
      </c>
      <c r="G259" s="1248">
        <f>IFERROR(VLOOKUP(C259,'Resultado Septiembre 2024'!$B$2:$M$247,12,0),0)</f>
        <v>0</v>
      </c>
      <c r="H259" s="1248">
        <f>IFERROR(VLOOKUP(C259,'Resultado Septiembre 2023'!$B$1:$M$245,12,0),0)</f>
        <v>-4010784626</v>
      </c>
    </row>
    <row r="260" spans="1:8">
      <c r="A260">
        <f t="shared" ref="A260:A287" si="6">+B260-C260</f>
        <v>-6210004000</v>
      </c>
      <c r="C260" s="1566">
        <v>6210004000</v>
      </c>
      <c r="D260" s="1246" t="s">
        <v>2289</v>
      </c>
      <c r="E260" s="1247" t="s">
        <v>929</v>
      </c>
      <c r="F260" s="1247" t="s">
        <v>1139</v>
      </c>
      <c r="G260" s="1248">
        <f>IFERROR(VLOOKUP(C260,'Resultado Septiembre 2024'!$B$2:$M$247,12,0),0)</f>
        <v>0</v>
      </c>
      <c r="H260" s="1248">
        <f>IFERROR(VLOOKUP(C260,'Resultado Septiembre 2023'!$B$1:$M$245,12,0),0)</f>
        <v>0</v>
      </c>
    </row>
    <row r="261" spans="1:8">
      <c r="A261">
        <f t="shared" si="6"/>
        <v>-6210005000</v>
      </c>
      <c r="C261" s="1566">
        <v>6210005000</v>
      </c>
      <c r="D261" s="1246" t="s">
        <v>924</v>
      </c>
      <c r="E261" s="1247" t="s">
        <v>929</v>
      </c>
      <c r="F261" s="1247" t="s">
        <v>1137</v>
      </c>
      <c r="G261" s="1248">
        <f>IFERROR(VLOOKUP(C261,'Resultado Septiembre 2024'!$B$2:$M$247,12,0),0)</f>
        <v>0</v>
      </c>
      <c r="H261" s="1248">
        <f>IFERROR(VLOOKUP(C261,'Resultado Septiembre 2023'!$B$1:$M$245,12,0),0)</f>
        <v>0</v>
      </c>
    </row>
    <row r="262" spans="1:8">
      <c r="A262">
        <f t="shared" si="6"/>
        <v>-6210009900</v>
      </c>
      <c r="C262" s="1566">
        <v>6210009900</v>
      </c>
      <c r="D262" s="1246" t="s">
        <v>921</v>
      </c>
      <c r="E262" s="1247" t="s">
        <v>929</v>
      </c>
      <c r="F262" s="1247" t="s">
        <v>1138</v>
      </c>
      <c r="G262" s="1248">
        <f>IFERROR(VLOOKUP(C262,'Resultado Septiembre 2024'!$B$2:$M$247,12,0),0)</f>
        <v>0</v>
      </c>
      <c r="H262" s="1248">
        <f>IFERROR(VLOOKUP(C262,'Resultado Septiembre 2023'!$B$1:$M$245,12,0),0)</f>
        <v>-188072801</v>
      </c>
    </row>
    <row r="263" spans="1:8">
      <c r="A263">
        <f t="shared" si="6"/>
        <v>-6220000100</v>
      </c>
      <c r="C263" s="1566">
        <v>6220000100</v>
      </c>
      <c r="D263" s="1246" t="s">
        <v>912</v>
      </c>
      <c r="E263" s="1247" t="s">
        <v>915</v>
      </c>
      <c r="F263" s="1247" t="s">
        <v>1124</v>
      </c>
      <c r="G263" s="1248">
        <f>IFERROR(VLOOKUP(C263,'Resultado Septiembre 2024'!$B$2:$M$247,12,0),0)</f>
        <v>0</v>
      </c>
      <c r="H263" s="1248">
        <f>IFERROR(VLOOKUP(C263,'Resultado Septiembre 2023'!$B$1:$M$245,12,0),0)</f>
        <v>-1715257475</v>
      </c>
    </row>
    <row r="264" spans="1:8">
      <c r="A264">
        <f t="shared" si="6"/>
        <v>-6220000200</v>
      </c>
      <c r="C264" s="1566">
        <v>6220000200</v>
      </c>
      <c r="D264" s="1246" t="s">
        <v>909</v>
      </c>
      <c r="E264" s="1247" t="s">
        <v>915</v>
      </c>
      <c r="F264" s="1247" t="s">
        <v>1124</v>
      </c>
      <c r="G264" s="1248">
        <f>IFERROR(VLOOKUP(C264,'Resultado Septiembre 2024'!$B$2:$M$247,12,0),0)</f>
        <v>0</v>
      </c>
      <c r="H264" s="1248">
        <f>IFERROR(VLOOKUP(C264,'Resultado Septiembre 2023'!$B$1:$M$245,12,0),0)</f>
        <v>0</v>
      </c>
    </row>
    <row r="265" spans="1:8">
      <c r="A265">
        <f t="shared" si="6"/>
        <v>-6220000500</v>
      </c>
      <c r="C265" s="1566">
        <v>6220000500</v>
      </c>
      <c r="D265" s="1246" t="s">
        <v>1978</v>
      </c>
      <c r="E265" s="1247" t="s">
        <v>769</v>
      </c>
      <c r="F265" s="1247" t="s">
        <v>2229</v>
      </c>
      <c r="G265" s="1248">
        <f>IFERROR(VLOOKUP(C265,'Resultado Septiembre 2024'!$B$2:$M$247,12,0),0)</f>
        <v>0</v>
      </c>
      <c r="H265" s="1248">
        <f>IFERROR(VLOOKUP(C265,'Resultado Septiembre 2023'!$B$1:$M$245,12,0),0)</f>
        <v>-5184002144</v>
      </c>
    </row>
    <row r="266" spans="1:8">
      <c r="A266">
        <f t="shared" si="6"/>
        <v>-6220000700</v>
      </c>
      <c r="C266" s="1566">
        <v>6220000700</v>
      </c>
      <c r="D266" s="1246" t="s">
        <v>2290</v>
      </c>
      <c r="E266" s="1247" t="s">
        <v>769</v>
      </c>
      <c r="F266" s="1247" t="s">
        <v>2229</v>
      </c>
      <c r="G266" s="1248">
        <f>IFERROR(VLOOKUP(C266,'Resultado Septiembre 2024'!$B$2:$M$247,12,0),0)</f>
        <v>0</v>
      </c>
      <c r="H266" s="1248">
        <f>IFERROR(VLOOKUP(C266,'Resultado Septiembre 2023'!$B$1:$M$245,12,0),0)</f>
        <v>0</v>
      </c>
    </row>
    <row r="267" spans="1:8">
      <c r="A267">
        <f t="shared" si="6"/>
        <v>-6220001000</v>
      </c>
      <c r="C267" s="1566">
        <v>6220001000</v>
      </c>
      <c r="D267" s="1246" t="s">
        <v>2200</v>
      </c>
      <c r="E267" s="1247" t="s">
        <v>769</v>
      </c>
      <c r="F267" s="1247" t="s">
        <v>2229</v>
      </c>
      <c r="G267" s="1248">
        <f>IFERROR(VLOOKUP(C267,'Resultado Septiembre 2024'!$B$2:$M$247,12,0),0)</f>
        <v>0</v>
      </c>
      <c r="H267" s="1248">
        <f>IFERROR(VLOOKUP(C267,'Resultado Septiembre 2023'!$B$1:$M$245,12,0),0)</f>
        <v>-13226396</v>
      </c>
    </row>
    <row r="268" spans="1:8">
      <c r="A268">
        <f t="shared" si="6"/>
        <v>-6230000100</v>
      </c>
      <c r="C268" s="1566">
        <v>6230000100</v>
      </c>
      <c r="D268" s="1246" t="s">
        <v>923</v>
      </c>
      <c r="E268" s="1247" t="s">
        <v>769</v>
      </c>
      <c r="F268" s="1247" t="s">
        <v>2229</v>
      </c>
      <c r="G268" s="1248">
        <f>IFERROR(VLOOKUP(C268,'Resultado Septiembre 2024'!$B$2:$M$247,12,0),0)</f>
        <v>0</v>
      </c>
      <c r="H268" s="1248">
        <f>IFERROR(VLOOKUP(C268,'Resultado Septiembre 2023'!$B$1:$M$245,12,0),0)</f>
        <v>-5302857433</v>
      </c>
    </row>
    <row r="269" spans="1:8">
      <c r="A269">
        <f t="shared" si="6"/>
        <v>-6230000600</v>
      </c>
      <c r="C269" s="1566">
        <v>6230000600</v>
      </c>
      <c r="D269" s="1246" t="s">
        <v>719</v>
      </c>
      <c r="E269" s="1247" t="s">
        <v>769</v>
      </c>
      <c r="F269" s="1247" t="s">
        <v>2229</v>
      </c>
      <c r="G269" s="1248">
        <f>IFERROR(VLOOKUP(C269,'Resultado Septiembre 2024'!$B$2:$M$247,12,0),0)</f>
        <v>0</v>
      </c>
      <c r="H269" s="1248">
        <f>IFERROR(VLOOKUP(C269,'Resultado Septiembre 2023'!$B$1:$M$245,12,0),0)</f>
        <v>-849389110</v>
      </c>
    </row>
    <row r="270" spans="1:8">
      <c r="A270">
        <f t="shared" si="6"/>
        <v>-6230002000</v>
      </c>
      <c r="C270" s="1566">
        <v>6230002000</v>
      </c>
      <c r="D270" s="1246" t="s">
        <v>922</v>
      </c>
      <c r="E270" s="1247" t="s">
        <v>769</v>
      </c>
      <c r="F270" s="1247" t="s">
        <v>2229</v>
      </c>
      <c r="G270" s="1248">
        <f>IFERROR(VLOOKUP(C270,'Resultado Septiembre 2024'!$B$2:$M$247,12,0),0)</f>
        <v>0</v>
      </c>
      <c r="H270" s="1248">
        <f>IFERROR(VLOOKUP(C270,'Resultado Septiembre 2023'!$B$1:$M$245,12,0),0)</f>
        <v>-136214491</v>
      </c>
    </row>
    <row r="271" spans="1:8">
      <c r="A271">
        <f t="shared" si="6"/>
        <v>-6230002500</v>
      </c>
      <c r="C271" s="1566">
        <v>6230002500</v>
      </c>
      <c r="D271" s="1246" t="s">
        <v>2291</v>
      </c>
      <c r="E271" s="1247" t="s">
        <v>929</v>
      </c>
      <c r="F271" s="1247" t="s">
        <v>1137</v>
      </c>
      <c r="G271" s="1248">
        <f>IFERROR(VLOOKUP(C271,'Resultado Septiembre 2024'!$B$2:$M$247,12,0),0)</f>
        <v>0</v>
      </c>
      <c r="H271" s="1248">
        <f>IFERROR(VLOOKUP(C271,'Resultado Septiembre 2023'!$B$1:$M$245,12,0),0)</f>
        <v>0</v>
      </c>
    </row>
    <row r="272" spans="1:8">
      <c r="A272">
        <f t="shared" si="6"/>
        <v>-6240000100</v>
      </c>
      <c r="C272" s="1566">
        <v>6240000100</v>
      </c>
      <c r="D272" s="1246" t="s">
        <v>2292</v>
      </c>
      <c r="E272" s="1247" t="s">
        <v>769</v>
      </c>
      <c r="F272" s="1247" t="s">
        <v>2229</v>
      </c>
      <c r="G272" s="1248">
        <f>IFERROR(VLOOKUP(C272,'Resultado Septiembre 2024'!$B$2:$M$247,12,0),0)</f>
        <v>0</v>
      </c>
      <c r="H272" s="1248">
        <f>IFERROR(VLOOKUP(C272,'Resultado Septiembre 2023'!$B$1:$M$245,12,0),0)</f>
        <v>0</v>
      </c>
    </row>
    <row r="273" spans="1:8">
      <c r="A273">
        <f t="shared" si="6"/>
        <v>-6240000500</v>
      </c>
      <c r="C273" s="1566">
        <v>6240000500</v>
      </c>
      <c r="D273" s="1246" t="s">
        <v>718</v>
      </c>
      <c r="E273" s="1247" t="s">
        <v>769</v>
      </c>
      <c r="F273" s="1247" t="s">
        <v>2229</v>
      </c>
      <c r="G273" s="1248">
        <f>IFERROR(VLOOKUP(C273,'Resultado Septiembre 2024'!$B$2:$M$247,12,0),0)</f>
        <v>0</v>
      </c>
      <c r="H273" s="1248">
        <f>IFERROR(VLOOKUP(C273,'Resultado Septiembre 2023'!$B$1:$M$245,12,0),0)</f>
        <v>-6157285279</v>
      </c>
    </row>
    <row r="274" spans="1:8">
      <c r="A274">
        <f t="shared" si="6"/>
        <v>-6240001000</v>
      </c>
      <c r="C274" s="1566">
        <v>6240001000</v>
      </c>
      <c r="D274" s="1246" t="s">
        <v>717</v>
      </c>
      <c r="E274" s="1247" t="s">
        <v>769</v>
      </c>
      <c r="F274" s="1247" t="s">
        <v>2228</v>
      </c>
      <c r="G274" s="1248">
        <f>IFERROR(VLOOKUP(C274,'Resultado Septiembre 2024'!$B$2:$M$247,12,0),0)</f>
        <v>0</v>
      </c>
      <c r="H274" s="1248">
        <f>IFERROR(VLOOKUP(C274,'Resultado Septiembre 2023'!$B$1:$M$245,12,0),0)</f>
        <v>-282328372</v>
      </c>
    </row>
    <row r="275" spans="1:8">
      <c r="A275">
        <f t="shared" si="6"/>
        <v>-6240001300</v>
      </c>
      <c r="C275" s="1566">
        <v>6240001300</v>
      </c>
      <c r="D275" s="1246" t="s">
        <v>716</v>
      </c>
      <c r="E275" s="1247" t="s">
        <v>769</v>
      </c>
      <c r="F275" s="1247" t="s">
        <v>2229</v>
      </c>
      <c r="G275" s="1248">
        <f>IFERROR(VLOOKUP(C275,'Resultado Septiembre 2024'!$B$2:$M$247,12,0),0)</f>
        <v>0</v>
      </c>
      <c r="H275" s="1248">
        <f>IFERROR(VLOOKUP(C275,'Resultado Septiembre 2023'!$B$1:$M$245,12,0),0)</f>
        <v>0</v>
      </c>
    </row>
    <row r="276" spans="1:8">
      <c r="A276">
        <f t="shared" si="6"/>
        <v>-6240001500</v>
      </c>
      <c r="C276" s="1566">
        <v>6240001500</v>
      </c>
      <c r="D276" s="1246" t="s">
        <v>2293</v>
      </c>
      <c r="E276" s="1247" t="s">
        <v>915</v>
      </c>
      <c r="F276" s="1247" t="s">
        <v>915</v>
      </c>
      <c r="G276" s="1248">
        <f>IFERROR(VLOOKUP(C276,'Resultado Septiembre 2024'!$B$2:$M$247,12,0),0)</f>
        <v>0</v>
      </c>
      <c r="H276" s="1248">
        <f>IFERROR(VLOOKUP(C276,'Resultado Septiembre 2023'!$B$1:$M$245,12,0),0)</f>
        <v>-87220080</v>
      </c>
    </row>
    <row r="277" spans="1:8">
      <c r="A277">
        <f t="shared" si="6"/>
        <v>-6240002000</v>
      </c>
      <c r="C277" s="1566">
        <v>6240002000</v>
      </c>
      <c r="D277" s="1246" t="s">
        <v>908</v>
      </c>
      <c r="E277" s="1247" t="s">
        <v>915</v>
      </c>
      <c r="F277" s="1247" t="s">
        <v>1127</v>
      </c>
      <c r="G277" s="1248">
        <f>IFERROR(VLOOKUP(C277,'Resultado Septiembre 2024'!$B$2:$M$247,12,0),0)</f>
        <v>0</v>
      </c>
      <c r="H277" s="1248">
        <f>IFERROR(VLOOKUP(C277,'Resultado Septiembre 2023'!$B$1:$M$245,12,0),0)</f>
        <v>-388356465</v>
      </c>
    </row>
    <row r="278" spans="1:8">
      <c r="A278">
        <f t="shared" si="6"/>
        <v>-6240002500</v>
      </c>
      <c r="C278" s="1566">
        <v>6240002500</v>
      </c>
      <c r="D278" s="1246" t="s">
        <v>715</v>
      </c>
      <c r="E278" s="1247" t="s">
        <v>769</v>
      </c>
      <c r="F278" s="1247" t="s">
        <v>2228</v>
      </c>
      <c r="G278" s="1248">
        <f>IFERROR(VLOOKUP(C278,'Resultado Septiembre 2024'!$B$2:$M$247,12,0),0)</f>
        <v>0</v>
      </c>
      <c r="H278" s="1248">
        <f>IFERROR(VLOOKUP(C278,'Resultado Septiembre 2023'!$B$1:$M$245,12,0),0)</f>
        <v>-17669735</v>
      </c>
    </row>
    <row r="279" spans="1:8">
      <c r="A279">
        <f t="shared" si="6"/>
        <v>-6240003000</v>
      </c>
      <c r="C279" s="1566">
        <v>6240003000</v>
      </c>
      <c r="D279" s="1246" t="s">
        <v>2294</v>
      </c>
      <c r="E279" s="1247" t="s">
        <v>769</v>
      </c>
      <c r="F279" s="1247" t="s">
        <v>2229</v>
      </c>
      <c r="G279" s="1248">
        <f>IFERROR(VLOOKUP(C279,'Resultado Septiembre 2024'!$B$2:$M$247,12,0),0)</f>
        <v>0</v>
      </c>
      <c r="H279" s="1248">
        <f>IFERROR(VLOOKUP(C279,'Resultado Septiembre 2023'!$B$1:$M$245,12,0),0)</f>
        <v>0</v>
      </c>
    </row>
    <row r="280" spans="1:8">
      <c r="A280">
        <f t="shared" si="6"/>
        <v>-6240003500</v>
      </c>
      <c r="C280" s="1566">
        <v>6240003500</v>
      </c>
      <c r="D280" s="1246" t="s">
        <v>2295</v>
      </c>
      <c r="E280" s="1247" t="s">
        <v>769</v>
      </c>
      <c r="F280" s="1247" t="s">
        <v>2229</v>
      </c>
      <c r="G280" s="1248">
        <f>IFERROR(VLOOKUP(C280,'Resultado Septiembre 2024'!$B$2:$M$247,12,0),0)</f>
        <v>0</v>
      </c>
      <c r="H280" s="1248">
        <f>IFERROR(VLOOKUP(C280,'Resultado Septiembre 2023'!$B$1:$M$245,12,0),0)</f>
        <v>-664114469</v>
      </c>
    </row>
    <row r="281" spans="1:8">
      <c r="A281">
        <f t="shared" si="6"/>
        <v>-6240004000</v>
      </c>
      <c r="C281" s="1566">
        <v>6240004000</v>
      </c>
      <c r="D281" s="1246" t="s">
        <v>713</v>
      </c>
      <c r="E281" s="1247" t="s">
        <v>769</v>
      </c>
      <c r="F281" s="1247" t="s">
        <v>2229</v>
      </c>
      <c r="G281" s="1248">
        <f>IFERROR(VLOOKUP(C281,'Resultado Septiembre 2024'!$B$2:$M$247,12,0),0)</f>
        <v>0</v>
      </c>
      <c r="H281" s="1248">
        <f>IFERROR(VLOOKUP(C281,'Resultado Septiembre 2023'!$B$1:$M$245,12,0),0)</f>
        <v>-392519224</v>
      </c>
    </row>
    <row r="282" spans="1:8">
      <c r="A282">
        <f t="shared" si="6"/>
        <v>-6240001700</v>
      </c>
      <c r="C282" s="1566">
        <v>6240001700</v>
      </c>
      <c r="D282" s="1246" t="s">
        <v>2438</v>
      </c>
      <c r="E282" s="1247" t="s">
        <v>769</v>
      </c>
      <c r="F282" s="1247" t="s">
        <v>2229</v>
      </c>
      <c r="G282" s="1248">
        <f>IFERROR(VLOOKUP(C282,'Resultado Septiembre 2024'!$B$2:$M$247,12,0),0)</f>
        <v>0</v>
      </c>
      <c r="H282" s="1248">
        <f>IFERROR(VLOOKUP(C282,'Resultado Septiembre 2023'!$B$1:$M$245,12,0),0)</f>
        <v>0</v>
      </c>
    </row>
    <row r="283" spans="1:8">
      <c r="A283">
        <f t="shared" si="6"/>
        <v>-6260000500</v>
      </c>
      <c r="C283" s="1566">
        <v>6260000500</v>
      </c>
      <c r="D283" s="1246" t="s">
        <v>918</v>
      </c>
      <c r="E283" s="1247" t="s">
        <v>920</v>
      </c>
      <c r="F283" s="1247">
        <v>0</v>
      </c>
      <c r="G283" s="1248">
        <f>IFERROR(VLOOKUP(C283,'Resultado Septiembre 2024'!$B$2:$M$247,12,0),0)</f>
        <v>0</v>
      </c>
      <c r="H283" s="1248">
        <f>IFERROR(VLOOKUP(C283,'Resultado Septiembre 2023'!$B$1:$M$245,12,0),0)</f>
        <v>0</v>
      </c>
    </row>
    <row r="284" spans="1:8">
      <c r="A284">
        <f t="shared" si="6"/>
        <v>-6260001000</v>
      </c>
      <c r="C284" s="1566">
        <v>6260001000</v>
      </c>
      <c r="D284" s="1246" t="s">
        <v>916</v>
      </c>
      <c r="E284" s="1247" t="s">
        <v>920</v>
      </c>
      <c r="F284" s="1247">
        <v>0</v>
      </c>
      <c r="G284" s="1248">
        <f>IFERROR(VLOOKUP(C284,'Resultado Septiembre 2024'!$B$2:$M$247,12,0),0)</f>
        <v>0</v>
      </c>
      <c r="H284" s="1248">
        <f>IFERROR(VLOOKUP(C284,'Resultado Septiembre 2023'!$B$1:$M$245,12,0),0)</f>
        <v>0</v>
      </c>
    </row>
    <row r="285" spans="1:8">
      <c r="A285">
        <f t="shared" si="6"/>
        <v>-6250000500</v>
      </c>
      <c r="C285" s="1566">
        <v>6250000500</v>
      </c>
      <c r="D285" s="1246" t="s">
        <v>2296</v>
      </c>
      <c r="E285" s="1247" t="s">
        <v>965</v>
      </c>
      <c r="F285" s="1247">
        <v>0</v>
      </c>
      <c r="G285" s="1248">
        <f>IFERROR(VLOOKUP(C285,'Resultado Septiembre 2024'!$B$2:$M$247,12,0),0)</f>
        <v>0</v>
      </c>
      <c r="H285" s="1248">
        <f>IFERROR(VLOOKUP(C285,'Resultado Septiembre 2023'!$B$1:$M$245,12,0),0)</f>
        <v>0</v>
      </c>
    </row>
    <row r="286" spans="1:8">
      <c r="A286">
        <f t="shared" si="6"/>
        <v>-6290001000</v>
      </c>
      <c r="C286" s="1566">
        <v>6290001000</v>
      </c>
      <c r="D286" s="1246" t="s">
        <v>957</v>
      </c>
      <c r="E286" s="1247" t="s">
        <v>959</v>
      </c>
      <c r="F286" s="1247">
        <v>0</v>
      </c>
      <c r="G286" s="1248">
        <f>IFERROR(VLOOKUP(C286,'Resultado Septiembre 2024'!$B$2:$M$247,12,0),0)</f>
        <v>0</v>
      </c>
      <c r="H286" s="1248">
        <f>IFERROR(VLOOKUP(C286,'Resultado Septiembre 2023'!$B$1:$M$245,12,0),0)</f>
        <v>0</v>
      </c>
    </row>
    <row r="287" spans="1:8">
      <c r="A287">
        <f t="shared" si="6"/>
        <v>-6290003000</v>
      </c>
      <c r="C287" s="1566">
        <v>6290003000</v>
      </c>
      <c r="D287" s="1246" t="s">
        <v>2297</v>
      </c>
      <c r="E287" s="1247" t="s">
        <v>959</v>
      </c>
      <c r="F287" s="1247">
        <v>0</v>
      </c>
      <c r="G287" s="1248">
        <f>IFERROR(VLOOKUP(C287,'Resultado Septiembre 2024'!$B$2:$M$247,12,0),0)</f>
        <v>0</v>
      </c>
      <c r="H287" s="1248">
        <f>IFERROR(VLOOKUP(C287,'Resultado Septiembre 2023'!$B$1:$O$245,12,0),0)</f>
        <v>0</v>
      </c>
    </row>
    <row r="288" spans="1:8" ht="15.75" thickBot="1">
      <c r="C288" s="1252"/>
      <c r="D288" s="1252"/>
      <c r="E288" s="1253"/>
      <c r="F288" s="1253"/>
      <c r="G288" s="1258">
        <f>SUM(G3:G287)</f>
        <v>0</v>
      </c>
      <c r="H288" s="1258">
        <f>SUM(H3:H287)</f>
        <v>-120276826797</v>
      </c>
    </row>
    <row r="289" spans="3:8" ht="15.75" thickTop="1">
      <c r="C289" s="1254"/>
      <c r="D289" s="1254"/>
      <c r="E289" s="1255"/>
      <c r="F289" s="1256" t="s">
        <v>960</v>
      </c>
      <c r="G289" s="1248">
        <f>+'Resultado Septiembre 2024'!M247</f>
        <v>-766239343</v>
      </c>
      <c r="H289" s="1248">
        <f>+'Resultado Septiembre 2023'!M245</f>
        <v>29887118550</v>
      </c>
    </row>
    <row r="290" spans="3:8">
      <c r="C290" s="1254"/>
      <c r="D290" s="1254"/>
      <c r="E290" s="1255"/>
      <c r="F290" s="1257" t="s">
        <v>1896</v>
      </c>
      <c r="G290" s="1259">
        <f>+G288-G289</f>
        <v>766239343</v>
      </c>
      <c r="H290" s="1259">
        <f>+H288-H289</f>
        <v>-150163945347</v>
      </c>
    </row>
    <row r="292" spans="3:8">
      <c r="C292">
        <v>6240001700</v>
      </c>
      <c r="D292" t="s">
        <v>2438</v>
      </c>
    </row>
  </sheetData>
  <sortState xmlns:xlrd2="http://schemas.microsoft.com/office/spreadsheetml/2017/richdata2" ref="B3:B257">
    <sortCondition ref="B3:B257"/>
  </sortState>
  <conditionalFormatting sqref="C2:C290">
    <cfRule type="duplicateValues" dxfId="1" priority="1"/>
  </conditionalFormatting>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A78"/>
  <sheetViews>
    <sheetView showGridLines="0" topLeftCell="A46" workbookViewId="0">
      <selection activeCell="G63" sqref="G63"/>
    </sheetView>
  </sheetViews>
  <sheetFormatPr baseColWidth="10" defaultColWidth="11.5703125" defaultRowHeight="12" outlineLevelRow="2"/>
  <cols>
    <col min="1" max="1" width="9.28515625" style="235" customWidth="1"/>
    <col min="2" max="2" width="49" style="157" customWidth="1"/>
    <col min="3" max="3" width="7.140625" style="157" customWidth="1"/>
    <col min="4" max="4" width="17.7109375" style="157" customWidth="1"/>
    <col min="5" max="5" width="16.7109375" style="157" customWidth="1"/>
    <col min="6" max="6" width="15.140625" style="157" customWidth="1"/>
    <col min="7" max="7" width="14.85546875" style="157" customWidth="1"/>
    <col min="8" max="8" width="13.28515625" style="157" customWidth="1"/>
    <col min="9" max="9" width="15.28515625" style="157" customWidth="1"/>
    <col min="10" max="11" width="14.85546875" style="157" customWidth="1"/>
    <col min="12" max="13" width="11.5703125" style="157" customWidth="1"/>
    <col min="14" max="15" width="14" style="157" customWidth="1"/>
    <col min="16" max="16" width="11.5703125" style="157" customWidth="1"/>
    <col min="17" max="17" width="14.140625" style="157" customWidth="1"/>
    <col min="18" max="18" width="13.5703125" style="157" customWidth="1"/>
    <col min="19" max="19" width="13.7109375" style="157" customWidth="1"/>
    <col min="20" max="20" width="11.7109375" style="157" customWidth="1"/>
    <col min="21" max="23" width="11.5703125" style="157" customWidth="1"/>
    <col min="24" max="25" width="11.5703125" style="157"/>
    <col min="26" max="26" width="15.7109375" style="157" customWidth="1"/>
    <col min="27" max="27" width="16.7109375" style="157" customWidth="1"/>
    <col min="28" max="16384" width="11.5703125" style="157"/>
  </cols>
  <sheetData>
    <row r="1" spans="1:27" ht="12.75" thickBot="1">
      <c r="L1" s="188"/>
      <c r="M1" s="188"/>
      <c r="Q1" s="157">
        <f>+P1+1</f>
        <v>1</v>
      </c>
      <c r="R1" s="2565"/>
      <c r="S1" s="2565"/>
      <c r="T1" s="285"/>
      <c r="U1" s="285"/>
    </row>
    <row r="2" spans="1:27" ht="24">
      <c r="B2" s="2566" t="s">
        <v>1011</v>
      </c>
      <c r="C2" s="2552" t="s">
        <v>966</v>
      </c>
      <c r="D2" s="1363">
        <f>+Pasivo!D2</f>
        <v>45565</v>
      </c>
      <c r="E2" s="1363">
        <v>45199</v>
      </c>
      <c r="F2" s="1561" t="s">
        <v>2739</v>
      </c>
      <c r="G2" s="1561" t="s">
        <v>2439</v>
      </c>
      <c r="H2" s="2220" t="s">
        <v>2679</v>
      </c>
      <c r="I2" s="193"/>
      <c r="J2" s="1363" t="s">
        <v>2740</v>
      </c>
      <c r="K2" s="1363" t="s">
        <v>2741</v>
      </c>
      <c r="L2" s="2567" t="s">
        <v>2039</v>
      </c>
      <c r="M2" s="2560" t="s">
        <v>1206</v>
      </c>
      <c r="N2" s="287">
        <v>44742</v>
      </c>
      <c r="O2" s="287">
        <v>44377</v>
      </c>
      <c r="Q2" s="310" t="s">
        <v>2116</v>
      </c>
      <c r="T2" s="244"/>
      <c r="U2" s="244"/>
    </row>
    <row r="3" spans="1:27" ht="12.75" thickBot="1">
      <c r="B3" s="2566"/>
      <c r="C3" s="2553"/>
      <c r="D3" s="257" t="s">
        <v>967</v>
      </c>
      <c r="E3" s="257" t="s">
        <v>967</v>
      </c>
      <c r="F3" s="257" t="s">
        <v>967</v>
      </c>
      <c r="G3" s="257" t="s">
        <v>967</v>
      </c>
      <c r="H3" s="2221"/>
      <c r="I3" s="193"/>
      <c r="J3" s="257" t="s">
        <v>967</v>
      </c>
      <c r="K3" s="257" t="s">
        <v>967</v>
      </c>
      <c r="L3" s="2568"/>
      <c r="M3" s="2561"/>
      <c r="N3" s="257" t="s">
        <v>967</v>
      </c>
      <c r="O3" s="257" t="s">
        <v>967</v>
      </c>
      <c r="Q3" s="311">
        <v>325598005</v>
      </c>
      <c r="T3" s="244"/>
      <c r="U3" s="244"/>
    </row>
    <row r="4" spans="1:27" ht="15">
      <c r="A4" s="235" t="s">
        <v>768</v>
      </c>
      <c r="B4" s="914" t="s">
        <v>769</v>
      </c>
      <c r="C4" s="916">
        <v>25</v>
      </c>
      <c r="D4" s="1364">
        <f>-IFERROR(VLOOKUP($A:$A,'Resultado Septiembre 2024'!B2:O247,14,0),0)</f>
        <v>483042204</v>
      </c>
      <c r="E4" s="1364">
        <f>-IFERROR(VLOOKUP($A:$A,'Resultado Septiembre 2023'!$B$1:$O$255,14,0),0)</f>
        <v>475235519</v>
      </c>
      <c r="F4" s="914">
        <f>+D4-J4</f>
        <v>143355594</v>
      </c>
      <c r="G4" s="914">
        <f>+E4-K4</f>
        <v>138426249</v>
      </c>
      <c r="H4" s="193"/>
      <c r="I4" s="1195"/>
      <c r="J4" s="1364">
        <f>+[17]Resultado!D4</f>
        <v>339686610</v>
      </c>
      <c r="K4" s="1364">
        <f>+[17]Resultado!E4</f>
        <v>336809270</v>
      </c>
      <c r="L4" s="189">
        <f>+D4-E4</f>
        <v>7806685</v>
      </c>
      <c r="M4" s="175">
        <f>+IFERROR((L4/E4),100%)</f>
        <v>1.6426981334280277E-2</v>
      </c>
      <c r="N4" s="288">
        <v>0</v>
      </c>
      <c r="O4" s="288">
        <v>0</v>
      </c>
      <c r="Q4" s="311">
        <v>17555490</v>
      </c>
      <c r="T4" s="244"/>
      <c r="U4" s="244"/>
      <c r="X4" s="1065" t="s">
        <v>1653</v>
      </c>
      <c r="Y4" s="209"/>
    </row>
    <row r="5" spans="1:27" ht="12.75" thickBot="1">
      <c r="A5" s="235" t="s">
        <v>793</v>
      </c>
      <c r="B5" s="914" t="s">
        <v>794</v>
      </c>
      <c r="C5" s="916"/>
      <c r="D5" s="1364">
        <f>-IFERROR(VLOOKUP($A:$A,'Resultado Septiembre 2024'!B3:O248,14,0),0)</f>
        <v>-61764849</v>
      </c>
      <c r="E5" s="1364">
        <f>-IFERROR(VLOOKUP($A:$A,'Resultado Septiembre 2023'!$B$1:$O$255,14,0),0)</f>
        <v>-68296428</v>
      </c>
      <c r="F5" s="914">
        <f t="shared" ref="F5:F15" si="0">+D5-J5</f>
        <v>-20594412</v>
      </c>
      <c r="G5" s="914">
        <f t="shared" ref="G5:G16" si="1">+E5-K5</f>
        <v>-20051992</v>
      </c>
      <c r="H5" s="193"/>
      <c r="I5" s="193"/>
      <c r="J5" s="1364">
        <f>+[17]Resultado!D5</f>
        <v>-41170437</v>
      </c>
      <c r="K5" s="1364">
        <f>+[17]Resultado!E5</f>
        <v>-48244436</v>
      </c>
      <c r="L5" s="189">
        <f t="shared" ref="L5:L26" si="2">+D5-E5</f>
        <v>6531579</v>
      </c>
      <c r="M5" s="175">
        <f t="shared" ref="M5:M26" si="3">+IFERROR((L5/E5),100%)</f>
        <v>-9.5635733687272781E-2</v>
      </c>
      <c r="N5" s="288">
        <v>0</v>
      </c>
      <c r="O5" s="288">
        <v>0</v>
      </c>
      <c r="Q5" s="311">
        <v>149715569</v>
      </c>
      <c r="R5" s="209"/>
      <c r="S5" s="209"/>
      <c r="T5" s="244"/>
      <c r="U5" s="244"/>
    </row>
    <row r="6" spans="1:27" ht="24">
      <c r="A6" s="235" t="s">
        <v>807</v>
      </c>
      <c r="B6" s="914" t="s">
        <v>808</v>
      </c>
      <c r="C6" s="916">
        <v>20</v>
      </c>
      <c r="D6" s="1364">
        <f>-IFERROR(VLOOKUP($A:$A,'Resultado Septiembre 2024'!B4:O249,14,0),0)</f>
        <v>-60905888</v>
      </c>
      <c r="E6" s="1364">
        <f>-IFERROR(VLOOKUP($A:$A,'Resultado Septiembre 2023'!$B$1:$O$255,14,0),0)</f>
        <v>-55865906</v>
      </c>
      <c r="F6" s="914">
        <f t="shared" si="0"/>
        <v>-20777145</v>
      </c>
      <c r="G6" s="914">
        <f t="shared" si="1"/>
        <v>-18985046</v>
      </c>
      <c r="H6" s="193"/>
      <c r="I6" s="193"/>
      <c r="J6" s="1364">
        <f>+[17]Resultado!D6</f>
        <v>-40128743</v>
      </c>
      <c r="K6" s="1364">
        <f>+[17]Resultado!E6</f>
        <v>-36880860</v>
      </c>
      <c r="L6" s="189">
        <f t="shared" si="2"/>
        <v>-5039982</v>
      </c>
      <c r="M6" s="175">
        <f t="shared" si="3"/>
        <v>9.0215703294957747E-2</v>
      </c>
      <c r="N6" s="288">
        <v>0</v>
      </c>
      <c r="O6" s="288">
        <v>0</v>
      </c>
      <c r="R6" s="209"/>
      <c r="S6" s="209"/>
      <c r="T6" s="244"/>
      <c r="U6" s="244"/>
      <c r="X6" s="1561">
        <f>+D2</f>
        <v>45565</v>
      </c>
      <c r="Y6" s="1561">
        <f t="shared" ref="Y6:AA6" si="4">+E2</f>
        <v>45199</v>
      </c>
      <c r="Z6" s="1561" t="str">
        <f t="shared" si="4"/>
        <v>01-07-2024
30-09-2024</v>
      </c>
      <c r="AA6" s="1561" t="str">
        <f t="shared" si="4"/>
        <v>01-07-2023
30-09-2023</v>
      </c>
    </row>
    <row r="7" spans="1:27">
      <c r="A7" s="235" t="s">
        <v>833</v>
      </c>
      <c r="B7" s="914" t="s">
        <v>834</v>
      </c>
      <c r="C7" s="916" t="s">
        <v>2627</v>
      </c>
      <c r="D7" s="1364">
        <f>-IFERROR(VLOOKUP($A:$A,'Resultado Septiembre 2024'!B5:O250,14,0),0)</f>
        <v>-60804243</v>
      </c>
      <c r="E7" s="1364">
        <f>-IFERROR(VLOOKUP($A:$A,'Resultado Septiembre 2023'!$B$1:$O$255,14,0),0)</f>
        <v>-56574217</v>
      </c>
      <c r="F7" s="914">
        <f t="shared" si="0"/>
        <v>-20222286</v>
      </c>
      <c r="G7" s="914">
        <f t="shared" si="1"/>
        <v>-19266471</v>
      </c>
      <c r="H7" s="193"/>
      <c r="I7" s="193"/>
      <c r="J7" s="1364">
        <f>+[17]Resultado!D7</f>
        <v>-40581957</v>
      </c>
      <c r="K7" s="1364">
        <f>+[17]Resultado!E7</f>
        <v>-37307746</v>
      </c>
      <c r="L7" s="189">
        <f t="shared" si="2"/>
        <v>-4230026</v>
      </c>
      <c r="M7" s="175">
        <f t="shared" si="3"/>
        <v>7.4769501449750517E-2</v>
      </c>
      <c r="N7" s="288">
        <v>0</v>
      </c>
      <c r="O7" s="288">
        <v>0</v>
      </c>
      <c r="R7" s="209"/>
      <c r="S7" s="209"/>
      <c r="T7" s="244"/>
      <c r="U7" s="244"/>
      <c r="V7" s="157" t="s">
        <v>3074</v>
      </c>
      <c r="X7" s="2217">
        <f>+'N14 PPE'!G87</f>
        <v>-54676590</v>
      </c>
      <c r="Y7" s="2543">
        <f>+Y8+Y9</f>
        <v>-43922815</v>
      </c>
      <c r="Z7" s="2541"/>
      <c r="AA7" s="2541"/>
    </row>
    <row r="8" spans="1:27">
      <c r="A8" s="235" t="s">
        <v>905</v>
      </c>
      <c r="B8" s="914" t="s">
        <v>906</v>
      </c>
      <c r="C8" s="932" t="s">
        <v>2099</v>
      </c>
      <c r="D8" s="1364">
        <f>-IFERROR(VLOOKUP($A:$A,'Resultado Septiembre 2024'!B6:O251,14,0),0)</f>
        <v>-120284220</v>
      </c>
      <c r="E8" s="1364">
        <f>-IFERROR(VLOOKUP($A:$A,'Resultado Septiembre 2023'!$B$1:$O$255,14,0),0)</f>
        <v>-110473443</v>
      </c>
      <c r="F8" s="914">
        <f t="shared" si="0"/>
        <v>-43625781</v>
      </c>
      <c r="G8" s="914">
        <f t="shared" si="1"/>
        <v>-37684608</v>
      </c>
      <c r="H8" s="193"/>
      <c r="I8" s="193"/>
      <c r="J8" s="1364">
        <f>+[17]Resultado!D8</f>
        <v>-76658439</v>
      </c>
      <c r="K8" s="1364">
        <f>+[17]Resultado!E8</f>
        <v>-72788835</v>
      </c>
      <c r="L8" s="189">
        <f t="shared" si="2"/>
        <v>-9810777</v>
      </c>
      <c r="M8" s="175">
        <f t="shared" si="3"/>
        <v>8.8806655550691949E-2</v>
      </c>
      <c r="N8" s="288">
        <v>0</v>
      </c>
      <c r="O8" s="288">
        <v>0</v>
      </c>
      <c r="T8" s="244"/>
      <c r="U8" s="244"/>
      <c r="W8" s="157" t="s">
        <v>3076</v>
      </c>
      <c r="X8" s="308">
        <f>+'N14 Arrendamiento NIIF16'!F18</f>
        <v>-1468249</v>
      </c>
      <c r="Y8" s="157">
        <f>+'N14 PPE'!F205</f>
        <v>-43922815</v>
      </c>
    </row>
    <row r="9" spans="1:27" ht="12.75" thickBot="1">
      <c r="A9" s="235" t="s">
        <v>914</v>
      </c>
      <c r="B9" s="914" t="s">
        <v>915</v>
      </c>
      <c r="C9" s="916">
        <v>28</v>
      </c>
      <c r="D9" s="1364">
        <f>-IFERROR(VLOOKUP($A:$A,'Resultado Septiembre 2024'!B7:O252,14,0),0)</f>
        <v>2237091</v>
      </c>
      <c r="E9" s="1364">
        <f>-IFERROR(VLOOKUP($A:$A,'Resultado Septiembre 2023'!$B$1:$O$255,14,0),0)</f>
        <v>-1774124</v>
      </c>
      <c r="F9" s="914">
        <f t="shared" si="0"/>
        <v>-267717</v>
      </c>
      <c r="G9" s="914">
        <f t="shared" si="1"/>
        <v>117193</v>
      </c>
      <c r="H9" s="193"/>
      <c r="I9" s="193"/>
      <c r="J9" s="1364">
        <f>+[17]Resultado!D9</f>
        <v>2504808</v>
      </c>
      <c r="K9" s="1364">
        <f>+[17]Resultado!E9</f>
        <v>-1891317</v>
      </c>
      <c r="L9" s="189">
        <f t="shared" si="2"/>
        <v>4011215</v>
      </c>
      <c r="M9" s="175">
        <f t="shared" si="3"/>
        <v>-2.2609552658100562</v>
      </c>
      <c r="N9" s="288">
        <v>0</v>
      </c>
      <c r="O9" s="288">
        <v>0</v>
      </c>
      <c r="R9" s="157">
        <v>37113190</v>
      </c>
      <c r="S9" s="209">
        <f>+R9+E8</f>
        <v>-73360253</v>
      </c>
      <c r="T9" s="244"/>
      <c r="U9" s="244"/>
      <c r="W9" s="157" t="s">
        <v>3077</v>
      </c>
      <c r="X9" s="2543">
        <f>+'N12 Intangibles'!F24</f>
        <v>-4659404</v>
      </c>
    </row>
    <row r="10" spans="1:27" ht="12.75" thickBot="1">
      <c r="B10" s="919" t="s">
        <v>2109</v>
      </c>
      <c r="C10" s="918"/>
      <c r="D10" s="919">
        <f>+SUM(D4:D9)</f>
        <v>181520095</v>
      </c>
      <c r="E10" s="919">
        <f>+SUM(E4:E9)</f>
        <v>182251401</v>
      </c>
      <c r="F10" s="919">
        <f>+SUM(F4:F9)</f>
        <v>37868253</v>
      </c>
      <c r="G10" s="919">
        <f>+SUM(G4:G9)</f>
        <v>42555325</v>
      </c>
      <c r="H10" s="2222"/>
      <c r="I10" s="193"/>
      <c r="J10" s="919">
        <f>+SUM(J4:J9)</f>
        <v>143651842</v>
      </c>
      <c r="K10" s="919">
        <f>+SUM(K4:K9)</f>
        <v>139696076</v>
      </c>
      <c r="L10" s="190">
        <f t="shared" si="2"/>
        <v>-731306</v>
      </c>
      <c r="M10" s="171">
        <f t="shared" si="3"/>
        <v>-4.0126221032451758E-3</v>
      </c>
      <c r="N10" s="289">
        <f>+SUM(N4:N9)</f>
        <v>0</v>
      </c>
      <c r="O10" s="289">
        <f>+SUM(O4:O9)</f>
        <v>0</v>
      </c>
      <c r="T10" s="244"/>
      <c r="U10" s="244"/>
      <c r="V10" s="157" t="s">
        <v>3075</v>
      </c>
      <c r="X10" s="2548">
        <f>+X9+X8</f>
        <v>-6127653</v>
      </c>
      <c r="Y10" s="2541"/>
      <c r="Z10" s="2541"/>
      <c r="AA10" s="2541"/>
    </row>
    <row r="11" spans="1:27" ht="15.75" thickBot="1">
      <c r="A11" s="235" t="s">
        <v>928</v>
      </c>
      <c r="B11" s="914" t="s">
        <v>929</v>
      </c>
      <c r="C11" s="916">
        <v>28</v>
      </c>
      <c r="D11" s="1364">
        <f>-IFERROR(VLOOKUP($A:$A,'Resultado Septiembre 2024'!B9:O254,14,0),0)</f>
        <v>7660824</v>
      </c>
      <c r="E11" s="1364">
        <f>-IFERROR(VLOOKUP($A:$A,'Resultado Septiembre 2023'!$B$1:$O$255,14,0),0)</f>
        <v>12898623</v>
      </c>
      <c r="F11" s="914">
        <f t="shared" si="0"/>
        <v>2658538</v>
      </c>
      <c r="G11" s="914">
        <f t="shared" si="1"/>
        <v>2246465</v>
      </c>
      <c r="H11" s="193"/>
      <c r="I11" s="1195"/>
      <c r="J11" s="1364">
        <f>+[17]Resultado!D11</f>
        <v>5002286</v>
      </c>
      <c r="K11" s="1364">
        <f>+[17]Resultado!E11</f>
        <v>10652158</v>
      </c>
      <c r="L11" s="189">
        <f t="shared" si="2"/>
        <v>-5237799</v>
      </c>
      <c r="M11" s="175">
        <f t="shared" si="3"/>
        <v>-0.40607427630065629</v>
      </c>
      <c r="N11" s="288">
        <v>0</v>
      </c>
      <c r="O11" s="288">
        <v>0</v>
      </c>
      <c r="Q11" s="312">
        <f>SUBTOTAL(109,Q3:Q10)</f>
        <v>492869064</v>
      </c>
      <c r="T11" s="244"/>
      <c r="U11" s="244"/>
      <c r="X11" s="2542">
        <f>+X10+X7</f>
        <v>-60804243</v>
      </c>
      <c r="Y11" s="2542">
        <f>+Y10+Y7</f>
        <v>-43922815</v>
      </c>
      <c r="Z11" s="2542">
        <f t="shared" ref="Z11:AA11" si="5">+Z10+Z7</f>
        <v>0</v>
      </c>
      <c r="AA11" s="2542">
        <f t="shared" si="5"/>
        <v>0</v>
      </c>
    </row>
    <row r="12" spans="1:27" ht="12.75" thickTop="1">
      <c r="A12" s="235" t="s">
        <v>939</v>
      </c>
      <c r="B12" s="914" t="s">
        <v>1013</v>
      </c>
      <c r="C12" s="916">
        <v>28</v>
      </c>
      <c r="D12" s="1364">
        <f>-IFERROR(VLOOKUP($A:$A,'Resultado Septiembre 2024'!B10:O255,14,0),0)</f>
        <v>-37240845</v>
      </c>
      <c r="E12" s="1364">
        <f>-IFERROR(VLOOKUP($A:$A,'Resultado Septiembre 2023'!$B$1:$O$255,14,0),0)</f>
        <v>-36684053</v>
      </c>
      <c r="F12" s="914">
        <f t="shared" si="0"/>
        <v>-13301533</v>
      </c>
      <c r="G12" s="914">
        <f t="shared" si="1"/>
        <v>-12416291</v>
      </c>
      <c r="H12" s="193"/>
      <c r="I12" s="193"/>
      <c r="J12" s="1364">
        <f>+[17]Resultado!D12</f>
        <v>-23939312</v>
      </c>
      <c r="K12" s="1364">
        <f>+[17]Resultado!E12</f>
        <v>-24267762</v>
      </c>
      <c r="L12" s="189">
        <f t="shared" si="2"/>
        <v>-556792</v>
      </c>
      <c r="M12" s="175">
        <f t="shared" si="3"/>
        <v>1.5178039351322494E-2</v>
      </c>
      <c r="N12" s="288">
        <v>0</v>
      </c>
      <c r="O12" s="288">
        <v>0</v>
      </c>
      <c r="T12" s="244"/>
      <c r="U12" s="244"/>
      <c r="W12" s="157" t="s">
        <v>2442</v>
      </c>
      <c r="X12" s="308">
        <f>+D7</f>
        <v>-60804243</v>
      </c>
      <c r="Y12" s="209">
        <f>+Y11-E10</f>
        <v>-226174216</v>
      </c>
      <c r="Z12" s="209">
        <f>+Z11-F10</f>
        <v>-37868253</v>
      </c>
      <c r="AA12" s="209">
        <f>+AA11-G10</f>
        <v>-42555325</v>
      </c>
    </row>
    <row r="13" spans="1:27" ht="36">
      <c r="A13" s="235" t="s">
        <v>962</v>
      </c>
      <c r="B13" s="933" t="s">
        <v>2108</v>
      </c>
      <c r="C13" s="916">
        <v>24</v>
      </c>
      <c r="D13" s="1364">
        <f>-IFERROR(VLOOKUP($A:$A,'Resultado Septiembre 2024'!B11:O256,14,0),0)</f>
        <v>-6550791</v>
      </c>
      <c r="E13" s="1364">
        <f>-IFERROR(VLOOKUP($A:$A,'Resultado Septiembre 2023'!$B$1:$O$255,14,0),0)</f>
        <v>-10816911</v>
      </c>
      <c r="F13" s="914">
        <f>+D13-J13</f>
        <v>36709</v>
      </c>
      <c r="G13" s="914">
        <f t="shared" si="1"/>
        <v>-2630571</v>
      </c>
      <c r="H13" s="193"/>
      <c r="I13" s="193"/>
      <c r="J13" s="1364">
        <f>+[17]Resultado!D13</f>
        <v>-6587500</v>
      </c>
      <c r="K13" s="1364">
        <f>+[17]Resultado!E13</f>
        <v>-8186340</v>
      </c>
      <c r="L13" s="189">
        <f>+D13-E13</f>
        <v>4266120</v>
      </c>
      <c r="M13" s="175">
        <f>+IFERROR((L13/E13),100%)</f>
        <v>-0.39439355653383856</v>
      </c>
      <c r="N13" s="288">
        <v>0</v>
      </c>
      <c r="O13" s="288">
        <v>0</v>
      </c>
      <c r="Q13" s="311">
        <v>-70140665</v>
      </c>
      <c r="T13" s="244"/>
      <c r="U13" s="244"/>
      <c r="X13" s="2544">
        <f>+X12-X11</f>
        <v>0</v>
      </c>
    </row>
    <row r="14" spans="1:27">
      <c r="A14" s="235" t="s">
        <v>944</v>
      </c>
      <c r="B14" s="933" t="s">
        <v>945</v>
      </c>
      <c r="C14" s="916">
        <v>28</v>
      </c>
      <c r="D14" s="1364">
        <f>-IFERROR(VLOOKUP($A:$A,'Resultado Septiembre 2024'!B12:O257,14,0),0)</f>
        <v>268012</v>
      </c>
      <c r="E14" s="1364">
        <f>-IFERROR(VLOOKUP($A:$A,'Resultado Septiembre 2023'!$B$1:$O$255,14,0),0)</f>
        <v>2514886</v>
      </c>
      <c r="F14" s="914">
        <f t="shared" si="0"/>
        <v>-197664</v>
      </c>
      <c r="G14" s="914">
        <f t="shared" si="1"/>
        <v>2013552</v>
      </c>
      <c r="H14" s="193"/>
      <c r="I14" s="193"/>
      <c r="J14" s="1364">
        <f>+[17]Resultado!D14</f>
        <v>465676</v>
      </c>
      <c r="K14" s="1364">
        <f>+[17]Resultado!E14</f>
        <v>501334</v>
      </c>
      <c r="L14" s="189">
        <f t="shared" si="2"/>
        <v>-2246874</v>
      </c>
      <c r="M14" s="175">
        <f t="shared" si="3"/>
        <v>-0.89342976182618217</v>
      </c>
      <c r="N14" s="288">
        <v>0</v>
      </c>
      <c r="O14" s="288">
        <v>0</v>
      </c>
      <c r="Q14" s="311">
        <v>-671179229</v>
      </c>
      <c r="T14" s="244"/>
      <c r="U14" s="244"/>
    </row>
    <row r="15" spans="1:27">
      <c r="A15" s="235" t="s">
        <v>948</v>
      </c>
      <c r="B15" s="914" t="s">
        <v>949</v>
      </c>
      <c r="C15" s="916">
        <v>30</v>
      </c>
      <c r="D15" s="1364">
        <f>-IFERROR(VLOOKUP($A:$A,'Resultado Septiembre 2024'!B13:O258,14,0),0)</f>
        <v>-31383348</v>
      </c>
      <c r="E15" s="1364">
        <f>-IFERROR(VLOOKUP($A:$A,'Resultado Septiembre 2023'!$B$1:$O$255,14,0),0)</f>
        <v>-29887119</v>
      </c>
      <c r="F15" s="914">
        <f t="shared" si="0"/>
        <v>-9916852</v>
      </c>
      <c r="G15" s="914">
        <f t="shared" si="1"/>
        <v>-3125558</v>
      </c>
      <c r="H15" s="193"/>
      <c r="I15" s="193"/>
      <c r="J15" s="1364">
        <f>+[17]Resultado!D15</f>
        <v>-21466496</v>
      </c>
      <c r="K15" s="1364">
        <f>+[17]Resultado!E15</f>
        <v>-26761561</v>
      </c>
      <c r="L15" s="189">
        <f t="shared" si="2"/>
        <v>-1496229</v>
      </c>
      <c r="M15" s="175">
        <f t="shared" si="3"/>
        <v>5.006267081146229E-2</v>
      </c>
      <c r="N15" s="288">
        <v>0</v>
      </c>
      <c r="O15" s="288">
        <v>0</v>
      </c>
      <c r="T15" s="244"/>
      <c r="U15" s="244"/>
    </row>
    <row r="16" spans="1:27" ht="14.45" customHeight="1" outlineLevel="2" thickBot="1">
      <c r="A16" s="235" t="s">
        <v>919</v>
      </c>
      <c r="B16" s="914" t="s">
        <v>1014</v>
      </c>
      <c r="C16" s="916"/>
      <c r="D16" s="1364">
        <f>-IFERROR(VLOOKUP($A:$A,'Resultado Septiembre 2023'!$B:$Z,13,0),0)</f>
        <v>0</v>
      </c>
      <c r="E16" s="1364">
        <v>0</v>
      </c>
      <c r="F16" s="914">
        <f>D16-N16</f>
        <v>0</v>
      </c>
      <c r="G16" s="914">
        <f t="shared" si="1"/>
        <v>0</v>
      </c>
      <c r="H16" s="193"/>
      <c r="I16" s="193"/>
      <c r="J16" s="1364">
        <v>0</v>
      </c>
      <c r="K16" s="1364">
        <v>0</v>
      </c>
      <c r="L16" s="189">
        <f t="shared" si="2"/>
        <v>0</v>
      </c>
      <c r="M16" s="175">
        <f t="shared" si="3"/>
        <v>1</v>
      </c>
      <c r="N16" s="288"/>
      <c r="O16" s="288"/>
    </row>
    <row r="17" spans="1:17" ht="12.75" thickBot="1">
      <c r="B17" s="919" t="s">
        <v>1015</v>
      </c>
      <c r="C17" s="918"/>
      <c r="D17" s="919">
        <f>SUM(D10:D16)</f>
        <v>114273947</v>
      </c>
      <c r="E17" s="919">
        <f>SUM(E10:E16)</f>
        <v>120276827</v>
      </c>
      <c r="F17" s="919">
        <f>SUM(F10:F16)</f>
        <v>17147451</v>
      </c>
      <c r="G17" s="919">
        <f>SUM(G10:G16)</f>
        <v>28642922</v>
      </c>
      <c r="H17" s="2222"/>
      <c r="I17" s="193"/>
      <c r="J17" s="919">
        <f>SUM(J10:J16)</f>
        <v>97126496</v>
      </c>
      <c r="K17" s="919">
        <f>SUM(K10:K16)</f>
        <v>91633905</v>
      </c>
      <c r="L17" s="190">
        <f t="shared" si="2"/>
        <v>-6002880</v>
      </c>
      <c r="M17" s="171">
        <f t="shared" si="3"/>
        <v>-4.9908865653730622E-2</v>
      </c>
      <c r="N17" s="290">
        <f>+SUM(N10:N16)</f>
        <v>0</v>
      </c>
      <c r="O17" s="290">
        <f>+SUM(O10:O16)</f>
        <v>0</v>
      </c>
      <c r="Q17" s="311">
        <v>-403863106</v>
      </c>
    </row>
    <row r="18" spans="1:17" ht="12.75" thickBot="1">
      <c r="A18" s="235" t="s">
        <v>955</v>
      </c>
      <c r="B18" s="914" t="s">
        <v>1016</v>
      </c>
      <c r="C18" s="916">
        <v>15</v>
      </c>
      <c r="D18" s="1364">
        <f>-IFERROR(VLOOKUP($A:$A,'Resultado Septiembre 2024'!B16:O261,14,0),0)</f>
        <v>-24335533</v>
      </c>
      <c r="E18" s="1364">
        <f>-IFERROR(VLOOKUP($A:$A,'Resultado Septiembre 2023'!$B$1:$O$255,14,0),0)</f>
        <v>-25131820</v>
      </c>
      <c r="F18" s="914">
        <f>+D18-J18</f>
        <v>-2617036</v>
      </c>
      <c r="G18" s="914">
        <f>+E18-K18</f>
        <v>-7166643</v>
      </c>
      <c r="H18" s="193"/>
      <c r="I18" s="193"/>
      <c r="J18" s="1364">
        <f>+[17]Resultado!D18</f>
        <v>-21718497</v>
      </c>
      <c r="K18" s="1364">
        <f>+[17]Resultado!E18</f>
        <v>-17965177</v>
      </c>
      <c r="L18" s="189">
        <f t="shared" si="2"/>
        <v>796287</v>
      </c>
      <c r="M18" s="175">
        <f t="shared" si="3"/>
        <v>-3.1684414419648081E-2</v>
      </c>
      <c r="N18" s="288">
        <v>0</v>
      </c>
      <c r="O18" s="288">
        <v>0</v>
      </c>
      <c r="Q18" s="311">
        <v>-299423905</v>
      </c>
    </row>
    <row r="19" spans="1:17" ht="12.75" thickBot="1">
      <c r="B19" s="934" t="s">
        <v>2110</v>
      </c>
      <c r="C19" s="935"/>
      <c r="D19" s="919">
        <f>+D17+D18</f>
        <v>89938414</v>
      </c>
      <c r="E19" s="919">
        <f>+E17+E18</f>
        <v>95145007</v>
      </c>
      <c r="F19" s="919">
        <f>+F17+F18</f>
        <v>14530415</v>
      </c>
      <c r="G19" s="919">
        <f>+G17+G18</f>
        <v>21476279</v>
      </c>
      <c r="H19" s="2222"/>
      <c r="I19" s="193"/>
      <c r="J19" s="919">
        <f>+J17+J18</f>
        <v>75407999</v>
      </c>
      <c r="K19" s="919">
        <f>+K17+K18</f>
        <v>73668728</v>
      </c>
      <c r="L19" s="190">
        <f t="shared" si="2"/>
        <v>-5206593</v>
      </c>
      <c r="M19" s="171">
        <f t="shared" si="3"/>
        <v>-5.4722713930747832E-2</v>
      </c>
      <c r="N19" s="290">
        <f>+N17+N18</f>
        <v>0</v>
      </c>
      <c r="O19" s="290">
        <f>+O17+O18</f>
        <v>0</v>
      </c>
      <c r="Q19" s="312">
        <f>SUM(Q12:Q18)</f>
        <v>-1444606905</v>
      </c>
    </row>
    <row r="20" spans="1:17" ht="24" customHeight="1">
      <c r="A20" s="235" t="s">
        <v>964</v>
      </c>
      <c r="B20" s="933" t="s">
        <v>965</v>
      </c>
      <c r="C20" s="916">
        <v>29</v>
      </c>
      <c r="D20" s="1364">
        <f>-IFERROR(VLOOKUP($A:$A,'Resultado Septiembre 2023'!$B:$Z,13,0),0)</f>
        <v>0</v>
      </c>
      <c r="E20" s="1364">
        <v>0</v>
      </c>
      <c r="F20" s="914">
        <f>+D20-N20</f>
        <v>0</v>
      </c>
      <c r="G20" s="914"/>
      <c r="H20" s="193"/>
      <c r="I20" s="193"/>
      <c r="J20" s="1364">
        <v>0</v>
      </c>
      <c r="K20" s="1364"/>
      <c r="L20" s="189">
        <f t="shared" si="2"/>
        <v>0</v>
      </c>
      <c r="M20" s="175">
        <f t="shared" si="3"/>
        <v>1</v>
      </c>
      <c r="N20" s="288">
        <v>0</v>
      </c>
      <c r="O20" s="288"/>
      <c r="Q20" s="311">
        <v>6871450</v>
      </c>
    </row>
    <row r="21" spans="1:17" ht="12.75" thickBot="1">
      <c r="B21" s="914"/>
      <c r="C21" s="916"/>
      <c r="D21" s="1366"/>
      <c r="E21" s="1366"/>
      <c r="F21" s="916"/>
      <c r="G21" s="916"/>
      <c r="H21" s="2223"/>
      <c r="I21" s="193"/>
      <c r="J21" s="1366"/>
      <c r="K21" s="1366"/>
      <c r="L21" s="189"/>
      <c r="M21" s="175"/>
      <c r="N21" s="288"/>
      <c r="O21" s="291"/>
      <c r="Q21" s="311">
        <v>-900129739</v>
      </c>
    </row>
    <row r="22" spans="1:17" ht="12.75" thickBot="1">
      <c r="B22" s="919" t="s">
        <v>1017</v>
      </c>
      <c r="C22" s="935"/>
      <c r="D22" s="919">
        <f>+D19+D20</f>
        <v>89938414</v>
      </c>
      <c r="E22" s="919">
        <f>+E19+E20</f>
        <v>95145007</v>
      </c>
      <c r="F22" s="919">
        <f>+F19+F20</f>
        <v>14530415</v>
      </c>
      <c r="G22" s="919">
        <f>+G19+G20</f>
        <v>21476279</v>
      </c>
      <c r="H22" s="2222">
        <v>27727395</v>
      </c>
      <c r="I22" s="193">
        <f>+H22-G22</f>
        <v>6251116</v>
      </c>
      <c r="J22" s="919">
        <f>+J19+J20</f>
        <v>75407999</v>
      </c>
      <c r="K22" s="919">
        <f>+K19+K20</f>
        <v>73668728</v>
      </c>
      <c r="L22" s="190">
        <f t="shared" si="2"/>
        <v>-5206593</v>
      </c>
      <c r="M22" s="171">
        <f t="shared" si="3"/>
        <v>-5.4722713930747832E-2</v>
      </c>
      <c r="N22" s="290">
        <f>+N19+N20</f>
        <v>0</v>
      </c>
      <c r="O22" s="290">
        <f>+O19+O20</f>
        <v>0</v>
      </c>
    </row>
    <row r="23" spans="1:17" ht="12.75" thickBot="1">
      <c r="B23" s="936" t="s">
        <v>1018</v>
      </c>
      <c r="C23" s="937"/>
      <c r="D23" s="1366"/>
      <c r="E23" s="1366"/>
      <c r="F23" s="916"/>
      <c r="G23" s="916"/>
      <c r="H23" s="2223"/>
      <c r="I23" s="193">
        <f>+I22/2</f>
        <v>3125558</v>
      </c>
      <c r="J23" s="1366"/>
      <c r="K23" s="1366"/>
      <c r="L23" s="189"/>
      <c r="M23" s="175"/>
      <c r="N23" s="288"/>
      <c r="O23" s="291"/>
    </row>
    <row r="24" spans="1:17" ht="12.75" thickBot="1">
      <c r="B24" s="934" t="s">
        <v>1019</v>
      </c>
      <c r="C24" s="935"/>
      <c r="D24" s="919">
        <f>+D22-D25</f>
        <v>44329454</v>
      </c>
      <c r="E24" s="919">
        <f>+E22-E25</f>
        <v>47001310</v>
      </c>
      <c r="F24" s="919">
        <f>+F22-F25</f>
        <v>7097925</v>
      </c>
      <c r="G24" s="919">
        <f>+G22-G25</f>
        <v>10468992</v>
      </c>
      <c r="H24" s="2222"/>
      <c r="I24" s="193"/>
      <c r="J24" s="919">
        <f>+J22-J25</f>
        <v>37231529</v>
      </c>
      <c r="K24" s="919">
        <f>+K22-K25</f>
        <v>36532318</v>
      </c>
      <c r="L24" s="190">
        <f t="shared" si="2"/>
        <v>-2671856</v>
      </c>
      <c r="M24" s="171">
        <f t="shared" si="3"/>
        <v>-5.6846415557353612E-2</v>
      </c>
      <c r="N24" s="290">
        <f>+N22-N25</f>
        <v>0</v>
      </c>
      <c r="O24" s="290">
        <f>+O22-O25</f>
        <v>0</v>
      </c>
      <c r="Q24" s="311">
        <v>6831192</v>
      </c>
    </row>
    <row r="25" spans="1:17" ht="12.75" thickBot="1">
      <c r="A25" s="235" t="s">
        <v>958</v>
      </c>
      <c r="B25" s="933" t="s">
        <v>2111</v>
      </c>
      <c r="C25" s="916">
        <v>22</v>
      </c>
      <c r="D25" s="1364">
        <f>+IFERROR(VLOOKUP($A:$A,'Resultado Septiembre 2024'!B23:O268,14,0),0)</f>
        <v>45608960</v>
      </c>
      <c r="E25" s="1364">
        <f>+IFERROR(VLOOKUP($A:$A,'Resultado Septiembre 2023'!$B$1:$O$255,14,0),0)</f>
        <v>48143697</v>
      </c>
      <c r="F25" s="914">
        <f>+D25-J25</f>
        <v>7432490</v>
      </c>
      <c r="G25" s="914">
        <f>+E25-K25</f>
        <v>11007287</v>
      </c>
      <c r="H25" s="193"/>
      <c r="I25" s="193"/>
      <c r="J25" s="1364">
        <f>+[17]Resultado!D25</f>
        <v>38176470</v>
      </c>
      <c r="K25" s="1364">
        <f>+[17]Resultado!E25</f>
        <v>37136410</v>
      </c>
      <c r="L25" s="189">
        <f t="shared" si="2"/>
        <v>-2534737</v>
      </c>
      <c r="M25" s="175">
        <f t="shared" si="3"/>
        <v>-5.2649404967798796E-2</v>
      </c>
      <c r="N25" s="288">
        <v>0</v>
      </c>
      <c r="O25" s="288">
        <v>0</v>
      </c>
      <c r="Q25" s="311">
        <v>42647222</v>
      </c>
    </row>
    <row r="26" spans="1:17" ht="12.75" thickBot="1">
      <c r="B26" s="938" t="s">
        <v>1020</v>
      </c>
      <c r="C26" s="939"/>
      <c r="D26" s="938">
        <f>+D24+D25</f>
        <v>89938414</v>
      </c>
      <c r="E26" s="938">
        <f>+E24+E25</f>
        <v>95145007</v>
      </c>
      <c r="F26" s="938">
        <f>+F24+F25</f>
        <v>14530415</v>
      </c>
      <c r="G26" s="938">
        <f>+G24+G25</f>
        <v>21476279</v>
      </c>
      <c r="H26" s="2224"/>
      <c r="I26" s="193"/>
      <c r="J26" s="938">
        <f>+J24+J25</f>
        <v>75407999</v>
      </c>
      <c r="K26" s="938">
        <f>+K24+K25</f>
        <v>73668728</v>
      </c>
      <c r="L26" s="190">
        <f t="shared" si="2"/>
        <v>-5206593</v>
      </c>
      <c r="M26" s="171">
        <f t="shared" si="3"/>
        <v>-5.4722713930747832E-2</v>
      </c>
      <c r="N26" s="292">
        <f>+N24+N25</f>
        <v>0</v>
      </c>
      <c r="O26" s="292">
        <f>+O24+O25</f>
        <v>0</v>
      </c>
      <c r="Q26" s="311">
        <v>72197914</v>
      </c>
    </row>
    <row r="27" spans="1:17">
      <c r="B27" s="924" t="s">
        <v>1021</v>
      </c>
      <c r="C27" s="937"/>
      <c r="D27" s="1366"/>
      <c r="E27" s="1366"/>
      <c r="F27" s="916"/>
      <c r="G27" s="916"/>
      <c r="H27" s="2223"/>
      <c r="I27" s="193"/>
      <c r="J27" s="1366"/>
      <c r="K27" s="1366"/>
      <c r="L27" s="191"/>
      <c r="M27" s="192"/>
      <c r="N27" s="193"/>
      <c r="O27" s="193"/>
      <c r="Q27" s="311">
        <v>1869094443</v>
      </c>
    </row>
    <row r="28" spans="1:17" ht="15.75" customHeight="1">
      <c r="B28" s="933" t="s">
        <v>1022</v>
      </c>
      <c r="C28" s="916">
        <v>31</v>
      </c>
      <c r="D28" s="940">
        <f>+D24/1000000</f>
        <v>44.329453999999998</v>
      </c>
      <c r="E28" s="940">
        <f>+E24/1000000</f>
        <v>47.001309999999997</v>
      </c>
      <c r="F28" s="940">
        <f>+F24/1000000</f>
        <v>7.097925</v>
      </c>
      <c r="G28" s="940">
        <f>+G24/1000000</f>
        <v>10.468992</v>
      </c>
      <c r="H28" s="2225"/>
      <c r="I28" s="193"/>
      <c r="J28" s="2208">
        <f>+J24/1000000</f>
        <v>37.231529000000002</v>
      </c>
      <c r="K28" s="1367">
        <v>24.099748999999999</v>
      </c>
      <c r="L28" s="191">
        <f>+E25+D25</f>
        <v>93752657</v>
      </c>
      <c r="M28" s="192"/>
      <c r="N28" s="288">
        <v>0</v>
      </c>
      <c r="O28" s="288">
        <v>0</v>
      </c>
      <c r="Q28" s="311">
        <v>1370034679</v>
      </c>
    </row>
    <row r="29" spans="1:17">
      <c r="B29" s="259" t="s">
        <v>1023</v>
      </c>
      <c r="C29" s="272"/>
      <c r="D29" s="293">
        <f>+D28</f>
        <v>44.329453999999998</v>
      </c>
      <c r="E29" s="293">
        <f>+E28</f>
        <v>47.001309999999997</v>
      </c>
      <c r="F29" s="293">
        <f>+F28</f>
        <v>7.097925</v>
      </c>
      <c r="G29" s="293">
        <f>+G28</f>
        <v>10.468992</v>
      </c>
      <c r="H29" s="2226"/>
      <c r="I29" s="193"/>
      <c r="J29" s="293">
        <f>+J28</f>
        <v>37.231529000000002</v>
      </c>
      <c r="K29" s="293">
        <f>+K28</f>
        <v>24.099748999999999</v>
      </c>
      <c r="L29" s="191">
        <f>+L28/2</f>
        <v>46876328.5</v>
      </c>
      <c r="M29" s="192"/>
      <c r="N29" s="193"/>
      <c r="O29" s="193"/>
      <c r="Q29" s="311">
        <v>2236837280</v>
      </c>
    </row>
    <row r="30" spans="1:17" s="193" customFormat="1" ht="12.75" thickBot="1">
      <c r="Q30" s="157"/>
    </row>
    <row r="31" spans="1:17" ht="24">
      <c r="B31" s="2569" t="s">
        <v>1024</v>
      </c>
      <c r="C31" s="2552" t="s">
        <v>966</v>
      </c>
      <c r="D31" s="256">
        <f>+D2</f>
        <v>45565</v>
      </c>
      <c r="E31" s="256">
        <f>+E2</f>
        <v>45199</v>
      </c>
      <c r="F31" s="1372" t="s">
        <v>2439</v>
      </c>
      <c r="G31" s="1373" t="s">
        <v>2049</v>
      </c>
      <c r="H31" s="2227"/>
      <c r="I31" s="193"/>
      <c r="J31" s="1363" t="str">
        <f>+J2</f>
        <v>31-06-2024</v>
      </c>
      <c r="K31" s="1363"/>
      <c r="L31" s="2571"/>
      <c r="M31" s="223"/>
      <c r="N31" s="287">
        <f>+N2</f>
        <v>44742</v>
      </c>
      <c r="O31" s="287">
        <f>+O2</f>
        <v>44377</v>
      </c>
      <c r="Q31" s="312">
        <f>SUM(Q20:Q30)</f>
        <v>4704384441</v>
      </c>
    </row>
    <row r="32" spans="1:17">
      <c r="B32" s="2570"/>
      <c r="C32" s="2553"/>
      <c r="D32" s="257" t="s">
        <v>967</v>
      </c>
      <c r="E32" s="257" t="s">
        <v>967</v>
      </c>
      <c r="F32" s="257" t="s">
        <v>967</v>
      </c>
      <c r="G32" s="257" t="s">
        <v>967</v>
      </c>
      <c r="H32" s="2221"/>
      <c r="I32" s="193"/>
      <c r="J32" s="257" t="s">
        <v>967</v>
      </c>
      <c r="K32" s="257"/>
      <c r="L32" s="2571"/>
      <c r="M32" s="223"/>
      <c r="N32" s="257" t="s">
        <v>967</v>
      </c>
      <c r="O32" s="257" t="s">
        <v>967</v>
      </c>
    </row>
    <row r="33" spans="2:27">
      <c r="B33" s="294"/>
      <c r="C33" s="295"/>
      <c r="D33" s="295"/>
      <c r="E33" s="295"/>
      <c r="F33" s="295"/>
      <c r="G33" s="295"/>
      <c r="H33" s="194"/>
      <c r="I33" s="193"/>
      <c r="J33" s="1368"/>
      <c r="K33" s="1368"/>
      <c r="L33" s="194"/>
      <c r="M33" s="194"/>
      <c r="N33" s="296"/>
      <c r="O33" s="296"/>
      <c r="Q33" s="313">
        <v>196765433</v>
      </c>
    </row>
    <row r="34" spans="2:27">
      <c r="B34" s="259" t="s">
        <v>1017</v>
      </c>
      <c r="C34" s="286"/>
      <c r="D34" s="259">
        <f>+D22</f>
        <v>89938414</v>
      </c>
      <c r="E34" s="259">
        <f>+E22</f>
        <v>95145007</v>
      </c>
      <c r="F34" s="259">
        <f>+F22</f>
        <v>14530415</v>
      </c>
      <c r="G34" s="259">
        <f>+G22</f>
        <v>21476279</v>
      </c>
      <c r="H34" s="2222"/>
      <c r="I34" s="193"/>
      <c r="J34" s="1365">
        <f>+J22</f>
        <v>75407999</v>
      </c>
      <c r="K34" s="1365">
        <f>+K22</f>
        <v>73668728</v>
      </c>
      <c r="L34" s="195"/>
      <c r="M34" s="195"/>
      <c r="N34" s="290">
        <f>N22</f>
        <v>0</v>
      </c>
      <c r="O34" s="290">
        <f>O22</f>
        <v>0</v>
      </c>
      <c r="Q34" s="313"/>
    </row>
    <row r="35" spans="2:27" hidden="1">
      <c r="B35" s="298"/>
      <c r="C35" s="299"/>
      <c r="D35" s="299"/>
      <c r="E35" s="299"/>
      <c r="F35" s="299"/>
      <c r="G35" s="299"/>
      <c r="H35" s="194"/>
      <c r="I35" s="193"/>
      <c r="J35" s="193"/>
      <c r="K35" s="193"/>
      <c r="L35" s="194"/>
      <c r="M35" s="194"/>
      <c r="N35" s="296"/>
      <c r="O35" s="296"/>
      <c r="Q35" s="313"/>
    </row>
    <row r="36" spans="2:27">
      <c r="B36" s="300" t="s">
        <v>1025</v>
      </c>
      <c r="C36" s="301"/>
      <c r="D36" s="300"/>
      <c r="E36" s="300"/>
      <c r="F36" s="300"/>
      <c r="G36" s="300"/>
      <c r="H36" s="2228"/>
      <c r="I36" s="193"/>
      <c r="J36" s="193"/>
      <c r="K36" s="193"/>
      <c r="L36" s="195"/>
      <c r="M36" s="195"/>
      <c r="N36" s="302"/>
      <c r="O36" s="302"/>
      <c r="Q36" s="313">
        <v>10568186</v>
      </c>
    </row>
    <row r="37" spans="2:27" ht="24">
      <c r="B37" s="934" t="s">
        <v>1026</v>
      </c>
      <c r="C37" s="935"/>
      <c r="D37" s="919"/>
      <c r="E37" s="919"/>
      <c r="F37" s="919"/>
      <c r="G37" s="919"/>
      <c r="H37" s="2222"/>
      <c r="I37" s="193"/>
      <c r="J37" s="193"/>
      <c r="K37" s="193"/>
      <c r="L37" s="195"/>
      <c r="M37" s="195"/>
      <c r="N37" s="290"/>
      <c r="O37" s="290"/>
      <c r="Q37" s="313"/>
    </row>
    <row r="38" spans="2:27" ht="18" hidden="1" customHeight="1">
      <c r="B38" s="933" t="s">
        <v>1027</v>
      </c>
      <c r="C38" s="916"/>
      <c r="D38" s="944">
        <v>0</v>
      </c>
      <c r="E38" s="1641">
        <v>0</v>
      </c>
      <c r="F38" s="941">
        <f>D38-N38</f>
        <v>0</v>
      </c>
      <c r="G38" s="941"/>
      <c r="H38" s="2229"/>
      <c r="I38" s="193"/>
      <c r="J38" s="193"/>
      <c r="K38" s="193"/>
      <c r="L38" s="195"/>
      <c r="M38" s="195"/>
      <c r="N38" s="288">
        <v>0</v>
      </c>
      <c r="O38" s="288">
        <v>0</v>
      </c>
      <c r="Q38" s="313">
        <v>5</v>
      </c>
    </row>
    <row r="39" spans="2:27" ht="27" customHeight="1">
      <c r="B39" s="933" t="s">
        <v>3069</v>
      </c>
      <c r="C39" s="916">
        <v>12</v>
      </c>
      <c r="D39" s="2526">
        <v>390479260</v>
      </c>
      <c r="E39" s="1641">
        <v>0</v>
      </c>
      <c r="F39" s="941">
        <f>D39-N39</f>
        <v>390479260</v>
      </c>
      <c r="G39" s="941">
        <f>E39-O39</f>
        <v>0</v>
      </c>
      <c r="H39" s="2229"/>
      <c r="I39" s="193"/>
      <c r="J39" s="193"/>
      <c r="K39" s="193"/>
      <c r="L39" s="195"/>
      <c r="M39" s="195"/>
      <c r="N39" s="288">
        <v>0</v>
      </c>
      <c r="O39" s="288">
        <v>0</v>
      </c>
      <c r="Q39" s="313"/>
    </row>
    <row r="40" spans="2:27" ht="24">
      <c r="B40" s="934" t="s">
        <v>1028</v>
      </c>
      <c r="C40" s="935"/>
      <c r="D40" s="919">
        <f>+D38+D39</f>
        <v>390479260</v>
      </c>
      <c r="E40" s="919">
        <f>+E38+E39</f>
        <v>0</v>
      </c>
      <c r="F40" s="919">
        <f>+F38+F39</f>
        <v>390479260</v>
      </c>
      <c r="G40" s="919">
        <f>+G38+G39</f>
        <v>0</v>
      </c>
      <c r="H40" s="2222"/>
      <c r="I40" s="193"/>
      <c r="J40" s="193"/>
      <c r="K40" s="193"/>
      <c r="L40" s="195"/>
      <c r="M40" s="195"/>
      <c r="N40" s="290">
        <f>+N38+N39</f>
        <v>0</v>
      </c>
      <c r="O40" s="290">
        <f>+O38</f>
        <v>0</v>
      </c>
      <c r="Q40" s="313">
        <v>647470</v>
      </c>
    </row>
    <row r="41" spans="2:27">
      <c r="B41" s="235"/>
      <c r="C41" s="235"/>
      <c r="D41" s="235"/>
      <c r="E41" s="235"/>
      <c r="F41" s="235"/>
      <c r="G41" s="235"/>
      <c r="H41" s="235"/>
      <c r="I41" s="193"/>
      <c r="J41" s="193"/>
      <c r="K41" s="193"/>
      <c r="L41" s="195"/>
      <c r="M41" s="195"/>
      <c r="N41" s="919"/>
      <c r="O41" s="919"/>
      <c r="Q41" s="314"/>
    </row>
    <row r="42" spans="2:27" ht="24">
      <c r="B42" s="934" t="s">
        <v>2192</v>
      </c>
      <c r="C42" s="2562"/>
      <c r="D42" s="2563"/>
      <c r="E42" s="2564"/>
      <c r="F42" s="297">
        <f>F40</f>
        <v>390479260</v>
      </c>
      <c r="G42" s="297">
        <f>G40</f>
        <v>0</v>
      </c>
      <c r="H42" s="1375"/>
      <c r="I42" s="193"/>
      <c r="J42" s="193"/>
      <c r="K42" s="193"/>
      <c r="L42" s="195"/>
      <c r="M42" s="195"/>
      <c r="N42" s="289">
        <f>N40</f>
        <v>0</v>
      </c>
      <c r="O42" s="289">
        <f>O40</f>
        <v>0</v>
      </c>
      <c r="Q42" s="313">
        <v>-109000</v>
      </c>
      <c r="Y42" s="157">
        <v>1665236</v>
      </c>
      <c r="Z42" s="973">
        <v>0.50102340000000001</v>
      </c>
      <c r="AA42" s="157">
        <f>+Z42*Y42</f>
        <v>834322.20252240007</v>
      </c>
    </row>
    <row r="43" spans="2:27" ht="12" customHeight="1">
      <c r="B43" s="300" t="s">
        <v>2193</v>
      </c>
      <c r="C43" s="1040"/>
      <c r="D43" s="1040"/>
      <c r="E43" s="1040"/>
      <c r="F43" s="1040"/>
      <c r="G43" s="1040"/>
      <c r="H43" s="2230"/>
      <c r="I43" s="193"/>
      <c r="J43" s="193"/>
      <c r="K43" s="193"/>
      <c r="L43" s="195"/>
      <c r="M43" s="195"/>
      <c r="N43" s="303"/>
      <c r="O43" s="303"/>
      <c r="Q43" s="313"/>
    </row>
    <row r="44" spans="2:27" ht="24" customHeight="1">
      <c r="B44" s="1043" t="s">
        <v>2132</v>
      </c>
      <c r="C44" s="1040"/>
      <c r="D44" s="1041">
        <v>-4618074</v>
      </c>
      <c r="E44" s="1041">
        <v>9428962</v>
      </c>
      <c r="F44" s="914">
        <f>+D44-J44</f>
        <v>-5103703</v>
      </c>
      <c r="G44" s="914">
        <f>+E44-K44</f>
        <v>4865651</v>
      </c>
      <c r="H44" s="193"/>
      <c r="I44" s="1065"/>
      <c r="J44" s="1041">
        <f>+[17]Resultado!D44</f>
        <v>485629</v>
      </c>
      <c r="K44" s="1041">
        <f>+[17]Resultado!E44</f>
        <v>4563311</v>
      </c>
      <c r="L44" s="195"/>
      <c r="M44" s="195"/>
      <c r="N44" s="303"/>
      <c r="O44" s="303"/>
      <c r="Q44" s="313"/>
      <c r="X44" s="1660"/>
      <c r="Y44" s="157">
        <f>+E44*27%</f>
        <v>2545819.7400000002</v>
      </c>
    </row>
    <row r="45" spans="2:27" ht="12" customHeight="1">
      <c r="B45" s="942" t="s">
        <v>2431</v>
      </c>
      <c r="C45" s="1042"/>
      <c r="D45" s="943">
        <f>D44</f>
        <v>-4618074</v>
      </c>
      <c r="E45" s="943">
        <f>E44</f>
        <v>9428962</v>
      </c>
      <c r="F45" s="943">
        <f>F44</f>
        <v>-5103703</v>
      </c>
      <c r="G45" s="943">
        <f>G44</f>
        <v>4865651</v>
      </c>
      <c r="H45" s="1375"/>
      <c r="I45" s="195"/>
      <c r="J45" s="943">
        <f>J44</f>
        <v>485629</v>
      </c>
      <c r="K45" s="943">
        <f>K44</f>
        <v>4563311</v>
      </c>
      <c r="L45" s="195"/>
      <c r="M45" s="195"/>
      <c r="N45" s="943"/>
      <c r="O45" s="943"/>
      <c r="Q45" s="314"/>
    </row>
    <row r="46" spans="2:27" ht="12" customHeight="1">
      <c r="B46" s="195"/>
      <c r="C46" s="195"/>
      <c r="D46" s="195"/>
      <c r="E46" s="195"/>
      <c r="F46" s="195"/>
      <c r="G46" s="195"/>
      <c r="H46" s="195"/>
      <c r="I46" s="195"/>
      <c r="J46" s="195"/>
      <c r="K46" s="195"/>
      <c r="L46" s="195"/>
      <c r="M46" s="195"/>
      <c r="N46" s="943"/>
      <c r="O46" s="943"/>
      <c r="Q46" s="314"/>
    </row>
    <row r="47" spans="2:27" ht="12" customHeight="1">
      <c r="B47" s="942" t="s">
        <v>1029</v>
      </c>
      <c r="C47" s="942"/>
      <c r="D47" s="942">
        <f>+D45+D40</f>
        <v>385861186</v>
      </c>
      <c r="E47" s="942">
        <f>+E45+E40</f>
        <v>9428962</v>
      </c>
      <c r="F47" s="942">
        <f>+F45+F40</f>
        <v>385375557</v>
      </c>
      <c r="G47" s="942">
        <f>+G45+G40</f>
        <v>4865651</v>
      </c>
      <c r="H47" s="2231"/>
      <c r="I47" s="193"/>
      <c r="J47" s="942">
        <f>+J45+J40</f>
        <v>485629</v>
      </c>
      <c r="K47" s="942">
        <f>+K45+K40</f>
        <v>4563311</v>
      </c>
      <c r="L47" s="195"/>
      <c r="M47" s="195"/>
      <c r="N47" s="304"/>
      <c r="O47" s="304"/>
      <c r="Q47" s="314"/>
    </row>
    <row r="49" spans="2:25" ht="24">
      <c r="B49" s="934" t="s">
        <v>1030</v>
      </c>
      <c r="C49" s="935"/>
      <c r="D49" s="919"/>
      <c r="E49" s="919"/>
      <c r="F49" s="919"/>
      <c r="G49" s="919"/>
      <c r="H49" s="2222"/>
      <c r="I49" s="193"/>
      <c r="J49" s="1365"/>
      <c r="K49" s="1365"/>
      <c r="L49" s="195"/>
      <c r="M49" s="195"/>
      <c r="N49" s="290"/>
      <c r="O49" s="290"/>
      <c r="Q49" s="312">
        <f>SUM(Q33:Q42)</f>
        <v>207872094</v>
      </c>
    </row>
    <row r="50" spans="2:25" ht="24">
      <c r="B50" s="2521" t="s">
        <v>3070</v>
      </c>
      <c r="C50" s="945"/>
      <c r="D50" s="2499">
        <f>-D39*27%</f>
        <v>-105429400.2</v>
      </c>
      <c r="E50" s="944">
        <v>0</v>
      </c>
      <c r="F50" s="944">
        <f>+D50-N50</f>
        <v>-105429400.2</v>
      </c>
      <c r="G50" s="944">
        <v>0</v>
      </c>
      <c r="H50" s="2232"/>
      <c r="I50" s="193"/>
      <c r="J50" s="1369">
        <v>0</v>
      </c>
      <c r="K50" s="1369"/>
      <c r="L50" s="193"/>
      <c r="M50" s="193"/>
      <c r="N50" s="288">
        <v>0</v>
      </c>
      <c r="O50" s="288">
        <v>0</v>
      </c>
      <c r="Q50" s="313"/>
    </row>
    <row r="51" spans="2:25" ht="24" hidden="1">
      <c r="B51" s="933" t="s">
        <v>2195</v>
      </c>
      <c r="C51" s="922"/>
      <c r="D51" s="2522">
        <v>0</v>
      </c>
      <c r="E51" s="1041">
        <v>0</v>
      </c>
      <c r="F51" s="914">
        <v>0</v>
      </c>
      <c r="G51" s="914">
        <v>0</v>
      </c>
      <c r="H51" s="193"/>
      <c r="I51" s="193">
        <f>+L44*27%</f>
        <v>0</v>
      </c>
      <c r="J51" s="1041">
        <v>0</v>
      </c>
      <c r="K51" s="1041">
        <v>0</v>
      </c>
      <c r="L51" s="193"/>
      <c r="M51" s="193"/>
      <c r="N51" s="288">
        <v>0</v>
      </c>
      <c r="O51" s="288">
        <v>0</v>
      </c>
      <c r="Q51" s="313"/>
      <c r="Y51" s="209">
        <f>+D44+D51</f>
        <v>-4618074</v>
      </c>
    </row>
    <row r="52" spans="2:25" ht="24">
      <c r="B52" s="934" t="s">
        <v>1030</v>
      </c>
      <c r="C52" s="935"/>
      <c r="D52" s="919">
        <f>+D50+D51</f>
        <v>-105429400.2</v>
      </c>
      <c r="E52" s="919">
        <f>+E50+E51</f>
        <v>0</v>
      </c>
      <c r="F52" s="919">
        <f>+F50+F51</f>
        <v>-105429400.2</v>
      </c>
      <c r="G52" s="919">
        <f>+G50+G51</f>
        <v>0</v>
      </c>
      <c r="H52" s="919">
        <f>+H50+H51</f>
        <v>0</v>
      </c>
      <c r="I52" s="193"/>
      <c r="J52" s="919">
        <f>+J50+J51</f>
        <v>0</v>
      </c>
      <c r="K52" s="919">
        <f>+K50+K51</f>
        <v>0</v>
      </c>
      <c r="L52" s="195"/>
      <c r="M52" s="195"/>
      <c r="N52" s="290">
        <f>+N50</f>
        <v>0</v>
      </c>
      <c r="O52" s="290">
        <f>+O50</f>
        <v>0</v>
      </c>
      <c r="Q52" s="313">
        <v>-270374388</v>
      </c>
    </row>
    <row r="53" spans="2:25">
      <c r="B53" s="195"/>
      <c r="C53" s="195"/>
      <c r="D53" s="195"/>
      <c r="E53" s="195"/>
      <c r="F53" s="195"/>
      <c r="G53" s="195"/>
      <c r="H53" s="195"/>
      <c r="I53" s="195"/>
      <c r="J53" s="195"/>
      <c r="K53" s="195"/>
      <c r="L53" s="195"/>
      <c r="M53" s="195"/>
      <c r="N53" s="2176"/>
      <c r="O53" s="2176"/>
      <c r="Q53" s="2177"/>
    </row>
    <row r="54" spans="2:25" ht="24">
      <c r="B54" s="934" t="s">
        <v>2194</v>
      </c>
      <c r="C54" s="935"/>
      <c r="D54" s="919"/>
      <c r="E54" s="919"/>
      <c r="F54" s="919"/>
      <c r="G54" s="919"/>
      <c r="H54" s="2222"/>
      <c r="I54" s="193"/>
      <c r="J54" s="1365"/>
      <c r="K54" s="1365"/>
      <c r="L54" s="195"/>
      <c r="M54" s="195"/>
      <c r="N54" s="290"/>
      <c r="O54" s="290"/>
      <c r="Q54" s="313"/>
    </row>
    <row r="55" spans="2:25" ht="24">
      <c r="B55" s="933" t="s">
        <v>2195</v>
      </c>
      <c r="C55" s="922"/>
      <c r="D55" s="2522">
        <f>-D44*27%</f>
        <v>1246879.98</v>
      </c>
      <c r="E55" s="2522">
        <f>-E44*27%</f>
        <v>-2545819.7400000002</v>
      </c>
      <c r="F55" s="914">
        <f>+D55-J55</f>
        <v>1377999.81</v>
      </c>
      <c r="G55" s="914">
        <f>+E55-K55</f>
        <v>-1313725.7700000003</v>
      </c>
      <c r="H55" s="2232"/>
      <c r="I55" s="193"/>
      <c r="J55" s="2522">
        <f>-J44*27%</f>
        <v>-131119.83000000002</v>
      </c>
      <c r="K55" s="2522">
        <f>-K44*27%</f>
        <v>-1232093.97</v>
      </c>
      <c r="L55" s="193"/>
      <c r="M55" s="193"/>
      <c r="N55" s="288"/>
      <c r="O55" s="288"/>
      <c r="Q55" s="313"/>
    </row>
    <row r="56" spans="2:25" ht="24">
      <c r="B56" s="934" t="s">
        <v>3071</v>
      </c>
      <c r="C56" s="935"/>
      <c r="D56" s="919">
        <f>+D55</f>
        <v>1246879.98</v>
      </c>
      <c r="E56" s="919">
        <f>+E55</f>
        <v>-2545819.7400000002</v>
      </c>
      <c r="F56" s="919">
        <f>+F55</f>
        <v>1377999.81</v>
      </c>
      <c r="G56" s="919">
        <f>+G55</f>
        <v>-1313725.7700000003</v>
      </c>
      <c r="H56" s="2222"/>
      <c r="I56" s="193"/>
      <c r="J56" s="1365">
        <v>0</v>
      </c>
      <c r="K56" s="1365"/>
      <c r="L56" s="195"/>
      <c r="M56" s="195"/>
      <c r="N56" s="290"/>
      <c r="O56" s="290"/>
      <c r="Q56" s="313"/>
    </row>
    <row r="57" spans="2:25">
      <c r="B57" s="914"/>
      <c r="C57" s="922"/>
      <c r="D57" s="914"/>
      <c r="E57" s="914"/>
      <c r="F57" s="914"/>
      <c r="G57" s="914"/>
      <c r="H57" s="193"/>
      <c r="I57" s="193"/>
      <c r="J57" s="1364"/>
      <c r="K57" s="1364"/>
      <c r="L57" s="193"/>
      <c r="M57" s="193"/>
      <c r="N57" s="288"/>
      <c r="O57" s="288"/>
      <c r="Q57" s="313"/>
    </row>
    <row r="58" spans="2:25">
      <c r="B58" s="919" t="s">
        <v>1031</v>
      </c>
      <c r="C58" s="935"/>
      <c r="D58" s="919">
        <f>+D52+D47+D56</f>
        <v>281678665.78000003</v>
      </c>
      <c r="E58" s="919">
        <f>+E52+E47+E56</f>
        <v>6883142.2599999998</v>
      </c>
      <c r="F58" s="919">
        <f>+F52+F47+F56</f>
        <v>281324156.61000001</v>
      </c>
      <c r="G58" s="919">
        <f>+G52+G47+G56</f>
        <v>3551925.2299999995</v>
      </c>
      <c r="H58" s="2222"/>
      <c r="I58" s="193"/>
      <c r="J58" s="919">
        <f>+J52+J47+J56</f>
        <v>485629</v>
      </c>
      <c r="K58" s="919">
        <f>+K52+K47+K56</f>
        <v>4563311</v>
      </c>
      <c r="L58" s="195"/>
      <c r="M58" s="195"/>
      <c r="N58" s="290">
        <f>+N40+N52</f>
        <v>0</v>
      </c>
      <c r="O58" s="290">
        <f>+O40+O52</f>
        <v>0</v>
      </c>
      <c r="Q58" s="313">
        <v>-30</v>
      </c>
    </row>
    <row r="59" spans="2:25">
      <c r="B59" s="914"/>
      <c r="C59" s="922"/>
      <c r="D59" s="914"/>
      <c r="E59" s="914"/>
      <c r="F59" s="914"/>
      <c r="G59" s="914"/>
      <c r="H59" s="193"/>
      <c r="I59" s="193"/>
      <c r="J59" s="1364"/>
      <c r="K59" s="1364"/>
      <c r="L59" s="193"/>
      <c r="M59" s="193"/>
      <c r="N59" s="288"/>
      <c r="O59" s="288"/>
      <c r="Q59" s="313">
        <v>-381720372</v>
      </c>
    </row>
    <row r="60" spans="2:25">
      <c r="B60" s="919" t="s">
        <v>1032</v>
      </c>
      <c r="C60" s="935"/>
      <c r="D60" s="919">
        <f>D34+D58</f>
        <v>371617079.78000003</v>
      </c>
      <c r="E60" s="919">
        <f>+E34+E58</f>
        <v>102028149.26000001</v>
      </c>
      <c r="F60" s="919">
        <f>+F34+F58</f>
        <v>295854571.61000001</v>
      </c>
      <c r="G60" s="919">
        <f>+G34+G58</f>
        <v>25028204.23</v>
      </c>
      <c r="H60" s="2222"/>
      <c r="I60" s="193"/>
      <c r="J60" s="919">
        <f>+J34+J58</f>
        <v>75893628</v>
      </c>
      <c r="K60" s="919">
        <f>+K34+K58</f>
        <v>78232039</v>
      </c>
      <c r="L60" s="919">
        <f>+L34+L58</f>
        <v>0</v>
      </c>
      <c r="M60" s="195"/>
      <c r="N60" s="290">
        <f>+N34+N58</f>
        <v>0</v>
      </c>
      <c r="O60" s="290">
        <f>+O34+O58</f>
        <v>0</v>
      </c>
      <c r="Q60" s="313">
        <v>-14168503</v>
      </c>
    </row>
    <row r="61" spans="2:25">
      <c r="B61" s="936" t="s">
        <v>1033</v>
      </c>
      <c r="C61" s="937"/>
      <c r="D61" s="945"/>
      <c r="E61" s="945"/>
      <c r="F61" s="945"/>
      <c r="G61" s="945"/>
      <c r="H61" s="196"/>
      <c r="I61" s="193"/>
      <c r="J61" s="1370"/>
      <c r="K61" s="1370"/>
      <c r="L61" s="196"/>
      <c r="M61" s="195"/>
      <c r="N61" s="305"/>
      <c r="O61" s="305"/>
      <c r="Q61" s="312">
        <f>SUM(Q50:Q60)</f>
        <v>-666263293</v>
      </c>
      <c r="R61" s="209"/>
    </row>
    <row r="62" spans="2:25" ht="24">
      <c r="B62" s="933" t="s">
        <v>1034</v>
      </c>
      <c r="C62" s="916"/>
      <c r="D62" s="944">
        <f>+E70</f>
        <v>185457056.83655927</v>
      </c>
      <c r="E62" s="944">
        <v>50449925</v>
      </c>
      <c r="F62" s="914">
        <f>+D62-J62</f>
        <v>148047910.44687468</v>
      </c>
      <c r="G62" s="914">
        <f>+E62-K62</f>
        <v>12248589.332522199</v>
      </c>
      <c r="H62" s="193"/>
      <c r="I62" s="193"/>
      <c r="J62" s="1369">
        <f>+[17]Resultado!D62</f>
        <v>37409146.38968458</v>
      </c>
      <c r="K62" s="1369">
        <f>+[17]Resultado!E62</f>
        <v>38201335.667477801</v>
      </c>
      <c r="L62" s="193"/>
      <c r="M62" s="195"/>
      <c r="N62" s="288">
        <v>0</v>
      </c>
      <c r="O62" s="288">
        <v>0</v>
      </c>
      <c r="Q62" s="313">
        <v>8924539</v>
      </c>
      <c r="R62" s="209"/>
      <c r="S62" s="209"/>
      <c r="T62" s="210"/>
      <c r="U62" s="209"/>
    </row>
    <row r="63" spans="2:25" ht="24">
      <c r="B63" s="933" t="s">
        <v>1035</v>
      </c>
      <c r="C63" s="916">
        <v>23</v>
      </c>
      <c r="D63" s="2499">
        <v>186160023</v>
      </c>
      <c r="E63" s="944">
        <v>51578224</v>
      </c>
      <c r="F63" s="914">
        <f>+D63-J63</f>
        <v>147806661</v>
      </c>
      <c r="G63" s="914">
        <f>+E63-K63</f>
        <v>12779615</v>
      </c>
      <c r="H63" s="193"/>
      <c r="I63" s="193"/>
      <c r="J63" s="1369">
        <f>+[17]Resultado!D63</f>
        <v>38353362</v>
      </c>
      <c r="K63" s="1369">
        <f>+[17]Resultado!E63</f>
        <v>38798609</v>
      </c>
      <c r="L63" s="193"/>
      <c r="M63" s="195"/>
      <c r="N63" s="288">
        <v>0</v>
      </c>
      <c r="O63" s="288">
        <v>0</v>
      </c>
      <c r="Q63" s="313">
        <v>-746211095</v>
      </c>
      <c r="R63" s="209"/>
      <c r="S63" s="209"/>
      <c r="X63" s="209"/>
    </row>
    <row r="64" spans="2:25" ht="12.75" thickBot="1">
      <c r="B64" s="919" t="s">
        <v>1036</v>
      </c>
      <c r="C64" s="935"/>
      <c r="D64" s="919">
        <f>+D62+D63</f>
        <v>371617079.8365593</v>
      </c>
      <c r="E64" s="919">
        <f>+E62+E63</f>
        <v>102028149</v>
      </c>
      <c r="F64" s="919">
        <f>+F62+F63</f>
        <v>295854571.44687468</v>
      </c>
      <c r="G64" s="919">
        <f>+G62+G63</f>
        <v>25028204.332522199</v>
      </c>
      <c r="H64" s="2222"/>
      <c r="I64" s="193"/>
      <c r="J64" s="919">
        <f>+J62+J63</f>
        <v>75762508.389684588</v>
      </c>
      <c r="K64" s="919">
        <f>+K62+K63</f>
        <v>76999944.667477801</v>
      </c>
      <c r="L64" s="195"/>
      <c r="M64" s="195"/>
      <c r="N64" s="306">
        <f>+N62+N63</f>
        <v>0</v>
      </c>
      <c r="O64" s="306">
        <f>+O62+O63</f>
        <v>0</v>
      </c>
      <c r="Q64" s="313"/>
      <c r="S64" s="209"/>
    </row>
    <row r="65" spans="2:24">
      <c r="D65" s="209">
        <f>+D24+'Resultado Septiembre 2024'!O247</f>
        <v>44329454</v>
      </c>
      <c r="E65" s="209">
        <f>+E24+'Resultado Septiembre 2024'!P247</f>
        <v>47001310</v>
      </c>
      <c r="F65" s="209"/>
      <c r="G65" s="209"/>
      <c r="H65" s="209"/>
      <c r="L65" s="197"/>
      <c r="M65" s="197"/>
      <c r="Q65" s="313">
        <v>45182</v>
      </c>
    </row>
    <row r="66" spans="2:24">
      <c r="D66" s="307">
        <f>+D64-D60</f>
        <v>5.6559264659881592E-2</v>
      </c>
      <c r="E66" s="307">
        <f>+E64-E60</f>
        <v>-0.26000000536441803</v>
      </c>
      <c r="F66" s="307">
        <f>+F64-F60</f>
        <v>-0.16312533617019653</v>
      </c>
      <c r="G66" s="307">
        <f>+G64-G60</f>
        <v>0.10252219811081886</v>
      </c>
      <c r="H66" s="307"/>
      <c r="Q66" s="313"/>
      <c r="X66" s="157">
        <v>-28035819</v>
      </c>
    </row>
    <row r="67" spans="2:24">
      <c r="D67" s="209" t="s">
        <v>1152</v>
      </c>
      <c r="I67" s="308"/>
      <c r="J67" s="308"/>
      <c r="K67" s="308"/>
      <c r="Q67" s="313">
        <v>4871324</v>
      </c>
    </row>
    <row r="68" spans="2:24">
      <c r="I68" s="308"/>
      <c r="J68" s="308"/>
      <c r="K68" s="308"/>
      <c r="Q68" s="313">
        <v>21525476</v>
      </c>
    </row>
    <row r="69" spans="2:24">
      <c r="B69" s="157" t="s">
        <v>2440</v>
      </c>
      <c r="D69" s="1549">
        <f>+D58</f>
        <v>281678665.78000003</v>
      </c>
      <c r="E69" s="944">
        <f>+D69*I70</f>
        <v>141127602.83655927</v>
      </c>
      <c r="F69" s="1549">
        <f>+F58</f>
        <v>281324156.61000001</v>
      </c>
      <c r="G69" s="944">
        <f>+F69*I70</f>
        <v>140949985.44687468</v>
      </c>
      <c r="H69" s="2232"/>
      <c r="I69" s="309">
        <v>74422782</v>
      </c>
      <c r="J69" s="309"/>
      <c r="K69" s="309"/>
      <c r="Q69" s="313">
        <v>25563674</v>
      </c>
    </row>
    <row r="70" spans="2:24">
      <c r="D70" s="1549">
        <f>+D24</f>
        <v>44329454</v>
      </c>
      <c r="E70" s="944">
        <f>+E69+D70</f>
        <v>185457056.83655927</v>
      </c>
      <c r="F70" s="1549">
        <f>+F24</f>
        <v>7097925</v>
      </c>
      <c r="G70" s="944">
        <f>+G69+F70</f>
        <v>148047910.44687468</v>
      </c>
      <c r="H70" s="2232"/>
      <c r="I70" s="1550">
        <v>0.50102340000000001</v>
      </c>
      <c r="Q70" s="313">
        <v>284866668</v>
      </c>
    </row>
    <row r="71" spans="2:24">
      <c r="I71" s="157">
        <f>+I70*[18]Resultado!$D$24</f>
        <v>37287555.275098801</v>
      </c>
      <c r="Q71" s="313">
        <v>1395419950</v>
      </c>
    </row>
    <row r="72" spans="2:24">
      <c r="I72" s="1545">
        <f>+I70-100%</f>
        <v>-0.49897659999999999</v>
      </c>
      <c r="Q72" s="313">
        <v>337733666</v>
      </c>
    </row>
    <row r="73" spans="2:24">
      <c r="D73" s="1547">
        <v>3331217</v>
      </c>
      <c r="E73" s="944">
        <f>+D73*I70</f>
        <v>1669017.6674778</v>
      </c>
      <c r="Q73" s="313"/>
    </row>
    <row r="74" spans="2:24">
      <c r="E74" s="944">
        <f>+D73*I72</f>
        <v>-1662199.3325222</v>
      </c>
      <c r="Q74" s="312">
        <f>SUM(Q62:Q72)</f>
        <v>1332739384</v>
      </c>
    </row>
    <row r="75" spans="2:24">
      <c r="E75" s="944"/>
    </row>
    <row r="76" spans="2:24" ht="12.75" thickBot="1"/>
    <row r="77" spans="2:24" ht="12.75" thickBot="1">
      <c r="D77" s="1548">
        <v>-5407660</v>
      </c>
      <c r="E77" s="944">
        <f>+D77*I70</f>
        <v>-2709364.199244</v>
      </c>
    </row>
    <row r="78" spans="2:24">
      <c r="E78" s="944">
        <f>+D77*I72</f>
        <v>2698295.800756</v>
      </c>
    </row>
  </sheetData>
  <mergeCells count="9">
    <mergeCell ref="C42:E42"/>
    <mergeCell ref="R1:S1"/>
    <mergeCell ref="B2:B3"/>
    <mergeCell ref="C2:C3"/>
    <mergeCell ref="L2:L3"/>
    <mergeCell ref="B31:B32"/>
    <mergeCell ref="C31:C32"/>
    <mergeCell ref="L31:L32"/>
    <mergeCell ref="M2:M3"/>
  </mergeCells>
  <phoneticPr fontId="119" type="noConversion"/>
  <conditionalFormatting sqref="X44">
    <cfRule type="cellIs" dxfId="7" priority="1" operator="lessThan">
      <formula>0</formula>
    </cfRule>
    <cfRule type="cellIs" dxfId="6" priority="2" operator="greaterThan">
      <formula>0</formula>
    </cfRule>
  </conditionalFormatting>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D905B-1521-4D02-A860-B13F42242289}">
  <dimension ref="B2:I37"/>
  <sheetViews>
    <sheetView workbookViewId="0">
      <selection activeCell="I3" sqref="I3"/>
    </sheetView>
  </sheetViews>
  <sheetFormatPr baseColWidth="10" defaultColWidth="10.28515625" defaultRowHeight="15"/>
  <cols>
    <col min="2" max="2" width="26.140625" bestFit="1" customWidth="1"/>
    <col min="4" max="4" width="42.140625" bestFit="1" customWidth="1"/>
    <col min="5" max="5" width="16.7109375" customWidth="1"/>
    <col min="6" max="6" width="15.140625" customWidth="1"/>
    <col min="7" max="7" width="14.85546875" customWidth="1"/>
    <col min="8" max="8" width="15.28515625" customWidth="1"/>
    <col min="9" max="9" width="14.85546875" customWidth="1"/>
  </cols>
  <sheetData>
    <row r="2" spans="2:9">
      <c r="B2" s="1326" t="str">
        <f>+[46]Inicio!C8</f>
        <v>PERIODO TERMINADO AL</v>
      </c>
      <c r="C2" s="1327">
        <v>45473</v>
      </c>
      <c r="D2" s="1328"/>
      <c r="E2" s="1328"/>
      <c r="F2" s="1329"/>
      <c r="G2" s="1328"/>
      <c r="H2" s="1326" t="s">
        <v>2360</v>
      </c>
      <c r="I2" s="1328"/>
    </row>
    <row r="3" spans="2:9">
      <c r="B3" s="1330" t="s">
        <v>2361</v>
      </c>
      <c r="C3" s="1331">
        <v>45526</v>
      </c>
      <c r="D3" s="1328"/>
      <c r="E3" s="1328"/>
      <c r="F3" s="1329"/>
      <c r="G3" s="1328"/>
      <c r="H3" s="1328" t="s">
        <v>2362</v>
      </c>
      <c r="I3" s="1328" t="s">
        <v>2363</v>
      </c>
    </row>
    <row r="4" spans="2:9">
      <c r="B4" s="1332" t="s">
        <v>2364</v>
      </c>
      <c r="C4" s="1333">
        <f>+C2+60</f>
        <v>45533</v>
      </c>
      <c r="D4" s="1334"/>
      <c r="E4" s="1328"/>
      <c r="F4" s="1329"/>
      <c r="G4" s="1328"/>
      <c r="H4" s="1328"/>
      <c r="I4" s="1328"/>
    </row>
    <row r="5" spans="2:9">
      <c r="B5" s="1328"/>
      <c r="C5" s="1328"/>
      <c r="D5" s="1328"/>
      <c r="E5" s="1328"/>
      <c r="F5" s="1329"/>
      <c r="G5" s="1328"/>
      <c r="H5" s="1328"/>
      <c r="I5" s="1328"/>
    </row>
    <row r="6" spans="2:9" ht="23.25" thickBot="1">
      <c r="B6" s="1335" t="s">
        <v>2365</v>
      </c>
      <c r="C6" s="1336" t="s">
        <v>2366</v>
      </c>
      <c r="D6" s="1335" t="s">
        <v>2367</v>
      </c>
      <c r="E6" s="1335"/>
      <c r="F6" s="1335" t="s">
        <v>2368</v>
      </c>
      <c r="G6" s="1328"/>
      <c r="H6" s="1328"/>
      <c r="I6" s="1328"/>
    </row>
    <row r="7" spans="2:9" ht="15.75" thickTop="1">
      <c r="B7" s="1328"/>
      <c r="C7" s="1328"/>
      <c r="D7" s="1328"/>
      <c r="E7" s="1328"/>
      <c r="F7" s="1329"/>
      <c r="G7" s="1328"/>
      <c r="H7" s="1328"/>
      <c r="I7" s="1328"/>
    </row>
    <row r="8" spans="2:9">
      <c r="B8" s="1337" t="s">
        <v>2369</v>
      </c>
      <c r="C8" s="1338" t="s">
        <v>2370</v>
      </c>
      <c r="D8" s="1339" t="s">
        <v>2371</v>
      </c>
      <c r="E8" s="1328"/>
      <c r="F8" s="2203" t="s">
        <v>1985</v>
      </c>
      <c r="G8" s="1328"/>
      <c r="H8" s="1328"/>
      <c r="I8" s="1328"/>
    </row>
    <row r="9" spans="2:9">
      <c r="B9" s="1328"/>
      <c r="C9" s="1329"/>
      <c r="D9" s="1328"/>
      <c r="E9" s="1328"/>
      <c r="F9" s="1340"/>
      <c r="G9" s="1328"/>
      <c r="H9" s="1326" t="s">
        <v>2372</v>
      </c>
      <c r="I9" s="1341" t="s">
        <v>2373</v>
      </c>
    </row>
    <row r="10" spans="2:9">
      <c r="B10" s="3013" t="s">
        <v>2374</v>
      </c>
      <c r="C10" s="1342" t="s">
        <v>2370</v>
      </c>
      <c r="D10" s="1343" t="s">
        <v>2375</v>
      </c>
      <c r="E10" s="1328"/>
      <c r="F10" s="2204" t="s">
        <v>1985</v>
      </c>
      <c r="G10" s="1328"/>
      <c r="H10" s="1326" t="s">
        <v>2376</v>
      </c>
      <c r="I10" s="1341" t="s">
        <v>2377</v>
      </c>
    </row>
    <row r="11" spans="2:9">
      <c r="B11" s="3014"/>
      <c r="C11" s="1329" t="s">
        <v>2370</v>
      </c>
      <c r="D11" s="1344" t="s">
        <v>2378</v>
      </c>
      <c r="E11" s="1328"/>
      <c r="F11" s="2205" t="s">
        <v>1985</v>
      </c>
      <c r="G11" s="1328"/>
      <c r="H11" s="1328"/>
      <c r="I11" s="1328"/>
    </row>
    <row r="12" spans="2:9">
      <c r="B12" s="3014"/>
      <c r="C12" s="1329" t="s">
        <v>2370</v>
      </c>
      <c r="D12" s="1344" t="s">
        <v>2379</v>
      </c>
      <c r="E12" s="1328"/>
      <c r="F12" s="2205" t="s">
        <v>1985</v>
      </c>
      <c r="G12" s="1328"/>
      <c r="H12" s="1328"/>
      <c r="I12" s="1328"/>
    </row>
    <row r="13" spans="2:9">
      <c r="B13" s="3014"/>
      <c r="C13" s="1329" t="s">
        <v>2370</v>
      </c>
      <c r="D13" s="1344" t="s">
        <v>2380</v>
      </c>
      <c r="E13" s="1328"/>
      <c r="F13" s="2205" t="s">
        <v>1985</v>
      </c>
      <c r="G13" s="1328"/>
      <c r="H13" s="1328"/>
      <c r="I13" s="1328"/>
    </row>
    <row r="14" spans="2:9">
      <c r="B14" s="3014"/>
      <c r="C14" s="1329" t="s">
        <v>1653</v>
      </c>
      <c r="D14" s="1344" t="s">
        <v>2381</v>
      </c>
      <c r="E14" s="1328"/>
      <c r="F14" s="2205" t="s">
        <v>1985</v>
      </c>
      <c r="G14" s="1328"/>
      <c r="H14" s="1328"/>
      <c r="I14" s="1328"/>
    </row>
    <row r="15" spans="2:9">
      <c r="B15" s="3014"/>
      <c r="C15" s="1329"/>
      <c r="D15" s="1344"/>
      <c r="E15" s="1328"/>
      <c r="F15" s="2205"/>
      <c r="G15" s="1328"/>
      <c r="H15" s="1328"/>
      <c r="I15" s="1328"/>
    </row>
    <row r="16" spans="2:9">
      <c r="B16" s="3015"/>
      <c r="C16" s="1346" t="s">
        <v>2382</v>
      </c>
      <c r="D16" s="1347" t="s">
        <v>2383</v>
      </c>
      <c r="E16" s="1328"/>
      <c r="F16" s="2206" t="s">
        <v>1985</v>
      </c>
      <c r="G16" s="1328"/>
      <c r="H16" s="1328"/>
      <c r="I16" s="1328"/>
    </row>
    <row r="18" spans="2:6">
      <c r="B18" s="3016" t="s">
        <v>2384</v>
      </c>
      <c r="C18" s="1342" t="s">
        <v>2385</v>
      </c>
      <c r="D18" s="1343" t="s">
        <v>2386</v>
      </c>
      <c r="E18" s="1328"/>
      <c r="F18" s="2204" t="s">
        <v>1985</v>
      </c>
    </row>
    <row r="19" spans="2:6">
      <c r="B19" s="3017"/>
      <c r="C19" s="1329" t="s">
        <v>2370</v>
      </c>
      <c r="D19" s="1344" t="s">
        <v>2375</v>
      </c>
      <c r="E19" s="1328"/>
      <c r="F19" s="2205" t="s">
        <v>1985</v>
      </c>
    </row>
    <row r="20" spans="2:6">
      <c r="B20" s="3017"/>
      <c r="C20" s="1329" t="s">
        <v>2370</v>
      </c>
      <c r="D20" s="1344" t="s">
        <v>2378</v>
      </c>
      <c r="E20" s="1328"/>
      <c r="F20" s="2205" t="s">
        <v>1985</v>
      </c>
    </row>
    <row r="21" spans="2:6">
      <c r="B21" s="3017"/>
      <c r="C21" s="1329" t="s">
        <v>2370</v>
      </c>
      <c r="D21" s="1344" t="s">
        <v>2379</v>
      </c>
      <c r="E21" s="1328"/>
      <c r="F21" s="2205" t="s">
        <v>1985</v>
      </c>
    </row>
    <row r="22" spans="2:6">
      <c r="B22" s="3017"/>
      <c r="C22" s="1329" t="s">
        <v>2370</v>
      </c>
      <c r="D22" s="1344" t="s">
        <v>2380</v>
      </c>
      <c r="E22" s="1328"/>
      <c r="F22" s="2205" t="s">
        <v>1985</v>
      </c>
    </row>
    <row r="23" spans="2:6">
      <c r="B23" s="3017"/>
      <c r="C23" s="1329" t="s">
        <v>1653</v>
      </c>
      <c r="D23" s="1344" t="s">
        <v>2381</v>
      </c>
      <c r="E23" s="1328"/>
      <c r="F23" s="2205" t="s">
        <v>1985</v>
      </c>
    </row>
    <row r="24" spans="2:6">
      <c r="B24" s="3018"/>
      <c r="C24" s="1346"/>
      <c r="D24" s="1347"/>
      <c r="E24" s="1328"/>
      <c r="F24" s="1348"/>
    </row>
    <row r="25" spans="2:6">
      <c r="B25" s="1328"/>
      <c r="C25" s="1329"/>
      <c r="D25" s="1328"/>
      <c r="E25" s="1328"/>
      <c r="F25" s="1340"/>
    </row>
    <row r="26" spans="2:6">
      <c r="B26" s="1349" t="s">
        <v>2387</v>
      </c>
      <c r="C26" s="1342"/>
      <c r="D26" s="1343"/>
      <c r="E26" s="1328"/>
      <c r="F26" s="1350"/>
    </row>
    <row r="27" spans="2:6">
      <c r="B27" s="1351" t="s">
        <v>2388</v>
      </c>
      <c r="C27" s="1329"/>
      <c r="D27" s="1352" t="s">
        <v>2456</v>
      </c>
      <c r="E27" s="1328"/>
      <c r="F27" s="2205" t="s">
        <v>1985</v>
      </c>
    </row>
    <row r="28" spans="2:6">
      <c r="B28" s="1353" t="s">
        <v>2389</v>
      </c>
      <c r="C28" s="1329"/>
      <c r="D28" s="1354" t="s">
        <v>2390</v>
      </c>
      <c r="E28" s="1328"/>
      <c r="F28" s="2205" t="s">
        <v>1985</v>
      </c>
    </row>
    <row r="29" spans="2:6">
      <c r="B29" s="1353"/>
      <c r="C29" s="1329"/>
      <c r="D29" s="1305" t="s">
        <v>2391</v>
      </c>
      <c r="E29" s="1328"/>
      <c r="F29" s="2205" t="s">
        <v>1985</v>
      </c>
    </row>
    <row r="30" spans="2:6" ht="23.25">
      <c r="B30" s="1353" t="s">
        <v>2392</v>
      </c>
      <c r="C30" s="1329"/>
      <c r="D30" s="1355" t="s">
        <v>2393</v>
      </c>
      <c r="E30" s="1328"/>
      <c r="F30" s="2207" t="s">
        <v>1985</v>
      </c>
    </row>
    <row r="31" spans="2:6">
      <c r="B31" s="1353"/>
      <c r="C31" s="1329"/>
      <c r="D31" s="1344"/>
      <c r="E31" s="1328"/>
      <c r="F31" s="1345"/>
    </row>
    <row r="32" spans="2:6">
      <c r="B32" s="1356" t="s">
        <v>2394</v>
      </c>
      <c r="C32" s="1328"/>
      <c r="D32" s="1344" t="s">
        <v>2395</v>
      </c>
      <c r="E32" s="1328"/>
      <c r="F32" s="1345"/>
    </row>
    <row r="33" spans="4:4">
      <c r="D33" s="1344" t="s">
        <v>2375</v>
      </c>
    </row>
    <row r="34" spans="4:4">
      <c r="D34" s="1344" t="s">
        <v>2378</v>
      </c>
    </row>
    <row r="35" spans="4:4">
      <c r="D35" s="1344" t="s">
        <v>2379</v>
      </c>
    </row>
    <row r="36" spans="4:4">
      <c r="D36" s="1344" t="s">
        <v>2380</v>
      </c>
    </row>
    <row r="37" spans="4:4">
      <c r="D37" s="1347" t="s">
        <v>2396</v>
      </c>
    </row>
  </sheetData>
  <mergeCells count="2">
    <mergeCell ref="B10:B16"/>
    <mergeCell ref="B18:B24"/>
  </mergeCells>
  <hyperlinks>
    <hyperlink ref="D29" r:id="rId1" xr:uid="{40F71402-AE2C-4169-AACE-40976C5CFC6E}"/>
  </hyperlinks>
  <pageMargins left="0.7" right="0.7" top="0.75" bottom="0.75" header="0.3" footer="0.3"/>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92DD-39EB-4C0C-A9A9-2C98F9D09118}">
  <sheetPr>
    <tabColor rgb="FF67ED03"/>
  </sheetPr>
  <dimension ref="B2:L85"/>
  <sheetViews>
    <sheetView topLeftCell="A54" zoomScale="95" zoomScaleNormal="95" workbookViewId="0">
      <selection activeCell="E79" sqref="D79:E79"/>
    </sheetView>
  </sheetViews>
  <sheetFormatPr baseColWidth="10" defaultColWidth="11.42578125" defaultRowHeight="15" outlineLevelRow="2"/>
  <cols>
    <col min="1" max="1" width="12.42578125" style="17" customWidth="1"/>
    <col min="2" max="2" width="64.28515625" style="17" customWidth="1"/>
    <col min="3" max="3" width="6" style="1377" bestFit="1" customWidth="1"/>
    <col min="4" max="4" width="17.7109375" style="1377" customWidth="1"/>
    <col min="5" max="5" width="16.7109375" style="1377" customWidth="1"/>
    <col min="6" max="6" width="11.140625" style="1377" customWidth="1"/>
    <col min="7" max="7" width="13.28515625" style="1377" customWidth="1"/>
    <col min="8" max="8" width="15.140625" style="1377" customWidth="1"/>
    <col min="9" max="9" width="14.85546875" style="17" customWidth="1"/>
    <col min="10" max="10" width="15.28515625" customWidth="1"/>
    <col min="11" max="11" width="14.85546875" customWidth="1"/>
    <col min="12" max="16384" width="11.42578125" style="17"/>
  </cols>
  <sheetData>
    <row r="2" spans="2:11" ht="11.45" customHeight="1" thickBot="1">
      <c r="D2" s="1377" t="s">
        <v>2425</v>
      </c>
      <c r="E2" s="1377" t="s">
        <v>2191</v>
      </c>
      <c r="F2" s="1377" t="s">
        <v>2548</v>
      </c>
      <c r="G2" s="1377" t="s">
        <v>2545</v>
      </c>
    </row>
    <row r="3" spans="2:11" ht="11.45" customHeight="1">
      <c r="B3" s="3019" t="s">
        <v>1039</v>
      </c>
      <c r="C3" s="3020" t="s">
        <v>966</v>
      </c>
      <c r="D3" s="1572">
        <f>+'[47]Andinas (C)'!$D$4</f>
        <v>45291</v>
      </c>
      <c r="E3" s="1378">
        <f>+D3</f>
        <v>45291</v>
      </c>
      <c r="F3" s="1856"/>
      <c r="G3" s="1856"/>
      <c r="H3" s="1378">
        <f>[18]Resultado!$E$2</f>
        <v>44742</v>
      </c>
      <c r="J3" s="2574" t="s">
        <v>1038</v>
      </c>
      <c r="K3" s="2576" t="s">
        <v>1206</v>
      </c>
    </row>
    <row r="4" spans="2:11" ht="11.45" customHeight="1" thickBot="1">
      <c r="B4" s="3019"/>
      <c r="C4" s="3020"/>
      <c r="D4" s="1379" t="s">
        <v>967</v>
      </c>
      <c r="E4" s="1379" t="s">
        <v>967</v>
      </c>
      <c r="F4" s="1379"/>
      <c r="G4" s="1379"/>
      <c r="H4" s="1379" t="s">
        <v>967</v>
      </c>
      <c r="J4" s="2575"/>
      <c r="K4" s="2577"/>
    </row>
    <row r="5" spans="2:11" s="1382" customFormat="1" ht="11.45" customHeight="1">
      <c r="B5" s="1573" t="s">
        <v>1040</v>
      </c>
      <c r="C5" s="1574"/>
      <c r="D5" s="1575">
        <f>+[19]Flujo!$D$5</f>
        <v>579308070</v>
      </c>
      <c r="E5" s="1380"/>
      <c r="F5" s="1857"/>
      <c r="G5" s="1857"/>
      <c r="H5" s="1380">
        <f>SUM(D5:G5)</f>
        <v>579308070</v>
      </c>
      <c r="I5" s="1381"/>
      <c r="J5" s="198">
        <f>+D5-H5</f>
        <v>0</v>
      </c>
      <c r="K5" s="199">
        <f>+J5/H5</f>
        <v>0</v>
      </c>
    </row>
    <row r="6" spans="2:11" s="1382" customFormat="1" ht="11.45" customHeight="1" outlineLevel="1">
      <c r="B6" s="1383" t="s">
        <v>1041</v>
      </c>
      <c r="C6" s="1384"/>
      <c r="D6" s="1575">
        <f>+[19]Flujo!D6</f>
        <v>0</v>
      </c>
      <c r="E6" s="1385"/>
      <c r="F6" s="1385"/>
      <c r="G6" s="1385"/>
      <c r="H6" s="1380">
        <f t="shared" ref="H6:H23" si="0">SUM(D6:G6)</f>
        <v>0</v>
      </c>
      <c r="I6" s="1381"/>
      <c r="J6" s="198">
        <f t="shared" ref="J6:J70" si="1">+D6-H6</f>
        <v>0</v>
      </c>
      <c r="K6" s="199" t="e">
        <f t="shared" ref="K6:K70" si="2">+J6/H6</f>
        <v>#DIV/0!</v>
      </c>
    </row>
    <row r="7" spans="2:11" s="1382" customFormat="1" ht="11.45" customHeight="1" outlineLevel="1">
      <c r="B7" s="1383" t="s">
        <v>1042</v>
      </c>
      <c r="C7" s="1384"/>
      <c r="D7" s="1575">
        <f>+[19]Flujo!D7</f>
        <v>0</v>
      </c>
      <c r="E7" s="1385"/>
      <c r="F7" s="1385"/>
      <c r="G7" s="1385"/>
      <c r="H7" s="1380">
        <f t="shared" si="0"/>
        <v>0</v>
      </c>
      <c r="I7" s="1381"/>
      <c r="J7" s="198">
        <f t="shared" si="1"/>
        <v>0</v>
      </c>
      <c r="K7" s="199" t="e">
        <f t="shared" si="2"/>
        <v>#DIV/0!</v>
      </c>
    </row>
    <row r="8" spans="2:11" s="1382" customFormat="1" ht="11.45" customHeight="1" outlineLevel="1">
      <c r="B8" s="1383" t="s">
        <v>1043</v>
      </c>
      <c r="C8" s="1384"/>
      <c r="D8" s="1575">
        <f>+[19]Flujo!D8</f>
        <v>0</v>
      </c>
      <c r="E8" s="1385"/>
      <c r="F8" s="1385"/>
      <c r="G8" s="1385"/>
      <c r="H8" s="1380">
        <f t="shared" si="0"/>
        <v>0</v>
      </c>
      <c r="I8" s="1381"/>
      <c r="J8" s="198">
        <f t="shared" si="1"/>
        <v>0</v>
      </c>
      <c r="K8" s="199" t="e">
        <f t="shared" si="2"/>
        <v>#DIV/0!</v>
      </c>
    </row>
    <row r="9" spans="2:11" s="1382" customFormat="1" ht="11.45" customHeight="1">
      <c r="B9" s="1383" t="s">
        <v>1044</v>
      </c>
      <c r="C9" s="1384"/>
      <c r="D9" s="1575">
        <f>+[19]Flujo!D9</f>
        <v>4132331</v>
      </c>
      <c r="E9" s="1385">
        <f>+'[48]FLUJO IFRS 09_2024'!$D$10</f>
        <v>63301</v>
      </c>
      <c r="F9" s="1385"/>
      <c r="G9" s="1385"/>
      <c r="H9" s="1380">
        <f t="shared" si="0"/>
        <v>4195632</v>
      </c>
      <c r="I9" s="1381"/>
      <c r="J9" s="198">
        <f t="shared" si="1"/>
        <v>-63301</v>
      </c>
      <c r="K9" s="199">
        <f t="shared" si="2"/>
        <v>-1.5087357518485892E-2</v>
      </c>
    </row>
    <row r="10" spans="2:11" s="1382" customFormat="1" ht="11.45" customHeight="1">
      <c r="B10" s="1386" t="s">
        <v>1930</v>
      </c>
      <c r="C10" s="1387"/>
      <c r="D10" s="1388">
        <f>SUM(D5:D9)</f>
        <v>583440401</v>
      </c>
      <c r="E10" s="1388">
        <f>SUM(E5:E9)</f>
        <v>63301</v>
      </c>
      <c r="F10" s="1388"/>
      <c r="G10" s="1388"/>
      <c r="H10" s="1388">
        <f>+E10+D10</f>
        <v>583503702</v>
      </c>
      <c r="J10" s="200"/>
      <c r="K10" s="201"/>
    </row>
    <row r="11" spans="2:11" s="1382" customFormat="1" ht="11.45" customHeight="1">
      <c r="B11" s="1383" t="s">
        <v>1045</v>
      </c>
      <c r="C11" s="1384"/>
      <c r="D11" s="1575">
        <f>+[19]Flujo!D11</f>
        <v>-214910780</v>
      </c>
      <c r="E11" s="1389">
        <f>+'[48]FLUJO IFRS 09_2024'!$D$12</f>
        <v>-1223684</v>
      </c>
      <c r="F11" s="1389"/>
      <c r="G11" s="1389"/>
      <c r="H11" s="1380">
        <f t="shared" si="0"/>
        <v>-216134464</v>
      </c>
      <c r="I11" s="1381"/>
      <c r="J11" s="198">
        <f t="shared" si="1"/>
        <v>1223684</v>
      </c>
      <c r="K11" s="199">
        <f t="shared" si="2"/>
        <v>-5.6616792035535804E-3</v>
      </c>
    </row>
    <row r="12" spans="2:11" s="1382" customFormat="1" ht="11.45" customHeight="1" outlineLevel="2">
      <c r="B12" s="1383" t="s">
        <v>1046</v>
      </c>
      <c r="C12" s="1384"/>
      <c r="D12" s="1575">
        <f>+[19]Flujo!D12</f>
        <v>0</v>
      </c>
      <c r="E12" s="1389"/>
      <c r="F12" s="1389"/>
      <c r="G12" s="1389"/>
      <c r="H12" s="1380">
        <f t="shared" si="0"/>
        <v>0</v>
      </c>
      <c r="I12" s="1381"/>
      <c r="J12" s="198">
        <f t="shared" si="1"/>
        <v>0</v>
      </c>
      <c r="K12" s="199" t="e">
        <f t="shared" si="2"/>
        <v>#DIV/0!</v>
      </c>
    </row>
    <row r="13" spans="2:11" s="1382" customFormat="1" ht="11.45" customHeight="1">
      <c r="B13" s="1383" t="s">
        <v>1047</v>
      </c>
      <c r="C13" s="1387"/>
      <c r="D13" s="1575">
        <f>+[19]Flujo!D13</f>
        <v>-57137975</v>
      </c>
      <c r="E13" s="1389">
        <f>+'[48]FLUJO IFRS 09_2024'!$D$14</f>
        <v>-148400</v>
      </c>
      <c r="F13" s="1389"/>
      <c r="G13" s="1389"/>
      <c r="H13" s="1380">
        <f t="shared" si="0"/>
        <v>-57286375</v>
      </c>
      <c r="I13" s="1381"/>
      <c r="J13" s="198">
        <f t="shared" si="1"/>
        <v>148400</v>
      </c>
      <c r="K13" s="199">
        <f t="shared" si="2"/>
        <v>-2.5904938128830809E-3</v>
      </c>
    </row>
    <row r="14" spans="2:11" s="1382" customFormat="1" ht="11.45" customHeight="1">
      <c r="B14" s="1383" t="s">
        <v>1048</v>
      </c>
      <c r="C14" s="1384"/>
      <c r="D14" s="1575">
        <f>+[19]Flujo!D14</f>
        <v>0</v>
      </c>
      <c r="E14" s="1389">
        <f>+'[49]FLUJO IFRS 03_2024'!$D$15</f>
        <v>0</v>
      </c>
      <c r="F14" s="1389"/>
      <c r="G14" s="1389"/>
      <c r="H14" s="1380">
        <f t="shared" si="0"/>
        <v>0</v>
      </c>
      <c r="I14" s="1381"/>
      <c r="J14" s="198">
        <f t="shared" si="1"/>
        <v>0</v>
      </c>
      <c r="K14" s="199" t="e">
        <f t="shared" si="2"/>
        <v>#DIV/0!</v>
      </c>
    </row>
    <row r="15" spans="2:11" s="1382" customFormat="1" ht="11.45" customHeight="1">
      <c r="B15" s="1383" t="s">
        <v>1049</v>
      </c>
      <c r="C15" s="1384"/>
      <c r="D15" s="1575">
        <f>+[19]Flujo!D15</f>
        <v>-45239341</v>
      </c>
      <c r="E15" s="1389">
        <f>+'[48]FLUJO IFRS 09_2024'!$D$17</f>
        <v>-341166</v>
      </c>
      <c r="F15" s="1389"/>
      <c r="G15" s="1389"/>
      <c r="H15" s="1380">
        <f t="shared" si="0"/>
        <v>-45580507</v>
      </c>
      <c r="I15" s="1381"/>
      <c r="J15" s="198">
        <f t="shared" si="1"/>
        <v>341166</v>
      </c>
      <c r="K15" s="199">
        <f t="shared" si="2"/>
        <v>-7.4849101612669642E-3</v>
      </c>
    </row>
    <row r="16" spans="2:11" s="1382" customFormat="1" ht="11.45" customHeight="1">
      <c r="B16" s="1386" t="s">
        <v>1051</v>
      </c>
      <c r="C16" s="1390"/>
      <c r="D16" s="1391">
        <f>SUM(D11:D15)</f>
        <v>-317288096</v>
      </c>
      <c r="E16" s="1391">
        <f>SUM(E11:E15)</f>
        <v>-1713250</v>
      </c>
      <c r="F16" s="1391"/>
      <c r="G16" s="1391"/>
      <c r="H16" s="1391">
        <f>+E16+D16</f>
        <v>-319001346</v>
      </c>
      <c r="J16" s="198"/>
      <c r="K16" s="199"/>
    </row>
    <row r="17" spans="2:11" s="1382" customFormat="1" ht="11.45" customHeight="1" outlineLevel="1">
      <c r="B17" s="1383" t="s">
        <v>1052</v>
      </c>
      <c r="C17" s="1384"/>
      <c r="D17" s="1575">
        <f>+[19]Flujo!D17</f>
        <v>0</v>
      </c>
      <c r="E17" s="1385"/>
      <c r="F17" s="1385"/>
      <c r="G17" s="1385"/>
      <c r="H17" s="1380">
        <f t="shared" si="0"/>
        <v>0</v>
      </c>
      <c r="J17" s="198">
        <f t="shared" si="1"/>
        <v>0</v>
      </c>
      <c r="K17" s="199" t="e">
        <f t="shared" si="2"/>
        <v>#DIV/0!</v>
      </c>
    </row>
    <row r="18" spans="2:11" s="1382" customFormat="1" ht="11.45" customHeight="1" outlineLevel="1">
      <c r="B18" s="1383" t="s">
        <v>1053</v>
      </c>
      <c r="C18" s="1384"/>
      <c r="D18" s="1575">
        <f>+[19]Flujo!D18</f>
        <v>0</v>
      </c>
      <c r="E18" s="1385">
        <f>+'[48]FLUJO IFRS 09_2024'!$D$20</f>
        <v>44359913</v>
      </c>
      <c r="F18" s="1385"/>
      <c r="G18" s="1385">
        <f>-E18</f>
        <v>-44359913</v>
      </c>
      <c r="H18" s="1380">
        <f t="shared" si="0"/>
        <v>0</v>
      </c>
      <c r="J18" s="198">
        <f t="shared" si="1"/>
        <v>0</v>
      </c>
      <c r="K18" s="199" t="e">
        <f t="shared" si="2"/>
        <v>#DIV/0!</v>
      </c>
    </row>
    <row r="19" spans="2:11" s="1382" customFormat="1" ht="11.45" customHeight="1">
      <c r="B19" s="1383" t="s">
        <v>1054</v>
      </c>
      <c r="C19" s="1384"/>
      <c r="D19" s="1575">
        <f>+[19]Flujo!D19</f>
        <v>-29541220</v>
      </c>
      <c r="E19" s="1389"/>
      <c r="F19" s="1389"/>
      <c r="G19" s="1389"/>
      <c r="H19" s="1380">
        <f t="shared" si="0"/>
        <v>-29541220</v>
      </c>
      <c r="I19" s="1381"/>
      <c r="J19" s="198">
        <f t="shared" si="1"/>
        <v>0</v>
      </c>
      <c r="K19" s="199">
        <f t="shared" si="2"/>
        <v>0</v>
      </c>
    </row>
    <row r="20" spans="2:11" s="1382" customFormat="1" ht="11.45" customHeight="1">
      <c r="B20" s="1383" t="s">
        <v>1055</v>
      </c>
      <c r="C20" s="1384"/>
      <c r="D20" s="1575">
        <f>+[19]Flujo!D20</f>
        <v>4747284</v>
      </c>
      <c r="E20" s="1389"/>
      <c r="F20" s="1389"/>
      <c r="G20" s="1389"/>
      <c r="H20" s="1380">
        <f t="shared" si="0"/>
        <v>4747284</v>
      </c>
      <c r="I20" s="1381"/>
      <c r="J20" s="198">
        <f t="shared" si="1"/>
        <v>0</v>
      </c>
      <c r="K20" s="199">
        <f t="shared" si="2"/>
        <v>0</v>
      </c>
    </row>
    <row r="21" spans="2:11" s="1382" customFormat="1" ht="11.45" customHeight="1">
      <c r="B21" s="1383" t="s">
        <v>2401</v>
      </c>
      <c r="C21" s="1384"/>
      <c r="D21" s="1575">
        <f>+[19]Flujo!D21</f>
        <v>-22640129</v>
      </c>
      <c r="E21" s="1389"/>
      <c r="F21" s="1389"/>
      <c r="G21" s="1389"/>
      <c r="H21" s="1380">
        <f t="shared" si="0"/>
        <v>-22640129</v>
      </c>
      <c r="I21" s="1381"/>
      <c r="J21" s="198">
        <f t="shared" si="1"/>
        <v>0</v>
      </c>
      <c r="K21" s="199">
        <f t="shared" si="2"/>
        <v>0</v>
      </c>
    </row>
    <row r="22" spans="2:11" s="1382" customFormat="1" ht="11.45" customHeight="1">
      <c r="B22" s="1383" t="s">
        <v>1057</v>
      </c>
      <c r="C22" s="1384"/>
      <c r="D22" s="1575">
        <f>+[19]Flujo!D22</f>
        <v>-15479773</v>
      </c>
      <c r="E22" s="1389">
        <f>+'[48]FLUJO IFRS 09_2024'!$D$24</f>
        <v>135766</v>
      </c>
      <c r="F22" s="1389"/>
      <c r="G22" s="1389"/>
      <c r="H22" s="1380">
        <f t="shared" si="0"/>
        <v>-15344007</v>
      </c>
      <c r="I22" s="1381"/>
      <c r="J22" s="198">
        <f t="shared" si="1"/>
        <v>-135766</v>
      </c>
      <c r="K22" s="199">
        <f t="shared" si="2"/>
        <v>8.848145077097528E-3</v>
      </c>
    </row>
    <row r="23" spans="2:11" s="1382" customFormat="1" ht="11.45" customHeight="1" thickBot="1">
      <c r="B23" s="1657" t="s">
        <v>2479</v>
      </c>
      <c r="C23" s="1384"/>
      <c r="D23" s="1575"/>
      <c r="E23" s="1389">
        <v>0</v>
      </c>
      <c r="F23" s="1389"/>
      <c r="G23" s="1389"/>
      <c r="H23" s="1380">
        <f t="shared" si="0"/>
        <v>0</v>
      </c>
      <c r="I23" s="1381"/>
      <c r="J23" s="198"/>
      <c r="K23" s="199"/>
    </row>
    <row r="24" spans="2:11" s="1382" customFormat="1" ht="11.45" customHeight="1" thickBot="1">
      <c r="B24" s="1392" t="s">
        <v>1931</v>
      </c>
      <c r="C24" s="1393"/>
      <c r="D24" s="1394">
        <f>SUM(D17:D23)</f>
        <v>-62913838</v>
      </c>
      <c r="E24" s="1394">
        <f>SUM(E17:E22)</f>
        <v>44495679</v>
      </c>
      <c r="F24" s="1394"/>
      <c r="G24" s="1394"/>
      <c r="H24" s="1394">
        <f>+E24+D24</f>
        <v>-18418159</v>
      </c>
      <c r="I24" s="1381"/>
      <c r="J24" s="202">
        <f t="shared" si="1"/>
        <v>-44495679</v>
      </c>
      <c r="K24" s="203">
        <f t="shared" si="2"/>
        <v>2.4158592072095804</v>
      </c>
    </row>
    <row r="25" spans="2:11" s="1382" customFormat="1" ht="11.45" customHeight="1">
      <c r="B25" s="1576" t="s">
        <v>1058</v>
      </c>
      <c r="C25" s="1577"/>
      <c r="D25" s="1578">
        <f>+D10+D16+D24</f>
        <v>203238467</v>
      </c>
      <c r="E25" s="1395">
        <f>+E10+E16+E24</f>
        <v>42845730</v>
      </c>
      <c r="F25" s="1858"/>
      <c r="G25" s="1858"/>
      <c r="H25" s="1395">
        <f>+E25+D25</f>
        <v>246084197</v>
      </c>
      <c r="J25" s="198">
        <f t="shared" si="1"/>
        <v>-42845730</v>
      </c>
      <c r="K25" s="199">
        <f t="shared" si="2"/>
        <v>-0.17411004250711801</v>
      </c>
    </row>
    <row r="26" spans="2:11" s="1382" customFormat="1" ht="11.45" customHeight="1" outlineLevel="1">
      <c r="B26" s="1579" t="s">
        <v>1059</v>
      </c>
      <c r="C26" s="1580"/>
      <c r="D26" s="1575">
        <f>+[19]Flujo!D26</f>
        <v>0</v>
      </c>
      <c r="E26" s="1396"/>
      <c r="F26" s="1859"/>
      <c r="G26" s="1859"/>
      <c r="H26" s="1380">
        <f t="shared" ref="H26:H67" si="3">SUM(D26:G26)</f>
        <v>0</v>
      </c>
      <c r="J26" s="198">
        <f t="shared" si="1"/>
        <v>0</v>
      </c>
      <c r="K26" s="199" t="e">
        <f t="shared" si="2"/>
        <v>#DIV/0!</v>
      </c>
    </row>
    <row r="27" spans="2:11" s="1382" customFormat="1" ht="11.45" customHeight="1" outlineLevel="1">
      <c r="B27" s="1579" t="s">
        <v>1060</v>
      </c>
      <c r="C27" s="1580"/>
      <c r="D27" s="1575">
        <f>+[19]Flujo!D27</f>
        <v>0</v>
      </c>
      <c r="E27" s="1396"/>
      <c r="F27" s="1859"/>
      <c r="G27" s="1859"/>
      <c r="H27" s="1380">
        <f t="shared" si="3"/>
        <v>0</v>
      </c>
      <c r="J27" s="198">
        <f t="shared" si="1"/>
        <v>0</v>
      </c>
      <c r="K27" s="199" t="e">
        <f t="shared" si="2"/>
        <v>#DIV/0!</v>
      </c>
    </row>
    <row r="28" spans="2:11" s="1382" customFormat="1" ht="11.45" customHeight="1" outlineLevel="1">
      <c r="B28" s="1579" t="s">
        <v>1061</v>
      </c>
      <c r="C28" s="1580"/>
      <c r="D28" s="1575">
        <f>+[19]Flujo!D28</f>
        <v>0</v>
      </c>
      <c r="E28" s="1396"/>
      <c r="F28" s="1859"/>
      <c r="G28" s="1859"/>
      <c r="H28" s="1380">
        <f t="shared" si="3"/>
        <v>0</v>
      </c>
      <c r="J28" s="198">
        <f t="shared" si="1"/>
        <v>0</v>
      </c>
      <c r="K28" s="199" t="e">
        <f t="shared" si="2"/>
        <v>#DIV/0!</v>
      </c>
    </row>
    <row r="29" spans="2:11" s="1382" customFormat="1" ht="11.45" customHeight="1" outlineLevel="1">
      <c r="B29" s="1579" t="s">
        <v>1062</v>
      </c>
      <c r="C29" s="1580"/>
      <c r="D29" s="1575">
        <f>+[19]Flujo!D29</f>
        <v>0</v>
      </c>
      <c r="E29" s="1396"/>
      <c r="F29" s="1859"/>
      <c r="G29" s="1859"/>
      <c r="H29" s="1380">
        <f t="shared" si="3"/>
        <v>0</v>
      </c>
      <c r="J29" s="198">
        <f t="shared" si="1"/>
        <v>0</v>
      </c>
      <c r="K29" s="199" t="e">
        <f t="shared" si="2"/>
        <v>#DIV/0!</v>
      </c>
    </row>
    <row r="30" spans="2:11" s="1382" customFormat="1" ht="11.45" customHeight="1" outlineLevel="1">
      <c r="B30" s="1579" t="s">
        <v>1063</v>
      </c>
      <c r="C30" s="1580"/>
      <c r="D30" s="1575">
        <f>+[19]Flujo!D30</f>
        <v>0</v>
      </c>
      <c r="E30" s="1396"/>
      <c r="F30" s="1859"/>
      <c r="G30" s="1859"/>
      <c r="H30" s="1380">
        <f t="shared" si="3"/>
        <v>0</v>
      </c>
      <c r="J30" s="198">
        <f t="shared" si="1"/>
        <v>0</v>
      </c>
      <c r="K30" s="199" t="e">
        <f t="shared" si="2"/>
        <v>#DIV/0!</v>
      </c>
    </row>
    <row r="31" spans="2:11" s="1382" customFormat="1" ht="11.45" customHeight="1" outlineLevel="1">
      <c r="B31" s="1579" t="s">
        <v>1064</v>
      </c>
      <c r="C31" s="1580"/>
      <c r="D31" s="1575">
        <f>+[19]Flujo!D31</f>
        <v>0</v>
      </c>
      <c r="E31" s="1396"/>
      <c r="F31" s="1859"/>
      <c r="G31" s="1859"/>
      <c r="H31" s="1380">
        <f t="shared" si="3"/>
        <v>0</v>
      </c>
      <c r="J31" s="198">
        <f t="shared" si="1"/>
        <v>0</v>
      </c>
      <c r="K31" s="199" t="e">
        <f t="shared" si="2"/>
        <v>#DIV/0!</v>
      </c>
    </row>
    <row r="32" spans="2:11" s="1382" customFormat="1" ht="11.45" customHeight="1" outlineLevel="1">
      <c r="B32" s="1579" t="s">
        <v>1065</v>
      </c>
      <c r="C32" s="1580"/>
      <c r="D32" s="1575"/>
      <c r="E32" s="1396"/>
      <c r="F32" s="1859"/>
      <c r="G32" s="1859"/>
      <c r="H32" s="1380">
        <f t="shared" si="3"/>
        <v>0</v>
      </c>
      <c r="J32" s="198">
        <f t="shared" si="1"/>
        <v>0</v>
      </c>
      <c r="K32" s="199" t="e">
        <f t="shared" si="2"/>
        <v>#DIV/0!</v>
      </c>
    </row>
    <row r="33" spans="2:11" s="1382" customFormat="1" ht="11.45" customHeight="1" outlineLevel="1">
      <c r="B33" s="1579" t="s">
        <v>1066</v>
      </c>
      <c r="C33" s="1580"/>
      <c r="D33" s="1575"/>
      <c r="E33" s="1396"/>
      <c r="F33" s="1859"/>
      <c r="G33" s="1859"/>
      <c r="H33" s="1380">
        <f t="shared" si="3"/>
        <v>0</v>
      </c>
      <c r="J33" s="198">
        <f t="shared" si="1"/>
        <v>0</v>
      </c>
      <c r="K33" s="199" t="e">
        <f t="shared" si="2"/>
        <v>#DIV/0!</v>
      </c>
    </row>
    <row r="34" spans="2:11" s="1382" customFormat="1" ht="11.45" customHeight="1">
      <c r="B34" s="1573" t="s">
        <v>1067</v>
      </c>
      <c r="C34" s="1574"/>
      <c r="D34" s="1575">
        <f>+[19]Flujo!D32</f>
        <v>4056384</v>
      </c>
      <c r="E34" s="1397"/>
      <c r="F34" s="1397"/>
      <c r="G34" s="1397"/>
      <c r="H34" s="1380">
        <f t="shared" si="3"/>
        <v>4056384</v>
      </c>
      <c r="J34" s="198">
        <f t="shared" si="1"/>
        <v>0</v>
      </c>
      <c r="K34" s="199">
        <f t="shared" si="2"/>
        <v>0</v>
      </c>
    </row>
    <row r="35" spans="2:11" s="1382" customFormat="1" ht="11.45" customHeight="1">
      <c r="B35" s="1383" t="s">
        <v>1068</v>
      </c>
      <c r="C35" s="1384"/>
      <c r="D35" s="1575">
        <f>+[19]Flujo!D33</f>
        <v>-142673331</v>
      </c>
      <c r="E35" s="1389"/>
      <c r="F35" s="1389"/>
      <c r="G35" s="1389"/>
      <c r="H35" s="1380">
        <f t="shared" si="3"/>
        <v>-142673331</v>
      </c>
      <c r="J35" s="198">
        <f t="shared" si="1"/>
        <v>0</v>
      </c>
      <c r="K35" s="199">
        <f t="shared" si="2"/>
        <v>0</v>
      </c>
    </row>
    <row r="36" spans="2:11" s="1382" customFormat="1" ht="11.45" hidden="1" customHeight="1">
      <c r="B36" s="1383" t="s">
        <v>1069</v>
      </c>
      <c r="C36" s="1384"/>
      <c r="D36" s="1575">
        <f>+[19]Flujo!D34</f>
        <v>0</v>
      </c>
      <c r="E36" s="1389"/>
      <c r="F36" s="1389"/>
      <c r="G36" s="1389"/>
      <c r="H36" s="1380">
        <f t="shared" si="3"/>
        <v>0</v>
      </c>
      <c r="J36" s="198">
        <f t="shared" si="1"/>
        <v>0</v>
      </c>
      <c r="K36" s="199" t="e">
        <f t="shared" si="2"/>
        <v>#DIV/0!</v>
      </c>
    </row>
    <row r="37" spans="2:11" s="1382" customFormat="1" ht="11.45" customHeight="1">
      <c r="B37" s="1383" t="s">
        <v>1070</v>
      </c>
      <c r="C37" s="1384"/>
      <c r="D37" s="1575">
        <f>+[19]Flujo!D35</f>
        <v>-2856262</v>
      </c>
      <c r="E37" s="1389"/>
      <c r="F37" s="1389"/>
      <c r="G37" s="1389"/>
      <c r="H37" s="1380">
        <f t="shared" si="3"/>
        <v>-2856262</v>
      </c>
      <c r="J37" s="198">
        <f t="shared" si="1"/>
        <v>0</v>
      </c>
      <c r="K37" s="199">
        <f t="shared" si="2"/>
        <v>0</v>
      </c>
    </row>
    <row r="38" spans="2:11" s="1382" customFormat="1" ht="11.45" customHeight="1" outlineLevel="1">
      <c r="B38" s="1383" t="s">
        <v>1071</v>
      </c>
      <c r="C38" s="1384"/>
      <c r="D38" s="1575">
        <f>+[19]Flujo!D36</f>
        <v>0</v>
      </c>
      <c r="E38" s="1398"/>
      <c r="F38" s="1398"/>
      <c r="G38" s="1398"/>
      <c r="H38" s="1380">
        <f t="shared" si="3"/>
        <v>0</v>
      </c>
      <c r="J38" s="198">
        <f t="shared" si="1"/>
        <v>0</v>
      </c>
      <c r="K38" s="199" t="e">
        <f t="shared" si="2"/>
        <v>#DIV/0!</v>
      </c>
    </row>
    <row r="39" spans="2:11" s="1382" customFormat="1" ht="11.45" customHeight="1" outlineLevel="1">
      <c r="B39" s="1383" t="s">
        <v>1072</v>
      </c>
      <c r="C39" s="1384"/>
      <c r="D39" s="1575">
        <f>+[19]Flujo!D37</f>
        <v>0</v>
      </c>
      <c r="E39" s="1398"/>
      <c r="F39" s="1398"/>
      <c r="G39" s="1398"/>
      <c r="H39" s="1380">
        <f t="shared" si="3"/>
        <v>0</v>
      </c>
      <c r="J39" s="198">
        <f t="shared" si="1"/>
        <v>0</v>
      </c>
      <c r="K39" s="199" t="e">
        <f t="shared" si="2"/>
        <v>#DIV/0!</v>
      </c>
    </row>
    <row r="40" spans="2:11" s="1382" customFormat="1" ht="11.45" customHeight="1" outlineLevel="1">
      <c r="B40" s="1383" t="s">
        <v>1073</v>
      </c>
      <c r="C40" s="1384"/>
      <c r="D40" s="1575">
        <f>+[19]Flujo!D38</f>
        <v>0</v>
      </c>
      <c r="E40" s="1398"/>
      <c r="F40" s="1398"/>
      <c r="G40" s="1398"/>
      <c r="H40" s="1380">
        <f t="shared" si="3"/>
        <v>0</v>
      </c>
      <c r="J40" s="198">
        <f t="shared" si="1"/>
        <v>0</v>
      </c>
      <c r="K40" s="199" t="e">
        <f t="shared" si="2"/>
        <v>#DIV/0!</v>
      </c>
    </row>
    <row r="41" spans="2:11" s="1382" customFormat="1" ht="11.45" customHeight="1" outlineLevel="1">
      <c r="B41" s="1383" t="s">
        <v>1074</v>
      </c>
      <c r="C41" s="1384"/>
      <c r="D41" s="1575">
        <f>+[19]Flujo!D39</f>
        <v>0</v>
      </c>
      <c r="E41" s="1398"/>
      <c r="F41" s="1398"/>
      <c r="G41" s="1398"/>
      <c r="H41" s="1380">
        <f t="shared" si="3"/>
        <v>0</v>
      </c>
      <c r="J41" s="198">
        <f t="shared" si="1"/>
        <v>0</v>
      </c>
      <c r="K41" s="199" t="e">
        <f t="shared" si="2"/>
        <v>#DIV/0!</v>
      </c>
    </row>
    <row r="42" spans="2:11" s="1382" customFormat="1" ht="11.45" customHeight="1" outlineLevel="1">
      <c r="B42" s="1383" t="s">
        <v>1075</v>
      </c>
      <c r="C42" s="1384"/>
      <c r="D42" s="1575">
        <f>+[19]Flujo!D40</f>
        <v>0</v>
      </c>
      <c r="E42" s="1398"/>
      <c r="F42" s="1398"/>
      <c r="G42" s="1398"/>
      <c r="H42" s="1380">
        <f t="shared" si="3"/>
        <v>0</v>
      </c>
      <c r="J42" s="198">
        <f t="shared" si="1"/>
        <v>0</v>
      </c>
      <c r="K42" s="199" t="e">
        <f t="shared" si="2"/>
        <v>#DIV/0!</v>
      </c>
    </row>
    <row r="43" spans="2:11" s="1382" customFormat="1" ht="11.45" customHeight="1" outlineLevel="1">
      <c r="B43" s="1383" t="s">
        <v>1076</v>
      </c>
      <c r="C43" s="1384"/>
      <c r="D43" s="1575">
        <f>+[19]Flujo!D41</f>
        <v>0</v>
      </c>
      <c r="E43" s="1398"/>
      <c r="F43" s="1398"/>
      <c r="G43" s="1398"/>
      <c r="H43" s="1380">
        <f t="shared" si="3"/>
        <v>0</v>
      </c>
      <c r="J43" s="198">
        <f t="shared" si="1"/>
        <v>0</v>
      </c>
      <c r="K43" s="199" t="e">
        <f t="shared" si="2"/>
        <v>#DIV/0!</v>
      </c>
    </row>
    <row r="44" spans="2:11" s="1382" customFormat="1" ht="11.45" customHeight="1" outlineLevel="1">
      <c r="B44" s="1383" t="s">
        <v>1077</v>
      </c>
      <c r="C44" s="1384"/>
      <c r="D44" s="1575">
        <f>+[19]Flujo!D42</f>
        <v>0</v>
      </c>
      <c r="E44" s="1398"/>
      <c r="F44" s="1398"/>
      <c r="G44" s="1398"/>
      <c r="H44" s="1380">
        <f t="shared" si="3"/>
        <v>0</v>
      </c>
      <c r="J44" s="198">
        <f t="shared" si="1"/>
        <v>0</v>
      </c>
      <c r="K44" s="199" t="e">
        <f t="shared" si="2"/>
        <v>#DIV/0!</v>
      </c>
    </row>
    <row r="45" spans="2:11" s="1382" customFormat="1" ht="11.45" customHeight="1" outlineLevel="1">
      <c r="B45" s="1383" t="s">
        <v>1078</v>
      </c>
      <c r="C45" s="1384"/>
      <c r="D45" s="1575">
        <f>+[19]Flujo!D43</f>
        <v>0</v>
      </c>
      <c r="E45" s="1398"/>
      <c r="F45" s="1398"/>
      <c r="G45" s="1398"/>
      <c r="H45" s="1380">
        <f t="shared" si="3"/>
        <v>0</v>
      </c>
      <c r="J45" s="198">
        <f t="shared" si="1"/>
        <v>0</v>
      </c>
      <c r="K45" s="199" t="e">
        <f t="shared" si="2"/>
        <v>#DIV/0!</v>
      </c>
    </row>
    <row r="46" spans="2:11" s="1382" customFormat="1" ht="11.45" customHeight="1" outlineLevel="1">
      <c r="B46" s="1383" t="s">
        <v>1053</v>
      </c>
      <c r="C46" s="1384"/>
      <c r="D46" s="1575">
        <f>+[19]Flujo!D44</f>
        <v>0</v>
      </c>
      <c r="E46" s="1385">
        <v>0</v>
      </c>
      <c r="F46" s="1385"/>
      <c r="G46" s="1385">
        <f>-E46</f>
        <v>0</v>
      </c>
      <c r="H46" s="1380">
        <f t="shared" si="3"/>
        <v>0</v>
      </c>
      <c r="I46" s="1382">
        <f>+'[25]N6 Transacciones EERR'!$H$24</f>
        <v>45216696</v>
      </c>
      <c r="J46" s="198">
        <f t="shared" si="1"/>
        <v>0</v>
      </c>
      <c r="K46" s="199" t="e">
        <f t="shared" si="2"/>
        <v>#DIV/0!</v>
      </c>
    </row>
    <row r="47" spans="2:11" s="1382" customFormat="1" ht="11.45" customHeight="1" outlineLevel="1">
      <c r="B47" s="1383" t="s">
        <v>1055</v>
      </c>
      <c r="C47" s="1384"/>
      <c r="D47" s="1575">
        <f>+[19]Flujo!D45</f>
        <v>0</v>
      </c>
      <c r="E47" s="1398"/>
      <c r="F47" s="1398"/>
      <c r="G47" s="1398"/>
      <c r="H47" s="1380">
        <f t="shared" si="3"/>
        <v>0</v>
      </c>
      <c r="J47" s="198">
        <f t="shared" si="1"/>
        <v>0</v>
      </c>
      <c r="K47" s="199" t="e">
        <f t="shared" si="2"/>
        <v>#DIV/0!</v>
      </c>
    </row>
    <row r="48" spans="2:11" s="1382" customFormat="1" ht="11.45" customHeight="1" outlineLevel="1" thickBot="1">
      <c r="B48" s="1383" t="s">
        <v>1079</v>
      </c>
      <c r="C48" s="1384"/>
      <c r="D48" s="1575">
        <f>+[19]Flujo!D46</f>
        <v>0</v>
      </c>
      <c r="E48" s="1398">
        <v>0</v>
      </c>
      <c r="F48" s="1398"/>
      <c r="G48" s="1398"/>
      <c r="H48" s="1380">
        <f t="shared" si="3"/>
        <v>0</v>
      </c>
      <c r="J48" s="198">
        <f t="shared" si="1"/>
        <v>0</v>
      </c>
      <c r="K48" s="199" t="e">
        <f t="shared" si="2"/>
        <v>#DIV/0!</v>
      </c>
    </row>
    <row r="49" spans="2:12" s="1382" customFormat="1" ht="11.45" customHeight="1" thickBot="1">
      <c r="B49" s="1392" t="s">
        <v>1057</v>
      </c>
      <c r="C49" s="1393"/>
      <c r="D49" s="1575">
        <f>+[19]Flujo!D47</f>
        <v>0</v>
      </c>
      <c r="E49" s="1389">
        <v>0</v>
      </c>
      <c r="F49" s="1389"/>
      <c r="G49" s="1389"/>
      <c r="H49" s="1380">
        <f t="shared" si="3"/>
        <v>0</v>
      </c>
      <c r="J49" s="202">
        <f t="shared" si="1"/>
        <v>0</v>
      </c>
      <c r="K49" s="203" t="e">
        <f t="shared" si="2"/>
        <v>#DIV/0!</v>
      </c>
    </row>
    <row r="50" spans="2:12" s="1382" customFormat="1" ht="11.45" customHeight="1">
      <c r="B50" s="1657" t="s">
        <v>2478</v>
      </c>
      <c r="C50" s="1393"/>
      <c r="D50" s="1575"/>
      <c r="E50" s="1389"/>
      <c r="F50" s="1389"/>
      <c r="G50" s="1389"/>
      <c r="H50" s="1380">
        <f t="shared" si="3"/>
        <v>0</v>
      </c>
      <c r="J50" s="1655"/>
      <c r="K50" s="1656"/>
    </row>
    <row r="51" spans="2:12" s="1382" customFormat="1" ht="11.45" customHeight="1" thickBot="1">
      <c r="B51" s="1576" t="s">
        <v>1080</v>
      </c>
      <c r="C51" s="1577"/>
      <c r="D51" s="1581">
        <f>+SUM(D26:D50)</f>
        <v>-141473209</v>
      </c>
      <c r="E51" s="1399">
        <f>+SUM(E26:E49)</f>
        <v>0</v>
      </c>
      <c r="F51" s="1581"/>
      <c r="G51" s="1581"/>
      <c r="H51" s="1399">
        <f>+E51+D51</f>
        <v>-141473209</v>
      </c>
      <c r="J51" s="198">
        <f t="shared" si="1"/>
        <v>0</v>
      </c>
      <c r="K51" s="199">
        <f t="shared" si="2"/>
        <v>0</v>
      </c>
    </row>
    <row r="52" spans="2:12" s="1382" customFormat="1" ht="11.45" customHeight="1" outlineLevel="1" thickBot="1">
      <c r="B52" s="1579" t="s">
        <v>1081</v>
      </c>
      <c r="C52" s="1580"/>
      <c r="D52" s="1575"/>
      <c r="E52" s="1400"/>
      <c r="F52" s="1860"/>
      <c r="G52" s="1860"/>
      <c r="H52" s="1380">
        <f t="shared" si="3"/>
        <v>0</v>
      </c>
      <c r="J52" s="202">
        <f t="shared" si="1"/>
        <v>0</v>
      </c>
      <c r="K52" s="203" t="e">
        <f t="shared" si="2"/>
        <v>#DIV/0!</v>
      </c>
    </row>
    <row r="53" spans="2:12" s="1382" customFormat="1" ht="11.45" customHeight="1" outlineLevel="1">
      <c r="B53" s="1579" t="s">
        <v>1082</v>
      </c>
      <c r="C53" s="1580"/>
      <c r="D53" s="1575">
        <f>+'[47]Andinas (C)'!D54</f>
        <v>0</v>
      </c>
      <c r="E53" s="1400"/>
      <c r="F53" s="1860"/>
      <c r="G53" s="1860"/>
      <c r="H53" s="1380">
        <f t="shared" si="3"/>
        <v>0</v>
      </c>
      <c r="J53" s="198">
        <f t="shared" si="1"/>
        <v>0</v>
      </c>
      <c r="K53" s="199" t="e">
        <f t="shared" si="2"/>
        <v>#DIV/0!</v>
      </c>
    </row>
    <row r="54" spans="2:12" s="1382" customFormat="1" ht="11.45" customHeight="1" outlineLevel="1">
      <c r="B54" s="1579" t="s">
        <v>1083</v>
      </c>
      <c r="C54" s="1580"/>
      <c r="D54" s="1575">
        <f>+'[47]Andinas (C)'!D55</f>
        <v>0</v>
      </c>
      <c r="E54" s="1400"/>
      <c r="F54" s="1860"/>
      <c r="G54" s="1860"/>
      <c r="H54" s="1380">
        <f t="shared" si="3"/>
        <v>0</v>
      </c>
      <c r="J54" s="198">
        <f t="shared" si="1"/>
        <v>0</v>
      </c>
      <c r="K54" s="199" t="e">
        <f t="shared" si="2"/>
        <v>#DIV/0!</v>
      </c>
    </row>
    <row r="55" spans="2:12" s="1382" customFormat="1" ht="11.45" customHeight="1" outlineLevel="1">
      <c r="B55" s="1579" t="s">
        <v>1084</v>
      </c>
      <c r="C55" s="1580"/>
      <c r="D55" s="1575">
        <f>+'[47]Andinas (C)'!D56</f>
        <v>0</v>
      </c>
      <c r="E55" s="1400"/>
      <c r="F55" s="1860"/>
      <c r="G55" s="1860"/>
      <c r="H55" s="1380">
        <f t="shared" si="3"/>
        <v>0</v>
      </c>
      <c r="J55" s="198">
        <f t="shared" si="1"/>
        <v>0</v>
      </c>
      <c r="K55" s="199" t="e">
        <f t="shared" si="2"/>
        <v>#DIV/0!</v>
      </c>
    </row>
    <row r="56" spans="2:12" s="1382" customFormat="1" ht="11.45" customHeight="1">
      <c r="B56" s="1573" t="s">
        <v>1085</v>
      </c>
      <c r="C56" s="1574"/>
      <c r="D56" s="2063">
        <f>+[19]Flujo!$D$53</f>
        <v>141124217</v>
      </c>
      <c r="E56" s="1389"/>
      <c r="F56" s="1389"/>
      <c r="G56" s="1389"/>
      <c r="H56" s="1380">
        <f t="shared" si="3"/>
        <v>141124217</v>
      </c>
      <c r="J56" s="198">
        <f t="shared" si="1"/>
        <v>0</v>
      </c>
      <c r="K56" s="199">
        <f t="shared" si="2"/>
        <v>0</v>
      </c>
      <c r="L56" s="1382" t="s">
        <v>2402</v>
      </c>
    </row>
    <row r="57" spans="2:12" s="1382" customFormat="1" ht="11.45" customHeight="1">
      <c r="B57" s="1392" t="s">
        <v>1086</v>
      </c>
      <c r="C57" s="1393"/>
      <c r="D57" s="2063">
        <v>0</v>
      </c>
      <c r="E57" s="1389"/>
      <c r="F57" s="1389"/>
      <c r="G57" s="1389"/>
      <c r="H57" s="1380">
        <f t="shared" si="3"/>
        <v>0</v>
      </c>
      <c r="J57" s="200">
        <f t="shared" si="1"/>
        <v>0</v>
      </c>
      <c r="K57" s="201" t="e">
        <f t="shared" si="2"/>
        <v>#DIV/0!</v>
      </c>
    </row>
    <row r="58" spans="2:12" s="1382" customFormat="1" ht="11.45" customHeight="1">
      <c r="B58" s="1582" t="s">
        <v>1087</v>
      </c>
      <c r="C58" s="1583"/>
      <c r="D58" s="1584">
        <f>+SUM(D52:D57)</f>
        <v>141124217</v>
      </c>
      <c r="E58" s="1401">
        <f>+SUM(E52:E57)</f>
        <v>0</v>
      </c>
      <c r="F58" s="1861"/>
      <c r="G58" s="1861"/>
      <c r="H58" s="1401">
        <f>+E58+D58</f>
        <v>141124217</v>
      </c>
      <c r="J58" s="198">
        <f t="shared" si="1"/>
        <v>0</v>
      </c>
      <c r="K58" s="199">
        <f t="shared" si="2"/>
        <v>0</v>
      </c>
    </row>
    <row r="59" spans="2:12" s="1382" customFormat="1" ht="11.45" customHeight="1">
      <c r="B59" s="1383" t="s">
        <v>1088</v>
      </c>
      <c r="C59" s="1384"/>
      <c r="D59" s="1389">
        <v>0</v>
      </c>
      <c r="E59" s="1389"/>
      <c r="F59" s="1389"/>
      <c r="G59" s="1389"/>
      <c r="H59" s="1380">
        <f t="shared" si="3"/>
        <v>0</v>
      </c>
      <c r="J59" s="198">
        <f t="shared" si="1"/>
        <v>0</v>
      </c>
      <c r="K59" s="199" t="e">
        <f t="shared" si="2"/>
        <v>#DIV/0!</v>
      </c>
    </row>
    <row r="60" spans="2:12" s="1382" customFormat="1" ht="11.45" customHeight="1">
      <c r="B60" s="1383" t="s">
        <v>1089</v>
      </c>
      <c r="C60" s="1384"/>
      <c r="D60" s="2341">
        <f>+[19]Flujo!$D$57</f>
        <v>-145472405</v>
      </c>
      <c r="E60" s="1389"/>
      <c r="F60" s="1389"/>
      <c r="G60" s="1389"/>
      <c r="H60" s="1380">
        <f t="shared" si="3"/>
        <v>-145472405</v>
      </c>
      <c r="J60" s="198">
        <f t="shared" si="1"/>
        <v>0</v>
      </c>
      <c r="K60" s="199">
        <f t="shared" si="2"/>
        <v>0</v>
      </c>
    </row>
    <row r="61" spans="2:12" s="1382" customFormat="1" ht="11.45" customHeight="1" outlineLevel="2">
      <c r="B61" s="1383" t="s">
        <v>1090</v>
      </c>
      <c r="C61" s="1384"/>
      <c r="D61" s="2341">
        <f>+[50]Flujo!D58</f>
        <v>0</v>
      </c>
      <c r="E61" s="1389"/>
      <c r="F61" s="1389"/>
      <c r="G61" s="1389"/>
      <c r="H61" s="1380">
        <f t="shared" si="3"/>
        <v>0</v>
      </c>
      <c r="J61" s="198">
        <f t="shared" si="1"/>
        <v>0</v>
      </c>
      <c r="K61" s="199" t="e">
        <f t="shared" si="2"/>
        <v>#DIV/0!</v>
      </c>
    </row>
    <row r="62" spans="2:12" s="1382" customFormat="1" ht="11.45" customHeight="1" outlineLevel="2">
      <c r="B62" s="1383" t="s">
        <v>1091</v>
      </c>
      <c r="C62" s="1384"/>
      <c r="D62" s="2341">
        <f>+[50]Flujo!D59</f>
        <v>0</v>
      </c>
      <c r="E62" s="1389"/>
      <c r="F62" s="1389"/>
      <c r="G62" s="1389"/>
      <c r="H62" s="1380">
        <f t="shared" si="3"/>
        <v>0</v>
      </c>
      <c r="J62" s="198">
        <f t="shared" si="1"/>
        <v>0</v>
      </c>
      <c r="K62" s="199" t="e">
        <f t="shared" si="2"/>
        <v>#DIV/0!</v>
      </c>
    </row>
    <row r="63" spans="2:12" s="1382" customFormat="1" ht="11.45" customHeight="1" outlineLevel="2">
      <c r="B63" s="1383" t="s">
        <v>1073</v>
      </c>
      <c r="C63" s="1384"/>
      <c r="D63" s="2341">
        <f>+[50]Flujo!D60</f>
        <v>0</v>
      </c>
      <c r="E63" s="1389"/>
      <c r="F63" s="1389"/>
      <c r="G63" s="1389"/>
      <c r="H63" s="1380">
        <f t="shared" si="3"/>
        <v>0</v>
      </c>
      <c r="J63" s="198">
        <f t="shared" si="1"/>
        <v>0</v>
      </c>
      <c r="K63" s="199" t="e">
        <f t="shared" si="2"/>
        <v>#DIV/0!</v>
      </c>
    </row>
    <row r="64" spans="2:12" s="1382" customFormat="1" ht="11.45" customHeight="1">
      <c r="B64" s="1392" t="s">
        <v>1052</v>
      </c>
      <c r="C64" s="1393"/>
      <c r="D64" s="2341">
        <f>+[19]Flujo!$D$61</f>
        <v>-90100417</v>
      </c>
      <c r="E64" s="1402">
        <f>+'[48]FLUJO IFRS 09_2024'!$D$67</f>
        <v>-42862000</v>
      </c>
      <c r="F64" s="1402"/>
      <c r="G64" s="1402">
        <f>-G18</f>
        <v>44359913</v>
      </c>
      <c r="H64" s="1380">
        <f t="shared" si="3"/>
        <v>-88602504</v>
      </c>
      <c r="I64" s="1382">
        <f>+'Cambio Patrimonio'!P9</f>
        <v>-87040119</v>
      </c>
      <c r="J64" s="198">
        <f t="shared" si="1"/>
        <v>-1497913</v>
      </c>
      <c r="K64" s="199">
        <f t="shared" si="2"/>
        <v>1.6905989474067233E-2</v>
      </c>
    </row>
    <row r="65" spans="2:11" s="1382" customFormat="1" ht="11.45" customHeight="1" outlineLevel="1">
      <c r="B65" s="1579" t="s">
        <v>1054</v>
      </c>
      <c r="C65" s="1580"/>
      <c r="D65" s="1575">
        <f>+'[47]Andinas (C)'!D66</f>
        <v>0</v>
      </c>
      <c r="E65" s="1396"/>
      <c r="F65" s="1859"/>
      <c r="G65" s="1859"/>
      <c r="H65" s="1380">
        <f t="shared" si="3"/>
        <v>0</v>
      </c>
      <c r="I65" s="1869">
        <f>+I64-H64</f>
        <v>1562385</v>
      </c>
      <c r="J65" s="198">
        <f t="shared" si="1"/>
        <v>0</v>
      </c>
      <c r="K65" s="199" t="e">
        <f t="shared" si="2"/>
        <v>#DIV/0!</v>
      </c>
    </row>
    <row r="66" spans="2:11" s="1382" customFormat="1" ht="11.45" customHeight="1" outlineLevel="1" thickBot="1">
      <c r="B66" s="1579" t="s">
        <v>1079</v>
      </c>
      <c r="C66" s="1580"/>
      <c r="D66" s="1575">
        <f>+'[47]Andinas (C)'!D67</f>
        <v>0</v>
      </c>
      <c r="E66" s="1396"/>
      <c r="F66" s="1859"/>
      <c r="G66" s="1859"/>
      <c r="H66" s="1380">
        <f t="shared" si="3"/>
        <v>0</v>
      </c>
      <c r="J66" s="198">
        <f t="shared" si="1"/>
        <v>0</v>
      </c>
      <c r="K66" s="199" t="e">
        <f t="shared" si="2"/>
        <v>#DIV/0!</v>
      </c>
    </row>
    <row r="67" spans="2:11" s="1382" customFormat="1" ht="11.45" customHeight="1" outlineLevel="1" thickBot="1">
      <c r="B67" s="1579" t="s">
        <v>1057</v>
      </c>
      <c r="C67" s="1580"/>
      <c r="D67" s="2341">
        <f>+[19]Flujo!$D$64</f>
        <v>-1598321</v>
      </c>
      <c r="E67" s="1396"/>
      <c r="F67" s="1859"/>
      <c r="G67" s="1859"/>
      <c r="H67" s="1380">
        <f t="shared" si="3"/>
        <v>-1598321</v>
      </c>
      <c r="J67" s="202">
        <f t="shared" si="1"/>
        <v>0</v>
      </c>
      <c r="K67" s="203">
        <f t="shared" si="2"/>
        <v>0</v>
      </c>
    </row>
    <row r="68" spans="2:11" s="1382" customFormat="1" ht="11.45" customHeight="1">
      <c r="B68" s="1576" t="s">
        <v>1092</v>
      </c>
      <c r="C68" s="1577"/>
      <c r="D68" s="1581">
        <f>+SUM(D58:D67)</f>
        <v>-96046926</v>
      </c>
      <c r="E68" s="1399">
        <f>+SUM(E58:E67)</f>
        <v>-42862000</v>
      </c>
      <c r="F68" s="1581"/>
      <c r="G68" s="1581"/>
      <c r="H68" s="1399">
        <f>+E68+D68</f>
        <v>-138908926</v>
      </c>
      <c r="I68" s="1382">
        <v>341165603</v>
      </c>
      <c r="J68" s="198">
        <f t="shared" si="1"/>
        <v>42862000</v>
      </c>
      <c r="K68" s="199">
        <f t="shared" si="2"/>
        <v>-0.30856188464087614</v>
      </c>
    </row>
    <row r="69" spans="2:11" s="1382" customFormat="1" ht="11.45" customHeight="1" thickBot="1">
      <c r="B69" s="1585" t="s">
        <v>1093</v>
      </c>
      <c r="C69" s="1577"/>
      <c r="D69" s="1581">
        <f>+D25+D51+D68</f>
        <v>-34281668</v>
      </c>
      <c r="E69" s="1399">
        <f>+E25+E51+E68</f>
        <v>-16270</v>
      </c>
      <c r="F69" s="1581"/>
      <c r="G69" s="1581"/>
      <c r="H69" s="1399">
        <f>+E69+D69</f>
        <v>-34297938</v>
      </c>
      <c r="J69" s="198">
        <f t="shared" si="1"/>
        <v>16270</v>
      </c>
      <c r="K69" s="199">
        <f t="shared" si="2"/>
        <v>-4.7437254099648787E-4</v>
      </c>
    </row>
    <row r="70" spans="2:11" s="1382" customFormat="1" ht="11.45" customHeight="1" thickBot="1">
      <c r="B70" s="1586" t="s">
        <v>1094</v>
      </c>
      <c r="C70" s="1587"/>
      <c r="D70" s="1588"/>
      <c r="E70" s="1403"/>
      <c r="F70" s="1862"/>
      <c r="G70" s="1862"/>
      <c r="H70" s="1403">
        <f>+E70+D70</f>
        <v>0</v>
      </c>
      <c r="J70" s="198">
        <f t="shared" si="1"/>
        <v>0</v>
      </c>
      <c r="K70" s="199" t="e">
        <f t="shared" si="2"/>
        <v>#DIV/0!</v>
      </c>
    </row>
    <row r="71" spans="2:11" s="1382" customFormat="1" ht="11.45" customHeight="1" thickBot="1">
      <c r="B71" s="1579" t="s">
        <v>1094</v>
      </c>
      <c r="C71" s="1580"/>
      <c r="D71" s="1575">
        <f>+'[47]Andinas (C)'!D72</f>
        <v>0</v>
      </c>
      <c r="E71" s="1389"/>
      <c r="F71" s="1389"/>
      <c r="G71" s="1389"/>
      <c r="H71" s="1389">
        <f>+E71+D71</f>
        <v>0</v>
      </c>
      <c r="J71" s="204">
        <f>+D71-H71</f>
        <v>0</v>
      </c>
      <c r="K71" s="205" t="e">
        <f>+J71/H71</f>
        <v>#DIV/0!</v>
      </c>
    </row>
    <row r="72" spans="2:11" s="1382" customFormat="1" ht="11.45" customHeight="1">
      <c r="B72" s="1657" t="s">
        <v>1094</v>
      </c>
      <c r="C72" s="1658"/>
      <c r="D72" s="1575">
        <f>+'[47]Andinas (C)'!D73</f>
        <v>0</v>
      </c>
      <c r="E72" s="1389"/>
      <c r="F72" s="1389"/>
      <c r="G72" s="1389"/>
      <c r="H72" s="1389"/>
      <c r="J72" s="237"/>
      <c r="K72" s="238"/>
    </row>
    <row r="73" spans="2:11" s="1382" customFormat="1" ht="11.45" customHeight="1" thickBot="1">
      <c r="B73" s="1576" t="s">
        <v>1095</v>
      </c>
      <c r="C73" s="1577"/>
      <c r="D73" s="1581">
        <f>+D69+D71</f>
        <v>-34281668</v>
      </c>
      <c r="E73" s="1399">
        <f>+E69+E71</f>
        <v>-16270</v>
      </c>
      <c r="F73" s="1581"/>
      <c r="G73" s="1581"/>
      <c r="H73" s="1399">
        <f>+E73+D73</f>
        <v>-34297938</v>
      </c>
      <c r="J73" s="198">
        <f>+D73-H73</f>
        <v>16270</v>
      </c>
      <c r="K73" s="199">
        <f>+J73/H73</f>
        <v>-4.7437254099648787E-4</v>
      </c>
    </row>
    <row r="74" spans="2:11" s="1382" customFormat="1" ht="11.45" customHeight="1" thickBot="1">
      <c r="B74" s="1579" t="s">
        <v>1096</v>
      </c>
      <c r="C74" s="1580"/>
      <c r="D74" s="1897">
        <f>+[19]Flujo!$D$70</f>
        <v>109156681</v>
      </c>
      <c r="E74" s="1404">
        <f>+'[48]FLUJO IFRS 09_2024'!$D$76</f>
        <v>1638729</v>
      </c>
      <c r="F74" s="1863"/>
      <c r="G74" s="1863"/>
      <c r="H74" s="1380">
        <f>SUM(D74:G74)</f>
        <v>110795410</v>
      </c>
      <c r="J74" s="206">
        <f>+D74-H74</f>
        <v>-1638729</v>
      </c>
      <c r="K74" s="207">
        <f>+J74/H74</f>
        <v>-1.4790585638881611E-2</v>
      </c>
    </row>
    <row r="75" spans="2:11" s="1382" customFormat="1" ht="11.45" customHeight="1" thickTop="1">
      <c r="B75" s="1576" t="s">
        <v>1097</v>
      </c>
      <c r="C75" s="1577">
        <v>4</v>
      </c>
      <c r="D75" s="1578">
        <f>+D69+D74</f>
        <v>74875013</v>
      </c>
      <c r="E75" s="1395">
        <f>+E69+E74</f>
        <v>1622459</v>
      </c>
      <c r="F75" s="1858"/>
      <c r="G75" s="1858"/>
      <c r="H75" s="1395">
        <f>+E75+D75</f>
        <v>76497472</v>
      </c>
      <c r="J75" s="208"/>
      <c r="K75" s="208"/>
    </row>
    <row r="76" spans="2:11" ht="11.45" customHeight="1">
      <c r="D76" s="1405"/>
      <c r="E76" s="1405"/>
      <c r="F76" s="1405"/>
      <c r="G76" s="1405"/>
      <c r="H76" s="1405"/>
      <c r="I76" s="1870">
        <f>+H64-'[51]Cambio Patrimonio'!$G$9</f>
        <v>-63830</v>
      </c>
      <c r="J76" s="208"/>
      <c r="K76" s="208"/>
    </row>
    <row r="77" spans="2:11" ht="11.45" customHeight="1">
      <c r="D77" s="1081">
        <f>+D75-[19]Flujo!$D$71</f>
        <v>0</v>
      </c>
      <c r="E77" s="1081">
        <f>+E75-'[48]FLUJO IFRS 09_2024'!$D$77</f>
        <v>0</v>
      </c>
      <c r="F77" s="1081"/>
      <c r="G77" s="1081"/>
      <c r="H77" s="1081">
        <f>+H75-Activo!D5</f>
        <v>-2</v>
      </c>
      <c r="J77" s="208"/>
      <c r="K77" s="208"/>
    </row>
    <row r="78" spans="2:11" ht="11.45" customHeight="1">
      <c r="D78" s="1405"/>
      <c r="E78" s="1405"/>
      <c r="F78" s="1405"/>
      <c r="G78" s="1405"/>
      <c r="H78" s="1405">
        <f>+'Balance Septiembre 2024'!M6</f>
        <v>76497474050</v>
      </c>
      <c r="J78" s="208"/>
      <c r="K78" s="208"/>
    </row>
    <row r="80" spans="2:11" ht="11.45" customHeight="1">
      <c r="B80" s="17" t="s">
        <v>2119</v>
      </c>
    </row>
    <row r="81" spans="7:9">
      <c r="G81" s="1377" t="s">
        <v>2551</v>
      </c>
    </row>
    <row r="82" spans="7:9">
      <c r="G82" s="1554" t="s">
        <v>2549</v>
      </c>
      <c r="I82" s="17">
        <v>362823</v>
      </c>
    </row>
    <row r="83" spans="7:9">
      <c r="G83" s="1554" t="s">
        <v>2550</v>
      </c>
      <c r="I83" s="17">
        <f>-341165+373734</f>
        <v>32569</v>
      </c>
    </row>
    <row r="84" spans="7:9">
      <c r="I84" s="17">
        <f>+I83+I82</f>
        <v>395392</v>
      </c>
    </row>
    <row r="85" spans="7:9">
      <c r="I85" s="1870">
        <f>+I84-I65</f>
        <v>-1166993</v>
      </c>
    </row>
  </sheetData>
  <mergeCells count="4">
    <mergeCell ref="B3:B4"/>
    <mergeCell ref="C3:C4"/>
    <mergeCell ref="J3:J4"/>
    <mergeCell ref="K3:K4"/>
  </mergeCells>
  <conditionalFormatting sqref="D77:H77">
    <cfRule type="cellIs" dxfId="0" priority="1" operator="notEqual">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7ED03"/>
  </sheetPr>
  <dimension ref="B3:M76"/>
  <sheetViews>
    <sheetView showGridLines="0" topLeftCell="A19" workbookViewId="0">
      <selection activeCell="E73" sqref="E73"/>
    </sheetView>
  </sheetViews>
  <sheetFormatPr baseColWidth="10" defaultColWidth="11.42578125" defaultRowHeight="12" outlineLevelRow="2"/>
  <cols>
    <col min="1" max="1" width="12.42578125" style="208" customWidth="1"/>
    <col min="2" max="2" width="61.28515625" style="208" customWidth="1"/>
    <col min="3" max="3" width="6" style="316" bestFit="1" customWidth="1"/>
    <col min="4" max="6" width="17.7109375" style="316" customWidth="1"/>
    <col min="7" max="7" width="15.140625" style="208" customWidth="1"/>
    <col min="8" max="8" width="14.85546875" style="157" customWidth="1"/>
    <col min="9" max="9" width="15.28515625" style="157" customWidth="1"/>
    <col min="10" max="10" width="14.85546875" style="208" customWidth="1"/>
    <col min="11" max="16384" width="11.42578125" style="208"/>
  </cols>
  <sheetData>
    <row r="3" spans="2:13">
      <c r="B3" s="2572" t="s">
        <v>1039</v>
      </c>
      <c r="C3" s="2573" t="s">
        <v>966</v>
      </c>
      <c r="D3" s="317">
        <f>+Resultado!D2</f>
        <v>45565</v>
      </c>
      <c r="E3" s="317">
        <f>+Resultado!E2</f>
        <v>45199</v>
      </c>
      <c r="F3" s="1374" t="s">
        <v>2061</v>
      </c>
      <c r="H3" s="2574" t="s">
        <v>1038</v>
      </c>
      <c r="I3" s="2576" t="s">
        <v>1206</v>
      </c>
    </row>
    <row r="4" spans="2:13" ht="12.75" thickBot="1">
      <c r="B4" s="2572"/>
      <c r="C4" s="2573"/>
      <c r="D4" s="318" t="s">
        <v>967</v>
      </c>
      <c r="E4" s="318" t="s">
        <v>967</v>
      </c>
      <c r="F4" s="2052"/>
      <c r="H4" s="2575"/>
      <c r="I4" s="2577"/>
    </row>
    <row r="5" spans="2:13" s="320" customFormat="1">
      <c r="B5" s="323" t="s">
        <v>1040</v>
      </c>
      <c r="C5" s="324"/>
      <c r="D5" s="946">
        <f>+'Estado de Flujo IAM Conso'!H5</f>
        <v>579308070</v>
      </c>
      <c r="E5" s="946">
        <v>562603049</v>
      </c>
      <c r="F5" s="2053"/>
      <c r="G5" s="319"/>
      <c r="H5" s="198">
        <f>+D5-E5</f>
        <v>16705021</v>
      </c>
      <c r="I5" s="199">
        <f>+H5/E5</f>
        <v>2.9692375520702165E-2</v>
      </c>
      <c r="J5" s="320">
        <v>209486385</v>
      </c>
      <c r="K5" s="320">
        <v>197428678</v>
      </c>
      <c r="L5" s="319">
        <f>+J5-D5</f>
        <v>-369821685</v>
      </c>
      <c r="M5" s="319">
        <f>+K5-E5</f>
        <v>-365174371</v>
      </c>
    </row>
    <row r="6" spans="2:13" s="320" customFormat="1" ht="24" hidden="1" outlineLevel="1">
      <c r="B6" s="323" t="s">
        <v>1041</v>
      </c>
      <c r="C6" s="324"/>
      <c r="D6" s="946">
        <v>0</v>
      </c>
      <c r="E6" s="946">
        <v>0</v>
      </c>
      <c r="F6" s="2053"/>
      <c r="G6" s="319"/>
      <c r="H6" s="198">
        <f t="shared" ref="H6:H68" si="0">+D6-E6</f>
        <v>0</v>
      </c>
      <c r="I6" s="199" t="e">
        <f t="shared" ref="I6:I68" si="1">+H6/E6</f>
        <v>#DIV/0!</v>
      </c>
      <c r="J6" s="320">
        <v>0</v>
      </c>
      <c r="K6" s="320">
        <v>0</v>
      </c>
    </row>
    <row r="7" spans="2:13" s="320" customFormat="1" ht="24" hidden="1" outlineLevel="1">
      <c r="B7" s="323" t="s">
        <v>1042</v>
      </c>
      <c r="C7" s="324"/>
      <c r="D7" s="946">
        <v>0</v>
      </c>
      <c r="E7" s="946">
        <v>0</v>
      </c>
      <c r="F7" s="2053"/>
      <c r="G7" s="319"/>
      <c r="H7" s="198">
        <f t="shared" si="0"/>
        <v>0</v>
      </c>
      <c r="I7" s="199" t="e">
        <f t="shared" si="1"/>
        <v>#DIV/0!</v>
      </c>
      <c r="J7" s="320">
        <v>0</v>
      </c>
      <c r="K7" s="320">
        <v>0</v>
      </c>
    </row>
    <row r="8" spans="2:13" s="320" customFormat="1" ht="24" hidden="1" outlineLevel="1">
      <c r="B8" s="323" t="s">
        <v>1043</v>
      </c>
      <c r="C8" s="324"/>
      <c r="D8" s="946">
        <v>0</v>
      </c>
      <c r="E8" s="946">
        <v>0</v>
      </c>
      <c r="F8" s="2053"/>
      <c r="G8" s="319"/>
      <c r="H8" s="198">
        <f t="shared" si="0"/>
        <v>0</v>
      </c>
      <c r="I8" s="199" t="e">
        <f t="shared" si="1"/>
        <v>#DIV/0!</v>
      </c>
      <c r="J8" s="320">
        <v>0</v>
      </c>
      <c r="K8" s="320">
        <v>0</v>
      </c>
    </row>
    <row r="9" spans="2:13" s="320" customFormat="1" collapsed="1">
      <c r="B9" s="323" t="s">
        <v>1044</v>
      </c>
      <c r="C9" s="324"/>
      <c r="D9" s="946">
        <f>+'Estado de Flujo IAM Conso'!H9</f>
        <v>4195632</v>
      </c>
      <c r="E9" s="946">
        <v>3567178</v>
      </c>
      <c r="F9" s="2053"/>
      <c r="G9" s="319"/>
      <c r="H9" s="198">
        <f t="shared" si="0"/>
        <v>628454</v>
      </c>
      <c r="I9" s="199">
        <f t="shared" si="1"/>
        <v>0.17617679857859631</v>
      </c>
      <c r="J9" s="320">
        <v>2092287</v>
      </c>
      <c r="K9" s="320">
        <v>1147934</v>
      </c>
      <c r="L9" s="319">
        <f t="shared" ref="L9:L72" si="2">+J9-D9</f>
        <v>-2103345</v>
      </c>
      <c r="M9" s="319">
        <f t="shared" ref="M9:M72" si="3">+K9-E9</f>
        <v>-2419244</v>
      </c>
    </row>
    <row r="10" spans="2:13" s="320" customFormat="1">
      <c r="B10" s="947" t="s">
        <v>1930</v>
      </c>
      <c r="C10" s="948"/>
      <c r="D10" s="949">
        <f>SUM(D5:D9)</f>
        <v>583503702</v>
      </c>
      <c r="E10" s="949">
        <f>SUM(E5:E9)</f>
        <v>566170227</v>
      </c>
      <c r="F10" s="2054"/>
      <c r="H10" s="200"/>
      <c r="I10" s="201"/>
      <c r="J10" s="320">
        <v>211578672</v>
      </c>
      <c r="K10" s="320">
        <v>198576612</v>
      </c>
      <c r="L10" s="319">
        <f t="shared" si="2"/>
        <v>-371925030</v>
      </c>
      <c r="M10" s="319">
        <f t="shared" si="3"/>
        <v>-367593615</v>
      </c>
    </row>
    <row r="11" spans="2:13" s="320" customFormat="1">
      <c r="B11" s="323" t="s">
        <v>1045</v>
      </c>
      <c r="C11" s="324"/>
      <c r="D11" s="946">
        <f>+'Estado de Flujo IAM Conso'!H11+2</f>
        <v>-216134462</v>
      </c>
      <c r="E11" s="946">
        <v>-205617150</v>
      </c>
      <c r="F11" s="2053">
        <f>+'[19]N2.2 Reclasificaciones'!$C$7</f>
        <v>2158626</v>
      </c>
      <c r="G11" s="319">
        <f>+F11+E11</f>
        <v>-203458524</v>
      </c>
      <c r="H11" s="198">
        <f t="shared" si="0"/>
        <v>-10517312</v>
      </c>
      <c r="I11" s="199">
        <f t="shared" si="1"/>
        <v>5.1149974600854062E-2</v>
      </c>
      <c r="J11" s="320">
        <v>-81151993</v>
      </c>
      <c r="K11" s="320">
        <v>-71997812</v>
      </c>
      <c r="L11" s="319">
        <f t="shared" si="2"/>
        <v>134982469</v>
      </c>
      <c r="M11" s="319">
        <f t="shared" si="3"/>
        <v>133619338</v>
      </c>
    </row>
    <row r="12" spans="2:13" s="320" customFormat="1" ht="24" hidden="1" outlineLevel="2">
      <c r="B12" s="323" t="s">
        <v>1046</v>
      </c>
      <c r="C12" s="324"/>
      <c r="D12" s="946">
        <f>+'Estado de Flujo IAM Conso'!H12</f>
        <v>0</v>
      </c>
      <c r="E12" s="946">
        <v>0</v>
      </c>
      <c r="F12" s="2053"/>
      <c r="G12" s="319"/>
      <c r="H12" s="198">
        <f t="shared" si="0"/>
        <v>0</v>
      </c>
      <c r="I12" s="199" t="e">
        <f t="shared" si="1"/>
        <v>#DIV/0!</v>
      </c>
      <c r="J12" s="320">
        <v>0</v>
      </c>
      <c r="K12" s="320">
        <v>0</v>
      </c>
      <c r="L12" s="319">
        <f t="shared" si="2"/>
        <v>0</v>
      </c>
      <c r="M12" s="319">
        <f t="shared" si="3"/>
        <v>0</v>
      </c>
    </row>
    <row r="13" spans="2:13" s="320" customFormat="1" collapsed="1">
      <c r="B13" s="323" t="s">
        <v>1047</v>
      </c>
      <c r="C13" s="948"/>
      <c r="D13" s="946">
        <f>+'Estado de Flujo IAM Conso'!H13</f>
        <v>-57286375</v>
      </c>
      <c r="E13" s="946">
        <v>-59321208</v>
      </c>
      <c r="F13" s="2053"/>
      <c r="G13" s="319"/>
      <c r="H13" s="198">
        <f t="shared" si="0"/>
        <v>2034833</v>
      </c>
      <c r="I13" s="199">
        <f t="shared" si="1"/>
        <v>-3.4301948132951038E-2</v>
      </c>
      <c r="J13" s="320">
        <v>-22816364</v>
      </c>
      <c r="K13" s="320">
        <v>-21355658</v>
      </c>
      <c r="L13" s="319">
        <f t="shared" si="2"/>
        <v>34470011</v>
      </c>
      <c r="M13" s="319">
        <f t="shared" si="3"/>
        <v>37965550</v>
      </c>
    </row>
    <row r="14" spans="2:13" s="320" customFormat="1" ht="27.75" hidden="1" customHeight="1">
      <c r="B14" s="323" t="s">
        <v>1048</v>
      </c>
      <c r="C14" s="324"/>
      <c r="D14" s="946"/>
      <c r="E14" s="2447"/>
      <c r="F14" s="2053">
        <v>8239350</v>
      </c>
      <c r="G14" s="319">
        <f>+F14+E14</f>
        <v>8239350</v>
      </c>
      <c r="H14" s="198">
        <f t="shared" si="0"/>
        <v>0</v>
      </c>
      <c r="I14" s="199" t="e">
        <f t="shared" si="1"/>
        <v>#DIV/0!</v>
      </c>
      <c r="J14" s="320">
        <v>-1205961</v>
      </c>
      <c r="K14" s="320">
        <v>-1252224</v>
      </c>
      <c r="L14" s="319">
        <f t="shared" si="2"/>
        <v>-1205961</v>
      </c>
      <c r="M14" s="319">
        <f t="shared" si="3"/>
        <v>-1252224</v>
      </c>
    </row>
    <row r="15" spans="2:13" s="320" customFormat="1">
      <c r="B15" s="323" t="s">
        <v>1049</v>
      </c>
      <c r="C15" s="324"/>
      <c r="D15" s="946">
        <f>+'Estado de Flujo IAM Conso'!H15</f>
        <v>-45580507</v>
      </c>
      <c r="E15" s="946">
        <v>-50729930</v>
      </c>
      <c r="F15" s="2053">
        <f>+'[19]N2.2 Reclasificaciones'!$C$9-71540</f>
        <v>-8374133</v>
      </c>
      <c r="G15" s="319">
        <f>+F15+E15</f>
        <v>-59104063</v>
      </c>
      <c r="H15" s="198">
        <f t="shared" si="0"/>
        <v>5149423</v>
      </c>
      <c r="I15" s="199">
        <f t="shared" si="1"/>
        <v>-0.10150660566651679</v>
      </c>
      <c r="J15" s="320">
        <v>-15010188</v>
      </c>
      <c r="K15" s="320">
        <v>-14616095</v>
      </c>
      <c r="L15" s="319">
        <f t="shared" si="2"/>
        <v>30570319</v>
      </c>
      <c r="M15" s="319">
        <f t="shared" si="3"/>
        <v>36113835</v>
      </c>
    </row>
    <row r="16" spans="2:13" s="320" customFormat="1">
      <c r="B16" s="947" t="s">
        <v>1051</v>
      </c>
      <c r="C16" s="950"/>
      <c r="D16" s="951">
        <f>SUM(D11:D15)</f>
        <v>-319001344</v>
      </c>
      <c r="E16" s="951">
        <f>SUM(E11:E15)</f>
        <v>-315668288</v>
      </c>
      <c r="F16" s="2055"/>
      <c r="H16" s="198"/>
      <c r="I16" s="199"/>
      <c r="J16" s="320">
        <v>-120184506</v>
      </c>
      <c r="K16" s="320">
        <v>-109221789</v>
      </c>
      <c r="L16" s="319">
        <f t="shared" si="2"/>
        <v>198816838</v>
      </c>
      <c r="M16" s="319">
        <f t="shared" si="3"/>
        <v>206446499</v>
      </c>
    </row>
    <row r="17" spans="2:13" s="320" customFormat="1" hidden="1" outlineLevel="1">
      <c r="B17" s="323" t="s">
        <v>1052</v>
      </c>
      <c r="C17" s="324"/>
      <c r="D17" s="952">
        <v>0</v>
      </c>
      <c r="E17" s="952">
        <v>0</v>
      </c>
      <c r="F17" s="2056"/>
      <c r="H17" s="198">
        <f t="shared" si="0"/>
        <v>0</v>
      </c>
      <c r="I17" s="199" t="e">
        <f t="shared" si="1"/>
        <v>#DIV/0!</v>
      </c>
      <c r="J17" s="320">
        <v>0</v>
      </c>
      <c r="K17" s="320">
        <v>0</v>
      </c>
      <c r="L17" s="319">
        <f t="shared" si="2"/>
        <v>0</v>
      </c>
      <c r="M17" s="319">
        <f t="shared" si="3"/>
        <v>0</v>
      </c>
    </row>
    <row r="18" spans="2:13" s="320" customFormat="1" hidden="1" outlineLevel="1">
      <c r="B18" s="323" t="s">
        <v>1053</v>
      </c>
      <c r="C18" s="324"/>
      <c r="D18" s="946">
        <f>+'Estado de Flujo IAM Conso'!H18</f>
        <v>0</v>
      </c>
      <c r="E18" s="946">
        <v>0</v>
      </c>
      <c r="F18" s="2056"/>
      <c r="H18" s="198">
        <f t="shared" si="0"/>
        <v>0</v>
      </c>
      <c r="I18" s="199" t="e">
        <f t="shared" si="1"/>
        <v>#DIV/0!</v>
      </c>
      <c r="J18" s="320">
        <v>0</v>
      </c>
      <c r="K18" s="320">
        <v>0</v>
      </c>
      <c r="L18" s="319">
        <f t="shared" si="2"/>
        <v>0</v>
      </c>
      <c r="M18" s="319">
        <f t="shared" si="3"/>
        <v>0</v>
      </c>
    </row>
    <row r="19" spans="2:13" s="320" customFormat="1" collapsed="1">
      <c r="B19" s="323" t="s">
        <v>1054</v>
      </c>
      <c r="C19" s="324"/>
      <c r="D19" s="946">
        <f>+'Estado de Flujo IAM Conso'!H19</f>
        <v>-29541220</v>
      </c>
      <c r="E19" s="946">
        <v>-32414633</v>
      </c>
      <c r="F19" s="2061">
        <f>+'[19]N2.2 Reclasificaciones'!$C$8</f>
        <v>6581562</v>
      </c>
      <c r="G19" s="319">
        <f>+F19+E19</f>
        <v>-25833071</v>
      </c>
      <c r="H19" s="198">
        <f t="shared" si="0"/>
        <v>2873413</v>
      </c>
      <c r="I19" s="199">
        <f t="shared" si="1"/>
        <v>-8.8645550915230173E-2</v>
      </c>
      <c r="J19" s="320">
        <v>-14530802</v>
      </c>
      <c r="K19" s="320">
        <v>-8283047</v>
      </c>
      <c r="L19" s="319">
        <f t="shared" si="2"/>
        <v>15010418</v>
      </c>
      <c r="M19" s="319">
        <f t="shared" si="3"/>
        <v>24131586</v>
      </c>
    </row>
    <row r="20" spans="2:13" s="320" customFormat="1">
      <c r="B20" s="323" t="s">
        <v>1055</v>
      </c>
      <c r="C20" s="324"/>
      <c r="D20" s="946">
        <f>+'Estado de Flujo IAM Conso'!H20</f>
        <v>4747284</v>
      </c>
      <c r="E20" s="946">
        <v>13380268</v>
      </c>
      <c r="F20" s="2053"/>
      <c r="G20" s="319"/>
      <c r="H20" s="198">
        <f t="shared" si="0"/>
        <v>-8632984</v>
      </c>
      <c r="I20" s="199">
        <f t="shared" si="1"/>
        <v>-0.64520262224941982</v>
      </c>
      <c r="J20" s="320">
        <v>1575023</v>
      </c>
      <c r="K20" s="320">
        <v>4567051</v>
      </c>
      <c r="L20" s="319">
        <f t="shared" si="2"/>
        <v>-3172261</v>
      </c>
      <c r="M20" s="319">
        <f t="shared" si="3"/>
        <v>-8813217</v>
      </c>
    </row>
    <row r="21" spans="2:13" s="320" customFormat="1">
      <c r="B21" s="323" t="s">
        <v>2196</v>
      </c>
      <c r="C21" s="324"/>
      <c r="D21" s="946">
        <f>+'Estado de Flujo IAM Conso'!H21</f>
        <v>-22640129</v>
      </c>
      <c r="E21" s="946">
        <v>-41995658</v>
      </c>
      <c r="F21" s="2053"/>
      <c r="G21" s="319"/>
      <c r="H21" s="198">
        <f t="shared" si="0"/>
        <v>19355529</v>
      </c>
      <c r="I21" s="199">
        <f t="shared" si="1"/>
        <v>-0.4608935761882812</v>
      </c>
      <c r="J21" s="320">
        <v>-13225213</v>
      </c>
      <c r="K21" s="320">
        <v>-12520308</v>
      </c>
      <c r="L21" s="319">
        <f t="shared" si="2"/>
        <v>9414916</v>
      </c>
      <c r="M21" s="319">
        <f t="shared" si="3"/>
        <v>29475350</v>
      </c>
    </row>
    <row r="22" spans="2:13" s="320" customFormat="1" ht="12.75" thickBot="1">
      <c r="B22" s="323" t="s">
        <v>1057</v>
      </c>
      <c r="C22" s="324"/>
      <c r="D22" s="946">
        <f>+'Estado de Flujo IAM Conso'!H22</f>
        <v>-15344007</v>
      </c>
      <c r="E22" s="946">
        <v>-18369799</v>
      </c>
      <c r="F22" s="2053">
        <f>+'[19]N2.2 Reclasificaciones'!$C$10</f>
        <v>-8605405</v>
      </c>
      <c r="G22" s="319">
        <f>+F22+E22</f>
        <v>-26975204</v>
      </c>
      <c r="H22" s="198">
        <f t="shared" si="0"/>
        <v>3025792</v>
      </c>
      <c r="I22" s="199">
        <f t="shared" si="1"/>
        <v>-0.16471557473220039</v>
      </c>
      <c r="J22" s="320">
        <v>-2400858</v>
      </c>
      <c r="K22" s="320">
        <v>-7216883</v>
      </c>
      <c r="L22" s="319">
        <f t="shared" si="2"/>
        <v>12943149</v>
      </c>
      <c r="M22" s="319">
        <f t="shared" si="3"/>
        <v>11152916</v>
      </c>
    </row>
    <row r="23" spans="2:13" s="320" customFormat="1" ht="12.75" thickBot="1">
      <c r="B23" s="323" t="s">
        <v>1931</v>
      </c>
      <c r="C23" s="324"/>
      <c r="D23" s="951">
        <f>SUM(D17:D22)</f>
        <v>-62778072</v>
      </c>
      <c r="E23" s="951">
        <f>SUM(E17:E22)</f>
        <v>-79399822</v>
      </c>
      <c r="F23" s="2055"/>
      <c r="G23" s="319"/>
      <c r="H23" s="202">
        <f t="shared" si="0"/>
        <v>16621750</v>
      </c>
      <c r="I23" s="203">
        <f t="shared" si="1"/>
        <v>-0.20934240885325914</v>
      </c>
      <c r="J23" s="320">
        <v>-28581850</v>
      </c>
      <c r="K23" s="320">
        <v>-23453187</v>
      </c>
      <c r="L23" s="319">
        <f t="shared" si="2"/>
        <v>34196222</v>
      </c>
      <c r="M23" s="319">
        <f t="shared" si="3"/>
        <v>55946635</v>
      </c>
    </row>
    <row r="24" spans="2:13" s="320" customFormat="1">
      <c r="B24" s="953" t="s">
        <v>1058</v>
      </c>
      <c r="C24" s="954"/>
      <c r="D24" s="955">
        <f>+D10+D16+D23</f>
        <v>201724286</v>
      </c>
      <c r="E24" s="955">
        <f>+E10+E16+E23</f>
        <v>171102117</v>
      </c>
      <c r="F24" s="2057"/>
      <c r="H24" s="198">
        <f>+D24-E24</f>
        <v>30622169</v>
      </c>
      <c r="I24" s="199">
        <f t="shared" si="1"/>
        <v>0.1789701351269663</v>
      </c>
      <c r="J24" s="320">
        <v>62812316</v>
      </c>
      <c r="K24" s="320">
        <v>65901636</v>
      </c>
      <c r="L24" s="319">
        <f t="shared" si="2"/>
        <v>-138911970</v>
      </c>
      <c r="M24" s="319">
        <f t="shared" si="3"/>
        <v>-105200481</v>
      </c>
    </row>
    <row r="25" spans="2:13" s="320" customFormat="1" ht="24" hidden="1" outlineLevel="1">
      <c r="B25" s="323" t="s">
        <v>1059</v>
      </c>
      <c r="C25" s="324"/>
      <c r="D25" s="946">
        <f>+'Estado de Flujo IAM Conso'!H26</f>
        <v>0</v>
      </c>
      <c r="E25" s="946">
        <v>0</v>
      </c>
      <c r="F25" s="2053"/>
      <c r="H25" s="198">
        <f t="shared" si="0"/>
        <v>0</v>
      </c>
      <c r="I25" s="199" t="e">
        <f t="shared" si="1"/>
        <v>#DIV/0!</v>
      </c>
      <c r="J25" s="320">
        <v>0</v>
      </c>
      <c r="K25" s="320">
        <v>0</v>
      </c>
      <c r="L25" s="319">
        <f t="shared" si="2"/>
        <v>0</v>
      </c>
      <c r="M25" s="319">
        <f t="shared" si="3"/>
        <v>0</v>
      </c>
    </row>
    <row r="26" spans="2:13" s="320" customFormat="1" ht="24" hidden="1" outlineLevel="1">
      <c r="B26" s="323" t="s">
        <v>1060</v>
      </c>
      <c r="C26" s="324"/>
      <c r="D26" s="946">
        <f>+'Estado de Flujo IAM Conso'!H27</f>
        <v>0</v>
      </c>
      <c r="E26" s="946">
        <v>0</v>
      </c>
      <c r="F26" s="2053"/>
      <c r="H26" s="198">
        <f t="shared" si="0"/>
        <v>0</v>
      </c>
      <c r="I26" s="199" t="e">
        <f t="shared" si="1"/>
        <v>#DIV/0!</v>
      </c>
      <c r="J26" s="320">
        <v>0</v>
      </c>
      <c r="K26" s="320">
        <v>0</v>
      </c>
      <c r="L26" s="319">
        <f t="shared" si="2"/>
        <v>0</v>
      </c>
      <c r="M26" s="319">
        <f t="shared" si="3"/>
        <v>0</v>
      </c>
    </row>
    <row r="27" spans="2:13" s="320" customFormat="1" ht="24" hidden="1" outlineLevel="1">
      <c r="B27" s="323" t="s">
        <v>1061</v>
      </c>
      <c r="C27" s="324"/>
      <c r="D27" s="946">
        <f>+'Estado de Flujo IAM Conso'!H28</f>
        <v>0</v>
      </c>
      <c r="E27" s="946">
        <v>0</v>
      </c>
      <c r="F27" s="2053"/>
      <c r="H27" s="198">
        <f t="shared" si="0"/>
        <v>0</v>
      </c>
      <c r="I27" s="199" t="e">
        <f t="shared" si="1"/>
        <v>#DIV/0!</v>
      </c>
      <c r="J27" s="320">
        <v>0</v>
      </c>
      <c r="K27" s="320">
        <v>0</v>
      </c>
      <c r="L27" s="319">
        <f t="shared" si="2"/>
        <v>0</v>
      </c>
      <c r="M27" s="319">
        <f t="shared" si="3"/>
        <v>0</v>
      </c>
    </row>
    <row r="28" spans="2:13" s="320" customFormat="1" ht="24" hidden="1" outlineLevel="1">
      <c r="B28" s="323" t="s">
        <v>1062</v>
      </c>
      <c r="C28" s="324"/>
      <c r="D28" s="946">
        <f>+'Estado de Flujo IAM Conso'!H29</f>
        <v>0</v>
      </c>
      <c r="E28" s="946">
        <v>0</v>
      </c>
      <c r="F28" s="2053"/>
      <c r="H28" s="198">
        <f t="shared" si="0"/>
        <v>0</v>
      </c>
      <c r="I28" s="199" t="e">
        <f t="shared" si="1"/>
        <v>#DIV/0!</v>
      </c>
      <c r="J28" s="320">
        <v>0</v>
      </c>
      <c r="K28" s="320">
        <v>0</v>
      </c>
      <c r="L28" s="319">
        <f t="shared" si="2"/>
        <v>0</v>
      </c>
      <c r="M28" s="319">
        <f t="shared" si="3"/>
        <v>0</v>
      </c>
    </row>
    <row r="29" spans="2:13" s="320" customFormat="1" ht="24" hidden="1" outlineLevel="1">
      <c r="B29" s="323" t="s">
        <v>1063</v>
      </c>
      <c r="C29" s="324"/>
      <c r="D29" s="946">
        <f>+'Estado de Flujo IAM Conso'!H30</f>
        <v>0</v>
      </c>
      <c r="E29" s="946">
        <v>0</v>
      </c>
      <c r="F29" s="2053"/>
      <c r="H29" s="198">
        <f t="shared" si="0"/>
        <v>0</v>
      </c>
      <c r="I29" s="199" t="e">
        <f t="shared" si="1"/>
        <v>#DIV/0!</v>
      </c>
      <c r="J29" s="320">
        <v>0</v>
      </c>
      <c r="K29" s="320">
        <v>0</v>
      </c>
      <c r="L29" s="319">
        <f t="shared" si="2"/>
        <v>0</v>
      </c>
      <c r="M29" s="319">
        <f t="shared" si="3"/>
        <v>0</v>
      </c>
    </row>
    <row r="30" spans="2:13" s="320" customFormat="1" hidden="1" outlineLevel="1">
      <c r="B30" s="323" t="s">
        <v>1064</v>
      </c>
      <c r="C30" s="324"/>
      <c r="D30" s="946">
        <f>+'Estado de Flujo IAM Conso'!H31</f>
        <v>0</v>
      </c>
      <c r="E30" s="946">
        <v>0</v>
      </c>
      <c r="F30" s="2053"/>
      <c r="H30" s="198">
        <f t="shared" si="0"/>
        <v>0</v>
      </c>
      <c r="I30" s="199" t="e">
        <f t="shared" si="1"/>
        <v>#DIV/0!</v>
      </c>
      <c r="J30" s="320">
        <v>0</v>
      </c>
      <c r="K30" s="320">
        <v>0</v>
      </c>
      <c r="L30" s="319">
        <f t="shared" si="2"/>
        <v>0</v>
      </c>
      <c r="M30" s="319">
        <f t="shared" si="3"/>
        <v>0</v>
      </c>
    </row>
    <row r="31" spans="2:13" s="320" customFormat="1" hidden="1" outlineLevel="1">
      <c r="B31" s="323" t="s">
        <v>1065</v>
      </c>
      <c r="C31" s="324"/>
      <c r="D31" s="946">
        <f>+'Estado de Flujo IAM Conso'!H32</f>
        <v>0</v>
      </c>
      <c r="E31" s="946">
        <v>0</v>
      </c>
      <c r="F31" s="2053"/>
      <c r="H31" s="198">
        <f t="shared" si="0"/>
        <v>0</v>
      </c>
      <c r="I31" s="199" t="e">
        <f t="shared" si="1"/>
        <v>#DIV/0!</v>
      </c>
      <c r="J31" s="320">
        <v>0</v>
      </c>
      <c r="K31" s="320">
        <v>0</v>
      </c>
      <c r="L31" s="319">
        <f t="shared" si="2"/>
        <v>0</v>
      </c>
      <c r="M31" s="319">
        <f t="shared" si="3"/>
        <v>0</v>
      </c>
    </row>
    <row r="32" spans="2:13" s="320" customFormat="1" hidden="1" outlineLevel="1">
      <c r="B32" s="323" t="s">
        <v>1066</v>
      </c>
      <c r="C32" s="324"/>
      <c r="D32" s="946">
        <f>+'Estado de Flujo IAM Conso'!H33</f>
        <v>0</v>
      </c>
      <c r="E32" s="946">
        <v>0</v>
      </c>
      <c r="F32" s="2053"/>
      <c r="H32" s="198">
        <f t="shared" si="0"/>
        <v>0</v>
      </c>
      <c r="I32" s="199" t="e">
        <f t="shared" si="1"/>
        <v>#DIV/0!</v>
      </c>
      <c r="J32" s="320">
        <v>0</v>
      </c>
      <c r="K32" s="320">
        <v>0</v>
      </c>
      <c r="L32" s="319">
        <f t="shared" si="2"/>
        <v>0</v>
      </c>
      <c r="M32" s="319">
        <f t="shared" si="3"/>
        <v>0</v>
      </c>
    </row>
    <row r="33" spans="2:13" s="320" customFormat="1" collapsed="1">
      <c r="B33" s="323" t="s">
        <v>1067</v>
      </c>
      <c r="C33" s="324"/>
      <c r="D33" s="946">
        <f>+'Estado de Flujo IAM Conso'!H34</f>
        <v>4056384</v>
      </c>
      <c r="E33" s="946">
        <v>4998196</v>
      </c>
      <c r="F33" s="2053"/>
      <c r="H33" s="198">
        <f t="shared" si="0"/>
        <v>-941812</v>
      </c>
      <c r="I33" s="199">
        <f t="shared" si="1"/>
        <v>-0.18843038568315448</v>
      </c>
      <c r="J33" s="320">
        <v>4032103</v>
      </c>
      <c r="K33" s="320">
        <v>4620568</v>
      </c>
      <c r="L33" s="319">
        <f t="shared" si="2"/>
        <v>-24281</v>
      </c>
      <c r="M33" s="319">
        <f t="shared" si="3"/>
        <v>-377628</v>
      </c>
    </row>
    <row r="34" spans="2:13" s="320" customFormat="1">
      <c r="B34" s="323" t="s">
        <v>1068</v>
      </c>
      <c r="C34" s="324"/>
      <c r="D34" s="946">
        <f>+'Estado de Flujo IAM Conso'!H35</f>
        <v>-142673331</v>
      </c>
      <c r="E34" s="946">
        <v>-102470131</v>
      </c>
      <c r="F34" s="2053"/>
      <c r="G34" s="319">
        <f>+E14+E22</f>
        <v>-18369799</v>
      </c>
      <c r="H34" s="198">
        <f t="shared" si="0"/>
        <v>-40203200</v>
      </c>
      <c r="I34" s="199">
        <f t="shared" si="1"/>
        <v>0.39234067144893181</v>
      </c>
      <c r="J34" s="320">
        <v>-65061543</v>
      </c>
      <c r="K34" s="320">
        <v>-35838645</v>
      </c>
      <c r="L34" s="319">
        <f t="shared" si="2"/>
        <v>77611788</v>
      </c>
      <c r="M34" s="319">
        <f t="shared" si="3"/>
        <v>66631486</v>
      </c>
    </row>
    <row r="35" spans="2:13" s="320" customFormat="1" hidden="1">
      <c r="B35" s="323" t="s">
        <v>1069</v>
      </c>
      <c r="C35" s="324"/>
      <c r="D35" s="946">
        <f>+'Estado de Flujo IAM Conso'!H36</f>
        <v>0</v>
      </c>
      <c r="E35" s="946">
        <v>0</v>
      </c>
      <c r="F35" s="2053"/>
      <c r="H35" s="198">
        <f t="shared" si="0"/>
        <v>0</v>
      </c>
      <c r="I35" s="199" t="e">
        <f t="shared" si="1"/>
        <v>#DIV/0!</v>
      </c>
      <c r="J35" s="320">
        <v>0</v>
      </c>
      <c r="K35" s="320">
        <v>0</v>
      </c>
      <c r="L35" s="319">
        <f t="shared" si="2"/>
        <v>0</v>
      </c>
      <c r="M35" s="319">
        <f t="shared" si="3"/>
        <v>0</v>
      </c>
    </row>
    <row r="36" spans="2:13" s="320" customFormat="1" ht="12.75" thickBot="1">
      <c r="B36" s="323" t="s">
        <v>1070</v>
      </c>
      <c r="C36" s="324"/>
      <c r="D36" s="946">
        <f>+'Estado de Flujo IAM Conso'!H37</f>
        <v>-2856262</v>
      </c>
      <c r="E36" s="946">
        <v>-3091788</v>
      </c>
      <c r="F36" s="2053"/>
      <c r="H36" s="198">
        <f t="shared" si="0"/>
        <v>235526</v>
      </c>
      <c r="I36" s="199">
        <f t="shared" si="1"/>
        <v>-7.6177926817750763E-2</v>
      </c>
      <c r="J36" s="320">
        <v>-1218488</v>
      </c>
      <c r="K36" s="320">
        <v>-1727987</v>
      </c>
      <c r="L36" s="319">
        <f t="shared" si="2"/>
        <v>1637774</v>
      </c>
      <c r="M36" s="319">
        <f t="shared" si="3"/>
        <v>1363801</v>
      </c>
    </row>
    <row r="37" spans="2:13" s="320" customFormat="1" hidden="1" outlineLevel="2">
      <c r="B37" s="323" t="s">
        <v>1071</v>
      </c>
      <c r="C37" s="324"/>
      <c r="D37" s="946">
        <f>+'Estado de Flujo IAM Conso'!H38</f>
        <v>0</v>
      </c>
      <c r="E37" s="946">
        <v>0</v>
      </c>
      <c r="F37" s="2053"/>
      <c r="H37" s="198">
        <f t="shared" si="0"/>
        <v>0</v>
      </c>
      <c r="I37" s="199" t="e">
        <f t="shared" si="1"/>
        <v>#DIV/0!</v>
      </c>
      <c r="J37" s="320">
        <v>0</v>
      </c>
      <c r="K37" s="320">
        <v>0</v>
      </c>
      <c r="L37" s="319">
        <f t="shared" si="2"/>
        <v>0</v>
      </c>
      <c r="M37" s="319">
        <f t="shared" si="3"/>
        <v>0</v>
      </c>
    </row>
    <row r="38" spans="2:13" s="320" customFormat="1" hidden="1" outlineLevel="2">
      <c r="B38" s="323" t="s">
        <v>1072</v>
      </c>
      <c r="C38" s="324"/>
      <c r="D38" s="946">
        <f>+'Estado de Flujo IAM Conso'!H39</f>
        <v>0</v>
      </c>
      <c r="E38" s="946">
        <v>0</v>
      </c>
      <c r="F38" s="2053"/>
      <c r="H38" s="198">
        <f t="shared" si="0"/>
        <v>0</v>
      </c>
      <c r="I38" s="199" t="e">
        <f t="shared" si="1"/>
        <v>#DIV/0!</v>
      </c>
      <c r="J38" s="320">
        <v>0</v>
      </c>
      <c r="K38" s="320">
        <v>0</v>
      </c>
      <c r="L38" s="319">
        <f t="shared" si="2"/>
        <v>0</v>
      </c>
      <c r="M38" s="319">
        <f t="shared" si="3"/>
        <v>0</v>
      </c>
    </row>
    <row r="39" spans="2:13" s="320" customFormat="1" hidden="1" outlineLevel="2">
      <c r="B39" s="323" t="s">
        <v>1073</v>
      </c>
      <c r="C39" s="324"/>
      <c r="D39" s="946">
        <f>+'Estado de Flujo IAM Conso'!H40</f>
        <v>0</v>
      </c>
      <c r="E39" s="946">
        <v>0</v>
      </c>
      <c r="F39" s="2053"/>
      <c r="H39" s="198">
        <f t="shared" si="0"/>
        <v>0</v>
      </c>
      <c r="I39" s="199" t="e">
        <f t="shared" si="1"/>
        <v>#DIV/0!</v>
      </c>
      <c r="J39" s="320">
        <v>0</v>
      </c>
      <c r="K39" s="320">
        <v>0</v>
      </c>
      <c r="L39" s="319">
        <f t="shared" si="2"/>
        <v>0</v>
      </c>
      <c r="M39" s="319">
        <f t="shared" si="3"/>
        <v>0</v>
      </c>
    </row>
    <row r="40" spans="2:13" s="320" customFormat="1" hidden="1" outlineLevel="2">
      <c r="B40" s="323" t="s">
        <v>1074</v>
      </c>
      <c r="C40" s="324"/>
      <c r="D40" s="946">
        <f>+'Estado de Flujo IAM Conso'!H41</f>
        <v>0</v>
      </c>
      <c r="E40" s="946">
        <v>0</v>
      </c>
      <c r="F40" s="2053"/>
      <c r="H40" s="198">
        <f t="shared" si="0"/>
        <v>0</v>
      </c>
      <c r="I40" s="199" t="e">
        <f t="shared" si="1"/>
        <v>#DIV/0!</v>
      </c>
      <c r="J40" s="320">
        <v>0</v>
      </c>
      <c r="K40" s="320">
        <v>0</v>
      </c>
      <c r="L40" s="319">
        <f t="shared" si="2"/>
        <v>0</v>
      </c>
      <c r="M40" s="319">
        <f t="shared" si="3"/>
        <v>0</v>
      </c>
    </row>
    <row r="41" spans="2:13" s="320" customFormat="1" ht="24" hidden="1" outlineLevel="2">
      <c r="B41" s="323" t="s">
        <v>1075</v>
      </c>
      <c r="C41" s="324"/>
      <c r="D41" s="946">
        <f>+'Estado de Flujo IAM Conso'!H42</f>
        <v>0</v>
      </c>
      <c r="E41" s="946">
        <v>0</v>
      </c>
      <c r="F41" s="2053"/>
      <c r="H41" s="198">
        <f t="shared" si="0"/>
        <v>0</v>
      </c>
      <c r="I41" s="199" t="e">
        <f t="shared" si="1"/>
        <v>#DIV/0!</v>
      </c>
      <c r="J41" s="320">
        <v>0</v>
      </c>
      <c r="K41" s="320">
        <v>0</v>
      </c>
      <c r="L41" s="319">
        <f t="shared" si="2"/>
        <v>0</v>
      </c>
      <c r="M41" s="319">
        <f t="shared" si="3"/>
        <v>0</v>
      </c>
    </row>
    <row r="42" spans="2:13" s="320" customFormat="1" ht="24" hidden="1" outlineLevel="2">
      <c r="B42" s="323" t="s">
        <v>1076</v>
      </c>
      <c r="C42" s="324"/>
      <c r="D42" s="946">
        <f>+'Estado de Flujo IAM Conso'!H43</f>
        <v>0</v>
      </c>
      <c r="E42" s="946">
        <v>0</v>
      </c>
      <c r="F42" s="2053"/>
      <c r="H42" s="198">
        <f t="shared" si="0"/>
        <v>0</v>
      </c>
      <c r="I42" s="199" t="e">
        <f t="shared" si="1"/>
        <v>#DIV/0!</v>
      </c>
      <c r="J42" s="320">
        <v>0</v>
      </c>
      <c r="K42" s="320">
        <v>0</v>
      </c>
      <c r="L42" s="319">
        <f t="shared" si="2"/>
        <v>0</v>
      </c>
      <c r="M42" s="319">
        <f t="shared" si="3"/>
        <v>0</v>
      </c>
    </row>
    <row r="43" spans="2:13" s="320" customFormat="1" ht="24" hidden="1" outlineLevel="2">
      <c r="B43" s="323" t="s">
        <v>1077</v>
      </c>
      <c r="C43" s="324"/>
      <c r="D43" s="946">
        <f>+'Estado de Flujo IAM Conso'!H44</f>
        <v>0</v>
      </c>
      <c r="E43" s="946">
        <v>0</v>
      </c>
      <c r="F43" s="2053"/>
      <c r="H43" s="198">
        <f t="shared" si="0"/>
        <v>0</v>
      </c>
      <c r="I43" s="199" t="e">
        <f t="shared" si="1"/>
        <v>#DIV/0!</v>
      </c>
      <c r="J43" s="320">
        <v>0</v>
      </c>
      <c r="K43" s="320">
        <v>0</v>
      </c>
      <c r="L43" s="319">
        <f t="shared" si="2"/>
        <v>0</v>
      </c>
      <c r="M43" s="319">
        <f t="shared" si="3"/>
        <v>0</v>
      </c>
    </row>
    <row r="44" spans="2:13" s="320" customFormat="1" hidden="1" outlineLevel="2">
      <c r="B44" s="323" t="s">
        <v>1078</v>
      </c>
      <c r="C44" s="324"/>
      <c r="D44" s="946">
        <f>+'Estado de Flujo IAM Conso'!H45</f>
        <v>0</v>
      </c>
      <c r="E44" s="946">
        <v>0</v>
      </c>
      <c r="F44" s="2053"/>
      <c r="H44" s="198">
        <f t="shared" si="0"/>
        <v>0</v>
      </c>
      <c r="I44" s="199" t="e">
        <f t="shared" si="1"/>
        <v>#DIV/0!</v>
      </c>
      <c r="J44" s="320">
        <v>0</v>
      </c>
      <c r="K44" s="320">
        <v>0</v>
      </c>
      <c r="L44" s="319">
        <f t="shared" si="2"/>
        <v>0</v>
      </c>
      <c r="M44" s="319">
        <f t="shared" si="3"/>
        <v>0</v>
      </c>
    </row>
    <row r="45" spans="2:13" s="320" customFormat="1" hidden="1" outlineLevel="2">
      <c r="B45" s="323" t="s">
        <v>1053</v>
      </c>
      <c r="C45" s="324"/>
      <c r="D45" s="946">
        <f>+'Estado de Flujo IAM Conso'!H46</f>
        <v>0</v>
      </c>
      <c r="E45" s="946">
        <v>0</v>
      </c>
      <c r="F45" s="2053"/>
      <c r="H45" s="198">
        <f t="shared" si="0"/>
        <v>0</v>
      </c>
      <c r="I45" s="199" t="e">
        <f t="shared" si="1"/>
        <v>#DIV/0!</v>
      </c>
      <c r="J45" s="320">
        <v>0</v>
      </c>
      <c r="K45" s="320">
        <v>0</v>
      </c>
      <c r="L45" s="319">
        <f t="shared" si="2"/>
        <v>0</v>
      </c>
      <c r="M45" s="319">
        <f t="shared" si="3"/>
        <v>0</v>
      </c>
    </row>
    <row r="46" spans="2:13" s="320" customFormat="1" hidden="1" outlineLevel="2">
      <c r="B46" s="323" t="s">
        <v>1055</v>
      </c>
      <c r="C46" s="324"/>
      <c r="D46" s="946">
        <f>+'Estado de Flujo IAM Conso'!H47</f>
        <v>0</v>
      </c>
      <c r="E46" s="946">
        <v>0</v>
      </c>
      <c r="F46" s="2053"/>
      <c r="H46" s="198">
        <f t="shared" si="0"/>
        <v>0</v>
      </c>
      <c r="I46" s="199" t="e">
        <f t="shared" si="1"/>
        <v>#DIV/0!</v>
      </c>
      <c r="J46" s="320">
        <v>0</v>
      </c>
      <c r="K46" s="320">
        <v>0</v>
      </c>
      <c r="L46" s="319">
        <f t="shared" si="2"/>
        <v>0</v>
      </c>
      <c r="M46" s="319">
        <f t="shared" si="3"/>
        <v>0</v>
      </c>
    </row>
    <row r="47" spans="2:13" s="320" customFormat="1" ht="12.75" hidden="1" outlineLevel="2" thickBot="1">
      <c r="B47" s="323" t="s">
        <v>1079</v>
      </c>
      <c r="C47" s="324"/>
      <c r="D47" s="946">
        <f>+'Estado de Flujo IAM Conso'!H48</f>
        <v>0</v>
      </c>
      <c r="E47" s="946">
        <v>0</v>
      </c>
      <c r="F47" s="2053"/>
      <c r="H47" s="198">
        <f t="shared" si="0"/>
        <v>0</v>
      </c>
      <c r="I47" s="199" t="e">
        <f t="shared" si="1"/>
        <v>#DIV/0!</v>
      </c>
      <c r="J47" s="320">
        <v>0</v>
      </c>
      <c r="K47" s="320">
        <v>0</v>
      </c>
      <c r="L47" s="319">
        <f t="shared" si="2"/>
        <v>0</v>
      </c>
      <c r="M47" s="319">
        <f t="shared" si="3"/>
        <v>0</v>
      </c>
    </row>
    <row r="48" spans="2:13" s="320" customFormat="1" ht="12.75" outlineLevel="2" thickBot="1">
      <c r="B48" s="323" t="s">
        <v>1057</v>
      </c>
      <c r="C48" s="324"/>
      <c r="D48" s="946">
        <f>+'Estado de Flujo IAM Conso'!H49</f>
        <v>0</v>
      </c>
      <c r="E48" s="946">
        <v>126214</v>
      </c>
      <c r="F48" s="2053"/>
      <c r="H48" s="202">
        <f t="shared" si="0"/>
        <v>-126214</v>
      </c>
      <c r="I48" s="203">
        <f t="shared" si="1"/>
        <v>-1</v>
      </c>
      <c r="J48" s="320">
        <v>1</v>
      </c>
      <c r="K48" s="320">
        <v>15393</v>
      </c>
      <c r="L48" s="319">
        <f t="shared" si="2"/>
        <v>1</v>
      </c>
      <c r="M48" s="319">
        <f t="shared" si="3"/>
        <v>-110821</v>
      </c>
    </row>
    <row r="49" spans="2:13" s="320" customFormat="1">
      <c r="B49" s="953" t="s">
        <v>1080</v>
      </c>
      <c r="C49" s="954"/>
      <c r="D49" s="958">
        <f>+SUM(D25:D48)</f>
        <v>-141473209</v>
      </c>
      <c r="E49" s="958">
        <f>+SUM(E25:E48)</f>
        <v>-100437509</v>
      </c>
      <c r="F49" s="1375"/>
      <c r="H49" s="198">
        <f t="shared" si="0"/>
        <v>-41035700</v>
      </c>
      <c r="I49" s="199">
        <f t="shared" si="1"/>
        <v>0.40856947178966774</v>
      </c>
      <c r="J49" s="320">
        <v>-62247927</v>
      </c>
      <c r="K49" s="320">
        <v>-32930671</v>
      </c>
      <c r="L49" s="319">
        <f t="shared" si="2"/>
        <v>79225282</v>
      </c>
      <c r="M49" s="319">
        <f t="shared" si="3"/>
        <v>67506838</v>
      </c>
    </row>
    <row r="50" spans="2:13" s="320" customFormat="1" ht="12.75" hidden="1" thickBot="1">
      <c r="B50" s="323" t="s">
        <v>1081</v>
      </c>
      <c r="C50" s="324"/>
      <c r="D50" s="956">
        <v>0</v>
      </c>
      <c r="E50" s="956">
        <v>0</v>
      </c>
      <c r="F50" s="2058"/>
      <c r="H50" s="202">
        <f t="shared" si="0"/>
        <v>0</v>
      </c>
      <c r="I50" s="203" t="e">
        <f t="shared" si="1"/>
        <v>#DIV/0!</v>
      </c>
      <c r="J50" s="320">
        <v>0</v>
      </c>
      <c r="K50" s="320">
        <v>0</v>
      </c>
      <c r="L50" s="319">
        <f t="shared" si="2"/>
        <v>0</v>
      </c>
      <c r="M50" s="319">
        <f t="shared" si="3"/>
        <v>0</v>
      </c>
    </row>
    <row r="51" spans="2:13" s="320" customFormat="1" hidden="1">
      <c r="B51" s="323" t="s">
        <v>1082</v>
      </c>
      <c r="C51" s="324"/>
      <c r="D51" s="956">
        <v>0</v>
      </c>
      <c r="E51" s="956">
        <v>0</v>
      </c>
      <c r="F51" s="2058"/>
      <c r="H51" s="198">
        <f t="shared" si="0"/>
        <v>0</v>
      </c>
      <c r="I51" s="199" t="e">
        <f t="shared" si="1"/>
        <v>#DIV/0!</v>
      </c>
      <c r="J51" s="320">
        <v>0</v>
      </c>
      <c r="K51" s="320">
        <v>0</v>
      </c>
      <c r="L51" s="319">
        <f t="shared" si="2"/>
        <v>0</v>
      </c>
      <c r="M51" s="319">
        <f t="shared" si="3"/>
        <v>0</v>
      </c>
    </row>
    <row r="52" spans="2:13" s="320" customFormat="1" hidden="1">
      <c r="B52" s="323" t="s">
        <v>1083</v>
      </c>
      <c r="C52" s="324"/>
      <c r="D52" s="956">
        <v>0</v>
      </c>
      <c r="E52" s="956">
        <v>0</v>
      </c>
      <c r="F52" s="2058"/>
      <c r="H52" s="198">
        <f t="shared" si="0"/>
        <v>0</v>
      </c>
      <c r="I52" s="199" t="e">
        <f t="shared" si="1"/>
        <v>#DIV/0!</v>
      </c>
      <c r="J52" s="320">
        <v>0</v>
      </c>
      <c r="K52" s="320">
        <v>0</v>
      </c>
      <c r="L52" s="319">
        <f t="shared" si="2"/>
        <v>0</v>
      </c>
      <c r="M52" s="319">
        <f t="shared" si="3"/>
        <v>0</v>
      </c>
    </row>
    <row r="53" spans="2:13" s="320" customFormat="1" hidden="1">
      <c r="B53" s="323" t="s">
        <v>1084</v>
      </c>
      <c r="C53" s="324"/>
      <c r="D53" s="956">
        <v>0</v>
      </c>
      <c r="E53" s="956">
        <v>0</v>
      </c>
      <c r="F53" s="2058"/>
      <c r="H53" s="198">
        <f t="shared" si="0"/>
        <v>0</v>
      </c>
      <c r="I53" s="199" t="e">
        <f t="shared" si="1"/>
        <v>#DIV/0!</v>
      </c>
      <c r="J53" s="320">
        <v>0</v>
      </c>
      <c r="K53" s="320">
        <v>0</v>
      </c>
      <c r="L53" s="319">
        <f t="shared" si="2"/>
        <v>0</v>
      </c>
      <c r="M53" s="319">
        <f t="shared" si="3"/>
        <v>0</v>
      </c>
    </row>
    <row r="54" spans="2:13" s="320" customFormat="1">
      <c r="B54" s="323" t="s">
        <v>1085</v>
      </c>
      <c r="C54" s="324"/>
      <c r="D54" s="946">
        <f>+'Estado de Flujo IAM Conso'!H56</f>
        <v>141124217</v>
      </c>
      <c r="E54" s="946">
        <v>8554804</v>
      </c>
      <c r="F54" s="2053"/>
      <c r="H54" s="198">
        <f t="shared" si="0"/>
        <v>132569413</v>
      </c>
      <c r="I54" s="199">
        <f t="shared" si="1"/>
        <v>15.496487470665604</v>
      </c>
      <c r="J54" s="320">
        <v>2771336</v>
      </c>
      <c r="K54" s="320">
        <v>2362359</v>
      </c>
      <c r="L54" s="319">
        <f t="shared" si="2"/>
        <v>-138352881</v>
      </c>
      <c r="M54" s="319">
        <f t="shared" si="3"/>
        <v>-6192445</v>
      </c>
    </row>
    <row r="55" spans="2:13" s="320" customFormat="1">
      <c r="B55" s="323" t="s">
        <v>1086</v>
      </c>
      <c r="C55" s="324"/>
      <c r="D55" s="946">
        <f>+'Estado de Flujo IAM Conso'!H57</f>
        <v>0</v>
      </c>
      <c r="E55" s="946">
        <v>0</v>
      </c>
      <c r="F55" s="2053"/>
      <c r="H55" s="200">
        <f t="shared" si="0"/>
        <v>0</v>
      </c>
      <c r="I55" s="201" t="e">
        <f t="shared" si="1"/>
        <v>#DIV/0!</v>
      </c>
      <c r="J55" s="320">
        <v>0</v>
      </c>
      <c r="K55" s="320">
        <v>0</v>
      </c>
      <c r="L55" s="319">
        <f t="shared" si="2"/>
        <v>0</v>
      </c>
      <c r="M55" s="319">
        <f t="shared" si="3"/>
        <v>0</v>
      </c>
    </row>
    <row r="56" spans="2:13" s="320" customFormat="1">
      <c r="B56" s="947" t="s">
        <v>1087</v>
      </c>
      <c r="C56" s="948"/>
      <c r="D56" s="949">
        <f>+SUM(D50:D55)</f>
        <v>141124217</v>
      </c>
      <c r="E56" s="949">
        <f>+SUM(E50:E55)</f>
        <v>8554804</v>
      </c>
      <c r="F56" s="2054"/>
      <c r="H56" s="198">
        <f t="shared" si="0"/>
        <v>132569413</v>
      </c>
      <c r="I56" s="199">
        <f t="shared" si="1"/>
        <v>15.496487470665604</v>
      </c>
      <c r="J56" s="320">
        <v>2771336</v>
      </c>
      <c r="K56" s="320">
        <v>2362359</v>
      </c>
      <c r="L56" s="319">
        <f t="shared" si="2"/>
        <v>-138352881</v>
      </c>
      <c r="M56" s="319">
        <f t="shared" si="3"/>
        <v>-6192445</v>
      </c>
    </row>
    <row r="57" spans="2:13" s="320" customFormat="1" hidden="1">
      <c r="B57" s="323" t="s">
        <v>1088</v>
      </c>
      <c r="C57" s="324"/>
      <c r="D57" s="952">
        <v>0</v>
      </c>
      <c r="E57" s="952">
        <v>0</v>
      </c>
      <c r="F57" s="2056"/>
      <c r="H57" s="198">
        <f t="shared" si="0"/>
        <v>0</v>
      </c>
      <c r="I57" s="199" t="e">
        <f t="shared" si="1"/>
        <v>#DIV/0!</v>
      </c>
      <c r="J57" s="320">
        <v>0</v>
      </c>
      <c r="K57" s="320">
        <v>0</v>
      </c>
      <c r="L57" s="319">
        <f t="shared" si="2"/>
        <v>0</v>
      </c>
      <c r="M57" s="319">
        <f t="shared" si="3"/>
        <v>0</v>
      </c>
    </row>
    <row r="58" spans="2:13" s="320" customFormat="1">
      <c r="B58" s="323" t="s">
        <v>1089</v>
      </c>
      <c r="C58" s="324"/>
      <c r="D58" s="946">
        <f>+'Estado de Flujo IAM Conso'!H60</f>
        <v>-145472405</v>
      </c>
      <c r="E58" s="946">
        <v>-61747892</v>
      </c>
      <c r="F58" s="244">
        <v>-408883</v>
      </c>
      <c r="G58" s="491">
        <f>-G22</f>
        <v>26975204</v>
      </c>
      <c r="H58" s="198">
        <f t="shared" si="0"/>
        <v>-83724513</v>
      </c>
      <c r="I58" s="199">
        <f t="shared" si="1"/>
        <v>1.3559088462485489</v>
      </c>
      <c r="J58" s="320">
        <v>-18192810</v>
      </c>
      <c r="K58" s="320">
        <v>-20377162</v>
      </c>
      <c r="L58" s="319">
        <f t="shared" si="2"/>
        <v>127279595</v>
      </c>
      <c r="M58" s="319">
        <f t="shared" si="3"/>
        <v>41370730</v>
      </c>
    </row>
    <row r="59" spans="2:13" s="320" customFormat="1" hidden="1" outlineLevel="2">
      <c r="B59" s="323" t="s">
        <v>1090</v>
      </c>
      <c r="C59" s="324"/>
      <c r="D59" s="946">
        <f>+'Estado de Flujo IAM Conso'!H61</f>
        <v>0</v>
      </c>
      <c r="E59" s="946">
        <v>0</v>
      </c>
      <c r="F59" s="2053"/>
      <c r="H59" s="198">
        <f t="shared" si="0"/>
        <v>0</v>
      </c>
      <c r="I59" s="199" t="e">
        <f t="shared" si="1"/>
        <v>#DIV/0!</v>
      </c>
      <c r="J59" s="320">
        <v>0</v>
      </c>
      <c r="K59" s="320">
        <v>0</v>
      </c>
      <c r="L59" s="319">
        <f t="shared" si="2"/>
        <v>0</v>
      </c>
      <c r="M59" s="319">
        <f t="shared" si="3"/>
        <v>0</v>
      </c>
    </row>
    <row r="60" spans="2:13" s="320" customFormat="1" hidden="1" outlineLevel="2">
      <c r="B60" s="323" t="s">
        <v>1091</v>
      </c>
      <c r="C60" s="324"/>
      <c r="D60" s="946">
        <f>+'Estado de Flujo IAM Conso'!H62</f>
        <v>0</v>
      </c>
      <c r="E60" s="946">
        <v>0</v>
      </c>
      <c r="F60" s="2053"/>
      <c r="H60" s="198">
        <f t="shared" si="0"/>
        <v>0</v>
      </c>
      <c r="I60" s="199" t="e">
        <f t="shared" si="1"/>
        <v>#DIV/0!</v>
      </c>
      <c r="J60" s="320">
        <v>0</v>
      </c>
      <c r="K60" s="320">
        <v>0</v>
      </c>
      <c r="L60" s="319">
        <f t="shared" si="2"/>
        <v>0</v>
      </c>
      <c r="M60" s="319">
        <f t="shared" si="3"/>
        <v>0</v>
      </c>
    </row>
    <row r="61" spans="2:13" s="320" customFormat="1" hidden="1" outlineLevel="2">
      <c r="B61" s="323" t="s">
        <v>1073</v>
      </c>
      <c r="C61" s="324"/>
      <c r="D61" s="946">
        <f>+'Estado de Flujo IAM Conso'!H63</f>
        <v>0</v>
      </c>
      <c r="E61" s="946">
        <v>0</v>
      </c>
      <c r="F61" s="2053"/>
      <c r="H61" s="198">
        <f t="shared" si="0"/>
        <v>0</v>
      </c>
      <c r="I61" s="199" t="e">
        <f t="shared" si="1"/>
        <v>#DIV/0!</v>
      </c>
      <c r="J61" s="320">
        <v>0</v>
      </c>
      <c r="K61" s="320">
        <v>0</v>
      </c>
      <c r="L61" s="319">
        <f t="shared" si="2"/>
        <v>0</v>
      </c>
      <c r="M61" s="319">
        <f t="shared" si="3"/>
        <v>0</v>
      </c>
    </row>
    <row r="62" spans="2:13" s="320" customFormat="1" ht="12.75" collapsed="1" thickBot="1">
      <c r="B62" s="323" t="s">
        <v>1052</v>
      </c>
      <c r="C62" s="324"/>
      <c r="D62" s="946">
        <f>+'Estado de Flujo IAM Conso'!H64</f>
        <v>-88602504</v>
      </c>
      <c r="E62" s="946">
        <v>-50250423</v>
      </c>
      <c r="F62" s="2053"/>
      <c r="H62" s="198">
        <f t="shared" si="0"/>
        <v>-38352081</v>
      </c>
      <c r="I62" s="199">
        <f t="shared" si="1"/>
        <v>0.76321906782754845</v>
      </c>
      <c r="J62" s="320">
        <v>-1550895</v>
      </c>
      <c r="K62" s="320">
        <v>-1851798</v>
      </c>
      <c r="L62" s="319">
        <f t="shared" si="2"/>
        <v>87051609</v>
      </c>
      <c r="M62" s="319">
        <f t="shared" si="3"/>
        <v>48398625</v>
      </c>
    </row>
    <row r="63" spans="2:13" s="320" customFormat="1" hidden="1" outlineLevel="1">
      <c r="B63" s="323" t="s">
        <v>1054</v>
      </c>
      <c r="C63" s="324"/>
      <c r="D63" s="946">
        <f>+'Estado de Flujo IAM Conso'!H65</f>
        <v>0</v>
      </c>
      <c r="E63" s="946">
        <v>0</v>
      </c>
      <c r="F63" s="2053"/>
      <c r="H63" s="198">
        <f t="shared" si="0"/>
        <v>0</v>
      </c>
      <c r="I63" s="199" t="e">
        <f t="shared" si="1"/>
        <v>#DIV/0!</v>
      </c>
      <c r="J63" s="320">
        <v>0</v>
      </c>
      <c r="K63" s="320">
        <v>0</v>
      </c>
      <c r="L63" s="319">
        <f t="shared" si="2"/>
        <v>0</v>
      </c>
      <c r="M63" s="319">
        <f t="shared" si="3"/>
        <v>0</v>
      </c>
    </row>
    <row r="64" spans="2:13" s="320" customFormat="1" ht="12.75" hidden="1" outlineLevel="1" thickBot="1">
      <c r="B64" s="323" t="s">
        <v>1079</v>
      </c>
      <c r="C64" s="324"/>
      <c r="D64" s="946">
        <f>+'Estado de Flujo IAM Conso'!H66</f>
        <v>0</v>
      </c>
      <c r="E64" s="946">
        <f>+[20]Flujo!D64</f>
        <v>0</v>
      </c>
      <c r="F64" s="2053"/>
      <c r="H64" s="198">
        <f t="shared" si="0"/>
        <v>0</v>
      </c>
      <c r="I64" s="199" t="e">
        <f t="shared" si="1"/>
        <v>#DIV/0!</v>
      </c>
      <c r="J64" s="320">
        <v>0</v>
      </c>
      <c r="K64" s="320">
        <v>0</v>
      </c>
      <c r="L64" s="319">
        <f t="shared" si="2"/>
        <v>0</v>
      </c>
      <c r="M64" s="319">
        <f t="shared" si="3"/>
        <v>0</v>
      </c>
    </row>
    <row r="65" spans="2:13" s="320" customFormat="1" ht="12.75" outlineLevel="1" thickBot="1">
      <c r="B65" s="323" t="s">
        <v>1057</v>
      </c>
      <c r="C65" s="324"/>
      <c r="D65" s="946">
        <f>+'Estado de Flujo IAM Conso'!H67</f>
        <v>-1598321</v>
      </c>
      <c r="E65" s="946">
        <f>+[21]Flujo!D65</f>
        <v>0</v>
      </c>
      <c r="F65" s="2053"/>
      <c r="H65" s="202">
        <f t="shared" si="0"/>
        <v>-1598321</v>
      </c>
      <c r="I65" s="203" t="e">
        <f t="shared" si="1"/>
        <v>#DIV/0!</v>
      </c>
      <c r="J65" s="320">
        <v>0</v>
      </c>
      <c r="K65" s="320">
        <v>0</v>
      </c>
      <c r="L65" s="319">
        <f t="shared" si="2"/>
        <v>1598321</v>
      </c>
      <c r="M65" s="319">
        <f t="shared" si="3"/>
        <v>0</v>
      </c>
    </row>
    <row r="66" spans="2:13" s="320" customFormat="1">
      <c r="B66" s="953" t="s">
        <v>1092</v>
      </c>
      <c r="C66" s="954"/>
      <c r="D66" s="958">
        <f>+SUM(D56:D65)</f>
        <v>-94549013</v>
      </c>
      <c r="E66" s="958">
        <f>+SUM(E56:E65)</f>
        <v>-103443511</v>
      </c>
      <c r="F66" s="1375"/>
      <c r="H66" s="198">
        <f>+D66-E66</f>
        <v>8894498</v>
      </c>
      <c r="I66" s="199">
        <f t="shared" si="1"/>
        <v>-8.5984107789999514E-2</v>
      </c>
      <c r="J66" s="320">
        <v>-16972369</v>
      </c>
      <c r="K66" s="320">
        <v>-19866601</v>
      </c>
      <c r="L66" s="319">
        <f t="shared" si="2"/>
        <v>77576644</v>
      </c>
      <c r="M66" s="319">
        <f t="shared" si="3"/>
        <v>83576910</v>
      </c>
    </row>
    <row r="67" spans="2:13" s="320" customFormat="1" ht="24">
      <c r="B67" s="953" t="s">
        <v>1093</v>
      </c>
      <c r="C67" s="954"/>
      <c r="D67" s="958">
        <f>+D24+D49+D66</f>
        <v>-34297936</v>
      </c>
      <c r="E67" s="958">
        <f>+E24+E49+E66</f>
        <v>-32778903</v>
      </c>
      <c r="F67" s="1375"/>
      <c r="H67" s="198">
        <f t="shared" si="0"/>
        <v>-1519033</v>
      </c>
      <c r="I67" s="199">
        <f t="shared" si="1"/>
        <v>4.6341788802389143E-2</v>
      </c>
      <c r="J67" s="320">
        <v>-16407980</v>
      </c>
      <c r="K67" s="320">
        <v>13104364</v>
      </c>
      <c r="L67" s="319">
        <f t="shared" si="2"/>
        <v>17889956</v>
      </c>
      <c r="M67" s="319">
        <f t="shared" si="3"/>
        <v>45883267</v>
      </c>
    </row>
    <row r="68" spans="2:13" s="320" customFormat="1" ht="24.75" hidden="1" thickBot="1">
      <c r="B68" s="959" t="s">
        <v>1094</v>
      </c>
      <c r="C68" s="960"/>
      <c r="D68" s="961"/>
      <c r="E68" s="961"/>
      <c r="F68" s="2059"/>
      <c r="H68" s="198">
        <f t="shared" si="0"/>
        <v>0</v>
      </c>
      <c r="I68" s="199" t="e">
        <f t="shared" si="1"/>
        <v>#DIV/0!</v>
      </c>
      <c r="L68" s="319">
        <f t="shared" si="2"/>
        <v>0</v>
      </c>
      <c r="M68" s="319">
        <f t="shared" si="3"/>
        <v>0</v>
      </c>
    </row>
    <row r="69" spans="2:13" s="320" customFormat="1" ht="24.75" hidden="1" thickBot="1">
      <c r="B69" s="323" t="s">
        <v>1094</v>
      </c>
      <c r="C69" s="324"/>
      <c r="D69" s="957"/>
      <c r="E69" s="957"/>
      <c r="F69" s="2060"/>
      <c r="H69" s="204">
        <f>+D69-E69</f>
        <v>0</v>
      </c>
      <c r="I69" s="205" t="e">
        <f>+H69/E69</f>
        <v>#DIV/0!</v>
      </c>
      <c r="L69" s="319">
        <f t="shared" si="2"/>
        <v>0</v>
      </c>
      <c r="M69" s="319">
        <f t="shared" si="3"/>
        <v>0</v>
      </c>
    </row>
    <row r="70" spans="2:13" s="320" customFormat="1" hidden="1">
      <c r="B70" s="323"/>
      <c r="C70" s="324"/>
      <c r="D70" s="957"/>
      <c r="E70" s="957"/>
      <c r="F70" s="2060"/>
      <c r="H70" s="237"/>
      <c r="I70" s="238"/>
      <c r="L70" s="319">
        <f t="shared" si="2"/>
        <v>0</v>
      </c>
      <c r="M70" s="319">
        <f t="shared" si="3"/>
        <v>0</v>
      </c>
    </row>
    <row r="71" spans="2:13" s="320" customFormat="1" ht="12.75" thickBot="1">
      <c r="B71" s="953" t="s">
        <v>1095</v>
      </c>
      <c r="C71" s="954"/>
      <c r="D71" s="958">
        <f>+D67+D69</f>
        <v>-34297936</v>
      </c>
      <c r="E71" s="958">
        <f>+E67+E69</f>
        <v>-32778903</v>
      </c>
      <c r="F71" s="1375"/>
      <c r="H71" s="198">
        <f>+D71-E71</f>
        <v>-1519033</v>
      </c>
      <c r="I71" s="199">
        <f>+H71/E71</f>
        <v>4.6341788802389143E-2</v>
      </c>
      <c r="J71" s="320">
        <v>-16407980</v>
      </c>
      <c r="K71" s="320">
        <v>13104364</v>
      </c>
      <c r="L71" s="319">
        <f t="shared" si="2"/>
        <v>17889956</v>
      </c>
      <c r="M71" s="319">
        <f t="shared" si="3"/>
        <v>45883267</v>
      </c>
    </row>
    <row r="72" spans="2:13" s="320" customFormat="1" ht="12.75" thickBot="1">
      <c r="B72" s="323" t="s">
        <v>1096</v>
      </c>
      <c r="C72" s="324"/>
      <c r="D72" s="946">
        <f>+'Estado de Flujo IAM Conso'!H74</f>
        <v>110795410</v>
      </c>
      <c r="E72" s="946">
        <v>180545867</v>
      </c>
      <c r="F72" s="2053"/>
      <c r="H72" s="206">
        <f>+D72-E72</f>
        <v>-69750457</v>
      </c>
      <c r="I72" s="207">
        <f>+H72/E72</f>
        <v>-0.38633095378472443</v>
      </c>
      <c r="J72" s="320">
        <v>110795411</v>
      </c>
      <c r="K72" s="320">
        <v>180545868</v>
      </c>
      <c r="L72" s="319">
        <f t="shared" si="2"/>
        <v>1</v>
      </c>
      <c r="M72" s="319">
        <f t="shared" si="3"/>
        <v>1</v>
      </c>
    </row>
    <row r="73" spans="2:13" s="320" customFormat="1" ht="12.75" thickTop="1">
      <c r="B73" s="953" t="s">
        <v>1097</v>
      </c>
      <c r="C73" s="954">
        <v>4</v>
      </c>
      <c r="D73" s="955">
        <f>+D67+D72</f>
        <v>76497474</v>
      </c>
      <c r="E73" s="955">
        <f>+E67+E72</f>
        <v>147766964</v>
      </c>
      <c r="F73" s="2057"/>
      <c r="H73" s="208"/>
      <c r="I73" s="208"/>
      <c r="J73" s="320">
        <v>94387431</v>
      </c>
      <c r="K73" s="320">
        <v>193650232</v>
      </c>
      <c r="L73" s="319">
        <f>+J73-D73</f>
        <v>17889957</v>
      </c>
      <c r="M73" s="319">
        <f>+K73-E73</f>
        <v>45883268</v>
      </c>
    </row>
    <row r="74" spans="2:13">
      <c r="D74" s="325"/>
      <c r="E74" s="325"/>
      <c r="F74" s="325"/>
      <c r="H74" s="208"/>
      <c r="I74" s="208"/>
    </row>
    <row r="75" spans="2:13">
      <c r="D75" s="326">
        <f>+D73-Activo!D5</f>
        <v>0</v>
      </c>
      <c r="E75" s="326">
        <f>+E73-Activo!E5</f>
        <v>36971554</v>
      </c>
      <c r="F75" s="326"/>
      <c r="H75" s="208"/>
      <c r="I75" s="208"/>
    </row>
    <row r="76" spans="2:13">
      <c r="D76" s="325">
        <f>+D72-Activo!E5</f>
        <v>0</v>
      </c>
      <c r="E76" s="325"/>
      <c r="F76" s="325"/>
      <c r="H76" s="208"/>
      <c r="I76" s="208"/>
    </row>
  </sheetData>
  <mergeCells count="4">
    <mergeCell ref="B3:B4"/>
    <mergeCell ref="C3:C4"/>
    <mergeCell ref="H3:H4"/>
    <mergeCell ref="I3:I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1:V44"/>
  <sheetViews>
    <sheetView showGridLines="0" topLeftCell="D1" zoomScale="87" zoomScaleNormal="87" workbookViewId="0">
      <selection activeCell="P12" sqref="P12"/>
    </sheetView>
  </sheetViews>
  <sheetFormatPr baseColWidth="10" defaultColWidth="11.5703125" defaultRowHeight="12" outlineLevelRow="1"/>
  <cols>
    <col min="1" max="1" width="6.42578125" style="156" customWidth="1"/>
    <col min="2" max="2" width="29.85546875" style="156" customWidth="1"/>
    <col min="3" max="3" width="6" style="156" customWidth="1"/>
    <col min="4" max="4" width="17.7109375" style="156" customWidth="1"/>
    <col min="5" max="5" width="16.7109375" style="156" hidden="1" customWidth="1"/>
    <col min="6" max="6" width="15.140625" style="156" customWidth="1"/>
    <col min="7" max="7" width="14.85546875" style="156" customWidth="1"/>
    <col min="8" max="8" width="15.28515625" style="156" customWidth="1"/>
    <col min="9" max="9" width="14.85546875" style="156" customWidth="1"/>
    <col min="10" max="10" width="16.140625" style="156" hidden="1" customWidth="1"/>
    <col min="11" max="11" width="11.42578125" style="156" hidden="1" customWidth="1"/>
    <col min="12" max="12" width="12.7109375" style="156" hidden="1" customWidth="1"/>
    <col min="13" max="13" width="14.42578125" style="156" customWidth="1"/>
    <col min="14" max="14" width="17.140625" style="156" customWidth="1"/>
    <col min="15" max="15" width="14.42578125" style="156" customWidth="1"/>
    <col min="16" max="16" width="14.28515625" style="156" bestFit="1" customWidth="1"/>
    <col min="17" max="17" width="14.5703125" style="156" bestFit="1" customWidth="1"/>
    <col min="18" max="18" width="14.42578125" style="156" bestFit="1" customWidth="1"/>
    <col min="19" max="19" width="12" style="156" bestFit="1" customWidth="1"/>
    <col min="20" max="20" width="13.5703125" style="156" bestFit="1" customWidth="1"/>
    <col min="21" max="21" width="14" style="156" bestFit="1" customWidth="1"/>
    <col min="22" max="22" width="17" style="156" bestFit="1" customWidth="1"/>
    <col min="23" max="23" width="11.5703125" style="156" customWidth="1"/>
    <col min="24" max="16384" width="11.5703125" style="156"/>
  </cols>
  <sheetData>
    <row r="1" spans="2:22">
      <c r="F1" s="330">
        <v>176976817</v>
      </c>
      <c r="G1" s="327">
        <v>43000049</v>
      </c>
      <c r="H1" s="327">
        <v>0.50102340000000001</v>
      </c>
      <c r="I1" s="327">
        <f>H1*G1</f>
        <v>21544030.750146601</v>
      </c>
      <c r="J1" s="156">
        <v>966699773</v>
      </c>
      <c r="M1" s="330">
        <f>G12-F1</f>
        <v>28386269.881049007</v>
      </c>
    </row>
    <row r="2" spans="2:22">
      <c r="B2" s="2583" t="s">
        <v>1140</v>
      </c>
      <c r="C2" s="2583" t="s">
        <v>966</v>
      </c>
      <c r="D2" s="2583" t="s">
        <v>1141</v>
      </c>
      <c r="E2" s="2583" t="s">
        <v>1142</v>
      </c>
      <c r="F2" s="2583" t="s">
        <v>700</v>
      </c>
      <c r="G2" s="2583" t="s">
        <v>1143</v>
      </c>
      <c r="H2" s="2581" t="s">
        <v>1144</v>
      </c>
      <c r="I2" s="2582"/>
      <c r="J2" s="2582"/>
      <c r="K2" s="2581"/>
      <c r="L2" s="2581"/>
      <c r="M2" s="2583" t="s">
        <v>1145</v>
      </c>
      <c r="N2" s="2583" t="s">
        <v>1146</v>
      </c>
      <c r="O2" s="2583" t="s">
        <v>706</v>
      </c>
      <c r="P2" s="2583" t="s">
        <v>1147</v>
      </c>
      <c r="Q2" s="1044"/>
      <c r="R2" s="1044"/>
    </row>
    <row r="3" spans="2:22" ht="57" customHeight="1">
      <c r="B3" s="2580"/>
      <c r="C3" s="2580"/>
      <c r="D3" s="2580"/>
      <c r="E3" s="2580"/>
      <c r="F3" s="2580"/>
      <c r="G3" s="2580"/>
      <c r="H3" s="328" t="s">
        <v>1148</v>
      </c>
      <c r="I3" s="328" t="s">
        <v>2117</v>
      </c>
      <c r="J3" s="328" t="s">
        <v>2118</v>
      </c>
      <c r="K3" s="328" t="s">
        <v>1149</v>
      </c>
      <c r="L3" s="328" t="s">
        <v>1150</v>
      </c>
      <c r="M3" s="2580"/>
      <c r="N3" s="2580"/>
      <c r="O3" s="2580"/>
      <c r="P3" s="2580"/>
      <c r="Q3" s="1044"/>
      <c r="R3" s="1044"/>
    </row>
    <row r="4" spans="2:22">
      <c r="B4" s="2584"/>
      <c r="C4" s="2584"/>
      <c r="D4" s="329" t="s">
        <v>967</v>
      </c>
      <c r="E4" s="329" t="s">
        <v>967</v>
      </c>
      <c r="F4" s="329" t="s">
        <v>967</v>
      </c>
      <c r="G4" s="329" t="s">
        <v>967</v>
      </c>
      <c r="H4" s="329" t="s">
        <v>967</v>
      </c>
      <c r="I4" s="329" t="s">
        <v>967</v>
      </c>
      <c r="J4" s="329" t="s">
        <v>967</v>
      </c>
      <c r="K4" s="329" t="s">
        <v>967</v>
      </c>
      <c r="L4" s="329" t="s">
        <v>967</v>
      </c>
      <c r="M4" s="329" t="s">
        <v>967</v>
      </c>
      <c r="N4" s="329" t="s">
        <v>967</v>
      </c>
      <c r="O4" s="329" t="s">
        <v>967</v>
      </c>
      <c r="P4" s="329" t="s">
        <v>967</v>
      </c>
      <c r="Q4" s="1044"/>
      <c r="R4" s="1044"/>
      <c r="S4" s="330">
        <f>I10-J10</f>
        <v>0</v>
      </c>
      <c r="T4" s="973">
        <v>0.50102340000000001</v>
      </c>
      <c r="U4" s="2525">
        <v>285049860</v>
      </c>
      <c r="V4" s="1659">
        <f>+U4*T4</f>
        <v>142816650.02672401</v>
      </c>
    </row>
    <row r="5" spans="2:22" ht="15" customHeight="1">
      <c r="B5" s="962" t="s">
        <v>2558</v>
      </c>
      <c r="C5" s="963"/>
      <c r="D5" s="2263">
        <v>468358402</v>
      </c>
      <c r="E5" s="2263">
        <v>0</v>
      </c>
      <c r="F5" s="2263">
        <v>-37268415</v>
      </c>
      <c r="G5" s="2263">
        <v>203895643.88104901</v>
      </c>
      <c r="H5" s="2263">
        <v>81439777</v>
      </c>
      <c r="I5" s="2263">
        <v>-575719</v>
      </c>
      <c r="J5" s="963" t="e">
        <f>+#REF!</f>
        <v>#REF!</v>
      </c>
      <c r="K5" s="963" t="e">
        <f>+#REF!</f>
        <v>#REF!</v>
      </c>
      <c r="L5" s="963" t="e">
        <f>+#REF!</f>
        <v>#REF!</v>
      </c>
      <c r="M5" s="963">
        <f>+I5+H5</f>
        <v>80864058</v>
      </c>
      <c r="N5" s="963">
        <f t="shared" ref="N5:N12" si="0">+D5+F5+G5+M5</f>
        <v>715849688.88104904</v>
      </c>
      <c r="O5" s="2263">
        <v>442178569</v>
      </c>
      <c r="P5" s="963">
        <f>+O5+N5</f>
        <v>1158028257.8810492</v>
      </c>
      <c r="Q5" s="1045">
        <f>+P5-Pasivo!E36</f>
        <v>-0.22463154792785645</v>
      </c>
      <c r="R5" s="1045"/>
      <c r="S5" s="236">
        <v>-3371194</v>
      </c>
      <c r="T5" s="973">
        <v>0.50102340000000001</v>
      </c>
      <c r="U5" s="229">
        <f>+S5*T5</f>
        <v>-1689047.0799396001</v>
      </c>
      <c r="V5" s="230" t="s">
        <v>1396</v>
      </c>
    </row>
    <row r="6" spans="2:22" ht="12" customHeight="1">
      <c r="B6" s="964" t="s">
        <v>1020</v>
      </c>
      <c r="C6" s="965"/>
      <c r="D6" s="966">
        <v>0</v>
      </c>
      <c r="E6" s="966">
        <v>0</v>
      </c>
      <c r="F6" s="966">
        <v>0</v>
      </c>
      <c r="G6" s="966">
        <f>+Resultado!D24</f>
        <v>44329454</v>
      </c>
      <c r="H6" s="966">
        <v>0</v>
      </c>
      <c r="I6" s="1275">
        <v>0</v>
      </c>
      <c r="J6" s="966"/>
      <c r="K6" s="966">
        <v>0</v>
      </c>
      <c r="L6" s="966">
        <v>0</v>
      </c>
      <c r="M6" s="966">
        <f t="shared" ref="M6:M11" si="1">+H6+I6+J6+K6+L6</f>
        <v>0</v>
      </c>
      <c r="N6" s="963">
        <f>+D6+F6+G6+M6</f>
        <v>44329454</v>
      </c>
      <c r="O6" s="1540">
        <f>+Resultado!D25</f>
        <v>45608960</v>
      </c>
      <c r="P6" s="963">
        <f>+N6+O6</f>
        <v>89938414</v>
      </c>
      <c r="Q6" s="1045"/>
      <c r="R6" s="1045"/>
      <c r="S6" s="330">
        <v>62</v>
      </c>
      <c r="T6" s="973">
        <v>0.50102340000000001</v>
      </c>
      <c r="U6" s="229">
        <f>+S6*T6</f>
        <v>31.063450800000002</v>
      </c>
      <c r="V6" s="231">
        <v>-78000101015</v>
      </c>
    </row>
    <row r="7" spans="2:22" ht="12" customHeight="1">
      <c r="B7" s="964" t="s">
        <v>1151</v>
      </c>
      <c r="C7" s="967"/>
      <c r="D7" s="966">
        <v>0</v>
      </c>
      <c r="E7" s="966">
        <v>0</v>
      </c>
      <c r="F7" s="966">
        <v>0</v>
      </c>
      <c r="G7" s="966"/>
      <c r="H7" s="966">
        <v>142816650</v>
      </c>
      <c r="I7" s="1540">
        <f>+U5</f>
        <v>-1689047.0799396001</v>
      </c>
      <c r="J7" s="1540"/>
      <c r="K7" s="1540"/>
      <c r="L7" s="1540">
        <v>0</v>
      </c>
      <c r="M7" s="1540">
        <f>+H7+I7+J7+K7+L7</f>
        <v>141127602.9200604</v>
      </c>
      <c r="N7" s="963">
        <f t="shared" si="0"/>
        <v>141127602.9200604</v>
      </c>
      <c r="O7" s="1540">
        <v>140551063</v>
      </c>
      <c r="P7" s="963">
        <f>+N7+O7</f>
        <v>281678665.9200604</v>
      </c>
      <c r="Q7" s="1045">
        <f>+Resultado!D58</f>
        <v>281678665.78000003</v>
      </c>
      <c r="R7" s="1045">
        <f>+Q7-P7</f>
        <v>-0.14006036520004272</v>
      </c>
      <c r="S7" s="156">
        <v>2505890.8156805038</v>
      </c>
      <c r="U7" s="156">
        <f>+[22]vpp!$C$29</f>
        <v>0.99990029999999996</v>
      </c>
      <c r="V7" s="232"/>
    </row>
    <row r="8" spans="2:22" ht="12" customHeight="1">
      <c r="B8" s="969" t="s">
        <v>1152</v>
      </c>
      <c r="C8" s="970"/>
      <c r="D8" s="963">
        <f>+D7+D6</f>
        <v>0</v>
      </c>
      <c r="E8" s="963">
        <v>0</v>
      </c>
      <c r="F8" s="963">
        <f t="shared" ref="F8:L8" si="2">+F7+F6</f>
        <v>0</v>
      </c>
      <c r="G8" s="963">
        <f t="shared" si="2"/>
        <v>44329454</v>
      </c>
      <c r="H8" s="963">
        <f t="shared" si="2"/>
        <v>142816650</v>
      </c>
      <c r="I8" s="963">
        <f t="shared" si="2"/>
        <v>-1689047.0799396001</v>
      </c>
      <c r="J8" s="963">
        <f t="shared" si="2"/>
        <v>0</v>
      </c>
      <c r="K8" s="963">
        <f t="shared" si="2"/>
        <v>0</v>
      </c>
      <c r="L8" s="963">
        <f t="shared" si="2"/>
        <v>0</v>
      </c>
      <c r="M8" s="963">
        <f t="shared" si="1"/>
        <v>141127602.9200604</v>
      </c>
      <c r="N8" s="963">
        <f t="shared" si="0"/>
        <v>185457056.9200604</v>
      </c>
      <c r="O8" s="963">
        <f>+O6+O7</f>
        <v>186160023</v>
      </c>
      <c r="P8" s="963">
        <f>+P6+P7</f>
        <v>371617079.9200604</v>
      </c>
      <c r="Q8" s="1045">
        <f>+Resultado!D60</f>
        <v>371617079.78000003</v>
      </c>
      <c r="R8" s="1045">
        <f>+Q8-P8</f>
        <v>-0.14006036520004272</v>
      </c>
      <c r="S8" s="236">
        <v>17535000</v>
      </c>
      <c r="T8" s="233"/>
      <c r="U8" s="233" t="s">
        <v>2159</v>
      </c>
      <c r="V8" s="234">
        <f>SUM(V6:V7)</f>
        <v>-78000101015</v>
      </c>
    </row>
    <row r="9" spans="2:22" ht="12" customHeight="1">
      <c r="B9" s="964" t="s">
        <v>1153</v>
      </c>
      <c r="C9" s="967"/>
      <c r="D9" s="966">
        <v>0</v>
      </c>
      <c r="E9" s="966">
        <v>0</v>
      </c>
      <c r="F9" s="966">
        <v>0</v>
      </c>
      <c r="G9" s="1787">
        <v>-42862000</v>
      </c>
      <c r="H9" s="966">
        <v>0</v>
      </c>
      <c r="I9" s="966">
        <v>0</v>
      </c>
      <c r="J9" s="966"/>
      <c r="K9" s="966">
        <v>0</v>
      </c>
      <c r="L9" s="966">
        <v>0</v>
      </c>
      <c r="M9" s="966">
        <f t="shared" si="1"/>
        <v>0</v>
      </c>
      <c r="N9" s="963">
        <f t="shared" si="0"/>
        <v>-42862000</v>
      </c>
      <c r="O9" s="1540">
        <v>-44178119</v>
      </c>
      <c r="P9" s="963">
        <f>+N9+O9</f>
        <v>-87040119</v>
      </c>
      <c r="Q9" s="1045"/>
      <c r="R9" s="1045"/>
      <c r="S9" s="236">
        <v>20041000</v>
      </c>
      <c r="T9" s="236">
        <f>S9+[23]Patrimonio!$G$9</f>
        <v>-449750</v>
      </c>
      <c r="U9" s="156" t="s">
        <v>2160</v>
      </c>
      <c r="V9" s="231">
        <f>+V11*(1-U7)</f>
        <v>-40346.696098814515</v>
      </c>
    </row>
    <row r="10" spans="2:22" ht="24">
      <c r="B10" s="964" t="s">
        <v>1154</v>
      </c>
      <c r="C10" s="967"/>
      <c r="D10" s="966">
        <v>0</v>
      </c>
      <c r="E10" s="966">
        <v>0</v>
      </c>
      <c r="F10" s="966">
        <v>0</v>
      </c>
      <c r="G10" s="1540">
        <v>-11</v>
      </c>
      <c r="H10" s="1540">
        <v>0</v>
      </c>
      <c r="I10" s="1540"/>
      <c r="J10" s="1540">
        <v>0</v>
      </c>
      <c r="K10" s="1540">
        <v>0</v>
      </c>
      <c r="L10" s="1540">
        <f>-L7</f>
        <v>0</v>
      </c>
      <c r="M10" s="1540">
        <f t="shared" si="1"/>
        <v>0</v>
      </c>
      <c r="N10" s="963">
        <f t="shared" si="0"/>
        <v>-11</v>
      </c>
      <c r="O10" s="1540"/>
      <c r="P10" s="963">
        <f>+N10+O10</f>
        <v>-11</v>
      </c>
      <c r="Q10" s="1546"/>
      <c r="R10" s="1045"/>
      <c r="S10" s="236">
        <f>SUM(S8:S9)</f>
        <v>37576000</v>
      </c>
    </row>
    <row r="11" spans="2:22" ht="12" customHeight="1">
      <c r="B11" s="962" t="s">
        <v>1155</v>
      </c>
      <c r="C11" s="963"/>
      <c r="D11" s="963">
        <f>+D10+D9</f>
        <v>0</v>
      </c>
      <c r="E11" s="963">
        <v>0</v>
      </c>
      <c r="F11" s="963">
        <v>0</v>
      </c>
      <c r="G11" s="963">
        <f t="shared" ref="G11:L11" si="3">SUM(G8:G10)</f>
        <v>1467443</v>
      </c>
      <c r="H11" s="963">
        <f t="shared" si="3"/>
        <v>142816650</v>
      </c>
      <c r="I11" s="963">
        <f t="shared" si="3"/>
        <v>-1689047.0799396001</v>
      </c>
      <c r="J11" s="963">
        <f t="shared" si="3"/>
        <v>0</v>
      </c>
      <c r="K11" s="963">
        <f t="shared" si="3"/>
        <v>0</v>
      </c>
      <c r="L11" s="963">
        <f t="shared" si="3"/>
        <v>0</v>
      </c>
      <c r="M11" s="963">
        <f t="shared" si="1"/>
        <v>141127602.9200604</v>
      </c>
      <c r="N11" s="963">
        <f t="shared" si="0"/>
        <v>142595045.9200604</v>
      </c>
      <c r="O11" s="963">
        <f>+O8+O9+O10</f>
        <v>141981904</v>
      </c>
      <c r="P11" s="963">
        <f>+P8+P9+P10</f>
        <v>284576949.9200604</v>
      </c>
      <c r="Q11" s="1045"/>
      <c r="R11" s="1045"/>
      <c r="S11" s="156">
        <v>-442178569</v>
      </c>
      <c r="T11" s="330">
        <f>+S11+O12</f>
        <v>141981904</v>
      </c>
      <c r="U11" s="156">
        <v>2000</v>
      </c>
      <c r="V11" s="231">
        <v>-404681004</v>
      </c>
    </row>
    <row r="12" spans="2:22" ht="12" customHeight="1">
      <c r="B12" s="1598" t="s">
        <v>3017</v>
      </c>
      <c r="C12" s="1599" t="s">
        <v>2046</v>
      </c>
      <c r="D12" s="1600">
        <f>+D6+D7+D9+D10+D5</f>
        <v>468358402</v>
      </c>
      <c r="E12" s="1600">
        <v>0</v>
      </c>
      <c r="F12" s="1600">
        <f t="shared" ref="F12:M12" si="4">+F6+F7+F9+F10+F5</f>
        <v>-37268415</v>
      </c>
      <c r="G12" s="1600">
        <f>+G11+G5</f>
        <v>205363086.88104901</v>
      </c>
      <c r="H12" s="1600">
        <f t="shared" si="4"/>
        <v>224256427</v>
      </c>
      <c r="I12" s="1600">
        <f t="shared" si="4"/>
        <v>-2264766.0799396001</v>
      </c>
      <c r="J12" s="1600" t="e">
        <f t="shared" si="4"/>
        <v>#REF!</v>
      </c>
      <c r="K12" s="1600" t="e">
        <f t="shared" si="4"/>
        <v>#REF!</v>
      </c>
      <c r="L12" s="1600" t="e">
        <f t="shared" si="4"/>
        <v>#REF!</v>
      </c>
      <c r="M12" s="1600">
        <f t="shared" si="4"/>
        <v>221991660.9200604</v>
      </c>
      <c r="N12" s="1600">
        <f t="shared" si="0"/>
        <v>858444734.80110943</v>
      </c>
      <c r="O12" s="1600">
        <f>+O5+O11</f>
        <v>584160473</v>
      </c>
      <c r="P12" s="1600">
        <f>+P5+P11</f>
        <v>1442605207.8011096</v>
      </c>
      <c r="Q12" s="1045">
        <f>+Pasivo!D36</f>
        <v>1442605207.6535616</v>
      </c>
      <c r="R12" s="1045">
        <f>+Q12-P12</f>
        <v>-0.14754796028137207</v>
      </c>
      <c r="S12" s="330">
        <f>+P12-Pasivo!D36</f>
        <v>0.14754796028137207</v>
      </c>
      <c r="T12" s="330">
        <f>-'Bce Diciembre 2023'!W422</f>
        <v>0</v>
      </c>
      <c r="U12" s="231"/>
    </row>
    <row r="13" spans="2:22" s="1595" customFormat="1" ht="12" customHeight="1">
      <c r="B13" s="1596"/>
      <c r="C13" s="1596"/>
      <c r="D13" s="1596"/>
      <c r="E13" s="1596"/>
      <c r="F13" s="1592"/>
      <c r="G13" s="1592">
        <f>+G12-Pasivo!D30</f>
        <v>0</v>
      </c>
      <c r="H13" s="1597"/>
      <c r="I13" s="1597"/>
      <c r="J13" s="1596"/>
      <c r="K13" s="1596"/>
      <c r="L13" s="1592"/>
      <c r="M13" s="1592">
        <f>+M12-Pasivo!D33</f>
        <v>0</v>
      </c>
      <c r="N13" s="28"/>
      <c r="O13" s="1592">
        <f>+O12-Pasivo!D35</f>
        <v>0.14754796028137207</v>
      </c>
      <c r="P13" s="1592">
        <f>+P12-Pasivo!D36</f>
        <v>0.14754796028137207</v>
      </c>
      <c r="Q13" s="1592">
        <v>470184403</v>
      </c>
      <c r="R13" s="1592"/>
      <c r="S13" s="1592">
        <f>-418601844733/1000</f>
        <v>-418601844.73299998</v>
      </c>
      <c r="T13" s="1593">
        <f>+Pasivo!D34</f>
        <v>858444734.80110943</v>
      </c>
      <c r="U13" s="1594">
        <v>47538537.815680504</v>
      </c>
    </row>
    <row r="14" spans="2:22" ht="12" customHeight="1">
      <c r="B14" s="2578" t="s">
        <v>1140</v>
      </c>
      <c r="C14" s="2578" t="s">
        <v>966</v>
      </c>
      <c r="D14" s="2578" t="s">
        <v>1141</v>
      </c>
      <c r="E14" s="2578" t="s">
        <v>1142</v>
      </c>
      <c r="F14" s="2578" t="s">
        <v>700</v>
      </c>
      <c r="G14" s="2578" t="s">
        <v>1143</v>
      </c>
      <c r="H14" s="2578" t="s">
        <v>1144</v>
      </c>
      <c r="I14" s="2578"/>
      <c r="J14" s="2578"/>
      <c r="K14" s="2578"/>
      <c r="L14" s="2578"/>
      <c r="M14" s="2579" t="s">
        <v>1145</v>
      </c>
      <c r="N14" s="2579" t="s">
        <v>1146</v>
      </c>
      <c r="O14" s="2579" t="s">
        <v>706</v>
      </c>
      <c r="P14" s="2578" t="s">
        <v>1147</v>
      </c>
      <c r="Q14" s="1044"/>
      <c r="R14" s="1044"/>
      <c r="S14" s="330">
        <f>+N12</f>
        <v>858444734.80110943</v>
      </c>
      <c r="T14" s="229">
        <f>+Pasivo!D34</f>
        <v>858444734.80110943</v>
      </c>
      <c r="U14" s="231">
        <f>+S14-T14</f>
        <v>0</v>
      </c>
    </row>
    <row r="15" spans="2:22" ht="53.25" customHeight="1">
      <c r="B15" s="2578"/>
      <c r="C15" s="2578"/>
      <c r="D15" s="2579"/>
      <c r="E15" s="2579"/>
      <c r="F15" s="2579"/>
      <c r="G15" s="2579"/>
      <c r="H15" s="1601" t="s">
        <v>1148</v>
      </c>
      <c r="I15" s="328" t="s">
        <v>2117</v>
      </c>
      <c r="J15" s="328" t="s">
        <v>2118</v>
      </c>
      <c r="K15" s="1601" t="s">
        <v>1149</v>
      </c>
      <c r="L15" s="1601" t="s">
        <v>1150</v>
      </c>
      <c r="M15" s="2580"/>
      <c r="N15" s="2580"/>
      <c r="O15" s="2580"/>
      <c r="P15" s="2579"/>
      <c r="Q15" s="1044"/>
      <c r="R15" s="1044"/>
      <c r="S15" s="330">
        <f>+M12</f>
        <v>221991660.9200604</v>
      </c>
      <c r="T15" s="330">
        <f>+Pasivo!D33</f>
        <v>221991660.9200604</v>
      </c>
      <c r="U15" s="231">
        <f>+S15-T15</f>
        <v>0</v>
      </c>
    </row>
    <row r="16" spans="2:22" ht="12" customHeight="1">
      <c r="B16" s="2578"/>
      <c r="C16" s="2578"/>
      <c r="D16" s="329" t="s">
        <v>967</v>
      </c>
      <c r="E16" s="329" t="s">
        <v>967</v>
      </c>
      <c r="F16" s="329" t="s">
        <v>967</v>
      </c>
      <c r="G16" s="329" t="s">
        <v>967</v>
      </c>
      <c r="H16" s="329" t="s">
        <v>967</v>
      </c>
      <c r="I16" s="329" t="s">
        <v>967</v>
      </c>
      <c r="J16" s="329" t="s">
        <v>967</v>
      </c>
      <c r="K16" s="329" t="s">
        <v>967</v>
      </c>
      <c r="L16" s="329" t="s">
        <v>967</v>
      </c>
      <c r="M16" s="329" t="s">
        <v>967</v>
      </c>
      <c r="N16" s="329" t="s">
        <v>967</v>
      </c>
      <c r="O16" s="329" t="s">
        <v>967</v>
      </c>
      <c r="P16" s="329" t="s">
        <v>967</v>
      </c>
      <c r="Q16" s="1044"/>
      <c r="R16" s="1044"/>
      <c r="S16" s="330"/>
    </row>
    <row r="17" spans="2:22" s="331" customFormat="1" ht="12" customHeight="1">
      <c r="B17" s="962" t="s">
        <v>2400</v>
      </c>
      <c r="C17" s="963"/>
      <c r="D17" s="963">
        <v>468358402</v>
      </c>
      <c r="E17" s="963">
        <v>0</v>
      </c>
      <c r="F17" s="963">
        <v>-37268415</v>
      </c>
      <c r="G17" s="963">
        <v>181974048</v>
      </c>
      <c r="H17" s="963">
        <v>81439777</v>
      </c>
      <c r="I17" s="963">
        <v>-2709364</v>
      </c>
      <c r="J17" s="963"/>
      <c r="K17" s="963">
        <v>0</v>
      </c>
      <c r="L17" s="963">
        <v>0</v>
      </c>
      <c r="M17" s="963">
        <f>+SUM(H17:L17)</f>
        <v>78730413</v>
      </c>
      <c r="N17" s="963">
        <f>+D17+E17+F17+G17+M17</f>
        <v>691794448</v>
      </c>
      <c r="O17" s="963">
        <v>418601845</v>
      </c>
      <c r="P17" s="963">
        <f>+N17+O17</f>
        <v>1110396293</v>
      </c>
      <c r="Q17" s="1045"/>
      <c r="R17" s="1045"/>
      <c r="S17" s="28">
        <f>+O12</f>
        <v>584160473</v>
      </c>
      <c r="T17" s="1635">
        <f>+Pasivo!D35</f>
        <v>584160472.85245204</v>
      </c>
      <c r="U17" s="231">
        <f>+S17-T17</f>
        <v>0.14754796028137207</v>
      </c>
      <c r="V17" s="331">
        <f>+T17*S17</f>
        <v>3.4124345812939206E+17</v>
      </c>
    </row>
    <row r="18" spans="2:22" s="331" customFormat="1" ht="12" customHeight="1">
      <c r="B18" s="964" t="s">
        <v>1020</v>
      </c>
      <c r="C18" s="965"/>
      <c r="D18" s="966">
        <v>0</v>
      </c>
      <c r="E18" s="966">
        <v>0</v>
      </c>
      <c r="F18" s="966">
        <v>0</v>
      </c>
      <c r="G18" s="966">
        <v>47001310</v>
      </c>
      <c r="H18" s="966">
        <v>0</v>
      </c>
      <c r="I18" s="966">
        <v>0</v>
      </c>
      <c r="J18" s="966">
        <v>0</v>
      </c>
      <c r="K18" s="966">
        <v>0</v>
      </c>
      <c r="L18" s="966">
        <v>0</v>
      </c>
      <c r="M18" s="968">
        <f>+SUM(H18:L18)</f>
        <v>0</v>
      </c>
      <c r="N18" s="963">
        <f>+D18+E18+F18+G18+M18</f>
        <v>47001310</v>
      </c>
      <c r="O18" s="1540">
        <v>48143697</v>
      </c>
      <c r="P18" s="963">
        <f>+N18+O18</f>
        <v>95145007</v>
      </c>
      <c r="Q18" s="1045"/>
      <c r="R18" s="1045"/>
    </row>
    <row r="19" spans="2:22" s="331" customFormat="1" ht="12" customHeight="1">
      <c r="B19" s="964" t="s">
        <v>1151</v>
      </c>
      <c r="C19" s="967"/>
      <c r="D19" s="966">
        <v>0</v>
      </c>
      <c r="E19" s="966">
        <v>0</v>
      </c>
      <c r="F19" s="966">
        <v>0</v>
      </c>
      <c r="G19" s="966">
        <v>0</v>
      </c>
      <c r="H19" s="966">
        <v>0</v>
      </c>
      <c r="I19" s="966">
        <v>3448616</v>
      </c>
      <c r="J19" s="966">
        <v>0</v>
      </c>
      <c r="K19" s="966">
        <v>0</v>
      </c>
      <c r="L19" s="966">
        <v>0</v>
      </c>
      <c r="M19" s="968">
        <f>+SUM(H19:L19)</f>
        <v>3448616</v>
      </c>
      <c r="N19" s="963">
        <f>+D19+E19+F19+G19+M19</f>
        <v>3448616</v>
      </c>
      <c r="O19" s="966">
        <v>3434526</v>
      </c>
      <c r="P19" s="963">
        <f>+N19+O19</f>
        <v>6883142</v>
      </c>
      <c r="Q19" s="1045">
        <f>+Resultado!E58</f>
        <v>6883142.2599999998</v>
      </c>
      <c r="R19" s="1045">
        <f>+Q19-P19</f>
        <v>0.25999999977648258</v>
      </c>
    </row>
    <row r="20" spans="2:22" s="331" customFormat="1" ht="12" customHeight="1">
      <c r="B20" s="969" t="s">
        <v>1152</v>
      </c>
      <c r="C20" s="972"/>
      <c r="D20" s="963">
        <f>+D18+D19</f>
        <v>0</v>
      </c>
      <c r="E20" s="963">
        <f>+E18+E19</f>
        <v>0</v>
      </c>
      <c r="F20" s="963">
        <f>+F18+F19</f>
        <v>0</v>
      </c>
      <c r="G20" s="963">
        <f>+G18+G19</f>
        <v>47001310</v>
      </c>
      <c r="H20" s="963">
        <f t="shared" ref="H20:M20" si="5">+H18+H19</f>
        <v>0</v>
      </c>
      <c r="I20" s="963">
        <f t="shared" si="5"/>
        <v>3448616</v>
      </c>
      <c r="J20" s="963">
        <f t="shared" si="5"/>
        <v>0</v>
      </c>
      <c r="K20" s="963">
        <f t="shared" si="5"/>
        <v>0</v>
      </c>
      <c r="L20" s="963">
        <f t="shared" si="5"/>
        <v>0</v>
      </c>
      <c r="M20" s="963">
        <f t="shared" si="5"/>
        <v>3448616</v>
      </c>
      <c r="N20" s="963">
        <f>+N18+N19</f>
        <v>50449926</v>
      </c>
      <c r="O20" s="963">
        <f>+O18+O19</f>
        <v>51578223</v>
      </c>
      <c r="P20" s="963">
        <f>+P18+P19</f>
        <v>102028149</v>
      </c>
      <c r="Q20" s="1045"/>
      <c r="R20" s="1045"/>
    </row>
    <row r="21" spans="2:22" s="331" customFormat="1" ht="12" customHeight="1" outlineLevel="1">
      <c r="B21" s="964" t="s">
        <v>1153</v>
      </c>
      <c r="C21" s="967"/>
      <c r="D21" s="966">
        <v>0</v>
      </c>
      <c r="E21" s="966">
        <v>0</v>
      </c>
      <c r="F21" s="966">
        <v>0</v>
      </c>
      <c r="G21" s="966">
        <v>-23237614</v>
      </c>
      <c r="H21" s="966">
        <v>0</v>
      </c>
      <c r="I21" s="966">
        <v>0</v>
      </c>
      <c r="J21" s="966">
        <v>0</v>
      </c>
      <c r="K21" s="966">
        <v>0</v>
      </c>
      <c r="L21" s="966">
        <v>0</v>
      </c>
      <c r="M21" s="966">
        <f>+SUM(H21:L21)</f>
        <v>0</v>
      </c>
      <c r="N21" s="963">
        <f>+D21+E21+F21+G21+M21</f>
        <v>-23237614</v>
      </c>
      <c r="O21" s="966">
        <v>-25072926</v>
      </c>
      <c r="P21" s="963">
        <f>+N21+O21</f>
        <v>-48310540</v>
      </c>
      <c r="Q21" s="1045"/>
      <c r="R21" s="1045"/>
    </row>
    <row r="22" spans="2:22" s="331" customFormat="1" ht="21" customHeight="1" outlineLevel="1">
      <c r="B22" s="964" t="s">
        <v>1154</v>
      </c>
      <c r="C22" s="967"/>
      <c r="D22" s="966">
        <v>0</v>
      </c>
      <c r="E22" s="966">
        <v>0</v>
      </c>
      <c r="F22" s="966">
        <v>0</v>
      </c>
      <c r="G22" s="966">
        <v>5256</v>
      </c>
      <c r="H22" s="966">
        <v>0</v>
      </c>
      <c r="I22" s="966"/>
      <c r="J22" s="966">
        <v>0</v>
      </c>
      <c r="K22" s="966">
        <v>0</v>
      </c>
      <c r="L22" s="966">
        <f>-L19</f>
        <v>0</v>
      </c>
      <c r="M22" s="968">
        <f>+SUM(H22:L22)</f>
        <v>0</v>
      </c>
      <c r="N22" s="963">
        <f>+D22+E22+F22+G22+M22</f>
        <v>5256</v>
      </c>
      <c r="O22" s="966">
        <v>5921</v>
      </c>
      <c r="P22" s="963">
        <f>+N22+O22</f>
        <v>11177</v>
      </c>
      <c r="Q22" s="1045"/>
      <c r="R22" s="1045"/>
    </row>
    <row r="23" spans="2:22" s="331" customFormat="1" ht="12" customHeight="1">
      <c r="B23" s="962" t="s">
        <v>1155</v>
      </c>
      <c r="C23" s="963"/>
      <c r="D23" s="963">
        <f t="shared" ref="D23:P23" si="6">+D20+D21+D22</f>
        <v>0</v>
      </c>
      <c r="E23" s="963">
        <f t="shared" si="6"/>
        <v>0</v>
      </c>
      <c r="F23" s="963">
        <f t="shared" si="6"/>
        <v>0</v>
      </c>
      <c r="G23" s="963">
        <f t="shared" si="6"/>
        <v>23768952</v>
      </c>
      <c r="H23" s="963">
        <f>+H20+H21+H22</f>
        <v>0</v>
      </c>
      <c r="I23" s="963">
        <f>+I20+I21+I22</f>
        <v>3448616</v>
      </c>
      <c r="J23" s="963">
        <f t="shared" si="6"/>
        <v>0</v>
      </c>
      <c r="K23" s="963">
        <f t="shared" si="6"/>
        <v>0</v>
      </c>
      <c r="L23" s="963">
        <f t="shared" si="6"/>
        <v>0</v>
      </c>
      <c r="M23" s="963">
        <f t="shared" si="6"/>
        <v>3448616</v>
      </c>
      <c r="N23" s="963">
        <f t="shared" si="6"/>
        <v>27217568</v>
      </c>
      <c r="O23" s="963">
        <f t="shared" si="6"/>
        <v>26511218</v>
      </c>
      <c r="P23" s="963">
        <f t="shared" si="6"/>
        <v>53728786</v>
      </c>
      <c r="Q23" s="1045"/>
      <c r="R23" s="1045"/>
    </row>
    <row r="24" spans="2:22" s="331" customFormat="1" ht="12" customHeight="1">
      <c r="B24" s="962" t="s">
        <v>3016</v>
      </c>
      <c r="C24" s="971" t="s">
        <v>2046</v>
      </c>
      <c r="D24" s="963">
        <f t="shared" ref="D24:O24" si="7">+D17+D23</f>
        <v>468358402</v>
      </c>
      <c r="E24" s="963">
        <f t="shared" si="7"/>
        <v>0</v>
      </c>
      <c r="F24" s="963">
        <f t="shared" si="7"/>
        <v>-37268415</v>
      </c>
      <c r="G24" s="963">
        <f t="shared" si="7"/>
        <v>205743000</v>
      </c>
      <c r="H24" s="963">
        <f t="shared" si="7"/>
        <v>81439777</v>
      </c>
      <c r="I24" s="963">
        <f t="shared" si="7"/>
        <v>739252</v>
      </c>
      <c r="J24" s="963">
        <f t="shared" si="7"/>
        <v>0</v>
      </c>
      <c r="K24" s="963">
        <f t="shared" si="7"/>
        <v>0</v>
      </c>
      <c r="L24" s="963">
        <f t="shared" si="7"/>
        <v>0</v>
      </c>
      <c r="M24" s="963">
        <f t="shared" si="7"/>
        <v>82179029</v>
      </c>
      <c r="N24" s="963">
        <f t="shared" si="7"/>
        <v>719012016</v>
      </c>
      <c r="O24" s="963">
        <f t="shared" si="7"/>
        <v>445113063</v>
      </c>
      <c r="P24" s="963">
        <f>+P17+P23</f>
        <v>1164125079</v>
      </c>
      <c r="Q24" s="1195">
        <v>1161539240</v>
      </c>
      <c r="R24" s="1045">
        <f>+Q24-P24</f>
        <v>-2585839</v>
      </c>
      <c r="S24" s="28"/>
    </row>
    <row r="25" spans="2:22">
      <c r="P25" s="332"/>
      <c r="Q25" s="332"/>
      <c r="R25" s="332"/>
    </row>
    <row r="26" spans="2:22">
      <c r="B26" s="333" t="s">
        <v>1110</v>
      </c>
      <c r="C26" s="333"/>
      <c r="D26" s="334">
        <f>+D12-Pasivo!D29</f>
        <v>0</v>
      </c>
      <c r="E26" s="333"/>
      <c r="F26" s="334">
        <f>+F12-Pasivo!D32</f>
        <v>0</v>
      </c>
      <c r="G26" s="334">
        <f>+G12-Pasivo!D30</f>
        <v>0</v>
      </c>
      <c r="H26" s="333"/>
      <c r="I26" s="333"/>
      <c r="J26" s="333"/>
      <c r="K26" s="333"/>
      <c r="L26" s="333"/>
      <c r="M26" s="334">
        <f>+M12-Pasivo!D33</f>
        <v>0</v>
      </c>
      <c r="N26" s="334">
        <f>+N12-Pasivo!D34</f>
        <v>0</v>
      </c>
      <c r="O26" s="334">
        <f>+O12-Pasivo!D35</f>
        <v>0.14754796028137207</v>
      </c>
      <c r="P26" s="334">
        <f>+P12-Pasivo!D36</f>
        <v>0.14754796028137207</v>
      </c>
      <c r="Q26" s="384"/>
      <c r="R26" s="384"/>
    </row>
    <row r="27" spans="2:22">
      <c r="H27" s="330"/>
      <c r="K27" s="330"/>
      <c r="M27" s="330">
        <f>+M24-Pasivo!E33</f>
        <v>1314970.7753683925</v>
      </c>
      <c r="N27" s="330">
        <f>+N24-N28</f>
        <v>1796952</v>
      </c>
      <c r="O27" s="330">
        <f>O24-Pasivo!E35</f>
        <v>2934494</v>
      </c>
      <c r="P27" s="330">
        <f>P24-Pasivo!E36</f>
        <v>6096820.8943192959</v>
      </c>
      <c r="Q27" s="330"/>
      <c r="R27" s="330"/>
      <c r="S27" s="330"/>
    </row>
    <row r="28" spans="2:22" ht="15">
      <c r="G28" s="1659">
        <v>198265150.88104901</v>
      </c>
      <c r="H28" s="330"/>
      <c r="I28" s="330">
        <f>+I19+G22</f>
        <v>3453872</v>
      </c>
      <c r="N28" s="1195">
        <v>717215064</v>
      </c>
      <c r="P28" s="1195">
        <v>1161539240</v>
      </c>
    </row>
    <row r="29" spans="2:22" ht="15">
      <c r="G29" s="1659">
        <v>241127172.88104901</v>
      </c>
      <c r="N29" s="1195">
        <f>+N28-N24</f>
        <v>-1796952</v>
      </c>
      <c r="P29" s="1195">
        <f>+P28-P24</f>
        <v>-2585839</v>
      </c>
    </row>
    <row r="30" spans="2:22">
      <c r="G30" s="236">
        <f>+G28-G29</f>
        <v>-42862022</v>
      </c>
      <c r="H30" s="1542">
        <v>0.50102340000000001</v>
      </c>
      <c r="I30" s="1659">
        <f>+'[24]Cambio Patrimonio'!$I$24</f>
        <v>-2781822</v>
      </c>
      <c r="J30" s="1659"/>
      <c r="K30" s="1659">
        <f>+I30*H30</f>
        <v>-1393757.9166347999</v>
      </c>
      <c r="M30" s="156">
        <f>+I30*H30</f>
        <v>-1393757.9166347999</v>
      </c>
      <c r="P30" s="330"/>
    </row>
    <row r="31" spans="2:22">
      <c r="H31" s="1542">
        <v>0.50102340000000001</v>
      </c>
      <c r="I31" s="1659">
        <f>+'[25]Cambio Patrimonio'!$I$19</f>
        <v>-5407660</v>
      </c>
      <c r="J31" s="1659"/>
      <c r="K31" s="1659">
        <f>+I31*H31</f>
        <v>-2709364.199244</v>
      </c>
      <c r="N31" s="156" t="s">
        <v>1396</v>
      </c>
    </row>
    <row r="32" spans="2:22" ht="14.25">
      <c r="H32" s="1542">
        <v>0.50102340000000001</v>
      </c>
      <c r="I32" s="1659">
        <f>+'[25]Cambio Patrimonio'!$K$19</f>
        <v>-2187176</v>
      </c>
      <c r="J32" s="1659"/>
      <c r="K32" s="1659">
        <f>+I32*H32</f>
        <v>-1095826.3559184</v>
      </c>
      <c r="N32" s="1843">
        <v>20.040900000000001</v>
      </c>
      <c r="O32" s="156">
        <v>1000000</v>
      </c>
      <c r="P32" s="1659">
        <f>+O32*N32</f>
        <v>20040900</v>
      </c>
    </row>
    <row r="33" spans="7:16" ht="14.25">
      <c r="H33" s="1542">
        <v>0.50102340000000001</v>
      </c>
      <c r="I33" s="1659">
        <f>+'[25]Cambio Patrimonio'!$J$22</f>
        <v>-197977</v>
      </c>
      <c r="J33" s="1659"/>
      <c r="K33" s="1659">
        <f>+I33*H33</f>
        <v>-99191.109661800001</v>
      </c>
      <c r="N33" s="1843">
        <v>23.23753</v>
      </c>
      <c r="O33" s="156">
        <v>1000000</v>
      </c>
      <c r="P33" s="1659">
        <f>+O33*N33</f>
        <v>23237530</v>
      </c>
    </row>
    <row r="34" spans="7:16">
      <c r="I34" s="1659"/>
      <c r="J34" s="1659"/>
      <c r="K34" s="1659"/>
      <c r="P34" s="1844">
        <f>+P33+P32</f>
        <v>43278430</v>
      </c>
    </row>
    <row r="35" spans="7:16">
      <c r="I35" s="1659"/>
      <c r="J35" s="1659"/>
      <c r="K35" s="1659"/>
    </row>
    <row r="36" spans="7:16">
      <c r="H36" s="1542">
        <v>0.50102340000000001</v>
      </c>
      <c r="I36" s="156">
        <f>+'[25]Cambio Patrimonio'!$I$7</f>
        <v>4258574</v>
      </c>
      <c r="K36" s="1659">
        <f>+I36*H36</f>
        <v>2133645.2246316001</v>
      </c>
    </row>
    <row r="37" spans="7:16">
      <c r="H37" s="1542">
        <v>0.50102340000000001</v>
      </c>
      <c r="I37" s="156">
        <f>+'[26]Cambio Patrimonio'!$K$7</f>
        <v>-164657</v>
      </c>
      <c r="K37" s="1659">
        <f>+I37*H37</f>
        <v>-82497.009973799999</v>
      </c>
    </row>
    <row r="38" spans="7:16">
      <c r="H38" s="1542">
        <v>0.50102340000000001</v>
      </c>
      <c r="I38" s="156">
        <f>+'[26]Cambio Patrimonio'!$G$9</f>
        <v>-90248678</v>
      </c>
      <c r="K38" s="1659">
        <f>+I38*H38</f>
        <v>-45216699.497065201</v>
      </c>
    </row>
    <row r="39" spans="7:16">
      <c r="H39" s="1542">
        <v>0.50102340000000001</v>
      </c>
      <c r="I39" s="1662">
        <v>-78000101</v>
      </c>
      <c r="K39" s="1659">
        <f>+I39*H39</f>
        <v>-39079875.803363398</v>
      </c>
      <c r="L39" s="330"/>
    </row>
    <row r="40" spans="7:16">
      <c r="H40" s="1542">
        <v>0.50102340000000001</v>
      </c>
      <c r="I40" s="156">
        <v>966700</v>
      </c>
      <c r="K40" s="1659">
        <f>+I40*H40</f>
        <v>484339.32078000001</v>
      </c>
    </row>
    <row r="44" spans="7:16">
      <c r="G44" s="327">
        <v>40772568290</v>
      </c>
      <c r="H44" s="156">
        <f>+G44/1000</f>
        <v>40772568.289999999</v>
      </c>
    </row>
  </sheetData>
  <mergeCells count="22">
    <mergeCell ref="G2:G3"/>
    <mergeCell ref="B2:B4"/>
    <mergeCell ref="C2:C4"/>
    <mergeCell ref="D2:D3"/>
    <mergeCell ref="E2:E3"/>
    <mergeCell ref="F2:F3"/>
    <mergeCell ref="B14:B16"/>
    <mergeCell ref="C14:C16"/>
    <mergeCell ref="D14:D15"/>
    <mergeCell ref="E14:E15"/>
    <mergeCell ref="F14:F15"/>
    <mergeCell ref="P14:P15"/>
    <mergeCell ref="H2:L2"/>
    <mergeCell ref="M2:M3"/>
    <mergeCell ref="N2:N3"/>
    <mergeCell ref="O2:O3"/>
    <mergeCell ref="P2:P3"/>
    <mergeCell ref="G14:G15"/>
    <mergeCell ref="H14:L14"/>
    <mergeCell ref="M14:M15"/>
    <mergeCell ref="N14:N15"/>
    <mergeCell ref="O14:O15"/>
  </mergeCells>
  <phoneticPr fontId="119"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87904A346C7DD4CB5D7CA632F15255C" ma:contentTypeVersion="16" ma:contentTypeDescription="Crear nuevo documento." ma:contentTypeScope="" ma:versionID="9210b77dfb31e69af9bd70199b5e5959">
  <xsd:schema xmlns:xsd="http://www.w3.org/2001/XMLSchema" xmlns:xs="http://www.w3.org/2001/XMLSchema" xmlns:p="http://schemas.microsoft.com/office/2006/metadata/properties" xmlns:ns2="cdaa483f-becd-4601-9da5-7224441603e2" xmlns:ns3="2667b352-ea57-489e-a59a-7ce1cbaae621" targetNamespace="http://schemas.microsoft.com/office/2006/metadata/properties" ma:root="true" ma:fieldsID="226f6c7207f167e99096436060250f4c" ns2:_="" ns3:_="">
    <xsd:import namespace="cdaa483f-becd-4601-9da5-7224441603e2"/>
    <xsd:import namespace="2667b352-ea57-489e-a59a-7ce1cbaae6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a483f-becd-4601-9da5-722444160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8f0e803-a5df-4450-bbb8-f0df6533287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67b352-ea57-489e-a59a-7ce1cbaae62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bd295033-f451-4031-a4c8-6373d5cb8e83}" ma:internalName="TaxCatchAll" ma:showField="CatchAllData" ma:web="2667b352-ea57-489e-a59a-7ce1cbaae6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aa483f-becd-4601-9da5-7224441603e2">
      <Terms xmlns="http://schemas.microsoft.com/office/infopath/2007/PartnerControls"/>
    </lcf76f155ced4ddcb4097134ff3c332f>
    <TaxCatchAll xmlns="2667b352-ea57-489e-a59a-7ce1cbaae621" xsi:nil="true"/>
  </documentManagement>
</p:properties>
</file>

<file path=customXml/itemProps1.xml><?xml version="1.0" encoding="utf-8"?>
<ds:datastoreItem xmlns:ds="http://schemas.openxmlformats.org/officeDocument/2006/customXml" ds:itemID="{69AC722F-856D-4EC5-B8C6-276B20247E4E}">
  <ds:schemaRefs>
    <ds:schemaRef ds:uri="http://schemas.microsoft.com/sharepoint/v3/contenttype/forms"/>
  </ds:schemaRefs>
</ds:datastoreItem>
</file>

<file path=customXml/itemProps2.xml><?xml version="1.0" encoding="utf-8"?>
<ds:datastoreItem xmlns:ds="http://schemas.openxmlformats.org/officeDocument/2006/customXml" ds:itemID="{626D876A-F8A0-4BA5-A54C-A7BECC686F22}"/>
</file>

<file path=customXml/itemProps3.xml><?xml version="1.0" encoding="utf-8"?>
<ds:datastoreItem xmlns:ds="http://schemas.openxmlformats.org/officeDocument/2006/customXml" ds:itemID="{D4BF0B15-FB8F-465F-839A-FD914B4D0915}">
  <ds:schemaRefs>
    <ds:schemaRef ds:uri="http://purl.org/dc/terms/"/>
    <ds:schemaRef ds:uri="8e36b035-340c-4d00-9a83-6ecdeb0bca90"/>
    <ds:schemaRef ds:uri="http://schemas.microsoft.com/office/2006/documentManagement/types"/>
    <ds:schemaRef ds:uri="http://purl.org/dc/elements/1.1/"/>
    <ds:schemaRef ds:uri="203fbbe5-d99c-4e1d-a63b-b9b23522c09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71</vt:i4>
      </vt:variant>
      <vt:variant>
        <vt:lpstr>Rangos con nombre</vt:lpstr>
      </vt:variant>
      <vt:variant>
        <vt:i4>1</vt:i4>
      </vt:variant>
    </vt:vector>
  </HeadingPairs>
  <TitlesOfParts>
    <vt:vector size="72" baseType="lpstr">
      <vt:lpstr>Bce Diciembre 2023</vt:lpstr>
      <vt:lpstr>Resultado Septiembre 2023</vt:lpstr>
      <vt:lpstr>Balance Septiembre 2024</vt:lpstr>
      <vt:lpstr>Resultado Septiembre 2024</vt:lpstr>
      <vt:lpstr>Activo</vt:lpstr>
      <vt:lpstr>Pasivo</vt:lpstr>
      <vt:lpstr>Resultado</vt:lpstr>
      <vt:lpstr>Flujo</vt:lpstr>
      <vt:lpstr>Cambio Patrimonio</vt:lpstr>
      <vt:lpstr>N2.2 Filiales</vt:lpstr>
      <vt:lpstr>N2.2 Moneda Extranjera</vt:lpstr>
      <vt:lpstr>N2.2 Reclasificaciones</vt:lpstr>
      <vt:lpstr>N3 Perfil Vencimiento</vt:lpstr>
      <vt:lpstr>N3 Tasa de interes</vt:lpstr>
      <vt:lpstr>N3 Análisis de Sensibilización</vt:lpstr>
      <vt:lpstr>N4 Efectivo y Eq.</vt:lpstr>
      <vt:lpstr>N4.1 Equivalente Efe.</vt:lpstr>
      <vt:lpstr>N5 Deudores y Riesgo de Crédito</vt:lpstr>
      <vt:lpstr>N5 Estratificación Deudores</vt:lpstr>
      <vt:lpstr>N6 CxC Relacionadas</vt:lpstr>
      <vt:lpstr>N6 CxP Relacionadas</vt:lpstr>
      <vt:lpstr>N6 Transacciones EERR</vt:lpstr>
      <vt:lpstr>N6 Directorio y Comité</vt:lpstr>
      <vt:lpstr>N7 Inventarios</vt:lpstr>
      <vt:lpstr>N8 Impuestos Corrientes</vt:lpstr>
      <vt:lpstr>N9 Mantenido Venta</vt:lpstr>
      <vt:lpstr>N10 Otros Activos Finan</vt:lpstr>
      <vt:lpstr>N11 Otros Activos No Fin</vt:lpstr>
      <vt:lpstr>N12 Intangibles</vt:lpstr>
      <vt:lpstr>N13 Plusvalía</vt:lpstr>
      <vt:lpstr>N14 PPE</vt:lpstr>
      <vt:lpstr>N14 Arrendamiento NIIF16</vt:lpstr>
      <vt:lpstr>IFRS 16</vt:lpstr>
      <vt:lpstr>N14 Adicional</vt:lpstr>
      <vt:lpstr>N15 Impuestos Dif.</vt:lpstr>
      <vt:lpstr>N16.3 Clases Instrum. Finan.</vt:lpstr>
      <vt:lpstr>N16.4 AFR actual</vt:lpstr>
      <vt:lpstr>N16.4 Préstamos CP</vt:lpstr>
      <vt:lpstr>N16.4 Préstamos LP</vt:lpstr>
      <vt:lpstr>N16.4 Bonos CP</vt:lpstr>
      <vt:lpstr>N16.4 Bonos LP</vt:lpstr>
      <vt:lpstr>N16.4 Conciliación SI y SF</vt:lpstr>
      <vt:lpstr>N16.5 Valor Justo</vt:lpstr>
      <vt:lpstr>16.6Derivados</vt:lpstr>
      <vt:lpstr>N17,5 Flujos de financiamiento</vt:lpstr>
      <vt:lpstr>N17 Acreed. Comerciales</vt:lpstr>
      <vt:lpstr>N17.1 Acreed. Comerc. por Venc.</vt:lpstr>
      <vt:lpstr>N18 Otras Prov.</vt:lpstr>
      <vt:lpstr>N19 Beneficios Empleados</vt:lpstr>
      <vt:lpstr>N21 Pas. No Financiero</vt:lpstr>
      <vt:lpstr>N23 Partic. No Controladoras</vt:lpstr>
      <vt:lpstr>Nota 24 Perdidas de valor</vt:lpstr>
      <vt:lpstr>N24 Ingresos Ordinarios</vt:lpstr>
      <vt:lpstr>N25 Otros Gtos. Nat.</vt:lpstr>
      <vt:lpstr>N26 Otros Ingresos y Gtos.</vt:lpstr>
      <vt:lpstr>N27 Efecto Moneda Extran.</vt:lpstr>
      <vt:lpstr>N28 Rdo. Unid. Reajuste</vt:lpstr>
      <vt:lpstr>N29 Operaciones Discontinuadas</vt:lpstr>
      <vt:lpstr>N30 Segmentos</vt:lpstr>
      <vt:lpstr>N31 Ganancia por acción</vt:lpstr>
      <vt:lpstr>N32 EEFF filiales</vt:lpstr>
      <vt:lpstr>N34 Garantías y Rest.</vt:lpstr>
      <vt:lpstr>N35 Costos finan. Capital.</vt:lpstr>
      <vt:lpstr>N36 Medio ambiente</vt:lpstr>
      <vt:lpstr>pronunciamientos contables </vt:lpstr>
      <vt:lpstr>CovenantAA</vt:lpstr>
      <vt:lpstr>CovenantAC</vt:lpstr>
      <vt:lpstr>N6 CxC CxP Relacionadas</vt:lpstr>
      <vt:lpstr>notas resultado</vt:lpstr>
      <vt:lpstr>Hoja1</vt:lpstr>
      <vt:lpstr>Estado de Flujo IAM Conso</vt:lpstr>
      <vt:lpstr>'pronunciamientos contables '!_Hlk22293326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2024-11-19T14:59:24Z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0x010100287904A346C7DD4CB5D7CA632F15255C</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BExAnalyzer_OldName">
    <vt:lpwstr>01 Fecu IAM 1T23_170423.xlsx</vt:lpwstr>
  </property>
  <property fmtid="{D5CDD505-2E9C-101B-9397-08002B2CF9AE}" pid="6" name="KriptosClassAi">
    <vt:lpwstr>2-Confidencial</vt:lpwstr>
  </property>
</Properties>
</file>